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0" yWindow="3780" windowWidth="16380" windowHeight="4410" tabRatio="618"/>
  </bookViews>
  <sheets>
    <sheet name="план исправленный" sheetId="40" r:id="rId1"/>
    <sheet name="январь 2016" sheetId="42" r:id="rId2"/>
    <sheet name="февраль 2016" sheetId="43" r:id="rId3"/>
    <sheet name="март 2016" sheetId="44" r:id="rId4"/>
    <sheet name="1 квартал 2016 года" sheetId="45" r:id="rId5"/>
  </sheets>
  <definedNames>
    <definedName name="_xlnm._FilterDatabase" localSheetId="4" hidden="1">'1 квартал 2016 года'!$A$1:$DM$446</definedName>
    <definedName name="_xlnm._FilterDatabase" localSheetId="3" hidden="1">'март 2016'!$A$1:$DM$446</definedName>
    <definedName name="_xlnm._FilterDatabase" localSheetId="0" hidden="1">'план исправленный'!$A$2:$DK$447</definedName>
    <definedName name="_xlnm._FilterDatabase" localSheetId="2" hidden="1">'февраль 2016'!$A$1:$DM$446</definedName>
    <definedName name="_xlnm._FilterDatabase" localSheetId="1" hidden="1">'январь 2016'!$A$1:$DM$446</definedName>
  </definedNames>
  <calcPr calcId="145621"/>
</workbook>
</file>

<file path=xl/calcChain.xml><?xml version="1.0" encoding="utf-8"?>
<calcChain xmlns="http://schemas.openxmlformats.org/spreadsheetml/2006/main">
  <c r="DM376" i="44" l="1"/>
  <c r="BK229" i="44" l="1"/>
  <c r="AE383" i="44" l="1"/>
  <c r="AD383" i="44"/>
  <c r="DM446" i="45" l="1"/>
  <c r="DM444" i="45"/>
  <c r="DM443" i="45"/>
  <c r="DM442" i="45"/>
  <c r="DM441" i="45"/>
  <c r="DM440" i="45"/>
  <c r="DM439" i="45"/>
  <c r="DM438" i="45"/>
  <c r="DM437" i="45"/>
  <c r="DM436" i="45"/>
  <c r="DM435" i="45"/>
  <c r="DM434" i="45"/>
  <c r="DM433" i="45"/>
  <c r="DM432" i="45"/>
  <c r="DM431" i="45"/>
  <c r="DM430" i="45"/>
  <c r="DM429" i="45"/>
  <c r="DM428" i="45"/>
  <c r="DM427" i="45"/>
  <c r="DM426" i="45"/>
  <c r="DM425" i="45"/>
  <c r="DM424" i="45"/>
  <c r="DM423" i="45"/>
  <c r="DM422" i="45"/>
  <c r="DM421" i="45"/>
  <c r="DM420" i="45"/>
  <c r="DM419" i="45"/>
  <c r="DM418" i="45"/>
  <c r="DM417" i="45"/>
  <c r="DM416" i="45"/>
  <c r="DM415" i="45"/>
  <c r="DM414" i="45"/>
  <c r="DM413" i="45"/>
  <c r="DM412" i="45"/>
  <c r="DM411" i="45"/>
  <c r="DM410" i="45"/>
  <c r="DM409" i="45"/>
  <c r="DM408" i="45"/>
  <c r="DM407" i="45"/>
  <c r="DM406" i="45"/>
  <c r="DM405" i="45"/>
  <c r="DM404" i="45"/>
  <c r="DM403" i="45"/>
  <c r="DM402" i="45"/>
  <c r="DM401" i="45"/>
  <c r="DM400" i="45"/>
  <c r="DM399" i="45"/>
  <c r="DM398" i="45"/>
  <c r="DM397" i="45"/>
  <c r="DM396" i="45"/>
  <c r="DM395" i="45"/>
  <c r="DM394" i="45"/>
  <c r="DM393" i="45"/>
  <c r="DM392" i="45"/>
  <c r="DM391" i="45"/>
  <c r="DM390" i="45"/>
  <c r="DM389" i="45"/>
  <c r="DM388" i="45"/>
  <c r="DM387" i="45"/>
  <c r="DM386" i="45"/>
  <c r="DM385" i="45"/>
  <c r="DM384" i="45"/>
  <c r="DM383" i="45"/>
  <c r="DM382" i="45"/>
  <c r="DM381" i="45"/>
  <c r="DM380" i="45"/>
  <c r="DM379" i="45"/>
  <c r="DM378" i="45"/>
  <c r="DM377" i="45"/>
  <c r="DM376" i="45"/>
  <c r="DM375" i="45"/>
  <c r="DM374" i="45"/>
  <c r="DM373" i="45"/>
  <c r="DM372" i="45"/>
  <c r="DM371" i="45"/>
  <c r="DM370" i="45"/>
  <c r="DM369" i="45"/>
  <c r="DM368" i="45"/>
  <c r="DM367" i="45"/>
  <c r="DM366" i="45"/>
  <c r="DM365" i="45"/>
  <c r="DM364" i="45"/>
  <c r="DM363" i="45"/>
  <c r="DM362" i="45"/>
  <c r="DM361" i="45"/>
  <c r="DM360" i="45"/>
  <c r="DM359" i="45"/>
  <c r="DM358" i="45"/>
  <c r="DM357" i="45"/>
  <c r="DM356" i="45"/>
  <c r="DM355" i="45"/>
  <c r="DM354" i="45"/>
  <c r="DM353" i="45"/>
  <c r="DM352" i="45"/>
  <c r="DM351" i="45"/>
  <c r="DM350" i="45"/>
  <c r="DM349" i="45"/>
  <c r="DM348" i="45"/>
  <c r="DM347" i="45"/>
  <c r="DM346" i="45"/>
  <c r="DM345" i="45"/>
  <c r="DM344" i="45"/>
  <c r="DM343" i="45"/>
  <c r="DM342" i="45"/>
  <c r="DM341" i="45"/>
  <c r="DM340" i="45"/>
  <c r="DM339" i="45"/>
  <c r="DM338" i="45"/>
  <c r="DM337" i="45"/>
  <c r="DM336" i="45"/>
  <c r="DM335" i="45"/>
  <c r="DM334" i="45"/>
  <c r="DM333" i="45"/>
  <c r="DM332" i="45"/>
  <c r="DM331" i="45"/>
  <c r="DM330" i="45"/>
  <c r="DM329" i="45"/>
  <c r="DM328" i="45"/>
  <c r="DM327" i="45"/>
  <c r="DM326" i="45"/>
  <c r="DM325" i="45"/>
  <c r="DM324" i="45"/>
  <c r="DM323" i="45"/>
  <c r="DM322" i="45"/>
  <c r="DM321" i="45"/>
  <c r="DM320" i="45"/>
  <c r="DM319" i="45"/>
  <c r="DM318" i="45"/>
  <c r="DM317" i="45"/>
  <c r="DM316" i="45"/>
  <c r="DM315" i="45"/>
  <c r="DM314" i="45"/>
  <c r="DM313" i="45"/>
  <c r="DM312" i="45"/>
  <c r="DM311" i="45"/>
  <c r="DM310" i="45"/>
  <c r="DM309" i="45"/>
  <c r="DM308" i="45"/>
  <c r="DM307" i="45"/>
  <c r="DM306" i="45"/>
  <c r="DM305" i="45"/>
  <c r="DM304" i="45"/>
  <c r="DM303" i="45"/>
  <c r="DM302" i="45"/>
  <c r="DM301" i="45"/>
  <c r="DM300" i="45"/>
  <c r="DM299" i="45"/>
  <c r="DM298" i="45"/>
  <c r="DM297" i="45"/>
  <c r="DM296" i="45"/>
  <c r="DM295" i="45"/>
  <c r="DM294" i="45"/>
  <c r="DM293" i="45"/>
  <c r="DM292" i="45"/>
  <c r="DM291" i="45"/>
  <c r="DM290" i="45"/>
  <c r="DM289" i="45"/>
  <c r="DM288" i="45"/>
  <c r="DM287" i="45"/>
  <c r="DM286" i="45"/>
  <c r="DM285" i="45"/>
  <c r="DM284" i="45"/>
  <c r="DM283" i="45"/>
  <c r="DM282" i="45"/>
  <c r="DM281" i="45"/>
  <c r="DM280" i="45"/>
  <c r="DM279" i="45"/>
  <c r="DM278" i="45"/>
  <c r="DM277" i="45"/>
  <c r="DM276" i="45"/>
  <c r="DM275" i="45"/>
  <c r="DM274" i="45"/>
  <c r="DM273" i="45"/>
  <c r="DM272" i="45"/>
  <c r="DM271" i="45"/>
  <c r="DM270" i="45"/>
  <c r="DM269" i="45"/>
  <c r="DM268" i="45"/>
  <c r="DM267" i="45"/>
  <c r="DM266" i="45"/>
  <c r="DM265" i="45"/>
  <c r="DM264" i="45"/>
  <c r="DM263" i="45"/>
  <c r="DM262" i="45"/>
  <c r="DM261" i="45"/>
  <c r="DM260" i="45"/>
  <c r="DM259" i="45"/>
  <c r="DM258" i="45"/>
  <c r="DM257" i="45"/>
  <c r="DM256" i="45"/>
  <c r="DM255" i="45"/>
  <c r="DM254" i="45"/>
  <c r="DM253" i="45"/>
  <c r="DM252" i="45"/>
  <c r="DM251" i="45"/>
  <c r="DM250" i="45"/>
  <c r="DM249" i="45"/>
  <c r="DM248" i="45"/>
  <c r="DM247" i="45"/>
  <c r="DM246" i="45"/>
  <c r="DM245" i="45"/>
  <c r="DM244" i="45"/>
  <c r="DM243" i="45"/>
  <c r="DM242" i="45"/>
  <c r="DM241" i="45"/>
  <c r="DM240" i="45"/>
  <c r="DM239" i="45"/>
  <c r="DM238" i="45"/>
  <c r="DM237" i="45"/>
  <c r="DM236" i="45"/>
  <c r="DM235" i="45"/>
  <c r="DM234" i="45"/>
  <c r="DM233" i="45"/>
  <c r="DM232" i="45"/>
  <c r="DM231" i="45"/>
  <c r="DM230" i="45"/>
  <c r="DM229" i="45"/>
  <c r="DM228" i="45"/>
  <c r="DM227" i="45"/>
  <c r="DM226" i="45"/>
  <c r="DM225" i="45"/>
  <c r="DM224" i="45"/>
  <c r="DM223" i="45"/>
  <c r="DM222" i="45"/>
  <c r="DM221" i="45"/>
  <c r="DM220" i="45"/>
  <c r="DM219" i="45"/>
  <c r="DM218" i="45"/>
  <c r="DM217" i="45"/>
  <c r="DM216" i="45"/>
  <c r="DM215" i="45"/>
  <c r="DM214" i="45"/>
  <c r="DM213" i="45"/>
  <c r="DM212" i="45"/>
  <c r="DM211" i="45"/>
  <c r="DM210" i="45"/>
  <c r="DM209" i="45"/>
  <c r="DM208" i="45"/>
  <c r="DM207" i="45"/>
  <c r="DM206" i="45"/>
  <c r="DM205" i="45"/>
  <c r="DM204" i="45"/>
  <c r="DM203" i="45"/>
  <c r="DM202" i="45"/>
  <c r="DM201" i="45"/>
  <c r="DM200" i="45"/>
  <c r="DM199" i="45"/>
  <c r="DM198" i="45"/>
  <c r="DM197" i="45"/>
  <c r="DM196" i="45"/>
  <c r="DM195" i="45"/>
  <c r="DM194" i="45"/>
  <c r="DM193" i="45"/>
  <c r="DM192" i="45"/>
  <c r="DM191" i="45"/>
  <c r="DM190" i="45"/>
  <c r="DM189" i="45"/>
  <c r="DM188" i="45"/>
  <c r="DM187" i="45"/>
  <c r="DM186" i="45"/>
  <c r="DM185" i="45"/>
  <c r="DM184" i="45"/>
  <c r="DM183" i="45"/>
  <c r="DM182" i="45"/>
  <c r="DM181" i="45"/>
  <c r="DM180" i="45"/>
  <c r="DM179" i="45"/>
  <c r="DM178" i="45"/>
  <c r="DM177" i="45"/>
  <c r="DM176" i="45"/>
  <c r="DM175" i="45"/>
  <c r="DM174" i="45"/>
  <c r="DM173" i="45"/>
  <c r="DM172" i="45"/>
  <c r="DM171" i="45"/>
  <c r="DM170" i="45"/>
  <c r="DM169" i="45"/>
  <c r="DM168" i="45"/>
  <c r="DM167" i="45"/>
  <c r="DM166" i="45"/>
  <c r="DM165" i="45"/>
  <c r="DM164" i="45"/>
  <c r="DM163" i="45"/>
  <c r="DM162" i="45"/>
  <c r="DM161" i="45"/>
  <c r="DM160" i="45"/>
  <c r="DM159" i="45"/>
  <c r="DM158" i="45"/>
  <c r="DM157" i="45"/>
  <c r="DM156" i="45"/>
  <c r="DM155" i="45"/>
  <c r="DM154" i="45"/>
  <c r="DM153" i="45"/>
  <c r="DM152" i="45"/>
  <c r="DM151" i="45"/>
  <c r="DM150" i="45"/>
  <c r="DM149" i="45"/>
  <c r="DM148" i="45"/>
  <c r="DM147" i="45"/>
  <c r="DM146" i="45"/>
  <c r="DM145" i="45"/>
  <c r="DM144" i="45"/>
  <c r="DM143" i="45"/>
  <c r="DM142" i="45"/>
  <c r="DM141" i="45"/>
  <c r="DM140" i="45"/>
  <c r="DM139" i="45"/>
  <c r="DM138" i="45"/>
  <c r="DM137" i="45"/>
  <c r="DM136" i="45"/>
  <c r="DM135" i="45"/>
  <c r="DM134" i="45"/>
  <c r="DM133" i="45"/>
  <c r="DM132" i="45"/>
  <c r="DM131" i="45"/>
  <c r="DM130" i="45"/>
  <c r="DM129" i="45"/>
  <c r="DM128" i="45"/>
  <c r="DM127" i="45"/>
  <c r="DM126" i="45"/>
  <c r="DM125" i="45"/>
  <c r="DM124" i="45"/>
  <c r="DM123" i="45"/>
  <c r="DM122" i="45"/>
  <c r="DM121" i="45"/>
  <c r="DM120" i="45"/>
  <c r="DM119" i="45"/>
  <c r="DM118" i="45"/>
  <c r="DM117" i="45"/>
  <c r="DM116" i="45"/>
  <c r="DM115" i="45"/>
  <c r="DM114" i="45"/>
  <c r="DM113" i="45"/>
  <c r="DM112" i="45"/>
  <c r="DM111" i="45"/>
  <c r="DM110" i="45"/>
  <c r="DM109" i="45"/>
  <c r="DM108" i="45"/>
  <c r="DM107" i="45"/>
  <c r="DM106" i="45"/>
  <c r="DM105" i="45"/>
  <c r="DM104" i="45"/>
  <c r="DM103" i="45"/>
  <c r="DM102" i="45"/>
  <c r="DM101" i="45"/>
  <c r="DM100" i="45"/>
  <c r="DM99" i="45"/>
  <c r="DM98" i="45"/>
  <c r="DM97" i="45"/>
  <c r="DM96" i="45"/>
  <c r="DM95" i="45"/>
  <c r="DM94" i="45"/>
  <c r="DM93" i="45"/>
  <c r="DM92" i="45"/>
  <c r="DM91" i="45"/>
  <c r="DM90" i="45"/>
  <c r="DM89" i="45"/>
  <c r="DM88" i="45"/>
  <c r="DM87" i="45"/>
  <c r="DM86" i="45"/>
  <c r="DM85" i="45"/>
  <c r="DM84" i="45"/>
  <c r="DM83" i="45"/>
  <c r="DM82" i="45"/>
  <c r="DM81" i="45"/>
  <c r="DM80" i="45"/>
  <c r="DM79" i="45"/>
  <c r="DM78" i="45"/>
  <c r="DM77" i="45"/>
  <c r="DM76" i="45"/>
  <c r="DM75" i="45"/>
  <c r="DM74" i="45"/>
  <c r="DM73" i="45"/>
  <c r="DM72" i="45"/>
  <c r="DM71" i="45"/>
  <c r="DM70" i="45"/>
  <c r="DM69" i="45"/>
  <c r="DM68" i="45"/>
  <c r="DM67" i="45"/>
  <c r="DM66" i="45"/>
  <c r="DM65" i="45"/>
  <c r="DM64" i="45"/>
  <c r="DM63" i="45"/>
  <c r="DM62" i="45"/>
  <c r="DM61" i="45"/>
  <c r="DM60" i="45"/>
  <c r="DM59" i="45"/>
  <c r="DM58" i="45"/>
  <c r="DM57" i="45"/>
  <c r="DM56" i="45"/>
  <c r="DM55" i="45"/>
  <c r="DM54" i="45"/>
  <c r="DM53" i="45"/>
  <c r="DM52" i="45"/>
  <c r="DM51" i="45"/>
  <c r="DM50" i="45"/>
  <c r="DM49" i="45"/>
  <c r="DM48" i="45"/>
  <c r="DM47" i="45"/>
  <c r="DM46" i="45"/>
  <c r="DM45" i="45"/>
  <c r="DM44" i="45"/>
  <c r="DM43" i="45"/>
  <c r="DM42" i="45"/>
  <c r="DM41" i="45"/>
  <c r="DM40" i="45"/>
  <c r="DM39" i="45"/>
  <c r="DM38" i="45"/>
  <c r="DM37" i="45"/>
  <c r="DM36" i="45"/>
  <c r="DM35" i="45"/>
  <c r="DM34" i="45"/>
  <c r="DM33" i="45"/>
  <c r="DM32" i="45"/>
  <c r="DM31" i="45"/>
  <c r="DM30" i="45"/>
  <c r="DM29" i="45"/>
  <c r="DM28" i="45"/>
  <c r="DM27" i="45"/>
  <c r="DM26" i="45"/>
  <c r="DM25" i="45"/>
  <c r="DM24" i="45"/>
  <c r="DM23" i="45"/>
  <c r="DM22" i="45"/>
  <c r="DM21" i="45"/>
  <c r="DM20" i="45"/>
  <c r="DM19" i="45"/>
  <c r="DM18" i="45"/>
  <c r="DM17" i="45"/>
  <c r="DM16" i="45"/>
  <c r="DM15" i="45"/>
  <c r="DM14" i="45"/>
  <c r="DM13" i="45"/>
  <c r="DM12" i="45"/>
  <c r="DM11" i="45"/>
  <c r="DM10" i="45"/>
  <c r="DM9" i="45"/>
  <c r="DM8" i="45"/>
  <c r="DM7" i="45"/>
  <c r="DM6" i="45"/>
  <c r="DM5" i="45"/>
  <c r="DM4" i="45"/>
  <c r="DM3" i="45"/>
  <c r="DJ3" i="45"/>
  <c r="DK3" i="45"/>
  <c r="DJ4" i="45"/>
  <c r="DK4" i="45"/>
  <c r="DJ5" i="45"/>
  <c r="DK5" i="45"/>
  <c r="DJ6" i="45"/>
  <c r="DK6" i="45"/>
  <c r="DJ7" i="45"/>
  <c r="DK7" i="45"/>
  <c r="DJ8" i="45"/>
  <c r="DK8" i="45"/>
  <c r="DJ9" i="45"/>
  <c r="DK9" i="45"/>
  <c r="DJ10" i="45"/>
  <c r="DK10" i="45"/>
  <c r="DJ11" i="45"/>
  <c r="DK11" i="45"/>
  <c r="DJ12" i="45"/>
  <c r="DK12" i="45"/>
  <c r="DJ13" i="45"/>
  <c r="DK13" i="45"/>
  <c r="DJ14" i="45"/>
  <c r="DK14" i="45"/>
  <c r="DJ15" i="45"/>
  <c r="DK15" i="45"/>
  <c r="DJ16" i="45"/>
  <c r="DK16" i="45"/>
  <c r="DJ17" i="45"/>
  <c r="DK17" i="45"/>
  <c r="DJ18" i="45"/>
  <c r="DK18" i="45"/>
  <c r="DJ19" i="45"/>
  <c r="DK19" i="45"/>
  <c r="DJ20" i="45"/>
  <c r="DK20" i="45"/>
  <c r="DJ21" i="45"/>
  <c r="DK21" i="45"/>
  <c r="DJ22" i="45"/>
  <c r="DK22" i="45"/>
  <c r="DJ23" i="45"/>
  <c r="DK23" i="45"/>
  <c r="DJ24" i="45"/>
  <c r="DK24" i="45"/>
  <c r="DJ25" i="45"/>
  <c r="DK25" i="45"/>
  <c r="DJ26" i="45"/>
  <c r="DK26" i="45"/>
  <c r="DJ27" i="45"/>
  <c r="DK27" i="45"/>
  <c r="DJ28" i="45"/>
  <c r="DK28" i="45"/>
  <c r="DJ29" i="45"/>
  <c r="DK29" i="45"/>
  <c r="DJ30" i="45"/>
  <c r="DK30" i="45"/>
  <c r="DJ31" i="45"/>
  <c r="DK31" i="45"/>
  <c r="DJ32" i="45"/>
  <c r="DK32" i="45"/>
  <c r="DJ33" i="45"/>
  <c r="DK33" i="45"/>
  <c r="DJ34" i="45"/>
  <c r="DK34" i="45"/>
  <c r="DJ35" i="45"/>
  <c r="DK35" i="45"/>
  <c r="DJ36" i="45"/>
  <c r="DK36" i="45"/>
  <c r="DJ37" i="45"/>
  <c r="DK37" i="45"/>
  <c r="DJ38" i="45"/>
  <c r="DK38" i="45"/>
  <c r="DJ39" i="45"/>
  <c r="DK39" i="45"/>
  <c r="DJ40" i="45"/>
  <c r="DK40" i="45"/>
  <c r="DJ41" i="45"/>
  <c r="DK41" i="45"/>
  <c r="DJ42" i="45"/>
  <c r="DK42" i="45"/>
  <c r="DJ43" i="45"/>
  <c r="DK43" i="45"/>
  <c r="DJ44" i="45"/>
  <c r="DK44" i="45"/>
  <c r="DJ45" i="45"/>
  <c r="DK45" i="45"/>
  <c r="DJ46" i="45"/>
  <c r="DK46" i="45"/>
  <c r="DJ47" i="45"/>
  <c r="DK47" i="45"/>
  <c r="DJ48" i="45"/>
  <c r="DK48" i="45"/>
  <c r="DJ49" i="45"/>
  <c r="DK49" i="45"/>
  <c r="DJ50" i="45"/>
  <c r="DK50" i="45"/>
  <c r="DJ51" i="45"/>
  <c r="DK51" i="45"/>
  <c r="DJ52" i="45"/>
  <c r="DK52" i="45"/>
  <c r="DJ53" i="45"/>
  <c r="DK53" i="45"/>
  <c r="DJ54" i="45"/>
  <c r="DK54" i="45"/>
  <c r="DJ55" i="45"/>
  <c r="DK55" i="45"/>
  <c r="DJ56" i="45"/>
  <c r="DK56" i="45"/>
  <c r="DJ57" i="45"/>
  <c r="DK57" i="45"/>
  <c r="DJ58" i="45"/>
  <c r="DK58" i="45"/>
  <c r="DJ59" i="45"/>
  <c r="DK59" i="45"/>
  <c r="DJ60" i="45"/>
  <c r="DK60" i="45"/>
  <c r="DJ61" i="45"/>
  <c r="DK61" i="45"/>
  <c r="DJ62" i="45"/>
  <c r="DK62" i="45"/>
  <c r="DJ63" i="45"/>
  <c r="DK63" i="45"/>
  <c r="DJ64" i="45"/>
  <c r="DK64" i="45"/>
  <c r="DJ65" i="45"/>
  <c r="DK65" i="45"/>
  <c r="DJ66" i="45"/>
  <c r="DK66" i="45"/>
  <c r="DJ67" i="45"/>
  <c r="DK67" i="45"/>
  <c r="DJ68" i="45"/>
  <c r="DK68" i="45"/>
  <c r="DJ69" i="45"/>
  <c r="DK69" i="45"/>
  <c r="DJ70" i="45"/>
  <c r="DK70" i="45"/>
  <c r="DJ71" i="45"/>
  <c r="DK71" i="45"/>
  <c r="DJ72" i="45"/>
  <c r="DK72" i="45"/>
  <c r="DJ73" i="45"/>
  <c r="DK73" i="45"/>
  <c r="DJ74" i="45"/>
  <c r="DK74" i="45"/>
  <c r="DJ75" i="45"/>
  <c r="DK75" i="45"/>
  <c r="DJ76" i="45"/>
  <c r="DK76" i="45"/>
  <c r="DJ77" i="45"/>
  <c r="DK77" i="45"/>
  <c r="DJ78" i="45"/>
  <c r="DK78" i="45"/>
  <c r="DJ79" i="45"/>
  <c r="DK79" i="45"/>
  <c r="DJ80" i="45"/>
  <c r="DK80" i="45"/>
  <c r="DJ81" i="45"/>
  <c r="DK81" i="45"/>
  <c r="DJ82" i="45"/>
  <c r="DK82" i="45"/>
  <c r="DJ83" i="45"/>
  <c r="DK83" i="45"/>
  <c r="DJ84" i="45"/>
  <c r="DK84" i="45"/>
  <c r="DJ85" i="45"/>
  <c r="DK85" i="45"/>
  <c r="DJ86" i="45"/>
  <c r="DK86" i="45"/>
  <c r="DJ87" i="45"/>
  <c r="DK87" i="45"/>
  <c r="DJ88" i="45"/>
  <c r="DK88" i="45"/>
  <c r="DJ89" i="45"/>
  <c r="DK89" i="45"/>
  <c r="DJ90" i="45"/>
  <c r="DK90" i="45"/>
  <c r="DJ91" i="45"/>
  <c r="DK91" i="45"/>
  <c r="DJ92" i="45"/>
  <c r="DK92" i="45"/>
  <c r="DJ93" i="45"/>
  <c r="DK93" i="45"/>
  <c r="DJ94" i="45"/>
  <c r="DK94" i="45"/>
  <c r="DJ95" i="45"/>
  <c r="DK95" i="45"/>
  <c r="DJ96" i="45"/>
  <c r="DK96" i="45"/>
  <c r="DJ97" i="45"/>
  <c r="DK97" i="45"/>
  <c r="DJ98" i="45"/>
  <c r="DK98" i="45"/>
  <c r="DJ99" i="45"/>
  <c r="DK99" i="45"/>
  <c r="DJ100" i="45"/>
  <c r="DK100" i="45"/>
  <c r="DJ101" i="45"/>
  <c r="DK101" i="45"/>
  <c r="DJ102" i="45"/>
  <c r="DK102" i="45"/>
  <c r="DJ103" i="45"/>
  <c r="DK103" i="45"/>
  <c r="DJ104" i="45"/>
  <c r="DK104" i="45"/>
  <c r="DJ105" i="45"/>
  <c r="DK105" i="45"/>
  <c r="DJ106" i="45"/>
  <c r="DK106" i="45"/>
  <c r="DJ107" i="45"/>
  <c r="DK107" i="45"/>
  <c r="DJ108" i="45"/>
  <c r="DK108" i="45"/>
  <c r="DJ109" i="45"/>
  <c r="DK109" i="45"/>
  <c r="DJ110" i="45"/>
  <c r="DK110" i="45"/>
  <c r="DJ111" i="45"/>
  <c r="DK111" i="45"/>
  <c r="DJ112" i="45"/>
  <c r="DK112" i="45"/>
  <c r="DJ113" i="45"/>
  <c r="DK113" i="45"/>
  <c r="DJ114" i="45"/>
  <c r="DK114" i="45"/>
  <c r="DJ115" i="45"/>
  <c r="DK115" i="45"/>
  <c r="DJ116" i="45"/>
  <c r="DK116" i="45"/>
  <c r="DJ117" i="45"/>
  <c r="DK117" i="45"/>
  <c r="DJ118" i="45"/>
  <c r="DK118" i="45"/>
  <c r="DJ119" i="45"/>
  <c r="DK119" i="45"/>
  <c r="DJ120" i="45"/>
  <c r="DK120" i="45"/>
  <c r="DJ121" i="45"/>
  <c r="DK121" i="45"/>
  <c r="DJ122" i="45"/>
  <c r="DK122" i="45"/>
  <c r="DJ123" i="45"/>
  <c r="DK123" i="45"/>
  <c r="DJ124" i="45"/>
  <c r="DK124" i="45"/>
  <c r="DJ125" i="45"/>
  <c r="DK125" i="45"/>
  <c r="DJ126" i="45"/>
  <c r="DK126" i="45"/>
  <c r="DJ127" i="45"/>
  <c r="DK127" i="45"/>
  <c r="DJ128" i="45"/>
  <c r="DK128" i="45"/>
  <c r="DJ129" i="45"/>
  <c r="DK129" i="45"/>
  <c r="DJ130" i="45"/>
  <c r="DK130" i="45"/>
  <c r="DJ131" i="45"/>
  <c r="DK131" i="45"/>
  <c r="DJ132" i="45"/>
  <c r="DK132" i="45"/>
  <c r="DJ133" i="45"/>
  <c r="DK133" i="45"/>
  <c r="DJ134" i="45"/>
  <c r="DK134" i="45"/>
  <c r="DJ135" i="45"/>
  <c r="DK135" i="45"/>
  <c r="DJ136" i="45"/>
  <c r="DK136" i="45"/>
  <c r="DJ137" i="45"/>
  <c r="DK137" i="45"/>
  <c r="DJ138" i="45"/>
  <c r="DK138" i="45"/>
  <c r="DJ139" i="45"/>
  <c r="DK139" i="45"/>
  <c r="DJ140" i="45"/>
  <c r="DK140" i="45"/>
  <c r="DJ141" i="45"/>
  <c r="DK141" i="45"/>
  <c r="DJ142" i="45"/>
  <c r="DK142" i="45"/>
  <c r="DJ143" i="45"/>
  <c r="DK143" i="45"/>
  <c r="DJ144" i="45"/>
  <c r="DK144" i="45"/>
  <c r="DJ145" i="45"/>
  <c r="DK145" i="45"/>
  <c r="DJ146" i="45"/>
  <c r="DK146" i="45"/>
  <c r="DJ147" i="45"/>
  <c r="DK147" i="45"/>
  <c r="DJ148" i="45"/>
  <c r="DK148" i="45"/>
  <c r="DJ149" i="45"/>
  <c r="DK149" i="45"/>
  <c r="DJ150" i="45"/>
  <c r="DK150" i="45"/>
  <c r="DJ151" i="45"/>
  <c r="DK151" i="45"/>
  <c r="DJ152" i="45"/>
  <c r="DK152" i="45"/>
  <c r="DJ153" i="45"/>
  <c r="DK153" i="45"/>
  <c r="DJ154" i="45"/>
  <c r="DK154" i="45"/>
  <c r="DJ155" i="45"/>
  <c r="DK155" i="45"/>
  <c r="DJ156" i="45"/>
  <c r="DK156" i="45"/>
  <c r="DJ157" i="45"/>
  <c r="DK157" i="45"/>
  <c r="DJ158" i="45"/>
  <c r="DK158" i="45"/>
  <c r="DJ159" i="45"/>
  <c r="DK159" i="45"/>
  <c r="DJ160" i="45"/>
  <c r="DK160" i="45"/>
  <c r="DJ161" i="45"/>
  <c r="DK161" i="45"/>
  <c r="DJ162" i="45"/>
  <c r="DK162" i="45"/>
  <c r="DJ163" i="45"/>
  <c r="DK163" i="45"/>
  <c r="DJ164" i="45"/>
  <c r="DK164" i="45"/>
  <c r="DJ165" i="45"/>
  <c r="DK165" i="45"/>
  <c r="DJ166" i="45"/>
  <c r="DK166" i="45"/>
  <c r="DJ167" i="45"/>
  <c r="DK167" i="45"/>
  <c r="DJ168" i="45"/>
  <c r="DK168" i="45"/>
  <c r="DJ169" i="45"/>
  <c r="DK169" i="45"/>
  <c r="DJ170" i="45"/>
  <c r="DK170" i="45"/>
  <c r="DJ171" i="45"/>
  <c r="DK171" i="45"/>
  <c r="DJ172" i="45"/>
  <c r="DK172" i="45"/>
  <c r="DJ173" i="45"/>
  <c r="DK173" i="45"/>
  <c r="DJ174" i="45"/>
  <c r="DK174" i="45"/>
  <c r="DJ175" i="45"/>
  <c r="DK175" i="45"/>
  <c r="DJ176" i="45"/>
  <c r="DK176" i="45"/>
  <c r="DJ177" i="45"/>
  <c r="DK177" i="45"/>
  <c r="DJ178" i="45"/>
  <c r="DK178" i="45"/>
  <c r="DJ179" i="45"/>
  <c r="DK179" i="45"/>
  <c r="DJ180" i="45"/>
  <c r="DK180" i="45"/>
  <c r="DJ181" i="45"/>
  <c r="DK181" i="45"/>
  <c r="DJ182" i="45"/>
  <c r="DK182" i="45"/>
  <c r="DJ183" i="45"/>
  <c r="DK183" i="45"/>
  <c r="DJ184" i="45"/>
  <c r="DK184" i="45"/>
  <c r="DJ185" i="45"/>
  <c r="DK185" i="45"/>
  <c r="DJ186" i="45"/>
  <c r="DK186" i="45"/>
  <c r="DJ187" i="45"/>
  <c r="DK187" i="45"/>
  <c r="DJ188" i="45"/>
  <c r="DK188" i="45"/>
  <c r="DJ189" i="45"/>
  <c r="DK189" i="45"/>
  <c r="DJ190" i="45"/>
  <c r="DK190" i="45"/>
  <c r="DJ191" i="45"/>
  <c r="DK191" i="45"/>
  <c r="DJ192" i="45"/>
  <c r="DK192" i="45"/>
  <c r="DJ193" i="45"/>
  <c r="DK193" i="45"/>
  <c r="DJ194" i="45"/>
  <c r="DK194" i="45"/>
  <c r="DJ195" i="45"/>
  <c r="DK195" i="45"/>
  <c r="DJ196" i="45"/>
  <c r="DK196" i="45"/>
  <c r="DJ197" i="45"/>
  <c r="DK197" i="45"/>
  <c r="DJ198" i="45"/>
  <c r="DK198" i="45"/>
  <c r="DJ199" i="45"/>
  <c r="DK199" i="45"/>
  <c r="DJ200" i="45"/>
  <c r="DK200" i="45"/>
  <c r="DJ201" i="45"/>
  <c r="DK201" i="45"/>
  <c r="DJ202" i="45"/>
  <c r="DK202" i="45"/>
  <c r="DJ203" i="45"/>
  <c r="DK203" i="45"/>
  <c r="DJ204" i="45"/>
  <c r="DK204" i="45"/>
  <c r="DJ205" i="45"/>
  <c r="DK205" i="45"/>
  <c r="DJ206" i="45"/>
  <c r="DK206" i="45"/>
  <c r="DJ207" i="45"/>
  <c r="DK207" i="45"/>
  <c r="DJ208" i="45"/>
  <c r="DK208" i="45"/>
  <c r="DJ209" i="45"/>
  <c r="DK209" i="45"/>
  <c r="DJ210" i="45"/>
  <c r="DK210" i="45"/>
  <c r="DJ211" i="45"/>
  <c r="DK211" i="45"/>
  <c r="DJ212" i="45"/>
  <c r="DK212" i="45"/>
  <c r="DJ213" i="45"/>
  <c r="DK213" i="45"/>
  <c r="DJ214" i="45"/>
  <c r="DK214" i="45"/>
  <c r="DJ215" i="45"/>
  <c r="DK215" i="45"/>
  <c r="DJ216" i="45"/>
  <c r="DK216" i="45"/>
  <c r="DJ217" i="45"/>
  <c r="DK217" i="45"/>
  <c r="DJ218" i="45"/>
  <c r="DK218" i="45"/>
  <c r="DJ219" i="45"/>
  <c r="DK219" i="45"/>
  <c r="DJ220" i="45"/>
  <c r="DK220" i="45"/>
  <c r="DJ221" i="45"/>
  <c r="DK221" i="45"/>
  <c r="DJ222" i="45"/>
  <c r="DK222" i="45"/>
  <c r="DJ223" i="45"/>
  <c r="DK223" i="45"/>
  <c r="DJ224" i="45"/>
  <c r="DK224" i="45"/>
  <c r="DJ225" i="45"/>
  <c r="DK225" i="45"/>
  <c r="DJ226" i="45"/>
  <c r="DK226" i="45"/>
  <c r="DJ227" i="45"/>
  <c r="DK227" i="45"/>
  <c r="DJ228" i="45"/>
  <c r="DK228" i="45"/>
  <c r="DJ229" i="45"/>
  <c r="DK229" i="45"/>
  <c r="DJ230" i="45"/>
  <c r="DK230" i="45"/>
  <c r="DJ231" i="45"/>
  <c r="DK231" i="45"/>
  <c r="DJ232" i="45"/>
  <c r="DK232" i="45"/>
  <c r="DJ233" i="45"/>
  <c r="DK233" i="45"/>
  <c r="DJ234" i="45"/>
  <c r="DK234" i="45"/>
  <c r="DJ235" i="45"/>
  <c r="DK235" i="45"/>
  <c r="DJ236" i="45"/>
  <c r="DK236" i="45"/>
  <c r="DJ237" i="45"/>
  <c r="DK237" i="45"/>
  <c r="DJ238" i="45"/>
  <c r="DK238" i="45"/>
  <c r="DJ239" i="45"/>
  <c r="DK239" i="45"/>
  <c r="DJ240" i="45"/>
  <c r="DK240" i="45"/>
  <c r="DJ241" i="45"/>
  <c r="DK241" i="45"/>
  <c r="DJ242" i="45"/>
  <c r="DK242" i="45"/>
  <c r="DJ243" i="45"/>
  <c r="DK243" i="45"/>
  <c r="DJ244" i="45"/>
  <c r="DK244" i="45"/>
  <c r="DJ245" i="45"/>
  <c r="DK245" i="45"/>
  <c r="DJ246" i="45"/>
  <c r="DK246" i="45"/>
  <c r="DJ247" i="45"/>
  <c r="DK247" i="45"/>
  <c r="DJ248" i="45"/>
  <c r="DK248" i="45"/>
  <c r="DJ249" i="45"/>
  <c r="DK249" i="45"/>
  <c r="DJ250" i="45"/>
  <c r="DK250" i="45"/>
  <c r="DJ251" i="45"/>
  <c r="DK251" i="45"/>
  <c r="DJ252" i="45"/>
  <c r="DK252" i="45"/>
  <c r="DJ253" i="45"/>
  <c r="DK253" i="45"/>
  <c r="DJ254" i="45"/>
  <c r="DK254" i="45"/>
  <c r="DJ255" i="45"/>
  <c r="DK255" i="45"/>
  <c r="DJ256" i="45"/>
  <c r="DK256" i="45"/>
  <c r="DJ257" i="45"/>
  <c r="DK257" i="45"/>
  <c r="DJ258" i="45"/>
  <c r="DK258" i="45"/>
  <c r="DJ259" i="45"/>
  <c r="DK259" i="45"/>
  <c r="DJ260" i="45"/>
  <c r="DK260" i="45"/>
  <c r="DJ261" i="45"/>
  <c r="DK261" i="45"/>
  <c r="DJ262" i="45"/>
  <c r="DK262" i="45"/>
  <c r="DJ263" i="45"/>
  <c r="DK263" i="45"/>
  <c r="DJ264" i="45"/>
  <c r="DK264" i="45"/>
  <c r="DJ265" i="45"/>
  <c r="DK265" i="45"/>
  <c r="DJ266" i="45"/>
  <c r="DK266" i="45"/>
  <c r="DJ267" i="45"/>
  <c r="DK267" i="45"/>
  <c r="DJ268" i="45"/>
  <c r="DK268" i="45"/>
  <c r="DJ269" i="45"/>
  <c r="DK269" i="45"/>
  <c r="DJ270" i="45"/>
  <c r="DK270" i="45"/>
  <c r="DJ271" i="45"/>
  <c r="DK271" i="45"/>
  <c r="DJ272" i="45"/>
  <c r="DK272" i="45"/>
  <c r="DJ273" i="45"/>
  <c r="DK273" i="45"/>
  <c r="DJ274" i="45"/>
  <c r="DK274" i="45"/>
  <c r="DJ275" i="45"/>
  <c r="DK275" i="45"/>
  <c r="DJ276" i="45"/>
  <c r="DK276" i="45"/>
  <c r="DJ277" i="45"/>
  <c r="DK277" i="45"/>
  <c r="DJ278" i="45"/>
  <c r="DK278" i="45"/>
  <c r="DJ279" i="45"/>
  <c r="DK279" i="45"/>
  <c r="DJ280" i="45"/>
  <c r="DK280" i="45"/>
  <c r="DJ281" i="45"/>
  <c r="DK281" i="45"/>
  <c r="DJ282" i="45"/>
  <c r="DK282" i="45"/>
  <c r="DJ283" i="45"/>
  <c r="DK283" i="45"/>
  <c r="DJ284" i="45"/>
  <c r="DK284" i="45"/>
  <c r="DJ285" i="45"/>
  <c r="DK285" i="45"/>
  <c r="DJ286" i="45"/>
  <c r="DK286" i="45"/>
  <c r="DJ287" i="45"/>
  <c r="DK287" i="45"/>
  <c r="DJ288" i="45"/>
  <c r="DK288" i="45"/>
  <c r="DJ289" i="45"/>
  <c r="DK289" i="45"/>
  <c r="DJ290" i="45"/>
  <c r="DK290" i="45"/>
  <c r="DJ291" i="45"/>
  <c r="DK291" i="45"/>
  <c r="DJ292" i="45"/>
  <c r="DK292" i="45"/>
  <c r="DJ293" i="45"/>
  <c r="DK293" i="45"/>
  <c r="DJ294" i="45"/>
  <c r="DK294" i="45"/>
  <c r="DJ295" i="45"/>
  <c r="DK295" i="45"/>
  <c r="DJ296" i="45"/>
  <c r="DK296" i="45"/>
  <c r="DJ297" i="45"/>
  <c r="DK297" i="45"/>
  <c r="DJ298" i="45"/>
  <c r="DK298" i="45"/>
  <c r="DJ299" i="45"/>
  <c r="DK299" i="45"/>
  <c r="DJ300" i="45"/>
  <c r="DK300" i="45"/>
  <c r="DJ301" i="45"/>
  <c r="DK301" i="45"/>
  <c r="DJ302" i="45"/>
  <c r="DK302" i="45"/>
  <c r="DJ303" i="45"/>
  <c r="DK303" i="45"/>
  <c r="DJ304" i="45"/>
  <c r="DK304" i="45"/>
  <c r="DJ305" i="45"/>
  <c r="DK305" i="45"/>
  <c r="DJ306" i="45"/>
  <c r="DK306" i="45"/>
  <c r="DJ307" i="45"/>
  <c r="DK307" i="45"/>
  <c r="DJ308" i="45"/>
  <c r="DK308" i="45"/>
  <c r="DJ309" i="45"/>
  <c r="DK309" i="45"/>
  <c r="DJ310" i="45"/>
  <c r="DK310" i="45"/>
  <c r="DJ311" i="45"/>
  <c r="DK311" i="45"/>
  <c r="DJ312" i="45"/>
  <c r="DK312" i="45"/>
  <c r="DJ313" i="45"/>
  <c r="DK313" i="45"/>
  <c r="DJ314" i="45"/>
  <c r="DK314" i="45"/>
  <c r="DJ315" i="45"/>
  <c r="DK315" i="45"/>
  <c r="DJ316" i="45"/>
  <c r="DK316" i="45"/>
  <c r="DJ317" i="45"/>
  <c r="DK317" i="45"/>
  <c r="DJ318" i="45"/>
  <c r="DK318" i="45"/>
  <c r="DJ319" i="45"/>
  <c r="DK319" i="45"/>
  <c r="DJ320" i="45"/>
  <c r="DK320" i="45"/>
  <c r="DJ321" i="45"/>
  <c r="DK321" i="45"/>
  <c r="DJ322" i="45"/>
  <c r="DK322" i="45"/>
  <c r="DJ323" i="45"/>
  <c r="DK323" i="45"/>
  <c r="DJ324" i="45"/>
  <c r="DK324" i="45"/>
  <c r="DJ325" i="45"/>
  <c r="DK325" i="45"/>
  <c r="DJ326" i="45"/>
  <c r="DK326" i="45"/>
  <c r="DJ327" i="45"/>
  <c r="DK327" i="45"/>
  <c r="DJ328" i="45"/>
  <c r="DK328" i="45"/>
  <c r="DJ329" i="45"/>
  <c r="DK329" i="45"/>
  <c r="DJ330" i="45"/>
  <c r="DK330" i="45"/>
  <c r="DJ331" i="45"/>
  <c r="DK331" i="45"/>
  <c r="DJ332" i="45"/>
  <c r="DK332" i="45"/>
  <c r="DJ333" i="45"/>
  <c r="DK333" i="45"/>
  <c r="DJ334" i="45"/>
  <c r="DK334" i="45"/>
  <c r="DJ335" i="45"/>
  <c r="DK335" i="45"/>
  <c r="DJ336" i="45"/>
  <c r="DK336" i="45"/>
  <c r="DJ337" i="45"/>
  <c r="DK337" i="45"/>
  <c r="DJ338" i="45"/>
  <c r="DK338" i="45"/>
  <c r="DJ339" i="45"/>
  <c r="DK339" i="45"/>
  <c r="DJ340" i="45"/>
  <c r="DK340" i="45"/>
  <c r="DJ341" i="45"/>
  <c r="DK341" i="45"/>
  <c r="DJ342" i="45"/>
  <c r="DK342" i="45"/>
  <c r="DJ343" i="45"/>
  <c r="DK343" i="45"/>
  <c r="DJ344" i="45"/>
  <c r="DK344" i="45"/>
  <c r="DJ345" i="45"/>
  <c r="DK345" i="45"/>
  <c r="DJ346" i="45"/>
  <c r="DK346" i="45"/>
  <c r="DJ347" i="45"/>
  <c r="DK347" i="45"/>
  <c r="DJ348" i="45"/>
  <c r="DK348" i="45"/>
  <c r="DJ349" i="45"/>
  <c r="DK349" i="45"/>
  <c r="DJ350" i="45"/>
  <c r="DK350" i="45"/>
  <c r="DJ351" i="45"/>
  <c r="DK351" i="45"/>
  <c r="DJ352" i="45"/>
  <c r="DK352" i="45"/>
  <c r="DJ353" i="45"/>
  <c r="DK353" i="45"/>
  <c r="DJ354" i="45"/>
  <c r="DK354" i="45"/>
  <c r="DJ355" i="45"/>
  <c r="DK355" i="45"/>
  <c r="DJ356" i="45"/>
  <c r="DK356" i="45"/>
  <c r="DJ357" i="45"/>
  <c r="DK357" i="45"/>
  <c r="DJ358" i="45"/>
  <c r="DK358" i="45"/>
  <c r="DJ359" i="45"/>
  <c r="DK359" i="45"/>
  <c r="DJ360" i="45"/>
  <c r="DK360" i="45"/>
  <c r="DJ361" i="45"/>
  <c r="DK361" i="45"/>
  <c r="DJ362" i="45"/>
  <c r="DK362" i="45"/>
  <c r="DJ363" i="45"/>
  <c r="DK363" i="45"/>
  <c r="DJ364" i="45"/>
  <c r="DK364" i="45"/>
  <c r="DJ365" i="45"/>
  <c r="DK365" i="45"/>
  <c r="DJ366" i="45"/>
  <c r="DK366" i="45"/>
  <c r="DJ367" i="45"/>
  <c r="DK367" i="45"/>
  <c r="DJ368" i="45"/>
  <c r="DK368" i="45"/>
  <c r="DJ369" i="45"/>
  <c r="DK369" i="45"/>
  <c r="DJ370" i="45"/>
  <c r="DK370" i="45"/>
  <c r="DJ371" i="45"/>
  <c r="DK371" i="45"/>
  <c r="DJ372" i="45"/>
  <c r="DK372" i="45"/>
  <c r="DJ373" i="45"/>
  <c r="DK373" i="45"/>
  <c r="DJ374" i="45"/>
  <c r="DK374" i="45"/>
  <c r="DJ375" i="45"/>
  <c r="DK375" i="45"/>
  <c r="DJ376" i="45"/>
  <c r="DK376" i="45"/>
  <c r="DJ377" i="45"/>
  <c r="DK377" i="45"/>
  <c r="DJ378" i="45"/>
  <c r="DK378" i="45"/>
  <c r="DJ379" i="45"/>
  <c r="DK379" i="45"/>
  <c r="DJ380" i="45"/>
  <c r="DK380" i="45"/>
  <c r="DJ381" i="45"/>
  <c r="DK381" i="45"/>
  <c r="DJ382" i="45"/>
  <c r="DK382" i="45"/>
  <c r="DJ383" i="45"/>
  <c r="DK383" i="45"/>
  <c r="DJ384" i="45"/>
  <c r="DK384" i="45"/>
  <c r="DJ385" i="45"/>
  <c r="DK385" i="45"/>
  <c r="DJ386" i="45"/>
  <c r="DK386" i="45"/>
  <c r="DJ387" i="45"/>
  <c r="DK387" i="45"/>
  <c r="DJ388" i="45"/>
  <c r="DK388" i="45"/>
  <c r="DJ389" i="45"/>
  <c r="DK389" i="45"/>
  <c r="DJ390" i="45"/>
  <c r="DK390" i="45"/>
  <c r="DJ391" i="45"/>
  <c r="DK391" i="45"/>
  <c r="DJ392" i="45"/>
  <c r="DK392" i="45"/>
  <c r="DJ393" i="45"/>
  <c r="DK393" i="45"/>
  <c r="DJ394" i="45"/>
  <c r="DK394" i="45"/>
  <c r="DJ395" i="45"/>
  <c r="DK395" i="45"/>
  <c r="DJ396" i="45"/>
  <c r="DK396" i="45"/>
  <c r="DJ397" i="45"/>
  <c r="DK397" i="45"/>
  <c r="DJ398" i="45"/>
  <c r="DK398" i="45"/>
  <c r="DJ399" i="45"/>
  <c r="DK399" i="45"/>
  <c r="DJ400" i="45"/>
  <c r="DK400" i="45"/>
  <c r="DJ401" i="45"/>
  <c r="DK401" i="45"/>
  <c r="DJ402" i="45"/>
  <c r="DK402" i="45"/>
  <c r="DJ403" i="45"/>
  <c r="DK403" i="45"/>
  <c r="DJ404" i="45"/>
  <c r="DK404" i="45"/>
  <c r="DJ405" i="45"/>
  <c r="DK405" i="45"/>
  <c r="DJ406" i="45"/>
  <c r="DK406" i="45"/>
  <c r="DJ407" i="45"/>
  <c r="DK407" i="45"/>
  <c r="DJ408" i="45"/>
  <c r="DK408" i="45"/>
  <c r="DJ409" i="45"/>
  <c r="DK409" i="45"/>
  <c r="DJ410" i="45"/>
  <c r="DK410" i="45"/>
  <c r="DJ411" i="45"/>
  <c r="DK411" i="45"/>
  <c r="DJ412" i="45"/>
  <c r="DK412" i="45"/>
  <c r="DJ413" i="45"/>
  <c r="DK413" i="45"/>
  <c r="DJ414" i="45"/>
  <c r="DK414" i="45"/>
  <c r="DJ415" i="45"/>
  <c r="DK415" i="45"/>
  <c r="DJ416" i="45"/>
  <c r="DK416" i="45"/>
  <c r="DJ417" i="45"/>
  <c r="DK417" i="45"/>
  <c r="DJ418" i="45"/>
  <c r="DK418" i="45"/>
  <c r="DJ419" i="45"/>
  <c r="DK419" i="45"/>
  <c r="DJ420" i="45"/>
  <c r="DK420" i="45"/>
  <c r="DJ421" i="45"/>
  <c r="DK421" i="45"/>
  <c r="DJ422" i="45"/>
  <c r="DK422" i="45"/>
  <c r="DJ423" i="45"/>
  <c r="DK423" i="45"/>
  <c r="DJ424" i="45"/>
  <c r="DK424" i="45"/>
  <c r="DJ425" i="45"/>
  <c r="DK425" i="45"/>
  <c r="DJ426" i="45"/>
  <c r="DK426" i="45"/>
  <c r="DJ427" i="45"/>
  <c r="DK427" i="45"/>
  <c r="DJ428" i="45"/>
  <c r="DK428" i="45"/>
  <c r="DJ429" i="45"/>
  <c r="DK429" i="45"/>
  <c r="DJ430" i="45"/>
  <c r="DK430" i="45"/>
  <c r="DJ431" i="45"/>
  <c r="DK431" i="45"/>
  <c r="DJ432" i="45"/>
  <c r="DK432" i="45"/>
  <c r="DJ433" i="45"/>
  <c r="DK433" i="45"/>
  <c r="DJ434" i="45"/>
  <c r="DK434" i="45"/>
  <c r="DJ435" i="45"/>
  <c r="DK435" i="45"/>
  <c r="DJ436" i="45"/>
  <c r="DK436" i="45"/>
  <c r="DJ437" i="45"/>
  <c r="DK437" i="45"/>
  <c r="DJ438" i="45"/>
  <c r="DK438" i="45"/>
  <c r="DJ439" i="45"/>
  <c r="DK439" i="45"/>
  <c r="DJ440" i="45"/>
  <c r="DK440" i="45"/>
  <c r="DJ441" i="45"/>
  <c r="DK441" i="45"/>
  <c r="DJ442" i="45"/>
  <c r="DK442" i="45"/>
  <c r="DJ443" i="45"/>
  <c r="DK443" i="45"/>
  <c r="DJ444" i="45"/>
  <c r="DK444" i="45"/>
  <c r="DJ445" i="45"/>
  <c r="DK445" i="45"/>
  <c r="DJ446" i="45"/>
  <c r="DK446" i="45"/>
  <c r="DF3" i="45"/>
  <c r="DG3" i="45"/>
  <c r="DF4" i="45"/>
  <c r="DG4" i="45"/>
  <c r="DF5" i="45"/>
  <c r="DG5" i="45"/>
  <c r="DF6" i="45"/>
  <c r="DG6" i="45"/>
  <c r="DF7" i="45"/>
  <c r="DG7" i="45"/>
  <c r="DF8" i="45"/>
  <c r="DG8" i="45"/>
  <c r="DF9" i="45"/>
  <c r="DG9" i="45"/>
  <c r="DF10" i="45"/>
  <c r="DG10" i="45"/>
  <c r="DF11" i="45"/>
  <c r="DG11" i="45"/>
  <c r="DF12" i="45"/>
  <c r="DG12" i="45"/>
  <c r="DF13" i="45"/>
  <c r="DG13" i="45"/>
  <c r="DF14" i="45"/>
  <c r="DG14" i="45"/>
  <c r="DF15" i="45"/>
  <c r="DG15" i="45"/>
  <c r="DF16" i="45"/>
  <c r="DG16" i="45"/>
  <c r="DF17" i="45"/>
  <c r="DG17" i="45"/>
  <c r="DF18" i="45"/>
  <c r="DG18" i="45"/>
  <c r="DF19" i="45"/>
  <c r="DG19" i="45"/>
  <c r="DF20" i="45"/>
  <c r="DG20" i="45"/>
  <c r="DF21" i="45"/>
  <c r="DG21" i="45"/>
  <c r="DF22" i="45"/>
  <c r="DG22" i="45"/>
  <c r="DF23" i="45"/>
  <c r="DG23" i="45"/>
  <c r="DF24" i="45"/>
  <c r="DG24" i="45"/>
  <c r="DF25" i="45"/>
  <c r="DG25" i="45"/>
  <c r="DF26" i="45"/>
  <c r="DG26" i="45"/>
  <c r="DF27" i="45"/>
  <c r="DG27" i="45"/>
  <c r="DF28" i="45"/>
  <c r="DG28" i="45"/>
  <c r="DF29" i="45"/>
  <c r="DG29" i="45"/>
  <c r="DF30" i="45"/>
  <c r="DG30" i="45"/>
  <c r="DF31" i="45"/>
  <c r="DG31" i="45"/>
  <c r="DF32" i="45"/>
  <c r="DG32" i="45"/>
  <c r="DF33" i="45"/>
  <c r="DG33" i="45"/>
  <c r="DF34" i="45"/>
  <c r="DG34" i="45"/>
  <c r="DF35" i="45"/>
  <c r="DG35" i="45"/>
  <c r="DF36" i="45"/>
  <c r="DG36" i="45"/>
  <c r="DF37" i="45"/>
  <c r="DG37" i="45"/>
  <c r="DF38" i="45"/>
  <c r="DG38" i="45"/>
  <c r="DF39" i="45"/>
  <c r="DG39" i="45"/>
  <c r="DF40" i="45"/>
  <c r="DG40" i="45"/>
  <c r="DF41" i="45"/>
  <c r="DG41" i="45"/>
  <c r="DF42" i="45"/>
  <c r="DG42" i="45"/>
  <c r="DF43" i="45"/>
  <c r="DG43" i="45"/>
  <c r="DF44" i="45"/>
  <c r="DG44" i="45"/>
  <c r="DF45" i="45"/>
  <c r="DG45" i="45"/>
  <c r="DF46" i="45"/>
  <c r="DG46" i="45"/>
  <c r="DF47" i="45"/>
  <c r="DG47" i="45"/>
  <c r="DF48" i="45"/>
  <c r="DG48" i="45"/>
  <c r="DF49" i="45"/>
  <c r="DG49" i="45"/>
  <c r="DF50" i="45"/>
  <c r="DG50" i="45"/>
  <c r="DF51" i="45"/>
  <c r="DG51" i="45"/>
  <c r="DF52" i="45"/>
  <c r="DG52" i="45"/>
  <c r="DF53" i="45"/>
  <c r="DG53" i="45"/>
  <c r="DF54" i="45"/>
  <c r="DG54" i="45"/>
  <c r="DF55" i="45"/>
  <c r="DG55" i="45"/>
  <c r="DF56" i="45"/>
  <c r="DG56" i="45"/>
  <c r="DF57" i="45"/>
  <c r="DG57" i="45"/>
  <c r="DF58" i="45"/>
  <c r="DG58" i="45"/>
  <c r="DF59" i="45"/>
  <c r="DG59" i="45"/>
  <c r="DF60" i="45"/>
  <c r="DG60" i="45"/>
  <c r="DF61" i="45"/>
  <c r="DG61" i="45"/>
  <c r="DF62" i="45"/>
  <c r="DG62" i="45"/>
  <c r="DF63" i="45"/>
  <c r="DG63" i="45"/>
  <c r="DF64" i="45"/>
  <c r="DG64" i="45"/>
  <c r="DF65" i="45"/>
  <c r="DG65" i="45"/>
  <c r="DF66" i="45"/>
  <c r="DG66" i="45"/>
  <c r="DF67" i="45"/>
  <c r="DG67" i="45"/>
  <c r="DF68" i="45"/>
  <c r="DG68" i="45"/>
  <c r="DF69" i="45"/>
  <c r="DG69" i="45"/>
  <c r="DF70" i="45"/>
  <c r="DG70" i="45"/>
  <c r="DF71" i="45"/>
  <c r="DG71" i="45"/>
  <c r="DF72" i="45"/>
  <c r="DG72" i="45"/>
  <c r="DF73" i="45"/>
  <c r="DG73" i="45"/>
  <c r="DF74" i="45"/>
  <c r="DG74" i="45"/>
  <c r="DF75" i="45"/>
  <c r="DG75" i="45"/>
  <c r="DF76" i="45"/>
  <c r="DG76" i="45"/>
  <c r="DF77" i="45"/>
  <c r="DG77" i="45"/>
  <c r="DF78" i="45"/>
  <c r="DG78" i="45"/>
  <c r="DF79" i="45"/>
  <c r="DG79" i="45"/>
  <c r="DF80" i="45"/>
  <c r="DG80" i="45"/>
  <c r="DF81" i="45"/>
  <c r="DG81" i="45"/>
  <c r="DF82" i="45"/>
  <c r="DG82" i="45"/>
  <c r="DF83" i="45"/>
  <c r="DG83" i="45"/>
  <c r="DF84" i="45"/>
  <c r="DG84" i="45"/>
  <c r="DF85" i="45"/>
  <c r="DG85" i="45"/>
  <c r="DF86" i="45"/>
  <c r="DG86" i="45"/>
  <c r="DF87" i="45"/>
  <c r="DG87" i="45"/>
  <c r="DF88" i="45"/>
  <c r="DG88" i="45"/>
  <c r="DF89" i="45"/>
  <c r="DG89" i="45"/>
  <c r="DF90" i="45"/>
  <c r="DG90" i="45"/>
  <c r="DF91" i="45"/>
  <c r="DG91" i="45"/>
  <c r="DF92" i="45"/>
  <c r="DG92" i="45"/>
  <c r="DF93" i="45"/>
  <c r="DG93" i="45"/>
  <c r="DF94" i="45"/>
  <c r="DG94" i="45"/>
  <c r="DF95" i="45"/>
  <c r="DG95" i="45"/>
  <c r="DF96" i="45"/>
  <c r="DG96" i="45"/>
  <c r="DF97" i="45"/>
  <c r="DG97" i="45"/>
  <c r="DF98" i="45"/>
  <c r="DG98" i="45"/>
  <c r="DF99" i="45"/>
  <c r="DG99" i="45"/>
  <c r="DF100" i="45"/>
  <c r="DG100" i="45"/>
  <c r="DF101" i="45"/>
  <c r="DG101" i="45"/>
  <c r="DF102" i="45"/>
  <c r="DG102" i="45"/>
  <c r="DF103" i="45"/>
  <c r="DG103" i="45"/>
  <c r="DF104" i="45"/>
  <c r="DG104" i="45"/>
  <c r="DF105" i="45"/>
  <c r="DG105" i="45"/>
  <c r="DF106" i="45"/>
  <c r="DG106" i="45"/>
  <c r="DF107" i="45"/>
  <c r="DG107" i="45"/>
  <c r="DF108" i="45"/>
  <c r="DG108" i="45"/>
  <c r="DF109" i="45"/>
  <c r="DG109" i="45"/>
  <c r="DF110" i="45"/>
  <c r="DG110" i="45"/>
  <c r="DF111" i="45"/>
  <c r="DG111" i="45"/>
  <c r="DF112" i="45"/>
  <c r="DG112" i="45"/>
  <c r="DF113" i="45"/>
  <c r="DG113" i="45"/>
  <c r="DF114" i="45"/>
  <c r="DG114" i="45"/>
  <c r="DF115" i="45"/>
  <c r="DG115" i="45"/>
  <c r="DF116" i="45"/>
  <c r="DG116" i="45"/>
  <c r="DF117" i="45"/>
  <c r="DG117" i="45"/>
  <c r="DF118" i="45"/>
  <c r="DG118" i="45"/>
  <c r="DF119" i="45"/>
  <c r="DG119" i="45"/>
  <c r="DF120" i="45"/>
  <c r="DG120" i="45"/>
  <c r="DF121" i="45"/>
  <c r="DG121" i="45"/>
  <c r="DF122" i="45"/>
  <c r="DG122" i="45"/>
  <c r="DF123" i="45"/>
  <c r="DG123" i="45"/>
  <c r="DF124" i="45"/>
  <c r="DG124" i="45"/>
  <c r="DF125" i="45"/>
  <c r="DG125" i="45"/>
  <c r="DF126" i="45"/>
  <c r="DG126" i="45"/>
  <c r="DF127" i="45"/>
  <c r="DG127" i="45"/>
  <c r="DF128" i="45"/>
  <c r="DG128" i="45"/>
  <c r="DF129" i="45"/>
  <c r="DG129" i="45"/>
  <c r="DF130" i="45"/>
  <c r="DG130" i="45"/>
  <c r="DF131" i="45"/>
  <c r="DG131" i="45"/>
  <c r="DF132" i="45"/>
  <c r="DG132" i="45"/>
  <c r="DF133" i="45"/>
  <c r="DG133" i="45"/>
  <c r="DF134" i="45"/>
  <c r="DG134" i="45"/>
  <c r="DF135" i="45"/>
  <c r="DG135" i="45"/>
  <c r="DF136" i="45"/>
  <c r="DG136" i="45"/>
  <c r="DF137" i="45"/>
  <c r="DG137" i="45"/>
  <c r="DF138" i="45"/>
  <c r="DG138" i="45"/>
  <c r="DF139" i="45"/>
  <c r="DG139" i="45"/>
  <c r="DF140" i="45"/>
  <c r="DG140" i="45"/>
  <c r="DF141" i="45"/>
  <c r="DG141" i="45"/>
  <c r="DF142" i="45"/>
  <c r="DG142" i="45"/>
  <c r="DF143" i="45"/>
  <c r="DG143" i="45"/>
  <c r="DF144" i="45"/>
  <c r="DG144" i="45"/>
  <c r="DF145" i="45"/>
  <c r="DG145" i="45"/>
  <c r="DF146" i="45"/>
  <c r="DG146" i="45"/>
  <c r="DF147" i="45"/>
  <c r="DG147" i="45"/>
  <c r="DF148" i="45"/>
  <c r="DG148" i="45"/>
  <c r="DF149" i="45"/>
  <c r="DG149" i="45"/>
  <c r="DF150" i="45"/>
  <c r="DG150" i="45"/>
  <c r="DF151" i="45"/>
  <c r="DG151" i="45"/>
  <c r="DF152" i="45"/>
  <c r="DG152" i="45"/>
  <c r="DF153" i="45"/>
  <c r="DG153" i="45"/>
  <c r="DF154" i="45"/>
  <c r="DG154" i="45"/>
  <c r="DF155" i="45"/>
  <c r="DG155" i="45"/>
  <c r="DF156" i="45"/>
  <c r="DG156" i="45"/>
  <c r="DF157" i="45"/>
  <c r="DG157" i="45"/>
  <c r="DF158" i="45"/>
  <c r="DG158" i="45"/>
  <c r="DF159" i="45"/>
  <c r="DG159" i="45"/>
  <c r="DF160" i="45"/>
  <c r="DG160" i="45"/>
  <c r="DF161" i="45"/>
  <c r="DG161" i="45"/>
  <c r="DF162" i="45"/>
  <c r="DG162" i="45"/>
  <c r="DF163" i="45"/>
  <c r="DG163" i="45"/>
  <c r="DF164" i="45"/>
  <c r="DG164" i="45"/>
  <c r="DF165" i="45"/>
  <c r="DG165" i="45"/>
  <c r="DF166" i="45"/>
  <c r="DG166" i="45"/>
  <c r="DF167" i="45"/>
  <c r="DG167" i="45"/>
  <c r="DF168" i="45"/>
  <c r="DG168" i="45"/>
  <c r="DF169" i="45"/>
  <c r="DG169" i="45"/>
  <c r="DF170" i="45"/>
  <c r="DG170" i="45"/>
  <c r="DF171" i="45"/>
  <c r="DG171" i="45"/>
  <c r="DF172" i="45"/>
  <c r="DG172" i="45"/>
  <c r="DF173" i="45"/>
  <c r="DG173" i="45"/>
  <c r="DF174" i="45"/>
  <c r="DG174" i="45"/>
  <c r="DF175" i="45"/>
  <c r="DG175" i="45"/>
  <c r="DF176" i="45"/>
  <c r="DG176" i="45"/>
  <c r="DF177" i="45"/>
  <c r="DG177" i="45"/>
  <c r="DF178" i="45"/>
  <c r="DG178" i="45"/>
  <c r="DF179" i="45"/>
  <c r="DG179" i="45"/>
  <c r="DF180" i="45"/>
  <c r="DG180" i="45"/>
  <c r="DF181" i="45"/>
  <c r="DG181" i="45"/>
  <c r="DF182" i="45"/>
  <c r="DG182" i="45"/>
  <c r="DF183" i="45"/>
  <c r="DG183" i="45"/>
  <c r="DF184" i="45"/>
  <c r="DG184" i="45"/>
  <c r="DF185" i="45"/>
  <c r="DG185" i="45"/>
  <c r="DF186" i="45"/>
  <c r="DG186" i="45"/>
  <c r="DF187" i="45"/>
  <c r="DG187" i="45"/>
  <c r="DF188" i="45"/>
  <c r="DG188" i="45"/>
  <c r="DF189" i="45"/>
  <c r="DG189" i="45"/>
  <c r="DF190" i="45"/>
  <c r="DG190" i="45"/>
  <c r="DF191" i="45"/>
  <c r="DG191" i="45"/>
  <c r="DF192" i="45"/>
  <c r="DG192" i="45"/>
  <c r="DF193" i="45"/>
  <c r="DG193" i="45"/>
  <c r="DF194" i="45"/>
  <c r="DG194" i="45"/>
  <c r="DF195" i="45"/>
  <c r="DG195" i="45"/>
  <c r="DF196" i="45"/>
  <c r="DG196" i="45"/>
  <c r="DF197" i="45"/>
  <c r="DG197" i="45"/>
  <c r="DF198" i="45"/>
  <c r="DG198" i="45"/>
  <c r="DF199" i="45"/>
  <c r="DG199" i="45"/>
  <c r="DF200" i="45"/>
  <c r="DG200" i="45"/>
  <c r="DF201" i="45"/>
  <c r="DG201" i="45"/>
  <c r="DF202" i="45"/>
  <c r="DG202" i="45"/>
  <c r="DF203" i="45"/>
  <c r="DG203" i="45"/>
  <c r="DF204" i="45"/>
  <c r="DG204" i="45"/>
  <c r="DF205" i="45"/>
  <c r="DG205" i="45"/>
  <c r="DF206" i="45"/>
  <c r="DG206" i="45"/>
  <c r="DF207" i="45"/>
  <c r="DG207" i="45"/>
  <c r="DF208" i="45"/>
  <c r="DG208" i="45"/>
  <c r="DF209" i="45"/>
  <c r="DG209" i="45"/>
  <c r="DF210" i="45"/>
  <c r="DG210" i="45"/>
  <c r="DF211" i="45"/>
  <c r="DG211" i="45"/>
  <c r="DF212" i="45"/>
  <c r="DG212" i="45"/>
  <c r="DF213" i="45"/>
  <c r="DG213" i="45"/>
  <c r="DF214" i="45"/>
  <c r="DG214" i="45"/>
  <c r="DF215" i="45"/>
  <c r="DG215" i="45"/>
  <c r="DF216" i="45"/>
  <c r="DG216" i="45"/>
  <c r="DF217" i="45"/>
  <c r="DG217" i="45"/>
  <c r="DF218" i="45"/>
  <c r="DG218" i="45"/>
  <c r="DF219" i="45"/>
  <c r="DG219" i="45"/>
  <c r="DF220" i="45"/>
  <c r="DG220" i="45"/>
  <c r="DF221" i="45"/>
  <c r="DG221" i="45"/>
  <c r="DF222" i="45"/>
  <c r="DG222" i="45"/>
  <c r="DF223" i="45"/>
  <c r="DG223" i="45"/>
  <c r="DF224" i="45"/>
  <c r="DG224" i="45"/>
  <c r="DF225" i="45"/>
  <c r="DG225" i="45"/>
  <c r="DF226" i="45"/>
  <c r="DG226" i="45"/>
  <c r="DF227" i="45"/>
  <c r="DG227" i="45"/>
  <c r="DF228" i="45"/>
  <c r="DG228" i="45"/>
  <c r="DF229" i="45"/>
  <c r="DG229" i="45"/>
  <c r="DF230" i="45"/>
  <c r="DG230" i="45"/>
  <c r="DF231" i="45"/>
  <c r="DG231" i="45"/>
  <c r="DF232" i="45"/>
  <c r="DG232" i="45"/>
  <c r="DF233" i="45"/>
  <c r="DG233" i="45"/>
  <c r="DF234" i="45"/>
  <c r="DG234" i="45"/>
  <c r="DF235" i="45"/>
  <c r="DG235" i="45"/>
  <c r="DF236" i="45"/>
  <c r="DG236" i="45"/>
  <c r="DF237" i="45"/>
  <c r="DG237" i="45"/>
  <c r="DF238" i="45"/>
  <c r="DG238" i="45"/>
  <c r="DF239" i="45"/>
  <c r="DG239" i="45"/>
  <c r="DF240" i="45"/>
  <c r="DG240" i="45"/>
  <c r="DF241" i="45"/>
  <c r="DG241" i="45"/>
  <c r="DF242" i="45"/>
  <c r="DG242" i="45"/>
  <c r="DF243" i="45"/>
  <c r="DG243" i="45"/>
  <c r="DF244" i="45"/>
  <c r="DG244" i="45"/>
  <c r="DF245" i="45"/>
  <c r="DG245" i="45"/>
  <c r="DF246" i="45"/>
  <c r="DG246" i="45"/>
  <c r="DF247" i="45"/>
  <c r="DG247" i="45"/>
  <c r="DF248" i="45"/>
  <c r="DG248" i="45"/>
  <c r="DF249" i="45"/>
  <c r="DG249" i="45"/>
  <c r="DF250" i="45"/>
  <c r="DG250" i="45"/>
  <c r="DF251" i="45"/>
  <c r="DG251" i="45"/>
  <c r="DF252" i="45"/>
  <c r="DG252" i="45"/>
  <c r="DF253" i="45"/>
  <c r="DG253" i="45"/>
  <c r="DF254" i="45"/>
  <c r="DG254" i="45"/>
  <c r="DF255" i="45"/>
  <c r="DG255" i="45"/>
  <c r="DF256" i="45"/>
  <c r="DG256" i="45"/>
  <c r="DF257" i="45"/>
  <c r="DG257" i="45"/>
  <c r="DF258" i="45"/>
  <c r="DG258" i="45"/>
  <c r="DF259" i="45"/>
  <c r="DG259" i="45"/>
  <c r="DF260" i="45"/>
  <c r="DG260" i="45"/>
  <c r="DF261" i="45"/>
  <c r="DG261" i="45"/>
  <c r="DF262" i="45"/>
  <c r="DG262" i="45"/>
  <c r="DF263" i="45"/>
  <c r="DG263" i="45"/>
  <c r="DF264" i="45"/>
  <c r="DG264" i="45"/>
  <c r="DF265" i="45"/>
  <c r="DG265" i="45"/>
  <c r="DF266" i="45"/>
  <c r="DG266" i="45"/>
  <c r="DF267" i="45"/>
  <c r="DG267" i="45"/>
  <c r="DF268" i="45"/>
  <c r="DG268" i="45"/>
  <c r="DF269" i="45"/>
  <c r="DG269" i="45"/>
  <c r="DF270" i="45"/>
  <c r="DG270" i="45"/>
  <c r="DF271" i="45"/>
  <c r="DG271" i="45"/>
  <c r="DF272" i="45"/>
  <c r="DG272" i="45"/>
  <c r="DF273" i="45"/>
  <c r="DG273" i="45"/>
  <c r="DF274" i="45"/>
  <c r="DG274" i="45"/>
  <c r="DF275" i="45"/>
  <c r="DG275" i="45"/>
  <c r="DF276" i="45"/>
  <c r="DG276" i="45"/>
  <c r="DF277" i="45"/>
  <c r="DG277" i="45"/>
  <c r="DF278" i="45"/>
  <c r="DG278" i="45"/>
  <c r="DF279" i="45"/>
  <c r="DG279" i="45"/>
  <c r="DF280" i="45"/>
  <c r="DG280" i="45"/>
  <c r="DF281" i="45"/>
  <c r="DG281" i="45"/>
  <c r="DF282" i="45"/>
  <c r="DG282" i="45"/>
  <c r="DF283" i="45"/>
  <c r="DG283" i="45"/>
  <c r="DF284" i="45"/>
  <c r="DG284" i="45"/>
  <c r="DF285" i="45"/>
  <c r="DG285" i="45"/>
  <c r="DF286" i="45"/>
  <c r="DG286" i="45"/>
  <c r="DF287" i="45"/>
  <c r="DG287" i="45"/>
  <c r="DF288" i="45"/>
  <c r="DG288" i="45"/>
  <c r="DF289" i="45"/>
  <c r="DG289" i="45"/>
  <c r="DF290" i="45"/>
  <c r="DG290" i="45"/>
  <c r="DF291" i="45"/>
  <c r="DG291" i="45"/>
  <c r="DF292" i="45"/>
  <c r="DG292" i="45"/>
  <c r="DF293" i="45"/>
  <c r="DG293" i="45"/>
  <c r="DF294" i="45"/>
  <c r="DG294" i="45"/>
  <c r="DF295" i="45"/>
  <c r="DG295" i="45"/>
  <c r="DF296" i="45"/>
  <c r="DG296" i="45"/>
  <c r="DF297" i="45"/>
  <c r="DG297" i="45"/>
  <c r="DF298" i="45"/>
  <c r="DG298" i="45"/>
  <c r="DF299" i="45"/>
  <c r="DG299" i="45"/>
  <c r="DF300" i="45"/>
  <c r="DG300" i="45"/>
  <c r="DF301" i="45"/>
  <c r="DG301" i="45"/>
  <c r="DF302" i="45"/>
  <c r="DG302" i="45"/>
  <c r="DF303" i="45"/>
  <c r="DG303" i="45"/>
  <c r="DF304" i="45"/>
  <c r="DG304" i="45"/>
  <c r="DF305" i="45"/>
  <c r="DG305" i="45"/>
  <c r="DF306" i="45"/>
  <c r="DG306" i="45"/>
  <c r="DF307" i="45"/>
  <c r="DG307" i="45"/>
  <c r="DF308" i="45"/>
  <c r="DG308" i="45"/>
  <c r="DF309" i="45"/>
  <c r="DG309" i="45"/>
  <c r="DF310" i="45"/>
  <c r="DG310" i="45"/>
  <c r="DF311" i="45"/>
  <c r="DG311" i="45"/>
  <c r="DF312" i="45"/>
  <c r="DG312" i="45"/>
  <c r="DF313" i="45"/>
  <c r="DG313" i="45"/>
  <c r="DF314" i="45"/>
  <c r="DG314" i="45"/>
  <c r="DF315" i="45"/>
  <c r="DG315" i="45"/>
  <c r="DF316" i="45"/>
  <c r="DG316" i="45"/>
  <c r="DF317" i="45"/>
  <c r="DG317" i="45"/>
  <c r="DF318" i="45"/>
  <c r="DG318" i="45"/>
  <c r="DF319" i="45"/>
  <c r="DG319" i="45"/>
  <c r="DF320" i="45"/>
  <c r="DG320" i="45"/>
  <c r="DF321" i="45"/>
  <c r="DG321" i="45"/>
  <c r="DF322" i="45"/>
  <c r="DG322" i="45"/>
  <c r="DF323" i="45"/>
  <c r="DG323" i="45"/>
  <c r="DF324" i="45"/>
  <c r="DG324" i="45"/>
  <c r="DF325" i="45"/>
  <c r="DG325" i="45"/>
  <c r="DF326" i="45"/>
  <c r="DG326" i="45"/>
  <c r="DF327" i="45"/>
  <c r="DG327" i="45"/>
  <c r="DF328" i="45"/>
  <c r="DG328" i="45"/>
  <c r="DF329" i="45"/>
  <c r="DG329" i="45"/>
  <c r="DF330" i="45"/>
  <c r="DG330" i="45"/>
  <c r="DF331" i="45"/>
  <c r="DG331" i="45"/>
  <c r="DF332" i="45"/>
  <c r="DG332" i="45"/>
  <c r="DF333" i="45"/>
  <c r="DG333" i="45"/>
  <c r="DF334" i="45"/>
  <c r="DG334" i="45"/>
  <c r="DF335" i="45"/>
  <c r="DG335" i="45"/>
  <c r="DF336" i="45"/>
  <c r="DG336" i="45"/>
  <c r="DF337" i="45"/>
  <c r="DG337" i="45"/>
  <c r="DF338" i="45"/>
  <c r="DG338" i="45"/>
  <c r="DF339" i="45"/>
  <c r="DG339" i="45"/>
  <c r="DF340" i="45"/>
  <c r="DG340" i="45"/>
  <c r="DF341" i="45"/>
  <c r="DG341" i="45"/>
  <c r="DF342" i="45"/>
  <c r="DG342" i="45"/>
  <c r="DF343" i="45"/>
  <c r="DG343" i="45"/>
  <c r="DF344" i="45"/>
  <c r="DG344" i="45"/>
  <c r="DF345" i="45"/>
  <c r="DG345" i="45"/>
  <c r="DF346" i="45"/>
  <c r="DG346" i="45"/>
  <c r="DF347" i="45"/>
  <c r="DG347" i="45"/>
  <c r="DF348" i="45"/>
  <c r="DG348" i="45"/>
  <c r="DF349" i="45"/>
  <c r="DG349" i="45"/>
  <c r="DF350" i="45"/>
  <c r="DG350" i="45"/>
  <c r="DF351" i="45"/>
  <c r="DG351" i="45"/>
  <c r="DF352" i="45"/>
  <c r="DG352" i="45"/>
  <c r="DF353" i="45"/>
  <c r="DG353" i="45"/>
  <c r="DF354" i="45"/>
  <c r="DG354" i="45"/>
  <c r="DF355" i="45"/>
  <c r="DG355" i="45"/>
  <c r="DF356" i="45"/>
  <c r="DG356" i="45"/>
  <c r="DF357" i="45"/>
  <c r="DG357" i="45"/>
  <c r="DF358" i="45"/>
  <c r="DG358" i="45"/>
  <c r="DF359" i="45"/>
  <c r="DG359" i="45"/>
  <c r="DF360" i="45"/>
  <c r="DG360" i="45"/>
  <c r="DF361" i="45"/>
  <c r="DG361" i="45"/>
  <c r="DF362" i="45"/>
  <c r="DG362" i="45"/>
  <c r="DF363" i="45"/>
  <c r="DG363" i="45"/>
  <c r="DF364" i="45"/>
  <c r="DG364" i="45"/>
  <c r="DF365" i="45"/>
  <c r="DG365" i="45"/>
  <c r="DF366" i="45"/>
  <c r="DG366" i="45"/>
  <c r="DF367" i="45"/>
  <c r="DG367" i="45"/>
  <c r="DF368" i="45"/>
  <c r="DG368" i="45"/>
  <c r="DF369" i="45"/>
  <c r="DG369" i="45"/>
  <c r="DF370" i="45"/>
  <c r="DG370" i="45"/>
  <c r="DF371" i="45"/>
  <c r="DG371" i="45"/>
  <c r="DF372" i="45"/>
  <c r="DG372" i="45"/>
  <c r="DF373" i="45"/>
  <c r="DG373" i="45"/>
  <c r="DF374" i="45"/>
  <c r="DG374" i="45"/>
  <c r="DF375" i="45"/>
  <c r="DG375" i="45"/>
  <c r="DF376" i="45"/>
  <c r="DG376" i="45"/>
  <c r="DF377" i="45"/>
  <c r="DG377" i="45"/>
  <c r="DF378" i="45"/>
  <c r="DG378" i="45"/>
  <c r="DF379" i="45"/>
  <c r="DG379" i="45"/>
  <c r="DF380" i="45"/>
  <c r="DG380" i="45"/>
  <c r="DF381" i="45"/>
  <c r="DG381" i="45"/>
  <c r="DF382" i="45"/>
  <c r="DG382" i="45"/>
  <c r="DF383" i="45"/>
  <c r="DG383" i="45"/>
  <c r="DF384" i="45"/>
  <c r="DG384" i="45"/>
  <c r="DF385" i="45"/>
  <c r="DG385" i="45"/>
  <c r="DF386" i="45"/>
  <c r="DG386" i="45"/>
  <c r="DF387" i="45"/>
  <c r="DG387" i="45"/>
  <c r="DF388" i="45"/>
  <c r="DG388" i="45"/>
  <c r="DF389" i="45"/>
  <c r="DG389" i="45"/>
  <c r="DF390" i="45"/>
  <c r="DG390" i="45"/>
  <c r="DF391" i="45"/>
  <c r="DG391" i="45"/>
  <c r="DF392" i="45"/>
  <c r="DG392" i="45"/>
  <c r="DF393" i="45"/>
  <c r="DG393" i="45"/>
  <c r="DF394" i="45"/>
  <c r="DG394" i="45"/>
  <c r="DF395" i="45"/>
  <c r="DG395" i="45"/>
  <c r="DF396" i="45"/>
  <c r="DG396" i="45"/>
  <c r="DF397" i="45"/>
  <c r="DG397" i="45"/>
  <c r="DF398" i="45"/>
  <c r="DG398" i="45"/>
  <c r="DF399" i="45"/>
  <c r="DG399" i="45"/>
  <c r="DF400" i="45"/>
  <c r="DG400" i="45"/>
  <c r="DF401" i="45"/>
  <c r="DG401" i="45"/>
  <c r="DF402" i="45"/>
  <c r="DG402" i="45"/>
  <c r="DF403" i="45"/>
  <c r="DG403" i="45"/>
  <c r="DF404" i="45"/>
  <c r="DG404" i="45"/>
  <c r="DF405" i="45"/>
  <c r="DG405" i="45"/>
  <c r="DF406" i="45"/>
  <c r="DG406" i="45"/>
  <c r="DF407" i="45"/>
  <c r="DG407" i="45"/>
  <c r="DF408" i="45"/>
  <c r="DG408" i="45"/>
  <c r="DF409" i="45"/>
  <c r="DG409" i="45"/>
  <c r="DF410" i="45"/>
  <c r="DG410" i="45"/>
  <c r="DF411" i="45"/>
  <c r="DG411" i="45"/>
  <c r="DF412" i="45"/>
  <c r="DG412" i="45"/>
  <c r="DF413" i="45"/>
  <c r="DG413" i="45"/>
  <c r="DF414" i="45"/>
  <c r="DG414" i="45"/>
  <c r="DF415" i="45"/>
  <c r="DG415" i="45"/>
  <c r="DF416" i="45"/>
  <c r="DG416" i="45"/>
  <c r="DF417" i="45"/>
  <c r="DG417" i="45"/>
  <c r="DF418" i="45"/>
  <c r="DG418" i="45"/>
  <c r="DF419" i="45"/>
  <c r="DG419" i="45"/>
  <c r="DF420" i="45"/>
  <c r="DG420" i="45"/>
  <c r="DF421" i="45"/>
  <c r="DG421" i="45"/>
  <c r="DF422" i="45"/>
  <c r="DG422" i="45"/>
  <c r="DF423" i="45"/>
  <c r="DG423" i="45"/>
  <c r="DF424" i="45"/>
  <c r="DG424" i="45"/>
  <c r="DF425" i="45"/>
  <c r="DG425" i="45"/>
  <c r="DF426" i="45"/>
  <c r="DG426" i="45"/>
  <c r="DF427" i="45"/>
  <c r="DG427" i="45"/>
  <c r="DF428" i="45"/>
  <c r="DG428" i="45"/>
  <c r="DF429" i="45"/>
  <c r="DG429" i="45"/>
  <c r="DF430" i="45"/>
  <c r="DG430" i="45"/>
  <c r="DF431" i="45"/>
  <c r="DG431" i="45"/>
  <c r="DF432" i="45"/>
  <c r="DG432" i="45"/>
  <c r="DF433" i="45"/>
  <c r="DG433" i="45"/>
  <c r="DF434" i="45"/>
  <c r="DG434" i="45"/>
  <c r="DF435" i="45"/>
  <c r="DG435" i="45"/>
  <c r="DF436" i="45"/>
  <c r="DG436" i="45"/>
  <c r="DF437" i="45"/>
  <c r="DG437" i="45"/>
  <c r="DF438" i="45"/>
  <c r="DG438" i="45"/>
  <c r="DF439" i="45"/>
  <c r="DG439" i="45"/>
  <c r="DF440" i="45"/>
  <c r="DG440" i="45"/>
  <c r="DF441" i="45"/>
  <c r="DG441" i="45"/>
  <c r="DF442" i="45"/>
  <c r="DG442" i="45"/>
  <c r="DF443" i="45"/>
  <c r="DG443" i="45"/>
  <c r="DF444" i="45"/>
  <c r="DG444" i="45"/>
  <c r="DF445" i="45"/>
  <c r="DG445" i="45"/>
  <c r="DF446" i="45"/>
  <c r="DG446" i="45"/>
  <c r="DB3" i="45"/>
  <c r="DC3" i="45"/>
  <c r="DB4" i="45"/>
  <c r="DC4" i="45"/>
  <c r="DB5" i="45"/>
  <c r="DC5" i="45"/>
  <c r="DB6" i="45"/>
  <c r="DC6" i="45"/>
  <c r="DB7" i="45"/>
  <c r="DC7" i="45"/>
  <c r="DB8" i="45"/>
  <c r="DC8" i="45"/>
  <c r="DB9" i="45"/>
  <c r="DC9" i="45"/>
  <c r="DB10" i="45"/>
  <c r="DC10" i="45"/>
  <c r="DB11" i="45"/>
  <c r="DC11" i="45"/>
  <c r="DB12" i="45"/>
  <c r="DC12" i="45"/>
  <c r="DB13" i="45"/>
  <c r="DC13" i="45"/>
  <c r="DB14" i="45"/>
  <c r="DC14" i="45"/>
  <c r="DB15" i="45"/>
  <c r="DC15" i="45"/>
  <c r="DB16" i="45"/>
  <c r="DC16" i="45"/>
  <c r="DB17" i="45"/>
  <c r="DC17" i="45"/>
  <c r="DB18" i="45"/>
  <c r="DC18" i="45"/>
  <c r="DB19" i="45"/>
  <c r="DC19" i="45"/>
  <c r="DB20" i="45"/>
  <c r="DC20" i="45"/>
  <c r="DB21" i="45"/>
  <c r="DC21" i="45"/>
  <c r="DB22" i="45"/>
  <c r="DC22" i="45"/>
  <c r="DB23" i="45"/>
  <c r="DC23" i="45"/>
  <c r="DB24" i="45"/>
  <c r="DC24" i="45"/>
  <c r="DB25" i="45"/>
  <c r="DC25" i="45"/>
  <c r="DB26" i="45"/>
  <c r="DC26" i="45"/>
  <c r="DB27" i="45"/>
  <c r="DC27" i="45"/>
  <c r="DB28" i="45"/>
  <c r="DC28" i="45"/>
  <c r="DB29" i="45"/>
  <c r="DC29" i="45"/>
  <c r="DB30" i="45"/>
  <c r="DC30" i="45"/>
  <c r="DB31" i="45"/>
  <c r="DC31" i="45"/>
  <c r="DB32" i="45"/>
  <c r="DC32" i="45"/>
  <c r="DB33" i="45"/>
  <c r="DC33" i="45"/>
  <c r="DB34" i="45"/>
  <c r="DC34" i="45"/>
  <c r="DB35" i="45"/>
  <c r="DC35" i="45"/>
  <c r="DB36" i="45"/>
  <c r="DC36" i="45"/>
  <c r="DB37" i="45"/>
  <c r="DC37" i="45"/>
  <c r="DB38" i="45"/>
  <c r="DC38" i="45"/>
  <c r="DB39" i="45"/>
  <c r="DC39" i="45"/>
  <c r="DB40" i="45"/>
  <c r="DC40" i="45"/>
  <c r="DB41" i="45"/>
  <c r="DC41" i="45"/>
  <c r="DB42" i="45"/>
  <c r="DC42" i="45"/>
  <c r="DB43" i="45"/>
  <c r="DC43" i="45"/>
  <c r="DB44" i="45"/>
  <c r="DC44" i="45"/>
  <c r="DB45" i="45"/>
  <c r="DC45" i="45"/>
  <c r="DB46" i="45"/>
  <c r="DC46" i="45"/>
  <c r="DB47" i="45"/>
  <c r="DC47" i="45"/>
  <c r="DB48" i="45"/>
  <c r="DC48" i="45"/>
  <c r="DB49" i="45"/>
  <c r="DC49" i="45"/>
  <c r="DB50" i="45"/>
  <c r="DC50" i="45"/>
  <c r="DB51" i="45"/>
  <c r="DC51" i="45"/>
  <c r="DB52" i="45"/>
  <c r="DC52" i="45"/>
  <c r="DB53" i="45"/>
  <c r="DC53" i="45"/>
  <c r="DB54" i="45"/>
  <c r="DC54" i="45"/>
  <c r="DB55" i="45"/>
  <c r="DC55" i="45"/>
  <c r="DB56" i="45"/>
  <c r="DC56" i="45"/>
  <c r="DB57" i="45"/>
  <c r="DC57" i="45"/>
  <c r="DB58" i="45"/>
  <c r="DC58" i="45"/>
  <c r="DB59" i="45"/>
  <c r="DC59" i="45"/>
  <c r="DB60" i="45"/>
  <c r="DC60" i="45"/>
  <c r="DB61" i="45"/>
  <c r="DC61" i="45"/>
  <c r="DB62" i="45"/>
  <c r="DC62" i="45"/>
  <c r="DB63" i="45"/>
  <c r="DC63" i="45"/>
  <c r="DB64" i="45"/>
  <c r="DC64" i="45"/>
  <c r="DB65" i="45"/>
  <c r="DC65" i="45"/>
  <c r="DB66" i="45"/>
  <c r="DC66" i="45"/>
  <c r="DB67" i="45"/>
  <c r="DC67" i="45"/>
  <c r="DB68" i="45"/>
  <c r="DC68" i="45"/>
  <c r="DB69" i="45"/>
  <c r="DC69" i="45"/>
  <c r="DB70" i="45"/>
  <c r="DC70" i="45"/>
  <c r="DB71" i="45"/>
  <c r="DC71" i="45"/>
  <c r="DB72" i="45"/>
  <c r="DC72" i="45"/>
  <c r="DB73" i="45"/>
  <c r="DC73" i="45"/>
  <c r="DB74" i="45"/>
  <c r="DC74" i="45"/>
  <c r="DB75" i="45"/>
  <c r="DC75" i="45"/>
  <c r="DB76" i="45"/>
  <c r="DC76" i="45"/>
  <c r="DB77" i="45"/>
  <c r="DC77" i="45"/>
  <c r="DB78" i="45"/>
  <c r="DC78" i="45"/>
  <c r="DB79" i="45"/>
  <c r="DC79" i="45"/>
  <c r="DB80" i="45"/>
  <c r="DC80" i="45"/>
  <c r="DB81" i="45"/>
  <c r="DC81" i="45"/>
  <c r="DB82" i="45"/>
  <c r="DC82" i="45"/>
  <c r="DB83" i="45"/>
  <c r="DC83" i="45"/>
  <c r="DB84" i="45"/>
  <c r="DC84" i="45"/>
  <c r="DB85" i="45"/>
  <c r="DC85" i="45"/>
  <c r="DB86" i="45"/>
  <c r="DC86" i="45"/>
  <c r="DB87" i="45"/>
  <c r="DC87" i="45"/>
  <c r="DB88" i="45"/>
  <c r="DC88" i="45"/>
  <c r="DB89" i="45"/>
  <c r="DC89" i="45"/>
  <c r="DB90" i="45"/>
  <c r="DC90" i="45"/>
  <c r="DB91" i="45"/>
  <c r="DC91" i="45"/>
  <c r="DB92" i="45"/>
  <c r="DC92" i="45"/>
  <c r="DB93" i="45"/>
  <c r="DC93" i="45"/>
  <c r="DB94" i="45"/>
  <c r="DC94" i="45"/>
  <c r="DB95" i="45"/>
  <c r="DC95" i="45"/>
  <c r="DB96" i="45"/>
  <c r="DC96" i="45"/>
  <c r="DB97" i="45"/>
  <c r="DC97" i="45"/>
  <c r="DB98" i="45"/>
  <c r="DC98" i="45"/>
  <c r="DB99" i="45"/>
  <c r="DC99" i="45"/>
  <c r="DB100" i="45"/>
  <c r="DC100" i="45"/>
  <c r="DB101" i="45"/>
  <c r="DC101" i="45"/>
  <c r="DB102" i="45"/>
  <c r="DC102" i="45"/>
  <c r="DB103" i="45"/>
  <c r="DC103" i="45"/>
  <c r="DB104" i="45"/>
  <c r="DC104" i="45"/>
  <c r="DB105" i="45"/>
  <c r="DC105" i="45"/>
  <c r="DB106" i="45"/>
  <c r="DC106" i="45"/>
  <c r="DB107" i="45"/>
  <c r="DC107" i="45"/>
  <c r="DB108" i="45"/>
  <c r="DC108" i="45"/>
  <c r="DB109" i="45"/>
  <c r="DC109" i="45"/>
  <c r="DB110" i="45"/>
  <c r="DC110" i="45"/>
  <c r="DB111" i="45"/>
  <c r="DC111" i="45"/>
  <c r="DB112" i="45"/>
  <c r="DC112" i="45"/>
  <c r="DB113" i="45"/>
  <c r="DC113" i="45"/>
  <c r="DB114" i="45"/>
  <c r="DC114" i="45"/>
  <c r="DB115" i="45"/>
  <c r="DC115" i="45"/>
  <c r="DB116" i="45"/>
  <c r="DC116" i="45"/>
  <c r="DB117" i="45"/>
  <c r="DC117" i="45"/>
  <c r="DB118" i="45"/>
  <c r="DC118" i="45"/>
  <c r="DB119" i="45"/>
  <c r="DC119" i="45"/>
  <c r="DB120" i="45"/>
  <c r="DC120" i="45"/>
  <c r="DB121" i="45"/>
  <c r="DC121" i="45"/>
  <c r="DB122" i="45"/>
  <c r="DC122" i="45"/>
  <c r="DB123" i="45"/>
  <c r="DC123" i="45"/>
  <c r="DB124" i="45"/>
  <c r="DC124" i="45"/>
  <c r="DB125" i="45"/>
  <c r="DC125" i="45"/>
  <c r="DB126" i="45"/>
  <c r="DC126" i="45"/>
  <c r="DB127" i="45"/>
  <c r="DC127" i="45"/>
  <c r="DB128" i="45"/>
  <c r="DC128" i="45"/>
  <c r="DB129" i="45"/>
  <c r="DC129" i="45"/>
  <c r="DB130" i="45"/>
  <c r="DC130" i="45"/>
  <c r="DB131" i="45"/>
  <c r="DC131" i="45"/>
  <c r="DB132" i="45"/>
  <c r="DC132" i="45"/>
  <c r="DB133" i="45"/>
  <c r="DC133" i="45"/>
  <c r="DB134" i="45"/>
  <c r="DC134" i="45"/>
  <c r="DB135" i="45"/>
  <c r="DC135" i="45"/>
  <c r="DB136" i="45"/>
  <c r="DC136" i="45"/>
  <c r="DB137" i="45"/>
  <c r="DC137" i="45"/>
  <c r="DB138" i="45"/>
  <c r="DC138" i="45"/>
  <c r="DB139" i="45"/>
  <c r="DC139" i="45"/>
  <c r="DB140" i="45"/>
  <c r="DC140" i="45"/>
  <c r="DB141" i="45"/>
  <c r="DC141" i="45"/>
  <c r="DB142" i="45"/>
  <c r="DC142" i="45"/>
  <c r="DB143" i="45"/>
  <c r="DC143" i="45"/>
  <c r="DB144" i="45"/>
  <c r="DC144" i="45"/>
  <c r="DB145" i="45"/>
  <c r="DC145" i="45"/>
  <c r="DB146" i="45"/>
  <c r="DC146" i="45"/>
  <c r="DB147" i="45"/>
  <c r="DC147" i="45"/>
  <c r="DB148" i="45"/>
  <c r="DC148" i="45"/>
  <c r="DB149" i="45"/>
  <c r="DC149" i="45"/>
  <c r="DB150" i="45"/>
  <c r="DC150" i="45"/>
  <c r="DB151" i="45"/>
  <c r="DC151" i="45"/>
  <c r="DB152" i="45"/>
  <c r="DC152" i="45"/>
  <c r="DB153" i="45"/>
  <c r="DC153" i="45"/>
  <c r="DB154" i="45"/>
  <c r="DC154" i="45"/>
  <c r="DB155" i="45"/>
  <c r="DC155" i="45"/>
  <c r="DB156" i="45"/>
  <c r="DC156" i="45"/>
  <c r="DB157" i="45"/>
  <c r="DC157" i="45"/>
  <c r="DB158" i="45"/>
  <c r="DC158" i="45"/>
  <c r="DB159" i="45"/>
  <c r="DC159" i="45"/>
  <c r="DB160" i="45"/>
  <c r="DC160" i="45"/>
  <c r="DB161" i="45"/>
  <c r="DC161" i="45"/>
  <c r="DB162" i="45"/>
  <c r="DC162" i="45"/>
  <c r="DB163" i="45"/>
  <c r="DC163" i="45"/>
  <c r="DB164" i="45"/>
  <c r="DC164" i="45"/>
  <c r="DB165" i="45"/>
  <c r="DC165" i="45"/>
  <c r="DB166" i="45"/>
  <c r="DC166" i="45"/>
  <c r="DB167" i="45"/>
  <c r="DC167" i="45"/>
  <c r="DB168" i="45"/>
  <c r="DC168" i="45"/>
  <c r="DB169" i="45"/>
  <c r="DC169" i="45"/>
  <c r="DB170" i="45"/>
  <c r="DC170" i="45"/>
  <c r="DB171" i="45"/>
  <c r="DC171" i="45"/>
  <c r="DB172" i="45"/>
  <c r="DC172" i="45"/>
  <c r="DB173" i="45"/>
  <c r="DC173" i="45"/>
  <c r="DB174" i="45"/>
  <c r="DC174" i="45"/>
  <c r="DB175" i="45"/>
  <c r="DC175" i="45"/>
  <c r="DB176" i="45"/>
  <c r="DC176" i="45"/>
  <c r="DB177" i="45"/>
  <c r="DC177" i="45"/>
  <c r="DB178" i="45"/>
  <c r="DC178" i="45"/>
  <c r="DB179" i="45"/>
  <c r="DC179" i="45"/>
  <c r="DB180" i="45"/>
  <c r="DC180" i="45"/>
  <c r="DB181" i="45"/>
  <c r="DC181" i="45"/>
  <c r="DB182" i="45"/>
  <c r="DC182" i="45"/>
  <c r="DB183" i="45"/>
  <c r="DC183" i="45"/>
  <c r="DB184" i="45"/>
  <c r="DC184" i="45"/>
  <c r="DB185" i="45"/>
  <c r="DC185" i="45"/>
  <c r="DB186" i="45"/>
  <c r="DC186" i="45"/>
  <c r="DB187" i="45"/>
  <c r="DC187" i="45"/>
  <c r="DB188" i="45"/>
  <c r="DC188" i="45"/>
  <c r="DB189" i="45"/>
  <c r="DC189" i="45"/>
  <c r="DB190" i="45"/>
  <c r="DC190" i="45"/>
  <c r="DB191" i="45"/>
  <c r="DC191" i="45"/>
  <c r="DB192" i="45"/>
  <c r="DC192" i="45"/>
  <c r="DB193" i="45"/>
  <c r="DC193" i="45"/>
  <c r="DB194" i="45"/>
  <c r="DC194" i="45"/>
  <c r="DB195" i="45"/>
  <c r="DC195" i="45"/>
  <c r="DB196" i="45"/>
  <c r="DC196" i="45"/>
  <c r="DB197" i="45"/>
  <c r="DC197" i="45"/>
  <c r="DB198" i="45"/>
  <c r="DC198" i="45"/>
  <c r="DB199" i="45"/>
  <c r="DC199" i="45"/>
  <c r="DB200" i="45"/>
  <c r="DC200" i="45"/>
  <c r="DB201" i="45"/>
  <c r="DC201" i="45"/>
  <c r="DB202" i="45"/>
  <c r="DC202" i="45"/>
  <c r="DB203" i="45"/>
  <c r="DC203" i="45"/>
  <c r="DB204" i="45"/>
  <c r="DC204" i="45"/>
  <c r="DB205" i="45"/>
  <c r="DC205" i="45"/>
  <c r="DB206" i="45"/>
  <c r="DC206" i="45"/>
  <c r="DB207" i="45"/>
  <c r="DC207" i="45"/>
  <c r="DB208" i="45"/>
  <c r="DC208" i="45"/>
  <c r="DB209" i="45"/>
  <c r="DC209" i="45"/>
  <c r="DB210" i="45"/>
  <c r="DC210" i="45"/>
  <c r="DB211" i="45"/>
  <c r="DC211" i="45"/>
  <c r="DB212" i="45"/>
  <c r="DC212" i="45"/>
  <c r="DB213" i="45"/>
  <c r="DC213" i="45"/>
  <c r="DB214" i="45"/>
  <c r="DC214" i="45"/>
  <c r="DB215" i="45"/>
  <c r="DC215" i="45"/>
  <c r="DB216" i="45"/>
  <c r="DC216" i="45"/>
  <c r="DB217" i="45"/>
  <c r="DC217" i="45"/>
  <c r="DB218" i="45"/>
  <c r="DC218" i="45"/>
  <c r="DB219" i="45"/>
  <c r="DC219" i="45"/>
  <c r="DB220" i="45"/>
  <c r="DC220" i="45"/>
  <c r="DB221" i="45"/>
  <c r="DC221" i="45"/>
  <c r="DB222" i="45"/>
  <c r="DC222" i="45"/>
  <c r="DB223" i="45"/>
  <c r="DC223" i="45"/>
  <c r="DB224" i="45"/>
  <c r="DC224" i="45"/>
  <c r="DB225" i="45"/>
  <c r="DC225" i="45"/>
  <c r="DB226" i="45"/>
  <c r="DC226" i="45"/>
  <c r="DB227" i="45"/>
  <c r="DC227" i="45"/>
  <c r="DB228" i="45"/>
  <c r="DC228" i="45"/>
  <c r="DB229" i="45"/>
  <c r="DC229" i="45"/>
  <c r="DB230" i="45"/>
  <c r="DC230" i="45"/>
  <c r="DB231" i="45"/>
  <c r="DC231" i="45"/>
  <c r="DB232" i="45"/>
  <c r="DC232" i="45"/>
  <c r="DB233" i="45"/>
  <c r="DC233" i="45"/>
  <c r="DB234" i="45"/>
  <c r="DC234" i="45"/>
  <c r="DB235" i="45"/>
  <c r="DC235" i="45"/>
  <c r="DB236" i="45"/>
  <c r="DC236" i="45"/>
  <c r="DB237" i="45"/>
  <c r="DC237" i="45"/>
  <c r="DB238" i="45"/>
  <c r="DC238" i="45"/>
  <c r="DB239" i="45"/>
  <c r="DC239" i="45"/>
  <c r="DB240" i="45"/>
  <c r="DC240" i="45"/>
  <c r="DB241" i="45"/>
  <c r="DC241" i="45"/>
  <c r="DB242" i="45"/>
  <c r="DC242" i="45"/>
  <c r="DB243" i="45"/>
  <c r="DC243" i="45"/>
  <c r="DB244" i="45"/>
  <c r="DC244" i="45"/>
  <c r="DB245" i="45"/>
  <c r="DC245" i="45"/>
  <c r="DB246" i="45"/>
  <c r="DC246" i="45"/>
  <c r="DB247" i="45"/>
  <c r="DC247" i="45"/>
  <c r="DB248" i="45"/>
  <c r="DC248" i="45"/>
  <c r="DB249" i="45"/>
  <c r="DC249" i="45"/>
  <c r="DB250" i="45"/>
  <c r="DC250" i="45"/>
  <c r="DB251" i="45"/>
  <c r="DC251" i="45"/>
  <c r="DB252" i="45"/>
  <c r="DC252" i="45"/>
  <c r="DB253" i="45"/>
  <c r="DC253" i="45"/>
  <c r="DB254" i="45"/>
  <c r="DC254" i="45"/>
  <c r="DB255" i="45"/>
  <c r="DC255" i="45"/>
  <c r="DB256" i="45"/>
  <c r="DC256" i="45"/>
  <c r="DB257" i="45"/>
  <c r="DC257" i="45"/>
  <c r="DB258" i="45"/>
  <c r="DC258" i="45"/>
  <c r="DB259" i="45"/>
  <c r="DC259" i="45"/>
  <c r="DB260" i="45"/>
  <c r="DC260" i="45"/>
  <c r="DB261" i="45"/>
  <c r="DC261" i="45"/>
  <c r="DB262" i="45"/>
  <c r="DC262" i="45"/>
  <c r="DB263" i="45"/>
  <c r="DC263" i="45"/>
  <c r="DB264" i="45"/>
  <c r="DC264" i="45"/>
  <c r="DB265" i="45"/>
  <c r="DC265" i="45"/>
  <c r="DB266" i="45"/>
  <c r="DC266" i="45"/>
  <c r="DB267" i="45"/>
  <c r="DC267" i="45"/>
  <c r="DB268" i="45"/>
  <c r="DC268" i="45"/>
  <c r="DB269" i="45"/>
  <c r="DC269" i="45"/>
  <c r="DB270" i="45"/>
  <c r="DC270" i="45"/>
  <c r="DB271" i="45"/>
  <c r="DC271" i="45"/>
  <c r="DB272" i="45"/>
  <c r="DC272" i="45"/>
  <c r="DB273" i="45"/>
  <c r="DC273" i="45"/>
  <c r="DB274" i="45"/>
  <c r="DC274" i="45"/>
  <c r="DB275" i="45"/>
  <c r="DC275" i="45"/>
  <c r="DB276" i="45"/>
  <c r="DC276" i="45"/>
  <c r="DB277" i="45"/>
  <c r="DC277" i="45"/>
  <c r="DB278" i="45"/>
  <c r="DC278" i="45"/>
  <c r="DB279" i="45"/>
  <c r="DC279" i="45"/>
  <c r="DB280" i="45"/>
  <c r="DC280" i="45"/>
  <c r="DB281" i="45"/>
  <c r="DC281" i="45"/>
  <c r="DB282" i="45"/>
  <c r="DC282" i="45"/>
  <c r="DB283" i="45"/>
  <c r="DC283" i="45"/>
  <c r="DB284" i="45"/>
  <c r="DC284" i="45"/>
  <c r="DB285" i="45"/>
  <c r="DC285" i="45"/>
  <c r="DB286" i="45"/>
  <c r="DC286" i="45"/>
  <c r="DB287" i="45"/>
  <c r="DC287" i="45"/>
  <c r="DB288" i="45"/>
  <c r="DC288" i="45"/>
  <c r="DB289" i="45"/>
  <c r="DC289" i="45"/>
  <c r="DB290" i="45"/>
  <c r="DC290" i="45"/>
  <c r="DB291" i="45"/>
  <c r="DC291" i="45"/>
  <c r="DB292" i="45"/>
  <c r="DC292" i="45"/>
  <c r="DB293" i="45"/>
  <c r="DC293" i="45"/>
  <c r="DB294" i="45"/>
  <c r="DC294" i="45"/>
  <c r="DB295" i="45"/>
  <c r="DC295" i="45"/>
  <c r="DB296" i="45"/>
  <c r="DC296" i="45"/>
  <c r="DB297" i="45"/>
  <c r="DC297" i="45"/>
  <c r="DB298" i="45"/>
  <c r="DC298" i="45"/>
  <c r="DB299" i="45"/>
  <c r="DC299" i="45"/>
  <c r="DB300" i="45"/>
  <c r="DC300" i="45"/>
  <c r="DB301" i="45"/>
  <c r="DC301" i="45"/>
  <c r="DB302" i="45"/>
  <c r="DC302" i="45"/>
  <c r="DB303" i="45"/>
  <c r="DC303" i="45"/>
  <c r="DB304" i="45"/>
  <c r="DC304" i="45"/>
  <c r="DB305" i="45"/>
  <c r="DC305" i="45"/>
  <c r="DB306" i="45"/>
  <c r="DC306" i="45"/>
  <c r="DB307" i="45"/>
  <c r="DC307" i="45"/>
  <c r="DB308" i="45"/>
  <c r="DC308" i="45"/>
  <c r="DB309" i="45"/>
  <c r="DC309" i="45"/>
  <c r="DB310" i="45"/>
  <c r="DC310" i="45"/>
  <c r="DB311" i="45"/>
  <c r="DC311" i="45"/>
  <c r="DB312" i="45"/>
  <c r="DC312" i="45"/>
  <c r="DB313" i="45"/>
  <c r="DC313" i="45"/>
  <c r="DB314" i="45"/>
  <c r="DC314" i="45"/>
  <c r="DB315" i="45"/>
  <c r="DC315" i="45"/>
  <c r="DB316" i="45"/>
  <c r="DC316" i="45"/>
  <c r="DB317" i="45"/>
  <c r="DC317" i="45"/>
  <c r="DB318" i="45"/>
  <c r="DC318" i="45"/>
  <c r="DB319" i="45"/>
  <c r="DC319" i="45"/>
  <c r="DB320" i="45"/>
  <c r="DC320" i="45"/>
  <c r="DB321" i="45"/>
  <c r="DC321" i="45"/>
  <c r="DB322" i="45"/>
  <c r="DC322" i="45"/>
  <c r="DB323" i="45"/>
  <c r="DC323" i="45"/>
  <c r="DB324" i="45"/>
  <c r="DC324" i="45"/>
  <c r="DB325" i="45"/>
  <c r="DC325" i="45"/>
  <c r="DB326" i="45"/>
  <c r="DC326" i="45"/>
  <c r="DB327" i="45"/>
  <c r="DC327" i="45"/>
  <c r="DB328" i="45"/>
  <c r="DC328" i="45"/>
  <c r="DB329" i="45"/>
  <c r="DC329" i="45"/>
  <c r="DB330" i="45"/>
  <c r="DC330" i="45"/>
  <c r="DB331" i="45"/>
  <c r="DC331" i="45"/>
  <c r="DB332" i="45"/>
  <c r="DC332" i="45"/>
  <c r="DB333" i="45"/>
  <c r="DC333" i="45"/>
  <c r="DB334" i="45"/>
  <c r="DC334" i="45"/>
  <c r="DB335" i="45"/>
  <c r="DC335" i="45"/>
  <c r="DB336" i="45"/>
  <c r="DC336" i="45"/>
  <c r="DB337" i="45"/>
  <c r="DC337" i="45"/>
  <c r="DB338" i="45"/>
  <c r="DC338" i="45"/>
  <c r="DB339" i="45"/>
  <c r="DC339" i="45"/>
  <c r="DB340" i="45"/>
  <c r="DC340" i="45"/>
  <c r="DB341" i="45"/>
  <c r="DC341" i="45"/>
  <c r="DB342" i="45"/>
  <c r="DC342" i="45"/>
  <c r="DB343" i="45"/>
  <c r="DC343" i="45"/>
  <c r="DB344" i="45"/>
  <c r="DC344" i="45"/>
  <c r="DB345" i="45"/>
  <c r="DC345" i="45"/>
  <c r="DB346" i="45"/>
  <c r="DC346" i="45"/>
  <c r="DB347" i="45"/>
  <c r="DC347" i="45"/>
  <c r="DB348" i="45"/>
  <c r="DC348" i="45"/>
  <c r="DB349" i="45"/>
  <c r="DC349" i="45"/>
  <c r="DB350" i="45"/>
  <c r="DC350" i="45"/>
  <c r="DB351" i="45"/>
  <c r="DC351" i="45"/>
  <c r="DB352" i="45"/>
  <c r="DC352" i="45"/>
  <c r="DB353" i="45"/>
  <c r="DC353" i="45"/>
  <c r="DB354" i="45"/>
  <c r="DC354" i="45"/>
  <c r="DB355" i="45"/>
  <c r="DC355" i="45"/>
  <c r="DB356" i="45"/>
  <c r="DC356" i="45"/>
  <c r="DB357" i="45"/>
  <c r="DC357" i="45"/>
  <c r="DB358" i="45"/>
  <c r="DC358" i="45"/>
  <c r="DB359" i="45"/>
  <c r="DC359" i="45"/>
  <c r="DB360" i="45"/>
  <c r="DC360" i="45"/>
  <c r="DB361" i="45"/>
  <c r="DC361" i="45"/>
  <c r="DB362" i="45"/>
  <c r="DC362" i="45"/>
  <c r="DB363" i="45"/>
  <c r="DC363" i="45"/>
  <c r="DB364" i="45"/>
  <c r="DC364" i="45"/>
  <c r="DB365" i="45"/>
  <c r="DC365" i="45"/>
  <c r="DB366" i="45"/>
  <c r="DC366" i="45"/>
  <c r="DB367" i="45"/>
  <c r="DC367" i="45"/>
  <c r="DB368" i="45"/>
  <c r="DC368" i="45"/>
  <c r="DB369" i="45"/>
  <c r="DC369" i="45"/>
  <c r="DB370" i="45"/>
  <c r="DC370" i="45"/>
  <c r="DB371" i="45"/>
  <c r="DC371" i="45"/>
  <c r="DB372" i="45"/>
  <c r="DC372" i="45"/>
  <c r="DB373" i="45"/>
  <c r="DC373" i="45"/>
  <c r="DB374" i="45"/>
  <c r="DC374" i="45"/>
  <c r="DB375" i="45"/>
  <c r="DC375" i="45"/>
  <c r="DB376" i="45"/>
  <c r="DC376" i="45"/>
  <c r="DB377" i="45"/>
  <c r="DC377" i="45"/>
  <c r="DB378" i="45"/>
  <c r="DC378" i="45"/>
  <c r="DB379" i="45"/>
  <c r="DC379" i="45"/>
  <c r="DB380" i="45"/>
  <c r="DC380" i="45"/>
  <c r="DB381" i="45"/>
  <c r="DC381" i="45"/>
  <c r="DB382" i="45"/>
  <c r="DC382" i="45"/>
  <c r="DB383" i="45"/>
  <c r="DC383" i="45"/>
  <c r="DB384" i="45"/>
  <c r="DC384" i="45"/>
  <c r="DB385" i="45"/>
  <c r="DC385" i="45"/>
  <c r="DB386" i="45"/>
  <c r="DC386" i="45"/>
  <c r="DB387" i="45"/>
  <c r="DC387" i="45"/>
  <c r="DB388" i="45"/>
  <c r="DC388" i="45"/>
  <c r="DB389" i="45"/>
  <c r="DC389" i="45"/>
  <c r="DB390" i="45"/>
  <c r="DC390" i="45"/>
  <c r="DB391" i="45"/>
  <c r="DC391" i="45"/>
  <c r="DB392" i="45"/>
  <c r="DC392" i="45"/>
  <c r="DB393" i="45"/>
  <c r="DC393" i="45"/>
  <c r="DB394" i="45"/>
  <c r="DC394" i="45"/>
  <c r="DB395" i="45"/>
  <c r="DC395" i="45"/>
  <c r="DB396" i="45"/>
  <c r="DC396" i="45"/>
  <c r="DB397" i="45"/>
  <c r="DC397" i="45"/>
  <c r="DB398" i="45"/>
  <c r="DC398" i="45"/>
  <c r="DB399" i="45"/>
  <c r="DC399" i="45"/>
  <c r="DB400" i="45"/>
  <c r="DC400" i="45"/>
  <c r="DB401" i="45"/>
  <c r="DC401" i="45"/>
  <c r="DB402" i="45"/>
  <c r="DC402" i="45"/>
  <c r="DB403" i="45"/>
  <c r="DC403" i="45"/>
  <c r="DB404" i="45"/>
  <c r="DC404" i="45"/>
  <c r="DB405" i="45"/>
  <c r="DC405" i="45"/>
  <c r="DB406" i="45"/>
  <c r="DC406" i="45"/>
  <c r="DB407" i="45"/>
  <c r="DC407" i="45"/>
  <c r="DB408" i="45"/>
  <c r="DC408" i="45"/>
  <c r="DB409" i="45"/>
  <c r="DC409" i="45"/>
  <c r="DB410" i="45"/>
  <c r="DC410" i="45"/>
  <c r="DB411" i="45"/>
  <c r="DC411" i="45"/>
  <c r="DB412" i="45"/>
  <c r="DC412" i="45"/>
  <c r="DB413" i="45"/>
  <c r="DC413" i="45"/>
  <c r="DB414" i="45"/>
  <c r="DC414" i="45"/>
  <c r="DB415" i="45"/>
  <c r="DC415" i="45"/>
  <c r="DB416" i="45"/>
  <c r="DC416" i="45"/>
  <c r="DB417" i="45"/>
  <c r="DC417" i="45"/>
  <c r="DB418" i="45"/>
  <c r="DC418" i="45"/>
  <c r="DB419" i="45"/>
  <c r="DC419" i="45"/>
  <c r="DB420" i="45"/>
  <c r="DC420" i="45"/>
  <c r="DB421" i="45"/>
  <c r="DC421" i="45"/>
  <c r="DB422" i="45"/>
  <c r="DC422" i="45"/>
  <c r="DB423" i="45"/>
  <c r="DC423" i="45"/>
  <c r="DB424" i="45"/>
  <c r="DC424" i="45"/>
  <c r="DB425" i="45"/>
  <c r="DC425" i="45"/>
  <c r="DB426" i="45"/>
  <c r="DC426" i="45"/>
  <c r="DB427" i="45"/>
  <c r="DC427" i="45"/>
  <c r="DB428" i="45"/>
  <c r="DC428" i="45"/>
  <c r="DB429" i="45"/>
  <c r="DC429" i="45"/>
  <c r="DB430" i="45"/>
  <c r="DC430" i="45"/>
  <c r="DB431" i="45"/>
  <c r="DC431" i="45"/>
  <c r="DB432" i="45"/>
  <c r="DC432" i="45"/>
  <c r="DB433" i="45"/>
  <c r="DC433" i="45"/>
  <c r="DB434" i="45"/>
  <c r="DC434" i="45"/>
  <c r="DB435" i="45"/>
  <c r="DC435" i="45"/>
  <c r="DB436" i="45"/>
  <c r="DC436" i="45"/>
  <c r="DB437" i="45"/>
  <c r="DC437" i="45"/>
  <c r="DB438" i="45"/>
  <c r="DC438" i="45"/>
  <c r="DB439" i="45"/>
  <c r="DC439" i="45"/>
  <c r="DB440" i="45"/>
  <c r="DC440" i="45"/>
  <c r="DB441" i="45"/>
  <c r="DC441" i="45"/>
  <c r="DB442" i="45"/>
  <c r="DC442" i="45"/>
  <c r="DB443" i="45"/>
  <c r="DC443" i="45"/>
  <c r="DB444" i="45"/>
  <c r="DC444" i="45"/>
  <c r="DB445" i="45"/>
  <c r="DC445" i="45"/>
  <c r="DB446" i="45"/>
  <c r="DC446" i="45"/>
  <c r="CX3" i="45"/>
  <c r="CY3" i="45"/>
  <c r="CX4" i="45"/>
  <c r="CY4" i="45"/>
  <c r="CX5" i="45"/>
  <c r="CY5" i="45"/>
  <c r="CX6" i="45"/>
  <c r="CY6" i="45"/>
  <c r="CX7" i="45"/>
  <c r="CY7" i="45"/>
  <c r="CX8" i="45"/>
  <c r="CY8" i="45"/>
  <c r="CX9" i="45"/>
  <c r="CY9" i="45"/>
  <c r="CX10" i="45"/>
  <c r="CY10" i="45"/>
  <c r="CX11" i="45"/>
  <c r="CY11" i="45"/>
  <c r="CX12" i="45"/>
  <c r="CY12" i="45"/>
  <c r="CX13" i="45"/>
  <c r="CY13" i="45"/>
  <c r="CX14" i="45"/>
  <c r="CY14" i="45"/>
  <c r="CX15" i="45"/>
  <c r="CY15" i="45"/>
  <c r="CX16" i="45"/>
  <c r="CY16" i="45"/>
  <c r="CX17" i="45"/>
  <c r="CY17" i="45"/>
  <c r="CX18" i="45"/>
  <c r="CY18" i="45"/>
  <c r="CX19" i="45"/>
  <c r="CY19" i="45"/>
  <c r="CX20" i="45"/>
  <c r="CY20" i="45"/>
  <c r="CX21" i="45"/>
  <c r="CY21" i="45"/>
  <c r="CX22" i="45"/>
  <c r="CY22" i="45"/>
  <c r="CX23" i="45"/>
  <c r="CY23" i="45"/>
  <c r="CX24" i="45"/>
  <c r="CY24" i="45"/>
  <c r="CX25" i="45"/>
  <c r="CY25" i="45"/>
  <c r="CX26" i="45"/>
  <c r="CY26" i="45"/>
  <c r="CX27" i="45"/>
  <c r="CY27" i="45"/>
  <c r="CX28" i="45"/>
  <c r="CY28" i="45"/>
  <c r="CX29" i="45"/>
  <c r="CY29" i="45"/>
  <c r="CX30" i="45"/>
  <c r="CY30" i="45"/>
  <c r="CX31" i="45"/>
  <c r="CY31" i="45"/>
  <c r="CX32" i="45"/>
  <c r="CY32" i="45"/>
  <c r="CX33" i="45"/>
  <c r="CY33" i="45"/>
  <c r="CX34" i="45"/>
  <c r="CY34" i="45"/>
  <c r="CX35" i="45"/>
  <c r="CY35" i="45"/>
  <c r="CX36" i="45"/>
  <c r="CY36" i="45"/>
  <c r="CX37" i="45"/>
  <c r="CY37" i="45"/>
  <c r="CX38" i="45"/>
  <c r="CY38" i="45"/>
  <c r="CX39" i="45"/>
  <c r="CY39" i="45"/>
  <c r="CX40" i="45"/>
  <c r="CY40" i="45"/>
  <c r="CX41" i="45"/>
  <c r="CY41" i="45"/>
  <c r="CX42" i="45"/>
  <c r="CY42" i="45"/>
  <c r="CX43" i="45"/>
  <c r="CY43" i="45"/>
  <c r="CX44" i="45"/>
  <c r="CY44" i="45"/>
  <c r="CX45" i="45"/>
  <c r="CY45" i="45"/>
  <c r="CX46" i="45"/>
  <c r="CY46" i="45"/>
  <c r="CX47" i="45"/>
  <c r="CY47" i="45"/>
  <c r="CX48" i="45"/>
  <c r="CY48" i="45"/>
  <c r="CX49" i="45"/>
  <c r="CY49" i="45"/>
  <c r="CX50" i="45"/>
  <c r="CY50" i="45"/>
  <c r="CX51" i="45"/>
  <c r="CY51" i="45"/>
  <c r="CX52" i="45"/>
  <c r="CY52" i="45"/>
  <c r="CX53" i="45"/>
  <c r="CY53" i="45"/>
  <c r="CX54" i="45"/>
  <c r="CY54" i="45"/>
  <c r="CX55" i="45"/>
  <c r="CY55" i="45"/>
  <c r="CX56" i="45"/>
  <c r="CY56" i="45"/>
  <c r="CX57" i="45"/>
  <c r="CY57" i="45"/>
  <c r="CX58" i="45"/>
  <c r="CY58" i="45"/>
  <c r="CX59" i="45"/>
  <c r="CY59" i="45"/>
  <c r="CX60" i="45"/>
  <c r="CY60" i="45"/>
  <c r="CX61" i="45"/>
  <c r="CY61" i="45"/>
  <c r="CX62" i="45"/>
  <c r="CY62" i="45"/>
  <c r="CX63" i="45"/>
  <c r="CY63" i="45"/>
  <c r="CX64" i="45"/>
  <c r="CY64" i="45"/>
  <c r="CX65" i="45"/>
  <c r="CY65" i="45"/>
  <c r="CX66" i="45"/>
  <c r="CY66" i="45"/>
  <c r="CX67" i="45"/>
  <c r="CY67" i="45"/>
  <c r="CX68" i="45"/>
  <c r="CY68" i="45"/>
  <c r="CX69" i="45"/>
  <c r="CY69" i="45"/>
  <c r="CX70" i="45"/>
  <c r="CY70" i="45"/>
  <c r="CX71" i="45"/>
  <c r="CY71" i="45"/>
  <c r="CX72" i="45"/>
  <c r="CY72" i="45"/>
  <c r="CX73" i="45"/>
  <c r="CY73" i="45"/>
  <c r="CX74" i="45"/>
  <c r="CY74" i="45"/>
  <c r="CX75" i="45"/>
  <c r="CY75" i="45"/>
  <c r="CX76" i="45"/>
  <c r="CY76" i="45"/>
  <c r="CX77" i="45"/>
  <c r="CY77" i="45"/>
  <c r="CX78" i="45"/>
  <c r="CY78" i="45"/>
  <c r="CX79" i="45"/>
  <c r="CY79" i="45"/>
  <c r="CX80" i="45"/>
  <c r="CY80" i="45"/>
  <c r="CX81" i="45"/>
  <c r="CY81" i="45"/>
  <c r="CX82" i="45"/>
  <c r="CY82" i="45"/>
  <c r="CX83" i="45"/>
  <c r="CY83" i="45"/>
  <c r="CX84" i="45"/>
  <c r="CY84" i="45"/>
  <c r="CX85" i="45"/>
  <c r="CY85" i="45"/>
  <c r="CX86" i="45"/>
  <c r="CY86" i="45"/>
  <c r="CX87" i="45"/>
  <c r="CY87" i="45"/>
  <c r="CX88" i="45"/>
  <c r="CY88" i="45"/>
  <c r="CX89" i="45"/>
  <c r="CY89" i="45"/>
  <c r="CX90" i="45"/>
  <c r="CY90" i="45"/>
  <c r="CX91" i="45"/>
  <c r="CY91" i="45"/>
  <c r="CX92" i="45"/>
  <c r="CY92" i="45"/>
  <c r="CX93" i="45"/>
  <c r="CY93" i="45"/>
  <c r="CX94" i="45"/>
  <c r="CY94" i="45"/>
  <c r="CX95" i="45"/>
  <c r="CY95" i="45"/>
  <c r="CX96" i="45"/>
  <c r="CY96" i="45"/>
  <c r="CX97" i="45"/>
  <c r="CY97" i="45"/>
  <c r="CX98" i="45"/>
  <c r="CY98" i="45"/>
  <c r="CX99" i="45"/>
  <c r="CY99" i="45"/>
  <c r="CX100" i="45"/>
  <c r="CY100" i="45"/>
  <c r="CX101" i="45"/>
  <c r="CY101" i="45"/>
  <c r="CX102" i="45"/>
  <c r="CY102" i="45"/>
  <c r="CX103" i="45"/>
  <c r="CY103" i="45"/>
  <c r="CX104" i="45"/>
  <c r="CY104" i="45"/>
  <c r="CX105" i="45"/>
  <c r="CY105" i="45"/>
  <c r="CX106" i="45"/>
  <c r="CY106" i="45"/>
  <c r="CX107" i="45"/>
  <c r="CY107" i="45"/>
  <c r="CX108" i="45"/>
  <c r="CY108" i="45"/>
  <c r="CX109" i="45"/>
  <c r="CY109" i="45"/>
  <c r="CX110" i="45"/>
  <c r="CY110" i="45"/>
  <c r="CX111" i="45"/>
  <c r="CY111" i="45"/>
  <c r="CX112" i="45"/>
  <c r="CY112" i="45"/>
  <c r="CX113" i="45"/>
  <c r="CY113" i="45"/>
  <c r="CX114" i="45"/>
  <c r="CY114" i="45"/>
  <c r="CX115" i="45"/>
  <c r="CY115" i="45"/>
  <c r="CX116" i="45"/>
  <c r="CY116" i="45"/>
  <c r="CX117" i="45"/>
  <c r="CY117" i="45"/>
  <c r="CX118" i="45"/>
  <c r="CY118" i="45"/>
  <c r="CX119" i="45"/>
  <c r="CY119" i="45"/>
  <c r="CX120" i="45"/>
  <c r="CY120" i="45"/>
  <c r="CX121" i="45"/>
  <c r="CY121" i="45"/>
  <c r="CX122" i="45"/>
  <c r="CY122" i="45"/>
  <c r="CX123" i="45"/>
  <c r="CY123" i="45"/>
  <c r="CX124" i="45"/>
  <c r="CY124" i="45"/>
  <c r="CX125" i="45"/>
  <c r="CY125" i="45"/>
  <c r="CX126" i="45"/>
  <c r="CY126" i="45"/>
  <c r="CX127" i="45"/>
  <c r="CY127" i="45"/>
  <c r="CX128" i="45"/>
  <c r="CY128" i="45"/>
  <c r="CX129" i="45"/>
  <c r="CY129" i="45"/>
  <c r="CX130" i="45"/>
  <c r="CY130" i="45"/>
  <c r="CX131" i="45"/>
  <c r="CY131" i="45"/>
  <c r="CX132" i="45"/>
  <c r="CY132" i="45"/>
  <c r="CX133" i="45"/>
  <c r="CY133" i="45"/>
  <c r="CX134" i="45"/>
  <c r="CY134" i="45"/>
  <c r="CX135" i="45"/>
  <c r="CY135" i="45"/>
  <c r="CX136" i="45"/>
  <c r="CY136" i="45"/>
  <c r="CX137" i="45"/>
  <c r="CY137" i="45"/>
  <c r="CX138" i="45"/>
  <c r="CY138" i="45"/>
  <c r="CX139" i="45"/>
  <c r="CY139" i="45"/>
  <c r="CX140" i="45"/>
  <c r="CY140" i="45"/>
  <c r="CX141" i="45"/>
  <c r="CY141" i="45"/>
  <c r="CX142" i="45"/>
  <c r="CY142" i="45"/>
  <c r="CX143" i="45"/>
  <c r="CY143" i="45"/>
  <c r="CX144" i="45"/>
  <c r="CY144" i="45"/>
  <c r="CX145" i="45"/>
  <c r="CY145" i="45"/>
  <c r="CX146" i="45"/>
  <c r="CY146" i="45"/>
  <c r="CX147" i="45"/>
  <c r="CY147" i="45"/>
  <c r="CX148" i="45"/>
  <c r="CY148" i="45"/>
  <c r="CX149" i="45"/>
  <c r="CY149" i="45"/>
  <c r="CX150" i="45"/>
  <c r="CY150" i="45"/>
  <c r="CX151" i="45"/>
  <c r="CY151" i="45"/>
  <c r="CX152" i="45"/>
  <c r="CY152" i="45"/>
  <c r="CX153" i="45"/>
  <c r="CY153" i="45"/>
  <c r="CX154" i="45"/>
  <c r="CY154" i="45"/>
  <c r="CX155" i="45"/>
  <c r="CY155" i="45"/>
  <c r="CX156" i="45"/>
  <c r="CY156" i="45"/>
  <c r="CX157" i="45"/>
  <c r="CY157" i="45"/>
  <c r="CX158" i="45"/>
  <c r="CY158" i="45"/>
  <c r="CX159" i="45"/>
  <c r="CY159" i="45"/>
  <c r="CX160" i="45"/>
  <c r="CY160" i="45"/>
  <c r="CX161" i="45"/>
  <c r="CY161" i="45"/>
  <c r="CX162" i="45"/>
  <c r="CY162" i="45"/>
  <c r="CX163" i="45"/>
  <c r="CY163" i="45"/>
  <c r="CX164" i="45"/>
  <c r="CY164" i="45"/>
  <c r="CX165" i="45"/>
  <c r="CY165" i="45"/>
  <c r="CX166" i="45"/>
  <c r="CY166" i="45"/>
  <c r="CX167" i="45"/>
  <c r="CY167" i="45"/>
  <c r="CX168" i="45"/>
  <c r="CY168" i="45"/>
  <c r="CX169" i="45"/>
  <c r="CY169" i="45"/>
  <c r="CX170" i="45"/>
  <c r="CY170" i="45"/>
  <c r="CX171" i="45"/>
  <c r="CY171" i="45"/>
  <c r="CX172" i="45"/>
  <c r="CY172" i="45"/>
  <c r="CX173" i="45"/>
  <c r="CY173" i="45"/>
  <c r="CX174" i="45"/>
  <c r="CY174" i="45"/>
  <c r="CX175" i="45"/>
  <c r="CY175" i="45"/>
  <c r="CX176" i="45"/>
  <c r="CY176" i="45"/>
  <c r="CX177" i="45"/>
  <c r="CY177" i="45"/>
  <c r="CX178" i="45"/>
  <c r="CY178" i="45"/>
  <c r="CX179" i="45"/>
  <c r="CY179" i="45"/>
  <c r="CX180" i="45"/>
  <c r="CY180" i="45"/>
  <c r="CX181" i="45"/>
  <c r="CY181" i="45"/>
  <c r="CX182" i="45"/>
  <c r="CY182" i="45"/>
  <c r="CX183" i="45"/>
  <c r="CY183" i="45"/>
  <c r="CX184" i="45"/>
  <c r="CY184" i="45"/>
  <c r="CX185" i="45"/>
  <c r="CY185" i="45"/>
  <c r="CX186" i="45"/>
  <c r="CY186" i="45"/>
  <c r="CX187" i="45"/>
  <c r="CY187" i="45"/>
  <c r="CX188" i="45"/>
  <c r="CY188" i="45"/>
  <c r="CX189" i="45"/>
  <c r="CY189" i="45"/>
  <c r="CX190" i="45"/>
  <c r="CY190" i="45"/>
  <c r="CX191" i="45"/>
  <c r="CY191" i="45"/>
  <c r="CX192" i="45"/>
  <c r="CY192" i="45"/>
  <c r="CX193" i="45"/>
  <c r="CY193" i="45"/>
  <c r="CX194" i="45"/>
  <c r="CY194" i="45"/>
  <c r="CX195" i="45"/>
  <c r="CY195" i="45"/>
  <c r="CX196" i="45"/>
  <c r="CY196" i="45"/>
  <c r="CX197" i="45"/>
  <c r="CY197" i="45"/>
  <c r="CX198" i="45"/>
  <c r="CY198" i="45"/>
  <c r="CX199" i="45"/>
  <c r="CY199" i="45"/>
  <c r="CX200" i="45"/>
  <c r="CY200" i="45"/>
  <c r="CX201" i="45"/>
  <c r="CY201" i="45"/>
  <c r="CX202" i="45"/>
  <c r="CY202" i="45"/>
  <c r="CX203" i="45"/>
  <c r="CY203" i="45"/>
  <c r="CX204" i="45"/>
  <c r="CY204" i="45"/>
  <c r="CX205" i="45"/>
  <c r="CY205" i="45"/>
  <c r="CX206" i="45"/>
  <c r="CY206" i="45"/>
  <c r="CX207" i="45"/>
  <c r="CY207" i="45"/>
  <c r="CX208" i="45"/>
  <c r="CY208" i="45"/>
  <c r="CX209" i="45"/>
  <c r="CY209" i="45"/>
  <c r="CX210" i="45"/>
  <c r="CY210" i="45"/>
  <c r="CX211" i="45"/>
  <c r="CY211" i="45"/>
  <c r="CX212" i="45"/>
  <c r="CY212" i="45"/>
  <c r="CX213" i="45"/>
  <c r="CY213" i="45"/>
  <c r="CX214" i="45"/>
  <c r="CY214" i="45"/>
  <c r="CX215" i="45"/>
  <c r="CY215" i="45"/>
  <c r="CX216" i="45"/>
  <c r="CY216" i="45"/>
  <c r="CX217" i="45"/>
  <c r="CY217" i="45"/>
  <c r="CX218" i="45"/>
  <c r="CY218" i="45"/>
  <c r="CX219" i="45"/>
  <c r="CY219" i="45"/>
  <c r="CX220" i="45"/>
  <c r="CY220" i="45"/>
  <c r="CX221" i="45"/>
  <c r="CY221" i="45"/>
  <c r="CX222" i="45"/>
  <c r="CY222" i="45"/>
  <c r="CX223" i="45"/>
  <c r="CY223" i="45"/>
  <c r="CX224" i="45"/>
  <c r="CY224" i="45"/>
  <c r="CX225" i="45"/>
  <c r="CY225" i="45"/>
  <c r="CX226" i="45"/>
  <c r="CY226" i="45"/>
  <c r="CX227" i="45"/>
  <c r="CY227" i="45"/>
  <c r="CX228" i="45"/>
  <c r="CY228" i="45"/>
  <c r="CX229" i="45"/>
  <c r="CY229" i="45"/>
  <c r="CX230" i="45"/>
  <c r="CY230" i="45"/>
  <c r="CX231" i="45"/>
  <c r="CY231" i="45"/>
  <c r="CX232" i="45"/>
  <c r="CY232" i="45"/>
  <c r="CX233" i="45"/>
  <c r="CY233" i="45"/>
  <c r="CX234" i="45"/>
  <c r="CY234" i="45"/>
  <c r="CX235" i="45"/>
  <c r="CY235" i="45"/>
  <c r="CX236" i="45"/>
  <c r="CY236" i="45"/>
  <c r="CX237" i="45"/>
  <c r="CY237" i="45"/>
  <c r="CX238" i="45"/>
  <c r="CY238" i="45"/>
  <c r="CX239" i="45"/>
  <c r="CY239" i="45"/>
  <c r="CX240" i="45"/>
  <c r="CY240" i="45"/>
  <c r="CX241" i="45"/>
  <c r="CY241" i="45"/>
  <c r="CX242" i="45"/>
  <c r="CY242" i="45"/>
  <c r="CX243" i="45"/>
  <c r="CY243" i="45"/>
  <c r="CX244" i="45"/>
  <c r="CY244" i="45"/>
  <c r="CX245" i="45"/>
  <c r="CY245" i="45"/>
  <c r="CX246" i="45"/>
  <c r="CY246" i="45"/>
  <c r="CX247" i="45"/>
  <c r="CY247" i="45"/>
  <c r="CX248" i="45"/>
  <c r="CY248" i="45"/>
  <c r="CX249" i="45"/>
  <c r="CY249" i="45"/>
  <c r="CX250" i="45"/>
  <c r="CY250" i="45"/>
  <c r="CX251" i="45"/>
  <c r="CY251" i="45"/>
  <c r="CX252" i="45"/>
  <c r="CY252" i="45"/>
  <c r="CX253" i="45"/>
  <c r="CY253" i="45"/>
  <c r="CX254" i="45"/>
  <c r="CY254" i="45"/>
  <c r="CX255" i="45"/>
  <c r="CY255" i="45"/>
  <c r="CX256" i="45"/>
  <c r="CY256" i="45"/>
  <c r="CX257" i="45"/>
  <c r="CY257" i="45"/>
  <c r="CX258" i="45"/>
  <c r="CY258" i="45"/>
  <c r="CX259" i="45"/>
  <c r="CY259" i="45"/>
  <c r="CX260" i="45"/>
  <c r="CY260" i="45"/>
  <c r="CX261" i="45"/>
  <c r="CY261" i="45"/>
  <c r="CX262" i="45"/>
  <c r="CY262" i="45"/>
  <c r="CX263" i="45"/>
  <c r="CY263" i="45"/>
  <c r="CX264" i="45"/>
  <c r="CY264" i="45"/>
  <c r="CX265" i="45"/>
  <c r="CY265" i="45"/>
  <c r="CX266" i="45"/>
  <c r="CY266" i="45"/>
  <c r="CX267" i="45"/>
  <c r="CY267" i="45"/>
  <c r="CX268" i="45"/>
  <c r="CY268" i="45"/>
  <c r="CX269" i="45"/>
  <c r="CY269" i="45"/>
  <c r="CX270" i="45"/>
  <c r="CY270" i="45"/>
  <c r="CX271" i="45"/>
  <c r="CY271" i="45"/>
  <c r="CX272" i="45"/>
  <c r="CY272" i="45"/>
  <c r="CX273" i="45"/>
  <c r="CY273" i="45"/>
  <c r="CX274" i="45"/>
  <c r="CY274" i="45"/>
  <c r="CX275" i="45"/>
  <c r="CY275" i="45"/>
  <c r="CX276" i="45"/>
  <c r="CY276" i="45"/>
  <c r="CX277" i="45"/>
  <c r="CY277" i="45"/>
  <c r="CX278" i="45"/>
  <c r="CY278" i="45"/>
  <c r="CX279" i="45"/>
  <c r="CY279" i="45"/>
  <c r="CX280" i="45"/>
  <c r="CY280" i="45"/>
  <c r="CX281" i="45"/>
  <c r="CY281" i="45"/>
  <c r="CX282" i="45"/>
  <c r="CY282" i="45"/>
  <c r="CX283" i="45"/>
  <c r="CY283" i="45"/>
  <c r="CX284" i="45"/>
  <c r="CY284" i="45"/>
  <c r="CX285" i="45"/>
  <c r="CY285" i="45"/>
  <c r="CX286" i="45"/>
  <c r="CY286" i="45"/>
  <c r="CX287" i="45"/>
  <c r="CY287" i="45"/>
  <c r="CX288" i="45"/>
  <c r="CY288" i="45"/>
  <c r="CX289" i="45"/>
  <c r="CY289" i="45"/>
  <c r="CX290" i="45"/>
  <c r="CY290" i="45"/>
  <c r="CX291" i="45"/>
  <c r="CY291" i="45"/>
  <c r="CX292" i="45"/>
  <c r="CY292" i="45"/>
  <c r="CX293" i="45"/>
  <c r="CY293" i="45"/>
  <c r="CX294" i="45"/>
  <c r="CY294" i="45"/>
  <c r="CX295" i="45"/>
  <c r="CY295" i="45"/>
  <c r="CX296" i="45"/>
  <c r="CY296" i="45"/>
  <c r="CX297" i="45"/>
  <c r="CY297" i="45"/>
  <c r="CX298" i="45"/>
  <c r="CY298" i="45"/>
  <c r="CX299" i="45"/>
  <c r="CY299" i="45"/>
  <c r="CX300" i="45"/>
  <c r="CY300" i="45"/>
  <c r="CX301" i="45"/>
  <c r="CY301" i="45"/>
  <c r="CX302" i="45"/>
  <c r="CY302" i="45"/>
  <c r="CX303" i="45"/>
  <c r="CY303" i="45"/>
  <c r="CX304" i="45"/>
  <c r="CY304" i="45"/>
  <c r="CX305" i="45"/>
  <c r="CY305" i="45"/>
  <c r="CX306" i="45"/>
  <c r="CY306" i="45"/>
  <c r="CX307" i="45"/>
  <c r="CY307" i="45"/>
  <c r="CX308" i="45"/>
  <c r="CY308" i="45"/>
  <c r="CX309" i="45"/>
  <c r="CY309" i="45"/>
  <c r="CX310" i="45"/>
  <c r="CY310" i="45"/>
  <c r="CX311" i="45"/>
  <c r="CY311" i="45"/>
  <c r="CX312" i="45"/>
  <c r="CY312" i="45"/>
  <c r="CX313" i="45"/>
  <c r="CY313" i="45"/>
  <c r="CX314" i="45"/>
  <c r="CY314" i="45"/>
  <c r="CX315" i="45"/>
  <c r="CY315" i="45"/>
  <c r="CX316" i="45"/>
  <c r="CY316" i="45"/>
  <c r="CX317" i="45"/>
  <c r="CY317" i="45"/>
  <c r="CX318" i="45"/>
  <c r="CY318" i="45"/>
  <c r="CX319" i="45"/>
  <c r="CY319" i="45"/>
  <c r="CX320" i="45"/>
  <c r="CY320" i="45"/>
  <c r="CX321" i="45"/>
  <c r="CY321" i="45"/>
  <c r="CX322" i="45"/>
  <c r="CY322" i="45"/>
  <c r="CX323" i="45"/>
  <c r="CY323" i="45"/>
  <c r="CX324" i="45"/>
  <c r="CY324" i="45"/>
  <c r="CX325" i="45"/>
  <c r="CY325" i="45"/>
  <c r="CX326" i="45"/>
  <c r="CY326" i="45"/>
  <c r="CX327" i="45"/>
  <c r="CY327" i="45"/>
  <c r="CX328" i="45"/>
  <c r="CY328" i="45"/>
  <c r="CX329" i="45"/>
  <c r="CY329" i="45"/>
  <c r="CX330" i="45"/>
  <c r="CY330" i="45"/>
  <c r="CX331" i="45"/>
  <c r="CY331" i="45"/>
  <c r="CX332" i="45"/>
  <c r="CY332" i="45"/>
  <c r="CX333" i="45"/>
  <c r="CY333" i="45"/>
  <c r="CX334" i="45"/>
  <c r="CY334" i="45"/>
  <c r="CX335" i="45"/>
  <c r="CY335" i="45"/>
  <c r="CX336" i="45"/>
  <c r="CY336" i="45"/>
  <c r="CX337" i="45"/>
  <c r="CY337" i="45"/>
  <c r="CX338" i="45"/>
  <c r="CY338" i="45"/>
  <c r="CX339" i="45"/>
  <c r="CY339" i="45"/>
  <c r="CX340" i="45"/>
  <c r="CY340" i="45"/>
  <c r="CX341" i="45"/>
  <c r="CY341" i="45"/>
  <c r="CX342" i="45"/>
  <c r="CY342" i="45"/>
  <c r="CX343" i="45"/>
  <c r="CY343" i="45"/>
  <c r="CX344" i="45"/>
  <c r="CY344" i="45"/>
  <c r="CX345" i="45"/>
  <c r="CY345" i="45"/>
  <c r="CX346" i="45"/>
  <c r="CY346" i="45"/>
  <c r="CX347" i="45"/>
  <c r="CY347" i="45"/>
  <c r="CX348" i="45"/>
  <c r="CY348" i="45"/>
  <c r="CX349" i="45"/>
  <c r="CY349" i="45"/>
  <c r="CX350" i="45"/>
  <c r="CY350" i="45"/>
  <c r="CX351" i="45"/>
  <c r="CY351" i="45"/>
  <c r="CX352" i="45"/>
  <c r="CY352" i="45"/>
  <c r="CX353" i="45"/>
  <c r="CY353" i="45"/>
  <c r="CX354" i="45"/>
  <c r="CY354" i="45"/>
  <c r="CX355" i="45"/>
  <c r="CY355" i="45"/>
  <c r="CX356" i="45"/>
  <c r="CY356" i="45"/>
  <c r="CX357" i="45"/>
  <c r="CY357" i="45"/>
  <c r="CX358" i="45"/>
  <c r="CY358" i="45"/>
  <c r="CX359" i="45"/>
  <c r="CY359" i="45"/>
  <c r="CX360" i="45"/>
  <c r="CY360" i="45"/>
  <c r="CX361" i="45"/>
  <c r="CY361" i="45"/>
  <c r="CX362" i="45"/>
  <c r="CY362" i="45"/>
  <c r="CX363" i="45"/>
  <c r="CY363" i="45"/>
  <c r="CX364" i="45"/>
  <c r="CY364" i="45"/>
  <c r="CX365" i="45"/>
  <c r="CY365" i="45"/>
  <c r="CX366" i="45"/>
  <c r="CY366" i="45"/>
  <c r="CX367" i="45"/>
  <c r="CY367" i="45"/>
  <c r="CX368" i="45"/>
  <c r="CY368" i="45"/>
  <c r="CX369" i="45"/>
  <c r="CY369" i="45"/>
  <c r="CX370" i="45"/>
  <c r="CY370" i="45"/>
  <c r="CX371" i="45"/>
  <c r="CY371" i="45"/>
  <c r="CX372" i="45"/>
  <c r="CY372" i="45"/>
  <c r="CX373" i="45"/>
  <c r="CY373" i="45"/>
  <c r="CX374" i="45"/>
  <c r="CY374" i="45"/>
  <c r="CX375" i="45"/>
  <c r="CY375" i="45"/>
  <c r="CX376" i="45"/>
  <c r="CY376" i="45"/>
  <c r="CX377" i="45"/>
  <c r="CY377" i="45"/>
  <c r="CX378" i="45"/>
  <c r="CY378" i="45"/>
  <c r="CX379" i="45"/>
  <c r="CY379" i="45"/>
  <c r="CX380" i="45"/>
  <c r="CY380" i="45"/>
  <c r="CX381" i="45"/>
  <c r="CY381" i="45"/>
  <c r="CX382" i="45"/>
  <c r="CY382" i="45"/>
  <c r="CX383" i="45"/>
  <c r="CY383" i="45"/>
  <c r="CX384" i="45"/>
  <c r="CY384" i="45"/>
  <c r="CX385" i="45"/>
  <c r="CY385" i="45"/>
  <c r="CX386" i="45"/>
  <c r="CY386" i="45"/>
  <c r="CX387" i="45"/>
  <c r="CY387" i="45"/>
  <c r="CX388" i="45"/>
  <c r="CY388" i="45"/>
  <c r="CX389" i="45"/>
  <c r="CY389" i="45"/>
  <c r="CX390" i="45"/>
  <c r="CY390" i="45"/>
  <c r="CX391" i="45"/>
  <c r="CY391" i="45"/>
  <c r="CX392" i="45"/>
  <c r="CY392" i="45"/>
  <c r="CX393" i="45"/>
  <c r="CY393" i="45"/>
  <c r="CX394" i="45"/>
  <c r="CY394" i="45"/>
  <c r="CX395" i="45"/>
  <c r="CY395" i="45"/>
  <c r="CX396" i="45"/>
  <c r="CY396" i="45"/>
  <c r="CX397" i="45"/>
  <c r="CY397" i="45"/>
  <c r="CX398" i="45"/>
  <c r="CY398" i="45"/>
  <c r="CX399" i="45"/>
  <c r="CY399" i="45"/>
  <c r="CX400" i="45"/>
  <c r="CY400" i="45"/>
  <c r="CX401" i="45"/>
  <c r="CY401" i="45"/>
  <c r="CX402" i="45"/>
  <c r="CY402" i="45"/>
  <c r="CX403" i="45"/>
  <c r="CY403" i="45"/>
  <c r="CX404" i="45"/>
  <c r="CY404" i="45"/>
  <c r="CX405" i="45"/>
  <c r="CY405" i="45"/>
  <c r="CX406" i="45"/>
  <c r="CY406" i="45"/>
  <c r="CX407" i="45"/>
  <c r="CY407" i="45"/>
  <c r="CX408" i="45"/>
  <c r="CY408" i="45"/>
  <c r="CX409" i="45"/>
  <c r="CY409" i="45"/>
  <c r="CX410" i="45"/>
  <c r="CY410" i="45"/>
  <c r="CX411" i="45"/>
  <c r="CY411" i="45"/>
  <c r="CX412" i="45"/>
  <c r="CY412" i="45"/>
  <c r="CX413" i="45"/>
  <c r="CY413" i="45"/>
  <c r="CX414" i="45"/>
  <c r="CY414" i="45"/>
  <c r="CX415" i="45"/>
  <c r="CY415" i="45"/>
  <c r="CX416" i="45"/>
  <c r="CY416" i="45"/>
  <c r="CX417" i="45"/>
  <c r="CY417" i="45"/>
  <c r="CX418" i="45"/>
  <c r="CY418" i="45"/>
  <c r="CX419" i="45"/>
  <c r="CY419" i="45"/>
  <c r="CX420" i="45"/>
  <c r="CY420" i="45"/>
  <c r="CX421" i="45"/>
  <c r="CY421" i="45"/>
  <c r="CX422" i="45"/>
  <c r="CY422" i="45"/>
  <c r="CX423" i="45"/>
  <c r="CY423" i="45"/>
  <c r="CX424" i="45"/>
  <c r="CY424" i="45"/>
  <c r="CX425" i="45"/>
  <c r="CY425" i="45"/>
  <c r="CX426" i="45"/>
  <c r="CY426" i="45"/>
  <c r="CX427" i="45"/>
  <c r="CY427" i="45"/>
  <c r="CX428" i="45"/>
  <c r="CY428" i="45"/>
  <c r="CX429" i="45"/>
  <c r="CY429" i="45"/>
  <c r="CX430" i="45"/>
  <c r="CY430" i="45"/>
  <c r="CX431" i="45"/>
  <c r="CY431" i="45"/>
  <c r="CX432" i="45"/>
  <c r="CY432" i="45"/>
  <c r="CX433" i="45"/>
  <c r="CY433" i="45"/>
  <c r="CX434" i="45"/>
  <c r="CY434" i="45"/>
  <c r="CX435" i="45"/>
  <c r="CY435" i="45"/>
  <c r="CX436" i="45"/>
  <c r="CY436" i="45"/>
  <c r="CX437" i="45"/>
  <c r="CY437" i="45"/>
  <c r="CX438" i="45"/>
  <c r="CY438" i="45"/>
  <c r="CX439" i="45"/>
  <c r="CY439" i="45"/>
  <c r="CX440" i="45"/>
  <c r="CY440" i="45"/>
  <c r="CX441" i="45"/>
  <c r="CY441" i="45"/>
  <c r="CX442" i="45"/>
  <c r="CY442" i="45"/>
  <c r="CX443" i="45"/>
  <c r="CY443" i="45"/>
  <c r="CX444" i="45"/>
  <c r="CY444" i="45"/>
  <c r="CX445" i="45"/>
  <c r="CY445" i="45"/>
  <c r="CX446" i="45"/>
  <c r="CY446" i="45"/>
  <c r="CT3" i="45"/>
  <c r="CU3" i="45"/>
  <c r="CT4" i="45"/>
  <c r="CU4" i="45"/>
  <c r="CT5" i="45"/>
  <c r="CU5" i="45"/>
  <c r="CT6" i="45"/>
  <c r="CU6" i="45"/>
  <c r="CT7" i="45"/>
  <c r="CU7" i="45"/>
  <c r="CT8" i="45"/>
  <c r="CU8" i="45"/>
  <c r="CT9" i="45"/>
  <c r="CU9" i="45"/>
  <c r="CT10" i="45"/>
  <c r="CU10" i="45"/>
  <c r="CT11" i="45"/>
  <c r="CU11" i="45"/>
  <c r="CT12" i="45"/>
  <c r="CU12" i="45"/>
  <c r="CT13" i="45"/>
  <c r="CU13" i="45"/>
  <c r="CT14" i="45"/>
  <c r="CU14" i="45"/>
  <c r="CT15" i="45"/>
  <c r="CU15" i="45"/>
  <c r="CT16" i="45"/>
  <c r="CU16" i="45"/>
  <c r="CT17" i="45"/>
  <c r="CU17" i="45"/>
  <c r="CT18" i="45"/>
  <c r="CU18" i="45"/>
  <c r="CT19" i="45"/>
  <c r="CU19" i="45"/>
  <c r="CT20" i="45"/>
  <c r="CU20" i="45"/>
  <c r="CT21" i="45"/>
  <c r="CU21" i="45"/>
  <c r="CT22" i="45"/>
  <c r="CU22" i="45"/>
  <c r="CT23" i="45"/>
  <c r="CU23" i="45"/>
  <c r="CT24" i="45"/>
  <c r="CU24" i="45"/>
  <c r="CT25" i="45"/>
  <c r="CU25" i="45"/>
  <c r="CT26" i="45"/>
  <c r="CU26" i="45"/>
  <c r="CT27" i="45"/>
  <c r="CU27" i="45"/>
  <c r="CT28" i="45"/>
  <c r="CU28" i="45"/>
  <c r="CT29" i="45"/>
  <c r="CU29" i="45"/>
  <c r="CT30" i="45"/>
  <c r="CU30" i="45"/>
  <c r="CT31" i="45"/>
  <c r="CU31" i="45"/>
  <c r="CT32" i="45"/>
  <c r="CU32" i="45"/>
  <c r="CT33" i="45"/>
  <c r="CU33" i="45"/>
  <c r="CT34" i="45"/>
  <c r="CU34" i="45"/>
  <c r="CT35" i="45"/>
  <c r="CU35" i="45"/>
  <c r="CT36" i="45"/>
  <c r="CU36" i="45"/>
  <c r="CT37" i="45"/>
  <c r="CU37" i="45"/>
  <c r="CT38" i="45"/>
  <c r="CU38" i="45"/>
  <c r="CT39" i="45"/>
  <c r="CU39" i="45"/>
  <c r="CT40" i="45"/>
  <c r="CU40" i="45"/>
  <c r="CT41" i="45"/>
  <c r="CU41" i="45"/>
  <c r="CT42" i="45"/>
  <c r="CU42" i="45"/>
  <c r="CT43" i="45"/>
  <c r="CU43" i="45"/>
  <c r="CT44" i="45"/>
  <c r="CU44" i="45"/>
  <c r="CT45" i="45"/>
  <c r="CU45" i="45"/>
  <c r="CT46" i="45"/>
  <c r="CU46" i="45"/>
  <c r="CT47" i="45"/>
  <c r="CU47" i="45"/>
  <c r="CT48" i="45"/>
  <c r="CU48" i="45"/>
  <c r="CT49" i="45"/>
  <c r="CU49" i="45"/>
  <c r="CT50" i="45"/>
  <c r="CU50" i="45"/>
  <c r="CT51" i="45"/>
  <c r="CU51" i="45"/>
  <c r="CT52" i="45"/>
  <c r="CU52" i="45"/>
  <c r="CT53" i="45"/>
  <c r="CU53" i="45"/>
  <c r="CT54" i="45"/>
  <c r="CU54" i="45"/>
  <c r="CT55" i="45"/>
  <c r="CU55" i="45"/>
  <c r="CT56" i="45"/>
  <c r="CU56" i="45"/>
  <c r="CT57" i="45"/>
  <c r="CU57" i="45"/>
  <c r="CT58" i="45"/>
  <c r="CU58" i="45"/>
  <c r="CT59" i="45"/>
  <c r="CU59" i="45"/>
  <c r="CT60" i="45"/>
  <c r="CU60" i="45"/>
  <c r="CT61" i="45"/>
  <c r="CU61" i="45"/>
  <c r="CT62" i="45"/>
  <c r="CU62" i="45"/>
  <c r="CT63" i="45"/>
  <c r="CU63" i="45"/>
  <c r="CT64" i="45"/>
  <c r="CU64" i="45"/>
  <c r="CT65" i="45"/>
  <c r="CU65" i="45"/>
  <c r="CT66" i="45"/>
  <c r="CU66" i="45"/>
  <c r="CT67" i="45"/>
  <c r="CU67" i="45"/>
  <c r="CT68" i="45"/>
  <c r="CU68" i="45"/>
  <c r="CT69" i="45"/>
  <c r="CU69" i="45"/>
  <c r="CT70" i="45"/>
  <c r="CU70" i="45"/>
  <c r="CT71" i="45"/>
  <c r="CU71" i="45"/>
  <c r="CT72" i="45"/>
  <c r="CU72" i="45"/>
  <c r="CT73" i="45"/>
  <c r="CU73" i="45"/>
  <c r="CT74" i="45"/>
  <c r="CU74" i="45"/>
  <c r="CT75" i="45"/>
  <c r="CU75" i="45"/>
  <c r="CT76" i="45"/>
  <c r="CU76" i="45"/>
  <c r="CT77" i="45"/>
  <c r="CU77" i="45"/>
  <c r="CT78" i="45"/>
  <c r="CU78" i="45"/>
  <c r="CT79" i="45"/>
  <c r="CU79" i="45"/>
  <c r="CT80" i="45"/>
  <c r="CU80" i="45"/>
  <c r="CT81" i="45"/>
  <c r="CU81" i="45"/>
  <c r="CT82" i="45"/>
  <c r="CU82" i="45"/>
  <c r="CT83" i="45"/>
  <c r="CU83" i="45"/>
  <c r="CT84" i="45"/>
  <c r="CU84" i="45"/>
  <c r="CT85" i="45"/>
  <c r="CU85" i="45"/>
  <c r="CT86" i="45"/>
  <c r="CU86" i="45"/>
  <c r="CT87" i="45"/>
  <c r="CU87" i="45"/>
  <c r="CT88" i="45"/>
  <c r="CU88" i="45"/>
  <c r="CT89" i="45"/>
  <c r="CU89" i="45"/>
  <c r="CT90" i="45"/>
  <c r="CU90" i="45"/>
  <c r="CT91" i="45"/>
  <c r="CU91" i="45"/>
  <c r="CT92" i="45"/>
  <c r="CU92" i="45"/>
  <c r="CT93" i="45"/>
  <c r="CU93" i="45"/>
  <c r="CT94" i="45"/>
  <c r="CU94" i="45"/>
  <c r="CT95" i="45"/>
  <c r="CU95" i="45"/>
  <c r="CT96" i="45"/>
  <c r="CU96" i="45"/>
  <c r="CT97" i="45"/>
  <c r="CU97" i="45"/>
  <c r="CT98" i="45"/>
  <c r="CU98" i="45"/>
  <c r="CT99" i="45"/>
  <c r="CU99" i="45"/>
  <c r="CT100" i="45"/>
  <c r="CU100" i="45"/>
  <c r="CT101" i="45"/>
  <c r="CU101" i="45"/>
  <c r="CT102" i="45"/>
  <c r="CU102" i="45"/>
  <c r="CT103" i="45"/>
  <c r="CU103" i="45"/>
  <c r="CT104" i="45"/>
  <c r="CU104" i="45"/>
  <c r="CT105" i="45"/>
  <c r="CU105" i="45"/>
  <c r="CT106" i="45"/>
  <c r="CU106" i="45"/>
  <c r="CT107" i="45"/>
  <c r="CU107" i="45"/>
  <c r="CT108" i="45"/>
  <c r="CU108" i="45"/>
  <c r="CT109" i="45"/>
  <c r="CU109" i="45"/>
  <c r="CT110" i="45"/>
  <c r="CU110" i="45"/>
  <c r="CT111" i="45"/>
  <c r="CU111" i="45"/>
  <c r="CT112" i="45"/>
  <c r="CU112" i="45"/>
  <c r="CT113" i="45"/>
  <c r="CU113" i="45"/>
  <c r="CT114" i="45"/>
  <c r="CU114" i="45"/>
  <c r="CT115" i="45"/>
  <c r="CU115" i="45"/>
  <c r="CT116" i="45"/>
  <c r="CU116" i="45"/>
  <c r="CT117" i="45"/>
  <c r="CU117" i="45"/>
  <c r="CT118" i="45"/>
  <c r="CU118" i="45"/>
  <c r="CT119" i="45"/>
  <c r="CU119" i="45"/>
  <c r="CT120" i="45"/>
  <c r="CU120" i="45"/>
  <c r="CT121" i="45"/>
  <c r="CU121" i="45"/>
  <c r="CT122" i="45"/>
  <c r="CU122" i="45"/>
  <c r="CT123" i="45"/>
  <c r="CU123" i="45"/>
  <c r="CT124" i="45"/>
  <c r="CU124" i="45"/>
  <c r="CT125" i="45"/>
  <c r="CU125" i="45"/>
  <c r="CT126" i="45"/>
  <c r="CU126" i="45"/>
  <c r="CT127" i="45"/>
  <c r="CU127" i="45"/>
  <c r="CT128" i="45"/>
  <c r="CU128" i="45"/>
  <c r="CT129" i="45"/>
  <c r="CU129" i="45"/>
  <c r="CT130" i="45"/>
  <c r="CU130" i="45"/>
  <c r="CT131" i="45"/>
  <c r="CU131" i="45"/>
  <c r="CT132" i="45"/>
  <c r="CU132" i="45"/>
  <c r="CT133" i="45"/>
  <c r="CU133" i="45"/>
  <c r="CT134" i="45"/>
  <c r="CU134" i="45"/>
  <c r="CT135" i="45"/>
  <c r="CU135" i="45"/>
  <c r="CT136" i="45"/>
  <c r="CU136" i="45"/>
  <c r="CT137" i="45"/>
  <c r="CU137" i="45"/>
  <c r="CT138" i="45"/>
  <c r="CU138" i="45"/>
  <c r="CT139" i="45"/>
  <c r="CU139" i="45"/>
  <c r="CT140" i="45"/>
  <c r="CU140" i="45"/>
  <c r="CT141" i="45"/>
  <c r="CU141" i="45"/>
  <c r="CT142" i="45"/>
  <c r="CU142" i="45"/>
  <c r="CT143" i="45"/>
  <c r="CU143" i="45"/>
  <c r="CT144" i="45"/>
  <c r="CU144" i="45"/>
  <c r="CT145" i="45"/>
  <c r="CU145" i="45"/>
  <c r="CT146" i="45"/>
  <c r="CU146" i="45"/>
  <c r="CT147" i="45"/>
  <c r="CU147" i="45"/>
  <c r="CT148" i="45"/>
  <c r="CU148" i="45"/>
  <c r="CT149" i="45"/>
  <c r="CU149" i="45"/>
  <c r="CT150" i="45"/>
  <c r="CU150" i="45"/>
  <c r="CT151" i="45"/>
  <c r="CU151" i="45"/>
  <c r="CT152" i="45"/>
  <c r="CU152" i="45"/>
  <c r="CT153" i="45"/>
  <c r="CU153" i="45"/>
  <c r="CT154" i="45"/>
  <c r="CU154" i="45"/>
  <c r="CT155" i="45"/>
  <c r="CU155" i="45"/>
  <c r="CT156" i="45"/>
  <c r="CU156" i="45"/>
  <c r="CT157" i="45"/>
  <c r="CU157" i="45"/>
  <c r="CT158" i="45"/>
  <c r="CU158" i="45"/>
  <c r="CT159" i="45"/>
  <c r="CU159" i="45"/>
  <c r="CT160" i="45"/>
  <c r="CU160" i="45"/>
  <c r="CT161" i="45"/>
  <c r="CU161" i="45"/>
  <c r="CT162" i="45"/>
  <c r="CU162" i="45"/>
  <c r="CT163" i="45"/>
  <c r="CU163" i="45"/>
  <c r="CT164" i="45"/>
  <c r="CU164" i="45"/>
  <c r="CT165" i="45"/>
  <c r="CU165" i="45"/>
  <c r="CT166" i="45"/>
  <c r="CU166" i="45"/>
  <c r="CT167" i="45"/>
  <c r="CU167" i="45"/>
  <c r="CT168" i="45"/>
  <c r="CU168" i="45"/>
  <c r="CT169" i="45"/>
  <c r="CU169" i="45"/>
  <c r="CT170" i="45"/>
  <c r="CU170" i="45"/>
  <c r="CT171" i="45"/>
  <c r="CU171" i="45"/>
  <c r="CT172" i="45"/>
  <c r="CU172" i="45"/>
  <c r="CT173" i="45"/>
  <c r="CU173" i="45"/>
  <c r="CT174" i="45"/>
  <c r="CU174" i="45"/>
  <c r="CT175" i="45"/>
  <c r="CU175" i="45"/>
  <c r="CT176" i="45"/>
  <c r="CU176" i="45"/>
  <c r="CT177" i="45"/>
  <c r="CU177" i="45"/>
  <c r="CT178" i="45"/>
  <c r="CU178" i="45"/>
  <c r="CT179" i="45"/>
  <c r="CU179" i="45"/>
  <c r="CT180" i="45"/>
  <c r="CU180" i="45"/>
  <c r="CT181" i="45"/>
  <c r="CU181" i="45"/>
  <c r="CT182" i="45"/>
  <c r="CU182" i="45"/>
  <c r="CT183" i="45"/>
  <c r="CU183" i="45"/>
  <c r="CT184" i="45"/>
  <c r="CU184" i="45"/>
  <c r="CT185" i="45"/>
  <c r="CU185" i="45"/>
  <c r="CT186" i="45"/>
  <c r="CU186" i="45"/>
  <c r="CT187" i="45"/>
  <c r="CU187" i="45"/>
  <c r="CT188" i="45"/>
  <c r="CU188" i="45"/>
  <c r="CT189" i="45"/>
  <c r="CU189" i="45"/>
  <c r="CT190" i="45"/>
  <c r="CU190" i="45"/>
  <c r="CT191" i="45"/>
  <c r="CU191" i="45"/>
  <c r="CT192" i="45"/>
  <c r="CU192" i="45"/>
  <c r="CT193" i="45"/>
  <c r="CU193" i="45"/>
  <c r="CT194" i="45"/>
  <c r="CU194" i="45"/>
  <c r="CT195" i="45"/>
  <c r="CU195" i="45"/>
  <c r="CT196" i="45"/>
  <c r="CU196" i="45"/>
  <c r="CT197" i="45"/>
  <c r="CU197" i="45"/>
  <c r="CT198" i="45"/>
  <c r="CU198" i="45"/>
  <c r="CT199" i="45"/>
  <c r="CU199" i="45"/>
  <c r="CT200" i="45"/>
  <c r="CU200" i="45"/>
  <c r="CT201" i="45"/>
  <c r="CU201" i="45"/>
  <c r="CT202" i="45"/>
  <c r="CU202" i="45"/>
  <c r="CT203" i="45"/>
  <c r="CU203" i="45"/>
  <c r="CT204" i="45"/>
  <c r="CU204" i="45"/>
  <c r="CT205" i="45"/>
  <c r="CU205" i="45"/>
  <c r="CT206" i="45"/>
  <c r="CU206" i="45"/>
  <c r="CT207" i="45"/>
  <c r="CU207" i="45"/>
  <c r="CT208" i="45"/>
  <c r="CU208" i="45"/>
  <c r="CT209" i="45"/>
  <c r="CU209" i="45"/>
  <c r="CT210" i="45"/>
  <c r="CU210" i="45"/>
  <c r="CT211" i="45"/>
  <c r="CU211" i="45"/>
  <c r="CT212" i="45"/>
  <c r="CU212" i="45"/>
  <c r="CT213" i="45"/>
  <c r="CU213" i="45"/>
  <c r="CT214" i="45"/>
  <c r="CU214" i="45"/>
  <c r="CT215" i="45"/>
  <c r="CU215" i="45"/>
  <c r="CT216" i="45"/>
  <c r="CU216" i="45"/>
  <c r="CT217" i="45"/>
  <c r="CU217" i="45"/>
  <c r="CT218" i="45"/>
  <c r="CU218" i="45"/>
  <c r="CT219" i="45"/>
  <c r="CU219" i="45"/>
  <c r="CT220" i="45"/>
  <c r="CU220" i="45"/>
  <c r="CT221" i="45"/>
  <c r="CU221" i="45"/>
  <c r="CT222" i="45"/>
  <c r="CU222" i="45"/>
  <c r="CT223" i="45"/>
  <c r="CU223" i="45"/>
  <c r="CT224" i="45"/>
  <c r="CU224" i="45"/>
  <c r="CT225" i="45"/>
  <c r="CU225" i="45"/>
  <c r="CT226" i="45"/>
  <c r="CU226" i="45"/>
  <c r="CT227" i="45"/>
  <c r="CU227" i="45"/>
  <c r="CT228" i="45"/>
  <c r="CU228" i="45"/>
  <c r="CT229" i="45"/>
  <c r="CU229" i="45"/>
  <c r="CT230" i="45"/>
  <c r="CU230" i="45"/>
  <c r="CT231" i="45"/>
  <c r="CU231" i="45"/>
  <c r="CT232" i="45"/>
  <c r="CU232" i="45"/>
  <c r="CT233" i="45"/>
  <c r="CU233" i="45"/>
  <c r="CT234" i="45"/>
  <c r="CU234" i="45"/>
  <c r="CT235" i="45"/>
  <c r="CU235" i="45"/>
  <c r="CT236" i="45"/>
  <c r="CU236" i="45"/>
  <c r="CT237" i="45"/>
  <c r="CU237" i="45"/>
  <c r="CT238" i="45"/>
  <c r="CU238" i="45"/>
  <c r="CT239" i="45"/>
  <c r="CU239" i="45"/>
  <c r="CT240" i="45"/>
  <c r="CU240" i="45"/>
  <c r="CT241" i="45"/>
  <c r="CU241" i="45"/>
  <c r="CT242" i="45"/>
  <c r="CU242" i="45"/>
  <c r="CT243" i="45"/>
  <c r="CU243" i="45"/>
  <c r="CT244" i="45"/>
  <c r="CU244" i="45"/>
  <c r="CT245" i="45"/>
  <c r="CU245" i="45"/>
  <c r="CT246" i="45"/>
  <c r="CU246" i="45"/>
  <c r="CT247" i="45"/>
  <c r="CU247" i="45"/>
  <c r="CT248" i="45"/>
  <c r="CU248" i="45"/>
  <c r="CT249" i="45"/>
  <c r="CU249" i="45"/>
  <c r="CT250" i="45"/>
  <c r="CU250" i="45"/>
  <c r="CT251" i="45"/>
  <c r="CU251" i="45"/>
  <c r="CT252" i="45"/>
  <c r="CU252" i="45"/>
  <c r="CT253" i="45"/>
  <c r="CU253" i="45"/>
  <c r="CT254" i="45"/>
  <c r="CU254" i="45"/>
  <c r="CT255" i="45"/>
  <c r="CU255" i="45"/>
  <c r="CT256" i="45"/>
  <c r="CU256" i="45"/>
  <c r="CT257" i="45"/>
  <c r="CU257" i="45"/>
  <c r="CT258" i="45"/>
  <c r="CU258" i="45"/>
  <c r="CT259" i="45"/>
  <c r="CU259" i="45"/>
  <c r="CT260" i="45"/>
  <c r="CU260" i="45"/>
  <c r="CT261" i="45"/>
  <c r="CU261" i="45"/>
  <c r="CT262" i="45"/>
  <c r="CU262" i="45"/>
  <c r="CT263" i="45"/>
  <c r="CU263" i="45"/>
  <c r="CT264" i="45"/>
  <c r="CU264" i="45"/>
  <c r="CT265" i="45"/>
  <c r="CU265" i="45"/>
  <c r="CT266" i="45"/>
  <c r="CU266" i="45"/>
  <c r="CT267" i="45"/>
  <c r="CU267" i="45"/>
  <c r="CT268" i="45"/>
  <c r="CU268" i="45"/>
  <c r="CT269" i="45"/>
  <c r="CU269" i="45"/>
  <c r="CT270" i="45"/>
  <c r="CU270" i="45"/>
  <c r="CT271" i="45"/>
  <c r="CU271" i="45"/>
  <c r="CT272" i="45"/>
  <c r="CU272" i="45"/>
  <c r="CT273" i="45"/>
  <c r="CU273" i="45"/>
  <c r="CT274" i="45"/>
  <c r="CU274" i="45"/>
  <c r="CT275" i="45"/>
  <c r="CU275" i="45"/>
  <c r="CT276" i="45"/>
  <c r="CU276" i="45"/>
  <c r="CT277" i="45"/>
  <c r="CU277" i="45"/>
  <c r="CT278" i="45"/>
  <c r="CU278" i="45"/>
  <c r="CT279" i="45"/>
  <c r="CU279" i="45"/>
  <c r="CT280" i="45"/>
  <c r="CU280" i="45"/>
  <c r="CT281" i="45"/>
  <c r="CU281" i="45"/>
  <c r="CT282" i="45"/>
  <c r="CU282" i="45"/>
  <c r="CT283" i="45"/>
  <c r="CU283" i="45"/>
  <c r="CT284" i="45"/>
  <c r="CU284" i="45"/>
  <c r="CT285" i="45"/>
  <c r="CU285" i="45"/>
  <c r="CT286" i="45"/>
  <c r="CU286" i="45"/>
  <c r="CT287" i="45"/>
  <c r="CU287" i="45"/>
  <c r="CT288" i="45"/>
  <c r="CU288" i="45"/>
  <c r="CT289" i="45"/>
  <c r="CU289" i="45"/>
  <c r="CT290" i="45"/>
  <c r="CU290" i="45"/>
  <c r="CT291" i="45"/>
  <c r="CU291" i="45"/>
  <c r="CT292" i="45"/>
  <c r="CU292" i="45"/>
  <c r="CT293" i="45"/>
  <c r="CU293" i="45"/>
  <c r="CT294" i="45"/>
  <c r="CU294" i="45"/>
  <c r="CT295" i="45"/>
  <c r="CU295" i="45"/>
  <c r="CT296" i="45"/>
  <c r="CU296" i="45"/>
  <c r="CT297" i="45"/>
  <c r="CU297" i="45"/>
  <c r="CT298" i="45"/>
  <c r="CU298" i="45"/>
  <c r="CT299" i="45"/>
  <c r="CU299" i="45"/>
  <c r="CT300" i="45"/>
  <c r="CU300" i="45"/>
  <c r="CT301" i="45"/>
  <c r="CU301" i="45"/>
  <c r="CT302" i="45"/>
  <c r="CU302" i="45"/>
  <c r="CT303" i="45"/>
  <c r="CU303" i="45"/>
  <c r="CT304" i="45"/>
  <c r="CU304" i="45"/>
  <c r="CT305" i="45"/>
  <c r="CU305" i="45"/>
  <c r="CT306" i="45"/>
  <c r="CU306" i="45"/>
  <c r="CT307" i="45"/>
  <c r="CU307" i="45"/>
  <c r="CT308" i="45"/>
  <c r="CU308" i="45"/>
  <c r="CT309" i="45"/>
  <c r="CU309" i="45"/>
  <c r="CT310" i="45"/>
  <c r="CU310" i="45"/>
  <c r="CT311" i="45"/>
  <c r="CU311" i="45"/>
  <c r="CT312" i="45"/>
  <c r="CU312" i="45"/>
  <c r="CT313" i="45"/>
  <c r="CU313" i="45"/>
  <c r="CT314" i="45"/>
  <c r="CU314" i="45"/>
  <c r="CT315" i="45"/>
  <c r="CU315" i="45"/>
  <c r="CT316" i="45"/>
  <c r="CU316" i="45"/>
  <c r="CT317" i="45"/>
  <c r="CU317" i="45"/>
  <c r="CT318" i="45"/>
  <c r="CU318" i="45"/>
  <c r="CT319" i="45"/>
  <c r="CU319" i="45"/>
  <c r="CT320" i="45"/>
  <c r="CU320" i="45"/>
  <c r="CT321" i="45"/>
  <c r="CU321" i="45"/>
  <c r="CT322" i="45"/>
  <c r="CU322" i="45"/>
  <c r="CT323" i="45"/>
  <c r="CU323" i="45"/>
  <c r="CT324" i="45"/>
  <c r="CU324" i="45"/>
  <c r="CT325" i="45"/>
  <c r="CU325" i="45"/>
  <c r="CT326" i="45"/>
  <c r="CU326" i="45"/>
  <c r="CT327" i="45"/>
  <c r="CU327" i="45"/>
  <c r="CT328" i="45"/>
  <c r="CU328" i="45"/>
  <c r="CT329" i="45"/>
  <c r="CU329" i="45"/>
  <c r="CT330" i="45"/>
  <c r="CU330" i="45"/>
  <c r="CT331" i="45"/>
  <c r="CU331" i="45"/>
  <c r="CT332" i="45"/>
  <c r="CU332" i="45"/>
  <c r="CT333" i="45"/>
  <c r="CU333" i="45"/>
  <c r="CT334" i="45"/>
  <c r="CU334" i="45"/>
  <c r="CT335" i="45"/>
  <c r="CU335" i="45"/>
  <c r="CT336" i="45"/>
  <c r="CU336" i="45"/>
  <c r="CT337" i="45"/>
  <c r="CU337" i="45"/>
  <c r="CT338" i="45"/>
  <c r="CU338" i="45"/>
  <c r="CT339" i="45"/>
  <c r="CU339" i="45"/>
  <c r="CT340" i="45"/>
  <c r="CU340" i="45"/>
  <c r="CT341" i="45"/>
  <c r="CU341" i="45"/>
  <c r="CT342" i="45"/>
  <c r="CU342" i="45"/>
  <c r="CT343" i="45"/>
  <c r="CU343" i="45"/>
  <c r="CT344" i="45"/>
  <c r="CU344" i="45"/>
  <c r="CT345" i="45"/>
  <c r="CU345" i="45"/>
  <c r="CT346" i="45"/>
  <c r="CU346" i="45"/>
  <c r="CT347" i="45"/>
  <c r="CU347" i="45"/>
  <c r="CT348" i="45"/>
  <c r="CU348" i="45"/>
  <c r="CT349" i="45"/>
  <c r="CU349" i="45"/>
  <c r="CT350" i="45"/>
  <c r="CU350" i="45"/>
  <c r="CT351" i="45"/>
  <c r="CU351" i="45"/>
  <c r="CT352" i="45"/>
  <c r="CU352" i="45"/>
  <c r="CT353" i="45"/>
  <c r="CU353" i="45"/>
  <c r="CT354" i="45"/>
  <c r="CU354" i="45"/>
  <c r="CT355" i="45"/>
  <c r="CU355" i="45"/>
  <c r="CT356" i="45"/>
  <c r="CU356" i="45"/>
  <c r="CT357" i="45"/>
  <c r="CU357" i="45"/>
  <c r="CT358" i="45"/>
  <c r="CU358" i="45"/>
  <c r="CT359" i="45"/>
  <c r="CU359" i="45"/>
  <c r="CT360" i="45"/>
  <c r="CU360" i="45"/>
  <c r="CT361" i="45"/>
  <c r="CU361" i="45"/>
  <c r="CT362" i="45"/>
  <c r="CU362" i="45"/>
  <c r="CT363" i="45"/>
  <c r="CU363" i="45"/>
  <c r="CT364" i="45"/>
  <c r="CU364" i="45"/>
  <c r="CT365" i="45"/>
  <c r="CU365" i="45"/>
  <c r="CT366" i="45"/>
  <c r="CU366" i="45"/>
  <c r="CT367" i="45"/>
  <c r="CU367" i="45"/>
  <c r="CT368" i="45"/>
  <c r="CU368" i="45"/>
  <c r="CT369" i="45"/>
  <c r="CU369" i="45"/>
  <c r="CT370" i="45"/>
  <c r="CU370" i="45"/>
  <c r="CT371" i="45"/>
  <c r="CU371" i="45"/>
  <c r="CT372" i="45"/>
  <c r="CU372" i="45"/>
  <c r="CT373" i="45"/>
  <c r="CU373" i="45"/>
  <c r="CT374" i="45"/>
  <c r="CU374" i="45"/>
  <c r="CT375" i="45"/>
  <c r="CU375" i="45"/>
  <c r="CT376" i="45"/>
  <c r="CU376" i="45"/>
  <c r="CT377" i="45"/>
  <c r="CU377" i="45"/>
  <c r="CT378" i="45"/>
  <c r="CU378" i="45"/>
  <c r="CT379" i="45"/>
  <c r="CU379" i="45"/>
  <c r="CT380" i="45"/>
  <c r="CU380" i="45"/>
  <c r="CT381" i="45"/>
  <c r="CU381" i="45"/>
  <c r="CT382" i="45"/>
  <c r="CU382" i="45"/>
  <c r="CT383" i="45"/>
  <c r="CU383" i="45"/>
  <c r="CT384" i="45"/>
  <c r="CU384" i="45"/>
  <c r="CT385" i="45"/>
  <c r="CU385" i="45"/>
  <c r="CT386" i="45"/>
  <c r="CU386" i="45"/>
  <c r="CT387" i="45"/>
  <c r="CU387" i="45"/>
  <c r="CT388" i="45"/>
  <c r="CU388" i="45"/>
  <c r="CT389" i="45"/>
  <c r="CU389" i="45"/>
  <c r="CT390" i="45"/>
  <c r="CU390" i="45"/>
  <c r="CT391" i="45"/>
  <c r="CU391" i="45"/>
  <c r="CT392" i="45"/>
  <c r="CU392" i="45"/>
  <c r="CT393" i="45"/>
  <c r="CU393" i="45"/>
  <c r="CT394" i="45"/>
  <c r="CU394" i="45"/>
  <c r="CT395" i="45"/>
  <c r="CU395" i="45"/>
  <c r="CT396" i="45"/>
  <c r="CU396" i="45"/>
  <c r="CT397" i="45"/>
  <c r="CU397" i="45"/>
  <c r="CT398" i="45"/>
  <c r="CU398" i="45"/>
  <c r="CT399" i="45"/>
  <c r="CU399" i="45"/>
  <c r="CT400" i="45"/>
  <c r="CU400" i="45"/>
  <c r="CT401" i="45"/>
  <c r="CU401" i="45"/>
  <c r="CT402" i="45"/>
  <c r="CU402" i="45"/>
  <c r="CT403" i="45"/>
  <c r="CU403" i="45"/>
  <c r="CT404" i="45"/>
  <c r="CU404" i="45"/>
  <c r="CT405" i="45"/>
  <c r="CU405" i="45"/>
  <c r="CT406" i="45"/>
  <c r="CU406" i="45"/>
  <c r="CT407" i="45"/>
  <c r="CU407" i="45"/>
  <c r="CT408" i="45"/>
  <c r="CU408" i="45"/>
  <c r="CT409" i="45"/>
  <c r="CU409" i="45"/>
  <c r="CT410" i="45"/>
  <c r="CU410" i="45"/>
  <c r="CT411" i="45"/>
  <c r="CU411" i="45"/>
  <c r="CT412" i="45"/>
  <c r="CU412" i="45"/>
  <c r="CT413" i="45"/>
  <c r="CU413" i="45"/>
  <c r="CT414" i="45"/>
  <c r="CU414" i="45"/>
  <c r="CT415" i="45"/>
  <c r="CU415" i="45"/>
  <c r="CT416" i="45"/>
  <c r="CU416" i="45"/>
  <c r="CT417" i="45"/>
  <c r="CU417" i="45"/>
  <c r="CT418" i="45"/>
  <c r="CU418" i="45"/>
  <c r="CT419" i="45"/>
  <c r="CU419" i="45"/>
  <c r="CT420" i="45"/>
  <c r="CU420" i="45"/>
  <c r="CT421" i="45"/>
  <c r="CU421" i="45"/>
  <c r="CT422" i="45"/>
  <c r="CU422" i="45"/>
  <c r="CT423" i="45"/>
  <c r="CU423" i="45"/>
  <c r="CT424" i="45"/>
  <c r="CU424" i="45"/>
  <c r="CT425" i="45"/>
  <c r="CU425" i="45"/>
  <c r="CT426" i="45"/>
  <c r="CU426" i="45"/>
  <c r="CT427" i="45"/>
  <c r="CU427" i="45"/>
  <c r="CT428" i="45"/>
  <c r="CU428" i="45"/>
  <c r="CT429" i="45"/>
  <c r="CU429" i="45"/>
  <c r="CT430" i="45"/>
  <c r="CU430" i="45"/>
  <c r="CT431" i="45"/>
  <c r="CU431" i="45"/>
  <c r="CT432" i="45"/>
  <c r="CU432" i="45"/>
  <c r="CT433" i="45"/>
  <c r="CU433" i="45"/>
  <c r="CT434" i="45"/>
  <c r="CU434" i="45"/>
  <c r="CT435" i="45"/>
  <c r="CU435" i="45"/>
  <c r="CT436" i="45"/>
  <c r="CU436" i="45"/>
  <c r="CT437" i="45"/>
  <c r="CU437" i="45"/>
  <c r="CT438" i="45"/>
  <c r="CU438" i="45"/>
  <c r="CT439" i="45"/>
  <c r="CU439" i="45"/>
  <c r="CT440" i="45"/>
  <c r="CU440" i="45"/>
  <c r="CT441" i="45"/>
  <c r="CU441" i="45"/>
  <c r="CT442" i="45"/>
  <c r="CU442" i="45"/>
  <c r="CT443" i="45"/>
  <c r="CU443" i="45"/>
  <c r="CT444" i="45"/>
  <c r="CU444" i="45"/>
  <c r="CT445" i="45"/>
  <c r="CU445" i="45"/>
  <c r="CT446" i="45"/>
  <c r="CU446" i="45"/>
  <c r="CP3" i="45"/>
  <c r="CQ3" i="45"/>
  <c r="CP4" i="45"/>
  <c r="CQ4" i="45"/>
  <c r="CP5" i="45"/>
  <c r="CQ5" i="45"/>
  <c r="CP6" i="45"/>
  <c r="CQ6" i="45"/>
  <c r="CP7" i="45"/>
  <c r="CQ7" i="45"/>
  <c r="CP8" i="45"/>
  <c r="CQ8" i="45"/>
  <c r="CP9" i="45"/>
  <c r="CQ9" i="45"/>
  <c r="CP10" i="45"/>
  <c r="CQ10" i="45"/>
  <c r="CP11" i="45"/>
  <c r="CQ11" i="45"/>
  <c r="CP12" i="45"/>
  <c r="CQ12" i="45"/>
  <c r="CP13" i="45"/>
  <c r="CQ13" i="45"/>
  <c r="CP14" i="45"/>
  <c r="CQ14" i="45"/>
  <c r="CP15" i="45"/>
  <c r="CQ15" i="45"/>
  <c r="CP16" i="45"/>
  <c r="CQ16" i="45"/>
  <c r="CP17" i="45"/>
  <c r="CQ17" i="45"/>
  <c r="CP18" i="45"/>
  <c r="CQ18" i="45"/>
  <c r="CP19" i="45"/>
  <c r="CQ19" i="45"/>
  <c r="CP20" i="45"/>
  <c r="CQ20" i="45"/>
  <c r="CP21" i="45"/>
  <c r="CQ21" i="45"/>
  <c r="CP22" i="45"/>
  <c r="CQ22" i="45"/>
  <c r="CP23" i="45"/>
  <c r="CQ23" i="45"/>
  <c r="CP24" i="45"/>
  <c r="CQ24" i="45"/>
  <c r="CP25" i="45"/>
  <c r="CQ25" i="45"/>
  <c r="CP26" i="45"/>
  <c r="CQ26" i="45"/>
  <c r="CP27" i="45"/>
  <c r="CQ27" i="45"/>
  <c r="CP28" i="45"/>
  <c r="CQ28" i="45"/>
  <c r="CP29" i="45"/>
  <c r="CQ29" i="45"/>
  <c r="CP30" i="45"/>
  <c r="CQ30" i="45"/>
  <c r="CP31" i="45"/>
  <c r="CQ31" i="45"/>
  <c r="CP32" i="45"/>
  <c r="CQ32" i="45"/>
  <c r="CP33" i="45"/>
  <c r="CQ33" i="45"/>
  <c r="CP34" i="45"/>
  <c r="CQ34" i="45"/>
  <c r="CP35" i="45"/>
  <c r="CQ35" i="45"/>
  <c r="CP36" i="45"/>
  <c r="CQ36" i="45"/>
  <c r="CP37" i="45"/>
  <c r="CQ37" i="45"/>
  <c r="CP38" i="45"/>
  <c r="CQ38" i="45"/>
  <c r="CP39" i="45"/>
  <c r="CQ39" i="45"/>
  <c r="CP40" i="45"/>
  <c r="CQ40" i="45"/>
  <c r="CP41" i="45"/>
  <c r="CQ41" i="45"/>
  <c r="CP42" i="45"/>
  <c r="CQ42" i="45"/>
  <c r="CP43" i="45"/>
  <c r="CQ43" i="45"/>
  <c r="CP44" i="45"/>
  <c r="CQ44" i="45"/>
  <c r="CP45" i="45"/>
  <c r="CQ45" i="45"/>
  <c r="CP46" i="45"/>
  <c r="CQ46" i="45"/>
  <c r="CP47" i="45"/>
  <c r="CQ47" i="45"/>
  <c r="CP48" i="45"/>
  <c r="CQ48" i="45"/>
  <c r="CP49" i="45"/>
  <c r="CQ49" i="45"/>
  <c r="CP50" i="45"/>
  <c r="CQ50" i="45"/>
  <c r="CP51" i="45"/>
  <c r="CQ51" i="45"/>
  <c r="CP52" i="45"/>
  <c r="CQ52" i="45"/>
  <c r="CP53" i="45"/>
  <c r="CQ53" i="45"/>
  <c r="CP54" i="45"/>
  <c r="CQ54" i="45"/>
  <c r="CP55" i="45"/>
  <c r="CQ55" i="45"/>
  <c r="CP56" i="45"/>
  <c r="CQ56" i="45"/>
  <c r="CP57" i="45"/>
  <c r="CQ57" i="45"/>
  <c r="CP58" i="45"/>
  <c r="CQ58" i="45"/>
  <c r="CP59" i="45"/>
  <c r="CQ59" i="45"/>
  <c r="CP60" i="45"/>
  <c r="CQ60" i="45"/>
  <c r="CP61" i="45"/>
  <c r="CQ61" i="45"/>
  <c r="CP62" i="45"/>
  <c r="CQ62" i="45"/>
  <c r="CP63" i="45"/>
  <c r="CQ63" i="45"/>
  <c r="CP64" i="45"/>
  <c r="CQ64" i="45"/>
  <c r="CP65" i="45"/>
  <c r="CQ65" i="45"/>
  <c r="CP66" i="45"/>
  <c r="CQ66" i="45"/>
  <c r="CP67" i="45"/>
  <c r="CQ67" i="45"/>
  <c r="CP68" i="45"/>
  <c r="CQ68" i="45"/>
  <c r="CP69" i="45"/>
  <c r="CQ69" i="45"/>
  <c r="CP70" i="45"/>
  <c r="CQ70" i="45"/>
  <c r="CP71" i="45"/>
  <c r="CQ71" i="45"/>
  <c r="CP72" i="45"/>
  <c r="CQ72" i="45"/>
  <c r="CP73" i="45"/>
  <c r="CQ73" i="45"/>
  <c r="CP74" i="45"/>
  <c r="CQ74" i="45"/>
  <c r="CP75" i="45"/>
  <c r="CQ75" i="45"/>
  <c r="CP76" i="45"/>
  <c r="CQ76" i="45"/>
  <c r="CP77" i="45"/>
  <c r="CQ77" i="45"/>
  <c r="CP78" i="45"/>
  <c r="CQ78" i="45"/>
  <c r="CP79" i="45"/>
  <c r="CQ79" i="45"/>
  <c r="CP80" i="45"/>
  <c r="CQ80" i="45"/>
  <c r="CP81" i="45"/>
  <c r="CQ81" i="45"/>
  <c r="CP82" i="45"/>
  <c r="CQ82" i="45"/>
  <c r="CP83" i="45"/>
  <c r="CQ83" i="45"/>
  <c r="CP84" i="45"/>
  <c r="CQ84" i="45"/>
  <c r="CP85" i="45"/>
  <c r="CQ85" i="45"/>
  <c r="CP86" i="45"/>
  <c r="CQ86" i="45"/>
  <c r="CP87" i="45"/>
  <c r="CQ87" i="45"/>
  <c r="CP88" i="45"/>
  <c r="CQ88" i="45"/>
  <c r="CP89" i="45"/>
  <c r="CQ89" i="45"/>
  <c r="CP90" i="45"/>
  <c r="CQ90" i="45"/>
  <c r="CP91" i="45"/>
  <c r="CQ91" i="45"/>
  <c r="CP92" i="45"/>
  <c r="CQ92" i="45"/>
  <c r="CP93" i="45"/>
  <c r="CQ93" i="45"/>
  <c r="CP94" i="45"/>
  <c r="CQ94" i="45"/>
  <c r="CP95" i="45"/>
  <c r="CQ95" i="45"/>
  <c r="CP96" i="45"/>
  <c r="CQ96" i="45"/>
  <c r="CP97" i="45"/>
  <c r="CQ97" i="45"/>
  <c r="CP98" i="45"/>
  <c r="CQ98" i="45"/>
  <c r="CP99" i="45"/>
  <c r="CQ99" i="45"/>
  <c r="CP100" i="45"/>
  <c r="CQ100" i="45"/>
  <c r="CP101" i="45"/>
  <c r="CQ101" i="45"/>
  <c r="CP102" i="45"/>
  <c r="CQ102" i="45"/>
  <c r="CP103" i="45"/>
  <c r="CQ103" i="45"/>
  <c r="CP104" i="45"/>
  <c r="CQ104" i="45"/>
  <c r="CP105" i="45"/>
  <c r="CQ105" i="45"/>
  <c r="CP106" i="45"/>
  <c r="CQ106" i="45"/>
  <c r="CP107" i="45"/>
  <c r="CQ107" i="45"/>
  <c r="CP108" i="45"/>
  <c r="CQ108" i="45"/>
  <c r="CP109" i="45"/>
  <c r="CQ109" i="45"/>
  <c r="CP110" i="45"/>
  <c r="CQ110" i="45"/>
  <c r="CP111" i="45"/>
  <c r="CQ111" i="45"/>
  <c r="CP112" i="45"/>
  <c r="CQ112" i="45"/>
  <c r="CP113" i="45"/>
  <c r="CQ113" i="45"/>
  <c r="CP114" i="45"/>
  <c r="CQ114" i="45"/>
  <c r="CP115" i="45"/>
  <c r="CQ115" i="45"/>
  <c r="CP116" i="45"/>
  <c r="CQ116" i="45"/>
  <c r="CP117" i="45"/>
  <c r="CQ117" i="45"/>
  <c r="CP118" i="45"/>
  <c r="CQ118" i="45"/>
  <c r="CP119" i="45"/>
  <c r="CQ119" i="45"/>
  <c r="CP120" i="45"/>
  <c r="CQ120" i="45"/>
  <c r="CP121" i="45"/>
  <c r="CQ121" i="45"/>
  <c r="CP122" i="45"/>
  <c r="CQ122" i="45"/>
  <c r="CP123" i="45"/>
  <c r="CQ123" i="45"/>
  <c r="CP124" i="45"/>
  <c r="CQ124" i="45"/>
  <c r="CP125" i="45"/>
  <c r="CQ125" i="45"/>
  <c r="CP126" i="45"/>
  <c r="CQ126" i="45"/>
  <c r="CP127" i="45"/>
  <c r="CQ127" i="45"/>
  <c r="CP128" i="45"/>
  <c r="CQ128" i="45"/>
  <c r="CP129" i="45"/>
  <c r="CQ129" i="45"/>
  <c r="CP130" i="45"/>
  <c r="CQ130" i="45"/>
  <c r="CP131" i="45"/>
  <c r="CQ131" i="45"/>
  <c r="CP132" i="45"/>
  <c r="CQ132" i="45"/>
  <c r="CP133" i="45"/>
  <c r="CQ133" i="45"/>
  <c r="CP134" i="45"/>
  <c r="CQ134" i="45"/>
  <c r="CP135" i="45"/>
  <c r="CQ135" i="45"/>
  <c r="CP136" i="45"/>
  <c r="CQ136" i="45"/>
  <c r="CP137" i="45"/>
  <c r="CQ137" i="45"/>
  <c r="CP138" i="45"/>
  <c r="CQ138" i="45"/>
  <c r="CP139" i="45"/>
  <c r="CQ139" i="45"/>
  <c r="CP140" i="45"/>
  <c r="CQ140" i="45"/>
  <c r="CP141" i="45"/>
  <c r="CQ141" i="45"/>
  <c r="CP142" i="45"/>
  <c r="CQ142" i="45"/>
  <c r="CP143" i="45"/>
  <c r="CQ143" i="45"/>
  <c r="CP144" i="45"/>
  <c r="CQ144" i="45"/>
  <c r="CP145" i="45"/>
  <c r="CQ145" i="45"/>
  <c r="CP146" i="45"/>
  <c r="CQ146" i="45"/>
  <c r="CP147" i="45"/>
  <c r="CQ147" i="45"/>
  <c r="CP148" i="45"/>
  <c r="CQ148" i="45"/>
  <c r="CP149" i="45"/>
  <c r="CQ149" i="45"/>
  <c r="CP150" i="45"/>
  <c r="CQ150" i="45"/>
  <c r="CP151" i="45"/>
  <c r="CQ151" i="45"/>
  <c r="CP152" i="45"/>
  <c r="CQ152" i="45"/>
  <c r="CP153" i="45"/>
  <c r="CQ153" i="45"/>
  <c r="CP154" i="45"/>
  <c r="CQ154" i="45"/>
  <c r="CP155" i="45"/>
  <c r="CQ155" i="45"/>
  <c r="CP156" i="45"/>
  <c r="CQ156" i="45"/>
  <c r="CP157" i="45"/>
  <c r="CQ157" i="45"/>
  <c r="CP158" i="45"/>
  <c r="CQ158" i="45"/>
  <c r="CP159" i="45"/>
  <c r="CQ159" i="45"/>
  <c r="CP160" i="45"/>
  <c r="CQ160" i="45"/>
  <c r="CP161" i="45"/>
  <c r="CQ161" i="45"/>
  <c r="CP162" i="45"/>
  <c r="CQ162" i="45"/>
  <c r="CP163" i="45"/>
  <c r="CQ163" i="45"/>
  <c r="CP164" i="45"/>
  <c r="CQ164" i="45"/>
  <c r="CP165" i="45"/>
  <c r="CQ165" i="45"/>
  <c r="CP166" i="45"/>
  <c r="CQ166" i="45"/>
  <c r="CP167" i="45"/>
  <c r="CQ167" i="45"/>
  <c r="CP168" i="45"/>
  <c r="CQ168" i="45"/>
  <c r="CP169" i="45"/>
  <c r="CQ169" i="45"/>
  <c r="CP170" i="45"/>
  <c r="CQ170" i="45"/>
  <c r="CP171" i="45"/>
  <c r="CQ171" i="45"/>
  <c r="CP172" i="45"/>
  <c r="CQ172" i="45"/>
  <c r="CP173" i="45"/>
  <c r="CQ173" i="45"/>
  <c r="CP174" i="45"/>
  <c r="CQ174" i="45"/>
  <c r="CP175" i="45"/>
  <c r="CQ175" i="45"/>
  <c r="CP176" i="45"/>
  <c r="CQ176" i="45"/>
  <c r="CP177" i="45"/>
  <c r="CQ177" i="45"/>
  <c r="CP178" i="45"/>
  <c r="CQ178" i="45"/>
  <c r="CP179" i="45"/>
  <c r="CQ179" i="45"/>
  <c r="CP180" i="45"/>
  <c r="CQ180" i="45"/>
  <c r="CP181" i="45"/>
  <c r="CQ181" i="45"/>
  <c r="CP182" i="45"/>
  <c r="CQ182" i="45"/>
  <c r="CP183" i="45"/>
  <c r="CQ183" i="45"/>
  <c r="CP184" i="45"/>
  <c r="CQ184" i="45"/>
  <c r="CP185" i="45"/>
  <c r="CQ185" i="45"/>
  <c r="CP186" i="45"/>
  <c r="CQ186" i="45"/>
  <c r="CP187" i="45"/>
  <c r="CQ187" i="45"/>
  <c r="CP188" i="45"/>
  <c r="CQ188" i="45"/>
  <c r="CP189" i="45"/>
  <c r="CQ189" i="45"/>
  <c r="CP190" i="45"/>
  <c r="CQ190" i="45"/>
  <c r="CP191" i="45"/>
  <c r="CQ191" i="45"/>
  <c r="CP192" i="45"/>
  <c r="CQ192" i="45"/>
  <c r="CP193" i="45"/>
  <c r="CQ193" i="45"/>
  <c r="CP194" i="45"/>
  <c r="CQ194" i="45"/>
  <c r="CP195" i="45"/>
  <c r="CQ195" i="45"/>
  <c r="CP196" i="45"/>
  <c r="CQ196" i="45"/>
  <c r="CP197" i="45"/>
  <c r="CQ197" i="45"/>
  <c r="CP198" i="45"/>
  <c r="CQ198" i="45"/>
  <c r="CP199" i="45"/>
  <c r="CQ199" i="45"/>
  <c r="CP200" i="45"/>
  <c r="CQ200" i="45"/>
  <c r="CP201" i="45"/>
  <c r="CQ201" i="45"/>
  <c r="CP202" i="45"/>
  <c r="CQ202" i="45"/>
  <c r="CP203" i="45"/>
  <c r="CQ203" i="45"/>
  <c r="CP204" i="45"/>
  <c r="CQ204" i="45"/>
  <c r="CP205" i="45"/>
  <c r="CQ205" i="45"/>
  <c r="CP206" i="45"/>
  <c r="CQ206" i="45"/>
  <c r="CP207" i="45"/>
  <c r="CQ207" i="45"/>
  <c r="CP208" i="45"/>
  <c r="CQ208" i="45"/>
  <c r="CP209" i="45"/>
  <c r="CQ209" i="45"/>
  <c r="CP210" i="45"/>
  <c r="CQ210" i="45"/>
  <c r="CP211" i="45"/>
  <c r="CQ211" i="45"/>
  <c r="CP212" i="45"/>
  <c r="CQ212" i="45"/>
  <c r="CP213" i="45"/>
  <c r="CQ213" i="45"/>
  <c r="CP214" i="45"/>
  <c r="CQ214" i="45"/>
  <c r="CP215" i="45"/>
  <c r="CQ215" i="45"/>
  <c r="CP216" i="45"/>
  <c r="CQ216" i="45"/>
  <c r="CP217" i="45"/>
  <c r="CQ217" i="45"/>
  <c r="CP218" i="45"/>
  <c r="CQ218" i="45"/>
  <c r="CP219" i="45"/>
  <c r="CQ219" i="45"/>
  <c r="CP220" i="45"/>
  <c r="CQ220" i="45"/>
  <c r="CP221" i="45"/>
  <c r="CQ221" i="45"/>
  <c r="CP222" i="45"/>
  <c r="CQ222" i="45"/>
  <c r="CP223" i="45"/>
  <c r="CQ223" i="45"/>
  <c r="CP224" i="45"/>
  <c r="CQ224" i="45"/>
  <c r="CP225" i="45"/>
  <c r="CQ225" i="45"/>
  <c r="CP226" i="45"/>
  <c r="CQ226" i="45"/>
  <c r="CP227" i="45"/>
  <c r="CQ227" i="45"/>
  <c r="CP228" i="45"/>
  <c r="CQ228" i="45"/>
  <c r="CP229" i="45"/>
  <c r="CQ229" i="45"/>
  <c r="CP230" i="45"/>
  <c r="CQ230" i="45"/>
  <c r="CP231" i="45"/>
  <c r="CQ231" i="45"/>
  <c r="CP232" i="45"/>
  <c r="CQ232" i="45"/>
  <c r="CP233" i="45"/>
  <c r="CQ233" i="45"/>
  <c r="CP234" i="45"/>
  <c r="CQ234" i="45"/>
  <c r="CP235" i="45"/>
  <c r="CQ235" i="45"/>
  <c r="CP236" i="45"/>
  <c r="CQ236" i="45"/>
  <c r="CP237" i="45"/>
  <c r="CQ237" i="45"/>
  <c r="CP238" i="45"/>
  <c r="CQ238" i="45"/>
  <c r="CP239" i="45"/>
  <c r="CQ239" i="45"/>
  <c r="CP240" i="45"/>
  <c r="CQ240" i="45"/>
  <c r="CP241" i="45"/>
  <c r="CQ241" i="45"/>
  <c r="CP242" i="45"/>
  <c r="CQ242" i="45"/>
  <c r="CP243" i="45"/>
  <c r="CQ243" i="45"/>
  <c r="CP244" i="45"/>
  <c r="CQ244" i="45"/>
  <c r="CP245" i="45"/>
  <c r="CQ245" i="45"/>
  <c r="CP246" i="45"/>
  <c r="CQ246" i="45"/>
  <c r="CP247" i="45"/>
  <c r="CQ247" i="45"/>
  <c r="CP248" i="45"/>
  <c r="CQ248" i="45"/>
  <c r="CP249" i="45"/>
  <c r="CQ249" i="45"/>
  <c r="CP250" i="45"/>
  <c r="CQ250" i="45"/>
  <c r="CP251" i="45"/>
  <c r="CQ251" i="45"/>
  <c r="CP252" i="45"/>
  <c r="CQ252" i="45"/>
  <c r="CP253" i="45"/>
  <c r="CQ253" i="45"/>
  <c r="CP254" i="45"/>
  <c r="CQ254" i="45"/>
  <c r="CP255" i="45"/>
  <c r="CQ255" i="45"/>
  <c r="CP256" i="45"/>
  <c r="CQ256" i="45"/>
  <c r="CP257" i="45"/>
  <c r="CQ257" i="45"/>
  <c r="CP258" i="45"/>
  <c r="CQ258" i="45"/>
  <c r="CP259" i="45"/>
  <c r="CQ259" i="45"/>
  <c r="CP260" i="45"/>
  <c r="CQ260" i="45"/>
  <c r="CP261" i="45"/>
  <c r="CQ261" i="45"/>
  <c r="CP262" i="45"/>
  <c r="CQ262" i="45"/>
  <c r="CP263" i="45"/>
  <c r="CQ263" i="45"/>
  <c r="CP264" i="45"/>
  <c r="CQ264" i="45"/>
  <c r="CP265" i="45"/>
  <c r="CQ265" i="45"/>
  <c r="CP266" i="45"/>
  <c r="CQ266" i="45"/>
  <c r="CP267" i="45"/>
  <c r="CQ267" i="45"/>
  <c r="CP268" i="45"/>
  <c r="CQ268" i="45"/>
  <c r="CP269" i="45"/>
  <c r="CQ269" i="45"/>
  <c r="CP270" i="45"/>
  <c r="CQ270" i="45"/>
  <c r="CP271" i="45"/>
  <c r="CQ271" i="45"/>
  <c r="CP272" i="45"/>
  <c r="CQ272" i="45"/>
  <c r="CP273" i="45"/>
  <c r="CQ273" i="45"/>
  <c r="CP274" i="45"/>
  <c r="CQ274" i="45"/>
  <c r="CP275" i="45"/>
  <c r="CQ275" i="45"/>
  <c r="CP276" i="45"/>
  <c r="CQ276" i="45"/>
  <c r="CP277" i="45"/>
  <c r="CQ277" i="45"/>
  <c r="CP278" i="45"/>
  <c r="CQ278" i="45"/>
  <c r="CP279" i="45"/>
  <c r="CQ279" i="45"/>
  <c r="CP280" i="45"/>
  <c r="CQ280" i="45"/>
  <c r="CP281" i="45"/>
  <c r="CQ281" i="45"/>
  <c r="CP282" i="45"/>
  <c r="CQ282" i="45"/>
  <c r="CP283" i="45"/>
  <c r="CQ283" i="45"/>
  <c r="CP284" i="45"/>
  <c r="CQ284" i="45"/>
  <c r="CP285" i="45"/>
  <c r="CQ285" i="45"/>
  <c r="CP286" i="45"/>
  <c r="CQ286" i="45"/>
  <c r="CP287" i="45"/>
  <c r="CQ287" i="45"/>
  <c r="CP288" i="45"/>
  <c r="CQ288" i="45"/>
  <c r="CP289" i="45"/>
  <c r="CQ289" i="45"/>
  <c r="CP290" i="45"/>
  <c r="CQ290" i="45"/>
  <c r="CP291" i="45"/>
  <c r="CQ291" i="45"/>
  <c r="CP292" i="45"/>
  <c r="CQ292" i="45"/>
  <c r="CP293" i="45"/>
  <c r="CQ293" i="45"/>
  <c r="CP294" i="45"/>
  <c r="CQ294" i="45"/>
  <c r="CP295" i="45"/>
  <c r="CQ295" i="45"/>
  <c r="CP296" i="45"/>
  <c r="CQ296" i="45"/>
  <c r="CP297" i="45"/>
  <c r="CQ297" i="45"/>
  <c r="CP298" i="45"/>
  <c r="CQ298" i="45"/>
  <c r="CP299" i="45"/>
  <c r="CQ299" i="45"/>
  <c r="CP300" i="45"/>
  <c r="CQ300" i="45"/>
  <c r="CP301" i="45"/>
  <c r="CQ301" i="45"/>
  <c r="CP302" i="45"/>
  <c r="CQ302" i="45"/>
  <c r="CP303" i="45"/>
  <c r="CQ303" i="45"/>
  <c r="CP304" i="45"/>
  <c r="CQ304" i="45"/>
  <c r="CP305" i="45"/>
  <c r="CQ305" i="45"/>
  <c r="CP306" i="45"/>
  <c r="CQ306" i="45"/>
  <c r="CP307" i="45"/>
  <c r="CQ307" i="45"/>
  <c r="CP308" i="45"/>
  <c r="CQ308" i="45"/>
  <c r="CP309" i="45"/>
  <c r="CQ309" i="45"/>
  <c r="CP310" i="45"/>
  <c r="CQ310" i="45"/>
  <c r="CP311" i="45"/>
  <c r="CQ311" i="45"/>
  <c r="CP312" i="45"/>
  <c r="CQ312" i="45"/>
  <c r="CP313" i="45"/>
  <c r="CQ313" i="45"/>
  <c r="CP314" i="45"/>
  <c r="CQ314" i="45"/>
  <c r="CP315" i="45"/>
  <c r="CQ315" i="45"/>
  <c r="CP316" i="45"/>
  <c r="CQ316" i="45"/>
  <c r="CP317" i="45"/>
  <c r="CQ317" i="45"/>
  <c r="CP318" i="45"/>
  <c r="CQ318" i="45"/>
  <c r="CP319" i="45"/>
  <c r="CQ319" i="45"/>
  <c r="CP320" i="45"/>
  <c r="CQ320" i="45"/>
  <c r="CP321" i="45"/>
  <c r="CQ321" i="45"/>
  <c r="CP322" i="45"/>
  <c r="CQ322" i="45"/>
  <c r="CP323" i="45"/>
  <c r="CQ323" i="45"/>
  <c r="CP324" i="45"/>
  <c r="CQ324" i="45"/>
  <c r="CP325" i="45"/>
  <c r="CQ325" i="45"/>
  <c r="CP326" i="45"/>
  <c r="CQ326" i="45"/>
  <c r="CP327" i="45"/>
  <c r="CQ327" i="45"/>
  <c r="CP328" i="45"/>
  <c r="CQ328" i="45"/>
  <c r="CP329" i="45"/>
  <c r="CQ329" i="45"/>
  <c r="CP330" i="45"/>
  <c r="CQ330" i="45"/>
  <c r="CP331" i="45"/>
  <c r="CQ331" i="45"/>
  <c r="CP332" i="45"/>
  <c r="CQ332" i="45"/>
  <c r="CP333" i="45"/>
  <c r="CQ333" i="45"/>
  <c r="CP334" i="45"/>
  <c r="CQ334" i="45"/>
  <c r="CP335" i="45"/>
  <c r="CQ335" i="45"/>
  <c r="CP336" i="45"/>
  <c r="CQ336" i="45"/>
  <c r="CP337" i="45"/>
  <c r="CQ337" i="45"/>
  <c r="CP338" i="45"/>
  <c r="CQ338" i="45"/>
  <c r="CP339" i="45"/>
  <c r="CQ339" i="45"/>
  <c r="CP340" i="45"/>
  <c r="CQ340" i="45"/>
  <c r="CP341" i="45"/>
  <c r="CQ341" i="45"/>
  <c r="CP342" i="45"/>
  <c r="CQ342" i="45"/>
  <c r="CP343" i="45"/>
  <c r="CQ343" i="45"/>
  <c r="CP344" i="45"/>
  <c r="CQ344" i="45"/>
  <c r="CP345" i="45"/>
  <c r="CQ345" i="45"/>
  <c r="CP346" i="45"/>
  <c r="CQ346" i="45"/>
  <c r="CP347" i="45"/>
  <c r="CQ347" i="45"/>
  <c r="CP348" i="45"/>
  <c r="CQ348" i="45"/>
  <c r="CP349" i="45"/>
  <c r="CQ349" i="45"/>
  <c r="CP350" i="45"/>
  <c r="CQ350" i="45"/>
  <c r="CP351" i="45"/>
  <c r="CQ351" i="45"/>
  <c r="CP352" i="45"/>
  <c r="CQ352" i="45"/>
  <c r="CP353" i="45"/>
  <c r="CQ353" i="45"/>
  <c r="CP354" i="45"/>
  <c r="CQ354" i="45"/>
  <c r="CP355" i="45"/>
  <c r="CQ355" i="45"/>
  <c r="CP356" i="45"/>
  <c r="CQ356" i="45"/>
  <c r="CP357" i="45"/>
  <c r="CQ357" i="45"/>
  <c r="CP358" i="45"/>
  <c r="CQ358" i="45"/>
  <c r="CP359" i="45"/>
  <c r="CQ359" i="45"/>
  <c r="CP360" i="45"/>
  <c r="CQ360" i="45"/>
  <c r="CP361" i="45"/>
  <c r="CQ361" i="45"/>
  <c r="CP362" i="45"/>
  <c r="CQ362" i="45"/>
  <c r="CP363" i="45"/>
  <c r="CQ363" i="45"/>
  <c r="CP364" i="45"/>
  <c r="CQ364" i="45"/>
  <c r="CP365" i="45"/>
  <c r="CQ365" i="45"/>
  <c r="CP366" i="45"/>
  <c r="CQ366" i="45"/>
  <c r="CP367" i="45"/>
  <c r="CQ367" i="45"/>
  <c r="CP368" i="45"/>
  <c r="CQ368" i="45"/>
  <c r="CP369" i="45"/>
  <c r="CQ369" i="45"/>
  <c r="CP370" i="45"/>
  <c r="CQ370" i="45"/>
  <c r="CP371" i="45"/>
  <c r="CQ371" i="45"/>
  <c r="CP372" i="45"/>
  <c r="CQ372" i="45"/>
  <c r="CP373" i="45"/>
  <c r="CQ373" i="45"/>
  <c r="CP374" i="45"/>
  <c r="CQ374" i="45"/>
  <c r="CP375" i="45"/>
  <c r="CQ375" i="45"/>
  <c r="CP376" i="45"/>
  <c r="CQ376" i="45"/>
  <c r="CP377" i="45"/>
  <c r="CQ377" i="45"/>
  <c r="CP378" i="45"/>
  <c r="CQ378" i="45"/>
  <c r="CP379" i="45"/>
  <c r="CQ379" i="45"/>
  <c r="CP380" i="45"/>
  <c r="CQ380" i="45"/>
  <c r="CP381" i="45"/>
  <c r="CQ381" i="45"/>
  <c r="CP382" i="45"/>
  <c r="CQ382" i="45"/>
  <c r="CP383" i="45"/>
  <c r="CQ383" i="45"/>
  <c r="CP384" i="45"/>
  <c r="CQ384" i="45"/>
  <c r="CP385" i="45"/>
  <c r="CQ385" i="45"/>
  <c r="CP386" i="45"/>
  <c r="CQ386" i="45"/>
  <c r="CP387" i="45"/>
  <c r="CQ387" i="45"/>
  <c r="CP388" i="45"/>
  <c r="CQ388" i="45"/>
  <c r="CP389" i="45"/>
  <c r="CQ389" i="45"/>
  <c r="CP390" i="45"/>
  <c r="CQ390" i="45"/>
  <c r="CP391" i="45"/>
  <c r="CQ391" i="45"/>
  <c r="CP392" i="45"/>
  <c r="CQ392" i="45"/>
  <c r="CP393" i="45"/>
  <c r="CQ393" i="45"/>
  <c r="CP394" i="45"/>
  <c r="CQ394" i="45"/>
  <c r="CP395" i="45"/>
  <c r="CQ395" i="45"/>
  <c r="CP396" i="45"/>
  <c r="CQ396" i="45"/>
  <c r="CP397" i="45"/>
  <c r="CQ397" i="45"/>
  <c r="CP398" i="45"/>
  <c r="CQ398" i="45"/>
  <c r="CP399" i="45"/>
  <c r="CQ399" i="45"/>
  <c r="CP400" i="45"/>
  <c r="CQ400" i="45"/>
  <c r="CP401" i="45"/>
  <c r="CQ401" i="45"/>
  <c r="CP402" i="45"/>
  <c r="CQ402" i="45"/>
  <c r="CP403" i="45"/>
  <c r="CQ403" i="45"/>
  <c r="CP404" i="45"/>
  <c r="CQ404" i="45"/>
  <c r="CP405" i="45"/>
  <c r="CQ405" i="45"/>
  <c r="CP406" i="45"/>
  <c r="CQ406" i="45"/>
  <c r="CP407" i="45"/>
  <c r="CQ407" i="45"/>
  <c r="CP408" i="45"/>
  <c r="CQ408" i="45"/>
  <c r="CP409" i="45"/>
  <c r="CQ409" i="45"/>
  <c r="CP410" i="45"/>
  <c r="CQ410" i="45"/>
  <c r="CP411" i="45"/>
  <c r="CQ411" i="45"/>
  <c r="CP412" i="45"/>
  <c r="CQ412" i="45"/>
  <c r="CP413" i="45"/>
  <c r="CQ413" i="45"/>
  <c r="CP414" i="45"/>
  <c r="CQ414" i="45"/>
  <c r="CP415" i="45"/>
  <c r="CQ415" i="45"/>
  <c r="CP416" i="45"/>
  <c r="CQ416" i="45"/>
  <c r="CP417" i="45"/>
  <c r="CQ417" i="45"/>
  <c r="CP418" i="45"/>
  <c r="CQ418" i="45"/>
  <c r="CP419" i="45"/>
  <c r="CQ419" i="45"/>
  <c r="CP420" i="45"/>
  <c r="CQ420" i="45"/>
  <c r="CP421" i="45"/>
  <c r="CQ421" i="45"/>
  <c r="CP422" i="45"/>
  <c r="CQ422" i="45"/>
  <c r="CP423" i="45"/>
  <c r="CQ423" i="45"/>
  <c r="CP424" i="45"/>
  <c r="CQ424" i="45"/>
  <c r="CP425" i="45"/>
  <c r="CQ425" i="45"/>
  <c r="CP426" i="45"/>
  <c r="CQ426" i="45"/>
  <c r="CP427" i="45"/>
  <c r="CQ427" i="45"/>
  <c r="CP428" i="45"/>
  <c r="CQ428" i="45"/>
  <c r="CP429" i="45"/>
  <c r="CQ429" i="45"/>
  <c r="CP430" i="45"/>
  <c r="CQ430" i="45"/>
  <c r="CP431" i="45"/>
  <c r="CQ431" i="45"/>
  <c r="CP432" i="45"/>
  <c r="CQ432" i="45"/>
  <c r="CP433" i="45"/>
  <c r="CQ433" i="45"/>
  <c r="CP434" i="45"/>
  <c r="CQ434" i="45"/>
  <c r="CP435" i="45"/>
  <c r="CQ435" i="45"/>
  <c r="CP436" i="45"/>
  <c r="CQ436" i="45"/>
  <c r="CP437" i="45"/>
  <c r="CQ437" i="45"/>
  <c r="CP438" i="45"/>
  <c r="CQ438" i="45"/>
  <c r="CP439" i="45"/>
  <c r="CQ439" i="45"/>
  <c r="CP440" i="45"/>
  <c r="CQ440" i="45"/>
  <c r="CP441" i="45"/>
  <c r="CQ441" i="45"/>
  <c r="CP442" i="45"/>
  <c r="CQ442" i="45"/>
  <c r="CP443" i="45"/>
  <c r="CQ443" i="45"/>
  <c r="CP444" i="45"/>
  <c r="CQ444" i="45"/>
  <c r="CP445" i="45"/>
  <c r="CQ445" i="45"/>
  <c r="CP446" i="45"/>
  <c r="CQ446" i="45"/>
  <c r="CL3" i="45"/>
  <c r="CM3" i="45"/>
  <c r="CL4" i="45"/>
  <c r="CM4" i="45"/>
  <c r="CL5" i="45"/>
  <c r="CM5" i="45"/>
  <c r="CL6" i="45"/>
  <c r="CM6" i="45"/>
  <c r="CL7" i="45"/>
  <c r="CM7" i="45"/>
  <c r="CL8" i="45"/>
  <c r="CM8" i="45"/>
  <c r="CL9" i="45"/>
  <c r="CM9" i="45"/>
  <c r="CL10" i="45"/>
  <c r="CM10" i="45"/>
  <c r="CL11" i="45"/>
  <c r="CM11" i="45"/>
  <c r="CL12" i="45"/>
  <c r="CM12" i="45"/>
  <c r="CL13" i="45"/>
  <c r="CM13" i="45"/>
  <c r="CL14" i="45"/>
  <c r="CM14" i="45"/>
  <c r="CL15" i="45"/>
  <c r="CM15" i="45"/>
  <c r="CL16" i="45"/>
  <c r="CM16" i="45"/>
  <c r="CL17" i="45"/>
  <c r="CM17" i="45"/>
  <c r="CL18" i="45"/>
  <c r="CM18" i="45"/>
  <c r="CL19" i="45"/>
  <c r="CM19" i="45"/>
  <c r="CL20" i="45"/>
  <c r="CM20" i="45"/>
  <c r="CL21" i="45"/>
  <c r="CM21" i="45"/>
  <c r="CL22" i="45"/>
  <c r="CM22" i="45"/>
  <c r="CL23" i="45"/>
  <c r="CM23" i="45"/>
  <c r="CL24" i="45"/>
  <c r="CM24" i="45"/>
  <c r="CL25" i="45"/>
  <c r="CM25" i="45"/>
  <c r="CL26" i="45"/>
  <c r="CM26" i="45"/>
  <c r="CL27" i="45"/>
  <c r="CM27" i="45"/>
  <c r="CL28" i="45"/>
  <c r="CM28" i="45"/>
  <c r="CL29" i="45"/>
  <c r="CM29" i="45"/>
  <c r="CL30" i="45"/>
  <c r="CM30" i="45"/>
  <c r="CL31" i="45"/>
  <c r="CM31" i="45"/>
  <c r="CL32" i="45"/>
  <c r="CM32" i="45"/>
  <c r="CL33" i="45"/>
  <c r="CM33" i="45"/>
  <c r="CL34" i="45"/>
  <c r="CM34" i="45"/>
  <c r="CL35" i="45"/>
  <c r="CM35" i="45"/>
  <c r="CL36" i="45"/>
  <c r="CM36" i="45"/>
  <c r="CL37" i="45"/>
  <c r="CM37" i="45"/>
  <c r="CL38" i="45"/>
  <c r="CM38" i="45"/>
  <c r="CL39" i="45"/>
  <c r="CM39" i="45"/>
  <c r="CL40" i="45"/>
  <c r="CM40" i="45"/>
  <c r="CL41" i="45"/>
  <c r="CM41" i="45"/>
  <c r="CL42" i="45"/>
  <c r="CM42" i="45"/>
  <c r="CL43" i="45"/>
  <c r="CM43" i="45"/>
  <c r="CL44" i="45"/>
  <c r="CM44" i="45"/>
  <c r="CL45" i="45"/>
  <c r="CM45" i="45"/>
  <c r="CL46" i="45"/>
  <c r="CM46" i="45"/>
  <c r="CL47" i="45"/>
  <c r="CM47" i="45"/>
  <c r="CL48" i="45"/>
  <c r="CM48" i="45"/>
  <c r="CL49" i="45"/>
  <c r="CM49" i="45"/>
  <c r="CL50" i="45"/>
  <c r="CM50" i="45"/>
  <c r="CL51" i="45"/>
  <c r="CM51" i="45"/>
  <c r="CL52" i="45"/>
  <c r="CM52" i="45"/>
  <c r="CL53" i="45"/>
  <c r="CM53" i="45"/>
  <c r="CL54" i="45"/>
  <c r="CM54" i="45"/>
  <c r="CL55" i="45"/>
  <c r="CM55" i="45"/>
  <c r="CL56" i="45"/>
  <c r="CM56" i="45"/>
  <c r="CL57" i="45"/>
  <c r="CM57" i="45"/>
  <c r="CL58" i="45"/>
  <c r="CM58" i="45"/>
  <c r="CL59" i="45"/>
  <c r="CM59" i="45"/>
  <c r="CL60" i="45"/>
  <c r="CM60" i="45"/>
  <c r="CL61" i="45"/>
  <c r="CM61" i="45"/>
  <c r="CL62" i="45"/>
  <c r="CM62" i="45"/>
  <c r="CL63" i="45"/>
  <c r="CM63" i="45"/>
  <c r="CL64" i="45"/>
  <c r="CM64" i="45"/>
  <c r="CL65" i="45"/>
  <c r="CM65" i="45"/>
  <c r="CL66" i="45"/>
  <c r="CM66" i="45"/>
  <c r="CL67" i="45"/>
  <c r="CM67" i="45"/>
  <c r="CL68" i="45"/>
  <c r="CM68" i="45"/>
  <c r="CL69" i="45"/>
  <c r="CM69" i="45"/>
  <c r="CL70" i="45"/>
  <c r="CM70" i="45"/>
  <c r="CL71" i="45"/>
  <c r="CM71" i="45"/>
  <c r="CL72" i="45"/>
  <c r="CM72" i="45"/>
  <c r="CL73" i="45"/>
  <c r="CM73" i="45"/>
  <c r="CL74" i="45"/>
  <c r="CM74" i="45"/>
  <c r="CL75" i="45"/>
  <c r="CM75" i="45"/>
  <c r="CL76" i="45"/>
  <c r="CM76" i="45"/>
  <c r="CL77" i="45"/>
  <c r="CM77" i="45"/>
  <c r="CL78" i="45"/>
  <c r="CM78" i="45"/>
  <c r="CL79" i="45"/>
  <c r="CM79" i="45"/>
  <c r="CL80" i="45"/>
  <c r="CM80" i="45"/>
  <c r="CL81" i="45"/>
  <c r="CM81" i="45"/>
  <c r="CL82" i="45"/>
  <c r="CM82" i="45"/>
  <c r="CL83" i="45"/>
  <c r="CM83" i="45"/>
  <c r="CL84" i="45"/>
  <c r="CM84" i="45"/>
  <c r="CL85" i="45"/>
  <c r="CM85" i="45"/>
  <c r="CL86" i="45"/>
  <c r="CM86" i="45"/>
  <c r="CL87" i="45"/>
  <c r="CM87" i="45"/>
  <c r="CL88" i="45"/>
  <c r="CM88" i="45"/>
  <c r="CL89" i="45"/>
  <c r="CM89" i="45"/>
  <c r="CL90" i="45"/>
  <c r="CM90" i="45"/>
  <c r="CL91" i="45"/>
  <c r="CM91" i="45"/>
  <c r="CL92" i="45"/>
  <c r="CM92" i="45"/>
  <c r="CL93" i="45"/>
  <c r="CM93" i="45"/>
  <c r="CL94" i="45"/>
  <c r="CM94" i="45"/>
  <c r="CL95" i="45"/>
  <c r="CM95" i="45"/>
  <c r="CL96" i="45"/>
  <c r="CM96" i="45"/>
  <c r="CL97" i="45"/>
  <c r="CM97" i="45"/>
  <c r="CL98" i="45"/>
  <c r="CM98" i="45"/>
  <c r="CL99" i="45"/>
  <c r="CM99" i="45"/>
  <c r="CL100" i="45"/>
  <c r="CM100" i="45"/>
  <c r="CL101" i="45"/>
  <c r="CM101" i="45"/>
  <c r="CL102" i="45"/>
  <c r="CM102" i="45"/>
  <c r="CL103" i="45"/>
  <c r="CM103" i="45"/>
  <c r="CL104" i="45"/>
  <c r="CM104" i="45"/>
  <c r="CL105" i="45"/>
  <c r="CM105" i="45"/>
  <c r="CL106" i="45"/>
  <c r="CM106" i="45"/>
  <c r="CL107" i="45"/>
  <c r="CM107" i="45"/>
  <c r="CL108" i="45"/>
  <c r="CM108" i="45"/>
  <c r="CL109" i="45"/>
  <c r="CM109" i="45"/>
  <c r="CL110" i="45"/>
  <c r="CM110" i="45"/>
  <c r="CL111" i="45"/>
  <c r="CM111" i="45"/>
  <c r="CL112" i="45"/>
  <c r="CM112" i="45"/>
  <c r="CL113" i="45"/>
  <c r="CM113" i="45"/>
  <c r="CL114" i="45"/>
  <c r="CM114" i="45"/>
  <c r="CL115" i="45"/>
  <c r="CM115" i="45"/>
  <c r="CL116" i="45"/>
  <c r="CM116" i="45"/>
  <c r="CL117" i="45"/>
  <c r="CM117" i="45"/>
  <c r="CL118" i="45"/>
  <c r="CM118" i="45"/>
  <c r="CL119" i="45"/>
  <c r="CM119" i="45"/>
  <c r="CL120" i="45"/>
  <c r="CM120" i="45"/>
  <c r="CL121" i="45"/>
  <c r="CM121" i="45"/>
  <c r="CL122" i="45"/>
  <c r="CM122" i="45"/>
  <c r="CL123" i="45"/>
  <c r="CM123" i="45"/>
  <c r="CL124" i="45"/>
  <c r="CM124" i="45"/>
  <c r="CL125" i="45"/>
  <c r="CM125" i="45"/>
  <c r="CL126" i="45"/>
  <c r="CM126" i="45"/>
  <c r="CL127" i="45"/>
  <c r="CM127" i="45"/>
  <c r="CL128" i="45"/>
  <c r="CM128" i="45"/>
  <c r="CL129" i="45"/>
  <c r="CM129" i="45"/>
  <c r="CL130" i="45"/>
  <c r="CM130" i="45"/>
  <c r="CL131" i="45"/>
  <c r="CM131" i="45"/>
  <c r="CL132" i="45"/>
  <c r="CM132" i="45"/>
  <c r="CL133" i="45"/>
  <c r="CM133" i="45"/>
  <c r="CL134" i="45"/>
  <c r="CM134" i="45"/>
  <c r="CL135" i="45"/>
  <c r="CM135" i="45"/>
  <c r="CL136" i="45"/>
  <c r="CM136" i="45"/>
  <c r="CL137" i="45"/>
  <c r="CM137" i="45"/>
  <c r="CL138" i="45"/>
  <c r="CM138" i="45"/>
  <c r="CL139" i="45"/>
  <c r="CM139" i="45"/>
  <c r="CL140" i="45"/>
  <c r="CM140" i="45"/>
  <c r="CL141" i="45"/>
  <c r="CM141" i="45"/>
  <c r="CL142" i="45"/>
  <c r="CM142" i="45"/>
  <c r="CL143" i="45"/>
  <c r="CM143" i="45"/>
  <c r="CL144" i="45"/>
  <c r="CM144" i="45"/>
  <c r="CL145" i="45"/>
  <c r="CM145" i="45"/>
  <c r="CL146" i="45"/>
  <c r="CM146" i="45"/>
  <c r="CL147" i="45"/>
  <c r="CM147" i="45"/>
  <c r="CL148" i="45"/>
  <c r="CM148" i="45"/>
  <c r="CL149" i="45"/>
  <c r="CM149" i="45"/>
  <c r="CL150" i="45"/>
  <c r="CM150" i="45"/>
  <c r="CL151" i="45"/>
  <c r="CM151" i="45"/>
  <c r="CL152" i="45"/>
  <c r="CM152" i="45"/>
  <c r="CL153" i="45"/>
  <c r="CM153" i="45"/>
  <c r="CL154" i="45"/>
  <c r="CM154" i="45"/>
  <c r="CL155" i="45"/>
  <c r="CM155" i="45"/>
  <c r="CL156" i="45"/>
  <c r="CM156" i="45"/>
  <c r="CL157" i="45"/>
  <c r="CM157" i="45"/>
  <c r="CL158" i="45"/>
  <c r="CM158" i="45"/>
  <c r="CL159" i="45"/>
  <c r="CM159" i="45"/>
  <c r="CL160" i="45"/>
  <c r="CM160" i="45"/>
  <c r="CL161" i="45"/>
  <c r="CM161" i="45"/>
  <c r="CL162" i="45"/>
  <c r="CM162" i="45"/>
  <c r="CL163" i="45"/>
  <c r="CM163" i="45"/>
  <c r="CL164" i="45"/>
  <c r="CM164" i="45"/>
  <c r="CL165" i="45"/>
  <c r="CM165" i="45"/>
  <c r="CL166" i="45"/>
  <c r="CM166" i="45"/>
  <c r="CL167" i="45"/>
  <c r="CM167" i="45"/>
  <c r="CL168" i="45"/>
  <c r="CM168" i="45"/>
  <c r="CL169" i="45"/>
  <c r="CM169" i="45"/>
  <c r="CL170" i="45"/>
  <c r="CM170" i="45"/>
  <c r="CL171" i="45"/>
  <c r="CM171" i="45"/>
  <c r="CL172" i="45"/>
  <c r="CM172" i="45"/>
  <c r="CL173" i="45"/>
  <c r="CM173" i="45"/>
  <c r="CL174" i="45"/>
  <c r="CM174" i="45"/>
  <c r="CL175" i="45"/>
  <c r="CM175" i="45"/>
  <c r="CL176" i="45"/>
  <c r="CM176" i="45"/>
  <c r="CL177" i="45"/>
  <c r="CM177" i="45"/>
  <c r="CL178" i="45"/>
  <c r="CM178" i="45"/>
  <c r="CL179" i="45"/>
  <c r="CM179" i="45"/>
  <c r="CL180" i="45"/>
  <c r="CM180" i="45"/>
  <c r="CL181" i="45"/>
  <c r="CM181" i="45"/>
  <c r="CL182" i="45"/>
  <c r="CM182" i="45"/>
  <c r="CL183" i="45"/>
  <c r="CM183" i="45"/>
  <c r="CL184" i="45"/>
  <c r="CM184" i="45"/>
  <c r="CL185" i="45"/>
  <c r="CM185" i="45"/>
  <c r="CL186" i="45"/>
  <c r="CM186" i="45"/>
  <c r="CL187" i="45"/>
  <c r="CM187" i="45"/>
  <c r="CL188" i="45"/>
  <c r="CM188" i="45"/>
  <c r="CL189" i="45"/>
  <c r="CM189" i="45"/>
  <c r="CL190" i="45"/>
  <c r="CM190" i="45"/>
  <c r="CL191" i="45"/>
  <c r="CM191" i="45"/>
  <c r="CL192" i="45"/>
  <c r="CM192" i="45"/>
  <c r="CL193" i="45"/>
  <c r="CM193" i="45"/>
  <c r="CL194" i="45"/>
  <c r="CM194" i="45"/>
  <c r="CL195" i="45"/>
  <c r="CM195" i="45"/>
  <c r="CL196" i="45"/>
  <c r="CM196" i="45"/>
  <c r="CL197" i="45"/>
  <c r="CM197" i="45"/>
  <c r="CL198" i="45"/>
  <c r="CM198" i="45"/>
  <c r="CL199" i="45"/>
  <c r="CM199" i="45"/>
  <c r="CL200" i="45"/>
  <c r="CM200" i="45"/>
  <c r="CL201" i="45"/>
  <c r="CM201" i="45"/>
  <c r="CL202" i="45"/>
  <c r="CM202" i="45"/>
  <c r="CL203" i="45"/>
  <c r="CM203" i="45"/>
  <c r="CL204" i="45"/>
  <c r="CM204" i="45"/>
  <c r="CL205" i="45"/>
  <c r="CM205" i="45"/>
  <c r="CL206" i="45"/>
  <c r="CM206" i="45"/>
  <c r="CL207" i="45"/>
  <c r="CM207" i="45"/>
  <c r="CL208" i="45"/>
  <c r="CM208" i="45"/>
  <c r="CL209" i="45"/>
  <c r="CM209" i="45"/>
  <c r="CL210" i="45"/>
  <c r="CM210" i="45"/>
  <c r="CL211" i="45"/>
  <c r="CM211" i="45"/>
  <c r="CL212" i="45"/>
  <c r="CM212" i="45"/>
  <c r="CL213" i="45"/>
  <c r="CM213" i="45"/>
  <c r="CL214" i="45"/>
  <c r="CM214" i="45"/>
  <c r="CL215" i="45"/>
  <c r="CM215" i="45"/>
  <c r="CL216" i="45"/>
  <c r="CM216" i="45"/>
  <c r="CL217" i="45"/>
  <c r="CM217" i="45"/>
  <c r="CL218" i="45"/>
  <c r="CM218" i="45"/>
  <c r="CL219" i="45"/>
  <c r="CM219" i="45"/>
  <c r="CL220" i="45"/>
  <c r="CM220" i="45"/>
  <c r="CL221" i="45"/>
  <c r="CM221" i="45"/>
  <c r="CL222" i="45"/>
  <c r="CM222" i="45"/>
  <c r="CL223" i="45"/>
  <c r="CM223" i="45"/>
  <c r="CL224" i="45"/>
  <c r="CM224" i="45"/>
  <c r="CL225" i="45"/>
  <c r="CM225" i="45"/>
  <c r="CL226" i="45"/>
  <c r="CM226" i="45"/>
  <c r="CL227" i="45"/>
  <c r="CM227" i="45"/>
  <c r="CL228" i="45"/>
  <c r="CM228" i="45"/>
  <c r="CL229" i="45"/>
  <c r="CM229" i="45"/>
  <c r="CL230" i="45"/>
  <c r="CM230" i="45"/>
  <c r="CL231" i="45"/>
  <c r="CM231" i="45"/>
  <c r="CL232" i="45"/>
  <c r="CM232" i="45"/>
  <c r="CL233" i="45"/>
  <c r="CM233" i="45"/>
  <c r="CL234" i="45"/>
  <c r="CM234" i="45"/>
  <c r="CL235" i="45"/>
  <c r="CM235" i="45"/>
  <c r="CL236" i="45"/>
  <c r="CM236" i="45"/>
  <c r="CL237" i="45"/>
  <c r="CM237" i="45"/>
  <c r="CL238" i="45"/>
  <c r="CM238" i="45"/>
  <c r="CL239" i="45"/>
  <c r="CM239" i="45"/>
  <c r="CL240" i="45"/>
  <c r="CM240" i="45"/>
  <c r="CL241" i="45"/>
  <c r="CM241" i="45"/>
  <c r="CL242" i="45"/>
  <c r="CM242" i="45"/>
  <c r="CL243" i="45"/>
  <c r="CM243" i="45"/>
  <c r="CL244" i="45"/>
  <c r="CM244" i="45"/>
  <c r="CL245" i="45"/>
  <c r="CM245" i="45"/>
  <c r="CL246" i="45"/>
  <c r="CM246" i="45"/>
  <c r="CL247" i="45"/>
  <c r="CM247" i="45"/>
  <c r="CL248" i="45"/>
  <c r="CM248" i="45"/>
  <c r="CL249" i="45"/>
  <c r="CM249" i="45"/>
  <c r="CL250" i="45"/>
  <c r="CM250" i="45"/>
  <c r="CL251" i="45"/>
  <c r="CM251" i="45"/>
  <c r="CL252" i="45"/>
  <c r="CM252" i="45"/>
  <c r="CL253" i="45"/>
  <c r="CM253" i="45"/>
  <c r="CL254" i="45"/>
  <c r="CM254" i="45"/>
  <c r="CL255" i="45"/>
  <c r="CM255" i="45"/>
  <c r="CL256" i="45"/>
  <c r="CM256" i="45"/>
  <c r="CL257" i="45"/>
  <c r="CM257" i="45"/>
  <c r="CL258" i="45"/>
  <c r="CM258" i="45"/>
  <c r="CL259" i="45"/>
  <c r="CM259" i="45"/>
  <c r="CL260" i="45"/>
  <c r="CM260" i="45"/>
  <c r="CL261" i="45"/>
  <c r="CM261" i="45"/>
  <c r="CL262" i="45"/>
  <c r="CM262" i="45"/>
  <c r="CL263" i="45"/>
  <c r="CM263" i="45"/>
  <c r="CL264" i="45"/>
  <c r="CM264" i="45"/>
  <c r="CL265" i="45"/>
  <c r="CM265" i="45"/>
  <c r="CL266" i="45"/>
  <c r="CM266" i="45"/>
  <c r="CL267" i="45"/>
  <c r="CM267" i="45"/>
  <c r="CL268" i="45"/>
  <c r="CM268" i="45"/>
  <c r="CL269" i="45"/>
  <c r="CM269" i="45"/>
  <c r="CL270" i="45"/>
  <c r="CM270" i="45"/>
  <c r="CL271" i="45"/>
  <c r="CM271" i="45"/>
  <c r="CL272" i="45"/>
  <c r="CM272" i="45"/>
  <c r="CL273" i="45"/>
  <c r="CM273" i="45"/>
  <c r="CL274" i="45"/>
  <c r="CM274" i="45"/>
  <c r="CL275" i="45"/>
  <c r="CM275" i="45"/>
  <c r="CL276" i="45"/>
  <c r="CM276" i="45"/>
  <c r="CL277" i="45"/>
  <c r="CM277" i="45"/>
  <c r="CL278" i="45"/>
  <c r="CM278" i="45"/>
  <c r="CL279" i="45"/>
  <c r="CM279" i="45"/>
  <c r="CL280" i="45"/>
  <c r="CM280" i="45"/>
  <c r="CL281" i="45"/>
  <c r="CM281" i="45"/>
  <c r="CL282" i="45"/>
  <c r="CM282" i="45"/>
  <c r="CL283" i="45"/>
  <c r="CM283" i="45"/>
  <c r="CL284" i="45"/>
  <c r="CM284" i="45"/>
  <c r="CL285" i="45"/>
  <c r="CM285" i="45"/>
  <c r="CL286" i="45"/>
  <c r="CM286" i="45"/>
  <c r="CL287" i="45"/>
  <c r="CM287" i="45"/>
  <c r="CL288" i="45"/>
  <c r="CM288" i="45"/>
  <c r="CL289" i="45"/>
  <c r="CM289" i="45"/>
  <c r="CL290" i="45"/>
  <c r="CM290" i="45"/>
  <c r="CL291" i="45"/>
  <c r="CM291" i="45"/>
  <c r="CL292" i="45"/>
  <c r="CM292" i="45"/>
  <c r="CL293" i="45"/>
  <c r="CM293" i="45"/>
  <c r="CL294" i="45"/>
  <c r="CM294" i="45"/>
  <c r="CL295" i="45"/>
  <c r="CM295" i="45"/>
  <c r="CL296" i="45"/>
  <c r="CM296" i="45"/>
  <c r="CL297" i="45"/>
  <c r="CM297" i="45"/>
  <c r="CL298" i="45"/>
  <c r="CM298" i="45"/>
  <c r="CL299" i="45"/>
  <c r="CM299" i="45"/>
  <c r="CL300" i="45"/>
  <c r="CM300" i="45"/>
  <c r="CL301" i="45"/>
  <c r="CM301" i="45"/>
  <c r="CL302" i="45"/>
  <c r="CM302" i="45"/>
  <c r="CL303" i="45"/>
  <c r="CM303" i="45"/>
  <c r="CL304" i="45"/>
  <c r="CM304" i="45"/>
  <c r="CL305" i="45"/>
  <c r="CM305" i="45"/>
  <c r="CL306" i="45"/>
  <c r="CM306" i="45"/>
  <c r="CL307" i="45"/>
  <c r="CM307" i="45"/>
  <c r="CL308" i="45"/>
  <c r="CM308" i="45"/>
  <c r="CL309" i="45"/>
  <c r="CM309" i="45"/>
  <c r="CL310" i="45"/>
  <c r="CM310" i="45"/>
  <c r="CL311" i="45"/>
  <c r="CM311" i="45"/>
  <c r="CL312" i="45"/>
  <c r="CM312" i="45"/>
  <c r="CL313" i="45"/>
  <c r="CM313" i="45"/>
  <c r="CL314" i="45"/>
  <c r="CM314" i="45"/>
  <c r="CL315" i="45"/>
  <c r="CM315" i="45"/>
  <c r="CL316" i="45"/>
  <c r="CM316" i="45"/>
  <c r="CL317" i="45"/>
  <c r="CM317" i="45"/>
  <c r="CL318" i="45"/>
  <c r="CM318" i="45"/>
  <c r="CL319" i="45"/>
  <c r="CM319" i="45"/>
  <c r="CL320" i="45"/>
  <c r="CM320" i="45"/>
  <c r="CL321" i="45"/>
  <c r="CM321" i="45"/>
  <c r="CL322" i="45"/>
  <c r="CM322" i="45"/>
  <c r="CL323" i="45"/>
  <c r="CM323" i="45"/>
  <c r="CL324" i="45"/>
  <c r="CM324" i="45"/>
  <c r="CL325" i="45"/>
  <c r="CM325" i="45"/>
  <c r="CL326" i="45"/>
  <c r="CM326" i="45"/>
  <c r="CL327" i="45"/>
  <c r="CM327" i="45"/>
  <c r="CL328" i="45"/>
  <c r="CM328" i="45"/>
  <c r="CL329" i="45"/>
  <c r="CM329" i="45"/>
  <c r="CL330" i="45"/>
  <c r="CM330" i="45"/>
  <c r="CL331" i="45"/>
  <c r="CM331" i="45"/>
  <c r="CL332" i="45"/>
  <c r="CM332" i="45"/>
  <c r="CL333" i="45"/>
  <c r="CM333" i="45"/>
  <c r="CL334" i="45"/>
  <c r="CM334" i="45"/>
  <c r="CL335" i="45"/>
  <c r="CM335" i="45"/>
  <c r="CL336" i="45"/>
  <c r="CM336" i="45"/>
  <c r="CL337" i="45"/>
  <c r="CM337" i="45"/>
  <c r="CL338" i="45"/>
  <c r="CM338" i="45"/>
  <c r="CL339" i="45"/>
  <c r="CM339" i="45"/>
  <c r="CL340" i="45"/>
  <c r="CM340" i="45"/>
  <c r="CL341" i="45"/>
  <c r="CM341" i="45"/>
  <c r="CL342" i="45"/>
  <c r="CM342" i="45"/>
  <c r="CL343" i="45"/>
  <c r="CM343" i="45"/>
  <c r="CL344" i="45"/>
  <c r="CM344" i="45"/>
  <c r="CL345" i="45"/>
  <c r="CM345" i="45"/>
  <c r="CL346" i="45"/>
  <c r="CM346" i="45"/>
  <c r="CL347" i="45"/>
  <c r="CM347" i="45"/>
  <c r="CL348" i="45"/>
  <c r="CM348" i="45"/>
  <c r="CL349" i="45"/>
  <c r="CM349" i="45"/>
  <c r="CL350" i="45"/>
  <c r="CM350" i="45"/>
  <c r="CL351" i="45"/>
  <c r="CM351" i="45"/>
  <c r="CL352" i="45"/>
  <c r="CM352" i="45"/>
  <c r="CL353" i="45"/>
  <c r="CM353" i="45"/>
  <c r="CL354" i="45"/>
  <c r="CM354" i="45"/>
  <c r="CL355" i="45"/>
  <c r="CM355" i="45"/>
  <c r="CL356" i="45"/>
  <c r="CM356" i="45"/>
  <c r="CL357" i="45"/>
  <c r="CM357" i="45"/>
  <c r="CL358" i="45"/>
  <c r="CM358" i="45"/>
  <c r="CL359" i="45"/>
  <c r="CM359" i="45"/>
  <c r="CL360" i="45"/>
  <c r="CM360" i="45"/>
  <c r="CL361" i="45"/>
  <c r="CM361" i="45"/>
  <c r="CL362" i="45"/>
  <c r="CM362" i="45"/>
  <c r="CL363" i="45"/>
  <c r="CM363" i="45"/>
  <c r="CL364" i="45"/>
  <c r="CM364" i="45"/>
  <c r="CL365" i="45"/>
  <c r="CM365" i="45"/>
  <c r="CL366" i="45"/>
  <c r="CM366" i="45"/>
  <c r="CL367" i="45"/>
  <c r="CM367" i="45"/>
  <c r="CL368" i="45"/>
  <c r="CM368" i="45"/>
  <c r="CL369" i="45"/>
  <c r="CM369" i="45"/>
  <c r="CL370" i="45"/>
  <c r="CM370" i="45"/>
  <c r="CL371" i="45"/>
  <c r="CM371" i="45"/>
  <c r="CL372" i="45"/>
  <c r="CM372" i="45"/>
  <c r="CL373" i="45"/>
  <c r="CM373" i="45"/>
  <c r="CL374" i="45"/>
  <c r="CM374" i="45"/>
  <c r="CL375" i="45"/>
  <c r="CM375" i="45"/>
  <c r="CL376" i="45"/>
  <c r="CM376" i="45"/>
  <c r="CL377" i="45"/>
  <c r="CM377" i="45"/>
  <c r="CL378" i="45"/>
  <c r="CM378" i="45"/>
  <c r="CL379" i="45"/>
  <c r="CM379" i="45"/>
  <c r="CL380" i="45"/>
  <c r="CM380" i="45"/>
  <c r="CL381" i="45"/>
  <c r="CM381" i="45"/>
  <c r="CL382" i="45"/>
  <c r="CM382" i="45"/>
  <c r="CL383" i="45"/>
  <c r="CM383" i="45"/>
  <c r="CL384" i="45"/>
  <c r="CM384" i="45"/>
  <c r="CL385" i="45"/>
  <c r="CM385" i="45"/>
  <c r="CL386" i="45"/>
  <c r="CM386" i="45"/>
  <c r="CL387" i="45"/>
  <c r="CM387" i="45"/>
  <c r="CL388" i="45"/>
  <c r="CM388" i="45"/>
  <c r="CL389" i="45"/>
  <c r="CM389" i="45"/>
  <c r="CL390" i="45"/>
  <c r="CM390" i="45"/>
  <c r="CL391" i="45"/>
  <c r="CM391" i="45"/>
  <c r="CL392" i="45"/>
  <c r="CM392" i="45"/>
  <c r="CL393" i="45"/>
  <c r="CM393" i="45"/>
  <c r="CL394" i="45"/>
  <c r="CM394" i="45"/>
  <c r="CL395" i="45"/>
  <c r="CM395" i="45"/>
  <c r="CL396" i="45"/>
  <c r="CM396" i="45"/>
  <c r="CL397" i="45"/>
  <c r="CM397" i="45"/>
  <c r="CL398" i="45"/>
  <c r="CM398" i="45"/>
  <c r="CL399" i="45"/>
  <c r="CM399" i="45"/>
  <c r="CL400" i="45"/>
  <c r="CM400" i="45"/>
  <c r="CL401" i="45"/>
  <c r="CM401" i="45"/>
  <c r="CL402" i="45"/>
  <c r="CM402" i="45"/>
  <c r="CL403" i="45"/>
  <c r="CM403" i="45"/>
  <c r="CL404" i="45"/>
  <c r="CM404" i="45"/>
  <c r="CL405" i="45"/>
  <c r="CM405" i="45"/>
  <c r="CL406" i="45"/>
  <c r="CM406" i="45"/>
  <c r="CL407" i="45"/>
  <c r="CM407" i="45"/>
  <c r="CL408" i="45"/>
  <c r="CM408" i="45"/>
  <c r="CL409" i="45"/>
  <c r="CM409" i="45"/>
  <c r="CL410" i="45"/>
  <c r="CM410" i="45"/>
  <c r="CL411" i="45"/>
  <c r="CM411" i="45"/>
  <c r="CL412" i="45"/>
  <c r="CM412" i="45"/>
  <c r="CL413" i="45"/>
  <c r="CM413" i="45"/>
  <c r="CL414" i="45"/>
  <c r="CM414" i="45"/>
  <c r="CL415" i="45"/>
  <c r="CM415" i="45"/>
  <c r="CL416" i="45"/>
  <c r="CM416" i="45"/>
  <c r="CL417" i="45"/>
  <c r="CM417" i="45"/>
  <c r="CL418" i="45"/>
  <c r="CM418" i="45"/>
  <c r="CL419" i="45"/>
  <c r="CM419" i="45"/>
  <c r="CL420" i="45"/>
  <c r="CM420" i="45"/>
  <c r="CL421" i="45"/>
  <c r="CM421" i="45"/>
  <c r="CL422" i="45"/>
  <c r="CM422" i="45"/>
  <c r="CL423" i="45"/>
  <c r="CM423" i="45"/>
  <c r="CL424" i="45"/>
  <c r="CM424" i="45"/>
  <c r="CL425" i="45"/>
  <c r="CM425" i="45"/>
  <c r="CL426" i="45"/>
  <c r="CM426" i="45"/>
  <c r="CL427" i="45"/>
  <c r="CM427" i="45"/>
  <c r="CL428" i="45"/>
  <c r="CM428" i="45"/>
  <c r="CL429" i="45"/>
  <c r="CM429" i="45"/>
  <c r="CL430" i="45"/>
  <c r="CM430" i="45"/>
  <c r="CL431" i="45"/>
  <c r="CM431" i="45"/>
  <c r="CL432" i="45"/>
  <c r="CM432" i="45"/>
  <c r="CL433" i="45"/>
  <c r="CM433" i="45"/>
  <c r="CL434" i="45"/>
  <c r="CM434" i="45"/>
  <c r="CL435" i="45"/>
  <c r="CM435" i="45"/>
  <c r="CL436" i="45"/>
  <c r="CM436" i="45"/>
  <c r="CL437" i="45"/>
  <c r="CM437" i="45"/>
  <c r="CL438" i="45"/>
  <c r="CM438" i="45"/>
  <c r="CL439" i="45"/>
  <c r="CM439" i="45"/>
  <c r="CL440" i="45"/>
  <c r="CM440" i="45"/>
  <c r="CL441" i="45"/>
  <c r="CM441" i="45"/>
  <c r="CL442" i="45"/>
  <c r="CM442" i="45"/>
  <c r="CL443" i="45"/>
  <c r="CM443" i="45"/>
  <c r="CL444" i="45"/>
  <c r="CM444" i="45"/>
  <c r="CL445" i="45"/>
  <c r="CM445" i="45"/>
  <c r="CL446" i="45"/>
  <c r="CM446" i="45"/>
  <c r="CH3" i="45"/>
  <c r="CI3" i="45"/>
  <c r="CH4" i="45"/>
  <c r="CI4" i="45"/>
  <c r="CH5" i="45"/>
  <c r="CI5" i="45"/>
  <c r="CH6" i="45"/>
  <c r="CI6" i="45"/>
  <c r="CH7" i="45"/>
  <c r="CI7" i="45"/>
  <c r="CH8" i="45"/>
  <c r="CI8" i="45"/>
  <c r="CH9" i="45"/>
  <c r="CI9" i="45"/>
  <c r="CH10" i="45"/>
  <c r="CI10" i="45"/>
  <c r="CH11" i="45"/>
  <c r="CI11" i="45"/>
  <c r="CH12" i="45"/>
  <c r="CI12" i="45"/>
  <c r="CH13" i="45"/>
  <c r="CI13" i="45"/>
  <c r="CH14" i="45"/>
  <c r="CI14" i="45"/>
  <c r="CH15" i="45"/>
  <c r="CI15" i="45"/>
  <c r="CH16" i="45"/>
  <c r="CI16" i="45"/>
  <c r="CH17" i="45"/>
  <c r="CI17" i="45"/>
  <c r="CH18" i="45"/>
  <c r="CI18" i="45"/>
  <c r="CH19" i="45"/>
  <c r="CI19" i="45"/>
  <c r="CH20" i="45"/>
  <c r="CI20" i="45"/>
  <c r="CH21" i="45"/>
  <c r="CI21" i="45"/>
  <c r="CH22" i="45"/>
  <c r="CI22" i="45"/>
  <c r="CH23" i="45"/>
  <c r="CI23" i="45"/>
  <c r="CH24" i="45"/>
  <c r="CI24" i="45"/>
  <c r="CH25" i="45"/>
  <c r="CI25" i="45"/>
  <c r="CH26" i="45"/>
  <c r="CI26" i="45"/>
  <c r="CH27" i="45"/>
  <c r="CI27" i="45"/>
  <c r="CH28" i="45"/>
  <c r="CI28" i="45"/>
  <c r="CH29" i="45"/>
  <c r="CI29" i="45"/>
  <c r="CH30" i="45"/>
  <c r="CI30" i="45"/>
  <c r="CH31" i="45"/>
  <c r="CI31" i="45"/>
  <c r="CH32" i="45"/>
  <c r="CI32" i="45"/>
  <c r="CH33" i="45"/>
  <c r="CI33" i="45"/>
  <c r="CH34" i="45"/>
  <c r="CI34" i="45"/>
  <c r="CH35" i="45"/>
  <c r="CI35" i="45"/>
  <c r="CH36" i="45"/>
  <c r="CI36" i="45"/>
  <c r="CH37" i="45"/>
  <c r="CI37" i="45"/>
  <c r="CH38" i="45"/>
  <c r="CI38" i="45"/>
  <c r="CH39" i="45"/>
  <c r="CI39" i="45"/>
  <c r="CH40" i="45"/>
  <c r="CI40" i="45"/>
  <c r="CH41" i="45"/>
  <c r="CI41" i="45"/>
  <c r="CH42" i="45"/>
  <c r="CI42" i="45"/>
  <c r="CH43" i="45"/>
  <c r="CI43" i="45"/>
  <c r="CH44" i="45"/>
  <c r="CI44" i="45"/>
  <c r="CH45" i="45"/>
  <c r="CI45" i="45"/>
  <c r="CH46" i="45"/>
  <c r="CI46" i="45"/>
  <c r="CH47" i="45"/>
  <c r="CI47" i="45"/>
  <c r="CH48" i="45"/>
  <c r="CI48" i="45"/>
  <c r="CH49" i="45"/>
  <c r="CI49" i="45"/>
  <c r="CH50" i="45"/>
  <c r="CI50" i="45"/>
  <c r="CH51" i="45"/>
  <c r="CI51" i="45"/>
  <c r="CH52" i="45"/>
  <c r="CI52" i="45"/>
  <c r="CH53" i="45"/>
  <c r="CI53" i="45"/>
  <c r="CH54" i="45"/>
  <c r="CI54" i="45"/>
  <c r="CH55" i="45"/>
  <c r="CI55" i="45"/>
  <c r="CH56" i="45"/>
  <c r="CI56" i="45"/>
  <c r="CH57" i="45"/>
  <c r="CI57" i="45"/>
  <c r="CH58" i="45"/>
  <c r="CI58" i="45"/>
  <c r="CH59" i="45"/>
  <c r="CI59" i="45"/>
  <c r="CH60" i="45"/>
  <c r="CI60" i="45"/>
  <c r="CH61" i="45"/>
  <c r="CI61" i="45"/>
  <c r="CH62" i="45"/>
  <c r="CI62" i="45"/>
  <c r="CH63" i="45"/>
  <c r="CI63" i="45"/>
  <c r="CH64" i="45"/>
  <c r="CI64" i="45"/>
  <c r="CH65" i="45"/>
  <c r="CI65" i="45"/>
  <c r="CH66" i="45"/>
  <c r="CI66" i="45"/>
  <c r="CH67" i="45"/>
  <c r="CI67" i="45"/>
  <c r="CH68" i="45"/>
  <c r="CI68" i="45"/>
  <c r="CH69" i="45"/>
  <c r="CI69" i="45"/>
  <c r="CH70" i="45"/>
  <c r="CI70" i="45"/>
  <c r="CH71" i="45"/>
  <c r="CI71" i="45"/>
  <c r="CH72" i="45"/>
  <c r="CI72" i="45"/>
  <c r="CH73" i="45"/>
  <c r="CI73" i="45"/>
  <c r="CH74" i="45"/>
  <c r="CI74" i="45"/>
  <c r="CH75" i="45"/>
  <c r="CI75" i="45"/>
  <c r="CH76" i="45"/>
  <c r="CI76" i="45"/>
  <c r="CH77" i="45"/>
  <c r="CI77" i="45"/>
  <c r="CH78" i="45"/>
  <c r="CI78" i="45"/>
  <c r="CH79" i="45"/>
  <c r="CI79" i="45"/>
  <c r="CH80" i="45"/>
  <c r="CI80" i="45"/>
  <c r="CH81" i="45"/>
  <c r="CI81" i="45"/>
  <c r="CH82" i="45"/>
  <c r="CI82" i="45"/>
  <c r="CH83" i="45"/>
  <c r="CI83" i="45"/>
  <c r="CH84" i="45"/>
  <c r="CI84" i="45"/>
  <c r="CH85" i="45"/>
  <c r="CI85" i="45"/>
  <c r="CH86" i="45"/>
  <c r="CI86" i="45"/>
  <c r="CH87" i="45"/>
  <c r="CI87" i="45"/>
  <c r="CH88" i="45"/>
  <c r="CI88" i="45"/>
  <c r="CH89" i="45"/>
  <c r="CI89" i="45"/>
  <c r="CH90" i="45"/>
  <c r="CI90" i="45"/>
  <c r="CH91" i="45"/>
  <c r="CI91" i="45"/>
  <c r="CH92" i="45"/>
  <c r="CI92" i="45"/>
  <c r="CH93" i="45"/>
  <c r="CI93" i="45"/>
  <c r="CH94" i="45"/>
  <c r="CI94" i="45"/>
  <c r="CH95" i="45"/>
  <c r="CI95" i="45"/>
  <c r="CH96" i="45"/>
  <c r="CI96" i="45"/>
  <c r="CH97" i="45"/>
  <c r="CI97" i="45"/>
  <c r="CH98" i="45"/>
  <c r="CI98" i="45"/>
  <c r="CH99" i="45"/>
  <c r="CI99" i="45"/>
  <c r="CH100" i="45"/>
  <c r="CI100" i="45"/>
  <c r="CH101" i="45"/>
  <c r="CI101" i="45"/>
  <c r="CH102" i="45"/>
  <c r="CI102" i="45"/>
  <c r="CH103" i="45"/>
  <c r="CI103" i="45"/>
  <c r="CH104" i="45"/>
  <c r="CI104" i="45"/>
  <c r="CH105" i="45"/>
  <c r="CI105" i="45"/>
  <c r="CH106" i="45"/>
  <c r="CI106" i="45"/>
  <c r="CH107" i="45"/>
  <c r="CI107" i="45"/>
  <c r="CH108" i="45"/>
  <c r="CI108" i="45"/>
  <c r="CH109" i="45"/>
  <c r="CI109" i="45"/>
  <c r="CH110" i="45"/>
  <c r="CI110" i="45"/>
  <c r="CH111" i="45"/>
  <c r="CI111" i="45"/>
  <c r="CH112" i="45"/>
  <c r="CI112" i="45"/>
  <c r="CH113" i="45"/>
  <c r="CI113" i="45"/>
  <c r="CH114" i="45"/>
  <c r="CI114" i="45"/>
  <c r="CH115" i="45"/>
  <c r="CI115" i="45"/>
  <c r="CH116" i="45"/>
  <c r="CI116" i="45"/>
  <c r="CH117" i="45"/>
  <c r="CI117" i="45"/>
  <c r="CH118" i="45"/>
  <c r="CI118" i="45"/>
  <c r="CH119" i="45"/>
  <c r="CI119" i="45"/>
  <c r="CH120" i="45"/>
  <c r="CI120" i="45"/>
  <c r="CH121" i="45"/>
  <c r="CI121" i="45"/>
  <c r="CH122" i="45"/>
  <c r="CI122" i="45"/>
  <c r="CH123" i="45"/>
  <c r="CI123" i="45"/>
  <c r="CH124" i="45"/>
  <c r="CI124" i="45"/>
  <c r="CH125" i="45"/>
  <c r="CI125" i="45"/>
  <c r="CH126" i="45"/>
  <c r="CI126" i="45"/>
  <c r="CH127" i="45"/>
  <c r="CI127" i="45"/>
  <c r="CH128" i="45"/>
  <c r="CI128" i="45"/>
  <c r="CH129" i="45"/>
  <c r="CI129" i="45"/>
  <c r="CH130" i="45"/>
  <c r="CI130" i="45"/>
  <c r="CH131" i="45"/>
  <c r="CI131" i="45"/>
  <c r="CH132" i="45"/>
  <c r="CI132" i="45"/>
  <c r="CH133" i="45"/>
  <c r="CI133" i="45"/>
  <c r="CH134" i="45"/>
  <c r="CI134" i="45"/>
  <c r="CH135" i="45"/>
  <c r="CI135" i="45"/>
  <c r="CH136" i="45"/>
  <c r="CI136" i="45"/>
  <c r="CH137" i="45"/>
  <c r="CI137" i="45"/>
  <c r="CH138" i="45"/>
  <c r="CI138" i="45"/>
  <c r="CH139" i="45"/>
  <c r="CI139" i="45"/>
  <c r="CH140" i="45"/>
  <c r="CI140" i="45"/>
  <c r="CH141" i="45"/>
  <c r="CI141" i="45"/>
  <c r="CH142" i="45"/>
  <c r="CI142" i="45"/>
  <c r="CH143" i="45"/>
  <c r="CI143" i="45"/>
  <c r="CH144" i="45"/>
  <c r="CI144" i="45"/>
  <c r="CH145" i="45"/>
  <c r="CI145" i="45"/>
  <c r="CH146" i="45"/>
  <c r="CI146" i="45"/>
  <c r="CH147" i="45"/>
  <c r="CI147" i="45"/>
  <c r="CH148" i="45"/>
  <c r="CI148" i="45"/>
  <c r="CH149" i="45"/>
  <c r="CI149" i="45"/>
  <c r="CH150" i="45"/>
  <c r="CI150" i="45"/>
  <c r="CH151" i="45"/>
  <c r="CI151" i="45"/>
  <c r="CH152" i="45"/>
  <c r="CI152" i="45"/>
  <c r="CH153" i="45"/>
  <c r="CI153" i="45"/>
  <c r="CH154" i="45"/>
  <c r="CI154" i="45"/>
  <c r="CH155" i="45"/>
  <c r="CI155" i="45"/>
  <c r="CH156" i="45"/>
  <c r="CI156" i="45"/>
  <c r="CH157" i="45"/>
  <c r="CI157" i="45"/>
  <c r="CH158" i="45"/>
  <c r="CI158" i="45"/>
  <c r="CH159" i="45"/>
  <c r="CI159" i="45"/>
  <c r="CH160" i="45"/>
  <c r="CI160" i="45"/>
  <c r="CH161" i="45"/>
  <c r="CI161" i="45"/>
  <c r="CH162" i="45"/>
  <c r="CI162" i="45"/>
  <c r="CH163" i="45"/>
  <c r="CI163" i="45"/>
  <c r="CH164" i="45"/>
  <c r="CI164" i="45"/>
  <c r="CH165" i="45"/>
  <c r="CI165" i="45"/>
  <c r="CH166" i="45"/>
  <c r="CI166" i="45"/>
  <c r="CH167" i="45"/>
  <c r="CI167" i="45"/>
  <c r="CH168" i="45"/>
  <c r="CI168" i="45"/>
  <c r="CH169" i="45"/>
  <c r="CI169" i="45"/>
  <c r="CH170" i="45"/>
  <c r="CI170" i="45"/>
  <c r="CH171" i="45"/>
  <c r="CI171" i="45"/>
  <c r="CH172" i="45"/>
  <c r="CI172" i="45"/>
  <c r="CH173" i="45"/>
  <c r="CI173" i="45"/>
  <c r="CH174" i="45"/>
  <c r="CI174" i="45"/>
  <c r="CH175" i="45"/>
  <c r="CI175" i="45"/>
  <c r="CH176" i="45"/>
  <c r="CI176" i="45"/>
  <c r="CH177" i="45"/>
  <c r="CI177" i="45"/>
  <c r="CH178" i="45"/>
  <c r="CI178" i="45"/>
  <c r="CH179" i="45"/>
  <c r="CI179" i="45"/>
  <c r="CH180" i="45"/>
  <c r="CI180" i="45"/>
  <c r="CH181" i="45"/>
  <c r="CI181" i="45"/>
  <c r="CH182" i="45"/>
  <c r="CI182" i="45"/>
  <c r="CH183" i="45"/>
  <c r="CI183" i="45"/>
  <c r="CH184" i="45"/>
  <c r="CI184" i="45"/>
  <c r="CH185" i="45"/>
  <c r="CI185" i="45"/>
  <c r="CH186" i="45"/>
  <c r="CI186" i="45"/>
  <c r="CH187" i="45"/>
  <c r="CI187" i="45"/>
  <c r="CH188" i="45"/>
  <c r="CI188" i="45"/>
  <c r="CH189" i="45"/>
  <c r="CI189" i="45"/>
  <c r="CH190" i="45"/>
  <c r="CI190" i="45"/>
  <c r="CH191" i="45"/>
  <c r="CI191" i="45"/>
  <c r="CH192" i="45"/>
  <c r="CI192" i="45"/>
  <c r="CH193" i="45"/>
  <c r="CI193" i="45"/>
  <c r="CH194" i="45"/>
  <c r="CI194" i="45"/>
  <c r="CH195" i="45"/>
  <c r="CI195" i="45"/>
  <c r="CH196" i="45"/>
  <c r="CI196" i="45"/>
  <c r="CH197" i="45"/>
  <c r="CI197" i="45"/>
  <c r="CH198" i="45"/>
  <c r="CI198" i="45"/>
  <c r="CH199" i="45"/>
  <c r="CI199" i="45"/>
  <c r="CH200" i="45"/>
  <c r="CI200" i="45"/>
  <c r="CH201" i="45"/>
  <c r="CI201" i="45"/>
  <c r="CH202" i="45"/>
  <c r="CI202" i="45"/>
  <c r="CH203" i="45"/>
  <c r="CI203" i="45"/>
  <c r="CH204" i="45"/>
  <c r="CI204" i="45"/>
  <c r="CH205" i="45"/>
  <c r="CI205" i="45"/>
  <c r="CH206" i="45"/>
  <c r="CI206" i="45"/>
  <c r="CH207" i="45"/>
  <c r="CI207" i="45"/>
  <c r="CH208" i="45"/>
  <c r="CI208" i="45"/>
  <c r="CH209" i="45"/>
  <c r="CI209" i="45"/>
  <c r="CH210" i="45"/>
  <c r="CI210" i="45"/>
  <c r="CH211" i="45"/>
  <c r="CI211" i="45"/>
  <c r="CH212" i="45"/>
  <c r="CI212" i="45"/>
  <c r="CH213" i="45"/>
  <c r="CI213" i="45"/>
  <c r="CH214" i="45"/>
  <c r="CI214" i="45"/>
  <c r="CH215" i="45"/>
  <c r="CI215" i="45"/>
  <c r="CH216" i="45"/>
  <c r="CI216" i="45"/>
  <c r="CH217" i="45"/>
  <c r="CI217" i="45"/>
  <c r="CH218" i="45"/>
  <c r="CI218" i="45"/>
  <c r="CH219" i="45"/>
  <c r="CI219" i="45"/>
  <c r="CH220" i="45"/>
  <c r="CI220" i="45"/>
  <c r="CH221" i="45"/>
  <c r="CI221" i="45"/>
  <c r="CH222" i="45"/>
  <c r="CI222" i="45"/>
  <c r="CH223" i="45"/>
  <c r="CI223" i="45"/>
  <c r="CH224" i="45"/>
  <c r="CI224" i="45"/>
  <c r="CH225" i="45"/>
  <c r="CI225" i="45"/>
  <c r="CH226" i="45"/>
  <c r="CI226" i="45"/>
  <c r="CH227" i="45"/>
  <c r="CI227" i="45"/>
  <c r="CH228" i="45"/>
  <c r="CI228" i="45"/>
  <c r="CH229" i="45"/>
  <c r="CI229" i="45"/>
  <c r="CH230" i="45"/>
  <c r="CI230" i="45"/>
  <c r="CH231" i="45"/>
  <c r="CI231" i="45"/>
  <c r="CH232" i="45"/>
  <c r="CI232" i="45"/>
  <c r="CH233" i="45"/>
  <c r="CI233" i="45"/>
  <c r="CH234" i="45"/>
  <c r="CI234" i="45"/>
  <c r="CH235" i="45"/>
  <c r="CI235" i="45"/>
  <c r="CH236" i="45"/>
  <c r="CI236" i="45"/>
  <c r="CH237" i="45"/>
  <c r="CI237" i="45"/>
  <c r="CH238" i="45"/>
  <c r="CI238" i="45"/>
  <c r="CH239" i="45"/>
  <c r="CI239" i="45"/>
  <c r="CH240" i="45"/>
  <c r="CI240" i="45"/>
  <c r="CH241" i="45"/>
  <c r="CI241" i="45"/>
  <c r="CH242" i="45"/>
  <c r="CI242" i="45"/>
  <c r="CH243" i="45"/>
  <c r="CI243" i="45"/>
  <c r="CH244" i="45"/>
  <c r="CI244" i="45"/>
  <c r="CH245" i="45"/>
  <c r="CI245" i="45"/>
  <c r="CH246" i="45"/>
  <c r="CI246" i="45"/>
  <c r="CH247" i="45"/>
  <c r="CI247" i="45"/>
  <c r="CH248" i="45"/>
  <c r="CI248" i="45"/>
  <c r="CH249" i="45"/>
  <c r="CI249" i="45"/>
  <c r="CH250" i="45"/>
  <c r="CI250" i="45"/>
  <c r="CH251" i="45"/>
  <c r="CI251" i="45"/>
  <c r="CH252" i="45"/>
  <c r="CI252" i="45"/>
  <c r="CH253" i="45"/>
  <c r="CI253" i="45"/>
  <c r="CH254" i="45"/>
  <c r="CI254" i="45"/>
  <c r="CH255" i="45"/>
  <c r="CI255" i="45"/>
  <c r="CH256" i="45"/>
  <c r="CI256" i="45"/>
  <c r="CH257" i="45"/>
  <c r="CI257" i="45"/>
  <c r="CH258" i="45"/>
  <c r="CI258" i="45"/>
  <c r="CH259" i="45"/>
  <c r="CI259" i="45"/>
  <c r="CH260" i="45"/>
  <c r="CI260" i="45"/>
  <c r="CH261" i="45"/>
  <c r="CI261" i="45"/>
  <c r="CH262" i="45"/>
  <c r="CI262" i="45"/>
  <c r="CH263" i="45"/>
  <c r="CI263" i="45"/>
  <c r="CH264" i="45"/>
  <c r="CI264" i="45"/>
  <c r="CH265" i="45"/>
  <c r="CI265" i="45"/>
  <c r="CH266" i="45"/>
  <c r="CI266" i="45"/>
  <c r="CH267" i="45"/>
  <c r="CI267" i="45"/>
  <c r="CH268" i="45"/>
  <c r="CI268" i="45"/>
  <c r="CH269" i="45"/>
  <c r="CI269" i="45"/>
  <c r="CH270" i="45"/>
  <c r="CI270" i="45"/>
  <c r="CH271" i="45"/>
  <c r="CI271" i="45"/>
  <c r="CH272" i="45"/>
  <c r="CI272" i="45"/>
  <c r="CH273" i="45"/>
  <c r="CI273" i="45"/>
  <c r="CH274" i="45"/>
  <c r="CI274" i="45"/>
  <c r="CH275" i="45"/>
  <c r="CI275" i="45"/>
  <c r="CH276" i="45"/>
  <c r="CI276" i="45"/>
  <c r="CH277" i="45"/>
  <c r="CI277" i="45"/>
  <c r="CH278" i="45"/>
  <c r="CI278" i="45"/>
  <c r="CH279" i="45"/>
  <c r="CI279" i="45"/>
  <c r="CH280" i="45"/>
  <c r="CI280" i="45"/>
  <c r="CH281" i="45"/>
  <c r="CI281" i="45"/>
  <c r="CH282" i="45"/>
  <c r="CI282" i="45"/>
  <c r="CH283" i="45"/>
  <c r="CI283" i="45"/>
  <c r="CH284" i="45"/>
  <c r="CI284" i="45"/>
  <c r="CH285" i="45"/>
  <c r="CI285" i="45"/>
  <c r="CH286" i="45"/>
  <c r="CI286" i="45"/>
  <c r="CH287" i="45"/>
  <c r="CI287" i="45"/>
  <c r="CH288" i="45"/>
  <c r="CI288" i="45"/>
  <c r="CH289" i="45"/>
  <c r="CI289" i="45"/>
  <c r="CH290" i="45"/>
  <c r="CI290" i="45"/>
  <c r="CH291" i="45"/>
  <c r="CI291" i="45"/>
  <c r="CH292" i="45"/>
  <c r="CI292" i="45"/>
  <c r="CH293" i="45"/>
  <c r="CI293" i="45"/>
  <c r="CH294" i="45"/>
  <c r="CI294" i="45"/>
  <c r="CH295" i="45"/>
  <c r="CI295" i="45"/>
  <c r="CH296" i="45"/>
  <c r="CI296" i="45"/>
  <c r="CH297" i="45"/>
  <c r="CI297" i="45"/>
  <c r="CH298" i="45"/>
  <c r="CI298" i="45"/>
  <c r="CH299" i="45"/>
  <c r="CI299" i="45"/>
  <c r="CH300" i="45"/>
  <c r="CI300" i="45"/>
  <c r="CH301" i="45"/>
  <c r="CI301" i="45"/>
  <c r="CH302" i="45"/>
  <c r="CI302" i="45"/>
  <c r="CH303" i="45"/>
  <c r="CI303" i="45"/>
  <c r="CH304" i="45"/>
  <c r="CI304" i="45"/>
  <c r="CH305" i="45"/>
  <c r="CI305" i="45"/>
  <c r="CH306" i="45"/>
  <c r="CI306" i="45"/>
  <c r="CH307" i="45"/>
  <c r="CI307" i="45"/>
  <c r="CH308" i="45"/>
  <c r="CI308" i="45"/>
  <c r="CH309" i="45"/>
  <c r="CI309" i="45"/>
  <c r="CH310" i="45"/>
  <c r="CI310" i="45"/>
  <c r="CH311" i="45"/>
  <c r="CI311" i="45"/>
  <c r="CH312" i="45"/>
  <c r="CI312" i="45"/>
  <c r="CH313" i="45"/>
  <c r="CI313" i="45"/>
  <c r="CH314" i="45"/>
  <c r="CI314" i="45"/>
  <c r="CH315" i="45"/>
  <c r="CI315" i="45"/>
  <c r="CH316" i="45"/>
  <c r="CI316" i="45"/>
  <c r="CH317" i="45"/>
  <c r="CI317" i="45"/>
  <c r="CH318" i="45"/>
  <c r="CI318" i="45"/>
  <c r="CH319" i="45"/>
  <c r="CI319" i="45"/>
  <c r="CH320" i="45"/>
  <c r="CI320" i="45"/>
  <c r="CH321" i="45"/>
  <c r="CI321" i="45"/>
  <c r="CH322" i="45"/>
  <c r="CI322" i="45"/>
  <c r="CH323" i="45"/>
  <c r="CI323" i="45"/>
  <c r="CH324" i="45"/>
  <c r="CI324" i="45"/>
  <c r="CH325" i="45"/>
  <c r="CI325" i="45"/>
  <c r="CH326" i="45"/>
  <c r="CI326" i="45"/>
  <c r="CH327" i="45"/>
  <c r="CI327" i="45"/>
  <c r="CH328" i="45"/>
  <c r="CI328" i="45"/>
  <c r="CH329" i="45"/>
  <c r="CI329" i="45"/>
  <c r="CH330" i="45"/>
  <c r="CI330" i="45"/>
  <c r="CH331" i="45"/>
  <c r="CI331" i="45"/>
  <c r="CH332" i="45"/>
  <c r="CI332" i="45"/>
  <c r="CH333" i="45"/>
  <c r="CI333" i="45"/>
  <c r="CH334" i="45"/>
  <c r="CI334" i="45"/>
  <c r="CH335" i="45"/>
  <c r="CI335" i="45"/>
  <c r="CH336" i="45"/>
  <c r="CI336" i="45"/>
  <c r="CH337" i="45"/>
  <c r="CI337" i="45"/>
  <c r="CH338" i="45"/>
  <c r="CI338" i="45"/>
  <c r="CH339" i="45"/>
  <c r="CI339" i="45"/>
  <c r="CH340" i="45"/>
  <c r="CI340" i="45"/>
  <c r="CH341" i="45"/>
  <c r="CI341" i="45"/>
  <c r="CH342" i="45"/>
  <c r="CI342" i="45"/>
  <c r="CH343" i="45"/>
  <c r="CI343" i="45"/>
  <c r="CH344" i="45"/>
  <c r="CI344" i="45"/>
  <c r="CH345" i="45"/>
  <c r="CI345" i="45"/>
  <c r="CH346" i="45"/>
  <c r="CI346" i="45"/>
  <c r="CH347" i="45"/>
  <c r="CI347" i="45"/>
  <c r="CH348" i="45"/>
  <c r="CI348" i="45"/>
  <c r="CH349" i="45"/>
  <c r="CI349" i="45"/>
  <c r="CH350" i="45"/>
  <c r="CI350" i="45"/>
  <c r="CH351" i="45"/>
  <c r="CI351" i="45"/>
  <c r="CH352" i="45"/>
  <c r="CI352" i="45"/>
  <c r="CH353" i="45"/>
  <c r="CI353" i="45"/>
  <c r="CH354" i="45"/>
  <c r="CI354" i="45"/>
  <c r="CH355" i="45"/>
  <c r="CI355" i="45"/>
  <c r="CH356" i="45"/>
  <c r="CI356" i="45"/>
  <c r="CH357" i="45"/>
  <c r="CI357" i="45"/>
  <c r="CH358" i="45"/>
  <c r="CI358" i="45"/>
  <c r="CH359" i="45"/>
  <c r="CI359" i="45"/>
  <c r="CH360" i="45"/>
  <c r="CI360" i="45"/>
  <c r="CH361" i="45"/>
  <c r="CI361" i="45"/>
  <c r="CH362" i="45"/>
  <c r="CI362" i="45"/>
  <c r="CH363" i="45"/>
  <c r="CI363" i="45"/>
  <c r="CH364" i="45"/>
  <c r="CI364" i="45"/>
  <c r="CH365" i="45"/>
  <c r="CI365" i="45"/>
  <c r="CH366" i="45"/>
  <c r="CI366" i="45"/>
  <c r="CH367" i="45"/>
  <c r="CI367" i="45"/>
  <c r="CH368" i="45"/>
  <c r="CI368" i="45"/>
  <c r="CH369" i="45"/>
  <c r="CI369" i="45"/>
  <c r="CH370" i="45"/>
  <c r="CI370" i="45"/>
  <c r="CH371" i="45"/>
  <c r="CI371" i="45"/>
  <c r="CH372" i="45"/>
  <c r="CI372" i="45"/>
  <c r="CH373" i="45"/>
  <c r="CI373" i="45"/>
  <c r="CH374" i="45"/>
  <c r="CI374" i="45"/>
  <c r="CH375" i="45"/>
  <c r="CI375" i="45"/>
  <c r="CH376" i="45"/>
  <c r="CI376" i="45"/>
  <c r="CH377" i="45"/>
  <c r="CI377" i="45"/>
  <c r="CH378" i="45"/>
  <c r="CI378" i="45"/>
  <c r="CH379" i="45"/>
  <c r="CI379" i="45"/>
  <c r="CH380" i="45"/>
  <c r="CI380" i="45"/>
  <c r="CH381" i="45"/>
  <c r="CI381" i="45"/>
  <c r="CH382" i="45"/>
  <c r="CI382" i="45"/>
  <c r="CH383" i="45"/>
  <c r="CI383" i="45"/>
  <c r="CH384" i="45"/>
  <c r="CI384" i="45"/>
  <c r="CH385" i="45"/>
  <c r="CI385" i="45"/>
  <c r="CH386" i="45"/>
  <c r="CI386" i="45"/>
  <c r="CH387" i="45"/>
  <c r="CI387" i="45"/>
  <c r="CH388" i="45"/>
  <c r="CI388" i="45"/>
  <c r="CH389" i="45"/>
  <c r="CI389" i="45"/>
  <c r="CH390" i="45"/>
  <c r="CI390" i="45"/>
  <c r="CH391" i="45"/>
  <c r="CI391" i="45"/>
  <c r="CH392" i="45"/>
  <c r="CI392" i="45"/>
  <c r="CH393" i="45"/>
  <c r="CI393" i="45"/>
  <c r="CH394" i="45"/>
  <c r="CI394" i="45"/>
  <c r="CH395" i="45"/>
  <c r="CI395" i="45"/>
  <c r="CH396" i="45"/>
  <c r="CI396" i="45"/>
  <c r="CH397" i="45"/>
  <c r="CI397" i="45"/>
  <c r="CH398" i="45"/>
  <c r="CI398" i="45"/>
  <c r="CH399" i="45"/>
  <c r="CI399" i="45"/>
  <c r="CH400" i="45"/>
  <c r="CI400" i="45"/>
  <c r="CH401" i="45"/>
  <c r="CI401" i="45"/>
  <c r="CH402" i="45"/>
  <c r="CI402" i="45"/>
  <c r="CH403" i="45"/>
  <c r="CI403" i="45"/>
  <c r="CH404" i="45"/>
  <c r="CI404" i="45"/>
  <c r="CH405" i="45"/>
  <c r="CI405" i="45"/>
  <c r="CH406" i="45"/>
  <c r="CI406" i="45"/>
  <c r="CH407" i="45"/>
  <c r="CI407" i="45"/>
  <c r="CH408" i="45"/>
  <c r="CI408" i="45"/>
  <c r="CH409" i="45"/>
  <c r="CI409" i="45"/>
  <c r="CH410" i="45"/>
  <c r="CI410" i="45"/>
  <c r="CH411" i="45"/>
  <c r="CI411" i="45"/>
  <c r="CH412" i="45"/>
  <c r="CI412" i="45"/>
  <c r="CH413" i="45"/>
  <c r="CI413" i="45"/>
  <c r="CH414" i="45"/>
  <c r="CI414" i="45"/>
  <c r="CH415" i="45"/>
  <c r="CI415" i="45"/>
  <c r="CH416" i="45"/>
  <c r="CI416" i="45"/>
  <c r="CH417" i="45"/>
  <c r="CI417" i="45"/>
  <c r="CH418" i="45"/>
  <c r="CI418" i="45"/>
  <c r="CH419" i="45"/>
  <c r="CI419" i="45"/>
  <c r="CH420" i="45"/>
  <c r="CI420" i="45"/>
  <c r="CH421" i="45"/>
  <c r="CI421" i="45"/>
  <c r="CH422" i="45"/>
  <c r="CI422" i="45"/>
  <c r="CH423" i="45"/>
  <c r="CI423" i="45"/>
  <c r="CH424" i="45"/>
  <c r="CI424" i="45"/>
  <c r="CH425" i="45"/>
  <c r="CI425" i="45"/>
  <c r="CH426" i="45"/>
  <c r="CI426" i="45"/>
  <c r="CH427" i="45"/>
  <c r="CI427" i="45"/>
  <c r="CH428" i="45"/>
  <c r="CI428" i="45"/>
  <c r="CH429" i="45"/>
  <c r="CI429" i="45"/>
  <c r="CH430" i="45"/>
  <c r="CI430" i="45"/>
  <c r="CH431" i="45"/>
  <c r="CI431" i="45"/>
  <c r="CH432" i="45"/>
  <c r="CI432" i="45"/>
  <c r="CH433" i="45"/>
  <c r="CI433" i="45"/>
  <c r="CH434" i="45"/>
  <c r="CI434" i="45"/>
  <c r="CH435" i="45"/>
  <c r="CI435" i="45"/>
  <c r="CH436" i="45"/>
  <c r="CI436" i="45"/>
  <c r="CH437" i="45"/>
  <c r="CI437" i="45"/>
  <c r="CH438" i="45"/>
  <c r="CI438" i="45"/>
  <c r="CH439" i="45"/>
  <c r="CI439" i="45"/>
  <c r="CH440" i="45"/>
  <c r="CI440" i="45"/>
  <c r="CH441" i="45"/>
  <c r="CI441" i="45"/>
  <c r="CH442" i="45"/>
  <c r="CI442" i="45"/>
  <c r="CH443" i="45"/>
  <c r="CI443" i="45"/>
  <c r="CH444" i="45"/>
  <c r="CI444" i="45"/>
  <c r="CH445" i="45"/>
  <c r="CI445" i="45"/>
  <c r="CH446" i="45"/>
  <c r="CI446" i="45"/>
  <c r="CD3" i="45"/>
  <c r="CE3" i="45"/>
  <c r="CD4" i="45"/>
  <c r="CE4" i="45"/>
  <c r="CD5" i="45"/>
  <c r="CE5" i="45"/>
  <c r="CD6" i="45"/>
  <c r="CE6" i="45"/>
  <c r="CD7" i="45"/>
  <c r="CE7" i="45"/>
  <c r="CD8" i="45"/>
  <c r="CE8" i="45"/>
  <c r="CD9" i="45"/>
  <c r="CE9" i="45"/>
  <c r="CD10" i="45"/>
  <c r="CE10" i="45"/>
  <c r="CD11" i="45"/>
  <c r="CE11" i="45"/>
  <c r="CD12" i="45"/>
  <c r="CE12" i="45"/>
  <c r="CD13" i="45"/>
  <c r="CE13" i="45"/>
  <c r="CD14" i="45"/>
  <c r="CE14" i="45"/>
  <c r="CD15" i="45"/>
  <c r="CE15" i="45"/>
  <c r="CD16" i="45"/>
  <c r="CE16" i="45"/>
  <c r="CD17" i="45"/>
  <c r="CE17" i="45"/>
  <c r="CD18" i="45"/>
  <c r="CE18" i="45"/>
  <c r="CD19" i="45"/>
  <c r="CE19" i="45"/>
  <c r="CD20" i="45"/>
  <c r="CE20" i="45"/>
  <c r="CD21" i="45"/>
  <c r="CE21" i="45"/>
  <c r="CD22" i="45"/>
  <c r="CE22" i="45"/>
  <c r="CD23" i="45"/>
  <c r="CE23" i="45"/>
  <c r="CD24" i="45"/>
  <c r="CE24" i="45"/>
  <c r="CD25" i="45"/>
  <c r="CE25" i="45"/>
  <c r="CD26" i="45"/>
  <c r="CE26" i="45"/>
  <c r="CD27" i="45"/>
  <c r="CE27" i="45"/>
  <c r="CD28" i="45"/>
  <c r="CE28" i="45"/>
  <c r="CD29" i="45"/>
  <c r="CE29" i="45"/>
  <c r="CD30" i="45"/>
  <c r="CE30" i="45"/>
  <c r="CD31" i="45"/>
  <c r="CE31" i="45"/>
  <c r="CD32" i="45"/>
  <c r="CE32" i="45"/>
  <c r="CD33" i="45"/>
  <c r="CE33" i="45"/>
  <c r="CD34" i="45"/>
  <c r="CE34" i="45"/>
  <c r="CD35" i="45"/>
  <c r="CE35" i="45"/>
  <c r="CD36" i="45"/>
  <c r="CE36" i="45"/>
  <c r="CD37" i="45"/>
  <c r="CE37" i="45"/>
  <c r="CD38" i="45"/>
  <c r="CE38" i="45"/>
  <c r="CD39" i="45"/>
  <c r="CE39" i="45"/>
  <c r="CD40" i="45"/>
  <c r="CE40" i="45"/>
  <c r="CD41" i="45"/>
  <c r="CE41" i="45"/>
  <c r="CD42" i="45"/>
  <c r="CE42" i="45"/>
  <c r="CD43" i="45"/>
  <c r="CE43" i="45"/>
  <c r="CD44" i="45"/>
  <c r="CE44" i="45"/>
  <c r="CD45" i="45"/>
  <c r="CE45" i="45"/>
  <c r="CD46" i="45"/>
  <c r="CE46" i="45"/>
  <c r="CD47" i="45"/>
  <c r="CE47" i="45"/>
  <c r="CD48" i="45"/>
  <c r="CE48" i="45"/>
  <c r="CD49" i="45"/>
  <c r="CE49" i="45"/>
  <c r="CD50" i="45"/>
  <c r="CE50" i="45"/>
  <c r="CD51" i="45"/>
  <c r="CE51" i="45"/>
  <c r="CD52" i="45"/>
  <c r="CE52" i="45"/>
  <c r="CD53" i="45"/>
  <c r="CE53" i="45"/>
  <c r="CD54" i="45"/>
  <c r="CE54" i="45"/>
  <c r="CD55" i="45"/>
  <c r="CE55" i="45"/>
  <c r="CD56" i="45"/>
  <c r="CE56" i="45"/>
  <c r="CD57" i="45"/>
  <c r="CE57" i="45"/>
  <c r="CD58" i="45"/>
  <c r="CE58" i="45"/>
  <c r="CD59" i="45"/>
  <c r="CE59" i="45"/>
  <c r="CD60" i="45"/>
  <c r="CE60" i="45"/>
  <c r="CD61" i="45"/>
  <c r="CE61" i="45"/>
  <c r="CD62" i="45"/>
  <c r="CE62" i="45"/>
  <c r="CD63" i="45"/>
  <c r="CE63" i="45"/>
  <c r="CD64" i="45"/>
  <c r="CE64" i="45"/>
  <c r="CD65" i="45"/>
  <c r="CE65" i="45"/>
  <c r="CD66" i="45"/>
  <c r="CE66" i="45"/>
  <c r="CD67" i="45"/>
  <c r="CE67" i="45"/>
  <c r="CD68" i="45"/>
  <c r="CE68" i="45"/>
  <c r="CD69" i="45"/>
  <c r="CE69" i="45"/>
  <c r="CD70" i="45"/>
  <c r="CE70" i="45"/>
  <c r="CD71" i="45"/>
  <c r="CE71" i="45"/>
  <c r="CD72" i="45"/>
  <c r="CE72" i="45"/>
  <c r="CD73" i="45"/>
  <c r="CE73" i="45"/>
  <c r="CD74" i="45"/>
  <c r="CE74" i="45"/>
  <c r="CD75" i="45"/>
  <c r="CE75" i="45"/>
  <c r="CD76" i="45"/>
  <c r="CE76" i="45"/>
  <c r="CD77" i="45"/>
  <c r="CE77" i="45"/>
  <c r="CD78" i="45"/>
  <c r="CE78" i="45"/>
  <c r="CD79" i="45"/>
  <c r="CE79" i="45"/>
  <c r="CD80" i="45"/>
  <c r="CE80" i="45"/>
  <c r="CD81" i="45"/>
  <c r="CE81" i="45"/>
  <c r="CD82" i="45"/>
  <c r="CE82" i="45"/>
  <c r="CD83" i="45"/>
  <c r="CE83" i="45"/>
  <c r="CD84" i="45"/>
  <c r="CE84" i="45"/>
  <c r="CD85" i="45"/>
  <c r="CE85" i="45"/>
  <c r="CD86" i="45"/>
  <c r="CE86" i="45"/>
  <c r="CD87" i="45"/>
  <c r="CE87" i="45"/>
  <c r="CD88" i="45"/>
  <c r="CE88" i="45"/>
  <c r="CD89" i="45"/>
  <c r="CE89" i="45"/>
  <c r="CD90" i="45"/>
  <c r="CE90" i="45"/>
  <c r="CD91" i="45"/>
  <c r="CE91" i="45"/>
  <c r="CD92" i="45"/>
  <c r="CE92" i="45"/>
  <c r="CD93" i="45"/>
  <c r="CE93" i="45"/>
  <c r="CD94" i="45"/>
  <c r="CE94" i="45"/>
  <c r="CD95" i="45"/>
  <c r="CE95" i="45"/>
  <c r="CD96" i="45"/>
  <c r="CE96" i="45"/>
  <c r="CD97" i="45"/>
  <c r="CE97" i="45"/>
  <c r="CD98" i="45"/>
  <c r="CE98" i="45"/>
  <c r="CD99" i="45"/>
  <c r="CE99" i="45"/>
  <c r="CD100" i="45"/>
  <c r="CE100" i="45"/>
  <c r="CD101" i="45"/>
  <c r="CE101" i="45"/>
  <c r="CD102" i="45"/>
  <c r="CE102" i="45"/>
  <c r="CD103" i="45"/>
  <c r="CE103" i="45"/>
  <c r="CD104" i="45"/>
  <c r="CE104" i="45"/>
  <c r="CD105" i="45"/>
  <c r="CE105" i="45"/>
  <c r="CD106" i="45"/>
  <c r="CE106" i="45"/>
  <c r="CD107" i="45"/>
  <c r="CE107" i="45"/>
  <c r="CD108" i="45"/>
  <c r="CE108" i="45"/>
  <c r="CD109" i="45"/>
  <c r="CE109" i="45"/>
  <c r="CD110" i="45"/>
  <c r="CE110" i="45"/>
  <c r="CD111" i="45"/>
  <c r="CE111" i="45"/>
  <c r="CD112" i="45"/>
  <c r="CE112" i="45"/>
  <c r="CD113" i="45"/>
  <c r="CE113" i="45"/>
  <c r="CD114" i="45"/>
  <c r="CE114" i="45"/>
  <c r="CD115" i="45"/>
  <c r="CE115" i="45"/>
  <c r="CD116" i="45"/>
  <c r="CE116" i="45"/>
  <c r="CD117" i="45"/>
  <c r="CE117" i="45"/>
  <c r="CD118" i="45"/>
  <c r="CE118" i="45"/>
  <c r="CD119" i="45"/>
  <c r="CE119" i="45"/>
  <c r="CD120" i="45"/>
  <c r="CE120" i="45"/>
  <c r="CD121" i="45"/>
  <c r="CE121" i="45"/>
  <c r="CD122" i="45"/>
  <c r="CE122" i="45"/>
  <c r="CD123" i="45"/>
  <c r="CE123" i="45"/>
  <c r="CD124" i="45"/>
  <c r="CE124" i="45"/>
  <c r="CD125" i="45"/>
  <c r="CE125" i="45"/>
  <c r="CD126" i="45"/>
  <c r="CE126" i="45"/>
  <c r="CD127" i="45"/>
  <c r="CE127" i="45"/>
  <c r="CD128" i="45"/>
  <c r="CE128" i="45"/>
  <c r="CD129" i="45"/>
  <c r="CE129" i="45"/>
  <c r="CD130" i="45"/>
  <c r="CE130" i="45"/>
  <c r="CD131" i="45"/>
  <c r="CE131" i="45"/>
  <c r="CD132" i="45"/>
  <c r="CE132" i="45"/>
  <c r="CD133" i="45"/>
  <c r="CE133" i="45"/>
  <c r="CD134" i="45"/>
  <c r="CE134" i="45"/>
  <c r="CD135" i="45"/>
  <c r="CE135" i="45"/>
  <c r="CD136" i="45"/>
  <c r="CE136" i="45"/>
  <c r="CD137" i="45"/>
  <c r="CE137" i="45"/>
  <c r="CD138" i="45"/>
  <c r="CE138" i="45"/>
  <c r="CD139" i="45"/>
  <c r="CE139" i="45"/>
  <c r="CD140" i="45"/>
  <c r="CE140" i="45"/>
  <c r="CD141" i="45"/>
  <c r="CE141" i="45"/>
  <c r="CD142" i="45"/>
  <c r="CE142" i="45"/>
  <c r="CD143" i="45"/>
  <c r="CE143" i="45"/>
  <c r="CD144" i="45"/>
  <c r="CE144" i="45"/>
  <c r="CD145" i="45"/>
  <c r="CE145" i="45"/>
  <c r="CD146" i="45"/>
  <c r="CE146" i="45"/>
  <c r="CD147" i="45"/>
  <c r="CE147" i="45"/>
  <c r="CD148" i="45"/>
  <c r="CE148" i="45"/>
  <c r="CD149" i="45"/>
  <c r="CE149" i="45"/>
  <c r="CD150" i="45"/>
  <c r="CE150" i="45"/>
  <c r="CD151" i="45"/>
  <c r="CE151" i="45"/>
  <c r="CD152" i="45"/>
  <c r="CE152" i="45"/>
  <c r="CD153" i="45"/>
  <c r="CE153" i="45"/>
  <c r="CD154" i="45"/>
  <c r="CE154" i="45"/>
  <c r="CD155" i="45"/>
  <c r="CE155" i="45"/>
  <c r="CD156" i="45"/>
  <c r="CE156" i="45"/>
  <c r="CD157" i="45"/>
  <c r="CE157" i="45"/>
  <c r="CD158" i="45"/>
  <c r="CE158" i="45"/>
  <c r="CD159" i="45"/>
  <c r="CE159" i="45"/>
  <c r="CD160" i="45"/>
  <c r="CE160" i="45"/>
  <c r="CD161" i="45"/>
  <c r="CE161" i="45"/>
  <c r="CD162" i="45"/>
  <c r="CE162" i="45"/>
  <c r="CD163" i="45"/>
  <c r="CE163" i="45"/>
  <c r="CD164" i="45"/>
  <c r="CE164" i="45"/>
  <c r="CD165" i="45"/>
  <c r="CE165" i="45"/>
  <c r="CD166" i="45"/>
  <c r="CE166" i="45"/>
  <c r="CD167" i="45"/>
  <c r="CE167" i="45"/>
  <c r="CD168" i="45"/>
  <c r="CE168" i="45"/>
  <c r="CD169" i="45"/>
  <c r="CE169" i="45"/>
  <c r="CD170" i="45"/>
  <c r="CE170" i="45"/>
  <c r="CD171" i="45"/>
  <c r="CE171" i="45"/>
  <c r="CD172" i="45"/>
  <c r="CE172" i="45"/>
  <c r="CD173" i="45"/>
  <c r="CE173" i="45"/>
  <c r="CD174" i="45"/>
  <c r="CE174" i="45"/>
  <c r="CD175" i="45"/>
  <c r="CE175" i="45"/>
  <c r="CD176" i="45"/>
  <c r="CE176" i="45"/>
  <c r="CD177" i="45"/>
  <c r="CE177" i="45"/>
  <c r="CD178" i="45"/>
  <c r="CE178" i="45"/>
  <c r="CD179" i="45"/>
  <c r="CE179" i="45"/>
  <c r="CD180" i="45"/>
  <c r="CE180" i="45"/>
  <c r="CD181" i="45"/>
  <c r="CE181" i="45"/>
  <c r="CD182" i="45"/>
  <c r="CE182" i="45"/>
  <c r="CD183" i="45"/>
  <c r="CE183" i="45"/>
  <c r="CD184" i="45"/>
  <c r="CE184" i="45"/>
  <c r="CD185" i="45"/>
  <c r="CE185" i="45"/>
  <c r="CD186" i="45"/>
  <c r="CE186" i="45"/>
  <c r="CD187" i="45"/>
  <c r="CE187" i="45"/>
  <c r="CD188" i="45"/>
  <c r="CE188" i="45"/>
  <c r="CD189" i="45"/>
  <c r="CE189" i="45"/>
  <c r="CD190" i="45"/>
  <c r="CE190" i="45"/>
  <c r="CD191" i="45"/>
  <c r="CE191" i="45"/>
  <c r="CD192" i="45"/>
  <c r="CE192" i="45"/>
  <c r="CD193" i="45"/>
  <c r="CE193" i="45"/>
  <c r="CD194" i="45"/>
  <c r="CE194" i="45"/>
  <c r="CD195" i="45"/>
  <c r="CE195" i="45"/>
  <c r="CD196" i="45"/>
  <c r="CE196" i="45"/>
  <c r="CD197" i="45"/>
  <c r="CE197" i="45"/>
  <c r="CD198" i="45"/>
  <c r="CE198" i="45"/>
  <c r="CD199" i="45"/>
  <c r="CE199" i="45"/>
  <c r="CD200" i="45"/>
  <c r="CE200" i="45"/>
  <c r="CD201" i="45"/>
  <c r="CE201" i="45"/>
  <c r="CD202" i="45"/>
  <c r="CE202" i="45"/>
  <c r="CD203" i="45"/>
  <c r="CE203" i="45"/>
  <c r="CD204" i="45"/>
  <c r="CE204" i="45"/>
  <c r="CD205" i="45"/>
  <c r="CE205" i="45"/>
  <c r="CD206" i="45"/>
  <c r="CE206" i="45"/>
  <c r="CD207" i="45"/>
  <c r="CE207" i="45"/>
  <c r="CD208" i="45"/>
  <c r="CE208" i="45"/>
  <c r="CD209" i="45"/>
  <c r="CE209" i="45"/>
  <c r="CD210" i="45"/>
  <c r="CE210" i="45"/>
  <c r="CD211" i="45"/>
  <c r="CE211" i="45"/>
  <c r="CD212" i="45"/>
  <c r="CE212" i="45"/>
  <c r="CD213" i="45"/>
  <c r="CE213" i="45"/>
  <c r="CD214" i="45"/>
  <c r="CE214" i="45"/>
  <c r="CD215" i="45"/>
  <c r="CE215" i="45"/>
  <c r="CD216" i="45"/>
  <c r="CE216" i="45"/>
  <c r="CD217" i="45"/>
  <c r="CE217" i="45"/>
  <c r="CD218" i="45"/>
  <c r="CE218" i="45"/>
  <c r="CD219" i="45"/>
  <c r="CE219" i="45"/>
  <c r="CD220" i="45"/>
  <c r="CE220" i="45"/>
  <c r="CD221" i="45"/>
  <c r="CE221" i="45"/>
  <c r="CD222" i="45"/>
  <c r="CE222" i="45"/>
  <c r="CD223" i="45"/>
  <c r="CE223" i="45"/>
  <c r="CD224" i="45"/>
  <c r="CE224" i="45"/>
  <c r="CD225" i="45"/>
  <c r="CE225" i="45"/>
  <c r="CD226" i="45"/>
  <c r="CE226" i="45"/>
  <c r="CD227" i="45"/>
  <c r="CE227" i="45"/>
  <c r="CD228" i="45"/>
  <c r="CE228" i="45"/>
  <c r="CD229" i="45"/>
  <c r="CE229" i="45"/>
  <c r="CD230" i="45"/>
  <c r="CE230" i="45"/>
  <c r="CD231" i="45"/>
  <c r="CE231" i="45"/>
  <c r="CD232" i="45"/>
  <c r="CE232" i="45"/>
  <c r="CD233" i="45"/>
  <c r="CE233" i="45"/>
  <c r="CD234" i="45"/>
  <c r="CE234" i="45"/>
  <c r="CD235" i="45"/>
  <c r="CE235" i="45"/>
  <c r="CD236" i="45"/>
  <c r="CE236" i="45"/>
  <c r="CD237" i="45"/>
  <c r="CE237" i="45"/>
  <c r="CD238" i="45"/>
  <c r="CE238" i="45"/>
  <c r="CD239" i="45"/>
  <c r="CE239" i="45"/>
  <c r="CD240" i="45"/>
  <c r="CE240" i="45"/>
  <c r="CD241" i="45"/>
  <c r="CE241" i="45"/>
  <c r="CD242" i="45"/>
  <c r="CE242" i="45"/>
  <c r="CD243" i="45"/>
  <c r="CE243" i="45"/>
  <c r="CD244" i="45"/>
  <c r="CE244" i="45"/>
  <c r="CD245" i="45"/>
  <c r="CE245" i="45"/>
  <c r="CD246" i="45"/>
  <c r="CE246" i="45"/>
  <c r="CD247" i="45"/>
  <c r="CE247" i="45"/>
  <c r="CD248" i="45"/>
  <c r="CE248" i="45"/>
  <c r="CD249" i="45"/>
  <c r="CE249" i="45"/>
  <c r="CD250" i="45"/>
  <c r="CE250" i="45"/>
  <c r="CD251" i="45"/>
  <c r="CE251" i="45"/>
  <c r="CD252" i="45"/>
  <c r="CE252" i="45"/>
  <c r="CD253" i="45"/>
  <c r="CE253" i="45"/>
  <c r="CD254" i="45"/>
  <c r="CE254" i="45"/>
  <c r="CD255" i="45"/>
  <c r="CE255" i="45"/>
  <c r="CD256" i="45"/>
  <c r="CE256" i="45"/>
  <c r="CD257" i="45"/>
  <c r="CE257" i="45"/>
  <c r="CD258" i="45"/>
  <c r="CE258" i="45"/>
  <c r="CD259" i="45"/>
  <c r="CE259" i="45"/>
  <c r="CD260" i="45"/>
  <c r="CE260" i="45"/>
  <c r="CD261" i="45"/>
  <c r="CE261" i="45"/>
  <c r="CD262" i="45"/>
  <c r="CE262" i="45"/>
  <c r="CD263" i="45"/>
  <c r="CE263" i="45"/>
  <c r="CD264" i="45"/>
  <c r="CE264" i="45"/>
  <c r="CD265" i="45"/>
  <c r="CE265" i="45"/>
  <c r="CD266" i="45"/>
  <c r="CE266" i="45"/>
  <c r="CD267" i="45"/>
  <c r="CE267" i="45"/>
  <c r="CD268" i="45"/>
  <c r="CE268" i="45"/>
  <c r="CD269" i="45"/>
  <c r="CE269" i="45"/>
  <c r="CD270" i="45"/>
  <c r="CE270" i="45"/>
  <c r="CD271" i="45"/>
  <c r="CE271" i="45"/>
  <c r="CD272" i="45"/>
  <c r="CE272" i="45"/>
  <c r="CD273" i="45"/>
  <c r="CE273" i="45"/>
  <c r="CD274" i="45"/>
  <c r="CE274" i="45"/>
  <c r="CD275" i="45"/>
  <c r="CE275" i="45"/>
  <c r="CD276" i="45"/>
  <c r="CE276" i="45"/>
  <c r="CD277" i="45"/>
  <c r="CE277" i="45"/>
  <c r="CD278" i="45"/>
  <c r="CE278" i="45"/>
  <c r="CD279" i="45"/>
  <c r="CE279" i="45"/>
  <c r="CD280" i="45"/>
  <c r="CE280" i="45"/>
  <c r="CD281" i="45"/>
  <c r="CE281" i="45"/>
  <c r="CD282" i="45"/>
  <c r="CE282" i="45"/>
  <c r="CD283" i="45"/>
  <c r="CE283" i="45"/>
  <c r="CD284" i="45"/>
  <c r="CE284" i="45"/>
  <c r="CD285" i="45"/>
  <c r="CE285" i="45"/>
  <c r="CD286" i="45"/>
  <c r="CE286" i="45"/>
  <c r="CD287" i="45"/>
  <c r="CE287" i="45"/>
  <c r="CD288" i="45"/>
  <c r="CE288" i="45"/>
  <c r="CD289" i="45"/>
  <c r="CE289" i="45"/>
  <c r="CD290" i="45"/>
  <c r="CE290" i="45"/>
  <c r="CD291" i="45"/>
  <c r="CE291" i="45"/>
  <c r="CD292" i="45"/>
  <c r="CE292" i="45"/>
  <c r="CD293" i="45"/>
  <c r="CE293" i="45"/>
  <c r="CD294" i="45"/>
  <c r="CE294" i="45"/>
  <c r="CD295" i="45"/>
  <c r="CE295" i="45"/>
  <c r="CD296" i="45"/>
  <c r="CE296" i="45"/>
  <c r="CD297" i="45"/>
  <c r="CE297" i="45"/>
  <c r="CD298" i="45"/>
  <c r="CE298" i="45"/>
  <c r="CD299" i="45"/>
  <c r="CE299" i="45"/>
  <c r="CD300" i="45"/>
  <c r="CE300" i="45"/>
  <c r="CD301" i="45"/>
  <c r="CE301" i="45"/>
  <c r="CD302" i="45"/>
  <c r="CE302" i="45"/>
  <c r="CD303" i="45"/>
  <c r="CE303" i="45"/>
  <c r="CD304" i="45"/>
  <c r="CE304" i="45"/>
  <c r="CD305" i="45"/>
  <c r="CE305" i="45"/>
  <c r="CD306" i="45"/>
  <c r="CE306" i="45"/>
  <c r="CD307" i="45"/>
  <c r="CE307" i="45"/>
  <c r="CD308" i="45"/>
  <c r="CE308" i="45"/>
  <c r="CD309" i="45"/>
  <c r="CE309" i="45"/>
  <c r="CD310" i="45"/>
  <c r="CE310" i="45"/>
  <c r="CD311" i="45"/>
  <c r="CE311" i="45"/>
  <c r="CD312" i="45"/>
  <c r="CE312" i="45"/>
  <c r="CD313" i="45"/>
  <c r="CE313" i="45"/>
  <c r="CD314" i="45"/>
  <c r="CE314" i="45"/>
  <c r="CD315" i="45"/>
  <c r="CE315" i="45"/>
  <c r="CD316" i="45"/>
  <c r="CE316" i="45"/>
  <c r="CD317" i="45"/>
  <c r="CE317" i="45"/>
  <c r="CD318" i="45"/>
  <c r="CE318" i="45"/>
  <c r="CD319" i="45"/>
  <c r="CE319" i="45"/>
  <c r="CD320" i="45"/>
  <c r="CE320" i="45"/>
  <c r="CD321" i="45"/>
  <c r="CE321" i="45"/>
  <c r="CD322" i="45"/>
  <c r="CE322" i="45"/>
  <c r="CD323" i="45"/>
  <c r="CE323" i="45"/>
  <c r="CD324" i="45"/>
  <c r="CE324" i="45"/>
  <c r="CD325" i="45"/>
  <c r="CE325" i="45"/>
  <c r="CD326" i="45"/>
  <c r="CE326" i="45"/>
  <c r="CD327" i="45"/>
  <c r="CE327" i="45"/>
  <c r="CD328" i="45"/>
  <c r="CE328" i="45"/>
  <c r="CD329" i="45"/>
  <c r="CE329" i="45"/>
  <c r="CD330" i="45"/>
  <c r="CE330" i="45"/>
  <c r="CD331" i="45"/>
  <c r="CE331" i="45"/>
  <c r="CD332" i="45"/>
  <c r="CE332" i="45"/>
  <c r="CD333" i="45"/>
  <c r="CE333" i="45"/>
  <c r="CD334" i="45"/>
  <c r="CE334" i="45"/>
  <c r="CD335" i="45"/>
  <c r="CE335" i="45"/>
  <c r="CD336" i="45"/>
  <c r="CE336" i="45"/>
  <c r="CD337" i="45"/>
  <c r="CE337" i="45"/>
  <c r="CD338" i="45"/>
  <c r="CE338" i="45"/>
  <c r="CD339" i="45"/>
  <c r="CE339" i="45"/>
  <c r="CD340" i="45"/>
  <c r="CE340" i="45"/>
  <c r="CD341" i="45"/>
  <c r="CE341" i="45"/>
  <c r="CD342" i="45"/>
  <c r="CE342" i="45"/>
  <c r="CD343" i="45"/>
  <c r="CE343" i="45"/>
  <c r="CD344" i="45"/>
  <c r="CE344" i="45"/>
  <c r="CD345" i="45"/>
  <c r="CE345" i="45"/>
  <c r="CD346" i="45"/>
  <c r="CE346" i="45"/>
  <c r="CD347" i="45"/>
  <c r="CE347" i="45"/>
  <c r="CD348" i="45"/>
  <c r="CE348" i="45"/>
  <c r="CD349" i="45"/>
  <c r="CE349" i="45"/>
  <c r="CD350" i="45"/>
  <c r="CE350" i="45"/>
  <c r="CD351" i="45"/>
  <c r="CE351" i="45"/>
  <c r="CD352" i="45"/>
  <c r="CE352" i="45"/>
  <c r="CD353" i="45"/>
  <c r="CE353" i="45"/>
  <c r="CD354" i="45"/>
  <c r="CE354" i="45"/>
  <c r="CD355" i="45"/>
  <c r="CE355" i="45"/>
  <c r="CD356" i="45"/>
  <c r="CE356" i="45"/>
  <c r="CD357" i="45"/>
  <c r="CE357" i="45"/>
  <c r="CD358" i="45"/>
  <c r="CE358" i="45"/>
  <c r="CD359" i="45"/>
  <c r="CE359" i="45"/>
  <c r="CD360" i="45"/>
  <c r="CE360" i="45"/>
  <c r="CD361" i="45"/>
  <c r="CE361" i="45"/>
  <c r="CD362" i="45"/>
  <c r="CE362" i="45"/>
  <c r="CD363" i="45"/>
  <c r="CE363" i="45"/>
  <c r="CD364" i="45"/>
  <c r="CE364" i="45"/>
  <c r="CD365" i="45"/>
  <c r="CE365" i="45"/>
  <c r="CD366" i="45"/>
  <c r="CE366" i="45"/>
  <c r="CD367" i="45"/>
  <c r="CE367" i="45"/>
  <c r="CD368" i="45"/>
  <c r="CE368" i="45"/>
  <c r="CD369" i="45"/>
  <c r="CE369" i="45"/>
  <c r="CD370" i="45"/>
  <c r="CE370" i="45"/>
  <c r="CD371" i="45"/>
  <c r="CE371" i="45"/>
  <c r="CD372" i="45"/>
  <c r="CE372" i="45"/>
  <c r="CD373" i="45"/>
  <c r="CE373" i="45"/>
  <c r="CD374" i="45"/>
  <c r="CE374" i="45"/>
  <c r="CD375" i="45"/>
  <c r="CE375" i="45"/>
  <c r="CD376" i="45"/>
  <c r="CE376" i="45"/>
  <c r="CD377" i="45"/>
  <c r="CE377" i="45"/>
  <c r="CD378" i="45"/>
  <c r="CE378" i="45"/>
  <c r="CD379" i="45"/>
  <c r="CE379" i="45"/>
  <c r="CD380" i="45"/>
  <c r="CE380" i="45"/>
  <c r="CD381" i="45"/>
  <c r="CE381" i="45"/>
  <c r="CD382" i="45"/>
  <c r="CE382" i="45"/>
  <c r="CD383" i="45"/>
  <c r="CE383" i="45"/>
  <c r="CD384" i="45"/>
  <c r="CE384" i="45"/>
  <c r="CD385" i="45"/>
  <c r="CE385" i="45"/>
  <c r="CD386" i="45"/>
  <c r="CE386" i="45"/>
  <c r="CD387" i="45"/>
  <c r="CE387" i="45"/>
  <c r="CD388" i="45"/>
  <c r="CE388" i="45"/>
  <c r="CD389" i="45"/>
  <c r="CE389" i="45"/>
  <c r="CD390" i="45"/>
  <c r="CE390" i="45"/>
  <c r="CD391" i="45"/>
  <c r="CE391" i="45"/>
  <c r="CD392" i="45"/>
  <c r="CE392" i="45"/>
  <c r="CD393" i="45"/>
  <c r="CE393" i="45"/>
  <c r="CD394" i="45"/>
  <c r="CE394" i="45"/>
  <c r="CD395" i="45"/>
  <c r="CE395" i="45"/>
  <c r="CD396" i="45"/>
  <c r="CE396" i="45"/>
  <c r="CD397" i="45"/>
  <c r="CE397" i="45"/>
  <c r="CD398" i="45"/>
  <c r="CE398" i="45"/>
  <c r="CD399" i="45"/>
  <c r="CE399" i="45"/>
  <c r="CD400" i="45"/>
  <c r="CE400" i="45"/>
  <c r="CD401" i="45"/>
  <c r="CE401" i="45"/>
  <c r="CD402" i="45"/>
  <c r="CE402" i="45"/>
  <c r="CD403" i="45"/>
  <c r="CE403" i="45"/>
  <c r="CD404" i="45"/>
  <c r="CE404" i="45"/>
  <c r="CD405" i="45"/>
  <c r="CE405" i="45"/>
  <c r="CD406" i="45"/>
  <c r="CE406" i="45"/>
  <c r="CD407" i="45"/>
  <c r="CE407" i="45"/>
  <c r="CD408" i="45"/>
  <c r="CE408" i="45"/>
  <c r="CD409" i="45"/>
  <c r="CE409" i="45"/>
  <c r="CD410" i="45"/>
  <c r="CE410" i="45"/>
  <c r="CD411" i="45"/>
  <c r="CE411" i="45"/>
  <c r="CD412" i="45"/>
  <c r="CE412" i="45"/>
  <c r="CD413" i="45"/>
  <c r="CE413" i="45"/>
  <c r="CD414" i="45"/>
  <c r="CE414" i="45"/>
  <c r="CD415" i="45"/>
  <c r="CE415" i="45"/>
  <c r="CD416" i="45"/>
  <c r="CE416" i="45"/>
  <c r="CD417" i="45"/>
  <c r="CE417" i="45"/>
  <c r="CD418" i="45"/>
  <c r="CE418" i="45"/>
  <c r="CD419" i="45"/>
  <c r="CE419" i="45"/>
  <c r="CD420" i="45"/>
  <c r="CE420" i="45"/>
  <c r="CD421" i="45"/>
  <c r="CE421" i="45"/>
  <c r="CD422" i="45"/>
  <c r="CE422" i="45"/>
  <c r="CD423" i="45"/>
  <c r="CE423" i="45"/>
  <c r="CD424" i="45"/>
  <c r="CE424" i="45"/>
  <c r="CD425" i="45"/>
  <c r="CE425" i="45"/>
  <c r="CD426" i="45"/>
  <c r="CE426" i="45"/>
  <c r="CD427" i="45"/>
  <c r="CE427" i="45"/>
  <c r="CD428" i="45"/>
  <c r="CE428" i="45"/>
  <c r="CD429" i="45"/>
  <c r="CE429" i="45"/>
  <c r="CD430" i="45"/>
  <c r="CE430" i="45"/>
  <c r="CD431" i="45"/>
  <c r="CE431" i="45"/>
  <c r="CD432" i="45"/>
  <c r="CE432" i="45"/>
  <c r="CD433" i="45"/>
  <c r="CE433" i="45"/>
  <c r="CD434" i="45"/>
  <c r="CE434" i="45"/>
  <c r="CD435" i="45"/>
  <c r="CE435" i="45"/>
  <c r="CD436" i="45"/>
  <c r="CE436" i="45"/>
  <c r="CD437" i="45"/>
  <c r="CE437" i="45"/>
  <c r="CD438" i="45"/>
  <c r="CE438" i="45"/>
  <c r="CD439" i="45"/>
  <c r="CE439" i="45"/>
  <c r="CD440" i="45"/>
  <c r="CE440" i="45"/>
  <c r="CD441" i="45"/>
  <c r="CE441" i="45"/>
  <c r="CD442" i="45"/>
  <c r="CE442" i="45"/>
  <c r="CD443" i="45"/>
  <c r="CE443" i="45"/>
  <c r="CD444" i="45"/>
  <c r="CE444" i="45"/>
  <c r="CD445" i="45"/>
  <c r="CE445" i="45"/>
  <c r="CD446" i="45"/>
  <c r="CE446" i="45"/>
  <c r="BZ3" i="45"/>
  <c r="CA3" i="45"/>
  <c r="BZ4" i="45"/>
  <c r="CA4" i="45"/>
  <c r="BZ5" i="45"/>
  <c r="CA5" i="45"/>
  <c r="BZ6" i="45"/>
  <c r="CA6" i="45"/>
  <c r="BZ7" i="45"/>
  <c r="CA7" i="45"/>
  <c r="BZ8" i="45"/>
  <c r="CA8" i="45"/>
  <c r="BZ9" i="45"/>
  <c r="CA9" i="45"/>
  <c r="BZ10" i="45"/>
  <c r="CA10" i="45"/>
  <c r="BZ11" i="45"/>
  <c r="CA11" i="45"/>
  <c r="BZ12" i="45"/>
  <c r="CA12" i="45"/>
  <c r="BZ13" i="45"/>
  <c r="CA13" i="45"/>
  <c r="BZ14" i="45"/>
  <c r="CA14" i="45"/>
  <c r="BZ15" i="45"/>
  <c r="CA15" i="45"/>
  <c r="BZ16" i="45"/>
  <c r="CA16" i="45"/>
  <c r="BZ17" i="45"/>
  <c r="CA17" i="45"/>
  <c r="BZ18" i="45"/>
  <c r="CA18" i="45"/>
  <c r="BZ19" i="45"/>
  <c r="CA19" i="45"/>
  <c r="BZ20" i="45"/>
  <c r="CA20" i="45"/>
  <c r="BZ21" i="45"/>
  <c r="CA21" i="45"/>
  <c r="BZ22" i="45"/>
  <c r="CA22" i="45"/>
  <c r="BZ23" i="45"/>
  <c r="CA23" i="45"/>
  <c r="BZ24" i="45"/>
  <c r="CA24" i="45"/>
  <c r="BZ25" i="45"/>
  <c r="CA25" i="45"/>
  <c r="BZ26" i="45"/>
  <c r="CA26" i="45"/>
  <c r="BZ27" i="45"/>
  <c r="CA27" i="45"/>
  <c r="BZ28" i="45"/>
  <c r="CA28" i="45"/>
  <c r="BZ29" i="45"/>
  <c r="CA29" i="45"/>
  <c r="BZ30" i="45"/>
  <c r="CA30" i="45"/>
  <c r="BZ31" i="45"/>
  <c r="CA31" i="45"/>
  <c r="BZ32" i="45"/>
  <c r="CA32" i="45"/>
  <c r="BZ33" i="45"/>
  <c r="CA33" i="45"/>
  <c r="BZ34" i="45"/>
  <c r="CA34" i="45"/>
  <c r="BZ35" i="45"/>
  <c r="CA35" i="45"/>
  <c r="BZ36" i="45"/>
  <c r="CA36" i="45"/>
  <c r="BZ37" i="45"/>
  <c r="CA37" i="45"/>
  <c r="BZ38" i="45"/>
  <c r="CA38" i="45"/>
  <c r="BZ39" i="45"/>
  <c r="CA39" i="45"/>
  <c r="BZ40" i="45"/>
  <c r="CA40" i="45"/>
  <c r="BZ41" i="45"/>
  <c r="CA41" i="45"/>
  <c r="BZ42" i="45"/>
  <c r="CA42" i="45"/>
  <c r="BZ43" i="45"/>
  <c r="CA43" i="45"/>
  <c r="BZ44" i="45"/>
  <c r="CA44" i="45"/>
  <c r="BZ45" i="45"/>
  <c r="CA45" i="45"/>
  <c r="BZ46" i="45"/>
  <c r="CA46" i="45"/>
  <c r="BZ47" i="45"/>
  <c r="CA47" i="45"/>
  <c r="BZ48" i="45"/>
  <c r="CA48" i="45"/>
  <c r="BZ49" i="45"/>
  <c r="CA49" i="45"/>
  <c r="BZ50" i="45"/>
  <c r="CA50" i="45"/>
  <c r="BZ51" i="45"/>
  <c r="CA51" i="45"/>
  <c r="BZ52" i="45"/>
  <c r="CA52" i="45"/>
  <c r="BZ53" i="45"/>
  <c r="CA53" i="45"/>
  <c r="BZ54" i="45"/>
  <c r="CA54" i="45"/>
  <c r="BZ55" i="45"/>
  <c r="CA55" i="45"/>
  <c r="BZ56" i="45"/>
  <c r="CA56" i="45"/>
  <c r="BZ57" i="45"/>
  <c r="CA57" i="45"/>
  <c r="BZ58" i="45"/>
  <c r="CA58" i="45"/>
  <c r="BZ59" i="45"/>
  <c r="CA59" i="45"/>
  <c r="BZ60" i="45"/>
  <c r="CA60" i="45"/>
  <c r="BZ61" i="45"/>
  <c r="CA61" i="45"/>
  <c r="BZ62" i="45"/>
  <c r="CA62" i="45"/>
  <c r="BZ63" i="45"/>
  <c r="CA63" i="45"/>
  <c r="BZ64" i="45"/>
  <c r="CA64" i="45"/>
  <c r="BZ65" i="45"/>
  <c r="CA65" i="45"/>
  <c r="BZ66" i="45"/>
  <c r="CA66" i="45"/>
  <c r="BZ67" i="45"/>
  <c r="CA67" i="45"/>
  <c r="BZ68" i="45"/>
  <c r="CA68" i="45"/>
  <c r="BZ69" i="45"/>
  <c r="CA69" i="45"/>
  <c r="BZ70" i="45"/>
  <c r="CA70" i="45"/>
  <c r="BZ71" i="45"/>
  <c r="CA71" i="45"/>
  <c r="BZ72" i="45"/>
  <c r="CA72" i="45"/>
  <c r="BZ73" i="45"/>
  <c r="CA73" i="45"/>
  <c r="BZ74" i="45"/>
  <c r="CA74" i="45"/>
  <c r="BZ75" i="45"/>
  <c r="CA75" i="45"/>
  <c r="BZ76" i="45"/>
  <c r="CA76" i="45"/>
  <c r="BZ77" i="45"/>
  <c r="CA77" i="45"/>
  <c r="BZ78" i="45"/>
  <c r="CA78" i="45"/>
  <c r="BZ79" i="45"/>
  <c r="CA79" i="45"/>
  <c r="BZ80" i="45"/>
  <c r="CA80" i="45"/>
  <c r="BZ81" i="45"/>
  <c r="CA81" i="45"/>
  <c r="BZ82" i="45"/>
  <c r="CA82" i="45"/>
  <c r="BZ83" i="45"/>
  <c r="CA83" i="45"/>
  <c r="BZ84" i="45"/>
  <c r="CA84" i="45"/>
  <c r="BZ85" i="45"/>
  <c r="CA85" i="45"/>
  <c r="BZ86" i="45"/>
  <c r="CA86" i="45"/>
  <c r="BZ87" i="45"/>
  <c r="CA87" i="45"/>
  <c r="BZ88" i="45"/>
  <c r="CA88" i="45"/>
  <c r="BZ89" i="45"/>
  <c r="CA89" i="45"/>
  <c r="BZ90" i="45"/>
  <c r="CA90" i="45"/>
  <c r="BZ91" i="45"/>
  <c r="CA91" i="45"/>
  <c r="BZ92" i="45"/>
  <c r="CA92" i="45"/>
  <c r="BZ93" i="45"/>
  <c r="CA93" i="45"/>
  <c r="BZ94" i="45"/>
  <c r="CA94" i="45"/>
  <c r="BZ95" i="45"/>
  <c r="CA95" i="45"/>
  <c r="BZ96" i="45"/>
  <c r="CA96" i="45"/>
  <c r="BZ97" i="45"/>
  <c r="CA97" i="45"/>
  <c r="BZ98" i="45"/>
  <c r="CA98" i="45"/>
  <c r="BZ99" i="45"/>
  <c r="CA99" i="45"/>
  <c r="BZ100" i="45"/>
  <c r="CA100" i="45"/>
  <c r="BZ101" i="45"/>
  <c r="CA101" i="45"/>
  <c r="BZ102" i="45"/>
  <c r="CA102" i="45"/>
  <c r="BZ103" i="45"/>
  <c r="CA103" i="45"/>
  <c r="BZ104" i="45"/>
  <c r="CA104" i="45"/>
  <c r="BZ105" i="45"/>
  <c r="CA105" i="45"/>
  <c r="BZ106" i="45"/>
  <c r="CA106" i="45"/>
  <c r="BZ107" i="45"/>
  <c r="CA107" i="45"/>
  <c r="BZ108" i="45"/>
  <c r="CA108" i="45"/>
  <c r="BZ109" i="45"/>
  <c r="CA109" i="45"/>
  <c r="BZ110" i="45"/>
  <c r="CA110" i="45"/>
  <c r="BZ111" i="45"/>
  <c r="CA111" i="45"/>
  <c r="BZ112" i="45"/>
  <c r="CA112" i="45"/>
  <c r="BZ113" i="45"/>
  <c r="CA113" i="45"/>
  <c r="BZ114" i="45"/>
  <c r="CA114" i="45"/>
  <c r="BZ115" i="45"/>
  <c r="CA115" i="45"/>
  <c r="BZ116" i="45"/>
  <c r="CA116" i="45"/>
  <c r="BZ117" i="45"/>
  <c r="CA117" i="45"/>
  <c r="BZ118" i="45"/>
  <c r="CA118" i="45"/>
  <c r="BZ119" i="45"/>
  <c r="CA119" i="45"/>
  <c r="BZ120" i="45"/>
  <c r="CA120" i="45"/>
  <c r="BZ121" i="45"/>
  <c r="CA121" i="45"/>
  <c r="BZ122" i="45"/>
  <c r="CA122" i="45"/>
  <c r="BZ123" i="45"/>
  <c r="CA123" i="45"/>
  <c r="BZ124" i="45"/>
  <c r="CA124" i="45"/>
  <c r="BZ125" i="45"/>
  <c r="CA125" i="45"/>
  <c r="BZ126" i="45"/>
  <c r="CA126" i="45"/>
  <c r="BZ127" i="45"/>
  <c r="CA127" i="45"/>
  <c r="BZ128" i="45"/>
  <c r="CA128" i="45"/>
  <c r="BZ129" i="45"/>
  <c r="CA129" i="45"/>
  <c r="BZ130" i="45"/>
  <c r="CA130" i="45"/>
  <c r="BZ131" i="45"/>
  <c r="CA131" i="45"/>
  <c r="BZ132" i="45"/>
  <c r="CA132" i="45"/>
  <c r="BZ133" i="45"/>
  <c r="CA133" i="45"/>
  <c r="BZ134" i="45"/>
  <c r="CA134" i="45"/>
  <c r="BZ135" i="45"/>
  <c r="CA135" i="45"/>
  <c r="BZ136" i="45"/>
  <c r="CA136" i="45"/>
  <c r="BZ137" i="45"/>
  <c r="CA137" i="45"/>
  <c r="BZ138" i="45"/>
  <c r="CA138" i="45"/>
  <c r="BZ139" i="45"/>
  <c r="CA139" i="45"/>
  <c r="BZ140" i="45"/>
  <c r="CA140" i="45"/>
  <c r="BZ141" i="45"/>
  <c r="CA141" i="45"/>
  <c r="BZ142" i="45"/>
  <c r="CA142" i="45"/>
  <c r="BZ143" i="45"/>
  <c r="CA143" i="45"/>
  <c r="BZ144" i="45"/>
  <c r="CA144" i="45"/>
  <c r="BZ145" i="45"/>
  <c r="CA145" i="45"/>
  <c r="BZ146" i="45"/>
  <c r="CA146" i="45"/>
  <c r="BZ147" i="45"/>
  <c r="CA147" i="45"/>
  <c r="BZ148" i="45"/>
  <c r="CA148" i="45"/>
  <c r="BZ149" i="45"/>
  <c r="CA149" i="45"/>
  <c r="BZ150" i="45"/>
  <c r="CA150" i="45"/>
  <c r="BZ151" i="45"/>
  <c r="CA151" i="45"/>
  <c r="BZ152" i="45"/>
  <c r="CA152" i="45"/>
  <c r="BZ153" i="45"/>
  <c r="CA153" i="45"/>
  <c r="BZ154" i="45"/>
  <c r="CA154" i="45"/>
  <c r="BZ155" i="45"/>
  <c r="CA155" i="45"/>
  <c r="BZ156" i="45"/>
  <c r="CA156" i="45"/>
  <c r="BZ157" i="45"/>
  <c r="CA157" i="45"/>
  <c r="BZ158" i="45"/>
  <c r="CA158" i="45"/>
  <c r="BZ159" i="45"/>
  <c r="CA159" i="45"/>
  <c r="BZ160" i="45"/>
  <c r="CA160" i="45"/>
  <c r="BZ161" i="45"/>
  <c r="CA161" i="45"/>
  <c r="BZ162" i="45"/>
  <c r="CA162" i="45"/>
  <c r="BZ163" i="45"/>
  <c r="CA163" i="45"/>
  <c r="BZ164" i="45"/>
  <c r="CA164" i="45"/>
  <c r="BZ165" i="45"/>
  <c r="CA165" i="45"/>
  <c r="BZ166" i="45"/>
  <c r="CA166" i="45"/>
  <c r="BZ167" i="45"/>
  <c r="CA167" i="45"/>
  <c r="BZ168" i="45"/>
  <c r="CA168" i="45"/>
  <c r="BZ169" i="45"/>
  <c r="CA169" i="45"/>
  <c r="BZ170" i="45"/>
  <c r="CA170" i="45"/>
  <c r="BZ171" i="45"/>
  <c r="CA171" i="45"/>
  <c r="BZ172" i="45"/>
  <c r="CA172" i="45"/>
  <c r="BZ173" i="45"/>
  <c r="CA173" i="45"/>
  <c r="BZ174" i="45"/>
  <c r="CA174" i="45"/>
  <c r="BZ175" i="45"/>
  <c r="CA175" i="45"/>
  <c r="BZ176" i="45"/>
  <c r="CA176" i="45"/>
  <c r="BZ177" i="45"/>
  <c r="CA177" i="45"/>
  <c r="BZ178" i="45"/>
  <c r="CA178" i="45"/>
  <c r="BZ179" i="45"/>
  <c r="CA179" i="45"/>
  <c r="BZ180" i="45"/>
  <c r="CA180" i="45"/>
  <c r="BZ181" i="45"/>
  <c r="CA181" i="45"/>
  <c r="BZ182" i="45"/>
  <c r="CA182" i="45"/>
  <c r="BZ183" i="45"/>
  <c r="CA183" i="45"/>
  <c r="BZ184" i="45"/>
  <c r="CA184" i="45"/>
  <c r="BZ185" i="45"/>
  <c r="CA185" i="45"/>
  <c r="BZ186" i="45"/>
  <c r="CA186" i="45"/>
  <c r="BZ187" i="45"/>
  <c r="CA187" i="45"/>
  <c r="BZ188" i="45"/>
  <c r="CA188" i="45"/>
  <c r="BZ189" i="45"/>
  <c r="CA189" i="45"/>
  <c r="BZ190" i="45"/>
  <c r="CA190" i="45"/>
  <c r="BZ191" i="45"/>
  <c r="CA191" i="45"/>
  <c r="BZ192" i="45"/>
  <c r="CA192" i="45"/>
  <c r="BZ193" i="45"/>
  <c r="CA193" i="45"/>
  <c r="BZ194" i="45"/>
  <c r="CA194" i="45"/>
  <c r="BZ195" i="45"/>
  <c r="CA195" i="45"/>
  <c r="BZ196" i="45"/>
  <c r="CA196" i="45"/>
  <c r="BZ197" i="45"/>
  <c r="CA197" i="45"/>
  <c r="BZ198" i="45"/>
  <c r="CA198" i="45"/>
  <c r="BZ199" i="45"/>
  <c r="CA199" i="45"/>
  <c r="BZ200" i="45"/>
  <c r="CA200" i="45"/>
  <c r="BZ201" i="45"/>
  <c r="CA201" i="45"/>
  <c r="BZ202" i="45"/>
  <c r="CA202" i="45"/>
  <c r="BZ203" i="45"/>
  <c r="CA203" i="45"/>
  <c r="BZ204" i="45"/>
  <c r="CA204" i="45"/>
  <c r="BZ205" i="45"/>
  <c r="CA205" i="45"/>
  <c r="BZ206" i="45"/>
  <c r="CA206" i="45"/>
  <c r="BZ207" i="45"/>
  <c r="CA207" i="45"/>
  <c r="BZ208" i="45"/>
  <c r="CA208" i="45"/>
  <c r="BZ209" i="45"/>
  <c r="CA209" i="45"/>
  <c r="BZ210" i="45"/>
  <c r="CA210" i="45"/>
  <c r="BZ211" i="45"/>
  <c r="CA211" i="45"/>
  <c r="BZ212" i="45"/>
  <c r="CA212" i="45"/>
  <c r="BZ213" i="45"/>
  <c r="CA213" i="45"/>
  <c r="BZ214" i="45"/>
  <c r="CA214" i="45"/>
  <c r="BZ215" i="45"/>
  <c r="CA215" i="45"/>
  <c r="BZ216" i="45"/>
  <c r="CA216" i="45"/>
  <c r="BZ217" i="45"/>
  <c r="CA217" i="45"/>
  <c r="BZ218" i="45"/>
  <c r="CA218" i="45"/>
  <c r="BZ219" i="45"/>
  <c r="CA219" i="45"/>
  <c r="BZ220" i="45"/>
  <c r="CA220" i="45"/>
  <c r="BZ221" i="45"/>
  <c r="CA221" i="45"/>
  <c r="BZ222" i="45"/>
  <c r="CA222" i="45"/>
  <c r="BZ223" i="45"/>
  <c r="CA223" i="45"/>
  <c r="BZ224" i="45"/>
  <c r="CA224" i="45"/>
  <c r="BZ225" i="45"/>
  <c r="CA225" i="45"/>
  <c r="BZ226" i="45"/>
  <c r="CA226" i="45"/>
  <c r="BZ227" i="45"/>
  <c r="CA227" i="45"/>
  <c r="BZ228" i="45"/>
  <c r="CA228" i="45"/>
  <c r="BZ229" i="45"/>
  <c r="CA229" i="45"/>
  <c r="BZ230" i="45"/>
  <c r="CA230" i="45"/>
  <c r="BZ231" i="45"/>
  <c r="CA231" i="45"/>
  <c r="BZ232" i="45"/>
  <c r="CA232" i="45"/>
  <c r="BZ233" i="45"/>
  <c r="CA233" i="45"/>
  <c r="BZ234" i="45"/>
  <c r="CA234" i="45"/>
  <c r="BZ235" i="45"/>
  <c r="CA235" i="45"/>
  <c r="BZ236" i="45"/>
  <c r="CA236" i="45"/>
  <c r="BZ237" i="45"/>
  <c r="CA237" i="45"/>
  <c r="BZ238" i="45"/>
  <c r="CA238" i="45"/>
  <c r="BZ239" i="45"/>
  <c r="CA239" i="45"/>
  <c r="BZ240" i="45"/>
  <c r="CA240" i="45"/>
  <c r="BZ241" i="45"/>
  <c r="CA241" i="45"/>
  <c r="BZ242" i="45"/>
  <c r="CA242" i="45"/>
  <c r="BZ243" i="45"/>
  <c r="CA243" i="45"/>
  <c r="BZ244" i="45"/>
  <c r="CA244" i="45"/>
  <c r="BZ245" i="45"/>
  <c r="CA245" i="45"/>
  <c r="BZ246" i="45"/>
  <c r="CA246" i="45"/>
  <c r="BZ247" i="45"/>
  <c r="CA247" i="45"/>
  <c r="BZ248" i="45"/>
  <c r="CA248" i="45"/>
  <c r="BZ249" i="45"/>
  <c r="CA249" i="45"/>
  <c r="BZ250" i="45"/>
  <c r="CA250" i="45"/>
  <c r="BZ251" i="45"/>
  <c r="CA251" i="45"/>
  <c r="BZ252" i="45"/>
  <c r="CA252" i="45"/>
  <c r="BZ253" i="45"/>
  <c r="CA253" i="45"/>
  <c r="BZ254" i="45"/>
  <c r="CA254" i="45"/>
  <c r="BZ255" i="45"/>
  <c r="CA255" i="45"/>
  <c r="BZ256" i="45"/>
  <c r="CA256" i="45"/>
  <c r="BZ257" i="45"/>
  <c r="CA257" i="45"/>
  <c r="BZ258" i="45"/>
  <c r="CA258" i="45"/>
  <c r="BZ259" i="45"/>
  <c r="CA259" i="45"/>
  <c r="BZ260" i="45"/>
  <c r="CA260" i="45"/>
  <c r="BZ261" i="45"/>
  <c r="CA261" i="45"/>
  <c r="BZ262" i="45"/>
  <c r="CA262" i="45"/>
  <c r="BZ263" i="45"/>
  <c r="CA263" i="45"/>
  <c r="BZ264" i="45"/>
  <c r="CA264" i="45"/>
  <c r="BZ265" i="45"/>
  <c r="CA265" i="45"/>
  <c r="BZ266" i="45"/>
  <c r="CA266" i="45"/>
  <c r="BZ267" i="45"/>
  <c r="CA267" i="45"/>
  <c r="BZ268" i="45"/>
  <c r="CA268" i="45"/>
  <c r="BZ269" i="45"/>
  <c r="CA269" i="45"/>
  <c r="BZ270" i="45"/>
  <c r="CA270" i="45"/>
  <c r="BZ271" i="45"/>
  <c r="CA271" i="45"/>
  <c r="BZ272" i="45"/>
  <c r="CA272" i="45"/>
  <c r="BZ273" i="45"/>
  <c r="CA273" i="45"/>
  <c r="BZ274" i="45"/>
  <c r="CA274" i="45"/>
  <c r="BZ275" i="45"/>
  <c r="CA275" i="45"/>
  <c r="BZ276" i="45"/>
  <c r="CA276" i="45"/>
  <c r="BZ277" i="45"/>
  <c r="CA277" i="45"/>
  <c r="BZ278" i="45"/>
  <c r="CA278" i="45"/>
  <c r="BZ279" i="45"/>
  <c r="CA279" i="45"/>
  <c r="BZ280" i="45"/>
  <c r="CA280" i="45"/>
  <c r="BZ281" i="45"/>
  <c r="CA281" i="45"/>
  <c r="BZ282" i="45"/>
  <c r="CA282" i="45"/>
  <c r="BZ283" i="45"/>
  <c r="CA283" i="45"/>
  <c r="BZ284" i="45"/>
  <c r="CA284" i="45"/>
  <c r="BZ285" i="45"/>
  <c r="CA285" i="45"/>
  <c r="BZ286" i="45"/>
  <c r="CA286" i="45"/>
  <c r="BZ287" i="45"/>
  <c r="CA287" i="45"/>
  <c r="BZ288" i="45"/>
  <c r="CA288" i="45"/>
  <c r="BZ289" i="45"/>
  <c r="CA289" i="45"/>
  <c r="BZ290" i="45"/>
  <c r="CA290" i="45"/>
  <c r="BZ291" i="45"/>
  <c r="CA291" i="45"/>
  <c r="BZ292" i="45"/>
  <c r="CA292" i="45"/>
  <c r="BZ293" i="45"/>
  <c r="CA293" i="45"/>
  <c r="BZ294" i="45"/>
  <c r="CA294" i="45"/>
  <c r="BZ295" i="45"/>
  <c r="CA295" i="45"/>
  <c r="BZ296" i="45"/>
  <c r="CA296" i="45"/>
  <c r="BZ297" i="45"/>
  <c r="CA297" i="45"/>
  <c r="BZ298" i="45"/>
  <c r="CA298" i="45"/>
  <c r="BZ299" i="45"/>
  <c r="CA299" i="45"/>
  <c r="BZ300" i="45"/>
  <c r="CA300" i="45"/>
  <c r="BZ301" i="45"/>
  <c r="CA301" i="45"/>
  <c r="BZ302" i="45"/>
  <c r="CA302" i="45"/>
  <c r="BZ303" i="45"/>
  <c r="CA303" i="45"/>
  <c r="BZ304" i="45"/>
  <c r="CA304" i="45"/>
  <c r="BZ305" i="45"/>
  <c r="CA305" i="45"/>
  <c r="BZ306" i="45"/>
  <c r="CA306" i="45"/>
  <c r="BZ307" i="45"/>
  <c r="CA307" i="45"/>
  <c r="BZ308" i="45"/>
  <c r="CA308" i="45"/>
  <c r="BZ309" i="45"/>
  <c r="CA309" i="45"/>
  <c r="BZ310" i="45"/>
  <c r="CA310" i="45"/>
  <c r="BZ311" i="45"/>
  <c r="CA311" i="45"/>
  <c r="BZ312" i="45"/>
  <c r="CA312" i="45"/>
  <c r="BZ313" i="45"/>
  <c r="CA313" i="45"/>
  <c r="BZ314" i="45"/>
  <c r="CA314" i="45"/>
  <c r="BZ315" i="45"/>
  <c r="CA315" i="45"/>
  <c r="BZ316" i="45"/>
  <c r="CA316" i="45"/>
  <c r="BZ317" i="45"/>
  <c r="CA317" i="45"/>
  <c r="BZ318" i="45"/>
  <c r="CA318" i="45"/>
  <c r="BZ319" i="45"/>
  <c r="CA319" i="45"/>
  <c r="BZ320" i="45"/>
  <c r="CA320" i="45"/>
  <c r="BZ321" i="45"/>
  <c r="CA321" i="45"/>
  <c r="BZ322" i="45"/>
  <c r="CA322" i="45"/>
  <c r="BZ323" i="45"/>
  <c r="CA323" i="45"/>
  <c r="BZ324" i="45"/>
  <c r="CA324" i="45"/>
  <c r="BZ325" i="45"/>
  <c r="CA325" i="45"/>
  <c r="BZ326" i="45"/>
  <c r="CA326" i="45"/>
  <c r="BZ327" i="45"/>
  <c r="CA327" i="45"/>
  <c r="BZ328" i="45"/>
  <c r="CA328" i="45"/>
  <c r="BZ329" i="45"/>
  <c r="CA329" i="45"/>
  <c r="BZ330" i="45"/>
  <c r="CA330" i="45"/>
  <c r="BZ331" i="45"/>
  <c r="CA331" i="45"/>
  <c r="BZ332" i="45"/>
  <c r="CA332" i="45"/>
  <c r="BZ333" i="45"/>
  <c r="CA333" i="45"/>
  <c r="BZ334" i="45"/>
  <c r="CA334" i="45"/>
  <c r="BZ335" i="45"/>
  <c r="CA335" i="45"/>
  <c r="BZ336" i="45"/>
  <c r="CA336" i="45"/>
  <c r="BZ337" i="45"/>
  <c r="CA337" i="45"/>
  <c r="BZ338" i="45"/>
  <c r="CA338" i="45"/>
  <c r="BZ339" i="45"/>
  <c r="CA339" i="45"/>
  <c r="BZ340" i="45"/>
  <c r="CA340" i="45"/>
  <c r="BZ341" i="45"/>
  <c r="CA341" i="45"/>
  <c r="BZ342" i="45"/>
  <c r="CA342" i="45"/>
  <c r="BZ343" i="45"/>
  <c r="CA343" i="45"/>
  <c r="BZ344" i="45"/>
  <c r="CA344" i="45"/>
  <c r="BZ345" i="45"/>
  <c r="CA345" i="45"/>
  <c r="BZ346" i="45"/>
  <c r="CA346" i="45"/>
  <c r="BZ347" i="45"/>
  <c r="CA347" i="45"/>
  <c r="BZ348" i="45"/>
  <c r="CA348" i="45"/>
  <c r="BZ349" i="45"/>
  <c r="CA349" i="45"/>
  <c r="BZ350" i="45"/>
  <c r="CA350" i="45"/>
  <c r="BZ351" i="45"/>
  <c r="CA351" i="45"/>
  <c r="BZ352" i="45"/>
  <c r="CA352" i="45"/>
  <c r="BZ353" i="45"/>
  <c r="CA353" i="45"/>
  <c r="BZ354" i="45"/>
  <c r="CA354" i="45"/>
  <c r="BZ355" i="45"/>
  <c r="CA355" i="45"/>
  <c r="BZ356" i="45"/>
  <c r="CA356" i="45"/>
  <c r="BZ357" i="45"/>
  <c r="CA357" i="45"/>
  <c r="BZ358" i="45"/>
  <c r="CA358" i="45"/>
  <c r="BZ359" i="45"/>
  <c r="CA359" i="45"/>
  <c r="BZ360" i="45"/>
  <c r="CA360" i="45"/>
  <c r="BZ361" i="45"/>
  <c r="CA361" i="45"/>
  <c r="BZ362" i="45"/>
  <c r="CA362" i="45"/>
  <c r="BZ363" i="45"/>
  <c r="CA363" i="45"/>
  <c r="BZ364" i="45"/>
  <c r="CA364" i="45"/>
  <c r="BZ365" i="45"/>
  <c r="CA365" i="45"/>
  <c r="BZ366" i="45"/>
  <c r="CA366" i="45"/>
  <c r="BZ367" i="45"/>
  <c r="CA367" i="45"/>
  <c r="BZ368" i="45"/>
  <c r="CA368" i="45"/>
  <c r="BZ369" i="45"/>
  <c r="CA369" i="45"/>
  <c r="BZ370" i="45"/>
  <c r="CA370" i="45"/>
  <c r="BZ371" i="45"/>
  <c r="CA371" i="45"/>
  <c r="BZ372" i="45"/>
  <c r="CA372" i="45"/>
  <c r="BZ373" i="45"/>
  <c r="CA373" i="45"/>
  <c r="BZ374" i="45"/>
  <c r="CA374" i="45"/>
  <c r="BZ375" i="45"/>
  <c r="CA375" i="45"/>
  <c r="BZ376" i="45"/>
  <c r="CA376" i="45"/>
  <c r="BZ377" i="45"/>
  <c r="CA377" i="45"/>
  <c r="BZ378" i="45"/>
  <c r="CA378" i="45"/>
  <c r="BZ379" i="45"/>
  <c r="CA379" i="45"/>
  <c r="BZ380" i="45"/>
  <c r="CA380" i="45"/>
  <c r="BZ381" i="45"/>
  <c r="CA381" i="45"/>
  <c r="BZ382" i="45"/>
  <c r="CA382" i="45"/>
  <c r="BZ383" i="45"/>
  <c r="CA383" i="45"/>
  <c r="BZ384" i="45"/>
  <c r="CA384" i="45"/>
  <c r="BZ385" i="45"/>
  <c r="CA385" i="45"/>
  <c r="BZ386" i="45"/>
  <c r="CA386" i="45"/>
  <c r="BZ387" i="45"/>
  <c r="CA387" i="45"/>
  <c r="BZ388" i="45"/>
  <c r="CA388" i="45"/>
  <c r="BZ389" i="45"/>
  <c r="CA389" i="45"/>
  <c r="BZ390" i="45"/>
  <c r="CA390" i="45"/>
  <c r="BZ391" i="45"/>
  <c r="CA391" i="45"/>
  <c r="BZ392" i="45"/>
  <c r="CA392" i="45"/>
  <c r="BZ393" i="45"/>
  <c r="CA393" i="45"/>
  <c r="BZ394" i="45"/>
  <c r="CA394" i="45"/>
  <c r="BZ395" i="45"/>
  <c r="CA395" i="45"/>
  <c r="BZ396" i="45"/>
  <c r="CA396" i="45"/>
  <c r="BZ397" i="45"/>
  <c r="CA397" i="45"/>
  <c r="BZ398" i="45"/>
  <c r="CA398" i="45"/>
  <c r="BZ399" i="45"/>
  <c r="CA399" i="45"/>
  <c r="BZ400" i="45"/>
  <c r="CA400" i="45"/>
  <c r="BZ401" i="45"/>
  <c r="CA401" i="45"/>
  <c r="BZ402" i="45"/>
  <c r="CA402" i="45"/>
  <c r="BZ403" i="45"/>
  <c r="CA403" i="45"/>
  <c r="BZ404" i="45"/>
  <c r="CA404" i="45"/>
  <c r="BZ405" i="45"/>
  <c r="CA405" i="45"/>
  <c r="BZ406" i="45"/>
  <c r="CA406" i="45"/>
  <c r="BZ407" i="45"/>
  <c r="CA407" i="45"/>
  <c r="BZ408" i="45"/>
  <c r="CA408" i="45"/>
  <c r="BZ409" i="45"/>
  <c r="CA409" i="45"/>
  <c r="BZ410" i="45"/>
  <c r="CA410" i="45"/>
  <c r="BZ411" i="45"/>
  <c r="CA411" i="45"/>
  <c r="BZ412" i="45"/>
  <c r="CA412" i="45"/>
  <c r="BZ413" i="45"/>
  <c r="CA413" i="45"/>
  <c r="BZ414" i="45"/>
  <c r="CA414" i="45"/>
  <c r="BZ415" i="45"/>
  <c r="CA415" i="45"/>
  <c r="BZ416" i="45"/>
  <c r="CA416" i="45"/>
  <c r="BZ417" i="45"/>
  <c r="CA417" i="45"/>
  <c r="BZ418" i="45"/>
  <c r="CA418" i="45"/>
  <c r="BZ419" i="45"/>
  <c r="CA419" i="45"/>
  <c r="BZ420" i="45"/>
  <c r="CA420" i="45"/>
  <c r="BZ421" i="45"/>
  <c r="CA421" i="45"/>
  <c r="BZ422" i="45"/>
  <c r="CA422" i="45"/>
  <c r="BZ423" i="45"/>
  <c r="CA423" i="45"/>
  <c r="BZ424" i="45"/>
  <c r="CA424" i="45"/>
  <c r="BZ425" i="45"/>
  <c r="CA425" i="45"/>
  <c r="BZ426" i="45"/>
  <c r="CA426" i="45"/>
  <c r="BZ427" i="45"/>
  <c r="CA427" i="45"/>
  <c r="BZ428" i="45"/>
  <c r="CA428" i="45"/>
  <c r="BZ429" i="45"/>
  <c r="CA429" i="45"/>
  <c r="BZ430" i="45"/>
  <c r="CA430" i="45"/>
  <c r="BZ431" i="45"/>
  <c r="CA431" i="45"/>
  <c r="BZ432" i="45"/>
  <c r="CA432" i="45"/>
  <c r="BZ433" i="45"/>
  <c r="CA433" i="45"/>
  <c r="BZ434" i="45"/>
  <c r="CA434" i="45"/>
  <c r="BZ435" i="45"/>
  <c r="CA435" i="45"/>
  <c r="BZ436" i="45"/>
  <c r="CA436" i="45"/>
  <c r="BZ437" i="45"/>
  <c r="CA437" i="45"/>
  <c r="BZ438" i="45"/>
  <c r="CA438" i="45"/>
  <c r="BZ439" i="45"/>
  <c r="CA439" i="45"/>
  <c r="BZ440" i="45"/>
  <c r="CA440" i="45"/>
  <c r="BZ441" i="45"/>
  <c r="CA441" i="45"/>
  <c r="BZ442" i="45"/>
  <c r="CA442" i="45"/>
  <c r="BZ443" i="45"/>
  <c r="CA443" i="45"/>
  <c r="BZ444" i="45"/>
  <c r="CA444" i="45"/>
  <c r="BZ445" i="45"/>
  <c r="CA445" i="45"/>
  <c r="BZ446" i="45"/>
  <c r="CA446" i="45"/>
  <c r="BV3" i="45"/>
  <c r="BW3" i="45"/>
  <c r="BV4" i="45"/>
  <c r="BW4" i="45"/>
  <c r="BV5" i="45"/>
  <c r="BW5" i="45"/>
  <c r="BV6" i="45"/>
  <c r="BW6" i="45"/>
  <c r="BV7" i="45"/>
  <c r="BW7" i="45"/>
  <c r="BV8" i="45"/>
  <c r="BW8" i="45"/>
  <c r="BV9" i="45"/>
  <c r="BW9" i="45"/>
  <c r="BV10" i="45"/>
  <c r="BW10" i="45"/>
  <c r="BV11" i="45"/>
  <c r="BW11" i="45"/>
  <c r="BV12" i="45"/>
  <c r="BW12" i="45"/>
  <c r="BV13" i="45"/>
  <c r="BW13" i="45"/>
  <c r="BV14" i="45"/>
  <c r="BW14" i="45"/>
  <c r="BV15" i="45"/>
  <c r="BW15" i="45"/>
  <c r="BV16" i="45"/>
  <c r="BW16" i="45"/>
  <c r="BV17" i="45"/>
  <c r="BW17" i="45"/>
  <c r="BV18" i="45"/>
  <c r="BW18" i="45"/>
  <c r="BV19" i="45"/>
  <c r="BW19" i="45"/>
  <c r="BV20" i="45"/>
  <c r="BW20" i="45"/>
  <c r="BV21" i="45"/>
  <c r="BW21" i="45"/>
  <c r="BV22" i="45"/>
  <c r="BW22" i="45"/>
  <c r="BV23" i="45"/>
  <c r="BW23" i="45"/>
  <c r="BV24" i="45"/>
  <c r="BW24" i="45"/>
  <c r="BV25" i="45"/>
  <c r="BW25" i="45"/>
  <c r="BV26" i="45"/>
  <c r="BW26" i="45"/>
  <c r="BV27" i="45"/>
  <c r="BW27" i="45"/>
  <c r="BV28" i="45"/>
  <c r="BW28" i="45"/>
  <c r="BV29" i="45"/>
  <c r="BW29" i="45"/>
  <c r="BV30" i="45"/>
  <c r="BW30" i="45"/>
  <c r="BV31" i="45"/>
  <c r="BW31" i="45"/>
  <c r="BV32" i="45"/>
  <c r="BW32" i="45"/>
  <c r="BV33" i="45"/>
  <c r="BW33" i="45"/>
  <c r="BV34" i="45"/>
  <c r="BW34" i="45"/>
  <c r="BV35" i="45"/>
  <c r="BW35" i="45"/>
  <c r="BV36" i="45"/>
  <c r="BW36" i="45"/>
  <c r="BV37" i="45"/>
  <c r="BW37" i="45"/>
  <c r="BV38" i="45"/>
  <c r="BW38" i="45"/>
  <c r="BV39" i="45"/>
  <c r="BW39" i="45"/>
  <c r="BV40" i="45"/>
  <c r="BW40" i="45"/>
  <c r="BV41" i="45"/>
  <c r="BW41" i="45"/>
  <c r="BV42" i="45"/>
  <c r="BW42" i="45"/>
  <c r="BV43" i="45"/>
  <c r="BW43" i="45"/>
  <c r="BV44" i="45"/>
  <c r="BW44" i="45"/>
  <c r="BV45" i="45"/>
  <c r="BW45" i="45"/>
  <c r="BV46" i="45"/>
  <c r="BW46" i="45"/>
  <c r="BV47" i="45"/>
  <c r="BW47" i="45"/>
  <c r="BV48" i="45"/>
  <c r="BW48" i="45"/>
  <c r="BV49" i="45"/>
  <c r="BW49" i="45"/>
  <c r="BV50" i="45"/>
  <c r="BW50" i="45"/>
  <c r="BV51" i="45"/>
  <c r="BW51" i="45"/>
  <c r="BV52" i="45"/>
  <c r="BW52" i="45"/>
  <c r="BV53" i="45"/>
  <c r="BW53" i="45"/>
  <c r="BV54" i="45"/>
  <c r="BW54" i="45"/>
  <c r="BV55" i="45"/>
  <c r="BW55" i="45"/>
  <c r="BV56" i="45"/>
  <c r="BW56" i="45"/>
  <c r="BV57" i="45"/>
  <c r="BW57" i="45"/>
  <c r="BV58" i="45"/>
  <c r="BW58" i="45"/>
  <c r="BV59" i="45"/>
  <c r="BW59" i="45"/>
  <c r="BV60" i="45"/>
  <c r="BW60" i="45"/>
  <c r="BV61" i="45"/>
  <c r="BW61" i="45"/>
  <c r="BV62" i="45"/>
  <c r="BW62" i="45"/>
  <c r="BV63" i="45"/>
  <c r="BW63" i="45"/>
  <c r="BV64" i="45"/>
  <c r="BW64" i="45"/>
  <c r="BV65" i="45"/>
  <c r="BW65" i="45"/>
  <c r="BV66" i="45"/>
  <c r="BW66" i="45"/>
  <c r="BV67" i="45"/>
  <c r="BW67" i="45"/>
  <c r="BV68" i="45"/>
  <c r="BW68" i="45"/>
  <c r="BV69" i="45"/>
  <c r="BW69" i="45"/>
  <c r="BV70" i="45"/>
  <c r="BW70" i="45"/>
  <c r="BV71" i="45"/>
  <c r="BW71" i="45"/>
  <c r="BV72" i="45"/>
  <c r="BW72" i="45"/>
  <c r="BV73" i="45"/>
  <c r="BW73" i="45"/>
  <c r="BV74" i="45"/>
  <c r="BW74" i="45"/>
  <c r="BV75" i="45"/>
  <c r="BW75" i="45"/>
  <c r="BV76" i="45"/>
  <c r="BW76" i="45"/>
  <c r="BV77" i="45"/>
  <c r="BW77" i="45"/>
  <c r="BV78" i="45"/>
  <c r="BW78" i="45"/>
  <c r="BV79" i="45"/>
  <c r="BW79" i="45"/>
  <c r="BV80" i="45"/>
  <c r="BW80" i="45"/>
  <c r="BV81" i="45"/>
  <c r="BW81" i="45"/>
  <c r="BV82" i="45"/>
  <c r="BW82" i="45"/>
  <c r="BV83" i="45"/>
  <c r="BW83" i="45"/>
  <c r="BV84" i="45"/>
  <c r="BW84" i="45"/>
  <c r="BV85" i="45"/>
  <c r="BW85" i="45"/>
  <c r="BV86" i="45"/>
  <c r="BW86" i="45"/>
  <c r="BV87" i="45"/>
  <c r="BW87" i="45"/>
  <c r="BV88" i="45"/>
  <c r="BW88" i="45"/>
  <c r="BV89" i="45"/>
  <c r="BW89" i="45"/>
  <c r="BV90" i="45"/>
  <c r="BW90" i="45"/>
  <c r="BV91" i="45"/>
  <c r="BW91" i="45"/>
  <c r="BV92" i="45"/>
  <c r="BW92" i="45"/>
  <c r="BV93" i="45"/>
  <c r="BW93" i="45"/>
  <c r="BV94" i="45"/>
  <c r="BW94" i="45"/>
  <c r="BV95" i="45"/>
  <c r="BW95" i="45"/>
  <c r="BV96" i="45"/>
  <c r="BW96" i="45"/>
  <c r="BV97" i="45"/>
  <c r="BW97" i="45"/>
  <c r="BV98" i="45"/>
  <c r="BW98" i="45"/>
  <c r="BV99" i="45"/>
  <c r="BW99" i="45"/>
  <c r="BV100" i="45"/>
  <c r="BW100" i="45"/>
  <c r="BV101" i="45"/>
  <c r="BW101" i="45"/>
  <c r="BV102" i="45"/>
  <c r="BW102" i="45"/>
  <c r="BV103" i="45"/>
  <c r="BW103" i="45"/>
  <c r="BV104" i="45"/>
  <c r="BW104" i="45"/>
  <c r="BV105" i="45"/>
  <c r="BW105" i="45"/>
  <c r="BV106" i="45"/>
  <c r="BW106" i="45"/>
  <c r="BV107" i="45"/>
  <c r="BW107" i="45"/>
  <c r="BV108" i="45"/>
  <c r="BW108" i="45"/>
  <c r="BV109" i="45"/>
  <c r="BW109" i="45"/>
  <c r="BV110" i="45"/>
  <c r="BW110" i="45"/>
  <c r="BV111" i="45"/>
  <c r="BW111" i="45"/>
  <c r="BV112" i="45"/>
  <c r="BW112" i="45"/>
  <c r="BV113" i="45"/>
  <c r="BW113" i="45"/>
  <c r="BV114" i="45"/>
  <c r="BW114" i="45"/>
  <c r="BV115" i="45"/>
  <c r="BW115" i="45"/>
  <c r="BV116" i="45"/>
  <c r="BW116" i="45"/>
  <c r="BV117" i="45"/>
  <c r="BW117" i="45"/>
  <c r="BV118" i="45"/>
  <c r="BW118" i="45"/>
  <c r="BV119" i="45"/>
  <c r="BW119" i="45"/>
  <c r="BV120" i="45"/>
  <c r="BW120" i="45"/>
  <c r="BV121" i="45"/>
  <c r="BW121" i="45"/>
  <c r="BV122" i="45"/>
  <c r="BW122" i="45"/>
  <c r="BV123" i="45"/>
  <c r="BW123" i="45"/>
  <c r="BV124" i="45"/>
  <c r="BW124" i="45"/>
  <c r="BV125" i="45"/>
  <c r="BW125" i="45"/>
  <c r="BV126" i="45"/>
  <c r="BW126" i="45"/>
  <c r="BV127" i="45"/>
  <c r="BW127" i="45"/>
  <c r="BV128" i="45"/>
  <c r="BW128" i="45"/>
  <c r="BV129" i="45"/>
  <c r="BW129" i="45"/>
  <c r="BV130" i="45"/>
  <c r="BW130" i="45"/>
  <c r="BV131" i="45"/>
  <c r="BW131" i="45"/>
  <c r="BV132" i="45"/>
  <c r="BW132" i="45"/>
  <c r="BV133" i="45"/>
  <c r="BW133" i="45"/>
  <c r="BV134" i="45"/>
  <c r="BW134" i="45"/>
  <c r="BV135" i="45"/>
  <c r="BW135" i="45"/>
  <c r="BV136" i="45"/>
  <c r="BW136" i="45"/>
  <c r="BV137" i="45"/>
  <c r="BW137" i="45"/>
  <c r="BV138" i="45"/>
  <c r="BW138" i="45"/>
  <c r="BV139" i="45"/>
  <c r="BW139" i="45"/>
  <c r="BV140" i="45"/>
  <c r="BW140" i="45"/>
  <c r="BV141" i="45"/>
  <c r="BW141" i="45"/>
  <c r="BV142" i="45"/>
  <c r="BW142" i="45"/>
  <c r="BV143" i="45"/>
  <c r="BW143" i="45"/>
  <c r="BV144" i="45"/>
  <c r="BW144" i="45"/>
  <c r="BV145" i="45"/>
  <c r="BW145" i="45"/>
  <c r="BV146" i="45"/>
  <c r="BW146" i="45"/>
  <c r="BV147" i="45"/>
  <c r="BW147" i="45"/>
  <c r="BV148" i="45"/>
  <c r="BW148" i="45"/>
  <c r="BV149" i="45"/>
  <c r="BW149" i="45"/>
  <c r="BV150" i="45"/>
  <c r="BW150" i="45"/>
  <c r="BV151" i="45"/>
  <c r="BW151" i="45"/>
  <c r="BV152" i="45"/>
  <c r="BW152" i="45"/>
  <c r="BV153" i="45"/>
  <c r="BW153" i="45"/>
  <c r="BV154" i="45"/>
  <c r="BW154" i="45"/>
  <c r="BV155" i="45"/>
  <c r="BW155" i="45"/>
  <c r="BV156" i="45"/>
  <c r="BW156" i="45"/>
  <c r="BV157" i="45"/>
  <c r="BW157" i="45"/>
  <c r="BV158" i="45"/>
  <c r="BW158" i="45"/>
  <c r="BV159" i="45"/>
  <c r="BW159" i="45"/>
  <c r="BV160" i="45"/>
  <c r="BW160" i="45"/>
  <c r="BV161" i="45"/>
  <c r="BW161" i="45"/>
  <c r="BV162" i="45"/>
  <c r="BW162" i="45"/>
  <c r="BV163" i="45"/>
  <c r="BW163" i="45"/>
  <c r="BV164" i="45"/>
  <c r="BW164" i="45"/>
  <c r="BV165" i="45"/>
  <c r="BW165" i="45"/>
  <c r="BV166" i="45"/>
  <c r="BW166" i="45"/>
  <c r="BV167" i="45"/>
  <c r="BW167" i="45"/>
  <c r="BV168" i="45"/>
  <c r="BW168" i="45"/>
  <c r="BV169" i="45"/>
  <c r="BW169" i="45"/>
  <c r="BV170" i="45"/>
  <c r="BW170" i="45"/>
  <c r="BV171" i="45"/>
  <c r="BW171" i="45"/>
  <c r="BV172" i="45"/>
  <c r="BW172" i="45"/>
  <c r="BV173" i="45"/>
  <c r="BW173" i="45"/>
  <c r="BV174" i="45"/>
  <c r="BW174" i="45"/>
  <c r="BV175" i="45"/>
  <c r="BW175" i="45"/>
  <c r="BV176" i="45"/>
  <c r="BW176" i="45"/>
  <c r="BV177" i="45"/>
  <c r="BW177" i="45"/>
  <c r="BV178" i="45"/>
  <c r="BW178" i="45"/>
  <c r="BV179" i="45"/>
  <c r="BW179" i="45"/>
  <c r="BV180" i="45"/>
  <c r="BW180" i="45"/>
  <c r="BV181" i="45"/>
  <c r="BW181" i="45"/>
  <c r="BV182" i="45"/>
  <c r="BW182" i="45"/>
  <c r="BV183" i="45"/>
  <c r="BW183" i="45"/>
  <c r="BV184" i="45"/>
  <c r="BW184" i="45"/>
  <c r="BV185" i="45"/>
  <c r="BW185" i="45"/>
  <c r="BV186" i="45"/>
  <c r="BW186" i="45"/>
  <c r="BV187" i="45"/>
  <c r="BW187" i="45"/>
  <c r="BV188" i="45"/>
  <c r="BW188" i="45"/>
  <c r="BV189" i="45"/>
  <c r="BW189" i="45"/>
  <c r="BV190" i="45"/>
  <c r="BW190" i="45"/>
  <c r="BV191" i="45"/>
  <c r="BW191" i="45"/>
  <c r="BV192" i="45"/>
  <c r="BW192" i="45"/>
  <c r="BV193" i="45"/>
  <c r="BW193" i="45"/>
  <c r="BV194" i="45"/>
  <c r="BW194" i="45"/>
  <c r="BV195" i="45"/>
  <c r="BW195" i="45"/>
  <c r="BV196" i="45"/>
  <c r="BW196" i="45"/>
  <c r="BV197" i="45"/>
  <c r="BW197" i="45"/>
  <c r="BV198" i="45"/>
  <c r="BW198" i="45"/>
  <c r="BV199" i="45"/>
  <c r="BW199" i="45"/>
  <c r="BV200" i="45"/>
  <c r="BW200" i="45"/>
  <c r="BV201" i="45"/>
  <c r="BW201" i="45"/>
  <c r="BV202" i="45"/>
  <c r="BW202" i="45"/>
  <c r="BV203" i="45"/>
  <c r="BW203" i="45"/>
  <c r="BV204" i="45"/>
  <c r="BW204" i="45"/>
  <c r="BV205" i="45"/>
  <c r="BW205" i="45"/>
  <c r="BV206" i="45"/>
  <c r="BW206" i="45"/>
  <c r="BV207" i="45"/>
  <c r="BW207" i="45"/>
  <c r="BV208" i="45"/>
  <c r="BW208" i="45"/>
  <c r="BV209" i="45"/>
  <c r="BW209" i="45"/>
  <c r="BV210" i="45"/>
  <c r="BW210" i="45"/>
  <c r="BV211" i="45"/>
  <c r="BW211" i="45"/>
  <c r="BV212" i="45"/>
  <c r="BW212" i="45"/>
  <c r="BV213" i="45"/>
  <c r="BW213" i="45"/>
  <c r="BV214" i="45"/>
  <c r="BW214" i="45"/>
  <c r="BV215" i="45"/>
  <c r="BW215" i="45"/>
  <c r="BV216" i="45"/>
  <c r="BW216" i="45"/>
  <c r="BV217" i="45"/>
  <c r="BW217" i="45"/>
  <c r="BV218" i="45"/>
  <c r="BW218" i="45"/>
  <c r="BV219" i="45"/>
  <c r="BW219" i="45"/>
  <c r="BV220" i="45"/>
  <c r="BW220" i="45"/>
  <c r="BV221" i="45"/>
  <c r="BW221" i="45"/>
  <c r="BV222" i="45"/>
  <c r="BW222" i="45"/>
  <c r="BV223" i="45"/>
  <c r="BW223" i="45"/>
  <c r="BV224" i="45"/>
  <c r="BW224" i="45"/>
  <c r="BV225" i="45"/>
  <c r="BW225" i="45"/>
  <c r="BV226" i="45"/>
  <c r="BW226" i="45"/>
  <c r="BV227" i="45"/>
  <c r="BW227" i="45"/>
  <c r="BV228" i="45"/>
  <c r="BW228" i="45"/>
  <c r="BV229" i="45"/>
  <c r="BW229" i="45"/>
  <c r="BV230" i="45"/>
  <c r="BW230" i="45"/>
  <c r="BV231" i="45"/>
  <c r="BW231" i="45"/>
  <c r="BV232" i="45"/>
  <c r="BW232" i="45"/>
  <c r="BV233" i="45"/>
  <c r="BW233" i="45"/>
  <c r="BV234" i="45"/>
  <c r="BW234" i="45"/>
  <c r="BV235" i="45"/>
  <c r="BW235" i="45"/>
  <c r="BV236" i="45"/>
  <c r="BW236" i="45"/>
  <c r="BV237" i="45"/>
  <c r="BW237" i="45"/>
  <c r="BV238" i="45"/>
  <c r="BW238" i="45"/>
  <c r="BV239" i="45"/>
  <c r="BW239" i="45"/>
  <c r="BV240" i="45"/>
  <c r="BW240" i="45"/>
  <c r="BV241" i="45"/>
  <c r="BW241" i="45"/>
  <c r="BV242" i="45"/>
  <c r="BW242" i="45"/>
  <c r="BV243" i="45"/>
  <c r="BW243" i="45"/>
  <c r="BV244" i="45"/>
  <c r="BW244" i="45"/>
  <c r="BV245" i="45"/>
  <c r="BW245" i="45"/>
  <c r="BV246" i="45"/>
  <c r="BW246" i="45"/>
  <c r="BV247" i="45"/>
  <c r="BW247" i="45"/>
  <c r="BV248" i="45"/>
  <c r="BW248" i="45"/>
  <c r="BV249" i="45"/>
  <c r="BW249" i="45"/>
  <c r="BV250" i="45"/>
  <c r="BW250" i="45"/>
  <c r="BV251" i="45"/>
  <c r="BW251" i="45"/>
  <c r="BV252" i="45"/>
  <c r="BW252" i="45"/>
  <c r="BV253" i="45"/>
  <c r="BW253" i="45"/>
  <c r="BV254" i="45"/>
  <c r="BW254" i="45"/>
  <c r="BV255" i="45"/>
  <c r="BW255" i="45"/>
  <c r="BV256" i="45"/>
  <c r="BW256" i="45"/>
  <c r="BV257" i="45"/>
  <c r="BW257" i="45"/>
  <c r="BV258" i="45"/>
  <c r="BW258" i="45"/>
  <c r="BV259" i="45"/>
  <c r="BW259" i="45"/>
  <c r="BV260" i="45"/>
  <c r="BW260" i="45"/>
  <c r="BV261" i="45"/>
  <c r="BW261" i="45"/>
  <c r="BV262" i="45"/>
  <c r="BW262" i="45"/>
  <c r="BV263" i="45"/>
  <c r="BW263" i="45"/>
  <c r="BV264" i="45"/>
  <c r="BW264" i="45"/>
  <c r="BV265" i="45"/>
  <c r="BW265" i="45"/>
  <c r="BV266" i="45"/>
  <c r="BW266" i="45"/>
  <c r="BV267" i="45"/>
  <c r="BW267" i="45"/>
  <c r="BV268" i="45"/>
  <c r="BW268" i="45"/>
  <c r="BV269" i="45"/>
  <c r="BW269" i="45"/>
  <c r="BV270" i="45"/>
  <c r="BW270" i="45"/>
  <c r="BV271" i="45"/>
  <c r="BW271" i="45"/>
  <c r="BV272" i="45"/>
  <c r="BW272" i="45"/>
  <c r="BV273" i="45"/>
  <c r="BW273" i="45"/>
  <c r="BV274" i="45"/>
  <c r="BW274" i="45"/>
  <c r="BV275" i="45"/>
  <c r="BW275" i="45"/>
  <c r="BV276" i="45"/>
  <c r="BW276" i="45"/>
  <c r="BV277" i="45"/>
  <c r="BW277" i="45"/>
  <c r="BV278" i="45"/>
  <c r="BW278" i="45"/>
  <c r="BV279" i="45"/>
  <c r="BW279" i="45"/>
  <c r="BV280" i="45"/>
  <c r="BW280" i="45"/>
  <c r="BV281" i="45"/>
  <c r="BW281" i="45"/>
  <c r="BV282" i="45"/>
  <c r="BW282" i="45"/>
  <c r="BV283" i="45"/>
  <c r="BW283" i="45"/>
  <c r="BV284" i="45"/>
  <c r="BW284" i="45"/>
  <c r="BV285" i="45"/>
  <c r="BW285" i="45"/>
  <c r="BV286" i="45"/>
  <c r="BW286" i="45"/>
  <c r="BV287" i="45"/>
  <c r="BW287" i="45"/>
  <c r="BV288" i="45"/>
  <c r="BW288" i="45"/>
  <c r="BV289" i="45"/>
  <c r="BW289" i="45"/>
  <c r="BV290" i="45"/>
  <c r="BW290" i="45"/>
  <c r="BV291" i="45"/>
  <c r="BW291" i="45"/>
  <c r="BV292" i="45"/>
  <c r="BW292" i="45"/>
  <c r="BV293" i="45"/>
  <c r="BW293" i="45"/>
  <c r="BV294" i="45"/>
  <c r="BW294" i="45"/>
  <c r="BV295" i="45"/>
  <c r="BW295" i="45"/>
  <c r="BV296" i="45"/>
  <c r="BW296" i="45"/>
  <c r="BV297" i="45"/>
  <c r="BW297" i="45"/>
  <c r="BV298" i="45"/>
  <c r="BW298" i="45"/>
  <c r="BV299" i="45"/>
  <c r="BW299" i="45"/>
  <c r="BV300" i="45"/>
  <c r="BW300" i="45"/>
  <c r="BV301" i="45"/>
  <c r="BW301" i="45"/>
  <c r="BV302" i="45"/>
  <c r="BW302" i="45"/>
  <c r="BV303" i="45"/>
  <c r="BW303" i="45"/>
  <c r="BV304" i="45"/>
  <c r="BW304" i="45"/>
  <c r="BV305" i="45"/>
  <c r="BW305" i="45"/>
  <c r="BV306" i="45"/>
  <c r="BW306" i="45"/>
  <c r="BV307" i="45"/>
  <c r="BW307" i="45"/>
  <c r="BV308" i="45"/>
  <c r="BW308" i="45"/>
  <c r="BV309" i="45"/>
  <c r="BW309" i="45"/>
  <c r="BV310" i="45"/>
  <c r="BW310" i="45"/>
  <c r="BV311" i="45"/>
  <c r="BW311" i="45"/>
  <c r="BV312" i="45"/>
  <c r="BW312" i="45"/>
  <c r="BV313" i="45"/>
  <c r="BW313" i="45"/>
  <c r="BV314" i="45"/>
  <c r="BW314" i="45"/>
  <c r="BV315" i="45"/>
  <c r="BW315" i="45"/>
  <c r="BV316" i="45"/>
  <c r="BW316" i="45"/>
  <c r="BV317" i="45"/>
  <c r="BW317" i="45"/>
  <c r="BV318" i="45"/>
  <c r="BW318" i="45"/>
  <c r="BV319" i="45"/>
  <c r="BW319" i="45"/>
  <c r="BV320" i="45"/>
  <c r="BW320" i="45"/>
  <c r="BV321" i="45"/>
  <c r="BW321" i="45"/>
  <c r="BV322" i="45"/>
  <c r="BW322" i="45"/>
  <c r="BV323" i="45"/>
  <c r="BW323" i="45"/>
  <c r="BV324" i="45"/>
  <c r="BW324" i="45"/>
  <c r="BV325" i="45"/>
  <c r="BW325" i="45"/>
  <c r="BV326" i="45"/>
  <c r="BW326" i="45"/>
  <c r="BV327" i="45"/>
  <c r="BW327" i="45"/>
  <c r="BV328" i="45"/>
  <c r="BW328" i="45"/>
  <c r="BV329" i="45"/>
  <c r="BW329" i="45"/>
  <c r="BV330" i="45"/>
  <c r="BW330" i="45"/>
  <c r="BV331" i="45"/>
  <c r="BW331" i="45"/>
  <c r="BV332" i="45"/>
  <c r="BW332" i="45"/>
  <c r="BV333" i="45"/>
  <c r="BW333" i="45"/>
  <c r="BV334" i="45"/>
  <c r="BW334" i="45"/>
  <c r="BV335" i="45"/>
  <c r="BW335" i="45"/>
  <c r="BV336" i="45"/>
  <c r="BW336" i="45"/>
  <c r="BV337" i="45"/>
  <c r="BW337" i="45"/>
  <c r="BV338" i="45"/>
  <c r="BW338" i="45"/>
  <c r="BV339" i="45"/>
  <c r="BW339" i="45"/>
  <c r="BV340" i="45"/>
  <c r="BW340" i="45"/>
  <c r="BV341" i="45"/>
  <c r="BW341" i="45"/>
  <c r="BV342" i="45"/>
  <c r="BW342" i="45"/>
  <c r="BV343" i="45"/>
  <c r="BW343" i="45"/>
  <c r="BV344" i="45"/>
  <c r="BW344" i="45"/>
  <c r="BV345" i="45"/>
  <c r="BW345" i="45"/>
  <c r="BV346" i="45"/>
  <c r="BW346" i="45"/>
  <c r="BV347" i="45"/>
  <c r="BW347" i="45"/>
  <c r="BV348" i="45"/>
  <c r="BW348" i="45"/>
  <c r="BV349" i="45"/>
  <c r="BW349" i="45"/>
  <c r="BV350" i="45"/>
  <c r="BW350" i="45"/>
  <c r="BV351" i="45"/>
  <c r="BW351" i="45"/>
  <c r="BV352" i="45"/>
  <c r="BW352" i="45"/>
  <c r="BV353" i="45"/>
  <c r="BW353" i="45"/>
  <c r="BV354" i="45"/>
  <c r="BW354" i="45"/>
  <c r="BV355" i="45"/>
  <c r="BW355" i="45"/>
  <c r="BV356" i="45"/>
  <c r="BW356" i="45"/>
  <c r="BV357" i="45"/>
  <c r="BW357" i="45"/>
  <c r="BV358" i="45"/>
  <c r="BW358" i="45"/>
  <c r="BV359" i="45"/>
  <c r="BW359" i="45"/>
  <c r="BV360" i="45"/>
  <c r="BW360" i="45"/>
  <c r="BV361" i="45"/>
  <c r="BW361" i="45"/>
  <c r="BV362" i="45"/>
  <c r="BW362" i="45"/>
  <c r="BV363" i="45"/>
  <c r="BW363" i="45"/>
  <c r="BV364" i="45"/>
  <c r="BW364" i="45"/>
  <c r="BV365" i="45"/>
  <c r="BW365" i="45"/>
  <c r="BV366" i="45"/>
  <c r="BW366" i="45"/>
  <c r="BV367" i="45"/>
  <c r="BW367" i="45"/>
  <c r="BV368" i="45"/>
  <c r="BW368" i="45"/>
  <c r="BV369" i="45"/>
  <c r="BW369" i="45"/>
  <c r="BV370" i="45"/>
  <c r="BW370" i="45"/>
  <c r="BV371" i="45"/>
  <c r="BW371" i="45"/>
  <c r="BV372" i="45"/>
  <c r="BW372" i="45"/>
  <c r="BV373" i="45"/>
  <c r="BW373" i="45"/>
  <c r="BV374" i="45"/>
  <c r="BW374" i="45"/>
  <c r="BV375" i="45"/>
  <c r="BW375" i="45"/>
  <c r="BV376" i="45"/>
  <c r="BW376" i="45"/>
  <c r="BV377" i="45"/>
  <c r="BW377" i="45"/>
  <c r="BV378" i="45"/>
  <c r="BW378" i="45"/>
  <c r="BV379" i="45"/>
  <c r="BW379" i="45"/>
  <c r="BV380" i="45"/>
  <c r="BW380" i="45"/>
  <c r="BV381" i="45"/>
  <c r="BW381" i="45"/>
  <c r="BV382" i="45"/>
  <c r="BW382" i="45"/>
  <c r="BV383" i="45"/>
  <c r="BW383" i="45"/>
  <c r="BV384" i="45"/>
  <c r="BW384" i="45"/>
  <c r="BV385" i="45"/>
  <c r="BW385" i="45"/>
  <c r="BV386" i="45"/>
  <c r="BW386" i="45"/>
  <c r="BV387" i="45"/>
  <c r="BW387" i="45"/>
  <c r="BV388" i="45"/>
  <c r="BW388" i="45"/>
  <c r="BV389" i="45"/>
  <c r="BW389" i="45"/>
  <c r="BV390" i="45"/>
  <c r="BW390" i="45"/>
  <c r="BV391" i="45"/>
  <c r="BW391" i="45"/>
  <c r="BV392" i="45"/>
  <c r="BW392" i="45"/>
  <c r="BV393" i="45"/>
  <c r="BW393" i="45"/>
  <c r="BV394" i="45"/>
  <c r="BW394" i="45"/>
  <c r="BV395" i="45"/>
  <c r="BW395" i="45"/>
  <c r="BV396" i="45"/>
  <c r="BW396" i="45"/>
  <c r="BV397" i="45"/>
  <c r="BW397" i="45"/>
  <c r="BV398" i="45"/>
  <c r="BW398" i="45"/>
  <c r="BV399" i="45"/>
  <c r="BW399" i="45"/>
  <c r="BV400" i="45"/>
  <c r="BW400" i="45"/>
  <c r="BV401" i="45"/>
  <c r="BW401" i="45"/>
  <c r="BV402" i="45"/>
  <c r="BW402" i="45"/>
  <c r="BV403" i="45"/>
  <c r="BW403" i="45"/>
  <c r="BV404" i="45"/>
  <c r="BW404" i="45"/>
  <c r="BV405" i="45"/>
  <c r="BW405" i="45"/>
  <c r="BV406" i="45"/>
  <c r="BW406" i="45"/>
  <c r="BV407" i="45"/>
  <c r="BW407" i="45"/>
  <c r="BV408" i="45"/>
  <c r="BW408" i="45"/>
  <c r="BV409" i="45"/>
  <c r="BW409" i="45"/>
  <c r="BV410" i="45"/>
  <c r="BW410" i="45"/>
  <c r="BV411" i="45"/>
  <c r="BW411" i="45"/>
  <c r="BV412" i="45"/>
  <c r="BW412" i="45"/>
  <c r="BV413" i="45"/>
  <c r="BW413" i="45"/>
  <c r="BV414" i="45"/>
  <c r="BW414" i="45"/>
  <c r="BV415" i="45"/>
  <c r="BW415" i="45"/>
  <c r="BV416" i="45"/>
  <c r="BW416" i="45"/>
  <c r="BV417" i="45"/>
  <c r="BW417" i="45"/>
  <c r="BV418" i="45"/>
  <c r="BW418" i="45"/>
  <c r="BV419" i="45"/>
  <c r="BW419" i="45"/>
  <c r="BV420" i="45"/>
  <c r="BW420" i="45"/>
  <c r="BV421" i="45"/>
  <c r="BW421" i="45"/>
  <c r="BV422" i="45"/>
  <c r="BW422" i="45"/>
  <c r="BV423" i="45"/>
  <c r="BW423" i="45"/>
  <c r="BV424" i="45"/>
  <c r="BW424" i="45"/>
  <c r="BV425" i="45"/>
  <c r="BW425" i="45"/>
  <c r="BV426" i="45"/>
  <c r="BW426" i="45"/>
  <c r="BV427" i="45"/>
  <c r="BW427" i="45"/>
  <c r="BV428" i="45"/>
  <c r="BW428" i="45"/>
  <c r="BV429" i="45"/>
  <c r="BW429" i="45"/>
  <c r="BV430" i="45"/>
  <c r="BW430" i="45"/>
  <c r="BV431" i="45"/>
  <c r="BW431" i="45"/>
  <c r="BV432" i="45"/>
  <c r="BW432" i="45"/>
  <c r="BV433" i="45"/>
  <c r="BW433" i="45"/>
  <c r="BV434" i="45"/>
  <c r="BW434" i="45"/>
  <c r="BV435" i="45"/>
  <c r="BW435" i="45"/>
  <c r="BV436" i="45"/>
  <c r="BW436" i="45"/>
  <c r="BV437" i="45"/>
  <c r="BW437" i="45"/>
  <c r="BV438" i="45"/>
  <c r="BW438" i="45"/>
  <c r="BV439" i="45"/>
  <c r="BW439" i="45"/>
  <c r="BV440" i="45"/>
  <c r="BW440" i="45"/>
  <c r="BV441" i="45"/>
  <c r="BW441" i="45"/>
  <c r="BV442" i="45"/>
  <c r="BW442" i="45"/>
  <c r="BV443" i="45"/>
  <c r="BW443" i="45"/>
  <c r="BV444" i="45"/>
  <c r="BW444" i="45"/>
  <c r="BV445" i="45"/>
  <c r="BW445" i="45"/>
  <c r="BV446" i="45"/>
  <c r="BW446" i="45"/>
  <c r="BR3" i="45"/>
  <c r="BS3" i="45"/>
  <c r="BR4" i="45"/>
  <c r="BS4" i="45"/>
  <c r="BR5" i="45"/>
  <c r="BS5" i="45"/>
  <c r="BR6" i="45"/>
  <c r="BS6" i="45"/>
  <c r="BR7" i="45"/>
  <c r="BS7" i="45"/>
  <c r="BR8" i="45"/>
  <c r="BS8" i="45"/>
  <c r="BR9" i="45"/>
  <c r="BS9" i="45"/>
  <c r="BR10" i="45"/>
  <c r="BS10" i="45"/>
  <c r="BR11" i="45"/>
  <c r="BS11" i="45"/>
  <c r="BR12" i="45"/>
  <c r="BS12" i="45"/>
  <c r="BR13" i="45"/>
  <c r="BS13" i="45"/>
  <c r="BR14" i="45"/>
  <c r="BS14" i="45"/>
  <c r="BR15" i="45"/>
  <c r="BS15" i="45"/>
  <c r="BR16" i="45"/>
  <c r="BS16" i="45"/>
  <c r="BR17" i="45"/>
  <c r="BS17" i="45"/>
  <c r="BR18" i="45"/>
  <c r="BS18" i="45"/>
  <c r="BR19" i="45"/>
  <c r="BS19" i="45"/>
  <c r="BR20" i="45"/>
  <c r="BS20" i="45"/>
  <c r="BR21" i="45"/>
  <c r="BS21" i="45"/>
  <c r="BR22" i="45"/>
  <c r="BS22" i="45"/>
  <c r="BR23" i="45"/>
  <c r="BS23" i="45"/>
  <c r="BR24" i="45"/>
  <c r="BS24" i="45"/>
  <c r="BR25" i="45"/>
  <c r="BS25" i="45"/>
  <c r="BR26" i="45"/>
  <c r="BS26" i="45"/>
  <c r="BR27" i="45"/>
  <c r="BS27" i="45"/>
  <c r="BR28" i="45"/>
  <c r="BS28" i="45"/>
  <c r="BR29" i="45"/>
  <c r="BS29" i="45"/>
  <c r="BR30" i="45"/>
  <c r="BS30" i="45"/>
  <c r="BR31" i="45"/>
  <c r="BS31" i="45"/>
  <c r="BR32" i="45"/>
  <c r="BS32" i="45"/>
  <c r="BR33" i="45"/>
  <c r="BS33" i="45"/>
  <c r="BR34" i="45"/>
  <c r="BS34" i="45"/>
  <c r="BR35" i="45"/>
  <c r="BS35" i="45"/>
  <c r="BR36" i="45"/>
  <c r="BS36" i="45"/>
  <c r="BR37" i="45"/>
  <c r="BS37" i="45"/>
  <c r="BR38" i="45"/>
  <c r="BS38" i="45"/>
  <c r="BR39" i="45"/>
  <c r="BS39" i="45"/>
  <c r="BR40" i="45"/>
  <c r="BS40" i="45"/>
  <c r="BR41" i="45"/>
  <c r="BS41" i="45"/>
  <c r="BR42" i="45"/>
  <c r="BS42" i="45"/>
  <c r="BR43" i="45"/>
  <c r="BS43" i="45"/>
  <c r="BR44" i="45"/>
  <c r="BS44" i="45"/>
  <c r="BR45" i="45"/>
  <c r="BS45" i="45"/>
  <c r="BR46" i="45"/>
  <c r="BS46" i="45"/>
  <c r="BR47" i="45"/>
  <c r="BS47" i="45"/>
  <c r="BR48" i="45"/>
  <c r="BS48" i="45"/>
  <c r="BR49" i="45"/>
  <c r="BS49" i="45"/>
  <c r="BR50" i="45"/>
  <c r="BS50" i="45"/>
  <c r="BR51" i="45"/>
  <c r="BS51" i="45"/>
  <c r="BR52" i="45"/>
  <c r="BS52" i="45"/>
  <c r="BR53" i="45"/>
  <c r="BS53" i="45"/>
  <c r="BR54" i="45"/>
  <c r="BS54" i="45"/>
  <c r="BR55" i="45"/>
  <c r="BS55" i="45"/>
  <c r="BR56" i="45"/>
  <c r="BS56" i="45"/>
  <c r="BR57" i="45"/>
  <c r="BS57" i="45"/>
  <c r="BR58" i="45"/>
  <c r="BS58" i="45"/>
  <c r="BR59" i="45"/>
  <c r="BS59" i="45"/>
  <c r="BR60" i="45"/>
  <c r="BS60" i="45"/>
  <c r="BR61" i="45"/>
  <c r="BS61" i="45"/>
  <c r="BR62" i="45"/>
  <c r="BS62" i="45"/>
  <c r="BR63" i="45"/>
  <c r="BS63" i="45"/>
  <c r="BR64" i="45"/>
  <c r="BS64" i="45"/>
  <c r="BR65" i="45"/>
  <c r="BS65" i="45"/>
  <c r="BR66" i="45"/>
  <c r="BS66" i="45"/>
  <c r="BR67" i="45"/>
  <c r="BS67" i="45"/>
  <c r="BR68" i="45"/>
  <c r="BS68" i="45"/>
  <c r="BR69" i="45"/>
  <c r="BS69" i="45"/>
  <c r="BR70" i="45"/>
  <c r="BS70" i="45"/>
  <c r="BR71" i="45"/>
  <c r="BS71" i="45"/>
  <c r="BR72" i="45"/>
  <c r="BS72" i="45"/>
  <c r="BR73" i="45"/>
  <c r="BS73" i="45"/>
  <c r="BR74" i="45"/>
  <c r="BS74" i="45"/>
  <c r="BR75" i="45"/>
  <c r="BS75" i="45"/>
  <c r="BR76" i="45"/>
  <c r="BS76" i="45"/>
  <c r="BR77" i="45"/>
  <c r="BS77" i="45"/>
  <c r="BR78" i="45"/>
  <c r="BS78" i="45"/>
  <c r="BR79" i="45"/>
  <c r="BS79" i="45"/>
  <c r="BR80" i="45"/>
  <c r="BS80" i="45"/>
  <c r="BR81" i="45"/>
  <c r="BS81" i="45"/>
  <c r="BR82" i="45"/>
  <c r="BS82" i="45"/>
  <c r="BR83" i="45"/>
  <c r="BS83" i="45"/>
  <c r="BR84" i="45"/>
  <c r="BS84" i="45"/>
  <c r="BR85" i="45"/>
  <c r="BS85" i="45"/>
  <c r="BR86" i="45"/>
  <c r="BS86" i="45"/>
  <c r="BR87" i="45"/>
  <c r="BS87" i="45"/>
  <c r="BR88" i="45"/>
  <c r="BS88" i="45"/>
  <c r="BR89" i="45"/>
  <c r="BS89" i="45"/>
  <c r="BR90" i="45"/>
  <c r="BS90" i="45"/>
  <c r="BR91" i="45"/>
  <c r="BS91" i="45"/>
  <c r="BR92" i="45"/>
  <c r="BS92" i="45"/>
  <c r="BR93" i="45"/>
  <c r="BS93" i="45"/>
  <c r="BR94" i="45"/>
  <c r="BS94" i="45"/>
  <c r="BR95" i="45"/>
  <c r="BS95" i="45"/>
  <c r="BR96" i="45"/>
  <c r="BS96" i="45"/>
  <c r="BR97" i="45"/>
  <c r="BS97" i="45"/>
  <c r="BR98" i="45"/>
  <c r="BS98" i="45"/>
  <c r="BR99" i="45"/>
  <c r="BS99" i="45"/>
  <c r="BR100" i="45"/>
  <c r="BS100" i="45"/>
  <c r="BR101" i="45"/>
  <c r="BS101" i="45"/>
  <c r="BR102" i="45"/>
  <c r="BS102" i="45"/>
  <c r="BR103" i="45"/>
  <c r="BS103" i="45"/>
  <c r="BR104" i="45"/>
  <c r="BS104" i="45"/>
  <c r="BR105" i="45"/>
  <c r="BS105" i="45"/>
  <c r="BR106" i="45"/>
  <c r="BS106" i="45"/>
  <c r="BR107" i="45"/>
  <c r="BS107" i="45"/>
  <c r="BR108" i="45"/>
  <c r="BS108" i="45"/>
  <c r="BR109" i="45"/>
  <c r="BS109" i="45"/>
  <c r="BR110" i="45"/>
  <c r="BS110" i="45"/>
  <c r="BR111" i="45"/>
  <c r="BS111" i="45"/>
  <c r="BR112" i="45"/>
  <c r="BS112" i="45"/>
  <c r="BR113" i="45"/>
  <c r="BS113" i="45"/>
  <c r="BR114" i="45"/>
  <c r="BS114" i="45"/>
  <c r="BR115" i="45"/>
  <c r="BS115" i="45"/>
  <c r="BR116" i="45"/>
  <c r="BS116" i="45"/>
  <c r="BR117" i="45"/>
  <c r="BS117" i="45"/>
  <c r="BR118" i="45"/>
  <c r="BS118" i="45"/>
  <c r="BR119" i="45"/>
  <c r="BS119" i="45"/>
  <c r="BR120" i="45"/>
  <c r="BS120" i="45"/>
  <c r="BR121" i="45"/>
  <c r="BS121" i="45"/>
  <c r="BR122" i="45"/>
  <c r="BS122" i="45"/>
  <c r="BR123" i="45"/>
  <c r="BS123" i="45"/>
  <c r="BR124" i="45"/>
  <c r="BS124" i="45"/>
  <c r="BR125" i="45"/>
  <c r="BS125" i="45"/>
  <c r="BR126" i="45"/>
  <c r="BS126" i="45"/>
  <c r="BR127" i="45"/>
  <c r="BS127" i="45"/>
  <c r="BR128" i="45"/>
  <c r="BS128" i="45"/>
  <c r="BR129" i="45"/>
  <c r="BS129" i="45"/>
  <c r="BR130" i="45"/>
  <c r="BS130" i="45"/>
  <c r="BR131" i="45"/>
  <c r="BS131" i="45"/>
  <c r="BR132" i="45"/>
  <c r="BS132" i="45"/>
  <c r="BR133" i="45"/>
  <c r="BS133" i="45"/>
  <c r="BR134" i="45"/>
  <c r="BS134" i="45"/>
  <c r="BR135" i="45"/>
  <c r="BS135" i="45"/>
  <c r="BR136" i="45"/>
  <c r="BS136" i="45"/>
  <c r="BR137" i="45"/>
  <c r="BS137" i="45"/>
  <c r="BR138" i="45"/>
  <c r="BS138" i="45"/>
  <c r="BR139" i="45"/>
  <c r="BS139" i="45"/>
  <c r="BR140" i="45"/>
  <c r="BS140" i="45"/>
  <c r="BR141" i="45"/>
  <c r="BS141" i="45"/>
  <c r="BR142" i="45"/>
  <c r="BS142" i="45"/>
  <c r="BR143" i="45"/>
  <c r="BS143" i="45"/>
  <c r="BR144" i="45"/>
  <c r="BS144" i="45"/>
  <c r="BR145" i="45"/>
  <c r="BS145" i="45"/>
  <c r="BR146" i="45"/>
  <c r="BS146" i="45"/>
  <c r="BR147" i="45"/>
  <c r="BS147" i="45"/>
  <c r="BR148" i="45"/>
  <c r="BS148" i="45"/>
  <c r="BR149" i="45"/>
  <c r="BS149" i="45"/>
  <c r="BR150" i="45"/>
  <c r="BS150" i="45"/>
  <c r="BR151" i="45"/>
  <c r="BS151" i="45"/>
  <c r="BR152" i="45"/>
  <c r="BS152" i="45"/>
  <c r="BR153" i="45"/>
  <c r="BS153" i="45"/>
  <c r="BR154" i="45"/>
  <c r="BS154" i="45"/>
  <c r="BR155" i="45"/>
  <c r="BS155" i="45"/>
  <c r="BR156" i="45"/>
  <c r="BS156" i="45"/>
  <c r="BR157" i="45"/>
  <c r="BS157" i="45"/>
  <c r="BR158" i="45"/>
  <c r="BS158" i="45"/>
  <c r="BR159" i="45"/>
  <c r="BS159" i="45"/>
  <c r="BR160" i="45"/>
  <c r="BS160" i="45"/>
  <c r="BR161" i="45"/>
  <c r="BS161" i="45"/>
  <c r="BR162" i="45"/>
  <c r="BS162" i="45"/>
  <c r="BR163" i="45"/>
  <c r="BS163" i="45"/>
  <c r="BR164" i="45"/>
  <c r="BS164" i="45"/>
  <c r="BR165" i="45"/>
  <c r="BS165" i="45"/>
  <c r="BR166" i="45"/>
  <c r="BS166" i="45"/>
  <c r="BR167" i="45"/>
  <c r="BS167" i="45"/>
  <c r="BR168" i="45"/>
  <c r="BS168" i="45"/>
  <c r="BR169" i="45"/>
  <c r="BS169" i="45"/>
  <c r="BR170" i="45"/>
  <c r="BS170" i="45"/>
  <c r="BR171" i="45"/>
  <c r="BS171" i="45"/>
  <c r="BR172" i="45"/>
  <c r="BS172" i="45"/>
  <c r="BR173" i="45"/>
  <c r="BS173" i="45"/>
  <c r="BR174" i="45"/>
  <c r="BS174" i="45"/>
  <c r="BR175" i="45"/>
  <c r="BS175" i="45"/>
  <c r="BR176" i="45"/>
  <c r="BS176" i="45"/>
  <c r="BR177" i="45"/>
  <c r="BS177" i="45"/>
  <c r="BR178" i="45"/>
  <c r="BS178" i="45"/>
  <c r="BR179" i="45"/>
  <c r="BS179" i="45"/>
  <c r="BR180" i="45"/>
  <c r="BS180" i="45"/>
  <c r="BR181" i="45"/>
  <c r="BS181" i="45"/>
  <c r="BR182" i="45"/>
  <c r="BS182" i="45"/>
  <c r="BR183" i="45"/>
  <c r="BS183" i="45"/>
  <c r="BR184" i="45"/>
  <c r="BS184" i="45"/>
  <c r="BR185" i="45"/>
  <c r="BS185" i="45"/>
  <c r="BR186" i="45"/>
  <c r="BS186" i="45"/>
  <c r="BR187" i="45"/>
  <c r="BS187" i="45"/>
  <c r="BR188" i="45"/>
  <c r="BS188" i="45"/>
  <c r="BR189" i="45"/>
  <c r="BS189" i="45"/>
  <c r="BR190" i="45"/>
  <c r="BS190" i="45"/>
  <c r="BR191" i="45"/>
  <c r="BS191" i="45"/>
  <c r="BR192" i="45"/>
  <c r="BS192" i="45"/>
  <c r="BR193" i="45"/>
  <c r="BS193" i="45"/>
  <c r="BR194" i="45"/>
  <c r="BS194" i="45"/>
  <c r="BR195" i="45"/>
  <c r="BS195" i="45"/>
  <c r="BR196" i="45"/>
  <c r="BS196" i="45"/>
  <c r="BR197" i="45"/>
  <c r="BS197" i="45"/>
  <c r="BR198" i="45"/>
  <c r="BS198" i="45"/>
  <c r="BR199" i="45"/>
  <c r="BS199" i="45"/>
  <c r="BR200" i="45"/>
  <c r="BS200" i="45"/>
  <c r="BR201" i="45"/>
  <c r="BS201" i="45"/>
  <c r="BR202" i="45"/>
  <c r="BS202" i="45"/>
  <c r="BR203" i="45"/>
  <c r="BS203" i="45"/>
  <c r="BR204" i="45"/>
  <c r="BS204" i="45"/>
  <c r="BR205" i="45"/>
  <c r="BS205" i="45"/>
  <c r="BR206" i="45"/>
  <c r="BS206" i="45"/>
  <c r="BR207" i="45"/>
  <c r="BS207" i="45"/>
  <c r="BR208" i="45"/>
  <c r="BS208" i="45"/>
  <c r="BR209" i="45"/>
  <c r="BS209" i="45"/>
  <c r="BR210" i="45"/>
  <c r="BS210" i="45"/>
  <c r="BR211" i="45"/>
  <c r="BS211" i="45"/>
  <c r="BR212" i="45"/>
  <c r="BS212" i="45"/>
  <c r="BR213" i="45"/>
  <c r="BS213" i="45"/>
  <c r="BR214" i="45"/>
  <c r="BS214" i="45"/>
  <c r="BR215" i="45"/>
  <c r="BS215" i="45"/>
  <c r="BR216" i="45"/>
  <c r="BS216" i="45"/>
  <c r="BR217" i="45"/>
  <c r="BS217" i="45"/>
  <c r="BR218" i="45"/>
  <c r="BS218" i="45"/>
  <c r="BR219" i="45"/>
  <c r="BS219" i="45"/>
  <c r="BR220" i="45"/>
  <c r="BS220" i="45"/>
  <c r="BR221" i="45"/>
  <c r="BS221" i="45"/>
  <c r="BR222" i="45"/>
  <c r="BS222" i="45"/>
  <c r="BR223" i="45"/>
  <c r="BS223" i="45"/>
  <c r="BR224" i="45"/>
  <c r="BS224" i="45"/>
  <c r="BR225" i="45"/>
  <c r="BS225" i="45"/>
  <c r="BR226" i="45"/>
  <c r="BS226" i="45"/>
  <c r="BR227" i="45"/>
  <c r="BS227" i="45"/>
  <c r="BR228" i="45"/>
  <c r="BS228" i="45"/>
  <c r="BR229" i="45"/>
  <c r="BS229" i="45"/>
  <c r="BR230" i="45"/>
  <c r="BS230" i="45"/>
  <c r="BR231" i="45"/>
  <c r="BS231" i="45"/>
  <c r="BR232" i="45"/>
  <c r="BS232" i="45"/>
  <c r="BR233" i="45"/>
  <c r="BS233" i="45"/>
  <c r="BR234" i="45"/>
  <c r="BS234" i="45"/>
  <c r="BR235" i="45"/>
  <c r="BS235" i="45"/>
  <c r="BR236" i="45"/>
  <c r="BS236" i="45"/>
  <c r="BR237" i="45"/>
  <c r="BS237" i="45"/>
  <c r="BR238" i="45"/>
  <c r="BS238" i="45"/>
  <c r="BR239" i="45"/>
  <c r="BS239" i="45"/>
  <c r="BR240" i="45"/>
  <c r="BS240" i="45"/>
  <c r="BR241" i="45"/>
  <c r="BS241" i="45"/>
  <c r="BR242" i="45"/>
  <c r="BS242" i="45"/>
  <c r="BR243" i="45"/>
  <c r="BS243" i="45"/>
  <c r="BR244" i="45"/>
  <c r="BS244" i="45"/>
  <c r="BR245" i="45"/>
  <c r="BS245" i="45"/>
  <c r="BR246" i="45"/>
  <c r="BS246" i="45"/>
  <c r="BR247" i="45"/>
  <c r="BS247" i="45"/>
  <c r="BR248" i="45"/>
  <c r="BS248" i="45"/>
  <c r="BR249" i="45"/>
  <c r="BS249" i="45"/>
  <c r="BR250" i="45"/>
  <c r="BS250" i="45"/>
  <c r="BR251" i="45"/>
  <c r="BS251" i="45"/>
  <c r="BR252" i="45"/>
  <c r="BS252" i="45"/>
  <c r="BR253" i="45"/>
  <c r="BS253" i="45"/>
  <c r="BR254" i="45"/>
  <c r="BS254" i="45"/>
  <c r="BR255" i="45"/>
  <c r="BS255" i="45"/>
  <c r="BR256" i="45"/>
  <c r="BS256" i="45"/>
  <c r="BR257" i="45"/>
  <c r="BS257" i="45"/>
  <c r="BR258" i="45"/>
  <c r="BS258" i="45"/>
  <c r="BR259" i="45"/>
  <c r="BS259" i="45"/>
  <c r="BR260" i="45"/>
  <c r="BS260" i="45"/>
  <c r="BR261" i="45"/>
  <c r="BS261" i="45"/>
  <c r="BR262" i="45"/>
  <c r="BS262" i="45"/>
  <c r="BR263" i="45"/>
  <c r="BS263" i="45"/>
  <c r="BR264" i="45"/>
  <c r="BS264" i="45"/>
  <c r="BR265" i="45"/>
  <c r="BS265" i="45"/>
  <c r="BR266" i="45"/>
  <c r="BS266" i="45"/>
  <c r="BR267" i="45"/>
  <c r="BS267" i="45"/>
  <c r="BR268" i="45"/>
  <c r="BS268" i="45"/>
  <c r="BR269" i="45"/>
  <c r="BS269" i="45"/>
  <c r="BR270" i="45"/>
  <c r="BS270" i="45"/>
  <c r="BR271" i="45"/>
  <c r="BS271" i="45"/>
  <c r="BR272" i="45"/>
  <c r="BS272" i="45"/>
  <c r="BR273" i="45"/>
  <c r="BS273" i="45"/>
  <c r="BR274" i="45"/>
  <c r="BS274" i="45"/>
  <c r="BR275" i="45"/>
  <c r="BS275" i="45"/>
  <c r="BR276" i="45"/>
  <c r="BS276" i="45"/>
  <c r="BR277" i="45"/>
  <c r="BS277" i="45"/>
  <c r="BR278" i="45"/>
  <c r="BS278" i="45"/>
  <c r="BR279" i="45"/>
  <c r="BS279" i="45"/>
  <c r="BR280" i="45"/>
  <c r="BS280" i="45"/>
  <c r="BR281" i="45"/>
  <c r="BS281" i="45"/>
  <c r="BR282" i="45"/>
  <c r="BS282" i="45"/>
  <c r="BR283" i="45"/>
  <c r="BS283" i="45"/>
  <c r="BR284" i="45"/>
  <c r="BS284" i="45"/>
  <c r="BR285" i="45"/>
  <c r="BS285" i="45"/>
  <c r="BR286" i="45"/>
  <c r="BS286" i="45"/>
  <c r="BR287" i="45"/>
  <c r="BS287" i="45"/>
  <c r="BR288" i="45"/>
  <c r="BS288" i="45"/>
  <c r="BR289" i="45"/>
  <c r="BS289" i="45"/>
  <c r="BR290" i="45"/>
  <c r="BS290" i="45"/>
  <c r="BR291" i="45"/>
  <c r="BS291" i="45"/>
  <c r="BR292" i="45"/>
  <c r="BS292" i="45"/>
  <c r="BR293" i="45"/>
  <c r="BS293" i="45"/>
  <c r="BR294" i="45"/>
  <c r="BS294" i="45"/>
  <c r="BR295" i="45"/>
  <c r="BS295" i="45"/>
  <c r="BR296" i="45"/>
  <c r="BS296" i="45"/>
  <c r="BR297" i="45"/>
  <c r="BS297" i="45"/>
  <c r="BR298" i="45"/>
  <c r="BS298" i="45"/>
  <c r="BR299" i="45"/>
  <c r="BS299" i="45"/>
  <c r="BR300" i="45"/>
  <c r="BS300" i="45"/>
  <c r="BR301" i="45"/>
  <c r="BS301" i="45"/>
  <c r="BR302" i="45"/>
  <c r="BS302" i="45"/>
  <c r="BR303" i="45"/>
  <c r="BS303" i="45"/>
  <c r="BR304" i="45"/>
  <c r="BS304" i="45"/>
  <c r="BR305" i="45"/>
  <c r="BS305" i="45"/>
  <c r="BR306" i="45"/>
  <c r="BS306" i="45"/>
  <c r="BR307" i="45"/>
  <c r="BS307" i="45"/>
  <c r="BR308" i="45"/>
  <c r="BS308" i="45"/>
  <c r="BR309" i="45"/>
  <c r="BS309" i="45"/>
  <c r="BR310" i="45"/>
  <c r="BS310" i="45"/>
  <c r="BR311" i="45"/>
  <c r="BS311" i="45"/>
  <c r="BR312" i="45"/>
  <c r="BS312" i="45"/>
  <c r="BR313" i="45"/>
  <c r="BS313" i="45"/>
  <c r="BR314" i="45"/>
  <c r="BS314" i="45"/>
  <c r="BR315" i="45"/>
  <c r="BS315" i="45"/>
  <c r="BR316" i="45"/>
  <c r="BS316" i="45"/>
  <c r="BR317" i="45"/>
  <c r="BS317" i="45"/>
  <c r="BR318" i="45"/>
  <c r="BS318" i="45"/>
  <c r="BR319" i="45"/>
  <c r="BS319" i="45"/>
  <c r="BR320" i="45"/>
  <c r="BS320" i="45"/>
  <c r="BR321" i="45"/>
  <c r="BS321" i="45"/>
  <c r="BR322" i="45"/>
  <c r="BS322" i="45"/>
  <c r="BR323" i="45"/>
  <c r="BS323" i="45"/>
  <c r="BR324" i="45"/>
  <c r="BS324" i="45"/>
  <c r="BR325" i="45"/>
  <c r="BS325" i="45"/>
  <c r="BR326" i="45"/>
  <c r="BS326" i="45"/>
  <c r="BR327" i="45"/>
  <c r="BS327" i="45"/>
  <c r="BR328" i="45"/>
  <c r="BS328" i="45"/>
  <c r="BR329" i="45"/>
  <c r="BS329" i="45"/>
  <c r="BR330" i="45"/>
  <c r="BS330" i="45"/>
  <c r="BR331" i="45"/>
  <c r="BS331" i="45"/>
  <c r="BR332" i="45"/>
  <c r="BS332" i="45"/>
  <c r="BR333" i="45"/>
  <c r="BS333" i="45"/>
  <c r="BR334" i="45"/>
  <c r="BS334" i="45"/>
  <c r="BR335" i="45"/>
  <c r="BS335" i="45"/>
  <c r="BR336" i="45"/>
  <c r="BS336" i="45"/>
  <c r="BR337" i="45"/>
  <c r="BS337" i="45"/>
  <c r="BR338" i="45"/>
  <c r="BS338" i="45"/>
  <c r="BR339" i="45"/>
  <c r="BS339" i="45"/>
  <c r="BR340" i="45"/>
  <c r="BS340" i="45"/>
  <c r="BR341" i="45"/>
  <c r="BS341" i="45"/>
  <c r="BR342" i="45"/>
  <c r="BS342" i="45"/>
  <c r="BR343" i="45"/>
  <c r="BS343" i="45"/>
  <c r="BR344" i="45"/>
  <c r="BS344" i="45"/>
  <c r="BR345" i="45"/>
  <c r="BS345" i="45"/>
  <c r="BR346" i="45"/>
  <c r="BS346" i="45"/>
  <c r="BR347" i="45"/>
  <c r="BS347" i="45"/>
  <c r="BR348" i="45"/>
  <c r="BS348" i="45"/>
  <c r="BR349" i="45"/>
  <c r="BS349" i="45"/>
  <c r="BR350" i="45"/>
  <c r="BS350" i="45"/>
  <c r="BR351" i="45"/>
  <c r="BS351" i="45"/>
  <c r="BR352" i="45"/>
  <c r="BS352" i="45"/>
  <c r="BR353" i="45"/>
  <c r="BS353" i="45"/>
  <c r="BR354" i="45"/>
  <c r="BS354" i="45"/>
  <c r="BR355" i="45"/>
  <c r="BS355" i="45"/>
  <c r="BR356" i="45"/>
  <c r="BS356" i="45"/>
  <c r="BR357" i="45"/>
  <c r="BS357" i="45"/>
  <c r="BR358" i="45"/>
  <c r="BS358" i="45"/>
  <c r="BR359" i="45"/>
  <c r="BS359" i="45"/>
  <c r="BR360" i="45"/>
  <c r="BS360" i="45"/>
  <c r="BR361" i="45"/>
  <c r="BS361" i="45"/>
  <c r="BR362" i="45"/>
  <c r="BS362" i="45"/>
  <c r="BR363" i="45"/>
  <c r="BS363" i="45"/>
  <c r="BR364" i="45"/>
  <c r="BS364" i="45"/>
  <c r="BR365" i="45"/>
  <c r="BS365" i="45"/>
  <c r="BR366" i="45"/>
  <c r="BS366" i="45"/>
  <c r="BR367" i="45"/>
  <c r="BS367" i="45"/>
  <c r="BR368" i="45"/>
  <c r="BS368" i="45"/>
  <c r="BR369" i="45"/>
  <c r="BS369" i="45"/>
  <c r="BR370" i="45"/>
  <c r="BS370" i="45"/>
  <c r="BR371" i="45"/>
  <c r="BS371" i="45"/>
  <c r="BR372" i="45"/>
  <c r="BS372" i="45"/>
  <c r="BR373" i="45"/>
  <c r="BS373" i="45"/>
  <c r="BR374" i="45"/>
  <c r="BS374" i="45"/>
  <c r="BR375" i="45"/>
  <c r="BS375" i="45"/>
  <c r="BR376" i="45"/>
  <c r="BS376" i="45"/>
  <c r="BR377" i="45"/>
  <c r="BS377" i="45"/>
  <c r="BR378" i="45"/>
  <c r="BS378" i="45"/>
  <c r="BR379" i="45"/>
  <c r="BS379" i="45"/>
  <c r="BR380" i="45"/>
  <c r="BS380" i="45"/>
  <c r="BR381" i="45"/>
  <c r="BS381" i="45"/>
  <c r="BR382" i="45"/>
  <c r="BS382" i="45"/>
  <c r="BR383" i="45"/>
  <c r="BS383" i="45"/>
  <c r="BR384" i="45"/>
  <c r="BS384" i="45"/>
  <c r="BR385" i="45"/>
  <c r="BS385" i="45"/>
  <c r="BR386" i="45"/>
  <c r="BS386" i="45"/>
  <c r="BR387" i="45"/>
  <c r="BS387" i="45"/>
  <c r="BR388" i="45"/>
  <c r="BS388" i="45"/>
  <c r="BR389" i="45"/>
  <c r="BS389" i="45"/>
  <c r="BR390" i="45"/>
  <c r="BS390" i="45"/>
  <c r="BR391" i="45"/>
  <c r="BS391" i="45"/>
  <c r="BR392" i="45"/>
  <c r="BS392" i="45"/>
  <c r="BR393" i="45"/>
  <c r="BS393" i="45"/>
  <c r="BR394" i="45"/>
  <c r="BS394" i="45"/>
  <c r="BR395" i="45"/>
  <c r="BS395" i="45"/>
  <c r="BR396" i="45"/>
  <c r="BS396" i="45"/>
  <c r="BR397" i="45"/>
  <c r="BS397" i="45"/>
  <c r="BR398" i="45"/>
  <c r="BS398" i="45"/>
  <c r="BR399" i="45"/>
  <c r="BS399" i="45"/>
  <c r="BR400" i="45"/>
  <c r="BS400" i="45"/>
  <c r="BR401" i="45"/>
  <c r="BS401" i="45"/>
  <c r="BR402" i="45"/>
  <c r="BS402" i="45"/>
  <c r="BR403" i="45"/>
  <c r="BS403" i="45"/>
  <c r="BR404" i="45"/>
  <c r="BS404" i="45"/>
  <c r="BR405" i="45"/>
  <c r="BS405" i="45"/>
  <c r="BR406" i="45"/>
  <c r="BS406" i="45"/>
  <c r="BR407" i="45"/>
  <c r="BS407" i="45"/>
  <c r="BR408" i="45"/>
  <c r="BS408" i="45"/>
  <c r="BR409" i="45"/>
  <c r="BS409" i="45"/>
  <c r="BR410" i="45"/>
  <c r="BS410" i="45"/>
  <c r="BR411" i="45"/>
  <c r="BS411" i="45"/>
  <c r="BR412" i="45"/>
  <c r="BS412" i="45"/>
  <c r="BR413" i="45"/>
  <c r="BS413" i="45"/>
  <c r="BR414" i="45"/>
  <c r="BS414" i="45"/>
  <c r="BR415" i="45"/>
  <c r="BS415" i="45"/>
  <c r="BR416" i="45"/>
  <c r="BS416" i="45"/>
  <c r="BR417" i="45"/>
  <c r="BS417" i="45"/>
  <c r="BR418" i="45"/>
  <c r="BS418" i="45"/>
  <c r="BR419" i="45"/>
  <c r="BS419" i="45"/>
  <c r="BR420" i="45"/>
  <c r="BS420" i="45"/>
  <c r="BR421" i="45"/>
  <c r="BS421" i="45"/>
  <c r="BR422" i="45"/>
  <c r="BS422" i="45"/>
  <c r="BR423" i="45"/>
  <c r="BS423" i="45"/>
  <c r="BR424" i="45"/>
  <c r="BS424" i="45"/>
  <c r="BR425" i="45"/>
  <c r="BS425" i="45"/>
  <c r="BR426" i="45"/>
  <c r="BS426" i="45"/>
  <c r="BR427" i="45"/>
  <c r="BS427" i="45"/>
  <c r="BR428" i="45"/>
  <c r="BS428" i="45"/>
  <c r="BR429" i="45"/>
  <c r="BS429" i="45"/>
  <c r="BR430" i="45"/>
  <c r="BS430" i="45"/>
  <c r="BR431" i="45"/>
  <c r="BS431" i="45"/>
  <c r="BR432" i="45"/>
  <c r="BS432" i="45"/>
  <c r="BR433" i="45"/>
  <c r="BS433" i="45"/>
  <c r="BR434" i="45"/>
  <c r="BS434" i="45"/>
  <c r="BR435" i="45"/>
  <c r="BS435" i="45"/>
  <c r="BR436" i="45"/>
  <c r="BS436" i="45"/>
  <c r="BR437" i="45"/>
  <c r="BS437" i="45"/>
  <c r="BR438" i="45"/>
  <c r="BS438" i="45"/>
  <c r="BR439" i="45"/>
  <c r="BS439" i="45"/>
  <c r="BR440" i="45"/>
  <c r="BS440" i="45"/>
  <c r="BR441" i="45"/>
  <c r="BS441" i="45"/>
  <c r="BR442" i="45"/>
  <c r="BS442" i="45"/>
  <c r="BR443" i="45"/>
  <c r="BS443" i="45"/>
  <c r="BR444" i="45"/>
  <c r="BS444" i="45"/>
  <c r="BR445" i="45"/>
  <c r="BS445" i="45"/>
  <c r="BR446" i="45"/>
  <c r="BS446" i="45"/>
  <c r="BN3" i="45"/>
  <c r="BO3" i="45"/>
  <c r="BN4" i="45"/>
  <c r="BO4" i="45"/>
  <c r="BN5" i="45"/>
  <c r="BO5" i="45"/>
  <c r="BN6" i="45"/>
  <c r="BO6" i="45"/>
  <c r="BN7" i="45"/>
  <c r="BO7" i="45"/>
  <c r="BN8" i="45"/>
  <c r="BO8" i="45"/>
  <c r="BN9" i="45"/>
  <c r="BO9" i="45"/>
  <c r="BN10" i="45"/>
  <c r="BO10" i="45"/>
  <c r="BN11" i="45"/>
  <c r="BO11" i="45"/>
  <c r="BN12" i="45"/>
  <c r="BO12" i="45"/>
  <c r="BN13" i="45"/>
  <c r="BO13" i="45"/>
  <c r="BN14" i="45"/>
  <c r="BO14" i="45"/>
  <c r="BN15" i="45"/>
  <c r="BO15" i="45"/>
  <c r="BN16" i="45"/>
  <c r="BO16" i="45"/>
  <c r="BN17" i="45"/>
  <c r="BO17" i="45"/>
  <c r="BN18" i="45"/>
  <c r="BO18" i="45"/>
  <c r="BN19" i="45"/>
  <c r="BO19" i="45"/>
  <c r="BN20" i="45"/>
  <c r="BO20" i="45"/>
  <c r="BN21" i="45"/>
  <c r="BO21" i="45"/>
  <c r="BN22" i="45"/>
  <c r="BO22" i="45"/>
  <c r="BN23" i="45"/>
  <c r="BO23" i="45"/>
  <c r="BN24" i="45"/>
  <c r="BO24" i="45"/>
  <c r="BN25" i="45"/>
  <c r="BO25" i="45"/>
  <c r="BN26" i="45"/>
  <c r="BO26" i="45"/>
  <c r="BN27" i="45"/>
  <c r="BO27" i="45"/>
  <c r="BN28" i="45"/>
  <c r="BO28" i="45"/>
  <c r="BN29" i="45"/>
  <c r="BO29" i="45"/>
  <c r="BN30" i="45"/>
  <c r="BO30" i="45"/>
  <c r="BN31" i="45"/>
  <c r="BO31" i="45"/>
  <c r="BN32" i="45"/>
  <c r="BO32" i="45"/>
  <c r="BN33" i="45"/>
  <c r="BO33" i="45"/>
  <c r="BN34" i="45"/>
  <c r="BO34" i="45"/>
  <c r="BN35" i="45"/>
  <c r="BO35" i="45"/>
  <c r="BN36" i="45"/>
  <c r="BO36" i="45"/>
  <c r="BN37" i="45"/>
  <c r="BO37" i="45"/>
  <c r="BN38" i="45"/>
  <c r="BO38" i="45"/>
  <c r="BN39" i="45"/>
  <c r="BO39" i="45"/>
  <c r="BN40" i="45"/>
  <c r="BO40" i="45"/>
  <c r="BN41" i="45"/>
  <c r="BO41" i="45"/>
  <c r="BN42" i="45"/>
  <c r="BO42" i="45"/>
  <c r="BN43" i="45"/>
  <c r="BO43" i="45"/>
  <c r="BN44" i="45"/>
  <c r="BO44" i="45"/>
  <c r="BN45" i="45"/>
  <c r="BO45" i="45"/>
  <c r="BN46" i="45"/>
  <c r="BO46" i="45"/>
  <c r="BN47" i="45"/>
  <c r="BO47" i="45"/>
  <c r="BN48" i="45"/>
  <c r="BO48" i="45"/>
  <c r="BN49" i="45"/>
  <c r="BO49" i="45"/>
  <c r="BN50" i="45"/>
  <c r="BO50" i="45"/>
  <c r="BN51" i="45"/>
  <c r="BO51" i="45"/>
  <c r="BN52" i="45"/>
  <c r="BO52" i="45"/>
  <c r="BN53" i="45"/>
  <c r="BO53" i="45"/>
  <c r="BN54" i="45"/>
  <c r="BO54" i="45"/>
  <c r="BN55" i="45"/>
  <c r="BO55" i="45"/>
  <c r="BN56" i="45"/>
  <c r="BO56" i="45"/>
  <c r="BN57" i="45"/>
  <c r="BO57" i="45"/>
  <c r="BN58" i="45"/>
  <c r="BO58" i="45"/>
  <c r="BN59" i="45"/>
  <c r="BO59" i="45"/>
  <c r="BN60" i="45"/>
  <c r="BO60" i="45"/>
  <c r="BN61" i="45"/>
  <c r="BO61" i="45"/>
  <c r="BN62" i="45"/>
  <c r="BO62" i="45"/>
  <c r="BN63" i="45"/>
  <c r="BO63" i="45"/>
  <c r="BN64" i="45"/>
  <c r="BO64" i="45"/>
  <c r="BN65" i="45"/>
  <c r="BO65" i="45"/>
  <c r="BN66" i="45"/>
  <c r="BO66" i="45"/>
  <c r="BN67" i="45"/>
  <c r="BO67" i="45"/>
  <c r="BN68" i="45"/>
  <c r="BO68" i="45"/>
  <c r="BN69" i="45"/>
  <c r="BO69" i="45"/>
  <c r="BN70" i="45"/>
  <c r="BO70" i="45"/>
  <c r="BN71" i="45"/>
  <c r="BO71" i="45"/>
  <c r="BN72" i="45"/>
  <c r="BO72" i="45"/>
  <c r="BN73" i="45"/>
  <c r="BO73" i="45"/>
  <c r="BN74" i="45"/>
  <c r="BO74" i="45"/>
  <c r="BN75" i="45"/>
  <c r="BO75" i="45"/>
  <c r="BN76" i="45"/>
  <c r="BO76" i="45"/>
  <c r="BN77" i="45"/>
  <c r="BO77" i="45"/>
  <c r="BN78" i="45"/>
  <c r="BO78" i="45"/>
  <c r="BN79" i="45"/>
  <c r="BO79" i="45"/>
  <c r="BN80" i="45"/>
  <c r="BO80" i="45"/>
  <c r="BN81" i="45"/>
  <c r="BO81" i="45"/>
  <c r="BN82" i="45"/>
  <c r="BO82" i="45"/>
  <c r="BN83" i="45"/>
  <c r="BO83" i="45"/>
  <c r="BN84" i="45"/>
  <c r="BO84" i="45"/>
  <c r="BN85" i="45"/>
  <c r="BO85" i="45"/>
  <c r="BN86" i="45"/>
  <c r="BO86" i="45"/>
  <c r="BN87" i="45"/>
  <c r="BO87" i="45"/>
  <c r="BN88" i="45"/>
  <c r="BO88" i="45"/>
  <c r="BN89" i="45"/>
  <c r="BO89" i="45"/>
  <c r="BN90" i="45"/>
  <c r="BO90" i="45"/>
  <c r="BN91" i="45"/>
  <c r="BO91" i="45"/>
  <c r="BN92" i="45"/>
  <c r="BO92" i="45"/>
  <c r="BN93" i="45"/>
  <c r="BO93" i="45"/>
  <c r="BN94" i="45"/>
  <c r="BO94" i="45"/>
  <c r="BN95" i="45"/>
  <c r="BO95" i="45"/>
  <c r="BN96" i="45"/>
  <c r="BO96" i="45"/>
  <c r="BN97" i="45"/>
  <c r="BO97" i="45"/>
  <c r="BN98" i="45"/>
  <c r="BO98" i="45"/>
  <c r="BN99" i="45"/>
  <c r="BO99" i="45"/>
  <c r="BN100" i="45"/>
  <c r="BO100" i="45"/>
  <c r="BN101" i="45"/>
  <c r="BO101" i="45"/>
  <c r="BN102" i="45"/>
  <c r="BO102" i="45"/>
  <c r="BN103" i="45"/>
  <c r="BO103" i="45"/>
  <c r="BN104" i="45"/>
  <c r="BO104" i="45"/>
  <c r="BN105" i="45"/>
  <c r="BO105" i="45"/>
  <c r="BN106" i="45"/>
  <c r="BO106" i="45"/>
  <c r="BN107" i="45"/>
  <c r="BO107" i="45"/>
  <c r="BN108" i="45"/>
  <c r="BO108" i="45"/>
  <c r="BN109" i="45"/>
  <c r="BO109" i="45"/>
  <c r="BN110" i="45"/>
  <c r="BO110" i="45"/>
  <c r="BN111" i="45"/>
  <c r="BO111" i="45"/>
  <c r="BN112" i="45"/>
  <c r="BO112" i="45"/>
  <c r="BN113" i="45"/>
  <c r="BO113" i="45"/>
  <c r="BN114" i="45"/>
  <c r="BO114" i="45"/>
  <c r="BN115" i="45"/>
  <c r="BO115" i="45"/>
  <c r="BN116" i="45"/>
  <c r="BO116" i="45"/>
  <c r="BN117" i="45"/>
  <c r="BO117" i="45"/>
  <c r="BN118" i="45"/>
  <c r="BO118" i="45"/>
  <c r="BN119" i="45"/>
  <c r="BO119" i="45"/>
  <c r="BN120" i="45"/>
  <c r="BO120" i="45"/>
  <c r="BN121" i="45"/>
  <c r="BO121" i="45"/>
  <c r="BN122" i="45"/>
  <c r="BO122" i="45"/>
  <c r="BN123" i="45"/>
  <c r="BO123" i="45"/>
  <c r="BN124" i="45"/>
  <c r="BO124" i="45"/>
  <c r="BN125" i="45"/>
  <c r="BO125" i="45"/>
  <c r="BN126" i="45"/>
  <c r="BO126" i="45"/>
  <c r="BN127" i="45"/>
  <c r="BO127" i="45"/>
  <c r="BN128" i="45"/>
  <c r="BO128" i="45"/>
  <c r="BN129" i="45"/>
  <c r="BO129" i="45"/>
  <c r="BN130" i="45"/>
  <c r="BO130" i="45"/>
  <c r="BN131" i="45"/>
  <c r="BO131" i="45"/>
  <c r="BN132" i="45"/>
  <c r="BO132" i="45"/>
  <c r="BN133" i="45"/>
  <c r="BO133" i="45"/>
  <c r="BN134" i="45"/>
  <c r="BO134" i="45"/>
  <c r="BN135" i="45"/>
  <c r="BO135" i="45"/>
  <c r="BN136" i="45"/>
  <c r="BO136" i="45"/>
  <c r="BN137" i="45"/>
  <c r="BO137" i="45"/>
  <c r="BN138" i="45"/>
  <c r="BO138" i="45"/>
  <c r="BN139" i="45"/>
  <c r="BO139" i="45"/>
  <c r="BN140" i="45"/>
  <c r="BO140" i="45"/>
  <c r="BN141" i="45"/>
  <c r="BO141" i="45"/>
  <c r="BN142" i="45"/>
  <c r="BO142" i="45"/>
  <c r="BN143" i="45"/>
  <c r="BO143" i="45"/>
  <c r="BN144" i="45"/>
  <c r="BO144" i="45"/>
  <c r="BN145" i="45"/>
  <c r="BO145" i="45"/>
  <c r="BN146" i="45"/>
  <c r="BO146" i="45"/>
  <c r="BN147" i="45"/>
  <c r="BO147" i="45"/>
  <c r="BN148" i="45"/>
  <c r="BO148" i="45"/>
  <c r="BN149" i="45"/>
  <c r="BO149" i="45"/>
  <c r="BN150" i="45"/>
  <c r="BO150" i="45"/>
  <c r="BN151" i="45"/>
  <c r="BO151" i="45"/>
  <c r="BN152" i="45"/>
  <c r="BO152" i="45"/>
  <c r="BN153" i="45"/>
  <c r="BO153" i="45"/>
  <c r="BN154" i="45"/>
  <c r="BO154" i="45"/>
  <c r="BN155" i="45"/>
  <c r="BO155" i="45"/>
  <c r="BN156" i="45"/>
  <c r="BO156" i="45"/>
  <c r="BN157" i="45"/>
  <c r="BO157" i="45"/>
  <c r="BN158" i="45"/>
  <c r="BO158" i="45"/>
  <c r="BN159" i="45"/>
  <c r="BO159" i="45"/>
  <c r="BN160" i="45"/>
  <c r="BO160" i="45"/>
  <c r="BN161" i="45"/>
  <c r="BO161" i="45"/>
  <c r="BN162" i="45"/>
  <c r="BO162" i="45"/>
  <c r="BN163" i="45"/>
  <c r="BO163" i="45"/>
  <c r="BN164" i="45"/>
  <c r="BO164" i="45"/>
  <c r="BN165" i="45"/>
  <c r="BO165" i="45"/>
  <c r="BN166" i="45"/>
  <c r="BO166" i="45"/>
  <c r="BN167" i="45"/>
  <c r="BO167" i="45"/>
  <c r="BN168" i="45"/>
  <c r="BO168" i="45"/>
  <c r="BN169" i="45"/>
  <c r="BO169" i="45"/>
  <c r="BN170" i="45"/>
  <c r="BO170" i="45"/>
  <c r="BN171" i="45"/>
  <c r="BO171" i="45"/>
  <c r="BN172" i="45"/>
  <c r="BO172" i="45"/>
  <c r="BN173" i="45"/>
  <c r="BO173" i="45"/>
  <c r="BN174" i="45"/>
  <c r="BO174" i="45"/>
  <c r="BN175" i="45"/>
  <c r="BO175" i="45"/>
  <c r="BN176" i="45"/>
  <c r="BO176" i="45"/>
  <c r="BN177" i="45"/>
  <c r="BO177" i="45"/>
  <c r="BN178" i="45"/>
  <c r="BO178" i="45"/>
  <c r="BN179" i="45"/>
  <c r="BO179" i="45"/>
  <c r="BN180" i="45"/>
  <c r="BO180" i="45"/>
  <c r="BN181" i="45"/>
  <c r="BO181" i="45"/>
  <c r="BN182" i="45"/>
  <c r="BO182" i="45"/>
  <c r="BN183" i="45"/>
  <c r="BO183" i="45"/>
  <c r="BN184" i="45"/>
  <c r="BO184" i="45"/>
  <c r="BN185" i="45"/>
  <c r="BO185" i="45"/>
  <c r="BN186" i="45"/>
  <c r="BO186" i="45"/>
  <c r="BN187" i="45"/>
  <c r="BO187" i="45"/>
  <c r="BN188" i="45"/>
  <c r="BO188" i="45"/>
  <c r="BN189" i="45"/>
  <c r="BO189" i="45"/>
  <c r="BN190" i="45"/>
  <c r="BO190" i="45"/>
  <c r="BN191" i="45"/>
  <c r="BO191" i="45"/>
  <c r="BN192" i="45"/>
  <c r="BO192" i="45"/>
  <c r="BN193" i="45"/>
  <c r="BO193" i="45"/>
  <c r="BN194" i="45"/>
  <c r="BO194" i="45"/>
  <c r="BN195" i="45"/>
  <c r="BO195" i="45"/>
  <c r="BN196" i="45"/>
  <c r="BO196" i="45"/>
  <c r="BN197" i="45"/>
  <c r="BO197" i="45"/>
  <c r="BN198" i="45"/>
  <c r="BO198" i="45"/>
  <c r="BN199" i="45"/>
  <c r="BO199" i="45"/>
  <c r="BN200" i="45"/>
  <c r="BO200" i="45"/>
  <c r="BN201" i="45"/>
  <c r="BO201" i="45"/>
  <c r="BN202" i="45"/>
  <c r="BO202" i="45"/>
  <c r="BN203" i="45"/>
  <c r="BO203" i="45"/>
  <c r="BN204" i="45"/>
  <c r="BO204" i="45"/>
  <c r="BN205" i="45"/>
  <c r="BO205" i="45"/>
  <c r="BN206" i="45"/>
  <c r="BO206" i="45"/>
  <c r="BN207" i="45"/>
  <c r="BO207" i="45"/>
  <c r="BN208" i="45"/>
  <c r="BO208" i="45"/>
  <c r="BN209" i="45"/>
  <c r="BO209" i="45"/>
  <c r="BN210" i="45"/>
  <c r="BO210" i="45"/>
  <c r="BN211" i="45"/>
  <c r="BO211" i="45"/>
  <c r="BN212" i="45"/>
  <c r="BO212" i="45"/>
  <c r="BN213" i="45"/>
  <c r="BO213" i="45"/>
  <c r="BN214" i="45"/>
  <c r="BO214" i="45"/>
  <c r="BN215" i="45"/>
  <c r="BO215" i="45"/>
  <c r="BN216" i="45"/>
  <c r="BO216" i="45"/>
  <c r="BN217" i="45"/>
  <c r="BO217" i="45"/>
  <c r="BN218" i="45"/>
  <c r="BO218" i="45"/>
  <c r="BN219" i="45"/>
  <c r="BO219" i="45"/>
  <c r="BN220" i="45"/>
  <c r="BO220" i="45"/>
  <c r="BN221" i="45"/>
  <c r="BO221" i="45"/>
  <c r="BN222" i="45"/>
  <c r="BO222" i="45"/>
  <c r="BN223" i="45"/>
  <c r="BO223" i="45"/>
  <c r="BN224" i="45"/>
  <c r="BO224" i="45"/>
  <c r="BN225" i="45"/>
  <c r="BO225" i="45"/>
  <c r="BN226" i="45"/>
  <c r="BO226" i="45"/>
  <c r="BN227" i="45"/>
  <c r="BO227" i="45"/>
  <c r="BN228" i="45"/>
  <c r="BO228" i="45"/>
  <c r="BN229" i="45"/>
  <c r="BO229" i="45"/>
  <c r="BN230" i="45"/>
  <c r="BO230" i="45"/>
  <c r="BN231" i="45"/>
  <c r="BO231" i="45"/>
  <c r="BN232" i="45"/>
  <c r="BO232" i="45"/>
  <c r="BN233" i="45"/>
  <c r="BO233" i="45"/>
  <c r="BN234" i="45"/>
  <c r="BO234" i="45"/>
  <c r="BN235" i="45"/>
  <c r="BO235" i="45"/>
  <c r="BN236" i="45"/>
  <c r="BO236" i="45"/>
  <c r="BN237" i="45"/>
  <c r="BO237" i="45"/>
  <c r="BN238" i="45"/>
  <c r="BO238" i="45"/>
  <c r="BN239" i="45"/>
  <c r="BO239" i="45"/>
  <c r="BN240" i="45"/>
  <c r="BO240" i="45"/>
  <c r="BN241" i="45"/>
  <c r="BO241" i="45"/>
  <c r="BN242" i="45"/>
  <c r="BO242" i="45"/>
  <c r="BN243" i="45"/>
  <c r="BO243" i="45"/>
  <c r="BN244" i="45"/>
  <c r="BO244" i="45"/>
  <c r="BN245" i="45"/>
  <c r="BO245" i="45"/>
  <c r="BN246" i="45"/>
  <c r="BO246" i="45"/>
  <c r="BN247" i="45"/>
  <c r="BO247" i="45"/>
  <c r="BN248" i="45"/>
  <c r="BO248" i="45"/>
  <c r="BN249" i="45"/>
  <c r="BO249" i="45"/>
  <c r="BN250" i="45"/>
  <c r="BO250" i="45"/>
  <c r="BN251" i="45"/>
  <c r="BO251" i="45"/>
  <c r="BN252" i="45"/>
  <c r="BO252" i="45"/>
  <c r="BN253" i="45"/>
  <c r="BO253" i="45"/>
  <c r="BN254" i="45"/>
  <c r="BO254" i="45"/>
  <c r="BN255" i="45"/>
  <c r="BO255" i="45"/>
  <c r="BN256" i="45"/>
  <c r="BO256" i="45"/>
  <c r="BN257" i="45"/>
  <c r="BO257" i="45"/>
  <c r="BN258" i="45"/>
  <c r="BO258" i="45"/>
  <c r="BN259" i="45"/>
  <c r="BO259" i="45"/>
  <c r="BN260" i="45"/>
  <c r="BO260" i="45"/>
  <c r="BN261" i="45"/>
  <c r="BO261" i="45"/>
  <c r="BN262" i="45"/>
  <c r="BO262" i="45"/>
  <c r="BN263" i="45"/>
  <c r="BO263" i="45"/>
  <c r="BN264" i="45"/>
  <c r="BO264" i="45"/>
  <c r="BN265" i="45"/>
  <c r="BO265" i="45"/>
  <c r="BN266" i="45"/>
  <c r="BO266" i="45"/>
  <c r="BN267" i="45"/>
  <c r="BO267" i="45"/>
  <c r="BN268" i="45"/>
  <c r="BO268" i="45"/>
  <c r="BN269" i="45"/>
  <c r="BO269" i="45"/>
  <c r="BN270" i="45"/>
  <c r="BO270" i="45"/>
  <c r="BN271" i="45"/>
  <c r="BO271" i="45"/>
  <c r="BN272" i="45"/>
  <c r="BO272" i="45"/>
  <c r="BN273" i="45"/>
  <c r="BO273" i="45"/>
  <c r="BN274" i="45"/>
  <c r="BO274" i="45"/>
  <c r="BN275" i="45"/>
  <c r="BO275" i="45"/>
  <c r="BN276" i="45"/>
  <c r="BO276" i="45"/>
  <c r="BN277" i="45"/>
  <c r="BO277" i="45"/>
  <c r="BN278" i="45"/>
  <c r="BO278" i="45"/>
  <c r="BN279" i="45"/>
  <c r="BO279" i="45"/>
  <c r="BN280" i="45"/>
  <c r="BO280" i="45"/>
  <c r="BN281" i="45"/>
  <c r="BO281" i="45"/>
  <c r="BN282" i="45"/>
  <c r="BO282" i="45"/>
  <c r="BN283" i="45"/>
  <c r="BO283" i="45"/>
  <c r="BN284" i="45"/>
  <c r="BO284" i="45"/>
  <c r="BN285" i="45"/>
  <c r="BO285" i="45"/>
  <c r="BN286" i="45"/>
  <c r="BO286" i="45"/>
  <c r="BN287" i="45"/>
  <c r="BO287" i="45"/>
  <c r="BN288" i="45"/>
  <c r="BO288" i="45"/>
  <c r="BN289" i="45"/>
  <c r="BO289" i="45"/>
  <c r="BN290" i="45"/>
  <c r="BO290" i="45"/>
  <c r="BN291" i="45"/>
  <c r="BO291" i="45"/>
  <c r="BN292" i="45"/>
  <c r="BO292" i="45"/>
  <c r="BN293" i="45"/>
  <c r="BO293" i="45"/>
  <c r="BN294" i="45"/>
  <c r="BO294" i="45"/>
  <c r="BN295" i="45"/>
  <c r="BO295" i="45"/>
  <c r="BN296" i="45"/>
  <c r="BO296" i="45"/>
  <c r="BN297" i="45"/>
  <c r="BO297" i="45"/>
  <c r="BN298" i="45"/>
  <c r="BO298" i="45"/>
  <c r="BN299" i="45"/>
  <c r="BO299" i="45"/>
  <c r="BN300" i="45"/>
  <c r="BO300" i="45"/>
  <c r="BN301" i="45"/>
  <c r="BO301" i="45"/>
  <c r="BN302" i="45"/>
  <c r="BO302" i="45"/>
  <c r="BN303" i="45"/>
  <c r="BO303" i="45"/>
  <c r="BN304" i="45"/>
  <c r="BO304" i="45"/>
  <c r="BN305" i="45"/>
  <c r="BO305" i="45"/>
  <c r="BN306" i="45"/>
  <c r="BO306" i="45"/>
  <c r="BN307" i="45"/>
  <c r="BO307" i="45"/>
  <c r="BN308" i="45"/>
  <c r="BO308" i="45"/>
  <c r="BN309" i="45"/>
  <c r="BO309" i="45"/>
  <c r="BN310" i="45"/>
  <c r="BO310" i="45"/>
  <c r="BN311" i="45"/>
  <c r="BO311" i="45"/>
  <c r="BN312" i="45"/>
  <c r="BO312" i="45"/>
  <c r="BN313" i="45"/>
  <c r="BO313" i="45"/>
  <c r="BN314" i="45"/>
  <c r="BO314" i="45"/>
  <c r="BN315" i="45"/>
  <c r="BO315" i="45"/>
  <c r="BN316" i="45"/>
  <c r="BO316" i="45"/>
  <c r="BN317" i="45"/>
  <c r="BO317" i="45"/>
  <c r="BN318" i="45"/>
  <c r="BO318" i="45"/>
  <c r="BN319" i="45"/>
  <c r="BO319" i="45"/>
  <c r="BN320" i="45"/>
  <c r="BO320" i="45"/>
  <c r="BN321" i="45"/>
  <c r="BO321" i="45"/>
  <c r="BN322" i="45"/>
  <c r="BO322" i="45"/>
  <c r="BN323" i="45"/>
  <c r="BO323" i="45"/>
  <c r="BN324" i="45"/>
  <c r="BO324" i="45"/>
  <c r="BN325" i="45"/>
  <c r="BO325" i="45"/>
  <c r="BN326" i="45"/>
  <c r="BO326" i="45"/>
  <c r="BN327" i="45"/>
  <c r="BO327" i="45"/>
  <c r="BN328" i="45"/>
  <c r="BO328" i="45"/>
  <c r="BN329" i="45"/>
  <c r="BO329" i="45"/>
  <c r="BN330" i="45"/>
  <c r="BO330" i="45"/>
  <c r="BN331" i="45"/>
  <c r="BO331" i="45"/>
  <c r="BN332" i="45"/>
  <c r="BO332" i="45"/>
  <c r="BN333" i="45"/>
  <c r="BO333" i="45"/>
  <c r="BN334" i="45"/>
  <c r="BO334" i="45"/>
  <c r="BN335" i="45"/>
  <c r="BO335" i="45"/>
  <c r="BN336" i="45"/>
  <c r="BO336" i="45"/>
  <c r="BN337" i="45"/>
  <c r="BO337" i="45"/>
  <c r="BN338" i="45"/>
  <c r="BO338" i="45"/>
  <c r="BN339" i="45"/>
  <c r="BO339" i="45"/>
  <c r="BN340" i="45"/>
  <c r="BO340" i="45"/>
  <c r="BN341" i="45"/>
  <c r="BO341" i="45"/>
  <c r="BN342" i="45"/>
  <c r="BO342" i="45"/>
  <c r="BN343" i="45"/>
  <c r="BO343" i="45"/>
  <c r="BN344" i="45"/>
  <c r="BO344" i="45"/>
  <c r="BN345" i="45"/>
  <c r="BO345" i="45"/>
  <c r="BN346" i="45"/>
  <c r="BO346" i="45"/>
  <c r="BN347" i="45"/>
  <c r="BO347" i="45"/>
  <c r="BN348" i="45"/>
  <c r="BO348" i="45"/>
  <c r="BN349" i="45"/>
  <c r="BO349" i="45"/>
  <c r="BN350" i="45"/>
  <c r="BO350" i="45"/>
  <c r="BN351" i="45"/>
  <c r="BO351" i="45"/>
  <c r="BN352" i="45"/>
  <c r="BO352" i="45"/>
  <c r="BN353" i="45"/>
  <c r="BO353" i="45"/>
  <c r="BN354" i="45"/>
  <c r="BO354" i="45"/>
  <c r="BN355" i="45"/>
  <c r="BO355" i="45"/>
  <c r="BN356" i="45"/>
  <c r="BO356" i="45"/>
  <c r="BN357" i="45"/>
  <c r="BO357" i="45"/>
  <c r="BN358" i="45"/>
  <c r="BO358" i="45"/>
  <c r="BN359" i="45"/>
  <c r="BO359" i="45"/>
  <c r="BN360" i="45"/>
  <c r="BO360" i="45"/>
  <c r="BN361" i="45"/>
  <c r="BO361" i="45"/>
  <c r="BN362" i="45"/>
  <c r="BO362" i="45"/>
  <c r="BN363" i="45"/>
  <c r="BO363" i="45"/>
  <c r="BN364" i="45"/>
  <c r="BO364" i="45"/>
  <c r="BN365" i="45"/>
  <c r="BO365" i="45"/>
  <c r="BN366" i="45"/>
  <c r="BO366" i="45"/>
  <c r="BN367" i="45"/>
  <c r="BO367" i="45"/>
  <c r="BN368" i="45"/>
  <c r="BO368" i="45"/>
  <c r="BN369" i="45"/>
  <c r="BO369" i="45"/>
  <c r="BN370" i="45"/>
  <c r="BO370" i="45"/>
  <c r="BN371" i="45"/>
  <c r="BO371" i="45"/>
  <c r="BN372" i="45"/>
  <c r="BO372" i="45"/>
  <c r="BN373" i="45"/>
  <c r="BO373" i="45"/>
  <c r="BN374" i="45"/>
  <c r="BO374" i="45"/>
  <c r="BN375" i="45"/>
  <c r="BO375" i="45"/>
  <c r="BN376" i="45"/>
  <c r="BO376" i="45"/>
  <c r="BN377" i="45"/>
  <c r="BO377" i="45"/>
  <c r="BN378" i="45"/>
  <c r="BO378" i="45"/>
  <c r="BN379" i="45"/>
  <c r="BO379" i="45"/>
  <c r="BN380" i="45"/>
  <c r="BO380" i="45"/>
  <c r="BN381" i="45"/>
  <c r="BO381" i="45"/>
  <c r="BN382" i="45"/>
  <c r="BO382" i="45"/>
  <c r="BN383" i="45"/>
  <c r="BO383" i="45"/>
  <c r="BN384" i="45"/>
  <c r="BO384" i="45"/>
  <c r="BN385" i="45"/>
  <c r="BO385" i="45"/>
  <c r="BN386" i="45"/>
  <c r="BO386" i="45"/>
  <c r="BN387" i="45"/>
  <c r="BO387" i="45"/>
  <c r="BN388" i="45"/>
  <c r="BO388" i="45"/>
  <c r="BN389" i="45"/>
  <c r="BO389" i="45"/>
  <c r="BN390" i="45"/>
  <c r="BO390" i="45"/>
  <c r="BN391" i="45"/>
  <c r="BO391" i="45"/>
  <c r="BN392" i="45"/>
  <c r="BO392" i="45"/>
  <c r="BN393" i="45"/>
  <c r="BO393" i="45"/>
  <c r="BN394" i="45"/>
  <c r="BO394" i="45"/>
  <c r="BN395" i="45"/>
  <c r="BO395" i="45"/>
  <c r="BN396" i="45"/>
  <c r="BO396" i="45"/>
  <c r="BN397" i="45"/>
  <c r="BO397" i="45"/>
  <c r="BN398" i="45"/>
  <c r="BO398" i="45"/>
  <c r="BN399" i="45"/>
  <c r="BO399" i="45"/>
  <c r="BN400" i="45"/>
  <c r="BO400" i="45"/>
  <c r="BN401" i="45"/>
  <c r="BO401" i="45"/>
  <c r="BN402" i="45"/>
  <c r="BO402" i="45"/>
  <c r="BN403" i="45"/>
  <c r="BO403" i="45"/>
  <c r="BN404" i="45"/>
  <c r="BO404" i="45"/>
  <c r="BN405" i="45"/>
  <c r="BO405" i="45"/>
  <c r="BN406" i="45"/>
  <c r="BO406" i="45"/>
  <c r="BN407" i="45"/>
  <c r="BO407" i="45"/>
  <c r="BN408" i="45"/>
  <c r="BO408" i="45"/>
  <c r="BN409" i="45"/>
  <c r="BO409" i="45"/>
  <c r="BN410" i="45"/>
  <c r="BO410" i="45"/>
  <c r="BN411" i="45"/>
  <c r="BO411" i="45"/>
  <c r="BN412" i="45"/>
  <c r="BO412" i="45"/>
  <c r="BN413" i="45"/>
  <c r="BO413" i="45"/>
  <c r="BN414" i="45"/>
  <c r="BO414" i="45"/>
  <c r="BN415" i="45"/>
  <c r="BO415" i="45"/>
  <c r="BN416" i="45"/>
  <c r="BO416" i="45"/>
  <c r="BN417" i="45"/>
  <c r="BO417" i="45"/>
  <c r="BN418" i="45"/>
  <c r="BO418" i="45"/>
  <c r="BN419" i="45"/>
  <c r="BO419" i="45"/>
  <c r="BN420" i="45"/>
  <c r="BO420" i="45"/>
  <c r="BN421" i="45"/>
  <c r="BO421" i="45"/>
  <c r="BN422" i="45"/>
  <c r="BO422" i="45"/>
  <c r="BN423" i="45"/>
  <c r="BO423" i="45"/>
  <c r="BN424" i="45"/>
  <c r="BO424" i="45"/>
  <c r="BN425" i="45"/>
  <c r="BO425" i="45"/>
  <c r="BN426" i="45"/>
  <c r="BO426" i="45"/>
  <c r="BN427" i="45"/>
  <c r="BO427" i="45"/>
  <c r="BN428" i="45"/>
  <c r="BO428" i="45"/>
  <c r="BN429" i="45"/>
  <c r="BO429" i="45"/>
  <c r="BN430" i="45"/>
  <c r="BO430" i="45"/>
  <c r="BN431" i="45"/>
  <c r="BO431" i="45"/>
  <c r="BN432" i="45"/>
  <c r="BO432" i="45"/>
  <c r="BN433" i="45"/>
  <c r="BO433" i="45"/>
  <c r="BN434" i="45"/>
  <c r="BO434" i="45"/>
  <c r="BN435" i="45"/>
  <c r="BO435" i="45"/>
  <c r="BN436" i="45"/>
  <c r="BO436" i="45"/>
  <c r="BN437" i="45"/>
  <c r="BO437" i="45"/>
  <c r="BN438" i="45"/>
  <c r="BO438" i="45"/>
  <c r="BN439" i="45"/>
  <c r="BO439" i="45"/>
  <c r="BN440" i="45"/>
  <c r="BO440" i="45"/>
  <c r="BN441" i="45"/>
  <c r="BO441" i="45"/>
  <c r="BN442" i="45"/>
  <c r="BO442" i="45"/>
  <c r="BN443" i="45"/>
  <c r="BO443" i="45"/>
  <c r="BN444" i="45"/>
  <c r="BO444" i="45"/>
  <c r="BN445" i="45"/>
  <c r="BO445" i="45"/>
  <c r="BN446" i="45"/>
  <c r="BO446" i="45"/>
  <c r="BK446" i="45"/>
  <c r="BJ446" i="45"/>
  <c r="BK445" i="45"/>
  <c r="BJ445" i="45"/>
  <c r="BK444" i="45"/>
  <c r="BJ444" i="45"/>
  <c r="BK443" i="45"/>
  <c r="BJ443" i="45"/>
  <c r="BK442" i="45"/>
  <c r="BJ442" i="45"/>
  <c r="BK441" i="45"/>
  <c r="BJ441" i="45"/>
  <c r="BK440" i="45"/>
  <c r="BJ440" i="45"/>
  <c r="BK439" i="45"/>
  <c r="BJ439" i="45"/>
  <c r="BK438" i="45"/>
  <c r="BJ438" i="45"/>
  <c r="BK437" i="45"/>
  <c r="BJ437" i="45"/>
  <c r="BK436" i="45"/>
  <c r="BJ436" i="45"/>
  <c r="BK435" i="45"/>
  <c r="BJ435" i="45"/>
  <c r="BK434" i="45"/>
  <c r="BJ434" i="45"/>
  <c r="BK433" i="45"/>
  <c r="BJ433" i="45"/>
  <c r="BK432" i="45"/>
  <c r="BJ432" i="45"/>
  <c r="BK431" i="45"/>
  <c r="BJ431" i="45"/>
  <c r="BK430" i="45"/>
  <c r="BJ430" i="45"/>
  <c r="BK429" i="45"/>
  <c r="BJ429" i="45"/>
  <c r="BK428" i="45"/>
  <c r="BJ428" i="45"/>
  <c r="BK427" i="45"/>
  <c r="BJ427" i="45"/>
  <c r="BK426" i="45"/>
  <c r="BJ426" i="45"/>
  <c r="BK425" i="45"/>
  <c r="BJ425" i="45"/>
  <c r="BK424" i="45"/>
  <c r="BJ424" i="45"/>
  <c r="BK423" i="45"/>
  <c r="BJ423" i="45"/>
  <c r="BK422" i="45"/>
  <c r="BJ422" i="45"/>
  <c r="BK421" i="45"/>
  <c r="BJ421" i="45"/>
  <c r="BK420" i="45"/>
  <c r="BJ420" i="45"/>
  <c r="BK419" i="45"/>
  <c r="BJ419" i="45"/>
  <c r="BK418" i="45"/>
  <c r="BJ418" i="45"/>
  <c r="BK417" i="45"/>
  <c r="BJ417" i="45"/>
  <c r="BK416" i="45"/>
  <c r="BJ416" i="45"/>
  <c r="BK415" i="45"/>
  <c r="BJ415" i="45"/>
  <c r="BK414" i="45"/>
  <c r="BJ414" i="45"/>
  <c r="BK413" i="45"/>
  <c r="BJ413" i="45"/>
  <c r="BK412" i="45"/>
  <c r="BJ412" i="45"/>
  <c r="BK411" i="45"/>
  <c r="BJ411" i="45"/>
  <c r="BK410" i="45"/>
  <c r="BJ410" i="45"/>
  <c r="BK409" i="45"/>
  <c r="BJ409" i="45"/>
  <c r="BK408" i="45"/>
  <c r="BJ408" i="45"/>
  <c r="BK407" i="45"/>
  <c r="BJ407" i="45"/>
  <c r="BK406" i="45"/>
  <c r="BJ406" i="45"/>
  <c r="BK405" i="45"/>
  <c r="BJ405" i="45"/>
  <c r="BK404" i="45"/>
  <c r="BJ404" i="45"/>
  <c r="BK403" i="45"/>
  <c r="BJ403" i="45"/>
  <c r="BK402" i="45"/>
  <c r="BJ402" i="45"/>
  <c r="BK401" i="45"/>
  <c r="BJ401" i="45"/>
  <c r="BK400" i="45"/>
  <c r="BJ400" i="45"/>
  <c r="BK399" i="45"/>
  <c r="BJ399" i="45"/>
  <c r="BK398" i="45"/>
  <c r="BJ398" i="45"/>
  <c r="BK397" i="45"/>
  <c r="BJ397" i="45"/>
  <c r="BK396" i="45"/>
  <c r="BJ396" i="45"/>
  <c r="BK395" i="45"/>
  <c r="BJ395" i="45"/>
  <c r="BK394" i="45"/>
  <c r="BJ394" i="45"/>
  <c r="BK393" i="45"/>
  <c r="BJ393" i="45"/>
  <c r="BK392" i="45"/>
  <c r="BJ392" i="45"/>
  <c r="BK391" i="45"/>
  <c r="BJ391" i="45"/>
  <c r="BK390" i="45"/>
  <c r="BJ390" i="45"/>
  <c r="BK389" i="45"/>
  <c r="BJ389" i="45"/>
  <c r="BK388" i="45"/>
  <c r="BJ388" i="45"/>
  <c r="BK387" i="45"/>
  <c r="BJ387" i="45"/>
  <c r="BK386" i="45"/>
  <c r="BJ386" i="45"/>
  <c r="BK385" i="45"/>
  <c r="BJ385" i="45"/>
  <c r="BK384" i="45"/>
  <c r="BJ384" i="45"/>
  <c r="BK383" i="45"/>
  <c r="BJ383" i="45"/>
  <c r="BK382" i="45"/>
  <c r="BJ382" i="45"/>
  <c r="BK381" i="45"/>
  <c r="BJ381" i="45"/>
  <c r="BK380" i="45"/>
  <c r="BJ380" i="45"/>
  <c r="BK379" i="45"/>
  <c r="BJ379" i="45"/>
  <c r="BK378" i="45"/>
  <c r="BJ378" i="45"/>
  <c r="BK377" i="45"/>
  <c r="BJ377" i="45"/>
  <c r="BK376" i="45"/>
  <c r="BJ376" i="45"/>
  <c r="BK375" i="45"/>
  <c r="BJ375" i="45"/>
  <c r="BK374" i="45"/>
  <c r="BJ374" i="45"/>
  <c r="BK373" i="45"/>
  <c r="BJ373" i="45"/>
  <c r="BK372" i="45"/>
  <c r="BJ372" i="45"/>
  <c r="BK371" i="45"/>
  <c r="BJ371" i="45"/>
  <c r="BK370" i="45"/>
  <c r="BJ370" i="45"/>
  <c r="BK369" i="45"/>
  <c r="BJ369" i="45"/>
  <c r="BK368" i="45"/>
  <c r="BJ368" i="45"/>
  <c r="BK367" i="45"/>
  <c r="BJ367" i="45"/>
  <c r="BK366" i="45"/>
  <c r="BJ366" i="45"/>
  <c r="BK365" i="45"/>
  <c r="BJ365" i="45"/>
  <c r="BK364" i="45"/>
  <c r="BJ364" i="45"/>
  <c r="BK363" i="45"/>
  <c r="BJ363" i="45"/>
  <c r="BK362" i="45"/>
  <c r="BJ362" i="45"/>
  <c r="BK361" i="45"/>
  <c r="BJ361" i="45"/>
  <c r="BK360" i="45"/>
  <c r="BJ360" i="45"/>
  <c r="BK359" i="45"/>
  <c r="BJ359" i="45"/>
  <c r="BK358" i="45"/>
  <c r="BJ358" i="45"/>
  <c r="BK357" i="45"/>
  <c r="BJ357" i="45"/>
  <c r="BK356" i="45"/>
  <c r="BJ356" i="45"/>
  <c r="BK355" i="45"/>
  <c r="BJ355" i="45"/>
  <c r="BK354" i="45"/>
  <c r="BJ354" i="45"/>
  <c r="BK353" i="45"/>
  <c r="BJ353" i="45"/>
  <c r="BK352" i="45"/>
  <c r="BJ352" i="45"/>
  <c r="BK351" i="45"/>
  <c r="BJ351" i="45"/>
  <c r="BK350" i="45"/>
  <c r="BJ350" i="45"/>
  <c r="BK349" i="45"/>
  <c r="BJ349" i="45"/>
  <c r="BK348" i="45"/>
  <c r="BJ348" i="45"/>
  <c r="BK347" i="45"/>
  <c r="BJ347" i="45"/>
  <c r="BK346" i="45"/>
  <c r="BJ346" i="45"/>
  <c r="BK345" i="45"/>
  <c r="BJ345" i="45"/>
  <c r="BK344" i="45"/>
  <c r="BJ344" i="45"/>
  <c r="BK343" i="45"/>
  <c r="BJ343" i="45"/>
  <c r="BK342" i="45"/>
  <c r="BJ342" i="45"/>
  <c r="BK341" i="45"/>
  <c r="BJ341" i="45"/>
  <c r="BK340" i="45"/>
  <c r="BJ340" i="45"/>
  <c r="BK339" i="45"/>
  <c r="BJ339" i="45"/>
  <c r="BK338" i="45"/>
  <c r="BJ338" i="45"/>
  <c r="BK337" i="45"/>
  <c r="BJ337" i="45"/>
  <c r="BK336" i="45"/>
  <c r="BJ336" i="45"/>
  <c r="BK335" i="45"/>
  <c r="BJ335" i="45"/>
  <c r="BK334" i="45"/>
  <c r="BJ334" i="45"/>
  <c r="BK333" i="45"/>
  <c r="BJ333" i="45"/>
  <c r="BK332" i="45"/>
  <c r="BJ332" i="45"/>
  <c r="BK331" i="45"/>
  <c r="BJ331" i="45"/>
  <c r="BK330" i="45"/>
  <c r="BJ330" i="45"/>
  <c r="BK329" i="45"/>
  <c r="BJ329" i="45"/>
  <c r="BK328" i="45"/>
  <c r="BJ328" i="45"/>
  <c r="BK327" i="45"/>
  <c r="BJ327" i="45"/>
  <c r="BK326" i="45"/>
  <c r="BJ326" i="45"/>
  <c r="BK325" i="45"/>
  <c r="BJ325" i="45"/>
  <c r="BK324" i="45"/>
  <c r="BJ324" i="45"/>
  <c r="BK323" i="45"/>
  <c r="BJ323" i="45"/>
  <c r="BK322" i="45"/>
  <c r="BJ322" i="45"/>
  <c r="BK321" i="45"/>
  <c r="BJ321" i="45"/>
  <c r="BK320" i="45"/>
  <c r="BJ320" i="45"/>
  <c r="BK319" i="45"/>
  <c r="BJ319" i="45"/>
  <c r="BK318" i="45"/>
  <c r="BJ318" i="45"/>
  <c r="BK317" i="45"/>
  <c r="BJ317" i="45"/>
  <c r="BK316" i="45"/>
  <c r="BJ316" i="45"/>
  <c r="BK315" i="45"/>
  <c r="BJ315" i="45"/>
  <c r="BK314" i="45"/>
  <c r="BJ314" i="45"/>
  <c r="BK313" i="45"/>
  <c r="BJ313" i="45"/>
  <c r="BK312" i="45"/>
  <c r="BJ312" i="45"/>
  <c r="BK311" i="45"/>
  <c r="BJ311" i="45"/>
  <c r="BK310" i="45"/>
  <c r="BJ310" i="45"/>
  <c r="BK309" i="45"/>
  <c r="BJ309" i="45"/>
  <c r="BK308" i="45"/>
  <c r="BJ308" i="45"/>
  <c r="BK307" i="45"/>
  <c r="BJ307" i="45"/>
  <c r="BK306" i="45"/>
  <c r="BJ306" i="45"/>
  <c r="BK305" i="45"/>
  <c r="BJ305" i="45"/>
  <c r="BK304" i="45"/>
  <c r="BJ304" i="45"/>
  <c r="BK303" i="45"/>
  <c r="BJ303" i="45"/>
  <c r="BK302" i="45"/>
  <c r="BJ302" i="45"/>
  <c r="BK301" i="45"/>
  <c r="BJ301" i="45"/>
  <c r="BK300" i="45"/>
  <c r="BJ300" i="45"/>
  <c r="BK299" i="45"/>
  <c r="BJ299" i="45"/>
  <c r="BK298" i="45"/>
  <c r="BJ298" i="45"/>
  <c r="BK297" i="45"/>
  <c r="BJ297" i="45"/>
  <c r="BK296" i="45"/>
  <c r="BJ296" i="45"/>
  <c r="BK295" i="45"/>
  <c r="BJ295" i="45"/>
  <c r="BK294" i="45"/>
  <c r="BJ294" i="45"/>
  <c r="BK293" i="45"/>
  <c r="BJ293" i="45"/>
  <c r="BK292" i="45"/>
  <c r="BJ292" i="45"/>
  <c r="BK291" i="45"/>
  <c r="BJ291" i="45"/>
  <c r="BK290" i="45"/>
  <c r="BJ290" i="45"/>
  <c r="BK289" i="45"/>
  <c r="BJ289" i="45"/>
  <c r="BK288" i="45"/>
  <c r="BJ288" i="45"/>
  <c r="BK287" i="45"/>
  <c r="BJ287" i="45"/>
  <c r="BK286" i="45"/>
  <c r="BJ286" i="45"/>
  <c r="BK285" i="45"/>
  <c r="BJ285" i="45"/>
  <c r="BK284" i="45"/>
  <c r="BJ284" i="45"/>
  <c r="BK283" i="45"/>
  <c r="BJ283" i="45"/>
  <c r="BK282" i="45"/>
  <c r="BJ282" i="45"/>
  <c r="BK281" i="45"/>
  <c r="BJ281" i="45"/>
  <c r="BK280" i="45"/>
  <c r="BJ280" i="45"/>
  <c r="BK279" i="45"/>
  <c r="BJ279" i="45"/>
  <c r="BK278" i="45"/>
  <c r="BJ278" i="45"/>
  <c r="BK277" i="45"/>
  <c r="BJ277" i="45"/>
  <c r="BK276" i="45"/>
  <c r="BJ276" i="45"/>
  <c r="BK275" i="45"/>
  <c r="BJ275" i="45"/>
  <c r="BK274" i="45"/>
  <c r="BJ274" i="45"/>
  <c r="BK273" i="45"/>
  <c r="BJ273" i="45"/>
  <c r="BK272" i="45"/>
  <c r="BJ272" i="45"/>
  <c r="BK271" i="45"/>
  <c r="BJ271" i="45"/>
  <c r="BK270" i="45"/>
  <c r="BJ270" i="45"/>
  <c r="BK269" i="45"/>
  <c r="BJ269" i="45"/>
  <c r="BK268" i="45"/>
  <c r="BJ268" i="45"/>
  <c r="BK267" i="45"/>
  <c r="BJ267" i="45"/>
  <c r="BK266" i="45"/>
  <c r="BJ266" i="45"/>
  <c r="BK265" i="45"/>
  <c r="BJ265" i="45"/>
  <c r="BK264" i="45"/>
  <c r="BJ264" i="45"/>
  <c r="BK263" i="45"/>
  <c r="BJ263" i="45"/>
  <c r="BK262" i="45"/>
  <c r="BJ262" i="45"/>
  <c r="BK261" i="45"/>
  <c r="BJ261" i="45"/>
  <c r="BK260" i="45"/>
  <c r="BJ260" i="45"/>
  <c r="BK259" i="45"/>
  <c r="BJ259" i="45"/>
  <c r="BK258" i="45"/>
  <c r="BJ258" i="45"/>
  <c r="BK257" i="45"/>
  <c r="BJ257" i="45"/>
  <c r="BK256" i="45"/>
  <c r="BJ256" i="45"/>
  <c r="BK255" i="45"/>
  <c r="BJ255" i="45"/>
  <c r="BK254" i="45"/>
  <c r="BJ254" i="45"/>
  <c r="BK253" i="45"/>
  <c r="BJ253" i="45"/>
  <c r="BK252" i="45"/>
  <c r="BJ252" i="45"/>
  <c r="BK251" i="45"/>
  <c r="BJ251" i="45"/>
  <c r="BK250" i="45"/>
  <c r="BJ250" i="45"/>
  <c r="BK249" i="45"/>
  <c r="BJ249" i="45"/>
  <c r="BK248" i="45"/>
  <c r="BJ248" i="45"/>
  <c r="BK247" i="45"/>
  <c r="BJ247" i="45"/>
  <c r="BK246" i="45"/>
  <c r="BJ246" i="45"/>
  <c r="BK245" i="45"/>
  <c r="BJ245" i="45"/>
  <c r="BK244" i="45"/>
  <c r="BJ244" i="45"/>
  <c r="BK243" i="45"/>
  <c r="BJ243" i="45"/>
  <c r="BK242" i="45"/>
  <c r="BJ242" i="45"/>
  <c r="BK241" i="45"/>
  <c r="BJ241" i="45"/>
  <c r="BK240" i="45"/>
  <c r="BJ240" i="45"/>
  <c r="BK239" i="45"/>
  <c r="BJ239" i="45"/>
  <c r="BK238" i="45"/>
  <c r="BJ238" i="45"/>
  <c r="BK237" i="45"/>
  <c r="BJ237" i="45"/>
  <c r="BK236" i="45"/>
  <c r="BJ236" i="45"/>
  <c r="BK235" i="45"/>
  <c r="BJ235" i="45"/>
  <c r="BK234" i="45"/>
  <c r="BJ234" i="45"/>
  <c r="BK233" i="45"/>
  <c r="BJ233" i="45"/>
  <c r="BK232" i="45"/>
  <c r="BJ232" i="45"/>
  <c r="BK231" i="45"/>
  <c r="BJ231" i="45"/>
  <c r="BK230" i="45"/>
  <c r="BJ230" i="45"/>
  <c r="BK229" i="45"/>
  <c r="BJ229" i="45"/>
  <c r="BK228" i="45"/>
  <c r="BJ228" i="45"/>
  <c r="BK227" i="45"/>
  <c r="BJ227" i="45"/>
  <c r="BK226" i="45"/>
  <c r="BJ226" i="45"/>
  <c r="BK225" i="45"/>
  <c r="BJ225" i="45"/>
  <c r="BK224" i="45"/>
  <c r="BJ224" i="45"/>
  <c r="BK223" i="45"/>
  <c r="BJ223" i="45"/>
  <c r="BK222" i="45"/>
  <c r="BJ222" i="45"/>
  <c r="BK221" i="45"/>
  <c r="BJ221" i="45"/>
  <c r="BK220" i="45"/>
  <c r="BJ220" i="45"/>
  <c r="BK219" i="45"/>
  <c r="BJ219" i="45"/>
  <c r="BK218" i="45"/>
  <c r="BJ218" i="45"/>
  <c r="BK217" i="45"/>
  <c r="BJ217" i="45"/>
  <c r="BK216" i="45"/>
  <c r="BJ216" i="45"/>
  <c r="BK215" i="45"/>
  <c r="BJ215" i="45"/>
  <c r="BK214" i="45"/>
  <c r="BJ214" i="45"/>
  <c r="BK213" i="45"/>
  <c r="BJ213" i="45"/>
  <c r="BK212" i="45"/>
  <c r="BJ212" i="45"/>
  <c r="BK211" i="45"/>
  <c r="BJ211" i="45"/>
  <c r="BK210" i="45"/>
  <c r="BJ210" i="45"/>
  <c r="BK209" i="45"/>
  <c r="BJ209" i="45"/>
  <c r="BK208" i="45"/>
  <c r="BJ208" i="45"/>
  <c r="BK207" i="45"/>
  <c r="BJ207" i="45"/>
  <c r="BK206" i="45"/>
  <c r="BJ206" i="45"/>
  <c r="BK205" i="45"/>
  <c r="BJ205" i="45"/>
  <c r="BK204" i="45"/>
  <c r="BJ204" i="45"/>
  <c r="BK203" i="45"/>
  <c r="BJ203" i="45"/>
  <c r="BK202" i="45"/>
  <c r="BJ202" i="45"/>
  <c r="BK201" i="45"/>
  <c r="BJ201" i="45"/>
  <c r="BK200" i="45"/>
  <c r="BJ200" i="45"/>
  <c r="BK199" i="45"/>
  <c r="BJ199" i="45"/>
  <c r="BK198" i="45"/>
  <c r="BJ198" i="45"/>
  <c r="BK197" i="45"/>
  <c r="BJ197" i="45"/>
  <c r="BK196" i="45"/>
  <c r="BJ196" i="45"/>
  <c r="BK195" i="45"/>
  <c r="BJ195" i="45"/>
  <c r="BK194" i="45"/>
  <c r="BJ194" i="45"/>
  <c r="BK193" i="45"/>
  <c r="BJ193" i="45"/>
  <c r="BK192" i="45"/>
  <c r="BJ192" i="45"/>
  <c r="BK191" i="45"/>
  <c r="BJ191" i="45"/>
  <c r="BK190" i="45"/>
  <c r="BJ190" i="45"/>
  <c r="BK189" i="45"/>
  <c r="BJ189" i="45"/>
  <c r="BK188" i="45"/>
  <c r="BJ188" i="45"/>
  <c r="BK187" i="45"/>
  <c r="BJ187" i="45"/>
  <c r="BK186" i="45"/>
  <c r="BJ186" i="45"/>
  <c r="BK185" i="45"/>
  <c r="BJ185" i="45"/>
  <c r="BK184" i="45"/>
  <c r="BJ184" i="45"/>
  <c r="BK183" i="45"/>
  <c r="BJ183" i="45"/>
  <c r="BK182" i="45"/>
  <c r="BJ182" i="45"/>
  <c r="BK181" i="45"/>
  <c r="BJ181" i="45"/>
  <c r="BK180" i="45"/>
  <c r="BJ180" i="45"/>
  <c r="BK179" i="45"/>
  <c r="BJ179" i="45"/>
  <c r="BK178" i="45"/>
  <c r="BJ178" i="45"/>
  <c r="BK177" i="45"/>
  <c r="BJ177" i="45"/>
  <c r="BK176" i="45"/>
  <c r="BJ176" i="45"/>
  <c r="BK175" i="45"/>
  <c r="BJ175" i="45"/>
  <c r="BK174" i="45"/>
  <c r="BJ174" i="45"/>
  <c r="BK173" i="45"/>
  <c r="BJ173" i="45"/>
  <c r="BK172" i="45"/>
  <c r="BJ172" i="45"/>
  <c r="BK171" i="45"/>
  <c r="BJ171" i="45"/>
  <c r="BK170" i="45"/>
  <c r="BJ170" i="45"/>
  <c r="BK169" i="45"/>
  <c r="BJ169" i="45"/>
  <c r="BK168" i="45"/>
  <c r="BJ168" i="45"/>
  <c r="BK167" i="45"/>
  <c r="BJ167" i="45"/>
  <c r="BK166" i="45"/>
  <c r="BJ166" i="45"/>
  <c r="BK165" i="45"/>
  <c r="BJ165" i="45"/>
  <c r="BK164" i="45"/>
  <c r="BJ164" i="45"/>
  <c r="BK163" i="45"/>
  <c r="BJ163" i="45"/>
  <c r="BK162" i="45"/>
  <c r="BJ162" i="45"/>
  <c r="BK161" i="45"/>
  <c r="BJ161" i="45"/>
  <c r="BK160" i="45"/>
  <c r="BJ160" i="45"/>
  <c r="BK159" i="45"/>
  <c r="BJ159" i="45"/>
  <c r="BK158" i="45"/>
  <c r="BJ158" i="45"/>
  <c r="BK157" i="45"/>
  <c r="BJ157" i="45"/>
  <c r="BK156" i="45"/>
  <c r="BJ156" i="45"/>
  <c r="BK155" i="45"/>
  <c r="BJ155" i="45"/>
  <c r="BK154" i="45"/>
  <c r="BJ154" i="45"/>
  <c r="BK153" i="45"/>
  <c r="BJ153" i="45"/>
  <c r="BK152" i="45"/>
  <c r="BJ152" i="45"/>
  <c r="BK151" i="45"/>
  <c r="BJ151" i="45"/>
  <c r="BK150" i="45"/>
  <c r="BJ150" i="45"/>
  <c r="BK149" i="45"/>
  <c r="BJ149" i="45"/>
  <c r="BK148" i="45"/>
  <c r="BJ148" i="45"/>
  <c r="BK147" i="45"/>
  <c r="BJ147" i="45"/>
  <c r="BK146" i="45"/>
  <c r="BJ146" i="45"/>
  <c r="BK145" i="45"/>
  <c r="BJ145" i="45"/>
  <c r="BK144" i="45"/>
  <c r="BJ144" i="45"/>
  <c r="BK143" i="45"/>
  <c r="BJ143" i="45"/>
  <c r="BK142" i="45"/>
  <c r="BJ142" i="45"/>
  <c r="BK141" i="45"/>
  <c r="BJ141" i="45"/>
  <c r="BK140" i="45"/>
  <c r="BJ140" i="45"/>
  <c r="BK139" i="45"/>
  <c r="BJ139" i="45"/>
  <c r="BK138" i="45"/>
  <c r="BJ138" i="45"/>
  <c r="BK137" i="45"/>
  <c r="BJ137" i="45"/>
  <c r="BK136" i="45"/>
  <c r="BJ136" i="45"/>
  <c r="BK135" i="45"/>
  <c r="BJ135" i="45"/>
  <c r="BK134" i="45"/>
  <c r="BJ134" i="45"/>
  <c r="BK133" i="45"/>
  <c r="BJ133" i="45"/>
  <c r="BK132" i="45"/>
  <c r="BJ132" i="45"/>
  <c r="BK131" i="45"/>
  <c r="BJ131" i="45"/>
  <c r="BK130" i="45"/>
  <c r="BJ130" i="45"/>
  <c r="BK129" i="45"/>
  <c r="BJ129" i="45"/>
  <c r="BK128" i="45"/>
  <c r="BJ128" i="45"/>
  <c r="BK127" i="45"/>
  <c r="BJ127" i="45"/>
  <c r="BK126" i="45"/>
  <c r="BJ126" i="45"/>
  <c r="BK125" i="45"/>
  <c r="BJ125" i="45"/>
  <c r="BK124" i="45"/>
  <c r="BJ124" i="45"/>
  <c r="BK123" i="45"/>
  <c r="BJ123" i="45"/>
  <c r="BK122" i="45"/>
  <c r="BJ122" i="45"/>
  <c r="BK121" i="45"/>
  <c r="BJ121" i="45"/>
  <c r="BK120" i="45"/>
  <c r="BJ120" i="45"/>
  <c r="BK119" i="45"/>
  <c r="BJ119" i="45"/>
  <c r="BK118" i="45"/>
  <c r="BJ118" i="45"/>
  <c r="BK117" i="45"/>
  <c r="BJ117" i="45"/>
  <c r="BK116" i="45"/>
  <c r="BJ116" i="45"/>
  <c r="BK115" i="45"/>
  <c r="BJ115" i="45"/>
  <c r="BK114" i="45"/>
  <c r="BJ114" i="45"/>
  <c r="BK113" i="45"/>
  <c r="BJ113" i="45"/>
  <c r="BK112" i="45"/>
  <c r="BJ112" i="45"/>
  <c r="BK111" i="45"/>
  <c r="BJ111" i="45"/>
  <c r="BK110" i="45"/>
  <c r="BJ110" i="45"/>
  <c r="BK109" i="45"/>
  <c r="BJ109" i="45"/>
  <c r="BK108" i="45"/>
  <c r="BJ108" i="45"/>
  <c r="BK107" i="45"/>
  <c r="BJ107" i="45"/>
  <c r="BK106" i="45"/>
  <c r="BJ106" i="45"/>
  <c r="BK105" i="45"/>
  <c r="BJ105" i="45"/>
  <c r="BK104" i="45"/>
  <c r="BJ104" i="45"/>
  <c r="BK103" i="45"/>
  <c r="BJ103" i="45"/>
  <c r="BK102" i="45"/>
  <c r="BJ102" i="45"/>
  <c r="BK101" i="45"/>
  <c r="BJ101" i="45"/>
  <c r="BK100" i="45"/>
  <c r="BJ100" i="45"/>
  <c r="BK99" i="45"/>
  <c r="BJ99" i="45"/>
  <c r="BK98" i="45"/>
  <c r="BJ98" i="45"/>
  <c r="BK97" i="45"/>
  <c r="BJ97" i="45"/>
  <c r="BK96" i="45"/>
  <c r="BJ96" i="45"/>
  <c r="BK95" i="45"/>
  <c r="BJ95" i="45"/>
  <c r="BK94" i="45"/>
  <c r="BJ94" i="45"/>
  <c r="BK93" i="45"/>
  <c r="BJ93" i="45"/>
  <c r="BK92" i="45"/>
  <c r="BJ92" i="45"/>
  <c r="BK91" i="45"/>
  <c r="BJ91" i="45"/>
  <c r="BK90" i="45"/>
  <c r="BJ90" i="45"/>
  <c r="BK89" i="45"/>
  <c r="BJ89" i="45"/>
  <c r="BK88" i="45"/>
  <c r="BJ88" i="45"/>
  <c r="BK87" i="45"/>
  <c r="BJ87" i="45"/>
  <c r="BK86" i="45"/>
  <c r="BJ86" i="45"/>
  <c r="BK85" i="45"/>
  <c r="BJ85" i="45"/>
  <c r="BK84" i="45"/>
  <c r="BJ84" i="45"/>
  <c r="BK83" i="45"/>
  <c r="BJ83" i="45"/>
  <c r="BK82" i="45"/>
  <c r="BJ82" i="45"/>
  <c r="BK81" i="45"/>
  <c r="BJ81" i="45"/>
  <c r="BK80" i="45"/>
  <c r="BJ80" i="45"/>
  <c r="BK79" i="45"/>
  <c r="BJ79" i="45"/>
  <c r="BK78" i="45"/>
  <c r="BJ78" i="45"/>
  <c r="BK77" i="45"/>
  <c r="BJ77" i="45"/>
  <c r="BK76" i="45"/>
  <c r="BJ76" i="45"/>
  <c r="BK75" i="45"/>
  <c r="BJ75" i="45"/>
  <c r="BK74" i="45"/>
  <c r="BJ74" i="45"/>
  <c r="BK73" i="45"/>
  <c r="BJ73" i="45"/>
  <c r="BK72" i="45"/>
  <c r="BJ72" i="45"/>
  <c r="BK71" i="45"/>
  <c r="BJ71" i="45"/>
  <c r="BK70" i="45"/>
  <c r="BJ70" i="45"/>
  <c r="BK69" i="45"/>
  <c r="BJ69" i="45"/>
  <c r="BK68" i="45"/>
  <c r="BJ68" i="45"/>
  <c r="BK67" i="45"/>
  <c r="BJ67" i="45"/>
  <c r="BK66" i="45"/>
  <c r="BJ66" i="45"/>
  <c r="BK65" i="45"/>
  <c r="BJ65" i="45"/>
  <c r="BK64" i="45"/>
  <c r="BJ64" i="45"/>
  <c r="BK63" i="45"/>
  <c r="BJ63" i="45"/>
  <c r="BK62" i="45"/>
  <c r="BJ62" i="45"/>
  <c r="BK61" i="45"/>
  <c r="BJ61" i="45"/>
  <c r="BK60" i="45"/>
  <c r="BJ60" i="45"/>
  <c r="BK59" i="45"/>
  <c r="BJ59" i="45"/>
  <c r="BK58" i="45"/>
  <c r="BJ58" i="45"/>
  <c r="BK57" i="45"/>
  <c r="BJ57" i="45"/>
  <c r="BK56" i="45"/>
  <c r="BJ56" i="45"/>
  <c r="BK55" i="45"/>
  <c r="BJ55" i="45"/>
  <c r="BK54" i="45"/>
  <c r="BJ54" i="45"/>
  <c r="BK53" i="45"/>
  <c r="BJ53" i="45"/>
  <c r="BK52" i="45"/>
  <c r="BJ52" i="45"/>
  <c r="BK51" i="45"/>
  <c r="BJ51" i="45"/>
  <c r="BK50" i="45"/>
  <c r="BJ50" i="45"/>
  <c r="BK49" i="45"/>
  <c r="BJ49" i="45"/>
  <c r="BK48" i="45"/>
  <c r="BJ48" i="45"/>
  <c r="BK47" i="45"/>
  <c r="BJ47" i="45"/>
  <c r="BK46" i="45"/>
  <c r="BJ46" i="45"/>
  <c r="BK45" i="45"/>
  <c r="BJ45" i="45"/>
  <c r="BK44" i="45"/>
  <c r="BJ44" i="45"/>
  <c r="BK43" i="45"/>
  <c r="BJ43" i="45"/>
  <c r="BK42" i="45"/>
  <c r="BJ42" i="45"/>
  <c r="BK41" i="45"/>
  <c r="BJ41" i="45"/>
  <c r="BK40" i="45"/>
  <c r="BJ40" i="45"/>
  <c r="BK39" i="45"/>
  <c r="BJ39" i="45"/>
  <c r="BK38" i="45"/>
  <c r="BJ38" i="45"/>
  <c r="BK37" i="45"/>
  <c r="BJ37" i="45"/>
  <c r="BK36" i="45"/>
  <c r="BJ36" i="45"/>
  <c r="BK35" i="45"/>
  <c r="BJ35" i="45"/>
  <c r="BK34" i="45"/>
  <c r="BJ34" i="45"/>
  <c r="BK33" i="45"/>
  <c r="BJ33" i="45"/>
  <c r="BK32" i="45"/>
  <c r="BJ32" i="45"/>
  <c r="BK31" i="45"/>
  <c r="BJ31" i="45"/>
  <c r="BK30" i="45"/>
  <c r="BJ30" i="45"/>
  <c r="BK29" i="45"/>
  <c r="BJ29" i="45"/>
  <c r="BK28" i="45"/>
  <c r="BJ28" i="45"/>
  <c r="BK27" i="45"/>
  <c r="BJ27" i="45"/>
  <c r="BK26" i="45"/>
  <c r="BJ26" i="45"/>
  <c r="BK25" i="45"/>
  <c r="BJ25" i="45"/>
  <c r="BK24" i="45"/>
  <c r="BJ24" i="45"/>
  <c r="BK23" i="45"/>
  <c r="BJ23" i="45"/>
  <c r="BK22" i="45"/>
  <c r="BJ22" i="45"/>
  <c r="BK21" i="45"/>
  <c r="BJ21" i="45"/>
  <c r="BK20" i="45"/>
  <c r="BJ20" i="45"/>
  <c r="BK19" i="45"/>
  <c r="BJ19" i="45"/>
  <c r="BK18" i="45"/>
  <c r="BJ18" i="45"/>
  <c r="BK17" i="45"/>
  <c r="BJ17" i="45"/>
  <c r="BK16" i="45"/>
  <c r="BJ16" i="45"/>
  <c r="BK15" i="45"/>
  <c r="BJ15" i="45"/>
  <c r="BK14" i="45"/>
  <c r="BJ14" i="45"/>
  <c r="BK13" i="45"/>
  <c r="BJ13" i="45"/>
  <c r="BK12" i="45"/>
  <c r="BJ12" i="45"/>
  <c r="BK11" i="45"/>
  <c r="BJ11" i="45"/>
  <c r="BK10" i="45"/>
  <c r="BJ10" i="45"/>
  <c r="BK9" i="45"/>
  <c r="BJ9" i="45"/>
  <c r="BK8" i="45"/>
  <c r="BJ8" i="45"/>
  <c r="BK7" i="45"/>
  <c r="BJ7" i="45"/>
  <c r="BK6" i="45"/>
  <c r="BJ6" i="45"/>
  <c r="BK5" i="45"/>
  <c r="BJ5" i="45"/>
  <c r="BK4" i="45"/>
  <c r="BJ4" i="45"/>
  <c r="BK3" i="45"/>
  <c r="BJ3" i="45"/>
  <c r="BF3" i="45"/>
  <c r="BG3" i="45"/>
  <c r="BF4" i="45"/>
  <c r="BG4" i="45"/>
  <c r="BF5" i="45"/>
  <c r="BG5" i="45"/>
  <c r="BF6" i="45"/>
  <c r="BG6" i="45"/>
  <c r="BF7" i="45"/>
  <c r="BG7" i="45"/>
  <c r="BF8" i="45"/>
  <c r="BG8" i="45"/>
  <c r="BF9" i="45"/>
  <c r="BG9" i="45"/>
  <c r="BF10" i="45"/>
  <c r="BG10" i="45"/>
  <c r="BF11" i="45"/>
  <c r="BG11" i="45"/>
  <c r="BF12" i="45"/>
  <c r="BG12" i="45"/>
  <c r="BF13" i="45"/>
  <c r="BG13" i="45"/>
  <c r="BF14" i="45"/>
  <c r="BG14" i="45"/>
  <c r="BF15" i="45"/>
  <c r="BG15" i="45"/>
  <c r="BF16" i="45"/>
  <c r="BG16" i="45"/>
  <c r="BF17" i="45"/>
  <c r="BG17" i="45"/>
  <c r="BF18" i="45"/>
  <c r="BG18" i="45"/>
  <c r="BF19" i="45"/>
  <c r="BG19" i="45"/>
  <c r="BF20" i="45"/>
  <c r="BG20" i="45"/>
  <c r="BF21" i="45"/>
  <c r="BG21" i="45"/>
  <c r="BF22" i="45"/>
  <c r="BG22" i="45"/>
  <c r="BF23" i="45"/>
  <c r="BG23" i="45"/>
  <c r="BF24" i="45"/>
  <c r="BG24" i="45"/>
  <c r="BF25" i="45"/>
  <c r="BG25" i="45"/>
  <c r="BF26" i="45"/>
  <c r="BG26" i="45"/>
  <c r="BF27" i="45"/>
  <c r="BG27" i="45"/>
  <c r="BF28" i="45"/>
  <c r="BG28" i="45"/>
  <c r="BF29" i="45"/>
  <c r="BG29" i="45"/>
  <c r="BF30" i="45"/>
  <c r="BG30" i="45"/>
  <c r="BF31" i="45"/>
  <c r="BG31" i="45"/>
  <c r="BF32" i="45"/>
  <c r="BG32" i="45"/>
  <c r="BF33" i="45"/>
  <c r="BG33" i="45"/>
  <c r="BF34" i="45"/>
  <c r="BG34" i="45"/>
  <c r="BF35" i="45"/>
  <c r="BG35" i="45"/>
  <c r="BF36" i="45"/>
  <c r="BG36" i="45"/>
  <c r="BF37" i="45"/>
  <c r="BG37" i="45"/>
  <c r="BF38" i="45"/>
  <c r="BG38" i="45"/>
  <c r="BF39" i="45"/>
  <c r="BG39" i="45"/>
  <c r="BF40" i="45"/>
  <c r="BG40" i="45"/>
  <c r="BF41" i="45"/>
  <c r="BG41" i="45"/>
  <c r="BF42" i="45"/>
  <c r="BG42" i="45"/>
  <c r="BF43" i="45"/>
  <c r="BG43" i="45"/>
  <c r="BF44" i="45"/>
  <c r="BG44" i="45"/>
  <c r="BF45" i="45"/>
  <c r="BG45" i="45"/>
  <c r="BF46" i="45"/>
  <c r="BG46" i="45"/>
  <c r="BF47" i="45"/>
  <c r="BG47" i="45"/>
  <c r="BF48" i="45"/>
  <c r="BG48" i="45"/>
  <c r="BF49" i="45"/>
  <c r="BG49" i="45"/>
  <c r="BF50" i="45"/>
  <c r="BG50" i="45"/>
  <c r="BF51" i="45"/>
  <c r="BG51" i="45"/>
  <c r="BF52" i="45"/>
  <c r="BG52" i="45"/>
  <c r="BF53" i="45"/>
  <c r="BG53" i="45"/>
  <c r="BF54" i="45"/>
  <c r="BG54" i="45"/>
  <c r="BF55" i="45"/>
  <c r="BG55" i="45"/>
  <c r="BF56" i="45"/>
  <c r="BG56" i="45"/>
  <c r="BF57" i="45"/>
  <c r="BG57" i="45"/>
  <c r="BF58" i="45"/>
  <c r="BG58" i="45"/>
  <c r="BF59" i="45"/>
  <c r="BG59" i="45"/>
  <c r="BF60" i="45"/>
  <c r="BG60" i="45"/>
  <c r="BF61" i="45"/>
  <c r="BG61" i="45"/>
  <c r="BF62" i="45"/>
  <c r="BG62" i="45"/>
  <c r="BF63" i="45"/>
  <c r="BG63" i="45"/>
  <c r="BF64" i="45"/>
  <c r="BG64" i="45"/>
  <c r="BF65" i="45"/>
  <c r="BG65" i="45"/>
  <c r="BF66" i="45"/>
  <c r="BG66" i="45"/>
  <c r="BF67" i="45"/>
  <c r="BG67" i="45"/>
  <c r="BF68" i="45"/>
  <c r="BG68" i="45"/>
  <c r="BF69" i="45"/>
  <c r="BG69" i="45"/>
  <c r="BF70" i="45"/>
  <c r="BG70" i="45"/>
  <c r="BF71" i="45"/>
  <c r="BG71" i="45"/>
  <c r="BF72" i="45"/>
  <c r="BG72" i="45"/>
  <c r="BF73" i="45"/>
  <c r="BG73" i="45"/>
  <c r="BF74" i="45"/>
  <c r="BG74" i="45"/>
  <c r="BF75" i="45"/>
  <c r="BG75" i="45"/>
  <c r="BF76" i="45"/>
  <c r="BG76" i="45"/>
  <c r="BF77" i="45"/>
  <c r="BG77" i="45"/>
  <c r="BF78" i="45"/>
  <c r="BG78" i="45"/>
  <c r="BF79" i="45"/>
  <c r="BG79" i="45"/>
  <c r="BF80" i="45"/>
  <c r="BG80" i="45"/>
  <c r="BF81" i="45"/>
  <c r="BG81" i="45"/>
  <c r="BF82" i="45"/>
  <c r="BG82" i="45"/>
  <c r="BF83" i="45"/>
  <c r="BG83" i="45"/>
  <c r="BF84" i="45"/>
  <c r="BG84" i="45"/>
  <c r="BF85" i="45"/>
  <c r="BG85" i="45"/>
  <c r="BF86" i="45"/>
  <c r="BG86" i="45"/>
  <c r="BF87" i="45"/>
  <c r="BG87" i="45"/>
  <c r="BF88" i="45"/>
  <c r="BG88" i="45"/>
  <c r="BF89" i="45"/>
  <c r="BG89" i="45"/>
  <c r="BF90" i="45"/>
  <c r="BG90" i="45"/>
  <c r="BF91" i="45"/>
  <c r="BG91" i="45"/>
  <c r="BF92" i="45"/>
  <c r="BG92" i="45"/>
  <c r="BF93" i="45"/>
  <c r="BG93" i="45"/>
  <c r="BF94" i="45"/>
  <c r="BG94" i="45"/>
  <c r="BF95" i="45"/>
  <c r="BG95" i="45"/>
  <c r="BF96" i="45"/>
  <c r="BG96" i="45"/>
  <c r="BF97" i="45"/>
  <c r="BG97" i="45"/>
  <c r="BF98" i="45"/>
  <c r="BG98" i="45"/>
  <c r="BF99" i="45"/>
  <c r="BG99" i="45"/>
  <c r="BF100" i="45"/>
  <c r="BG100" i="45"/>
  <c r="BF101" i="45"/>
  <c r="BG101" i="45"/>
  <c r="BF102" i="45"/>
  <c r="BG102" i="45"/>
  <c r="BF103" i="45"/>
  <c r="BG103" i="45"/>
  <c r="BF104" i="45"/>
  <c r="BG104" i="45"/>
  <c r="BF105" i="45"/>
  <c r="BG105" i="45"/>
  <c r="BF106" i="45"/>
  <c r="BG106" i="45"/>
  <c r="BF107" i="45"/>
  <c r="BG107" i="45"/>
  <c r="BF108" i="45"/>
  <c r="BG108" i="45"/>
  <c r="BF109" i="45"/>
  <c r="BG109" i="45"/>
  <c r="BF110" i="45"/>
  <c r="BG110" i="45"/>
  <c r="BF111" i="45"/>
  <c r="BG111" i="45"/>
  <c r="BF112" i="45"/>
  <c r="BG112" i="45"/>
  <c r="BF113" i="45"/>
  <c r="BG113" i="45"/>
  <c r="BF114" i="45"/>
  <c r="BG114" i="45"/>
  <c r="BF115" i="45"/>
  <c r="BG115" i="45"/>
  <c r="BF116" i="45"/>
  <c r="BG116" i="45"/>
  <c r="BF117" i="45"/>
  <c r="BG117" i="45"/>
  <c r="BF118" i="45"/>
  <c r="BG118" i="45"/>
  <c r="BF119" i="45"/>
  <c r="BG119" i="45"/>
  <c r="BF120" i="45"/>
  <c r="BG120" i="45"/>
  <c r="BF121" i="45"/>
  <c r="BG121" i="45"/>
  <c r="BF122" i="45"/>
  <c r="BG122" i="45"/>
  <c r="BF123" i="45"/>
  <c r="BG123" i="45"/>
  <c r="BF124" i="45"/>
  <c r="BG124" i="45"/>
  <c r="BF125" i="45"/>
  <c r="BG125" i="45"/>
  <c r="BF126" i="45"/>
  <c r="BG126" i="45"/>
  <c r="BF127" i="45"/>
  <c r="BG127" i="45"/>
  <c r="BF128" i="45"/>
  <c r="BG128" i="45"/>
  <c r="BF129" i="45"/>
  <c r="BG129" i="45"/>
  <c r="BF130" i="45"/>
  <c r="BG130" i="45"/>
  <c r="BF131" i="45"/>
  <c r="BG131" i="45"/>
  <c r="BF132" i="45"/>
  <c r="BG132" i="45"/>
  <c r="BF133" i="45"/>
  <c r="BG133" i="45"/>
  <c r="BF134" i="45"/>
  <c r="BG134" i="45"/>
  <c r="BF135" i="45"/>
  <c r="BG135" i="45"/>
  <c r="BF136" i="45"/>
  <c r="BG136" i="45"/>
  <c r="BF137" i="45"/>
  <c r="BG137" i="45"/>
  <c r="BF138" i="45"/>
  <c r="BG138" i="45"/>
  <c r="BF139" i="45"/>
  <c r="BG139" i="45"/>
  <c r="BF140" i="45"/>
  <c r="BG140" i="45"/>
  <c r="BF141" i="45"/>
  <c r="BG141" i="45"/>
  <c r="BF142" i="45"/>
  <c r="BG142" i="45"/>
  <c r="BF143" i="45"/>
  <c r="BG143" i="45"/>
  <c r="BF144" i="45"/>
  <c r="BG144" i="45"/>
  <c r="BF145" i="45"/>
  <c r="BG145" i="45"/>
  <c r="BF146" i="45"/>
  <c r="BG146" i="45"/>
  <c r="BF147" i="45"/>
  <c r="BG147" i="45"/>
  <c r="BF148" i="45"/>
  <c r="BG148" i="45"/>
  <c r="BF149" i="45"/>
  <c r="BG149" i="45"/>
  <c r="BF150" i="45"/>
  <c r="BG150" i="45"/>
  <c r="BF151" i="45"/>
  <c r="BG151" i="45"/>
  <c r="BF152" i="45"/>
  <c r="BG152" i="45"/>
  <c r="BF153" i="45"/>
  <c r="BG153" i="45"/>
  <c r="BF154" i="45"/>
  <c r="BG154" i="45"/>
  <c r="BF155" i="45"/>
  <c r="BG155" i="45"/>
  <c r="BF156" i="45"/>
  <c r="BG156" i="45"/>
  <c r="BF157" i="45"/>
  <c r="BG157" i="45"/>
  <c r="BF158" i="45"/>
  <c r="BG158" i="45"/>
  <c r="BF159" i="45"/>
  <c r="BG159" i="45"/>
  <c r="BF160" i="45"/>
  <c r="BG160" i="45"/>
  <c r="BF161" i="45"/>
  <c r="BG161" i="45"/>
  <c r="BF162" i="45"/>
  <c r="BG162" i="45"/>
  <c r="BF163" i="45"/>
  <c r="BG163" i="45"/>
  <c r="BF164" i="45"/>
  <c r="BG164" i="45"/>
  <c r="BF165" i="45"/>
  <c r="BG165" i="45"/>
  <c r="BF166" i="45"/>
  <c r="BG166" i="45"/>
  <c r="BF167" i="45"/>
  <c r="BG167" i="45"/>
  <c r="BF168" i="45"/>
  <c r="BG168" i="45"/>
  <c r="BF169" i="45"/>
  <c r="BG169" i="45"/>
  <c r="BF170" i="45"/>
  <c r="BG170" i="45"/>
  <c r="BF171" i="45"/>
  <c r="BG171" i="45"/>
  <c r="BF172" i="45"/>
  <c r="BG172" i="45"/>
  <c r="BF173" i="45"/>
  <c r="BG173" i="45"/>
  <c r="BF174" i="45"/>
  <c r="BG174" i="45"/>
  <c r="BF175" i="45"/>
  <c r="BG175" i="45"/>
  <c r="BF176" i="45"/>
  <c r="BG176" i="45"/>
  <c r="BF177" i="45"/>
  <c r="BG177" i="45"/>
  <c r="BF178" i="45"/>
  <c r="BG178" i="45"/>
  <c r="BF179" i="45"/>
  <c r="BG179" i="45"/>
  <c r="BF180" i="45"/>
  <c r="BG180" i="45"/>
  <c r="BF181" i="45"/>
  <c r="BG181" i="45"/>
  <c r="BF182" i="45"/>
  <c r="BG182" i="45"/>
  <c r="BF183" i="45"/>
  <c r="BG183" i="45"/>
  <c r="BF184" i="45"/>
  <c r="BG184" i="45"/>
  <c r="BF185" i="45"/>
  <c r="BG185" i="45"/>
  <c r="BF186" i="45"/>
  <c r="BG186" i="45"/>
  <c r="BF187" i="45"/>
  <c r="BG187" i="45"/>
  <c r="BF188" i="45"/>
  <c r="BG188" i="45"/>
  <c r="BF189" i="45"/>
  <c r="BG189" i="45"/>
  <c r="BF190" i="45"/>
  <c r="BG190" i="45"/>
  <c r="BF191" i="45"/>
  <c r="BG191" i="45"/>
  <c r="BF192" i="45"/>
  <c r="BG192" i="45"/>
  <c r="BF193" i="45"/>
  <c r="BG193" i="45"/>
  <c r="BF194" i="45"/>
  <c r="BG194" i="45"/>
  <c r="BF195" i="45"/>
  <c r="BG195" i="45"/>
  <c r="BF196" i="45"/>
  <c r="BG196" i="45"/>
  <c r="BF197" i="45"/>
  <c r="BG197" i="45"/>
  <c r="BF198" i="45"/>
  <c r="BG198" i="45"/>
  <c r="BF199" i="45"/>
  <c r="BG199" i="45"/>
  <c r="BF200" i="45"/>
  <c r="BG200" i="45"/>
  <c r="BF201" i="45"/>
  <c r="BG201" i="45"/>
  <c r="BF202" i="45"/>
  <c r="BG202" i="45"/>
  <c r="BF203" i="45"/>
  <c r="BG203" i="45"/>
  <c r="BF204" i="45"/>
  <c r="BG204" i="45"/>
  <c r="BF205" i="45"/>
  <c r="BG205" i="45"/>
  <c r="BF206" i="45"/>
  <c r="BG206" i="45"/>
  <c r="BF207" i="45"/>
  <c r="BG207" i="45"/>
  <c r="BF208" i="45"/>
  <c r="BG208" i="45"/>
  <c r="BF209" i="45"/>
  <c r="BG209" i="45"/>
  <c r="BF210" i="45"/>
  <c r="BG210" i="45"/>
  <c r="BF211" i="45"/>
  <c r="BG211" i="45"/>
  <c r="BF212" i="45"/>
  <c r="BG212" i="45"/>
  <c r="BF213" i="45"/>
  <c r="BG213" i="45"/>
  <c r="BF214" i="45"/>
  <c r="BG214" i="45"/>
  <c r="BF215" i="45"/>
  <c r="BG215" i="45"/>
  <c r="BF216" i="45"/>
  <c r="BG216" i="45"/>
  <c r="BF217" i="45"/>
  <c r="BG217" i="45"/>
  <c r="BF218" i="45"/>
  <c r="BG218" i="45"/>
  <c r="BF219" i="45"/>
  <c r="BG219" i="45"/>
  <c r="BF220" i="45"/>
  <c r="BG220" i="45"/>
  <c r="BF221" i="45"/>
  <c r="BG221" i="45"/>
  <c r="BF222" i="45"/>
  <c r="BG222" i="45"/>
  <c r="BF223" i="45"/>
  <c r="BG223" i="45"/>
  <c r="BF224" i="45"/>
  <c r="BG224" i="45"/>
  <c r="BF225" i="45"/>
  <c r="BG225" i="45"/>
  <c r="BF226" i="45"/>
  <c r="BG226" i="45"/>
  <c r="BF227" i="45"/>
  <c r="BG227" i="45"/>
  <c r="BF228" i="45"/>
  <c r="BG228" i="45"/>
  <c r="BF229" i="45"/>
  <c r="BG229" i="45"/>
  <c r="BF230" i="45"/>
  <c r="BG230" i="45"/>
  <c r="BF231" i="45"/>
  <c r="BG231" i="45"/>
  <c r="BF232" i="45"/>
  <c r="BG232" i="45"/>
  <c r="BF233" i="45"/>
  <c r="BG233" i="45"/>
  <c r="BF234" i="45"/>
  <c r="BG234" i="45"/>
  <c r="BF235" i="45"/>
  <c r="BG235" i="45"/>
  <c r="BF236" i="45"/>
  <c r="BG236" i="45"/>
  <c r="BF237" i="45"/>
  <c r="BG237" i="45"/>
  <c r="BF238" i="45"/>
  <c r="BG238" i="45"/>
  <c r="BF239" i="45"/>
  <c r="BG239" i="45"/>
  <c r="BF240" i="45"/>
  <c r="BG240" i="45"/>
  <c r="BF241" i="45"/>
  <c r="BG241" i="45"/>
  <c r="BF242" i="45"/>
  <c r="BG242" i="45"/>
  <c r="BF243" i="45"/>
  <c r="BG243" i="45"/>
  <c r="BF244" i="45"/>
  <c r="BG244" i="45"/>
  <c r="BF245" i="45"/>
  <c r="BG245" i="45"/>
  <c r="BF246" i="45"/>
  <c r="BG246" i="45"/>
  <c r="BF247" i="45"/>
  <c r="BG247" i="45"/>
  <c r="BF248" i="45"/>
  <c r="BG248" i="45"/>
  <c r="BF249" i="45"/>
  <c r="BG249" i="45"/>
  <c r="BF250" i="45"/>
  <c r="BG250" i="45"/>
  <c r="BF251" i="45"/>
  <c r="BG251" i="45"/>
  <c r="BF252" i="45"/>
  <c r="BG252" i="45"/>
  <c r="BF253" i="45"/>
  <c r="BG253" i="45"/>
  <c r="BF254" i="45"/>
  <c r="BG254" i="45"/>
  <c r="BF255" i="45"/>
  <c r="BG255" i="45"/>
  <c r="BF256" i="45"/>
  <c r="BG256" i="45"/>
  <c r="BF257" i="45"/>
  <c r="BG257" i="45"/>
  <c r="BF258" i="45"/>
  <c r="BG258" i="45"/>
  <c r="BF259" i="45"/>
  <c r="BG259" i="45"/>
  <c r="BF260" i="45"/>
  <c r="BG260" i="45"/>
  <c r="BF261" i="45"/>
  <c r="BG261" i="45"/>
  <c r="BF262" i="45"/>
  <c r="BG262" i="45"/>
  <c r="BF263" i="45"/>
  <c r="BG263" i="45"/>
  <c r="BF264" i="45"/>
  <c r="BG264" i="45"/>
  <c r="BF265" i="45"/>
  <c r="BG265" i="45"/>
  <c r="BF266" i="45"/>
  <c r="BG266" i="45"/>
  <c r="BF267" i="45"/>
  <c r="BG267" i="45"/>
  <c r="BF268" i="45"/>
  <c r="BG268" i="45"/>
  <c r="BF269" i="45"/>
  <c r="BG269" i="45"/>
  <c r="BF270" i="45"/>
  <c r="BG270" i="45"/>
  <c r="BF271" i="45"/>
  <c r="BG271" i="45"/>
  <c r="BF272" i="45"/>
  <c r="BG272" i="45"/>
  <c r="BF273" i="45"/>
  <c r="BG273" i="45"/>
  <c r="BF274" i="45"/>
  <c r="BG274" i="45"/>
  <c r="BF275" i="45"/>
  <c r="BG275" i="45"/>
  <c r="BF276" i="45"/>
  <c r="BG276" i="45"/>
  <c r="BF277" i="45"/>
  <c r="BG277" i="45"/>
  <c r="BF278" i="45"/>
  <c r="BG278" i="45"/>
  <c r="BF279" i="45"/>
  <c r="BG279" i="45"/>
  <c r="BF280" i="45"/>
  <c r="BG280" i="45"/>
  <c r="BF281" i="45"/>
  <c r="BG281" i="45"/>
  <c r="BF282" i="45"/>
  <c r="BG282" i="45"/>
  <c r="BF283" i="45"/>
  <c r="BG283" i="45"/>
  <c r="BF284" i="45"/>
  <c r="BG284" i="45"/>
  <c r="BF285" i="45"/>
  <c r="BG285" i="45"/>
  <c r="BF286" i="45"/>
  <c r="BG286" i="45"/>
  <c r="BF287" i="45"/>
  <c r="BG287" i="45"/>
  <c r="BF288" i="45"/>
  <c r="BG288" i="45"/>
  <c r="BF289" i="45"/>
  <c r="BG289" i="45"/>
  <c r="BF290" i="45"/>
  <c r="BG290" i="45"/>
  <c r="BF291" i="45"/>
  <c r="BG291" i="45"/>
  <c r="BF292" i="45"/>
  <c r="BG292" i="45"/>
  <c r="BF293" i="45"/>
  <c r="BG293" i="45"/>
  <c r="BF294" i="45"/>
  <c r="BG294" i="45"/>
  <c r="BF295" i="45"/>
  <c r="BG295" i="45"/>
  <c r="BF296" i="45"/>
  <c r="BG296" i="45"/>
  <c r="BF297" i="45"/>
  <c r="BG297" i="45"/>
  <c r="BF298" i="45"/>
  <c r="BG298" i="45"/>
  <c r="BF299" i="45"/>
  <c r="BG299" i="45"/>
  <c r="BF300" i="45"/>
  <c r="BG300" i="45"/>
  <c r="BF301" i="45"/>
  <c r="BG301" i="45"/>
  <c r="BF302" i="45"/>
  <c r="BG302" i="45"/>
  <c r="BF303" i="45"/>
  <c r="BG303" i="45"/>
  <c r="BF304" i="45"/>
  <c r="BG304" i="45"/>
  <c r="BF305" i="45"/>
  <c r="BG305" i="45"/>
  <c r="BF306" i="45"/>
  <c r="BG306" i="45"/>
  <c r="BF307" i="45"/>
  <c r="BG307" i="45"/>
  <c r="BF308" i="45"/>
  <c r="BG308" i="45"/>
  <c r="BF309" i="45"/>
  <c r="BG309" i="45"/>
  <c r="BF310" i="45"/>
  <c r="BG310" i="45"/>
  <c r="BF311" i="45"/>
  <c r="BG311" i="45"/>
  <c r="BF312" i="45"/>
  <c r="BG312" i="45"/>
  <c r="BF313" i="45"/>
  <c r="BG313" i="45"/>
  <c r="BF314" i="45"/>
  <c r="BG314" i="45"/>
  <c r="BF315" i="45"/>
  <c r="BG315" i="45"/>
  <c r="BF316" i="45"/>
  <c r="BG316" i="45"/>
  <c r="BF317" i="45"/>
  <c r="BG317" i="45"/>
  <c r="BF318" i="45"/>
  <c r="BG318" i="45"/>
  <c r="BF319" i="45"/>
  <c r="BG319" i="45"/>
  <c r="BF320" i="45"/>
  <c r="BG320" i="45"/>
  <c r="BF321" i="45"/>
  <c r="BG321" i="45"/>
  <c r="BF322" i="45"/>
  <c r="BG322" i="45"/>
  <c r="BF323" i="45"/>
  <c r="BG323" i="45"/>
  <c r="BF324" i="45"/>
  <c r="BG324" i="45"/>
  <c r="BF325" i="45"/>
  <c r="BG325" i="45"/>
  <c r="BF326" i="45"/>
  <c r="BG326" i="45"/>
  <c r="BF327" i="45"/>
  <c r="BG327" i="45"/>
  <c r="BF328" i="45"/>
  <c r="BG328" i="45"/>
  <c r="BF329" i="45"/>
  <c r="BG329" i="45"/>
  <c r="BF330" i="45"/>
  <c r="BG330" i="45"/>
  <c r="BF331" i="45"/>
  <c r="BG331" i="45"/>
  <c r="BF332" i="45"/>
  <c r="BG332" i="45"/>
  <c r="BF333" i="45"/>
  <c r="BG333" i="45"/>
  <c r="BF334" i="45"/>
  <c r="BG334" i="45"/>
  <c r="BF335" i="45"/>
  <c r="BG335" i="45"/>
  <c r="BF336" i="45"/>
  <c r="BG336" i="45"/>
  <c r="BF337" i="45"/>
  <c r="BG337" i="45"/>
  <c r="BF338" i="45"/>
  <c r="BG338" i="45"/>
  <c r="BF339" i="45"/>
  <c r="BG339" i="45"/>
  <c r="BF340" i="45"/>
  <c r="BG340" i="45"/>
  <c r="BF341" i="45"/>
  <c r="BG341" i="45"/>
  <c r="BF342" i="45"/>
  <c r="BG342" i="45"/>
  <c r="BF343" i="45"/>
  <c r="BG343" i="45"/>
  <c r="BF344" i="45"/>
  <c r="BG344" i="45"/>
  <c r="BF345" i="45"/>
  <c r="BG345" i="45"/>
  <c r="BF346" i="45"/>
  <c r="BG346" i="45"/>
  <c r="BF347" i="45"/>
  <c r="BG347" i="45"/>
  <c r="BF348" i="45"/>
  <c r="BG348" i="45"/>
  <c r="BF349" i="45"/>
  <c r="BG349" i="45"/>
  <c r="BF350" i="45"/>
  <c r="BG350" i="45"/>
  <c r="BF351" i="45"/>
  <c r="BG351" i="45"/>
  <c r="BF352" i="45"/>
  <c r="BG352" i="45"/>
  <c r="BF353" i="45"/>
  <c r="BG353" i="45"/>
  <c r="BF354" i="45"/>
  <c r="BG354" i="45"/>
  <c r="BF355" i="45"/>
  <c r="BG355" i="45"/>
  <c r="BF356" i="45"/>
  <c r="BG356" i="45"/>
  <c r="BF357" i="45"/>
  <c r="BG357" i="45"/>
  <c r="BF358" i="45"/>
  <c r="BG358" i="45"/>
  <c r="BF359" i="45"/>
  <c r="BG359" i="45"/>
  <c r="BF360" i="45"/>
  <c r="BG360" i="45"/>
  <c r="BF361" i="45"/>
  <c r="BG361" i="45"/>
  <c r="BF362" i="45"/>
  <c r="BG362" i="45"/>
  <c r="BF363" i="45"/>
  <c r="BG363" i="45"/>
  <c r="BF364" i="45"/>
  <c r="BG364" i="45"/>
  <c r="BF365" i="45"/>
  <c r="BG365" i="45"/>
  <c r="BF366" i="45"/>
  <c r="BG366" i="45"/>
  <c r="BF367" i="45"/>
  <c r="BG367" i="45"/>
  <c r="BF368" i="45"/>
  <c r="BG368" i="45"/>
  <c r="BF369" i="45"/>
  <c r="BG369" i="45"/>
  <c r="BF370" i="45"/>
  <c r="BG370" i="45"/>
  <c r="BF371" i="45"/>
  <c r="BG371" i="45"/>
  <c r="BF372" i="45"/>
  <c r="BG372" i="45"/>
  <c r="BF373" i="45"/>
  <c r="BG373" i="45"/>
  <c r="BF374" i="45"/>
  <c r="BG374" i="45"/>
  <c r="BF375" i="45"/>
  <c r="BG375" i="45"/>
  <c r="BF376" i="45"/>
  <c r="BG376" i="45"/>
  <c r="BF377" i="45"/>
  <c r="BG377" i="45"/>
  <c r="BF378" i="45"/>
  <c r="BG378" i="45"/>
  <c r="BF379" i="45"/>
  <c r="BG379" i="45"/>
  <c r="BF380" i="45"/>
  <c r="BG380" i="45"/>
  <c r="BF381" i="45"/>
  <c r="BG381" i="45"/>
  <c r="BF382" i="45"/>
  <c r="BG382" i="45"/>
  <c r="BF383" i="45"/>
  <c r="BG383" i="45"/>
  <c r="BF384" i="45"/>
  <c r="BG384" i="45"/>
  <c r="BF385" i="45"/>
  <c r="BG385" i="45"/>
  <c r="BF386" i="45"/>
  <c r="BG386" i="45"/>
  <c r="BF387" i="45"/>
  <c r="BG387" i="45"/>
  <c r="BF388" i="45"/>
  <c r="BG388" i="45"/>
  <c r="BF389" i="45"/>
  <c r="BG389" i="45"/>
  <c r="BF390" i="45"/>
  <c r="BG390" i="45"/>
  <c r="BF391" i="45"/>
  <c r="BG391" i="45"/>
  <c r="BF392" i="45"/>
  <c r="BG392" i="45"/>
  <c r="BF393" i="45"/>
  <c r="BG393" i="45"/>
  <c r="BF394" i="45"/>
  <c r="BG394" i="45"/>
  <c r="BF395" i="45"/>
  <c r="BG395" i="45"/>
  <c r="BF396" i="45"/>
  <c r="BG396" i="45"/>
  <c r="BF397" i="45"/>
  <c r="BG397" i="45"/>
  <c r="BF398" i="45"/>
  <c r="BG398" i="45"/>
  <c r="BF399" i="45"/>
  <c r="BG399" i="45"/>
  <c r="BF400" i="45"/>
  <c r="BG400" i="45"/>
  <c r="BF401" i="45"/>
  <c r="BG401" i="45"/>
  <c r="BF402" i="45"/>
  <c r="BG402" i="45"/>
  <c r="BF403" i="45"/>
  <c r="BG403" i="45"/>
  <c r="BF404" i="45"/>
  <c r="BG404" i="45"/>
  <c r="BF405" i="45"/>
  <c r="BG405" i="45"/>
  <c r="BF406" i="45"/>
  <c r="BG406" i="45"/>
  <c r="BF407" i="45"/>
  <c r="BG407" i="45"/>
  <c r="BF408" i="45"/>
  <c r="BG408" i="45"/>
  <c r="BF409" i="45"/>
  <c r="BG409" i="45"/>
  <c r="BF410" i="45"/>
  <c r="BG410" i="45"/>
  <c r="BF411" i="45"/>
  <c r="BG411" i="45"/>
  <c r="BF412" i="45"/>
  <c r="BG412" i="45"/>
  <c r="BF413" i="45"/>
  <c r="BG413" i="45"/>
  <c r="BF414" i="45"/>
  <c r="BG414" i="45"/>
  <c r="BF415" i="45"/>
  <c r="BG415" i="45"/>
  <c r="BF416" i="45"/>
  <c r="BG416" i="45"/>
  <c r="BF417" i="45"/>
  <c r="BG417" i="45"/>
  <c r="BF418" i="45"/>
  <c r="BG418" i="45"/>
  <c r="BF419" i="45"/>
  <c r="BG419" i="45"/>
  <c r="BF420" i="45"/>
  <c r="BG420" i="45"/>
  <c r="BF421" i="45"/>
  <c r="BG421" i="45"/>
  <c r="BF422" i="45"/>
  <c r="BG422" i="45"/>
  <c r="BF423" i="45"/>
  <c r="BG423" i="45"/>
  <c r="BF424" i="45"/>
  <c r="BG424" i="45"/>
  <c r="BF425" i="45"/>
  <c r="BG425" i="45"/>
  <c r="BF426" i="45"/>
  <c r="BG426" i="45"/>
  <c r="BF427" i="45"/>
  <c r="BG427" i="45"/>
  <c r="BF428" i="45"/>
  <c r="BG428" i="45"/>
  <c r="BF429" i="45"/>
  <c r="BG429" i="45"/>
  <c r="BF430" i="45"/>
  <c r="BG430" i="45"/>
  <c r="BF431" i="45"/>
  <c r="BG431" i="45"/>
  <c r="BF432" i="45"/>
  <c r="BG432" i="45"/>
  <c r="BF433" i="45"/>
  <c r="BG433" i="45"/>
  <c r="BF434" i="45"/>
  <c r="BG434" i="45"/>
  <c r="BF435" i="45"/>
  <c r="BG435" i="45"/>
  <c r="BF436" i="45"/>
  <c r="BG436" i="45"/>
  <c r="BF437" i="45"/>
  <c r="BG437" i="45"/>
  <c r="BF438" i="45"/>
  <c r="BG438" i="45"/>
  <c r="BF439" i="45"/>
  <c r="BG439" i="45"/>
  <c r="BF440" i="45"/>
  <c r="BG440" i="45"/>
  <c r="BF441" i="45"/>
  <c r="BG441" i="45"/>
  <c r="BF442" i="45"/>
  <c r="BG442" i="45"/>
  <c r="BF443" i="45"/>
  <c r="BG443" i="45"/>
  <c r="BF444" i="45"/>
  <c r="BG444" i="45"/>
  <c r="BF445" i="45"/>
  <c r="BG445" i="45"/>
  <c r="BF446" i="45"/>
  <c r="BG446" i="45"/>
  <c r="BB3" i="45"/>
  <c r="BC3" i="45"/>
  <c r="BB4" i="45"/>
  <c r="BC4" i="45"/>
  <c r="BB5" i="45"/>
  <c r="BC5" i="45"/>
  <c r="BB6" i="45"/>
  <c r="BC6" i="45"/>
  <c r="BB7" i="45"/>
  <c r="BC7" i="45"/>
  <c r="BB8" i="45"/>
  <c r="BC8" i="45"/>
  <c r="BB9" i="45"/>
  <c r="BC9" i="45"/>
  <c r="BB10" i="45"/>
  <c r="BC10" i="45"/>
  <c r="BB11" i="45"/>
  <c r="BC11" i="45"/>
  <c r="BB12" i="45"/>
  <c r="BC12" i="45"/>
  <c r="BB13" i="45"/>
  <c r="BC13" i="45"/>
  <c r="BB14" i="45"/>
  <c r="BC14" i="45"/>
  <c r="BB15" i="45"/>
  <c r="BC15" i="45"/>
  <c r="BB16" i="45"/>
  <c r="BC16" i="45"/>
  <c r="BB17" i="45"/>
  <c r="BC17" i="45"/>
  <c r="BB18" i="45"/>
  <c r="BC18" i="45"/>
  <c r="BB19" i="45"/>
  <c r="BC19" i="45"/>
  <c r="BB20" i="45"/>
  <c r="BC20" i="45"/>
  <c r="BB21" i="45"/>
  <c r="BC21" i="45"/>
  <c r="BB22" i="45"/>
  <c r="BC22" i="45"/>
  <c r="BB23" i="45"/>
  <c r="BC23" i="45"/>
  <c r="BB24" i="45"/>
  <c r="BC24" i="45"/>
  <c r="BB25" i="45"/>
  <c r="BC25" i="45"/>
  <c r="BB26" i="45"/>
  <c r="BC26" i="45"/>
  <c r="BB27" i="45"/>
  <c r="BC27" i="45"/>
  <c r="BB28" i="45"/>
  <c r="BC28" i="45"/>
  <c r="BB29" i="45"/>
  <c r="BC29" i="45"/>
  <c r="BB30" i="45"/>
  <c r="BC30" i="45"/>
  <c r="BB31" i="45"/>
  <c r="BC31" i="45"/>
  <c r="BB32" i="45"/>
  <c r="BC32" i="45"/>
  <c r="BB33" i="45"/>
  <c r="BC33" i="45"/>
  <c r="BB34" i="45"/>
  <c r="BC34" i="45"/>
  <c r="BB35" i="45"/>
  <c r="BC35" i="45"/>
  <c r="BB36" i="45"/>
  <c r="BC36" i="45"/>
  <c r="BB37" i="45"/>
  <c r="BC37" i="45"/>
  <c r="BB38" i="45"/>
  <c r="BC38" i="45"/>
  <c r="BB39" i="45"/>
  <c r="BC39" i="45"/>
  <c r="BB40" i="45"/>
  <c r="BC40" i="45"/>
  <c r="BB41" i="45"/>
  <c r="BC41" i="45"/>
  <c r="BB42" i="45"/>
  <c r="BC42" i="45"/>
  <c r="BB43" i="45"/>
  <c r="BC43" i="45"/>
  <c r="BB44" i="45"/>
  <c r="BC44" i="45"/>
  <c r="BB45" i="45"/>
  <c r="BC45" i="45"/>
  <c r="BB46" i="45"/>
  <c r="BC46" i="45"/>
  <c r="BB47" i="45"/>
  <c r="BC47" i="45"/>
  <c r="BB48" i="45"/>
  <c r="BC48" i="45"/>
  <c r="BB49" i="45"/>
  <c r="BC49" i="45"/>
  <c r="BB50" i="45"/>
  <c r="BC50" i="45"/>
  <c r="BB51" i="45"/>
  <c r="BC51" i="45"/>
  <c r="BB52" i="45"/>
  <c r="BC52" i="45"/>
  <c r="BB53" i="45"/>
  <c r="BC53" i="45"/>
  <c r="BB54" i="45"/>
  <c r="BC54" i="45"/>
  <c r="BB55" i="45"/>
  <c r="BC55" i="45"/>
  <c r="BB56" i="45"/>
  <c r="BC56" i="45"/>
  <c r="BB57" i="45"/>
  <c r="BC57" i="45"/>
  <c r="BB58" i="45"/>
  <c r="BC58" i="45"/>
  <c r="BB59" i="45"/>
  <c r="BC59" i="45"/>
  <c r="BB60" i="45"/>
  <c r="BC60" i="45"/>
  <c r="BB61" i="45"/>
  <c r="BC61" i="45"/>
  <c r="BB62" i="45"/>
  <c r="BC62" i="45"/>
  <c r="BB63" i="45"/>
  <c r="BC63" i="45"/>
  <c r="BB64" i="45"/>
  <c r="BC64" i="45"/>
  <c r="BB65" i="45"/>
  <c r="BC65" i="45"/>
  <c r="BB66" i="45"/>
  <c r="BC66" i="45"/>
  <c r="BB67" i="45"/>
  <c r="BC67" i="45"/>
  <c r="BB68" i="45"/>
  <c r="BC68" i="45"/>
  <c r="BB69" i="45"/>
  <c r="BC69" i="45"/>
  <c r="BB70" i="45"/>
  <c r="BC70" i="45"/>
  <c r="BB71" i="45"/>
  <c r="BC71" i="45"/>
  <c r="BB72" i="45"/>
  <c r="BC72" i="45"/>
  <c r="BB73" i="45"/>
  <c r="BC73" i="45"/>
  <c r="BB74" i="45"/>
  <c r="BC74" i="45"/>
  <c r="BB75" i="45"/>
  <c r="BC75" i="45"/>
  <c r="BB76" i="45"/>
  <c r="BC76" i="45"/>
  <c r="BB77" i="45"/>
  <c r="BC77" i="45"/>
  <c r="BB78" i="45"/>
  <c r="BC78" i="45"/>
  <c r="BB79" i="45"/>
  <c r="BC79" i="45"/>
  <c r="BB80" i="45"/>
  <c r="BC80" i="45"/>
  <c r="BB81" i="45"/>
  <c r="BC81" i="45"/>
  <c r="BB82" i="45"/>
  <c r="BC82" i="45"/>
  <c r="BB83" i="45"/>
  <c r="BC83" i="45"/>
  <c r="BB84" i="45"/>
  <c r="BC84" i="45"/>
  <c r="BB85" i="45"/>
  <c r="BC85" i="45"/>
  <c r="BB86" i="45"/>
  <c r="BC86" i="45"/>
  <c r="BB87" i="45"/>
  <c r="BC87" i="45"/>
  <c r="BB88" i="45"/>
  <c r="BC88" i="45"/>
  <c r="BB89" i="45"/>
  <c r="BC89" i="45"/>
  <c r="BB90" i="45"/>
  <c r="BC90" i="45"/>
  <c r="BB91" i="45"/>
  <c r="BC91" i="45"/>
  <c r="BB92" i="45"/>
  <c r="BC92" i="45"/>
  <c r="BB93" i="45"/>
  <c r="BC93" i="45"/>
  <c r="BB94" i="45"/>
  <c r="BC94" i="45"/>
  <c r="BB95" i="45"/>
  <c r="BC95" i="45"/>
  <c r="BB96" i="45"/>
  <c r="BC96" i="45"/>
  <c r="BB97" i="45"/>
  <c r="BC97" i="45"/>
  <c r="BB98" i="45"/>
  <c r="BC98" i="45"/>
  <c r="BB99" i="45"/>
  <c r="BC99" i="45"/>
  <c r="BB100" i="45"/>
  <c r="BC100" i="45"/>
  <c r="BB101" i="45"/>
  <c r="BC101" i="45"/>
  <c r="BB102" i="45"/>
  <c r="BC102" i="45"/>
  <c r="BB103" i="45"/>
  <c r="BC103" i="45"/>
  <c r="BB104" i="45"/>
  <c r="BC104" i="45"/>
  <c r="BB105" i="45"/>
  <c r="BC105" i="45"/>
  <c r="BB106" i="45"/>
  <c r="BC106" i="45"/>
  <c r="BB107" i="45"/>
  <c r="BC107" i="45"/>
  <c r="BB108" i="45"/>
  <c r="BC108" i="45"/>
  <c r="BB109" i="45"/>
  <c r="BC109" i="45"/>
  <c r="BB110" i="45"/>
  <c r="BC110" i="45"/>
  <c r="BB111" i="45"/>
  <c r="BC111" i="45"/>
  <c r="BB112" i="45"/>
  <c r="BC112" i="45"/>
  <c r="BB113" i="45"/>
  <c r="BC113" i="45"/>
  <c r="BB114" i="45"/>
  <c r="BC114" i="45"/>
  <c r="BB115" i="45"/>
  <c r="BC115" i="45"/>
  <c r="BB116" i="45"/>
  <c r="BC116" i="45"/>
  <c r="BB117" i="45"/>
  <c r="BC117" i="45"/>
  <c r="BB118" i="45"/>
  <c r="BC118" i="45"/>
  <c r="BB119" i="45"/>
  <c r="BC119" i="45"/>
  <c r="BB120" i="45"/>
  <c r="BC120" i="45"/>
  <c r="BB121" i="45"/>
  <c r="BC121" i="45"/>
  <c r="BB122" i="45"/>
  <c r="BC122" i="45"/>
  <c r="BB123" i="45"/>
  <c r="BC123" i="45"/>
  <c r="BB124" i="45"/>
  <c r="BC124" i="45"/>
  <c r="BB125" i="45"/>
  <c r="BC125" i="45"/>
  <c r="BB126" i="45"/>
  <c r="BC126" i="45"/>
  <c r="BB127" i="45"/>
  <c r="BC127" i="45"/>
  <c r="BB128" i="45"/>
  <c r="BC128" i="45"/>
  <c r="BB129" i="45"/>
  <c r="BC129" i="45"/>
  <c r="BB130" i="45"/>
  <c r="BC130" i="45"/>
  <c r="BB131" i="45"/>
  <c r="BC131" i="45"/>
  <c r="BB132" i="45"/>
  <c r="BC132" i="45"/>
  <c r="BB133" i="45"/>
  <c r="BC133" i="45"/>
  <c r="BB134" i="45"/>
  <c r="BC134" i="45"/>
  <c r="BB135" i="45"/>
  <c r="BC135" i="45"/>
  <c r="BB136" i="45"/>
  <c r="BC136" i="45"/>
  <c r="BB137" i="45"/>
  <c r="BC137" i="45"/>
  <c r="BB138" i="45"/>
  <c r="BC138" i="45"/>
  <c r="BB139" i="45"/>
  <c r="BC139" i="45"/>
  <c r="BB140" i="45"/>
  <c r="BC140" i="45"/>
  <c r="BB141" i="45"/>
  <c r="BC141" i="45"/>
  <c r="BB142" i="45"/>
  <c r="BC142" i="45"/>
  <c r="BB143" i="45"/>
  <c r="BC143" i="45"/>
  <c r="BB144" i="45"/>
  <c r="BC144" i="45"/>
  <c r="BB145" i="45"/>
  <c r="BC145" i="45"/>
  <c r="BB146" i="45"/>
  <c r="BC146" i="45"/>
  <c r="BB147" i="45"/>
  <c r="BC147" i="45"/>
  <c r="BB148" i="45"/>
  <c r="BC148" i="45"/>
  <c r="BB149" i="45"/>
  <c r="BC149" i="45"/>
  <c r="BB150" i="45"/>
  <c r="BC150" i="45"/>
  <c r="BB151" i="45"/>
  <c r="BC151" i="45"/>
  <c r="BB152" i="45"/>
  <c r="BC152" i="45"/>
  <c r="BB153" i="45"/>
  <c r="BC153" i="45"/>
  <c r="BB154" i="45"/>
  <c r="BC154" i="45"/>
  <c r="BB155" i="45"/>
  <c r="BC155" i="45"/>
  <c r="BB156" i="45"/>
  <c r="BC156" i="45"/>
  <c r="BB157" i="45"/>
  <c r="BC157" i="45"/>
  <c r="BB158" i="45"/>
  <c r="BC158" i="45"/>
  <c r="BB159" i="45"/>
  <c r="BC159" i="45"/>
  <c r="BB160" i="45"/>
  <c r="BC160" i="45"/>
  <c r="BB161" i="45"/>
  <c r="BC161" i="45"/>
  <c r="BB162" i="45"/>
  <c r="BC162" i="45"/>
  <c r="BB163" i="45"/>
  <c r="BC163" i="45"/>
  <c r="BB164" i="45"/>
  <c r="BC164" i="45"/>
  <c r="BB165" i="45"/>
  <c r="BC165" i="45"/>
  <c r="BB166" i="45"/>
  <c r="BC166" i="45"/>
  <c r="BB167" i="45"/>
  <c r="BC167" i="45"/>
  <c r="BB168" i="45"/>
  <c r="BC168" i="45"/>
  <c r="BB169" i="45"/>
  <c r="BC169" i="45"/>
  <c r="BB170" i="45"/>
  <c r="BC170" i="45"/>
  <c r="BB171" i="45"/>
  <c r="BC171" i="45"/>
  <c r="BB172" i="45"/>
  <c r="BC172" i="45"/>
  <c r="BB173" i="45"/>
  <c r="BC173" i="45"/>
  <c r="BB174" i="45"/>
  <c r="BC174" i="45"/>
  <c r="BB175" i="45"/>
  <c r="BC175" i="45"/>
  <c r="BB176" i="45"/>
  <c r="BC176" i="45"/>
  <c r="BB177" i="45"/>
  <c r="BC177" i="45"/>
  <c r="BB178" i="45"/>
  <c r="BC178" i="45"/>
  <c r="BB179" i="45"/>
  <c r="BC179" i="45"/>
  <c r="BB180" i="45"/>
  <c r="BC180" i="45"/>
  <c r="BB181" i="45"/>
  <c r="BC181" i="45"/>
  <c r="BB182" i="45"/>
  <c r="BC182" i="45"/>
  <c r="BB183" i="45"/>
  <c r="BC183" i="45"/>
  <c r="BB184" i="45"/>
  <c r="BC184" i="45"/>
  <c r="BB185" i="45"/>
  <c r="BC185" i="45"/>
  <c r="BB186" i="45"/>
  <c r="BC186" i="45"/>
  <c r="BB187" i="45"/>
  <c r="BC187" i="45"/>
  <c r="BB188" i="45"/>
  <c r="BC188" i="45"/>
  <c r="BB189" i="45"/>
  <c r="BC189" i="45"/>
  <c r="BB190" i="45"/>
  <c r="BC190" i="45"/>
  <c r="BB191" i="45"/>
  <c r="BC191" i="45"/>
  <c r="BB192" i="45"/>
  <c r="BC192" i="45"/>
  <c r="BB193" i="45"/>
  <c r="BC193" i="45"/>
  <c r="BB194" i="45"/>
  <c r="BC194" i="45"/>
  <c r="BB195" i="45"/>
  <c r="BC195" i="45"/>
  <c r="BB196" i="45"/>
  <c r="BC196" i="45"/>
  <c r="BB197" i="45"/>
  <c r="BC197" i="45"/>
  <c r="BB198" i="45"/>
  <c r="BC198" i="45"/>
  <c r="BB199" i="45"/>
  <c r="BC199" i="45"/>
  <c r="BB200" i="45"/>
  <c r="BC200" i="45"/>
  <c r="BB201" i="45"/>
  <c r="BC201" i="45"/>
  <c r="BB202" i="45"/>
  <c r="BC202" i="45"/>
  <c r="BB203" i="45"/>
  <c r="BC203" i="45"/>
  <c r="BB204" i="45"/>
  <c r="BC204" i="45"/>
  <c r="BB205" i="45"/>
  <c r="BC205" i="45"/>
  <c r="BB206" i="45"/>
  <c r="BC206" i="45"/>
  <c r="BB207" i="45"/>
  <c r="BC207" i="45"/>
  <c r="BB208" i="45"/>
  <c r="BC208" i="45"/>
  <c r="BB209" i="45"/>
  <c r="BC209" i="45"/>
  <c r="BB210" i="45"/>
  <c r="BC210" i="45"/>
  <c r="BB211" i="45"/>
  <c r="BC211" i="45"/>
  <c r="BB212" i="45"/>
  <c r="BC212" i="45"/>
  <c r="BB213" i="45"/>
  <c r="BC213" i="45"/>
  <c r="BB214" i="45"/>
  <c r="BC214" i="45"/>
  <c r="BB215" i="45"/>
  <c r="BC215" i="45"/>
  <c r="BB216" i="45"/>
  <c r="BC216" i="45"/>
  <c r="BB217" i="45"/>
  <c r="BC217" i="45"/>
  <c r="BB218" i="45"/>
  <c r="BC218" i="45"/>
  <c r="BB219" i="45"/>
  <c r="BC219" i="45"/>
  <c r="BB220" i="45"/>
  <c r="BC220" i="45"/>
  <c r="BB221" i="45"/>
  <c r="BC221" i="45"/>
  <c r="BB222" i="45"/>
  <c r="BC222" i="45"/>
  <c r="BB223" i="45"/>
  <c r="BC223" i="45"/>
  <c r="BB224" i="45"/>
  <c r="BC224" i="45"/>
  <c r="BB225" i="45"/>
  <c r="BC225" i="45"/>
  <c r="BB226" i="45"/>
  <c r="BC226" i="45"/>
  <c r="BB227" i="45"/>
  <c r="BC227" i="45"/>
  <c r="BB228" i="45"/>
  <c r="BC228" i="45"/>
  <c r="BB229" i="45"/>
  <c r="BC229" i="45"/>
  <c r="BB230" i="45"/>
  <c r="BC230" i="45"/>
  <c r="BB231" i="45"/>
  <c r="BC231" i="45"/>
  <c r="BB232" i="45"/>
  <c r="BC232" i="45"/>
  <c r="BB233" i="45"/>
  <c r="BC233" i="45"/>
  <c r="BB234" i="45"/>
  <c r="BC234" i="45"/>
  <c r="BB235" i="45"/>
  <c r="BC235" i="45"/>
  <c r="BB236" i="45"/>
  <c r="BC236" i="45"/>
  <c r="BB237" i="45"/>
  <c r="BC237" i="45"/>
  <c r="BB238" i="45"/>
  <c r="BC238" i="45"/>
  <c r="BB239" i="45"/>
  <c r="BC239" i="45"/>
  <c r="BB240" i="45"/>
  <c r="BC240" i="45"/>
  <c r="BB241" i="45"/>
  <c r="BC241" i="45"/>
  <c r="BB242" i="45"/>
  <c r="BC242" i="45"/>
  <c r="BB243" i="45"/>
  <c r="BC243" i="45"/>
  <c r="BB244" i="45"/>
  <c r="BC244" i="45"/>
  <c r="BB245" i="45"/>
  <c r="BC245" i="45"/>
  <c r="BB246" i="45"/>
  <c r="BC246" i="45"/>
  <c r="BB247" i="45"/>
  <c r="BC247" i="45"/>
  <c r="BB248" i="45"/>
  <c r="BC248" i="45"/>
  <c r="BB249" i="45"/>
  <c r="BC249" i="45"/>
  <c r="BB250" i="45"/>
  <c r="BC250" i="45"/>
  <c r="BB251" i="45"/>
  <c r="BC251" i="45"/>
  <c r="BB252" i="45"/>
  <c r="BC252" i="45"/>
  <c r="BB253" i="45"/>
  <c r="BC253" i="45"/>
  <c r="BB254" i="45"/>
  <c r="BC254" i="45"/>
  <c r="BB255" i="45"/>
  <c r="BC255" i="45"/>
  <c r="BB256" i="45"/>
  <c r="BC256" i="45"/>
  <c r="BB257" i="45"/>
  <c r="BC257" i="45"/>
  <c r="BB258" i="45"/>
  <c r="BC258" i="45"/>
  <c r="BB259" i="45"/>
  <c r="BC259" i="45"/>
  <c r="BB260" i="45"/>
  <c r="BC260" i="45"/>
  <c r="BB261" i="45"/>
  <c r="BC261" i="45"/>
  <c r="BB262" i="45"/>
  <c r="BC262" i="45"/>
  <c r="BB263" i="45"/>
  <c r="BC263" i="45"/>
  <c r="BB264" i="45"/>
  <c r="BC264" i="45"/>
  <c r="BB265" i="45"/>
  <c r="BC265" i="45"/>
  <c r="BB266" i="45"/>
  <c r="BC266" i="45"/>
  <c r="BB267" i="45"/>
  <c r="BC267" i="45"/>
  <c r="BB268" i="45"/>
  <c r="BC268" i="45"/>
  <c r="BB269" i="45"/>
  <c r="BC269" i="45"/>
  <c r="BB270" i="45"/>
  <c r="BC270" i="45"/>
  <c r="BB271" i="45"/>
  <c r="BC271" i="45"/>
  <c r="BB272" i="45"/>
  <c r="BC272" i="45"/>
  <c r="BB273" i="45"/>
  <c r="BC273" i="45"/>
  <c r="BB274" i="45"/>
  <c r="BC274" i="45"/>
  <c r="BB275" i="45"/>
  <c r="BC275" i="45"/>
  <c r="BB276" i="45"/>
  <c r="BC276" i="45"/>
  <c r="BB277" i="45"/>
  <c r="BC277" i="45"/>
  <c r="BB278" i="45"/>
  <c r="BC278" i="45"/>
  <c r="BB279" i="45"/>
  <c r="BC279" i="45"/>
  <c r="BB280" i="45"/>
  <c r="BC280" i="45"/>
  <c r="BB281" i="45"/>
  <c r="BC281" i="45"/>
  <c r="BB282" i="45"/>
  <c r="BC282" i="45"/>
  <c r="BB283" i="45"/>
  <c r="BC283" i="45"/>
  <c r="BB284" i="45"/>
  <c r="BC284" i="45"/>
  <c r="BB285" i="45"/>
  <c r="BC285" i="45"/>
  <c r="BB286" i="45"/>
  <c r="BC286" i="45"/>
  <c r="BB287" i="45"/>
  <c r="BC287" i="45"/>
  <c r="BB288" i="45"/>
  <c r="BC288" i="45"/>
  <c r="BB289" i="45"/>
  <c r="BC289" i="45"/>
  <c r="BB290" i="45"/>
  <c r="BC290" i="45"/>
  <c r="BB291" i="45"/>
  <c r="BC291" i="45"/>
  <c r="BB292" i="45"/>
  <c r="BC292" i="45"/>
  <c r="BB293" i="45"/>
  <c r="BC293" i="45"/>
  <c r="BB294" i="45"/>
  <c r="BC294" i="45"/>
  <c r="BB295" i="45"/>
  <c r="BC295" i="45"/>
  <c r="BB296" i="45"/>
  <c r="BC296" i="45"/>
  <c r="BB297" i="45"/>
  <c r="BC297" i="45"/>
  <c r="BB298" i="45"/>
  <c r="BC298" i="45"/>
  <c r="BB299" i="45"/>
  <c r="BC299" i="45"/>
  <c r="BB300" i="45"/>
  <c r="BC300" i="45"/>
  <c r="BB301" i="45"/>
  <c r="BC301" i="45"/>
  <c r="BB302" i="45"/>
  <c r="BC302" i="45"/>
  <c r="BB303" i="45"/>
  <c r="BC303" i="45"/>
  <c r="BB304" i="45"/>
  <c r="BC304" i="45"/>
  <c r="BB305" i="45"/>
  <c r="BC305" i="45"/>
  <c r="BB306" i="45"/>
  <c r="BC306" i="45"/>
  <c r="BB307" i="45"/>
  <c r="BC307" i="45"/>
  <c r="BB308" i="45"/>
  <c r="BC308" i="45"/>
  <c r="BB309" i="45"/>
  <c r="BC309" i="45"/>
  <c r="BB310" i="45"/>
  <c r="BC310" i="45"/>
  <c r="BB311" i="45"/>
  <c r="BC311" i="45"/>
  <c r="BB312" i="45"/>
  <c r="BC312" i="45"/>
  <c r="BB313" i="45"/>
  <c r="BC313" i="45"/>
  <c r="BB314" i="45"/>
  <c r="BC314" i="45"/>
  <c r="BB315" i="45"/>
  <c r="BC315" i="45"/>
  <c r="BB316" i="45"/>
  <c r="BC316" i="45"/>
  <c r="BB317" i="45"/>
  <c r="BC317" i="45"/>
  <c r="BB318" i="45"/>
  <c r="BC318" i="45"/>
  <c r="BB319" i="45"/>
  <c r="BC319" i="45"/>
  <c r="BB320" i="45"/>
  <c r="BC320" i="45"/>
  <c r="BB321" i="45"/>
  <c r="BC321" i="45"/>
  <c r="BB322" i="45"/>
  <c r="BC322" i="45"/>
  <c r="BB323" i="45"/>
  <c r="BC323" i="45"/>
  <c r="BB324" i="45"/>
  <c r="BC324" i="45"/>
  <c r="BB325" i="45"/>
  <c r="BC325" i="45"/>
  <c r="BB326" i="45"/>
  <c r="BC326" i="45"/>
  <c r="BB327" i="45"/>
  <c r="BC327" i="45"/>
  <c r="BB328" i="45"/>
  <c r="BC328" i="45"/>
  <c r="BB329" i="45"/>
  <c r="BC329" i="45"/>
  <c r="BB330" i="45"/>
  <c r="BC330" i="45"/>
  <c r="BB331" i="45"/>
  <c r="BC331" i="45"/>
  <c r="BB332" i="45"/>
  <c r="BC332" i="45"/>
  <c r="BB333" i="45"/>
  <c r="BC333" i="45"/>
  <c r="BB334" i="45"/>
  <c r="BC334" i="45"/>
  <c r="BB335" i="45"/>
  <c r="BC335" i="45"/>
  <c r="BB336" i="45"/>
  <c r="BC336" i="45"/>
  <c r="BB337" i="45"/>
  <c r="BC337" i="45"/>
  <c r="BB338" i="45"/>
  <c r="BC338" i="45"/>
  <c r="BB339" i="45"/>
  <c r="BC339" i="45"/>
  <c r="BB340" i="45"/>
  <c r="BC340" i="45"/>
  <c r="BB341" i="45"/>
  <c r="BC341" i="45"/>
  <c r="BB342" i="45"/>
  <c r="BC342" i="45"/>
  <c r="BB343" i="45"/>
  <c r="BC343" i="45"/>
  <c r="BB344" i="45"/>
  <c r="BC344" i="45"/>
  <c r="BB345" i="45"/>
  <c r="BC345" i="45"/>
  <c r="BB346" i="45"/>
  <c r="BC346" i="45"/>
  <c r="BB347" i="45"/>
  <c r="BC347" i="45"/>
  <c r="BB348" i="45"/>
  <c r="BC348" i="45"/>
  <c r="BB349" i="45"/>
  <c r="BC349" i="45"/>
  <c r="BB350" i="45"/>
  <c r="BC350" i="45"/>
  <c r="BB351" i="45"/>
  <c r="BC351" i="45"/>
  <c r="BB352" i="45"/>
  <c r="BC352" i="45"/>
  <c r="BB353" i="45"/>
  <c r="BC353" i="45"/>
  <c r="BB354" i="45"/>
  <c r="BC354" i="45"/>
  <c r="BB355" i="45"/>
  <c r="BC355" i="45"/>
  <c r="BB356" i="45"/>
  <c r="BC356" i="45"/>
  <c r="BB357" i="45"/>
  <c r="BC357" i="45"/>
  <c r="BB358" i="45"/>
  <c r="BC358" i="45"/>
  <c r="BB359" i="45"/>
  <c r="BC359" i="45"/>
  <c r="BB360" i="45"/>
  <c r="BC360" i="45"/>
  <c r="BB361" i="45"/>
  <c r="BC361" i="45"/>
  <c r="BB362" i="45"/>
  <c r="BC362" i="45"/>
  <c r="BB363" i="45"/>
  <c r="BC363" i="45"/>
  <c r="BB364" i="45"/>
  <c r="BC364" i="45"/>
  <c r="BB365" i="45"/>
  <c r="BC365" i="45"/>
  <c r="BB366" i="45"/>
  <c r="BC366" i="45"/>
  <c r="BB367" i="45"/>
  <c r="BC367" i="45"/>
  <c r="BB368" i="45"/>
  <c r="BC368" i="45"/>
  <c r="BB369" i="45"/>
  <c r="BC369" i="45"/>
  <c r="BB370" i="45"/>
  <c r="BC370" i="45"/>
  <c r="BB371" i="45"/>
  <c r="BC371" i="45"/>
  <c r="BB372" i="45"/>
  <c r="BC372" i="45"/>
  <c r="BB373" i="45"/>
  <c r="BC373" i="45"/>
  <c r="BB374" i="45"/>
  <c r="BC374" i="45"/>
  <c r="BB375" i="45"/>
  <c r="BC375" i="45"/>
  <c r="BB376" i="45"/>
  <c r="BC376" i="45"/>
  <c r="BB377" i="45"/>
  <c r="BC377" i="45"/>
  <c r="BB378" i="45"/>
  <c r="BC378" i="45"/>
  <c r="BB379" i="45"/>
  <c r="BC379" i="45"/>
  <c r="BB380" i="45"/>
  <c r="BC380" i="45"/>
  <c r="BB381" i="45"/>
  <c r="BC381" i="45"/>
  <c r="BB382" i="45"/>
  <c r="BC382" i="45"/>
  <c r="BB383" i="45"/>
  <c r="BC383" i="45"/>
  <c r="BB384" i="45"/>
  <c r="BC384" i="45"/>
  <c r="BB385" i="45"/>
  <c r="BC385" i="45"/>
  <c r="BB386" i="45"/>
  <c r="BC386" i="45"/>
  <c r="BB387" i="45"/>
  <c r="BC387" i="45"/>
  <c r="BB388" i="45"/>
  <c r="BC388" i="45"/>
  <c r="BB389" i="45"/>
  <c r="BC389" i="45"/>
  <c r="BB390" i="45"/>
  <c r="BC390" i="45"/>
  <c r="BB391" i="45"/>
  <c r="BC391" i="45"/>
  <c r="BB392" i="45"/>
  <c r="BC392" i="45"/>
  <c r="BB393" i="45"/>
  <c r="BC393" i="45"/>
  <c r="BB394" i="45"/>
  <c r="BC394" i="45"/>
  <c r="BB395" i="45"/>
  <c r="BC395" i="45"/>
  <c r="BB396" i="45"/>
  <c r="BC396" i="45"/>
  <c r="BB397" i="45"/>
  <c r="BC397" i="45"/>
  <c r="BB398" i="45"/>
  <c r="BC398" i="45"/>
  <c r="BB399" i="45"/>
  <c r="BC399" i="45"/>
  <c r="BB400" i="45"/>
  <c r="BC400" i="45"/>
  <c r="BB401" i="45"/>
  <c r="BC401" i="45"/>
  <c r="BB402" i="45"/>
  <c r="BC402" i="45"/>
  <c r="BB403" i="45"/>
  <c r="BC403" i="45"/>
  <c r="BB404" i="45"/>
  <c r="BC404" i="45"/>
  <c r="BB405" i="45"/>
  <c r="BC405" i="45"/>
  <c r="BB406" i="45"/>
  <c r="BC406" i="45"/>
  <c r="BB407" i="45"/>
  <c r="BC407" i="45"/>
  <c r="BB408" i="45"/>
  <c r="BC408" i="45"/>
  <c r="BB409" i="45"/>
  <c r="BC409" i="45"/>
  <c r="BB410" i="45"/>
  <c r="BC410" i="45"/>
  <c r="BB411" i="45"/>
  <c r="BC411" i="45"/>
  <c r="BB412" i="45"/>
  <c r="BC412" i="45"/>
  <c r="BB413" i="45"/>
  <c r="BC413" i="45"/>
  <c r="BB414" i="45"/>
  <c r="BC414" i="45"/>
  <c r="BB415" i="45"/>
  <c r="BC415" i="45"/>
  <c r="BB416" i="45"/>
  <c r="BC416" i="45"/>
  <c r="BB417" i="45"/>
  <c r="BC417" i="45"/>
  <c r="BB418" i="45"/>
  <c r="BC418" i="45"/>
  <c r="BB419" i="45"/>
  <c r="BC419" i="45"/>
  <c r="BB420" i="45"/>
  <c r="BC420" i="45"/>
  <c r="BB421" i="45"/>
  <c r="BC421" i="45"/>
  <c r="BB422" i="45"/>
  <c r="BC422" i="45"/>
  <c r="BB423" i="45"/>
  <c r="BC423" i="45"/>
  <c r="BB424" i="45"/>
  <c r="BC424" i="45"/>
  <c r="BB425" i="45"/>
  <c r="BC425" i="45"/>
  <c r="BB426" i="45"/>
  <c r="BC426" i="45"/>
  <c r="BB427" i="45"/>
  <c r="BC427" i="45"/>
  <c r="BB428" i="45"/>
  <c r="BC428" i="45"/>
  <c r="BB429" i="45"/>
  <c r="BC429" i="45"/>
  <c r="BB430" i="45"/>
  <c r="BC430" i="45"/>
  <c r="BB431" i="45"/>
  <c r="BC431" i="45"/>
  <c r="BB432" i="45"/>
  <c r="BC432" i="45"/>
  <c r="BB433" i="45"/>
  <c r="BC433" i="45"/>
  <c r="BB434" i="45"/>
  <c r="BC434" i="45"/>
  <c r="BB435" i="45"/>
  <c r="BC435" i="45"/>
  <c r="BB436" i="45"/>
  <c r="BC436" i="45"/>
  <c r="BB437" i="45"/>
  <c r="BC437" i="45"/>
  <c r="BB438" i="45"/>
  <c r="BC438" i="45"/>
  <c r="BB439" i="45"/>
  <c r="BC439" i="45"/>
  <c r="BB440" i="45"/>
  <c r="BC440" i="45"/>
  <c r="BB441" i="45"/>
  <c r="BC441" i="45"/>
  <c r="BB442" i="45"/>
  <c r="BC442" i="45"/>
  <c r="BB443" i="45"/>
  <c r="BC443" i="45"/>
  <c r="BB444" i="45"/>
  <c r="BC444" i="45"/>
  <c r="BB445" i="45"/>
  <c r="BC445" i="45"/>
  <c r="BB446" i="45"/>
  <c r="BC446" i="45"/>
  <c r="AX3" i="45"/>
  <c r="AY3" i="45"/>
  <c r="AX4" i="45"/>
  <c r="AY4" i="45"/>
  <c r="AX5" i="45"/>
  <c r="AY5" i="45"/>
  <c r="AX6" i="45"/>
  <c r="AY6" i="45"/>
  <c r="AX7" i="45"/>
  <c r="AY7" i="45"/>
  <c r="AX8" i="45"/>
  <c r="AY8" i="45"/>
  <c r="AX9" i="45"/>
  <c r="AY9" i="45"/>
  <c r="AX10" i="45"/>
  <c r="AY10" i="45"/>
  <c r="AX11" i="45"/>
  <c r="AY11" i="45"/>
  <c r="AX12" i="45"/>
  <c r="AY12" i="45"/>
  <c r="AX13" i="45"/>
  <c r="AY13" i="45"/>
  <c r="AX14" i="45"/>
  <c r="AY14" i="45"/>
  <c r="AX15" i="45"/>
  <c r="AY15" i="45"/>
  <c r="AX16" i="45"/>
  <c r="AY16" i="45"/>
  <c r="AX17" i="45"/>
  <c r="AY17" i="45"/>
  <c r="AX18" i="45"/>
  <c r="AY18" i="45"/>
  <c r="AX19" i="45"/>
  <c r="AY19" i="45"/>
  <c r="AX20" i="45"/>
  <c r="AY20" i="45"/>
  <c r="AX21" i="45"/>
  <c r="AY21" i="45"/>
  <c r="AX22" i="45"/>
  <c r="AY22" i="45"/>
  <c r="AX23" i="45"/>
  <c r="AY23" i="45"/>
  <c r="AX24" i="45"/>
  <c r="AY24" i="45"/>
  <c r="AX25" i="45"/>
  <c r="AY25" i="45"/>
  <c r="AX26" i="45"/>
  <c r="AY26" i="45"/>
  <c r="AX27" i="45"/>
  <c r="AY27" i="45"/>
  <c r="AX28" i="45"/>
  <c r="AY28" i="45"/>
  <c r="AX29" i="45"/>
  <c r="AY29" i="45"/>
  <c r="AX30" i="45"/>
  <c r="AY30" i="45"/>
  <c r="AX31" i="45"/>
  <c r="AY31" i="45"/>
  <c r="AX32" i="45"/>
  <c r="AY32" i="45"/>
  <c r="AX33" i="45"/>
  <c r="AY33" i="45"/>
  <c r="AX34" i="45"/>
  <c r="AY34" i="45"/>
  <c r="AX35" i="45"/>
  <c r="AY35" i="45"/>
  <c r="AX36" i="45"/>
  <c r="AY36" i="45"/>
  <c r="AX37" i="45"/>
  <c r="AY37" i="45"/>
  <c r="AX38" i="45"/>
  <c r="AY38" i="45"/>
  <c r="AX39" i="45"/>
  <c r="AY39" i="45"/>
  <c r="AX40" i="45"/>
  <c r="AY40" i="45"/>
  <c r="AX41" i="45"/>
  <c r="AY41" i="45"/>
  <c r="AX42" i="45"/>
  <c r="AY42" i="45"/>
  <c r="AX43" i="45"/>
  <c r="AY43" i="45"/>
  <c r="AX44" i="45"/>
  <c r="AY44" i="45"/>
  <c r="AX45" i="45"/>
  <c r="AY45" i="45"/>
  <c r="AX46" i="45"/>
  <c r="AY46" i="45"/>
  <c r="AX47" i="45"/>
  <c r="AY47" i="45"/>
  <c r="AX48" i="45"/>
  <c r="AY48" i="45"/>
  <c r="AX49" i="45"/>
  <c r="AY49" i="45"/>
  <c r="AX50" i="45"/>
  <c r="AY50" i="45"/>
  <c r="AX51" i="45"/>
  <c r="AY51" i="45"/>
  <c r="AX52" i="45"/>
  <c r="AY52" i="45"/>
  <c r="AX53" i="45"/>
  <c r="AY53" i="45"/>
  <c r="AX54" i="45"/>
  <c r="AY54" i="45"/>
  <c r="AX55" i="45"/>
  <c r="AY55" i="45"/>
  <c r="AX56" i="45"/>
  <c r="AY56" i="45"/>
  <c r="AX57" i="45"/>
  <c r="AY57" i="45"/>
  <c r="AX58" i="45"/>
  <c r="AY58" i="45"/>
  <c r="AX59" i="45"/>
  <c r="AY59" i="45"/>
  <c r="AX60" i="45"/>
  <c r="AY60" i="45"/>
  <c r="AX61" i="45"/>
  <c r="AY61" i="45"/>
  <c r="AX62" i="45"/>
  <c r="AY62" i="45"/>
  <c r="AX63" i="45"/>
  <c r="AY63" i="45"/>
  <c r="AX64" i="45"/>
  <c r="AY64" i="45"/>
  <c r="AX65" i="45"/>
  <c r="AY65" i="45"/>
  <c r="AX66" i="45"/>
  <c r="AY66" i="45"/>
  <c r="AX67" i="45"/>
  <c r="AY67" i="45"/>
  <c r="AX68" i="45"/>
  <c r="AY68" i="45"/>
  <c r="AX69" i="45"/>
  <c r="AY69" i="45"/>
  <c r="AX70" i="45"/>
  <c r="AY70" i="45"/>
  <c r="AX71" i="45"/>
  <c r="AY71" i="45"/>
  <c r="AX72" i="45"/>
  <c r="AY72" i="45"/>
  <c r="AX73" i="45"/>
  <c r="AY73" i="45"/>
  <c r="AX74" i="45"/>
  <c r="AY74" i="45"/>
  <c r="AX75" i="45"/>
  <c r="AY75" i="45"/>
  <c r="AX76" i="45"/>
  <c r="AY76" i="45"/>
  <c r="AX77" i="45"/>
  <c r="AY77" i="45"/>
  <c r="AX78" i="45"/>
  <c r="AY78" i="45"/>
  <c r="AX79" i="45"/>
  <c r="AY79" i="45"/>
  <c r="AX80" i="45"/>
  <c r="AY80" i="45"/>
  <c r="AX81" i="45"/>
  <c r="AY81" i="45"/>
  <c r="AX82" i="45"/>
  <c r="AY82" i="45"/>
  <c r="AX83" i="45"/>
  <c r="AY83" i="45"/>
  <c r="AX84" i="45"/>
  <c r="AY84" i="45"/>
  <c r="AX85" i="45"/>
  <c r="AY85" i="45"/>
  <c r="AX86" i="45"/>
  <c r="AY86" i="45"/>
  <c r="AX87" i="45"/>
  <c r="AY87" i="45"/>
  <c r="AX88" i="45"/>
  <c r="AY88" i="45"/>
  <c r="AX89" i="45"/>
  <c r="AY89" i="45"/>
  <c r="AX90" i="45"/>
  <c r="AY90" i="45"/>
  <c r="AX91" i="45"/>
  <c r="AY91" i="45"/>
  <c r="AX92" i="45"/>
  <c r="AY92" i="45"/>
  <c r="AX93" i="45"/>
  <c r="AY93" i="45"/>
  <c r="AX94" i="45"/>
  <c r="AY94" i="45"/>
  <c r="AX95" i="45"/>
  <c r="AY95" i="45"/>
  <c r="AX96" i="45"/>
  <c r="AY96" i="45"/>
  <c r="AX97" i="45"/>
  <c r="AY97" i="45"/>
  <c r="AX98" i="45"/>
  <c r="AY98" i="45"/>
  <c r="AX99" i="45"/>
  <c r="AY99" i="45"/>
  <c r="AX100" i="45"/>
  <c r="AY100" i="45"/>
  <c r="AX101" i="45"/>
  <c r="AY101" i="45"/>
  <c r="AX102" i="45"/>
  <c r="AY102" i="45"/>
  <c r="AX103" i="45"/>
  <c r="AY103" i="45"/>
  <c r="AX104" i="45"/>
  <c r="AY104" i="45"/>
  <c r="AX105" i="45"/>
  <c r="AY105" i="45"/>
  <c r="AX106" i="45"/>
  <c r="AY106" i="45"/>
  <c r="AX107" i="45"/>
  <c r="AY107" i="45"/>
  <c r="AX108" i="45"/>
  <c r="AY108" i="45"/>
  <c r="AX109" i="45"/>
  <c r="AY109" i="45"/>
  <c r="AX110" i="45"/>
  <c r="AY110" i="45"/>
  <c r="AX111" i="45"/>
  <c r="AY111" i="45"/>
  <c r="AX112" i="45"/>
  <c r="AY112" i="45"/>
  <c r="AX113" i="45"/>
  <c r="AY113" i="45"/>
  <c r="AX114" i="45"/>
  <c r="AY114" i="45"/>
  <c r="AX115" i="45"/>
  <c r="AY115" i="45"/>
  <c r="AX116" i="45"/>
  <c r="AY116" i="45"/>
  <c r="AX117" i="45"/>
  <c r="AY117" i="45"/>
  <c r="AX118" i="45"/>
  <c r="AY118" i="45"/>
  <c r="AX119" i="45"/>
  <c r="AY119" i="45"/>
  <c r="AX120" i="45"/>
  <c r="AY120" i="45"/>
  <c r="AX121" i="45"/>
  <c r="AY121" i="45"/>
  <c r="AX122" i="45"/>
  <c r="AY122" i="45"/>
  <c r="AX123" i="45"/>
  <c r="AY123" i="45"/>
  <c r="AX124" i="45"/>
  <c r="AY124" i="45"/>
  <c r="AX125" i="45"/>
  <c r="AY125" i="45"/>
  <c r="AX126" i="45"/>
  <c r="AY126" i="45"/>
  <c r="AX127" i="45"/>
  <c r="AY127" i="45"/>
  <c r="AX128" i="45"/>
  <c r="AY128" i="45"/>
  <c r="AX129" i="45"/>
  <c r="AY129" i="45"/>
  <c r="AX130" i="45"/>
  <c r="AY130" i="45"/>
  <c r="AX131" i="45"/>
  <c r="AY131" i="45"/>
  <c r="AX132" i="45"/>
  <c r="AY132" i="45"/>
  <c r="AX133" i="45"/>
  <c r="AY133" i="45"/>
  <c r="AX134" i="45"/>
  <c r="AY134" i="45"/>
  <c r="AX135" i="45"/>
  <c r="AY135" i="45"/>
  <c r="AX136" i="45"/>
  <c r="AY136" i="45"/>
  <c r="AX137" i="45"/>
  <c r="AY137" i="45"/>
  <c r="AX138" i="45"/>
  <c r="AY138" i="45"/>
  <c r="AX139" i="45"/>
  <c r="AY139" i="45"/>
  <c r="AX140" i="45"/>
  <c r="AY140" i="45"/>
  <c r="AX141" i="45"/>
  <c r="AY141" i="45"/>
  <c r="AX142" i="45"/>
  <c r="AY142" i="45"/>
  <c r="AX143" i="45"/>
  <c r="AY143" i="45"/>
  <c r="AX144" i="45"/>
  <c r="AY144" i="45"/>
  <c r="AX145" i="45"/>
  <c r="AY145" i="45"/>
  <c r="AX146" i="45"/>
  <c r="AY146" i="45"/>
  <c r="AX147" i="45"/>
  <c r="AY147" i="45"/>
  <c r="AX148" i="45"/>
  <c r="AY148" i="45"/>
  <c r="AX149" i="45"/>
  <c r="AY149" i="45"/>
  <c r="AX150" i="45"/>
  <c r="AY150" i="45"/>
  <c r="AX151" i="45"/>
  <c r="AY151" i="45"/>
  <c r="AX152" i="45"/>
  <c r="AY152" i="45"/>
  <c r="AX153" i="45"/>
  <c r="AY153" i="45"/>
  <c r="AX154" i="45"/>
  <c r="AY154" i="45"/>
  <c r="AX155" i="45"/>
  <c r="AY155" i="45"/>
  <c r="AX156" i="45"/>
  <c r="AY156" i="45"/>
  <c r="AX157" i="45"/>
  <c r="AY157" i="45"/>
  <c r="AX158" i="45"/>
  <c r="AY158" i="45"/>
  <c r="AX159" i="45"/>
  <c r="AY159" i="45"/>
  <c r="AX160" i="45"/>
  <c r="AY160" i="45"/>
  <c r="AX161" i="45"/>
  <c r="AY161" i="45"/>
  <c r="AX162" i="45"/>
  <c r="AY162" i="45"/>
  <c r="AX163" i="45"/>
  <c r="AY163" i="45"/>
  <c r="AX164" i="45"/>
  <c r="AY164" i="45"/>
  <c r="AX165" i="45"/>
  <c r="AY165" i="45"/>
  <c r="AX166" i="45"/>
  <c r="AY166" i="45"/>
  <c r="AX167" i="45"/>
  <c r="AY167" i="45"/>
  <c r="AX168" i="45"/>
  <c r="AY168" i="45"/>
  <c r="AX169" i="45"/>
  <c r="AY169" i="45"/>
  <c r="AX170" i="45"/>
  <c r="AY170" i="45"/>
  <c r="AX171" i="45"/>
  <c r="AY171" i="45"/>
  <c r="AX172" i="45"/>
  <c r="AY172" i="45"/>
  <c r="AX173" i="45"/>
  <c r="AY173" i="45"/>
  <c r="AX174" i="45"/>
  <c r="AY174" i="45"/>
  <c r="AX175" i="45"/>
  <c r="AY175" i="45"/>
  <c r="AX176" i="45"/>
  <c r="AY176" i="45"/>
  <c r="AX177" i="45"/>
  <c r="AY177" i="45"/>
  <c r="AX178" i="45"/>
  <c r="AY178" i="45"/>
  <c r="AX179" i="45"/>
  <c r="AY179" i="45"/>
  <c r="AX180" i="45"/>
  <c r="AY180" i="45"/>
  <c r="AX181" i="45"/>
  <c r="AY181" i="45"/>
  <c r="AX182" i="45"/>
  <c r="AY182" i="45"/>
  <c r="AX183" i="45"/>
  <c r="AY183" i="45"/>
  <c r="AX184" i="45"/>
  <c r="AY184" i="45"/>
  <c r="AX185" i="45"/>
  <c r="AY185" i="45"/>
  <c r="AX186" i="45"/>
  <c r="AY186" i="45"/>
  <c r="AX187" i="45"/>
  <c r="AY187" i="45"/>
  <c r="AX188" i="45"/>
  <c r="AY188" i="45"/>
  <c r="AX189" i="45"/>
  <c r="AY189" i="45"/>
  <c r="AX190" i="45"/>
  <c r="AY190" i="45"/>
  <c r="AX191" i="45"/>
  <c r="AY191" i="45"/>
  <c r="AX192" i="45"/>
  <c r="AY192" i="45"/>
  <c r="AX193" i="45"/>
  <c r="AY193" i="45"/>
  <c r="AX194" i="45"/>
  <c r="AY194" i="45"/>
  <c r="AX195" i="45"/>
  <c r="AY195" i="45"/>
  <c r="AX196" i="45"/>
  <c r="AY196" i="45"/>
  <c r="AX197" i="45"/>
  <c r="AY197" i="45"/>
  <c r="AX198" i="45"/>
  <c r="AY198" i="45"/>
  <c r="AX199" i="45"/>
  <c r="AY199" i="45"/>
  <c r="AX200" i="45"/>
  <c r="AY200" i="45"/>
  <c r="AX201" i="45"/>
  <c r="AY201" i="45"/>
  <c r="AX202" i="45"/>
  <c r="AY202" i="45"/>
  <c r="AX203" i="45"/>
  <c r="AY203" i="45"/>
  <c r="AX204" i="45"/>
  <c r="AY204" i="45"/>
  <c r="AX205" i="45"/>
  <c r="AY205" i="45"/>
  <c r="AX206" i="45"/>
  <c r="AY206" i="45"/>
  <c r="AX207" i="45"/>
  <c r="AY207" i="45"/>
  <c r="AX208" i="45"/>
  <c r="AY208" i="45"/>
  <c r="AX209" i="45"/>
  <c r="AY209" i="45"/>
  <c r="AX210" i="45"/>
  <c r="AY210" i="45"/>
  <c r="AX211" i="45"/>
  <c r="AY211" i="45"/>
  <c r="AX212" i="45"/>
  <c r="AY212" i="45"/>
  <c r="AX213" i="45"/>
  <c r="AY213" i="45"/>
  <c r="AX214" i="45"/>
  <c r="AY214" i="45"/>
  <c r="AX215" i="45"/>
  <c r="AY215" i="45"/>
  <c r="AX216" i="45"/>
  <c r="AY216" i="45"/>
  <c r="AX217" i="45"/>
  <c r="AY217" i="45"/>
  <c r="AX218" i="45"/>
  <c r="AY218" i="45"/>
  <c r="AX219" i="45"/>
  <c r="AY219" i="45"/>
  <c r="AX220" i="45"/>
  <c r="AY220" i="45"/>
  <c r="AX221" i="45"/>
  <c r="AY221" i="45"/>
  <c r="AX222" i="45"/>
  <c r="AY222" i="45"/>
  <c r="AX223" i="45"/>
  <c r="AY223" i="45"/>
  <c r="AX224" i="45"/>
  <c r="AY224" i="45"/>
  <c r="AX225" i="45"/>
  <c r="AY225" i="45"/>
  <c r="AX226" i="45"/>
  <c r="AY226" i="45"/>
  <c r="AX227" i="45"/>
  <c r="AY227" i="45"/>
  <c r="AX228" i="45"/>
  <c r="AY228" i="45"/>
  <c r="AX229" i="45"/>
  <c r="AY229" i="45"/>
  <c r="AX230" i="45"/>
  <c r="AY230" i="45"/>
  <c r="AX231" i="45"/>
  <c r="AY231" i="45"/>
  <c r="AX232" i="45"/>
  <c r="AY232" i="45"/>
  <c r="AX233" i="45"/>
  <c r="AY233" i="45"/>
  <c r="AX234" i="45"/>
  <c r="AY234" i="45"/>
  <c r="AX235" i="45"/>
  <c r="AY235" i="45"/>
  <c r="AX236" i="45"/>
  <c r="AY236" i="45"/>
  <c r="AX237" i="45"/>
  <c r="AY237" i="45"/>
  <c r="AX238" i="45"/>
  <c r="AY238" i="45"/>
  <c r="AX239" i="45"/>
  <c r="AY239" i="45"/>
  <c r="AX240" i="45"/>
  <c r="AY240" i="45"/>
  <c r="AX241" i="45"/>
  <c r="AY241" i="45"/>
  <c r="AX242" i="45"/>
  <c r="AY242" i="45"/>
  <c r="AX243" i="45"/>
  <c r="AY243" i="45"/>
  <c r="AX244" i="45"/>
  <c r="AY244" i="45"/>
  <c r="AX245" i="45"/>
  <c r="AY245" i="45"/>
  <c r="AX246" i="45"/>
  <c r="AY246" i="45"/>
  <c r="AX247" i="45"/>
  <c r="AY247" i="45"/>
  <c r="AX248" i="45"/>
  <c r="AY248" i="45"/>
  <c r="AX249" i="45"/>
  <c r="AY249" i="45"/>
  <c r="AX250" i="45"/>
  <c r="AY250" i="45"/>
  <c r="AX251" i="45"/>
  <c r="AY251" i="45"/>
  <c r="AX252" i="45"/>
  <c r="AY252" i="45"/>
  <c r="AX253" i="45"/>
  <c r="AY253" i="45"/>
  <c r="AX254" i="45"/>
  <c r="AY254" i="45"/>
  <c r="AX255" i="45"/>
  <c r="AY255" i="45"/>
  <c r="AX256" i="45"/>
  <c r="AY256" i="45"/>
  <c r="AX257" i="45"/>
  <c r="AY257" i="45"/>
  <c r="AX258" i="45"/>
  <c r="AY258" i="45"/>
  <c r="AX259" i="45"/>
  <c r="AY259" i="45"/>
  <c r="AX260" i="45"/>
  <c r="AY260" i="45"/>
  <c r="AX261" i="45"/>
  <c r="AY261" i="45"/>
  <c r="AX262" i="45"/>
  <c r="AY262" i="45"/>
  <c r="AX263" i="45"/>
  <c r="AY263" i="45"/>
  <c r="AX264" i="45"/>
  <c r="AY264" i="45"/>
  <c r="AX265" i="45"/>
  <c r="AY265" i="45"/>
  <c r="AX266" i="45"/>
  <c r="AY266" i="45"/>
  <c r="AX267" i="45"/>
  <c r="AY267" i="45"/>
  <c r="AX268" i="45"/>
  <c r="AY268" i="45"/>
  <c r="AX269" i="45"/>
  <c r="AY269" i="45"/>
  <c r="AX270" i="45"/>
  <c r="AY270" i="45"/>
  <c r="AX271" i="45"/>
  <c r="AY271" i="45"/>
  <c r="AX272" i="45"/>
  <c r="AY272" i="45"/>
  <c r="AX273" i="45"/>
  <c r="AY273" i="45"/>
  <c r="AX274" i="45"/>
  <c r="AY274" i="45"/>
  <c r="AX275" i="45"/>
  <c r="AY275" i="45"/>
  <c r="AX276" i="45"/>
  <c r="AY276" i="45"/>
  <c r="AX277" i="45"/>
  <c r="AY277" i="45"/>
  <c r="AX278" i="45"/>
  <c r="AY278" i="45"/>
  <c r="AX279" i="45"/>
  <c r="AY279" i="45"/>
  <c r="AX280" i="45"/>
  <c r="AY280" i="45"/>
  <c r="AX281" i="45"/>
  <c r="AY281" i="45"/>
  <c r="AX282" i="45"/>
  <c r="AY282" i="45"/>
  <c r="AX283" i="45"/>
  <c r="AY283" i="45"/>
  <c r="AX284" i="45"/>
  <c r="AY284" i="45"/>
  <c r="AX285" i="45"/>
  <c r="AY285" i="45"/>
  <c r="AX286" i="45"/>
  <c r="AY286" i="45"/>
  <c r="AX287" i="45"/>
  <c r="AY287" i="45"/>
  <c r="AX288" i="45"/>
  <c r="AY288" i="45"/>
  <c r="AX289" i="45"/>
  <c r="AY289" i="45"/>
  <c r="AX290" i="45"/>
  <c r="AY290" i="45"/>
  <c r="AX291" i="45"/>
  <c r="AY291" i="45"/>
  <c r="AX292" i="45"/>
  <c r="AY292" i="45"/>
  <c r="AX293" i="45"/>
  <c r="AY293" i="45"/>
  <c r="AX294" i="45"/>
  <c r="AY294" i="45"/>
  <c r="AX295" i="45"/>
  <c r="AY295" i="45"/>
  <c r="AX296" i="45"/>
  <c r="AY296" i="45"/>
  <c r="AX297" i="45"/>
  <c r="AY297" i="45"/>
  <c r="AX298" i="45"/>
  <c r="AY298" i="45"/>
  <c r="AX299" i="45"/>
  <c r="AY299" i="45"/>
  <c r="AX300" i="45"/>
  <c r="AY300" i="45"/>
  <c r="AX301" i="45"/>
  <c r="AY301" i="45"/>
  <c r="AX302" i="45"/>
  <c r="AY302" i="45"/>
  <c r="AX303" i="45"/>
  <c r="AY303" i="45"/>
  <c r="AX304" i="45"/>
  <c r="AY304" i="45"/>
  <c r="AX305" i="45"/>
  <c r="AY305" i="45"/>
  <c r="AX306" i="45"/>
  <c r="AY306" i="45"/>
  <c r="AX307" i="45"/>
  <c r="AY307" i="45"/>
  <c r="AX308" i="45"/>
  <c r="AY308" i="45"/>
  <c r="AX309" i="45"/>
  <c r="AY309" i="45"/>
  <c r="AX310" i="45"/>
  <c r="AY310" i="45"/>
  <c r="AX311" i="45"/>
  <c r="AY311" i="45"/>
  <c r="AX312" i="45"/>
  <c r="AY312" i="45"/>
  <c r="AX313" i="45"/>
  <c r="AY313" i="45"/>
  <c r="AX314" i="45"/>
  <c r="AY314" i="45"/>
  <c r="AX315" i="45"/>
  <c r="AY315" i="45"/>
  <c r="AX316" i="45"/>
  <c r="AY316" i="45"/>
  <c r="AX317" i="45"/>
  <c r="AY317" i="45"/>
  <c r="AX318" i="45"/>
  <c r="AY318" i="45"/>
  <c r="AX319" i="45"/>
  <c r="AY319" i="45"/>
  <c r="AX320" i="45"/>
  <c r="AY320" i="45"/>
  <c r="AX321" i="45"/>
  <c r="AY321" i="45"/>
  <c r="AX322" i="45"/>
  <c r="AY322" i="45"/>
  <c r="AX323" i="45"/>
  <c r="AY323" i="45"/>
  <c r="AX324" i="45"/>
  <c r="AY324" i="45"/>
  <c r="AX325" i="45"/>
  <c r="AY325" i="45"/>
  <c r="AX326" i="45"/>
  <c r="AY326" i="45"/>
  <c r="AX327" i="45"/>
  <c r="AY327" i="45"/>
  <c r="AX328" i="45"/>
  <c r="AY328" i="45"/>
  <c r="AX329" i="45"/>
  <c r="AY329" i="45"/>
  <c r="AX330" i="45"/>
  <c r="AY330" i="45"/>
  <c r="AX331" i="45"/>
  <c r="AY331" i="45"/>
  <c r="AX332" i="45"/>
  <c r="AY332" i="45"/>
  <c r="AX333" i="45"/>
  <c r="AY333" i="45"/>
  <c r="AX334" i="45"/>
  <c r="AY334" i="45"/>
  <c r="AX335" i="45"/>
  <c r="AY335" i="45"/>
  <c r="AX336" i="45"/>
  <c r="AY336" i="45"/>
  <c r="AX337" i="45"/>
  <c r="AY337" i="45"/>
  <c r="AX338" i="45"/>
  <c r="AY338" i="45"/>
  <c r="AX339" i="45"/>
  <c r="AY339" i="45"/>
  <c r="AX340" i="45"/>
  <c r="AY340" i="45"/>
  <c r="AX341" i="45"/>
  <c r="AY341" i="45"/>
  <c r="AX342" i="45"/>
  <c r="AY342" i="45"/>
  <c r="AX343" i="45"/>
  <c r="AY343" i="45"/>
  <c r="AX344" i="45"/>
  <c r="AY344" i="45"/>
  <c r="AX345" i="45"/>
  <c r="AY345" i="45"/>
  <c r="AX346" i="45"/>
  <c r="AY346" i="45"/>
  <c r="AX347" i="45"/>
  <c r="AY347" i="45"/>
  <c r="AX348" i="45"/>
  <c r="AY348" i="45"/>
  <c r="AX349" i="45"/>
  <c r="AY349" i="45"/>
  <c r="AX350" i="45"/>
  <c r="AY350" i="45"/>
  <c r="AX351" i="45"/>
  <c r="AY351" i="45"/>
  <c r="AX352" i="45"/>
  <c r="AY352" i="45"/>
  <c r="AX353" i="45"/>
  <c r="AY353" i="45"/>
  <c r="AX354" i="45"/>
  <c r="AY354" i="45"/>
  <c r="AX355" i="45"/>
  <c r="AY355" i="45"/>
  <c r="AX356" i="45"/>
  <c r="AY356" i="45"/>
  <c r="AX357" i="45"/>
  <c r="AY357" i="45"/>
  <c r="AX358" i="45"/>
  <c r="AY358" i="45"/>
  <c r="AX359" i="45"/>
  <c r="AY359" i="45"/>
  <c r="AX360" i="45"/>
  <c r="AY360" i="45"/>
  <c r="AX361" i="45"/>
  <c r="AY361" i="45"/>
  <c r="AX362" i="45"/>
  <c r="AY362" i="45"/>
  <c r="AX363" i="45"/>
  <c r="AY363" i="45"/>
  <c r="AX364" i="45"/>
  <c r="AY364" i="45"/>
  <c r="AX365" i="45"/>
  <c r="AY365" i="45"/>
  <c r="AX366" i="45"/>
  <c r="AY366" i="45"/>
  <c r="AX367" i="45"/>
  <c r="AY367" i="45"/>
  <c r="AX368" i="45"/>
  <c r="AY368" i="45"/>
  <c r="AX369" i="45"/>
  <c r="AY369" i="45"/>
  <c r="AX370" i="45"/>
  <c r="AY370" i="45"/>
  <c r="AX371" i="45"/>
  <c r="AY371" i="45"/>
  <c r="AX372" i="45"/>
  <c r="AY372" i="45"/>
  <c r="AX373" i="45"/>
  <c r="AY373" i="45"/>
  <c r="AX374" i="45"/>
  <c r="AY374" i="45"/>
  <c r="AX375" i="45"/>
  <c r="AY375" i="45"/>
  <c r="AX376" i="45"/>
  <c r="AY376" i="45"/>
  <c r="AX377" i="45"/>
  <c r="AY377" i="45"/>
  <c r="AX378" i="45"/>
  <c r="AY378" i="45"/>
  <c r="AX379" i="45"/>
  <c r="AY379" i="45"/>
  <c r="AX380" i="45"/>
  <c r="AY380" i="45"/>
  <c r="AX381" i="45"/>
  <c r="AY381" i="45"/>
  <c r="AX382" i="45"/>
  <c r="AY382" i="45"/>
  <c r="AX383" i="45"/>
  <c r="AY383" i="45"/>
  <c r="AX384" i="45"/>
  <c r="AY384" i="45"/>
  <c r="AX385" i="45"/>
  <c r="AY385" i="45"/>
  <c r="AX386" i="45"/>
  <c r="AY386" i="45"/>
  <c r="AX387" i="45"/>
  <c r="AY387" i="45"/>
  <c r="AX388" i="45"/>
  <c r="AY388" i="45"/>
  <c r="AX389" i="45"/>
  <c r="AY389" i="45"/>
  <c r="AX390" i="45"/>
  <c r="AY390" i="45"/>
  <c r="AX391" i="45"/>
  <c r="AY391" i="45"/>
  <c r="AX392" i="45"/>
  <c r="AY392" i="45"/>
  <c r="AX393" i="45"/>
  <c r="AY393" i="45"/>
  <c r="AX394" i="45"/>
  <c r="AY394" i="45"/>
  <c r="AX395" i="45"/>
  <c r="AY395" i="45"/>
  <c r="AX396" i="45"/>
  <c r="AY396" i="45"/>
  <c r="AX397" i="45"/>
  <c r="AY397" i="45"/>
  <c r="AX398" i="45"/>
  <c r="AY398" i="45"/>
  <c r="AX399" i="45"/>
  <c r="AY399" i="45"/>
  <c r="AX400" i="45"/>
  <c r="AY400" i="45"/>
  <c r="AX401" i="45"/>
  <c r="AY401" i="45"/>
  <c r="AX402" i="45"/>
  <c r="AY402" i="45"/>
  <c r="AX403" i="45"/>
  <c r="AY403" i="45"/>
  <c r="AX404" i="45"/>
  <c r="AY404" i="45"/>
  <c r="AX405" i="45"/>
  <c r="AY405" i="45"/>
  <c r="AX406" i="45"/>
  <c r="AY406" i="45"/>
  <c r="AX407" i="45"/>
  <c r="AY407" i="45"/>
  <c r="AX408" i="45"/>
  <c r="AY408" i="45"/>
  <c r="AX409" i="45"/>
  <c r="AY409" i="45"/>
  <c r="AX410" i="45"/>
  <c r="AY410" i="45"/>
  <c r="AX411" i="45"/>
  <c r="AY411" i="45"/>
  <c r="AX412" i="45"/>
  <c r="AY412" i="45"/>
  <c r="AX413" i="45"/>
  <c r="AY413" i="45"/>
  <c r="AX414" i="45"/>
  <c r="AY414" i="45"/>
  <c r="AX415" i="45"/>
  <c r="AY415" i="45"/>
  <c r="AX416" i="45"/>
  <c r="AY416" i="45"/>
  <c r="AX417" i="45"/>
  <c r="AY417" i="45"/>
  <c r="AX418" i="45"/>
  <c r="AY418" i="45"/>
  <c r="AX419" i="45"/>
  <c r="AY419" i="45"/>
  <c r="AX420" i="45"/>
  <c r="AY420" i="45"/>
  <c r="AX421" i="45"/>
  <c r="AY421" i="45"/>
  <c r="AX422" i="45"/>
  <c r="AY422" i="45"/>
  <c r="AX423" i="45"/>
  <c r="AY423" i="45"/>
  <c r="AX424" i="45"/>
  <c r="AY424" i="45"/>
  <c r="AX425" i="45"/>
  <c r="AY425" i="45"/>
  <c r="AX426" i="45"/>
  <c r="AY426" i="45"/>
  <c r="AX427" i="45"/>
  <c r="AY427" i="45"/>
  <c r="AX428" i="45"/>
  <c r="AY428" i="45"/>
  <c r="AX429" i="45"/>
  <c r="AY429" i="45"/>
  <c r="AX430" i="45"/>
  <c r="AY430" i="45"/>
  <c r="AX431" i="45"/>
  <c r="AY431" i="45"/>
  <c r="AX432" i="45"/>
  <c r="AY432" i="45"/>
  <c r="AX433" i="45"/>
  <c r="AY433" i="45"/>
  <c r="AX434" i="45"/>
  <c r="AY434" i="45"/>
  <c r="AX435" i="45"/>
  <c r="AY435" i="45"/>
  <c r="AX436" i="45"/>
  <c r="AY436" i="45"/>
  <c r="AX437" i="45"/>
  <c r="AY437" i="45"/>
  <c r="AX438" i="45"/>
  <c r="AY438" i="45"/>
  <c r="AX439" i="45"/>
  <c r="AY439" i="45"/>
  <c r="AX440" i="45"/>
  <c r="AY440" i="45"/>
  <c r="AX441" i="45"/>
  <c r="AY441" i="45"/>
  <c r="AX442" i="45"/>
  <c r="AY442" i="45"/>
  <c r="AX443" i="45"/>
  <c r="AY443" i="45"/>
  <c r="AX444" i="45"/>
  <c r="AY444" i="45"/>
  <c r="AX445" i="45"/>
  <c r="AY445" i="45"/>
  <c r="AX446" i="45"/>
  <c r="AY446" i="45"/>
  <c r="AT3" i="45"/>
  <c r="AU3" i="45"/>
  <c r="AT4" i="45"/>
  <c r="AU4" i="45"/>
  <c r="AT5" i="45"/>
  <c r="AU5" i="45"/>
  <c r="AT6" i="45"/>
  <c r="AU6" i="45"/>
  <c r="AT7" i="45"/>
  <c r="AU7" i="45"/>
  <c r="AT8" i="45"/>
  <c r="AU8" i="45"/>
  <c r="AT9" i="45"/>
  <c r="AU9" i="45"/>
  <c r="AT10" i="45"/>
  <c r="AU10" i="45"/>
  <c r="AT11" i="45"/>
  <c r="AU11" i="45"/>
  <c r="AT12" i="45"/>
  <c r="AU12" i="45"/>
  <c r="AT13" i="45"/>
  <c r="AU13" i="45"/>
  <c r="AT14" i="45"/>
  <c r="AU14" i="45"/>
  <c r="AT15" i="45"/>
  <c r="AU15" i="45"/>
  <c r="AT16" i="45"/>
  <c r="AU16" i="45"/>
  <c r="AT17" i="45"/>
  <c r="AU17" i="45"/>
  <c r="AT18" i="45"/>
  <c r="AU18" i="45"/>
  <c r="AT19" i="45"/>
  <c r="AU19" i="45"/>
  <c r="AT20" i="45"/>
  <c r="AU20" i="45"/>
  <c r="AT21" i="45"/>
  <c r="AU21" i="45"/>
  <c r="AT22" i="45"/>
  <c r="AU22" i="45"/>
  <c r="AT23" i="45"/>
  <c r="AU23" i="45"/>
  <c r="AT24" i="45"/>
  <c r="AU24" i="45"/>
  <c r="AT25" i="45"/>
  <c r="AU25" i="45"/>
  <c r="AT26" i="45"/>
  <c r="AU26" i="45"/>
  <c r="AT27" i="45"/>
  <c r="AU27" i="45"/>
  <c r="AT28" i="45"/>
  <c r="AU28" i="45"/>
  <c r="AT29" i="45"/>
  <c r="AU29" i="45"/>
  <c r="AT30" i="45"/>
  <c r="AU30" i="45"/>
  <c r="AT31" i="45"/>
  <c r="AU31" i="45"/>
  <c r="AT32" i="45"/>
  <c r="AU32" i="45"/>
  <c r="AT33" i="45"/>
  <c r="AU33" i="45"/>
  <c r="AT34" i="45"/>
  <c r="AU34" i="45"/>
  <c r="AT35" i="45"/>
  <c r="AU35" i="45"/>
  <c r="AT36" i="45"/>
  <c r="AU36" i="45"/>
  <c r="AT37" i="45"/>
  <c r="AU37" i="45"/>
  <c r="AT38" i="45"/>
  <c r="AU38" i="45"/>
  <c r="AT39" i="45"/>
  <c r="AU39" i="45"/>
  <c r="AT40" i="45"/>
  <c r="AU40" i="45"/>
  <c r="AT41" i="45"/>
  <c r="AU41" i="45"/>
  <c r="AT42" i="45"/>
  <c r="AU42" i="45"/>
  <c r="AT43" i="45"/>
  <c r="AU43" i="45"/>
  <c r="AT44" i="45"/>
  <c r="AU44" i="45"/>
  <c r="AT45" i="45"/>
  <c r="AU45" i="45"/>
  <c r="AT46" i="45"/>
  <c r="AU46" i="45"/>
  <c r="AT47" i="45"/>
  <c r="AU47" i="45"/>
  <c r="AT48" i="45"/>
  <c r="AU48" i="45"/>
  <c r="AT49" i="45"/>
  <c r="AU49" i="45"/>
  <c r="AT50" i="45"/>
  <c r="AU50" i="45"/>
  <c r="AT51" i="45"/>
  <c r="AU51" i="45"/>
  <c r="AT52" i="45"/>
  <c r="AU52" i="45"/>
  <c r="AT53" i="45"/>
  <c r="AU53" i="45"/>
  <c r="AT54" i="45"/>
  <c r="AU54" i="45"/>
  <c r="AT55" i="45"/>
  <c r="AU55" i="45"/>
  <c r="AT56" i="45"/>
  <c r="AU56" i="45"/>
  <c r="AT57" i="45"/>
  <c r="AU57" i="45"/>
  <c r="AT58" i="45"/>
  <c r="AU58" i="45"/>
  <c r="AT59" i="45"/>
  <c r="AU59" i="45"/>
  <c r="AT60" i="45"/>
  <c r="AU60" i="45"/>
  <c r="AT61" i="45"/>
  <c r="AU61" i="45"/>
  <c r="AT62" i="45"/>
  <c r="AU62" i="45"/>
  <c r="AT63" i="45"/>
  <c r="AU63" i="45"/>
  <c r="AT64" i="45"/>
  <c r="AU64" i="45"/>
  <c r="AT65" i="45"/>
  <c r="AU65" i="45"/>
  <c r="AT66" i="45"/>
  <c r="AU66" i="45"/>
  <c r="AT67" i="45"/>
  <c r="AU67" i="45"/>
  <c r="AT68" i="45"/>
  <c r="AU68" i="45"/>
  <c r="AT69" i="45"/>
  <c r="AU69" i="45"/>
  <c r="AT70" i="45"/>
  <c r="AU70" i="45"/>
  <c r="AT71" i="45"/>
  <c r="AU71" i="45"/>
  <c r="AT72" i="45"/>
  <c r="AU72" i="45"/>
  <c r="AT73" i="45"/>
  <c r="AU73" i="45"/>
  <c r="AT74" i="45"/>
  <c r="AU74" i="45"/>
  <c r="AT75" i="45"/>
  <c r="AU75" i="45"/>
  <c r="AT76" i="45"/>
  <c r="AU76" i="45"/>
  <c r="AT77" i="45"/>
  <c r="AU77" i="45"/>
  <c r="AT78" i="45"/>
  <c r="AU78" i="45"/>
  <c r="AT79" i="45"/>
  <c r="AU79" i="45"/>
  <c r="AT80" i="45"/>
  <c r="AU80" i="45"/>
  <c r="AT81" i="45"/>
  <c r="AU81" i="45"/>
  <c r="AT82" i="45"/>
  <c r="AU82" i="45"/>
  <c r="AT83" i="45"/>
  <c r="AU83" i="45"/>
  <c r="AT84" i="45"/>
  <c r="AU84" i="45"/>
  <c r="AT85" i="45"/>
  <c r="AU85" i="45"/>
  <c r="AT86" i="45"/>
  <c r="AU86" i="45"/>
  <c r="AT87" i="45"/>
  <c r="AU87" i="45"/>
  <c r="AT88" i="45"/>
  <c r="AU88" i="45"/>
  <c r="AT89" i="45"/>
  <c r="AU89" i="45"/>
  <c r="AT90" i="45"/>
  <c r="AU90" i="45"/>
  <c r="AT91" i="45"/>
  <c r="AU91" i="45"/>
  <c r="AT92" i="45"/>
  <c r="AU92" i="45"/>
  <c r="AT93" i="45"/>
  <c r="AU93" i="45"/>
  <c r="AT94" i="45"/>
  <c r="AU94" i="45"/>
  <c r="AT95" i="45"/>
  <c r="AU95" i="45"/>
  <c r="AT96" i="45"/>
  <c r="AU96" i="45"/>
  <c r="AT97" i="45"/>
  <c r="AU97" i="45"/>
  <c r="AT98" i="45"/>
  <c r="AU98" i="45"/>
  <c r="AT99" i="45"/>
  <c r="AU99" i="45"/>
  <c r="AT100" i="45"/>
  <c r="AU100" i="45"/>
  <c r="AT101" i="45"/>
  <c r="AU101" i="45"/>
  <c r="AT102" i="45"/>
  <c r="AU102" i="45"/>
  <c r="AT103" i="45"/>
  <c r="AU103" i="45"/>
  <c r="AT104" i="45"/>
  <c r="AU104" i="45"/>
  <c r="AT105" i="45"/>
  <c r="AU105" i="45"/>
  <c r="AT106" i="45"/>
  <c r="AU106" i="45"/>
  <c r="AT107" i="45"/>
  <c r="AU107" i="45"/>
  <c r="AT108" i="45"/>
  <c r="AU108" i="45"/>
  <c r="AT109" i="45"/>
  <c r="AU109" i="45"/>
  <c r="AT110" i="45"/>
  <c r="AU110" i="45"/>
  <c r="AT111" i="45"/>
  <c r="AU111" i="45"/>
  <c r="AT112" i="45"/>
  <c r="AU112" i="45"/>
  <c r="AT113" i="45"/>
  <c r="AU113" i="45"/>
  <c r="AT114" i="45"/>
  <c r="AU114" i="45"/>
  <c r="AT115" i="45"/>
  <c r="AU115" i="45"/>
  <c r="AT116" i="45"/>
  <c r="AU116" i="45"/>
  <c r="AT117" i="45"/>
  <c r="AU117" i="45"/>
  <c r="AT118" i="45"/>
  <c r="AU118" i="45"/>
  <c r="AT119" i="45"/>
  <c r="AU119" i="45"/>
  <c r="AT120" i="45"/>
  <c r="AU120" i="45"/>
  <c r="AT121" i="45"/>
  <c r="AU121" i="45"/>
  <c r="AT122" i="45"/>
  <c r="AU122" i="45"/>
  <c r="AT123" i="45"/>
  <c r="AU123" i="45"/>
  <c r="AT124" i="45"/>
  <c r="AU124" i="45"/>
  <c r="AT125" i="45"/>
  <c r="AU125" i="45"/>
  <c r="AT126" i="45"/>
  <c r="AU126" i="45"/>
  <c r="AT127" i="45"/>
  <c r="AU127" i="45"/>
  <c r="AT128" i="45"/>
  <c r="AU128" i="45"/>
  <c r="AT129" i="45"/>
  <c r="AU129" i="45"/>
  <c r="AT130" i="45"/>
  <c r="AU130" i="45"/>
  <c r="AT131" i="45"/>
  <c r="AU131" i="45"/>
  <c r="AT132" i="45"/>
  <c r="AU132" i="45"/>
  <c r="AT133" i="45"/>
  <c r="AU133" i="45"/>
  <c r="AT134" i="45"/>
  <c r="AU134" i="45"/>
  <c r="AT135" i="45"/>
  <c r="AU135" i="45"/>
  <c r="AT136" i="45"/>
  <c r="AU136" i="45"/>
  <c r="AT137" i="45"/>
  <c r="AU137" i="45"/>
  <c r="AT138" i="45"/>
  <c r="AU138" i="45"/>
  <c r="AT139" i="45"/>
  <c r="AU139" i="45"/>
  <c r="AT140" i="45"/>
  <c r="AU140" i="45"/>
  <c r="AT141" i="45"/>
  <c r="AU141" i="45"/>
  <c r="AT142" i="45"/>
  <c r="AU142" i="45"/>
  <c r="AT143" i="45"/>
  <c r="AU143" i="45"/>
  <c r="AT144" i="45"/>
  <c r="AU144" i="45"/>
  <c r="AT145" i="45"/>
  <c r="AU145" i="45"/>
  <c r="AT146" i="45"/>
  <c r="AU146" i="45"/>
  <c r="AT147" i="45"/>
  <c r="AU147" i="45"/>
  <c r="AT148" i="45"/>
  <c r="AU148" i="45"/>
  <c r="AT149" i="45"/>
  <c r="AU149" i="45"/>
  <c r="AT150" i="45"/>
  <c r="AU150" i="45"/>
  <c r="AT151" i="45"/>
  <c r="AU151" i="45"/>
  <c r="AT152" i="45"/>
  <c r="AU152" i="45"/>
  <c r="AT153" i="45"/>
  <c r="AU153" i="45"/>
  <c r="AT154" i="45"/>
  <c r="AU154" i="45"/>
  <c r="AT155" i="45"/>
  <c r="AU155" i="45"/>
  <c r="AT156" i="45"/>
  <c r="AU156" i="45"/>
  <c r="AT157" i="45"/>
  <c r="AU157" i="45"/>
  <c r="AT158" i="45"/>
  <c r="AU158" i="45"/>
  <c r="AT159" i="45"/>
  <c r="AU159" i="45"/>
  <c r="AT160" i="45"/>
  <c r="AU160" i="45"/>
  <c r="AT161" i="45"/>
  <c r="AU161" i="45"/>
  <c r="AT162" i="45"/>
  <c r="AU162" i="45"/>
  <c r="AT163" i="45"/>
  <c r="AU163" i="45"/>
  <c r="AT164" i="45"/>
  <c r="AU164" i="45"/>
  <c r="AT165" i="45"/>
  <c r="AU165" i="45"/>
  <c r="AT166" i="45"/>
  <c r="AU166" i="45"/>
  <c r="AT167" i="45"/>
  <c r="AU167" i="45"/>
  <c r="AT168" i="45"/>
  <c r="AU168" i="45"/>
  <c r="AT169" i="45"/>
  <c r="AU169" i="45"/>
  <c r="AT170" i="45"/>
  <c r="AU170" i="45"/>
  <c r="AT171" i="45"/>
  <c r="AU171" i="45"/>
  <c r="AT172" i="45"/>
  <c r="AU172" i="45"/>
  <c r="AT173" i="45"/>
  <c r="AU173" i="45"/>
  <c r="AT174" i="45"/>
  <c r="AU174" i="45"/>
  <c r="AT175" i="45"/>
  <c r="AU175" i="45"/>
  <c r="AT176" i="45"/>
  <c r="AU176" i="45"/>
  <c r="AT177" i="45"/>
  <c r="AU177" i="45"/>
  <c r="AT178" i="45"/>
  <c r="AU178" i="45"/>
  <c r="AT179" i="45"/>
  <c r="AU179" i="45"/>
  <c r="AT180" i="45"/>
  <c r="AU180" i="45"/>
  <c r="AT181" i="45"/>
  <c r="AU181" i="45"/>
  <c r="AT182" i="45"/>
  <c r="AU182" i="45"/>
  <c r="AT183" i="45"/>
  <c r="AU183" i="45"/>
  <c r="AT184" i="45"/>
  <c r="AU184" i="45"/>
  <c r="AT185" i="45"/>
  <c r="AU185" i="45"/>
  <c r="AT186" i="45"/>
  <c r="AU186" i="45"/>
  <c r="AT187" i="45"/>
  <c r="AU187" i="45"/>
  <c r="AT188" i="45"/>
  <c r="AU188" i="45"/>
  <c r="AT189" i="45"/>
  <c r="AU189" i="45"/>
  <c r="AT190" i="45"/>
  <c r="AU190" i="45"/>
  <c r="AT191" i="45"/>
  <c r="AU191" i="45"/>
  <c r="AT192" i="45"/>
  <c r="AU192" i="45"/>
  <c r="AT193" i="45"/>
  <c r="AU193" i="45"/>
  <c r="AT194" i="45"/>
  <c r="AU194" i="45"/>
  <c r="AT195" i="45"/>
  <c r="AU195" i="45"/>
  <c r="AT196" i="45"/>
  <c r="AU196" i="45"/>
  <c r="AT197" i="45"/>
  <c r="AU197" i="45"/>
  <c r="AT198" i="45"/>
  <c r="AU198" i="45"/>
  <c r="AT199" i="45"/>
  <c r="AU199" i="45"/>
  <c r="AT200" i="45"/>
  <c r="AU200" i="45"/>
  <c r="AT201" i="45"/>
  <c r="AU201" i="45"/>
  <c r="AT202" i="45"/>
  <c r="AU202" i="45"/>
  <c r="AT203" i="45"/>
  <c r="AU203" i="45"/>
  <c r="AT204" i="45"/>
  <c r="AU204" i="45"/>
  <c r="AT205" i="45"/>
  <c r="AU205" i="45"/>
  <c r="AT206" i="45"/>
  <c r="AU206" i="45"/>
  <c r="AT207" i="45"/>
  <c r="AU207" i="45"/>
  <c r="AT208" i="45"/>
  <c r="AU208" i="45"/>
  <c r="AT209" i="45"/>
  <c r="AU209" i="45"/>
  <c r="AT210" i="45"/>
  <c r="AU210" i="45"/>
  <c r="AT211" i="45"/>
  <c r="AU211" i="45"/>
  <c r="AT212" i="45"/>
  <c r="AU212" i="45"/>
  <c r="AT213" i="45"/>
  <c r="AU213" i="45"/>
  <c r="AT214" i="45"/>
  <c r="AU214" i="45"/>
  <c r="AT215" i="45"/>
  <c r="AU215" i="45"/>
  <c r="AT216" i="45"/>
  <c r="AU216" i="45"/>
  <c r="AT217" i="45"/>
  <c r="AU217" i="45"/>
  <c r="AT218" i="45"/>
  <c r="AU218" i="45"/>
  <c r="AT219" i="45"/>
  <c r="AU219" i="45"/>
  <c r="AT220" i="45"/>
  <c r="AU220" i="45"/>
  <c r="AT221" i="45"/>
  <c r="AU221" i="45"/>
  <c r="AT222" i="45"/>
  <c r="AU222" i="45"/>
  <c r="AT223" i="45"/>
  <c r="AU223" i="45"/>
  <c r="AT224" i="45"/>
  <c r="AU224" i="45"/>
  <c r="AT225" i="45"/>
  <c r="AU225" i="45"/>
  <c r="AT226" i="45"/>
  <c r="AU226" i="45"/>
  <c r="AT227" i="45"/>
  <c r="AU227" i="45"/>
  <c r="AT228" i="45"/>
  <c r="AU228" i="45"/>
  <c r="AT229" i="45"/>
  <c r="AU229" i="45"/>
  <c r="AT230" i="45"/>
  <c r="AU230" i="45"/>
  <c r="AT231" i="45"/>
  <c r="AU231" i="45"/>
  <c r="AT232" i="45"/>
  <c r="AU232" i="45"/>
  <c r="AT233" i="45"/>
  <c r="AU233" i="45"/>
  <c r="AT234" i="45"/>
  <c r="AU234" i="45"/>
  <c r="AT235" i="45"/>
  <c r="AU235" i="45"/>
  <c r="AT236" i="45"/>
  <c r="AU236" i="45"/>
  <c r="AT237" i="45"/>
  <c r="AU237" i="45"/>
  <c r="AT238" i="45"/>
  <c r="AU238" i="45"/>
  <c r="AT239" i="45"/>
  <c r="AU239" i="45"/>
  <c r="AT240" i="45"/>
  <c r="AU240" i="45"/>
  <c r="AT241" i="45"/>
  <c r="AU241" i="45"/>
  <c r="AT242" i="45"/>
  <c r="AU242" i="45"/>
  <c r="AT243" i="45"/>
  <c r="AU243" i="45"/>
  <c r="AT244" i="45"/>
  <c r="AU244" i="45"/>
  <c r="AT245" i="45"/>
  <c r="AU245" i="45"/>
  <c r="AT246" i="45"/>
  <c r="AU246" i="45"/>
  <c r="AT247" i="45"/>
  <c r="AU247" i="45"/>
  <c r="AT248" i="45"/>
  <c r="AU248" i="45"/>
  <c r="AT249" i="45"/>
  <c r="AU249" i="45"/>
  <c r="AT250" i="45"/>
  <c r="AU250" i="45"/>
  <c r="AT251" i="45"/>
  <c r="AU251" i="45"/>
  <c r="AT252" i="45"/>
  <c r="AU252" i="45"/>
  <c r="AT253" i="45"/>
  <c r="AU253" i="45"/>
  <c r="AT254" i="45"/>
  <c r="AU254" i="45"/>
  <c r="AT255" i="45"/>
  <c r="AU255" i="45"/>
  <c r="AT256" i="45"/>
  <c r="AU256" i="45"/>
  <c r="AT257" i="45"/>
  <c r="AU257" i="45"/>
  <c r="AT258" i="45"/>
  <c r="AU258" i="45"/>
  <c r="AT259" i="45"/>
  <c r="AU259" i="45"/>
  <c r="AT260" i="45"/>
  <c r="AU260" i="45"/>
  <c r="AT261" i="45"/>
  <c r="AU261" i="45"/>
  <c r="AT262" i="45"/>
  <c r="AU262" i="45"/>
  <c r="AT263" i="45"/>
  <c r="AU263" i="45"/>
  <c r="AT264" i="45"/>
  <c r="AU264" i="45"/>
  <c r="AT265" i="45"/>
  <c r="AU265" i="45"/>
  <c r="AT266" i="45"/>
  <c r="AU266" i="45"/>
  <c r="AT267" i="45"/>
  <c r="AU267" i="45"/>
  <c r="AT268" i="45"/>
  <c r="AU268" i="45"/>
  <c r="AT269" i="45"/>
  <c r="AU269" i="45"/>
  <c r="AT270" i="45"/>
  <c r="AU270" i="45"/>
  <c r="AT271" i="45"/>
  <c r="AU271" i="45"/>
  <c r="AT272" i="45"/>
  <c r="AU272" i="45"/>
  <c r="AT273" i="45"/>
  <c r="AU273" i="45"/>
  <c r="AT274" i="45"/>
  <c r="AU274" i="45"/>
  <c r="AT275" i="45"/>
  <c r="AU275" i="45"/>
  <c r="AT276" i="45"/>
  <c r="AU276" i="45"/>
  <c r="AT277" i="45"/>
  <c r="AU277" i="45"/>
  <c r="AT278" i="45"/>
  <c r="AU278" i="45"/>
  <c r="AT279" i="45"/>
  <c r="AU279" i="45"/>
  <c r="AT280" i="45"/>
  <c r="AU280" i="45"/>
  <c r="AT281" i="45"/>
  <c r="AU281" i="45"/>
  <c r="AT282" i="45"/>
  <c r="AU282" i="45"/>
  <c r="AT283" i="45"/>
  <c r="AU283" i="45"/>
  <c r="AT284" i="45"/>
  <c r="AU284" i="45"/>
  <c r="AT285" i="45"/>
  <c r="AU285" i="45"/>
  <c r="AT286" i="45"/>
  <c r="AU286" i="45"/>
  <c r="AT287" i="45"/>
  <c r="AU287" i="45"/>
  <c r="AT288" i="45"/>
  <c r="AU288" i="45"/>
  <c r="AT289" i="45"/>
  <c r="AU289" i="45"/>
  <c r="AT290" i="45"/>
  <c r="AU290" i="45"/>
  <c r="AT291" i="45"/>
  <c r="AU291" i="45"/>
  <c r="AT292" i="45"/>
  <c r="AU292" i="45"/>
  <c r="AT293" i="45"/>
  <c r="AU293" i="45"/>
  <c r="AT294" i="45"/>
  <c r="AU294" i="45"/>
  <c r="AT295" i="45"/>
  <c r="AU295" i="45"/>
  <c r="AT296" i="45"/>
  <c r="AU296" i="45"/>
  <c r="AT297" i="45"/>
  <c r="AU297" i="45"/>
  <c r="AT298" i="45"/>
  <c r="AU298" i="45"/>
  <c r="AT299" i="45"/>
  <c r="AU299" i="45"/>
  <c r="AT300" i="45"/>
  <c r="AU300" i="45"/>
  <c r="AT301" i="45"/>
  <c r="AU301" i="45"/>
  <c r="AT302" i="45"/>
  <c r="AU302" i="45"/>
  <c r="AT303" i="45"/>
  <c r="AU303" i="45"/>
  <c r="AT304" i="45"/>
  <c r="AU304" i="45"/>
  <c r="AT305" i="45"/>
  <c r="AU305" i="45"/>
  <c r="AT306" i="45"/>
  <c r="AU306" i="45"/>
  <c r="AT307" i="45"/>
  <c r="AU307" i="45"/>
  <c r="AT308" i="45"/>
  <c r="AU308" i="45"/>
  <c r="AT309" i="45"/>
  <c r="AU309" i="45"/>
  <c r="AT310" i="45"/>
  <c r="AU310" i="45"/>
  <c r="AT311" i="45"/>
  <c r="AU311" i="45"/>
  <c r="AT312" i="45"/>
  <c r="AU312" i="45"/>
  <c r="AT313" i="45"/>
  <c r="AU313" i="45"/>
  <c r="AT314" i="45"/>
  <c r="AU314" i="45"/>
  <c r="AT315" i="45"/>
  <c r="AU315" i="45"/>
  <c r="AT316" i="45"/>
  <c r="AU316" i="45"/>
  <c r="AT317" i="45"/>
  <c r="AU317" i="45"/>
  <c r="AT318" i="45"/>
  <c r="AU318" i="45"/>
  <c r="AT319" i="45"/>
  <c r="AU319" i="45"/>
  <c r="AT320" i="45"/>
  <c r="AU320" i="45"/>
  <c r="AT321" i="45"/>
  <c r="AU321" i="45"/>
  <c r="AT322" i="45"/>
  <c r="AU322" i="45"/>
  <c r="AT323" i="45"/>
  <c r="AU323" i="45"/>
  <c r="AT324" i="45"/>
  <c r="AU324" i="45"/>
  <c r="AT325" i="45"/>
  <c r="AU325" i="45"/>
  <c r="AT326" i="45"/>
  <c r="AU326" i="45"/>
  <c r="AT327" i="45"/>
  <c r="AU327" i="45"/>
  <c r="AT328" i="45"/>
  <c r="AU328" i="45"/>
  <c r="AT329" i="45"/>
  <c r="AU329" i="45"/>
  <c r="AT330" i="45"/>
  <c r="AU330" i="45"/>
  <c r="AT331" i="45"/>
  <c r="AU331" i="45"/>
  <c r="AT332" i="45"/>
  <c r="AU332" i="45"/>
  <c r="AT333" i="45"/>
  <c r="AU333" i="45"/>
  <c r="AT334" i="45"/>
  <c r="AU334" i="45"/>
  <c r="AT335" i="45"/>
  <c r="AU335" i="45"/>
  <c r="AT336" i="45"/>
  <c r="AU336" i="45"/>
  <c r="AT337" i="45"/>
  <c r="AU337" i="45"/>
  <c r="AT338" i="45"/>
  <c r="AU338" i="45"/>
  <c r="AT339" i="45"/>
  <c r="AU339" i="45"/>
  <c r="AT340" i="45"/>
  <c r="AU340" i="45"/>
  <c r="AT341" i="45"/>
  <c r="AU341" i="45"/>
  <c r="AT342" i="45"/>
  <c r="AU342" i="45"/>
  <c r="AT343" i="45"/>
  <c r="AU343" i="45"/>
  <c r="AT344" i="45"/>
  <c r="AU344" i="45"/>
  <c r="AT345" i="45"/>
  <c r="AU345" i="45"/>
  <c r="AT346" i="45"/>
  <c r="AU346" i="45"/>
  <c r="AT347" i="45"/>
  <c r="AU347" i="45"/>
  <c r="AT348" i="45"/>
  <c r="AU348" i="45"/>
  <c r="AT349" i="45"/>
  <c r="AU349" i="45"/>
  <c r="AT350" i="45"/>
  <c r="AU350" i="45"/>
  <c r="AT351" i="45"/>
  <c r="AU351" i="45"/>
  <c r="AT352" i="45"/>
  <c r="AU352" i="45"/>
  <c r="AT353" i="45"/>
  <c r="AU353" i="45"/>
  <c r="AT354" i="45"/>
  <c r="AU354" i="45"/>
  <c r="AT355" i="45"/>
  <c r="AU355" i="45"/>
  <c r="AT356" i="45"/>
  <c r="AU356" i="45"/>
  <c r="AT357" i="45"/>
  <c r="AU357" i="45"/>
  <c r="AT358" i="45"/>
  <c r="AU358" i="45"/>
  <c r="AT359" i="45"/>
  <c r="AU359" i="45"/>
  <c r="AT360" i="45"/>
  <c r="AU360" i="45"/>
  <c r="AT361" i="45"/>
  <c r="AU361" i="45"/>
  <c r="AT362" i="45"/>
  <c r="AU362" i="45"/>
  <c r="AT363" i="45"/>
  <c r="AU363" i="45"/>
  <c r="AT364" i="45"/>
  <c r="AU364" i="45"/>
  <c r="AT365" i="45"/>
  <c r="AU365" i="45"/>
  <c r="AT366" i="45"/>
  <c r="AU366" i="45"/>
  <c r="AT367" i="45"/>
  <c r="AU367" i="45"/>
  <c r="AT368" i="45"/>
  <c r="AU368" i="45"/>
  <c r="AT369" i="45"/>
  <c r="AU369" i="45"/>
  <c r="AT370" i="45"/>
  <c r="AU370" i="45"/>
  <c r="AT371" i="45"/>
  <c r="AU371" i="45"/>
  <c r="AT372" i="45"/>
  <c r="AU372" i="45"/>
  <c r="AT373" i="45"/>
  <c r="AU373" i="45"/>
  <c r="AT374" i="45"/>
  <c r="AU374" i="45"/>
  <c r="AT375" i="45"/>
  <c r="AU375" i="45"/>
  <c r="AT376" i="45"/>
  <c r="AU376" i="45"/>
  <c r="AT377" i="45"/>
  <c r="AU377" i="45"/>
  <c r="AT378" i="45"/>
  <c r="AU378" i="45"/>
  <c r="AT379" i="45"/>
  <c r="AU379" i="45"/>
  <c r="AT380" i="45"/>
  <c r="AU380" i="45"/>
  <c r="AT381" i="45"/>
  <c r="AU381" i="45"/>
  <c r="AT382" i="45"/>
  <c r="AU382" i="45"/>
  <c r="AT383" i="45"/>
  <c r="AU383" i="45"/>
  <c r="AT384" i="45"/>
  <c r="AU384" i="45"/>
  <c r="AT385" i="45"/>
  <c r="AU385" i="45"/>
  <c r="AT386" i="45"/>
  <c r="AU386" i="45"/>
  <c r="AT387" i="45"/>
  <c r="AU387" i="45"/>
  <c r="AT388" i="45"/>
  <c r="AU388" i="45"/>
  <c r="AT389" i="45"/>
  <c r="AU389" i="45"/>
  <c r="AT390" i="45"/>
  <c r="AU390" i="45"/>
  <c r="AT391" i="45"/>
  <c r="AU391" i="45"/>
  <c r="AT392" i="45"/>
  <c r="AU392" i="45"/>
  <c r="AT393" i="45"/>
  <c r="AU393" i="45"/>
  <c r="AT394" i="45"/>
  <c r="AU394" i="45"/>
  <c r="AT395" i="45"/>
  <c r="AU395" i="45"/>
  <c r="AT396" i="45"/>
  <c r="AU396" i="45"/>
  <c r="AT397" i="45"/>
  <c r="AU397" i="45"/>
  <c r="AT398" i="45"/>
  <c r="AU398" i="45"/>
  <c r="AT399" i="45"/>
  <c r="AU399" i="45"/>
  <c r="AT400" i="45"/>
  <c r="AU400" i="45"/>
  <c r="AT401" i="45"/>
  <c r="AU401" i="45"/>
  <c r="AT402" i="45"/>
  <c r="AU402" i="45"/>
  <c r="AT403" i="45"/>
  <c r="AU403" i="45"/>
  <c r="AT404" i="45"/>
  <c r="AU404" i="45"/>
  <c r="AT405" i="45"/>
  <c r="AU405" i="45"/>
  <c r="AT406" i="45"/>
  <c r="AU406" i="45"/>
  <c r="AT407" i="45"/>
  <c r="AU407" i="45"/>
  <c r="AT408" i="45"/>
  <c r="AU408" i="45"/>
  <c r="AT409" i="45"/>
  <c r="AU409" i="45"/>
  <c r="AT410" i="45"/>
  <c r="AU410" i="45"/>
  <c r="AT411" i="45"/>
  <c r="AU411" i="45"/>
  <c r="AT412" i="45"/>
  <c r="AU412" i="45"/>
  <c r="AT413" i="45"/>
  <c r="AU413" i="45"/>
  <c r="AT414" i="45"/>
  <c r="AU414" i="45"/>
  <c r="AT415" i="45"/>
  <c r="AU415" i="45"/>
  <c r="AT416" i="45"/>
  <c r="AU416" i="45"/>
  <c r="AT417" i="45"/>
  <c r="AU417" i="45"/>
  <c r="AT418" i="45"/>
  <c r="AU418" i="45"/>
  <c r="AT419" i="45"/>
  <c r="AU419" i="45"/>
  <c r="AT420" i="45"/>
  <c r="AU420" i="45"/>
  <c r="AT421" i="45"/>
  <c r="AU421" i="45"/>
  <c r="AT422" i="45"/>
  <c r="AU422" i="45"/>
  <c r="AT423" i="45"/>
  <c r="AU423" i="45"/>
  <c r="AT424" i="45"/>
  <c r="AU424" i="45"/>
  <c r="AT425" i="45"/>
  <c r="AU425" i="45"/>
  <c r="AT426" i="45"/>
  <c r="AU426" i="45"/>
  <c r="AT427" i="45"/>
  <c r="AU427" i="45"/>
  <c r="AT428" i="45"/>
  <c r="AU428" i="45"/>
  <c r="AT429" i="45"/>
  <c r="AU429" i="45"/>
  <c r="AT430" i="45"/>
  <c r="AU430" i="45"/>
  <c r="AT431" i="45"/>
  <c r="AU431" i="45"/>
  <c r="AT432" i="45"/>
  <c r="AU432" i="45"/>
  <c r="AT433" i="45"/>
  <c r="AU433" i="45"/>
  <c r="AT434" i="45"/>
  <c r="AU434" i="45"/>
  <c r="AT435" i="45"/>
  <c r="AU435" i="45"/>
  <c r="AT436" i="45"/>
  <c r="AU436" i="45"/>
  <c r="AT437" i="45"/>
  <c r="AU437" i="45"/>
  <c r="AT438" i="45"/>
  <c r="AU438" i="45"/>
  <c r="AT439" i="45"/>
  <c r="AU439" i="45"/>
  <c r="AT440" i="45"/>
  <c r="AU440" i="45"/>
  <c r="AT441" i="45"/>
  <c r="AU441" i="45"/>
  <c r="AT442" i="45"/>
  <c r="AU442" i="45"/>
  <c r="AT443" i="45"/>
  <c r="AU443" i="45"/>
  <c r="AT444" i="45"/>
  <c r="AU444" i="45"/>
  <c r="AT445" i="45"/>
  <c r="AU445" i="45"/>
  <c r="AT446" i="45"/>
  <c r="AU446" i="45"/>
  <c r="AP3" i="45"/>
  <c r="AQ3" i="45"/>
  <c r="AP4" i="45"/>
  <c r="AQ4" i="45"/>
  <c r="AP5" i="45"/>
  <c r="AQ5" i="45"/>
  <c r="AP6" i="45"/>
  <c r="AQ6" i="45"/>
  <c r="AP7" i="45"/>
  <c r="AQ7" i="45"/>
  <c r="AP8" i="45"/>
  <c r="AQ8" i="45"/>
  <c r="AP9" i="45"/>
  <c r="AQ9" i="45"/>
  <c r="AP10" i="45"/>
  <c r="AQ10" i="45"/>
  <c r="AP11" i="45"/>
  <c r="AQ11" i="45"/>
  <c r="AP12" i="45"/>
  <c r="AQ12" i="45"/>
  <c r="AP13" i="45"/>
  <c r="AQ13" i="45"/>
  <c r="AP14" i="45"/>
  <c r="AQ14" i="45"/>
  <c r="AP15" i="45"/>
  <c r="AQ15" i="45"/>
  <c r="AP16" i="45"/>
  <c r="AQ16" i="45"/>
  <c r="AP17" i="45"/>
  <c r="AQ17" i="45"/>
  <c r="AP18" i="45"/>
  <c r="AQ18" i="45"/>
  <c r="AP19" i="45"/>
  <c r="AQ19" i="45"/>
  <c r="AP20" i="45"/>
  <c r="AQ20" i="45"/>
  <c r="AP21" i="45"/>
  <c r="AQ21" i="45"/>
  <c r="AP22" i="45"/>
  <c r="AQ22" i="45"/>
  <c r="AP23" i="45"/>
  <c r="AQ23" i="45"/>
  <c r="AP24" i="45"/>
  <c r="AQ24" i="45"/>
  <c r="AP25" i="45"/>
  <c r="AQ25" i="45"/>
  <c r="AP26" i="45"/>
  <c r="AQ26" i="45"/>
  <c r="AP27" i="45"/>
  <c r="AQ27" i="45"/>
  <c r="AP28" i="45"/>
  <c r="AQ28" i="45"/>
  <c r="AP29" i="45"/>
  <c r="AQ29" i="45"/>
  <c r="AP30" i="45"/>
  <c r="AQ30" i="45"/>
  <c r="AP31" i="45"/>
  <c r="AQ31" i="45"/>
  <c r="AP32" i="45"/>
  <c r="AQ32" i="45"/>
  <c r="AP33" i="45"/>
  <c r="AQ33" i="45"/>
  <c r="AP34" i="45"/>
  <c r="AQ34" i="45"/>
  <c r="AP35" i="45"/>
  <c r="AQ35" i="45"/>
  <c r="AP36" i="45"/>
  <c r="AQ36" i="45"/>
  <c r="AP37" i="45"/>
  <c r="AQ37" i="45"/>
  <c r="AP38" i="45"/>
  <c r="AQ38" i="45"/>
  <c r="AP39" i="45"/>
  <c r="AQ39" i="45"/>
  <c r="AP40" i="45"/>
  <c r="AQ40" i="45"/>
  <c r="AP41" i="45"/>
  <c r="AQ41" i="45"/>
  <c r="AP42" i="45"/>
  <c r="AQ42" i="45"/>
  <c r="AP43" i="45"/>
  <c r="AQ43" i="45"/>
  <c r="AP44" i="45"/>
  <c r="AQ44" i="45"/>
  <c r="AP45" i="45"/>
  <c r="AQ45" i="45"/>
  <c r="AP46" i="45"/>
  <c r="AQ46" i="45"/>
  <c r="AP47" i="45"/>
  <c r="AQ47" i="45"/>
  <c r="AP48" i="45"/>
  <c r="AQ48" i="45"/>
  <c r="AP49" i="45"/>
  <c r="AQ49" i="45"/>
  <c r="AP50" i="45"/>
  <c r="AQ50" i="45"/>
  <c r="AP51" i="45"/>
  <c r="AQ51" i="45"/>
  <c r="AP52" i="45"/>
  <c r="AQ52" i="45"/>
  <c r="AP53" i="45"/>
  <c r="AQ53" i="45"/>
  <c r="AP54" i="45"/>
  <c r="AQ54" i="45"/>
  <c r="AP55" i="45"/>
  <c r="AQ55" i="45"/>
  <c r="AP56" i="45"/>
  <c r="AQ56" i="45"/>
  <c r="AP57" i="45"/>
  <c r="AQ57" i="45"/>
  <c r="AP58" i="45"/>
  <c r="AQ58" i="45"/>
  <c r="AP59" i="45"/>
  <c r="AQ59" i="45"/>
  <c r="AP60" i="45"/>
  <c r="AQ60" i="45"/>
  <c r="AP61" i="45"/>
  <c r="AQ61" i="45"/>
  <c r="AP62" i="45"/>
  <c r="AQ62" i="45"/>
  <c r="AP63" i="45"/>
  <c r="AQ63" i="45"/>
  <c r="AP64" i="45"/>
  <c r="AQ64" i="45"/>
  <c r="AP65" i="45"/>
  <c r="AQ65" i="45"/>
  <c r="AP66" i="45"/>
  <c r="AQ66" i="45"/>
  <c r="AP67" i="45"/>
  <c r="AQ67" i="45"/>
  <c r="AP68" i="45"/>
  <c r="AQ68" i="45"/>
  <c r="AP69" i="45"/>
  <c r="AQ69" i="45"/>
  <c r="AP70" i="45"/>
  <c r="AQ70" i="45"/>
  <c r="AP71" i="45"/>
  <c r="AQ71" i="45"/>
  <c r="AP72" i="45"/>
  <c r="AQ72" i="45"/>
  <c r="AP73" i="45"/>
  <c r="AQ73" i="45"/>
  <c r="AP74" i="45"/>
  <c r="AQ74" i="45"/>
  <c r="AP75" i="45"/>
  <c r="AQ75" i="45"/>
  <c r="AP76" i="45"/>
  <c r="AQ76" i="45"/>
  <c r="AP77" i="45"/>
  <c r="AQ77" i="45"/>
  <c r="AP78" i="45"/>
  <c r="AQ78" i="45"/>
  <c r="AP79" i="45"/>
  <c r="AQ79" i="45"/>
  <c r="AP80" i="45"/>
  <c r="AQ80" i="45"/>
  <c r="AP81" i="45"/>
  <c r="AQ81" i="45"/>
  <c r="AP82" i="45"/>
  <c r="AQ82" i="45"/>
  <c r="AP83" i="45"/>
  <c r="AQ83" i="45"/>
  <c r="AP84" i="45"/>
  <c r="AQ84" i="45"/>
  <c r="AP85" i="45"/>
  <c r="AQ85" i="45"/>
  <c r="AP86" i="45"/>
  <c r="AQ86" i="45"/>
  <c r="AP87" i="45"/>
  <c r="AQ87" i="45"/>
  <c r="AP88" i="45"/>
  <c r="AQ88" i="45"/>
  <c r="AP89" i="45"/>
  <c r="AQ89" i="45"/>
  <c r="AP90" i="45"/>
  <c r="AQ90" i="45"/>
  <c r="AP91" i="45"/>
  <c r="AQ91" i="45"/>
  <c r="AP92" i="45"/>
  <c r="AQ92" i="45"/>
  <c r="AP93" i="45"/>
  <c r="AQ93" i="45"/>
  <c r="AP94" i="45"/>
  <c r="AQ94" i="45"/>
  <c r="AP95" i="45"/>
  <c r="AQ95" i="45"/>
  <c r="AP96" i="45"/>
  <c r="AQ96" i="45"/>
  <c r="AP97" i="45"/>
  <c r="AQ97" i="45"/>
  <c r="AP98" i="45"/>
  <c r="AQ98" i="45"/>
  <c r="AP99" i="45"/>
  <c r="AQ99" i="45"/>
  <c r="AP100" i="45"/>
  <c r="AQ100" i="45"/>
  <c r="AP101" i="45"/>
  <c r="AQ101" i="45"/>
  <c r="AP102" i="45"/>
  <c r="AQ102" i="45"/>
  <c r="AP103" i="45"/>
  <c r="AQ103" i="45"/>
  <c r="AP104" i="45"/>
  <c r="AQ104" i="45"/>
  <c r="AP105" i="45"/>
  <c r="AQ105" i="45"/>
  <c r="AP106" i="45"/>
  <c r="AQ106" i="45"/>
  <c r="AP107" i="45"/>
  <c r="AQ107" i="45"/>
  <c r="AP108" i="45"/>
  <c r="AQ108" i="45"/>
  <c r="AP109" i="45"/>
  <c r="AQ109" i="45"/>
  <c r="AP110" i="45"/>
  <c r="AQ110" i="45"/>
  <c r="AP111" i="45"/>
  <c r="AQ111" i="45"/>
  <c r="AP112" i="45"/>
  <c r="AQ112" i="45"/>
  <c r="AP113" i="45"/>
  <c r="AQ113" i="45"/>
  <c r="AP114" i="45"/>
  <c r="AQ114" i="45"/>
  <c r="AP115" i="45"/>
  <c r="AQ115" i="45"/>
  <c r="AP116" i="45"/>
  <c r="AQ116" i="45"/>
  <c r="AP117" i="45"/>
  <c r="AQ117" i="45"/>
  <c r="AP118" i="45"/>
  <c r="AQ118" i="45"/>
  <c r="AP119" i="45"/>
  <c r="AQ119" i="45"/>
  <c r="AP120" i="45"/>
  <c r="AQ120" i="45"/>
  <c r="AP121" i="45"/>
  <c r="AQ121" i="45"/>
  <c r="AP122" i="45"/>
  <c r="AQ122" i="45"/>
  <c r="AP123" i="45"/>
  <c r="AQ123" i="45"/>
  <c r="AP124" i="45"/>
  <c r="AQ124" i="45"/>
  <c r="AP125" i="45"/>
  <c r="AQ125" i="45"/>
  <c r="AP126" i="45"/>
  <c r="AQ126" i="45"/>
  <c r="AP127" i="45"/>
  <c r="AQ127" i="45"/>
  <c r="AP128" i="45"/>
  <c r="AQ128" i="45"/>
  <c r="AP129" i="45"/>
  <c r="AQ129" i="45"/>
  <c r="AP130" i="45"/>
  <c r="AQ130" i="45"/>
  <c r="AP131" i="45"/>
  <c r="AQ131" i="45"/>
  <c r="AP132" i="45"/>
  <c r="AQ132" i="45"/>
  <c r="AP133" i="45"/>
  <c r="AQ133" i="45"/>
  <c r="AP134" i="45"/>
  <c r="AQ134" i="45"/>
  <c r="AP135" i="45"/>
  <c r="AQ135" i="45"/>
  <c r="AP136" i="45"/>
  <c r="AQ136" i="45"/>
  <c r="AP137" i="45"/>
  <c r="AQ137" i="45"/>
  <c r="AP138" i="45"/>
  <c r="AQ138" i="45"/>
  <c r="AP139" i="45"/>
  <c r="AQ139" i="45"/>
  <c r="AP140" i="45"/>
  <c r="AQ140" i="45"/>
  <c r="AP141" i="45"/>
  <c r="AQ141" i="45"/>
  <c r="AP142" i="45"/>
  <c r="AQ142" i="45"/>
  <c r="AP143" i="45"/>
  <c r="AQ143" i="45"/>
  <c r="AP144" i="45"/>
  <c r="AQ144" i="45"/>
  <c r="AP145" i="45"/>
  <c r="AQ145" i="45"/>
  <c r="AP146" i="45"/>
  <c r="AQ146" i="45"/>
  <c r="AP147" i="45"/>
  <c r="AQ147" i="45"/>
  <c r="AP148" i="45"/>
  <c r="AQ148" i="45"/>
  <c r="AP149" i="45"/>
  <c r="AQ149" i="45"/>
  <c r="AP150" i="45"/>
  <c r="AQ150" i="45"/>
  <c r="AP151" i="45"/>
  <c r="AQ151" i="45"/>
  <c r="AP152" i="45"/>
  <c r="AQ152" i="45"/>
  <c r="AP153" i="45"/>
  <c r="AQ153" i="45"/>
  <c r="AP154" i="45"/>
  <c r="AQ154" i="45"/>
  <c r="AP155" i="45"/>
  <c r="AQ155" i="45"/>
  <c r="AP156" i="45"/>
  <c r="AQ156" i="45"/>
  <c r="AP157" i="45"/>
  <c r="AQ157" i="45"/>
  <c r="AP158" i="45"/>
  <c r="AQ158" i="45"/>
  <c r="AP159" i="45"/>
  <c r="AQ159" i="45"/>
  <c r="AP160" i="45"/>
  <c r="AQ160" i="45"/>
  <c r="AP161" i="45"/>
  <c r="AQ161" i="45"/>
  <c r="AP162" i="45"/>
  <c r="AQ162" i="45"/>
  <c r="AP163" i="45"/>
  <c r="AQ163" i="45"/>
  <c r="AP164" i="45"/>
  <c r="AQ164" i="45"/>
  <c r="AP165" i="45"/>
  <c r="AQ165" i="45"/>
  <c r="AP166" i="45"/>
  <c r="AQ166" i="45"/>
  <c r="AP167" i="45"/>
  <c r="AQ167" i="45"/>
  <c r="AP168" i="45"/>
  <c r="AQ168" i="45"/>
  <c r="AP169" i="45"/>
  <c r="AQ169" i="45"/>
  <c r="AP170" i="45"/>
  <c r="AQ170" i="45"/>
  <c r="AP171" i="45"/>
  <c r="AQ171" i="45"/>
  <c r="AP172" i="45"/>
  <c r="AQ172" i="45"/>
  <c r="AP173" i="45"/>
  <c r="AQ173" i="45"/>
  <c r="AP174" i="45"/>
  <c r="AQ174" i="45"/>
  <c r="AP175" i="45"/>
  <c r="AQ175" i="45"/>
  <c r="AP176" i="45"/>
  <c r="AQ176" i="45"/>
  <c r="AP177" i="45"/>
  <c r="AQ177" i="45"/>
  <c r="AP178" i="45"/>
  <c r="AQ178" i="45"/>
  <c r="AP179" i="45"/>
  <c r="AQ179" i="45"/>
  <c r="AP180" i="45"/>
  <c r="AQ180" i="45"/>
  <c r="AP181" i="45"/>
  <c r="AQ181" i="45"/>
  <c r="AP182" i="45"/>
  <c r="AQ182" i="45"/>
  <c r="AP183" i="45"/>
  <c r="AQ183" i="45"/>
  <c r="AP184" i="45"/>
  <c r="AQ184" i="45"/>
  <c r="AP185" i="45"/>
  <c r="AQ185" i="45"/>
  <c r="AP186" i="45"/>
  <c r="AQ186" i="45"/>
  <c r="AP187" i="45"/>
  <c r="AQ187" i="45"/>
  <c r="AP188" i="45"/>
  <c r="AQ188" i="45"/>
  <c r="AP189" i="45"/>
  <c r="AQ189" i="45"/>
  <c r="AP190" i="45"/>
  <c r="AQ190" i="45"/>
  <c r="AP191" i="45"/>
  <c r="AQ191" i="45"/>
  <c r="AP192" i="45"/>
  <c r="AQ192" i="45"/>
  <c r="AP193" i="45"/>
  <c r="AQ193" i="45"/>
  <c r="AP194" i="45"/>
  <c r="AQ194" i="45"/>
  <c r="AP195" i="45"/>
  <c r="AQ195" i="45"/>
  <c r="AP196" i="45"/>
  <c r="AQ196" i="45"/>
  <c r="AP197" i="45"/>
  <c r="AQ197" i="45"/>
  <c r="AP198" i="45"/>
  <c r="AQ198" i="45"/>
  <c r="AP199" i="45"/>
  <c r="AQ199" i="45"/>
  <c r="AP200" i="45"/>
  <c r="AQ200" i="45"/>
  <c r="AP201" i="45"/>
  <c r="AQ201" i="45"/>
  <c r="AP202" i="45"/>
  <c r="AQ202" i="45"/>
  <c r="AP203" i="45"/>
  <c r="AQ203" i="45"/>
  <c r="AP204" i="45"/>
  <c r="AQ204" i="45"/>
  <c r="AP205" i="45"/>
  <c r="AQ205" i="45"/>
  <c r="AP206" i="45"/>
  <c r="AQ206" i="45"/>
  <c r="AP207" i="45"/>
  <c r="AQ207" i="45"/>
  <c r="AP208" i="45"/>
  <c r="AQ208" i="45"/>
  <c r="AP209" i="45"/>
  <c r="AQ209" i="45"/>
  <c r="AP210" i="45"/>
  <c r="AQ210" i="45"/>
  <c r="AP211" i="45"/>
  <c r="AQ211" i="45"/>
  <c r="AP212" i="45"/>
  <c r="AQ212" i="45"/>
  <c r="AP213" i="45"/>
  <c r="AQ213" i="45"/>
  <c r="AP214" i="45"/>
  <c r="AQ214" i="45"/>
  <c r="AP215" i="45"/>
  <c r="AQ215" i="45"/>
  <c r="AP216" i="45"/>
  <c r="AQ216" i="45"/>
  <c r="AP217" i="45"/>
  <c r="AQ217" i="45"/>
  <c r="AP218" i="45"/>
  <c r="AQ218" i="45"/>
  <c r="AP219" i="45"/>
  <c r="AQ219" i="45"/>
  <c r="AP220" i="45"/>
  <c r="AQ220" i="45"/>
  <c r="AP221" i="45"/>
  <c r="AQ221" i="45"/>
  <c r="AP222" i="45"/>
  <c r="AQ222" i="45"/>
  <c r="AP223" i="45"/>
  <c r="AQ223" i="45"/>
  <c r="AP224" i="45"/>
  <c r="AQ224" i="45"/>
  <c r="AP225" i="45"/>
  <c r="AQ225" i="45"/>
  <c r="AP226" i="45"/>
  <c r="AQ226" i="45"/>
  <c r="AP227" i="45"/>
  <c r="AQ227" i="45"/>
  <c r="AP228" i="45"/>
  <c r="AQ228" i="45"/>
  <c r="AP229" i="45"/>
  <c r="AQ229" i="45"/>
  <c r="AP230" i="45"/>
  <c r="AQ230" i="45"/>
  <c r="AP231" i="45"/>
  <c r="AQ231" i="45"/>
  <c r="AP232" i="45"/>
  <c r="AQ232" i="45"/>
  <c r="AP233" i="45"/>
  <c r="AQ233" i="45"/>
  <c r="AP234" i="45"/>
  <c r="AQ234" i="45"/>
  <c r="AP235" i="45"/>
  <c r="AQ235" i="45"/>
  <c r="AP236" i="45"/>
  <c r="AQ236" i="45"/>
  <c r="AP237" i="45"/>
  <c r="AQ237" i="45"/>
  <c r="AP238" i="45"/>
  <c r="AQ238" i="45"/>
  <c r="AP239" i="45"/>
  <c r="AQ239" i="45"/>
  <c r="AP240" i="45"/>
  <c r="AQ240" i="45"/>
  <c r="AP241" i="45"/>
  <c r="AQ241" i="45"/>
  <c r="AP242" i="45"/>
  <c r="AQ242" i="45"/>
  <c r="AP243" i="45"/>
  <c r="AQ243" i="45"/>
  <c r="AP244" i="45"/>
  <c r="AQ244" i="45"/>
  <c r="AP245" i="45"/>
  <c r="AQ245" i="45"/>
  <c r="AP246" i="45"/>
  <c r="AQ246" i="45"/>
  <c r="AP247" i="45"/>
  <c r="AQ247" i="45"/>
  <c r="AP248" i="45"/>
  <c r="AQ248" i="45"/>
  <c r="AP249" i="45"/>
  <c r="AQ249" i="45"/>
  <c r="AP250" i="45"/>
  <c r="AQ250" i="45"/>
  <c r="AP251" i="45"/>
  <c r="AQ251" i="45"/>
  <c r="AP252" i="45"/>
  <c r="AQ252" i="45"/>
  <c r="AP253" i="45"/>
  <c r="AQ253" i="45"/>
  <c r="AP254" i="45"/>
  <c r="AQ254" i="45"/>
  <c r="AP255" i="45"/>
  <c r="AQ255" i="45"/>
  <c r="AP256" i="45"/>
  <c r="AQ256" i="45"/>
  <c r="AP257" i="45"/>
  <c r="AQ257" i="45"/>
  <c r="AP258" i="45"/>
  <c r="AQ258" i="45"/>
  <c r="AP259" i="45"/>
  <c r="AQ259" i="45"/>
  <c r="AP260" i="45"/>
  <c r="AQ260" i="45"/>
  <c r="AP261" i="45"/>
  <c r="AQ261" i="45"/>
  <c r="AP262" i="45"/>
  <c r="AQ262" i="45"/>
  <c r="AP263" i="45"/>
  <c r="AQ263" i="45"/>
  <c r="AP264" i="45"/>
  <c r="AQ264" i="45"/>
  <c r="AP265" i="45"/>
  <c r="AQ265" i="45"/>
  <c r="AP266" i="45"/>
  <c r="AQ266" i="45"/>
  <c r="AP267" i="45"/>
  <c r="AQ267" i="45"/>
  <c r="AP268" i="45"/>
  <c r="AQ268" i="45"/>
  <c r="AP269" i="45"/>
  <c r="AQ269" i="45"/>
  <c r="AP270" i="45"/>
  <c r="AQ270" i="45"/>
  <c r="AP271" i="45"/>
  <c r="AQ271" i="45"/>
  <c r="AP272" i="45"/>
  <c r="AQ272" i="45"/>
  <c r="AP273" i="45"/>
  <c r="AQ273" i="45"/>
  <c r="AP274" i="45"/>
  <c r="AQ274" i="45"/>
  <c r="AP275" i="45"/>
  <c r="AQ275" i="45"/>
  <c r="AP276" i="45"/>
  <c r="AQ276" i="45"/>
  <c r="AP277" i="45"/>
  <c r="AQ277" i="45"/>
  <c r="AP278" i="45"/>
  <c r="AQ278" i="45"/>
  <c r="AP279" i="45"/>
  <c r="AQ279" i="45"/>
  <c r="AP280" i="45"/>
  <c r="AQ280" i="45"/>
  <c r="AP281" i="45"/>
  <c r="AQ281" i="45"/>
  <c r="AP282" i="45"/>
  <c r="AQ282" i="45"/>
  <c r="AP283" i="45"/>
  <c r="AQ283" i="45"/>
  <c r="AP284" i="45"/>
  <c r="AQ284" i="45"/>
  <c r="AP285" i="45"/>
  <c r="AQ285" i="45"/>
  <c r="AP286" i="45"/>
  <c r="AQ286" i="45"/>
  <c r="AP287" i="45"/>
  <c r="AQ287" i="45"/>
  <c r="AP288" i="45"/>
  <c r="AQ288" i="45"/>
  <c r="AP289" i="45"/>
  <c r="AQ289" i="45"/>
  <c r="AP290" i="45"/>
  <c r="AQ290" i="45"/>
  <c r="AP291" i="45"/>
  <c r="AQ291" i="45"/>
  <c r="AP292" i="45"/>
  <c r="AQ292" i="45"/>
  <c r="AP293" i="45"/>
  <c r="AQ293" i="45"/>
  <c r="AP294" i="45"/>
  <c r="AQ294" i="45"/>
  <c r="AP295" i="45"/>
  <c r="AQ295" i="45"/>
  <c r="AP296" i="45"/>
  <c r="AQ296" i="45"/>
  <c r="AP297" i="45"/>
  <c r="AQ297" i="45"/>
  <c r="AP298" i="45"/>
  <c r="AQ298" i="45"/>
  <c r="AP299" i="45"/>
  <c r="AQ299" i="45"/>
  <c r="AP300" i="45"/>
  <c r="AQ300" i="45"/>
  <c r="AP301" i="45"/>
  <c r="AQ301" i="45"/>
  <c r="AP302" i="45"/>
  <c r="AQ302" i="45"/>
  <c r="AP303" i="45"/>
  <c r="AQ303" i="45"/>
  <c r="AP304" i="45"/>
  <c r="AQ304" i="45"/>
  <c r="AP305" i="45"/>
  <c r="AQ305" i="45"/>
  <c r="AP306" i="45"/>
  <c r="AQ306" i="45"/>
  <c r="AP307" i="45"/>
  <c r="AQ307" i="45"/>
  <c r="AP308" i="45"/>
  <c r="AQ308" i="45"/>
  <c r="AP309" i="45"/>
  <c r="AQ309" i="45"/>
  <c r="AP310" i="45"/>
  <c r="AQ310" i="45"/>
  <c r="AP311" i="45"/>
  <c r="AQ311" i="45"/>
  <c r="AP312" i="45"/>
  <c r="AQ312" i="45"/>
  <c r="AP313" i="45"/>
  <c r="AQ313" i="45"/>
  <c r="AP314" i="45"/>
  <c r="AQ314" i="45"/>
  <c r="AP315" i="45"/>
  <c r="AQ315" i="45"/>
  <c r="AP316" i="45"/>
  <c r="AQ316" i="45"/>
  <c r="AP317" i="45"/>
  <c r="AQ317" i="45"/>
  <c r="AP318" i="45"/>
  <c r="AQ318" i="45"/>
  <c r="AP319" i="45"/>
  <c r="AQ319" i="45"/>
  <c r="AP320" i="45"/>
  <c r="AQ320" i="45"/>
  <c r="AP321" i="45"/>
  <c r="AQ321" i="45"/>
  <c r="AP322" i="45"/>
  <c r="AQ322" i="45"/>
  <c r="AP323" i="45"/>
  <c r="AQ323" i="45"/>
  <c r="AP324" i="45"/>
  <c r="AQ324" i="45"/>
  <c r="AP325" i="45"/>
  <c r="AQ325" i="45"/>
  <c r="AP326" i="45"/>
  <c r="AQ326" i="45"/>
  <c r="AP327" i="45"/>
  <c r="AQ327" i="45"/>
  <c r="AP328" i="45"/>
  <c r="AQ328" i="45"/>
  <c r="AP329" i="45"/>
  <c r="AQ329" i="45"/>
  <c r="AP330" i="45"/>
  <c r="AQ330" i="45"/>
  <c r="AP331" i="45"/>
  <c r="AQ331" i="45"/>
  <c r="AP332" i="45"/>
  <c r="AQ332" i="45"/>
  <c r="AP333" i="45"/>
  <c r="AQ333" i="45"/>
  <c r="AP334" i="45"/>
  <c r="AQ334" i="45"/>
  <c r="AP335" i="45"/>
  <c r="AQ335" i="45"/>
  <c r="AP336" i="45"/>
  <c r="AQ336" i="45"/>
  <c r="AP337" i="45"/>
  <c r="AQ337" i="45"/>
  <c r="AP338" i="45"/>
  <c r="AQ338" i="45"/>
  <c r="AP339" i="45"/>
  <c r="AQ339" i="45"/>
  <c r="AP340" i="45"/>
  <c r="AQ340" i="45"/>
  <c r="AP341" i="45"/>
  <c r="AQ341" i="45"/>
  <c r="AP342" i="45"/>
  <c r="AQ342" i="45"/>
  <c r="AP343" i="45"/>
  <c r="AQ343" i="45"/>
  <c r="AP344" i="45"/>
  <c r="AQ344" i="45"/>
  <c r="AP345" i="45"/>
  <c r="AQ345" i="45"/>
  <c r="AP346" i="45"/>
  <c r="AQ346" i="45"/>
  <c r="AP347" i="45"/>
  <c r="AQ347" i="45"/>
  <c r="AP348" i="45"/>
  <c r="AQ348" i="45"/>
  <c r="AP349" i="45"/>
  <c r="AQ349" i="45"/>
  <c r="AP350" i="45"/>
  <c r="AQ350" i="45"/>
  <c r="AP351" i="45"/>
  <c r="AQ351" i="45"/>
  <c r="AP352" i="45"/>
  <c r="AQ352" i="45"/>
  <c r="AP353" i="45"/>
  <c r="AQ353" i="45"/>
  <c r="AP354" i="45"/>
  <c r="AQ354" i="45"/>
  <c r="AP355" i="45"/>
  <c r="AQ355" i="45"/>
  <c r="AP356" i="45"/>
  <c r="AQ356" i="45"/>
  <c r="AP357" i="45"/>
  <c r="AQ357" i="45"/>
  <c r="AP358" i="45"/>
  <c r="AQ358" i="45"/>
  <c r="AP359" i="45"/>
  <c r="AQ359" i="45"/>
  <c r="AP360" i="45"/>
  <c r="AQ360" i="45"/>
  <c r="AP361" i="45"/>
  <c r="AQ361" i="45"/>
  <c r="AP362" i="45"/>
  <c r="AQ362" i="45"/>
  <c r="AP363" i="45"/>
  <c r="AQ363" i="45"/>
  <c r="AP364" i="45"/>
  <c r="AQ364" i="45"/>
  <c r="AP365" i="45"/>
  <c r="AQ365" i="45"/>
  <c r="AP366" i="45"/>
  <c r="AQ366" i="45"/>
  <c r="AP367" i="45"/>
  <c r="AQ367" i="45"/>
  <c r="AP368" i="45"/>
  <c r="AQ368" i="45"/>
  <c r="AP369" i="45"/>
  <c r="AQ369" i="45"/>
  <c r="AP370" i="45"/>
  <c r="AQ370" i="45"/>
  <c r="AP371" i="45"/>
  <c r="AQ371" i="45"/>
  <c r="AP372" i="45"/>
  <c r="AQ372" i="45"/>
  <c r="AP373" i="45"/>
  <c r="AQ373" i="45"/>
  <c r="AP374" i="45"/>
  <c r="AQ374" i="45"/>
  <c r="AP375" i="45"/>
  <c r="AQ375" i="45"/>
  <c r="AP376" i="45"/>
  <c r="AQ376" i="45"/>
  <c r="AP377" i="45"/>
  <c r="AQ377" i="45"/>
  <c r="AP378" i="45"/>
  <c r="AQ378" i="45"/>
  <c r="AP379" i="45"/>
  <c r="AQ379" i="45"/>
  <c r="AP380" i="45"/>
  <c r="AQ380" i="45"/>
  <c r="AP381" i="45"/>
  <c r="AQ381" i="45"/>
  <c r="AP382" i="45"/>
  <c r="AQ382" i="45"/>
  <c r="AP383" i="45"/>
  <c r="AQ383" i="45"/>
  <c r="AP384" i="45"/>
  <c r="AQ384" i="45"/>
  <c r="AP385" i="45"/>
  <c r="AQ385" i="45"/>
  <c r="AP386" i="45"/>
  <c r="AQ386" i="45"/>
  <c r="AP387" i="45"/>
  <c r="AQ387" i="45"/>
  <c r="AP388" i="45"/>
  <c r="AQ388" i="45"/>
  <c r="AP389" i="45"/>
  <c r="AQ389" i="45"/>
  <c r="AP390" i="45"/>
  <c r="AQ390" i="45"/>
  <c r="AP391" i="45"/>
  <c r="AQ391" i="45"/>
  <c r="AP392" i="45"/>
  <c r="AQ392" i="45"/>
  <c r="AP393" i="45"/>
  <c r="AQ393" i="45"/>
  <c r="AP394" i="45"/>
  <c r="AQ394" i="45"/>
  <c r="AP395" i="45"/>
  <c r="AQ395" i="45"/>
  <c r="AP396" i="45"/>
  <c r="AQ396" i="45"/>
  <c r="AP397" i="45"/>
  <c r="AQ397" i="45"/>
  <c r="AP398" i="45"/>
  <c r="AQ398" i="45"/>
  <c r="AP399" i="45"/>
  <c r="AQ399" i="45"/>
  <c r="AP400" i="45"/>
  <c r="AQ400" i="45"/>
  <c r="AP401" i="45"/>
  <c r="AQ401" i="45"/>
  <c r="AP402" i="45"/>
  <c r="AQ402" i="45"/>
  <c r="AP403" i="45"/>
  <c r="AQ403" i="45"/>
  <c r="AP404" i="45"/>
  <c r="AQ404" i="45"/>
  <c r="AP405" i="45"/>
  <c r="AQ405" i="45"/>
  <c r="AP406" i="45"/>
  <c r="AQ406" i="45"/>
  <c r="AP407" i="45"/>
  <c r="AQ407" i="45"/>
  <c r="AP408" i="45"/>
  <c r="AQ408" i="45"/>
  <c r="AP409" i="45"/>
  <c r="AQ409" i="45"/>
  <c r="AP410" i="45"/>
  <c r="AQ410" i="45"/>
  <c r="AP411" i="45"/>
  <c r="AQ411" i="45"/>
  <c r="AP412" i="45"/>
  <c r="AQ412" i="45"/>
  <c r="AP413" i="45"/>
  <c r="AQ413" i="45"/>
  <c r="AP414" i="45"/>
  <c r="AQ414" i="45"/>
  <c r="AP415" i="45"/>
  <c r="AQ415" i="45"/>
  <c r="AP416" i="45"/>
  <c r="AQ416" i="45"/>
  <c r="AP417" i="45"/>
  <c r="AQ417" i="45"/>
  <c r="AP418" i="45"/>
  <c r="AQ418" i="45"/>
  <c r="AP419" i="45"/>
  <c r="AQ419" i="45"/>
  <c r="AP420" i="45"/>
  <c r="AQ420" i="45"/>
  <c r="AP421" i="45"/>
  <c r="AQ421" i="45"/>
  <c r="AP422" i="45"/>
  <c r="AQ422" i="45"/>
  <c r="AP423" i="45"/>
  <c r="AQ423" i="45"/>
  <c r="AP424" i="45"/>
  <c r="AQ424" i="45"/>
  <c r="AP425" i="45"/>
  <c r="AQ425" i="45"/>
  <c r="AP426" i="45"/>
  <c r="AQ426" i="45"/>
  <c r="AP427" i="45"/>
  <c r="AQ427" i="45"/>
  <c r="AP428" i="45"/>
  <c r="AQ428" i="45"/>
  <c r="AP429" i="45"/>
  <c r="AQ429" i="45"/>
  <c r="AP430" i="45"/>
  <c r="AQ430" i="45"/>
  <c r="AP431" i="45"/>
  <c r="AQ431" i="45"/>
  <c r="AP432" i="45"/>
  <c r="AQ432" i="45"/>
  <c r="AP433" i="45"/>
  <c r="AQ433" i="45"/>
  <c r="AP434" i="45"/>
  <c r="AQ434" i="45"/>
  <c r="AP435" i="45"/>
  <c r="AQ435" i="45"/>
  <c r="AP436" i="45"/>
  <c r="AQ436" i="45"/>
  <c r="AP437" i="45"/>
  <c r="AQ437" i="45"/>
  <c r="AP438" i="45"/>
  <c r="AQ438" i="45"/>
  <c r="AP439" i="45"/>
  <c r="AQ439" i="45"/>
  <c r="AP440" i="45"/>
  <c r="AQ440" i="45"/>
  <c r="AP441" i="45"/>
  <c r="AQ441" i="45"/>
  <c r="AP442" i="45"/>
  <c r="AQ442" i="45"/>
  <c r="AP443" i="45"/>
  <c r="AQ443" i="45"/>
  <c r="AP444" i="45"/>
  <c r="AQ444" i="45"/>
  <c r="AP445" i="45"/>
  <c r="AQ445" i="45"/>
  <c r="AP446" i="45"/>
  <c r="AQ446" i="45"/>
  <c r="AL3" i="45"/>
  <c r="AM3" i="45"/>
  <c r="AL4" i="45"/>
  <c r="AM4" i="45"/>
  <c r="AL5" i="45"/>
  <c r="AM5" i="45"/>
  <c r="AL6" i="45"/>
  <c r="AM6" i="45"/>
  <c r="AL7" i="45"/>
  <c r="AM7" i="45"/>
  <c r="AL8" i="45"/>
  <c r="AM8" i="45"/>
  <c r="AL9" i="45"/>
  <c r="AM9" i="45"/>
  <c r="AL10" i="45"/>
  <c r="AM10" i="45"/>
  <c r="AL11" i="45"/>
  <c r="AM11" i="45"/>
  <c r="AL12" i="45"/>
  <c r="AM12" i="45"/>
  <c r="AL13" i="45"/>
  <c r="AM13" i="45"/>
  <c r="AL14" i="45"/>
  <c r="AM14" i="45"/>
  <c r="AL15" i="45"/>
  <c r="AM15" i="45"/>
  <c r="AL16" i="45"/>
  <c r="AM16" i="45"/>
  <c r="AL17" i="45"/>
  <c r="AM17" i="45"/>
  <c r="AL18" i="45"/>
  <c r="AM18" i="45"/>
  <c r="AL19" i="45"/>
  <c r="AM19" i="45"/>
  <c r="AL20" i="45"/>
  <c r="AM20" i="45"/>
  <c r="AL21" i="45"/>
  <c r="AM21" i="45"/>
  <c r="AL22" i="45"/>
  <c r="AM22" i="45"/>
  <c r="AL23" i="45"/>
  <c r="AM23" i="45"/>
  <c r="AL24" i="45"/>
  <c r="AM24" i="45"/>
  <c r="AL25" i="45"/>
  <c r="AM25" i="45"/>
  <c r="AL26" i="45"/>
  <c r="AM26" i="45"/>
  <c r="AL27" i="45"/>
  <c r="AM27" i="45"/>
  <c r="AL28" i="45"/>
  <c r="AM28" i="45"/>
  <c r="AL29" i="45"/>
  <c r="AM29" i="45"/>
  <c r="AL30" i="45"/>
  <c r="AM30" i="45"/>
  <c r="AL31" i="45"/>
  <c r="AM31" i="45"/>
  <c r="AL32" i="45"/>
  <c r="AM32" i="45"/>
  <c r="AL33" i="45"/>
  <c r="AM33" i="45"/>
  <c r="AL34" i="45"/>
  <c r="AM34" i="45"/>
  <c r="AL35" i="45"/>
  <c r="AM35" i="45"/>
  <c r="AL36" i="45"/>
  <c r="AM36" i="45"/>
  <c r="AL37" i="45"/>
  <c r="AM37" i="45"/>
  <c r="AL38" i="45"/>
  <c r="AM38" i="45"/>
  <c r="AL39" i="45"/>
  <c r="AM39" i="45"/>
  <c r="AL40" i="45"/>
  <c r="AM40" i="45"/>
  <c r="AL41" i="45"/>
  <c r="AM41" i="45"/>
  <c r="AL42" i="45"/>
  <c r="AM42" i="45"/>
  <c r="AL43" i="45"/>
  <c r="AM43" i="45"/>
  <c r="AL44" i="45"/>
  <c r="AM44" i="45"/>
  <c r="AL45" i="45"/>
  <c r="AM45" i="45"/>
  <c r="AL46" i="45"/>
  <c r="AM46" i="45"/>
  <c r="AL47" i="45"/>
  <c r="AM47" i="45"/>
  <c r="AL48" i="45"/>
  <c r="AM48" i="45"/>
  <c r="AL49" i="45"/>
  <c r="AM49" i="45"/>
  <c r="AL50" i="45"/>
  <c r="AM50" i="45"/>
  <c r="AL51" i="45"/>
  <c r="AM51" i="45"/>
  <c r="AL52" i="45"/>
  <c r="AM52" i="45"/>
  <c r="AL53" i="45"/>
  <c r="AM53" i="45"/>
  <c r="AL54" i="45"/>
  <c r="AM54" i="45"/>
  <c r="AL55" i="45"/>
  <c r="AM55" i="45"/>
  <c r="AL56" i="45"/>
  <c r="AM56" i="45"/>
  <c r="AL57" i="45"/>
  <c r="AM57" i="45"/>
  <c r="AL58" i="45"/>
  <c r="AM58" i="45"/>
  <c r="AL59" i="45"/>
  <c r="AM59" i="45"/>
  <c r="AL60" i="45"/>
  <c r="AM60" i="45"/>
  <c r="AL61" i="45"/>
  <c r="AM61" i="45"/>
  <c r="AL62" i="45"/>
  <c r="AM62" i="45"/>
  <c r="AL63" i="45"/>
  <c r="AM63" i="45"/>
  <c r="AL64" i="45"/>
  <c r="AM64" i="45"/>
  <c r="AL65" i="45"/>
  <c r="AM65" i="45"/>
  <c r="AL66" i="45"/>
  <c r="AM66" i="45"/>
  <c r="AL67" i="45"/>
  <c r="AM67" i="45"/>
  <c r="AL68" i="45"/>
  <c r="AM68" i="45"/>
  <c r="AL69" i="45"/>
  <c r="AM69" i="45"/>
  <c r="AL70" i="45"/>
  <c r="AM70" i="45"/>
  <c r="AL71" i="45"/>
  <c r="AM71" i="45"/>
  <c r="AL72" i="45"/>
  <c r="AM72" i="45"/>
  <c r="AL73" i="45"/>
  <c r="AM73" i="45"/>
  <c r="AL74" i="45"/>
  <c r="AM74" i="45"/>
  <c r="AL75" i="45"/>
  <c r="AM75" i="45"/>
  <c r="AL76" i="45"/>
  <c r="AM76" i="45"/>
  <c r="AL77" i="45"/>
  <c r="AM77" i="45"/>
  <c r="AL78" i="45"/>
  <c r="AM78" i="45"/>
  <c r="AL79" i="45"/>
  <c r="AM79" i="45"/>
  <c r="AL80" i="45"/>
  <c r="AM80" i="45"/>
  <c r="AL81" i="45"/>
  <c r="AM81" i="45"/>
  <c r="AL82" i="45"/>
  <c r="AM82" i="45"/>
  <c r="AL83" i="45"/>
  <c r="AM83" i="45"/>
  <c r="AL84" i="45"/>
  <c r="AM84" i="45"/>
  <c r="AL85" i="45"/>
  <c r="AM85" i="45"/>
  <c r="AL86" i="45"/>
  <c r="AM86" i="45"/>
  <c r="AL87" i="45"/>
  <c r="AM87" i="45"/>
  <c r="AL88" i="45"/>
  <c r="AM88" i="45"/>
  <c r="AL89" i="45"/>
  <c r="AM89" i="45"/>
  <c r="AL90" i="45"/>
  <c r="AM90" i="45"/>
  <c r="AL91" i="45"/>
  <c r="AM91" i="45"/>
  <c r="AL92" i="45"/>
  <c r="AM92" i="45"/>
  <c r="AL93" i="45"/>
  <c r="AM93" i="45"/>
  <c r="AL94" i="45"/>
  <c r="AM94" i="45"/>
  <c r="AL95" i="45"/>
  <c r="AM95" i="45"/>
  <c r="AL96" i="45"/>
  <c r="AM96" i="45"/>
  <c r="AL97" i="45"/>
  <c r="AM97" i="45"/>
  <c r="AL98" i="45"/>
  <c r="AM98" i="45"/>
  <c r="AL99" i="45"/>
  <c r="AM99" i="45"/>
  <c r="AL100" i="45"/>
  <c r="AM100" i="45"/>
  <c r="AL101" i="45"/>
  <c r="AM101" i="45"/>
  <c r="AL102" i="45"/>
  <c r="AM102" i="45"/>
  <c r="AL103" i="45"/>
  <c r="AM103" i="45"/>
  <c r="AL104" i="45"/>
  <c r="AM104" i="45"/>
  <c r="AL105" i="45"/>
  <c r="AM105" i="45"/>
  <c r="AL106" i="45"/>
  <c r="AM106" i="45"/>
  <c r="AL107" i="45"/>
  <c r="AM107" i="45"/>
  <c r="AL108" i="45"/>
  <c r="AM108" i="45"/>
  <c r="AL109" i="45"/>
  <c r="AM109" i="45"/>
  <c r="AL110" i="45"/>
  <c r="AM110" i="45"/>
  <c r="AL111" i="45"/>
  <c r="AM111" i="45"/>
  <c r="AL112" i="45"/>
  <c r="AM112" i="45"/>
  <c r="AL113" i="45"/>
  <c r="AM113" i="45"/>
  <c r="AL114" i="45"/>
  <c r="AM114" i="45"/>
  <c r="AL115" i="45"/>
  <c r="AM115" i="45"/>
  <c r="AL116" i="45"/>
  <c r="AM116" i="45"/>
  <c r="AL117" i="45"/>
  <c r="AM117" i="45"/>
  <c r="AL118" i="45"/>
  <c r="AM118" i="45"/>
  <c r="AL119" i="45"/>
  <c r="AM119" i="45"/>
  <c r="AL120" i="45"/>
  <c r="AM120" i="45"/>
  <c r="AL121" i="45"/>
  <c r="AM121" i="45"/>
  <c r="AL122" i="45"/>
  <c r="AM122" i="45"/>
  <c r="AL123" i="45"/>
  <c r="AM123" i="45"/>
  <c r="AL124" i="45"/>
  <c r="AM124" i="45"/>
  <c r="AL125" i="45"/>
  <c r="AM125" i="45"/>
  <c r="AL126" i="45"/>
  <c r="AM126" i="45"/>
  <c r="AL127" i="45"/>
  <c r="AM127" i="45"/>
  <c r="AL128" i="45"/>
  <c r="AM128" i="45"/>
  <c r="AL129" i="45"/>
  <c r="AM129" i="45"/>
  <c r="AL130" i="45"/>
  <c r="AM130" i="45"/>
  <c r="AL131" i="45"/>
  <c r="AM131" i="45"/>
  <c r="AL132" i="45"/>
  <c r="AM132" i="45"/>
  <c r="AL133" i="45"/>
  <c r="AM133" i="45"/>
  <c r="AL134" i="45"/>
  <c r="AM134" i="45"/>
  <c r="AL135" i="45"/>
  <c r="AM135" i="45"/>
  <c r="AL136" i="45"/>
  <c r="AM136" i="45"/>
  <c r="AL137" i="45"/>
  <c r="AM137" i="45"/>
  <c r="AL138" i="45"/>
  <c r="AM138" i="45"/>
  <c r="AL139" i="45"/>
  <c r="AM139" i="45"/>
  <c r="AL140" i="45"/>
  <c r="AM140" i="45"/>
  <c r="AL141" i="45"/>
  <c r="AM141" i="45"/>
  <c r="AL142" i="45"/>
  <c r="AM142" i="45"/>
  <c r="AL143" i="45"/>
  <c r="AM143" i="45"/>
  <c r="AL144" i="45"/>
  <c r="AM144" i="45"/>
  <c r="AL145" i="45"/>
  <c r="AM145" i="45"/>
  <c r="AL146" i="45"/>
  <c r="AM146" i="45"/>
  <c r="AL147" i="45"/>
  <c r="AM147" i="45"/>
  <c r="AL148" i="45"/>
  <c r="AM148" i="45"/>
  <c r="AL149" i="45"/>
  <c r="AM149" i="45"/>
  <c r="AL150" i="45"/>
  <c r="AM150" i="45"/>
  <c r="AL151" i="45"/>
  <c r="AM151" i="45"/>
  <c r="AL152" i="45"/>
  <c r="AM152" i="45"/>
  <c r="AL153" i="45"/>
  <c r="AM153" i="45"/>
  <c r="AL154" i="45"/>
  <c r="AM154" i="45"/>
  <c r="AL155" i="45"/>
  <c r="AM155" i="45"/>
  <c r="AL156" i="45"/>
  <c r="AM156" i="45"/>
  <c r="AL157" i="45"/>
  <c r="AM157" i="45"/>
  <c r="AL158" i="45"/>
  <c r="AM158" i="45"/>
  <c r="AL159" i="45"/>
  <c r="AM159" i="45"/>
  <c r="AL160" i="45"/>
  <c r="AM160" i="45"/>
  <c r="AL161" i="45"/>
  <c r="AM161" i="45"/>
  <c r="AL162" i="45"/>
  <c r="AM162" i="45"/>
  <c r="AL163" i="45"/>
  <c r="AM163" i="45"/>
  <c r="AL164" i="45"/>
  <c r="AM164" i="45"/>
  <c r="AL165" i="45"/>
  <c r="AM165" i="45"/>
  <c r="AL166" i="45"/>
  <c r="AM166" i="45"/>
  <c r="AL167" i="45"/>
  <c r="AM167" i="45"/>
  <c r="AL168" i="45"/>
  <c r="AM168" i="45"/>
  <c r="AL169" i="45"/>
  <c r="AM169" i="45"/>
  <c r="AL170" i="45"/>
  <c r="AM170" i="45"/>
  <c r="AL171" i="45"/>
  <c r="AM171" i="45"/>
  <c r="AL172" i="45"/>
  <c r="AM172" i="45"/>
  <c r="AL173" i="45"/>
  <c r="AM173" i="45"/>
  <c r="AL174" i="45"/>
  <c r="AM174" i="45"/>
  <c r="AL175" i="45"/>
  <c r="AM175" i="45"/>
  <c r="AL176" i="45"/>
  <c r="AM176" i="45"/>
  <c r="AL177" i="45"/>
  <c r="AM177" i="45"/>
  <c r="AL178" i="45"/>
  <c r="AM178" i="45"/>
  <c r="AL179" i="45"/>
  <c r="AM179" i="45"/>
  <c r="AL180" i="45"/>
  <c r="AM180" i="45"/>
  <c r="AL181" i="45"/>
  <c r="AM181" i="45"/>
  <c r="AL182" i="45"/>
  <c r="AM182" i="45"/>
  <c r="AL183" i="45"/>
  <c r="AM183" i="45"/>
  <c r="AL184" i="45"/>
  <c r="AM184" i="45"/>
  <c r="AL185" i="45"/>
  <c r="AM185" i="45"/>
  <c r="AL186" i="45"/>
  <c r="AM186" i="45"/>
  <c r="AL187" i="45"/>
  <c r="AM187" i="45"/>
  <c r="AL188" i="45"/>
  <c r="AM188" i="45"/>
  <c r="AL189" i="45"/>
  <c r="AM189" i="45"/>
  <c r="AL190" i="45"/>
  <c r="AM190" i="45"/>
  <c r="AL191" i="45"/>
  <c r="AM191" i="45"/>
  <c r="AL192" i="45"/>
  <c r="AM192" i="45"/>
  <c r="AL193" i="45"/>
  <c r="AM193" i="45"/>
  <c r="AL194" i="45"/>
  <c r="AM194" i="45"/>
  <c r="AL195" i="45"/>
  <c r="AM195" i="45"/>
  <c r="AL196" i="45"/>
  <c r="AM196" i="45"/>
  <c r="AL197" i="45"/>
  <c r="AM197" i="45"/>
  <c r="AL198" i="45"/>
  <c r="AM198" i="45"/>
  <c r="AL199" i="45"/>
  <c r="AM199" i="45"/>
  <c r="AL200" i="45"/>
  <c r="AM200" i="45"/>
  <c r="AL201" i="45"/>
  <c r="AM201" i="45"/>
  <c r="AL202" i="45"/>
  <c r="AM202" i="45"/>
  <c r="AL203" i="45"/>
  <c r="AM203" i="45"/>
  <c r="AL204" i="45"/>
  <c r="AM204" i="45"/>
  <c r="AL205" i="45"/>
  <c r="AM205" i="45"/>
  <c r="AL206" i="45"/>
  <c r="AM206" i="45"/>
  <c r="AL207" i="45"/>
  <c r="AM207" i="45"/>
  <c r="AL208" i="45"/>
  <c r="AM208" i="45"/>
  <c r="AL209" i="45"/>
  <c r="AM209" i="45"/>
  <c r="AL210" i="45"/>
  <c r="AM210" i="45"/>
  <c r="AL211" i="45"/>
  <c r="AM211" i="45"/>
  <c r="AL212" i="45"/>
  <c r="AM212" i="45"/>
  <c r="AL213" i="45"/>
  <c r="AM213" i="45"/>
  <c r="AL214" i="45"/>
  <c r="AM214" i="45"/>
  <c r="AL215" i="45"/>
  <c r="AM215" i="45"/>
  <c r="AL216" i="45"/>
  <c r="AM216" i="45"/>
  <c r="AL217" i="45"/>
  <c r="AM217" i="45"/>
  <c r="AL218" i="45"/>
  <c r="AM218" i="45"/>
  <c r="AL219" i="45"/>
  <c r="AM219" i="45"/>
  <c r="AL220" i="45"/>
  <c r="AM220" i="45"/>
  <c r="AL221" i="45"/>
  <c r="AM221" i="45"/>
  <c r="AL222" i="45"/>
  <c r="AM222" i="45"/>
  <c r="AL223" i="45"/>
  <c r="AM223" i="45"/>
  <c r="AL224" i="45"/>
  <c r="AM224" i="45"/>
  <c r="AL225" i="45"/>
  <c r="AM225" i="45"/>
  <c r="AL226" i="45"/>
  <c r="AM226" i="45"/>
  <c r="AL227" i="45"/>
  <c r="AM227" i="45"/>
  <c r="AL228" i="45"/>
  <c r="AM228" i="45"/>
  <c r="AL229" i="45"/>
  <c r="AM229" i="45"/>
  <c r="AL230" i="45"/>
  <c r="AM230" i="45"/>
  <c r="AL231" i="45"/>
  <c r="AM231" i="45"/>
  <c r="AL232" i="45"/>
  <c r="AM232" i="45"/>
  <c r="AL233" i="45"/>
  <c r="AM233" i="45"/>
  <c r="AL234" i="45"/>
  <c r="AM234" i="45"/>
  <c r="AL235" i="45"/>
  <c r="AM235" i="45"/>
  <c r="AL236" i="45"/>
  <c r="AM236" i="45"/>
  <c r="AL237" i="45"/>
  <c r="AM237" i="45"/>
  <c r="AL238" i="45"/>
  <c r="AM238" i="45"/>
  <c r="AL239" i="45"/>
  <c r="AM239" i="45"/>
  <c r="AL240" i="45"/>
  <c r="AM240" i="45"/>
  <c r="AL241" i="45"/>
  <c r="AM241" i="45"/>
  <c r="AL242" i="45"/>
  <c r="AM242" i="45"/>
  <c r="AL243" i="45"/>
  <c r="AM243" i="45"/>
  <c r="AL244" i="45"/>
  <c r="AM244" i="45"/>
  <c r="AL245" i="45"/>
  <c r="AM245" i="45"/>
  <c r="AL246" i="45"/>
  <c r="AM246" i="45"/>
  <c r="AL247" i="45"/>
  <c r="AM247" i="45"/>
  <c r="AL248" i="45"/>
  <c r="AM248" i="45"/>
  <c r="AL249" i="45"/>
  <c r="AM249" i="45"/>
  <c r="AL250" i="45"/>
  <c r="AM250" i="45"/>
  <c r="AL251" i="45"/>
  <c r="AM251" i="45"/>
  <c r="AL252" i="45"/>
  <c r="AM252" i="45"/>
  <c r="AL253" i="45"/>
  <c r="AM253" i="45"/>
  <c r="AL254" i="45"/>
  <c r="AM254" i="45"/>
  <c r="AL255" i="45"/>
  <c r="AM255" i="45"/>
  <c r="AL256" i="45"/>
  <c r="AM256" i="45"/>
  <c r="AL257" i="45"/>
  <c r="AM257" i="45"/>
  <c r="AL258" i="45"/>
  <c r="AM258" i="45"/>
  <c r="AL259" i="45"/>
  <c r="AM259" i="45"/>
  <c r="AL260" i="45"/>
  <c r="AM260" i="45"/>
  <c r="AL261" i="45"/>
  <c r="AM261" i="45"/>
  <c r="AL262" i="45"/>
  <c r="AM262" i="45"/>
  <c r="AL263" i="45"/>
  <c r="AM263" i="45"/>
  <c r="AL264" i="45"/>
  <c r="AM264" i="45"/>
  <c r="AL265" i="45"/>
  <c r="AM265" i="45"/>
  <c r="AL266" i="45"/>
  <c r="AM266" i="45"/>
  <c r="AL267" i="45"/>
  <c r="AM267" i="45"/>
  <c r="AL268" i="45"/>
  <c r="AM268" i="45"/>
  <c r="AL269" i="45"/>
  <c r="AM269" i="45"/>
  <c r="AL270" i="45"/>
  <c r="AM270" i="45"/>
  <c r="AL271" i="45"/>
  <c r="AM271" i="45"/>
  <c r="AL272" i="45"/>
  <c r="AM272" i="45"/>
  <c r="AL273" i="45"/>
  <c r="AM273" i="45"/>
  <c r="AL274" i="45"/>
  <c r="AM274" i="45"/>
  <c r="AL275" i="45"/>
  <c r="AM275" i="45"/>
  <c r="AL276" i="45"/>
  <c r="AM276" i="45"/>
  <c r="AL277" i="45"/>
  <c r="AM277" i="45"/>
  <c r="AL278" i="45"/>
  <c r="AM278" i="45"/>
  <c r="AL279" i="45"/>
  <c r="AM279" i="45"/>
  <c r="AL280" i="45"/>
  <c r="AM280" i="45"/>
  <c r="AL281" i="45"/>
  <c r="AM281" i="45"/>
  <c r="AL282" i="45"/>
  <c r="AM282" i="45"/>
  <c r="AL283" i="45"/>
  <c r="AM283" i="45"/>
  <c r="AL284" i="45"/>
  <c r="AM284" i="45"/>
  <c r="AL285" i="45"/>
  <c r="AM285" i="45"/>
  <c r="AL286" i="45"/>
  <c r="AM286" i="45"/>
  <c r="AL287" i="45"/>
  <c r="AM287" i="45"/>
  <c r="AL288" i="45"/>
  <c r="AM288" i="45"/>
  <c r="AL289" i="45"/>
  <c r="AM289" i="45"/>
  <c r="AL290" i="45"/>
  <c r="AM290" i="45"/>
  <c r="AL291" i="45"/>
  <c r="AM291" i="45"/>
  <c r="AL292" i="45"/>
  <c r="AM292" i="45"/>
  <c r="AL293" i="45"/>
  <c r="AM293" i="45"/>
  <c r="AL294" i="45"/>
  <c r="AM294" i="45"/>
  <c r="AL295" i="45"/>
  <c r="AM295" i="45"/>
  <c r="AL296" i="45"/>
  <c r="AM296" i="45"/>
  <c r="AL297" i="45"/>
  <c r="AM297" i="45"/>
  <c r="AL298" i="45"/>
  <c r="AM298" i="45"/>
  <c r="AL299" i="45"/>
  <c r="AM299" i="45"/>
  <c r="AL300" i="45"/>
  <c r="AM300" i="45"/>
  <c r="AL301" i="45"/>
  <c r="AM301" i="45"/>
  <c r="AL302" i="45"/>
  <c r="AM302" i="45"/>
  <c r="AL303" i="45"/>
  <c r="AM303" i="45"/>
  <c r="AL304" i="45"/>
  <c r="AM304" i="45"/>
  <c r="AL305" i="45"/>
  <c r="AM305" i="45"/>
  <c r="AL306" i="45"/>
  <c r="AM306" i="45"/>
  <c r="AL307" i="45"/>
  <c r="AM307" i="45"/>
  <c r="AL308" i="45"/>
  <c r="AM308" i="45"/>
  <c r="AL309" i="45"/>
  <c r="AM309" i="45"/>
  <c r="AL310" i="45"/>
  <c r="AM310" i="45"/>
  <c r="AL311" i="45"/>
  <c r="AM311" i="45"/>
  <c r="AL312" i="45"/>
  <c r="AM312" i="45"/>
  <c r="AL313" i="45"/>
  <c r="AM313" i="45"/>
  <c r="AL314" i="45"/>
  <c r="AM314" i="45"/>
  <c r="AL315" i="45"/>
  <c r="AM315" i="45"/>
  <c r="AL316" i="45"/>
  <c r="AM316" i="45"/>
  <c r="AL317" i="45"/>
  <c r="AM317" i="45"/>
  <c r="AL318" i="45"/>
  <c r="AM318" i="45"/>
  <c r="AL319" i="45"/>
  <c r="AM319" i="45"/>
  <c r="AL320" i="45"/>
  <c r="AM320" i="45"/>
  <c r="AL321" i="45"/>
  <c r="AM321" i="45"/>
  <c r="AL322" i="45"/>
  <c r="AM322" i="45"/>
  <c r="AL323" i="45"/>
  <c r="AM323" i="45"/>
  <c r="AL324" i="45"/>
  <c r="AM324" i="45"/>
  <c r="AL325" i="45"/>
  <c r="AM325" i="45"/>
  <c r="AL326" i="45"/>
  <c r="AM326" i="45"/>
  <c r="AL327" i="45"/>
  <c r="AM327" i="45"/>
  <c r="AL328" i="45"/>
  <c r="AM328" i="45"/>
  <c r="AL329" i="45"/>
  <c r="AM329" i="45"/>
  <c r="AL330" i="45"/>
  <c r="AM330" i="45"/>
  <c r="AL331" i="45"/>
  <c r="AM331" i="45"/>
  <c r="AL332" i="45"/>
  <c r="AM332" i="45"/>
  <c r="AL333" i="45"/>
  <c r="AM333" i="45"/>
  <c r="AL334" i="45"/>
  <c r="AM334" i="45"/>
  <c r="AL335" i="45"/>
  <c r="AM335" i="45"/>
  <c r="AL336" i="45"/>
  <c r="AM336" i="45"/>
  <c r="AL337" i="45"/>
  <c r="AM337" i="45"/>
  <c r="AL338" i="45"/>
  <c r="AM338" i="45"/>
  <c r="AL339" i="45"/>
  <c r="AM339" i="45"/>
  <c r="AL340" i="45"/>
  <c r="AM340" i="45"/>
  <c r="AL341" i="45"/>
  <c r="AM341" i="45"/>
  <c r="AL342" i="45"/>
  <c r="AM342" i="45"/>
  <c r="AL343" i="45"/>
  <c r="AM343" i="45"/>
  <c r="AL344" i="45"/>
  <c r="AM344" i="45"/>
  <c r="AL345" i="45"/>
  <c r="AM345" i="45"/>
  <c r="AL346" i="45"/>
  <c r="AM346" i="45"/>
  <c r="AL347" i="45"/>
  <c r="AM347" i="45"/>
  <c r="AL348" i="45"/>
  <c r="AM348" i="45"/>
  <c r="AL349" i="45"/>
  <c r="AM349" i="45"/>
  <c r="AL350" i="45"/>
  <c r="AM350" i="45"/>
  <c r="AL351" i="45"/>
  <c r="AM351" i="45"/>
  <c r="AL352" i="45"/>
  <c r="AM352" i="45"/>
  <c r="AL353" i="45"/>
  <c r="AM353" i="45"/>
  <c r="AL354" i="45"/>
  <c r="AM354" i="45"/>
  <c r="AL355" i="45"/>
  <c r="AM355" i="45"/>
  <c r="AL356" i="45"/>
  <c r="AM356" i="45"/>
  <c r="AL357" i="45"/>
  <c r="AM357" i="45"/>
  <c r="AL358" i="45"/>
  <c r="AM358" i="45"/>
  <c r="AL359" i="45"/>
  <c r="AM359" i="45"/>
  <c r="AL360" i="45"/>
  <c r="AM360" i="45"/>
  <c r="AL361" i="45"/>
  <c r="AM361" i="45"/>
  <c r="AL362" i="45"/>
  <c r="AM362" i="45"/>
  <c r="AL363" i="45"/>
  <c r="AM363" i="45"/>
  <c r="AL364" i="45"/>
  <c r="AM364" i="45"/>
  <c r="AL365" i="45"/>
  <c r="AM365" i="45"/>
  <c r="AL366" i="45"/>
  <c r="AM366" i="45"/>
  <c r="AL367" i="45"/>
  <c r="AM367" i="45"/>
  <c r="AL368" i="45"/>
  <c r="AM368" i="45"/>
  <c r="AL369" i="45"/>
  <c r="AM369" i="45"/>
  <c r="AL370" i="45"/>
  <c r="AM370" i="45"/>
  <c r="AL371" i="45"/>
  <c r="AM371" i="45"/>
  <c r="AL372" i="45"/>
  <c r="AM372" i="45"/>
  <c r="AL373" i="45"/>
  <c r="AM373" i="45"/>
  <c r="AL374" i="45"/>
  <c r="AM374" i="45"/>
  <c r="AL375" i="45"/>
  <c r="AM375" i="45"/>
  <c r="AL376" i="45"/>
  <c r="AM376" i="45"/>
  <c r="AL377" i="45"/>
  <c r="AM377" i="45"/>
  <c r="AL378" i="45"/>
  <c r="AM378" i="45"/>
  <c r="AL379" i="45"/>
  <c r="AM379" i="45"/>
  <c r="AL380" i="45"/>
  <c r="AM380" i="45"/>
  <c r="AL381" i="45"/>
  <c r="AM381" i="45"/>
  <c r="AL382" i="45"/>
  <c r="AM382" i="45"/>
  <c r="AL383" i="45"/>
  <c r="AM383" i="45"/>
  <c r="AL384" i="45"/>
  <c r="AM384" i="45"/>
  <c r="AL385" i="45"/>
  <c r="AM385" i="45"/>
  <c r="AL386" i="45"/>
  <c r="AM386" i="45"/>
  <c r="AL387" i="45"/>
  <c r="AM387" i="45"/>
  <c r="AL388" i="45"/>
  <c r="AM388" i="45"/>
  <c r="AL389" i="45"/>
  <c r="AM389" i="45"/>
  <c r="AL390" i="45"/>
  <c r="AM390" i="45"/>
  <c r="AL391" i="45"/>
  <c r="AM391" i="45"/>
  <c r="AL392" i="45"/>
  <c r="AM392" i="45"/>
  <c r="AL393" i="45"/>
  <c r="AM393" i="45"/>
  <c r="AL394" i="45"/>
  <c r="AM394" i="45"/>
  <c r="AL395" i="45"/>
  <c r="AM395" i="45"/>
  <c r="AL396" i="45"/>
  <c r="AM396" i="45"/>
  <c r="AL397" i="45"/>
  <c r="AM397" i="45"/>
  <c r="AL398" i="45"/>
  <c r="AM398" i="45"/>
  <c r="AL399" i="45"/>
  <c r="AM399" i="45"/>
  <c r="AL400" i="45"/>
  <c r="AM400" i="45"/>
  <c r="AL401" i="45"/>
  <c r="AM401" i="45"/>
  <c r="AL402" i="45"/>
  <c r="AM402" i="45"/>
  <c r="AL403" i="45"/>
  <c r="AM403" i="45"/>
  <c r="AL404" i="45"/>
  <c r="AM404" i="45"/>
  <c r="AL405" i="45"/>
  <c r="AM405" i="45"/>
  <c r="AL406" i="45"/>
  <c r="AM406" i="45"/>
  <c r="AL407" i="45"/>
  <c r="AM407" i="45"/>
  <c r="AL408" i="45"/>
  <c r="AM408" i="45"/>
  <c r="AL409" i="45"/>
  <c r="AM409" i="45"/>
  <c r="AL410" i="45"/>
  <c r="AM410" i="45"/>
  <c r="AL411" i="45"/>
  <c r="AM411" i="45"/>
  <c r="AL412" i="45"/>
  <c r="AM412" i="45"/>
  <c r="AL413" i="45"/>
  <c r="AM413" i="45"/>
  <c r="AL414" i="45"/>
  <c r="AM414" i="45"/>
  <c r="AL415" i="45"/>
  <c r="AM415" i="45"/>
  <c r="AL416" i="45"/>
  <c r="AM416" i="45"/>
  <c r="AL417" i="45"/>
  <c r="AM417" i="45"/>
  <c r="AL418" i="45"/>
  <c r="AM418" i="45"/>
  <c r="AL419" i="45"/>
  <c r="AM419" i="45"/>
  <c r="AL420" i="45"/>
  <c r="AM420" i="45"/>
  <c r="AL421" i="45"/>
  <c r="AM421" i="45"/>
  <c r="AL422" i="45"/>
  <c r="AM422" i="45"/>
  <c r="AL423" i="45"/>
  <c r="AM423" i="45"/>
  <c r="AL424" i="45"/>
  <c r="AM424" i="45"/>
  <c r="AL425" i="45"/>
  <c r="AM425" i="45"/>
  <c r="AL426" i="45"/>
  <c r="AM426" i="45"/>
  <c r="AL427" i="45"/>
  <c r="AM427" i="45"/>
  <c r="AL428" i="45"/>
  <c r="AM428" i="45"/>
  <c r="AL429" i="45"/>
  <c r="AM429" i="45"/>
  <c r="AL430" i="45"/>
  <c r="AM430" i="45"/>
  <c r="AL431" i="45"/>
  <c r="AM431" i="45"/>
  <c r="AL432" i="45"/>
  <c r="AM432" i="45"/>
  <c r="AL433" i="45"/>
  <c r="AM433" i="45"/>
  <c r="AL434" i="45"/>
  <c r="AM434" i="45"/>
  <c r="AL435" i="45"/>
  <c r="AM435" i="45"/>
  <c r="AL436" i="45"/>
  <c r="AM436" i="45"/>
  <c r="AL437" i="45"/>
  <c r="AM437" i="45"/>
  <c r="AL438" i="45"/>
  <c r="AM438" i="45"/>
  <c r="AL439" i="45"/>
  <c r="AM439" i="45"/>
  <c r="AL440" i="45"/>
  <c r="AM440" i="45"/>
  <c r="AL441" i="45"/>
  <c r="AM441" i="45"/>
  <c r="AL442" i="45"/>
  <c r="AM442" i="45"/>
  <c r="AL443" i="45"/>
  <c r="AM443" i="45"/>
  <c r="AL444" i="45"/>
  <c r="AM444" i="45"/>
  <c r="AL445" i="45"/>
  <c r="AM445" i="45"/>
  <c r="AL446" i="45"/>
  <c r="AM446" i="45"/>
  <c r="AH3" i="45"/>
  <c r="AI3" i="45"/>
  <c r="AH4" i="45"/>
  <c r="AI4" i="45"/>
  <c r="AH5" i="45"/>
  <c r="AI5" i="45"/>
  <c r="AH6" i="45"/>
  <c r="AI6" i="45"/>
  <c r="AH7" i="45"/>
  <c r="AI7" i="45"/>
  <c r="AH8" i="45"/>
  <c r="AI8" i="45"/>
  <c r="AH9" i="45"/>
  <c r="AI9" i="45"/>
  <c r="AH10" i="45"/>
  <c r="AI10" i="45"/>
  <c r="AH11" i="45"/>
  <c r="AI11" i="45"/>
  <c r="AH12" i="45"/>
  <c r="AI12" i="45"/>
  <c r="AH13" i="45"/>
  <c r="AI13" i="45"/>
  <c r="AH14" i="45"/>
  <c r="AI14" i="45"/>
  <c r="AH15" i="45"/>
  <c r="AI15" i="45"/>
  <c r="AH16" i="45"/>
  <c r="AI16" i="45"/>
  <c r="AH17" i="45"/>
  <c r="AI17" i="45"/>
  <c r="AH18" i="45"/>
  <c r="AI18" i="45"/>
  <c r="AH19" i="45"/>
  <c r="AI19" i="45"/>
  <c r="AH20" i="45"/>
  <c r="AI20" i="45"/>
  <c r="AH21" i="45"/>
  <c r="AI21" i="45"/>
  <c r="AH22" i="45"/>
  <c r="AI22" i="45"/>
  <c r="AH23" i="45"/>
  <c r="AI23" i="45"/>
  <c r="AH24" i="45"/>
  <c r="AI24" i="45"/>
  <c r="AH25" i="45"/>
  <c r="AI25" i="45"/>
  <c r="AH26" i="45"/>
  <c r="AI26" i="45"/>
  <c r="AH27" i="45"/>
  <c r="AI27" i="45"/>
  <c r="AH28" i="45"/>
  <c r="AI28" i="45"/>
  <c r="AH29" i="45"/>
  <c r="AI29" i="45"/>
  <c r="AH30" i="45"/>
  <c r="AI30" i="45"/>
  <c r="AH31" i="45"/>
  <c r="AI31" i="45"/>
  <c r="AH32" i="45"/>
  <c r="AI32" i="45"/>
  <c r="AH33" i="45"/>
  <c r="AI33" i="45"/>
  <c r="AH34" i="45"/>
  <c r="AI34" i="45"/>
  <c r="AH35" i="45"/>
  <c r="AI35" i="45"/>
  <c r="AH36" i="45"/>
  <c r="AI36" i="45"/>
  <c r="AH37" i="45"/>
  <c r="AI37" i="45"/>
  <c r="AH38" i="45"/>
  <c r="AI38" i="45"/>
  <c r="AH39" i="45"/>
  <c r="AI39" i="45"/>
  <c r="AH40" i="45"/>
  <c r="AI40" i="45"/>
  <c r="AH41" i="45"/>
  <c r="AI41" i="45"/>
  <c r="AH42" i="45"/>
  <c r="AI42" i="45"/>
  <c r="AH43" i="45"/>
  <c r="AI43" i="45"/>
  <c r="AH44" i="45"/>
  <c r="AI44" i="45"/>
  <c r="AH45" i="45"/>
  <c r="AI45" i="45"/>
  <c r="AH46" i="45"/>
  <c r="AI46" i="45"/>
  <c r="AH47" i="45"/>
  <c r="AI47" i="45"/>
  <c r="AH48" i="45"/>
  <c r="AI48" i="45"/>
  <c r="AH49" i="45"/>
  <c r="AI49" i="45"/>
  <c r="AH50" i="45"/>
  <c r="AI50" i="45"/>
  <c r="AH51" i="45"/>
  <c r="AI51" i="45"/>
  <c r="AH52" i="45"/>
  <c r="AI52" i="45"/>
  <c r="AH53" i="45"/>
  <c r="AI53" i="45"/>
  <c r="AH54" i="45"/>
  <c r="AI54" i="45"/>
  <c r="AH55" i="45"/>
  <c r="AI55" i="45"/>
  <c r="AH56" i="45"/>
  <c r="AI56" i="45"/>
  <c r="AH57" i="45"/>
  <c r="AI57" i="45"/>
  <c r="AH58" i="45"/>
  <c r="AI58" i="45"/>
  <c r="AH59" i="45"/>
  <c r="AI59" i="45"/>
  <c r="AH60" i="45"/>
  <c r="AI60" i="45"/>
  <c r="AH61" i="45"/>
  <c r="AI61" i="45"/>
  <c r="AH62" i="45"/>
  <c r="AI62" i="45"/>
  <c r="AH63" i="45"/>
  <c r="AI63" i="45"/>
  <c r="AH64" i="45"/>
  <c r="AI64" i="45"/>
  <c r="AH65" i="45"/>
  <c r="AI65" i="45"/>
  <c r="AH66" i="45"/>
  <c r="AI66" i="45"/>
  <c r="AH67" i="45"/>
  <c r="AI67" i="45"/>
  <c r="AH68" i="45"/>
  <c r="AI68" i="45"/>
  <c r="AH69" i="45"/>
  <c r="AI69" i="45"/>
  <c r="AH70" i="45"/>
  <c r="AI70" i="45"/>
  <c r="AH71" i="45"/>
  <c r="AI71" i="45"/>
  <c r="AH72" i="45"/>
  <c r="AI72" i="45"/>
  <c r="AH73" i="45"/>
  <c r="AI73" i="45"/>
  <c r="AH74" i="45"/>
  <c r="AI74" i="45"/>
  <c r="AH75" i="45"/>
  <c r="AI75" i="45"/>
  <c r="AH76" i="45"/>
  <c r="AI76" i="45"/>
  <c r="AH77" i="45"/>
  <c r="AI77" i="45"/>
  <c r="AH78" i="45"/>
  <c r="AI78" i="45"/>
  <c r="AH79" i="45"/>
  <c r="AI79" i="45"/>
  <c r="AH80" i="45"/>
  <c r="AI80" i="45"/>
  <c r="AH81" i="45"/>
  <c r="AI81" i="45"/>
  <c r="AH82" i="45"/>
  <c r="AI82" i="45"/>
  <c r="AH83" i="45"/>
  <c r="AI83" i="45"/>
  <c r="AH84" i="45"/>
  <c r="AI84" i="45"/>
  <c r="AH85" i="45"/>
  <c r="AI85" i="45"/>
  <c r="AH86" i="45"/>
  <c r="AI86" i="45"/>
  <c r="AH87" i="45"/>
  <c r="AI87" i="45"/>
  <c r="AH88" i="45"/>
  <c r="AI88" i="45"/>
  <c r="AH89" i="45"/>
  <c r="AI89" i="45"/>
  <c r="AH90" i="45"/>
  <c r="AI90" i="45"/>
  <c r="AH91" i="45"/>
  <c r="AI91" i="45"/>
  <c r="AH92" i="45"/>
  <c r="AI92" i="45"/>
  <c r="AH93" i="45"/>
  <c r="AI93" i="45"/>
  <c r="AH94" i="45"/>
  <c r="AI94" i="45"/>
  <c r="AH95" i="45"/>
  <c r="AI95" i="45"/>
  <c r="AH96" i="45"/>
  <c r="AI96" i="45"/>
  <c r="AH97" i="45"/>
  <c r="AI97" i="45"/>
  <c r="AH98" i="45"/>
  <c r="AI98" i="45"/>
  <c r="AH99" i="45"/>
  <c r="AI99" i="45"/>
  <c r="AH100" i="45"/>
  <c r="AI100" i="45"/>
  <c r="AH101" i="45"/>
  <c r="AI101" i="45"/>
  <c r="AH102" i="45"/>
  <c r="AI102" i="45"/>
  <c r="AH103" i="45"/>
  <c r="AI103" i="45"/>
  <c r="AH104" i="45"/>
  <c r="AI104" i="45"/>
  <c r="AH105" i="45"/>
  <c r="AI105" i="45"/>
  <c r="AH106" i="45"/>
  <c r="AI106" i="45"/>
  <c r="AH107" i="45"/>
  <c r="AI107" i="45"/>
  <c r="AH108" i="45"/>
  <c r="AI108" i="45"/>
  <c r="AH109" i="45"/>
  <c r="AI109" i="45"/>
  <c r="AH110" i="45"/>
  <c r="AI110" i="45"/>
  <c r="AH111" i="45"/>
  <c r="AI111" i="45"/>
  <c r="AH112" i="45"/>
  <c r="AI112" i="45"/>
  <c r="AH113" i="45"/>
  <c r="AI113" i="45"/>
  <c r="AH114" i="45"/>
  <c r="AI114" i="45"/>
  <c r="AH115" i="45"/>
  <c r="AI115" i="45"/>
  <c r="AH116" i="45"/>
  <c r="AI116" i="45"/>
  <c r="AH117" i="45"/>
  <c r="AI117" i="45"/>
  <c r="AH118" i="45"/>
  <c r="AI118" i="45"/>
  <c r="AH119" i="45"/>
  <c r="AI119" i="45"/>
  <c r="AH120" i="45"/>
  <c r="AI120" i="45"/>
  <c r="AH121" i="45"/>
  <c r="AI121" i="45"/>
  <c r="AH122" i="45"/>
  <c r="AI122" i="45"/>
  <c r="AH123" i="45"/>
  <c r="AI123" i="45"/>
  <c r="AH124" i="45"/>
  <c r="AI124" i="45"/>
  <c r="AH125" i="45"/>
  <c r="AI125" i="45"/>
  <c r="AH126" i="45"/>
  <c r="AI126" i="45"/>
  <c r="AH127" i="45"/>
  <c r="AI127" i="45"/>
  <c r="AH128" i="45"/>
  <c r="AI128" i="45"/>
  <c r="AH129" i="45"/>
  <c r="AI129" i="45"/>
  <c r="AH130" i="45"/>
  <c r="AI130" i="45"/>
  <c r="AH131" i="45"/>
  <c r="AI131" i="45"/>
  <c r="AH132" i="45"/>
  <c r="AI132" i="45"/>
  <c r="AH133" i="45"/>
  <c r="AI133" i="45"/>
  <c r="AH134" i="45"/>
  <c r="AI134" i="45"/>
  <c r="AH135" i="45"/>
  <c r="AI135" i="45"/>
  <c r="AH136" i="45"/>
  <c r="AI136" i="45"/>
  <c r="AH137" i="45"/>
  <c r="AI137" i="45"/>
  <c r="AH138" i="45"/>
  <c r="AI138" i="45"/>
  <c r="AH139" i="45"/>
  <c r="AI139" i="45"/>
  <c r="AH140" i="45"/>
  <c r="AI140" i="45"/>
  <c r="AH141" i="45"/>
  <c r="AI141" i="45"/>
  <c r="AH142" i="45"/>
  <c r="AI142" i="45"/>
  <c r="AH143" i="45"/>
  <c r="AI143" i="45"/>
  <c r="AH144" i="45"/>
  <c r="AI144" i="45"/>
  <c r="AH145" i="45"/>
  <c r="AI145" i="45"/>
  <c r="AH146" i="45"/>
  <c r="AI146" i="45"/>
  <c r="AH147" i="45"/>
  <c r="AI147" i="45"/>
  <c r="AH148" i="45"/>
  <c r="AI148" i="45"/>
  <c r="AH149" i="45"/>
  <c r="AI149" i="45"/>
  <c r="AH150" i="45"/>
  <c r="AI150" i="45"/>
  <c r="AH151" i="45"/>
  <c r="AI151" i="45"/>
  <c r="AH152" i="45"/>
  <c r="AI152" i="45"/>
  <c r="AH153" i="45"/>
  <c r="AI153" i="45"/>
  <c r="AH154" i="45"/>
  <c r="AI154" i="45"/>
  <c r="AH155" i="45"/>
  <c r="AI155" i="45"/>
  <c r="AH156" i="45"/>
  <c r="AI156" i="45"/>
  <c r="AH157" i="45"/>
  <c r="AI157" i="45"/>
  <c r="AH158" i="45"/>
  <c r="AI158" i="45"/>
  <c r="AH159" i="45"/>
  <c r="AI159" i="45"/>
  <c r="AH160" i="45"/>
  <c r="AI160" i="45"/>
  <c r="AH161" i="45"/>
  <c r="AI161" i="45"/>
  <c r="AH162" i="45"/>
  <c r="AI162" i="45"/>
  <c r="AH163" i="45"/>
  <c r="AI163" i="45"/>
  <c r="AH164" i="45"/>
  <c r="AI164" i="45"/>
  <c r="AH165" i="45"/>
  <c r="AI165" i="45"/>
  <c r="AH166" i="45"/>
  <c r="AI166" i="45"/>
  <c r="AH167" i="45"/>
  <c r="AI167" i="45"/>
  <c r="AH168" i="45"/>
  <c r="AI168" i="45"/>
  <c r="AH169" i="45"/>
  <c r="AI169" i="45"/>
  <c r="AH170" i="45"/>
  <c r="AI170" i="45"/>
  <c r="AH171" i="45"/>
  <c r="AI171" i="45"/>
  <c r="AH172" i="45"/>
  <c r="AI172" i="45"/>
  <c r="AH173" i="45"/>
  <c r="AI173" i="45"/>
  <c r="AH174" i="45"/>
  <c r="AI174" i="45"/>
  <c r="AH175" i="45"/>
  <c r="AI175" i="45"/>
  <c r="AH176" i="45"/>
  <c r="AI176" i="45"/>
  <c r="AH177" i="45"/>
  <c r="AI177" i="45"/>
  <c r="AH178" i="45"/>
  <c r="AI178" i="45"/>
  <c r="AH179" i="45"/>
  <c r="AI179" i="45"/>
  <c r="AH180" i="45"/>
  <c r="AI180" i="45"/>
  <c r="AH181" i="45"/>
  <c r="AI181" i="45"/>
  <c r="AH182" i="45"/>
  <c r="AI182" i="45"/>
  <c r="AH183" i="45"/>
  <c r="AI183" i="45"/>
  <c r="AH184" i="45"/>
  <c r="AI184" i="45"/>
  <c r="AH185" i="45"/>
  <c r="AI185" i="45"/>
  <c r="AH186" i="45"/>
  <c r="AI186" i="45"/>
  <c r="AH187" i="45"/>
  <c r="AI187" i="45"/>
  <c r="AH188" i="45"/>
  <c r="AI188" i="45"/>
  <c r="AH189" i="45"/>
  <c r="AI189" i="45"/>
  <c r="AH190" i="45"/>
  <c r="AI190" i="45"/>
  <c r="AH191" i="45"/>
  <c r="AI191" i="45"/>
  <c r="AH192" i="45"/>
  <c r="AI192" i="45"/>
  <c r="AH193" i="45"/>
  <c r="AI193" i="45"/>
  <c r="AH194" i="45"/>
  <c r="AI194" i="45"/>
  <c r="AH195" i="45"/>
  <c r="AI195" i="45"/>
  <c r="AH196" i="45"/>
  <c r="AI196" i="45"/>
  <c r="AH197" i="45"/>
  <c r="AI197" i="45"/>
  <c r="AH198" i="45"/>
  <c r="AI198" i="45"/>
  <c r="AH199" i="45"/>
  <c r="AI199" i="45"/>
  <c r="AH200" i="45"/>
  <c r="AI200" i="45"/>
  <c r="AH201" i="45"/>
  <c r="AI201" i="45"/>
  <c r="AH202" i="45"/>
  <c r="AI202" i="45"/>
  <c r="AH203" i="45"/>
  <c r="AI203" i="45"/>
  <c r="AH204" i="45"/>
  <c r="AI204" i="45"/>
  <c r="AH205" i="45"/>
  <c r="AI205" i="45"/>
  <c r="AH206" i="45"/>
  <c r="AI206" i="45"/>
  <c r="AH207" i="45"/>
  <c r="AI207" i="45"/>
  <c r="AH208" i="45"/>
  <c r="AI208" i="45"/>
  <c r="AH209" i="45"/>
  <c r="AI209" i="45"/>
  <c r="AH210" i="45"/>
  <c r="AI210" i="45"/>
  <c r="AH211" i="45"/>
  <c r="AI211" i="45"/>
  <c r="AH212" i="45"/>
  <c r="AI212" i="45"/>
  <c r="AH213" i="45"/>
  <c r="AI213" i="45"/>
  <c r="AH214" i="45"/>
  <c r="AI214" i="45"/>
  <c r="AH215" i="45"/>
  <c r="AI215" i="45"/>
  <c r="AH216" i="45"/>
  <c r="AI216" i="45"/>
  <c r="AH217" i="45"/>
  <c r="AI217" i="45"/>
  <c r="AH218" i="45"/>
  <c r="AI218" i="45"/>
  <c r="AH219" i="45"/>
  <c r="AI219" i="45"/>
  <c r="AH220" i="45"/>
  <c r="AI220" i="45"/>
  <c r="AH221" i="45"/>
  <c r="AI221" i="45"/>
  <c r="AH222" i="45"/>
  <c r="AI222" i="45"/>
  <c r="AH223" i="45"/>
  <c r="AI223" i="45"/>
  <c r="AH224" i="45"/>
  <c r="AI224" i="45"/>
  <c r="AH225" i="45"/>
  <c r="AI225" i="45"/>
  <c r="AH226" i="45"/>
  <c r="AI226" i="45"/>
  <c r="AH227" i="45"/>
  <c r="AI227" i="45"/>
  <c r="AH228" i="45"/>
  <c r="AI228" i="45"/>
  <c r="AH229" i="45"/>
  <c r="AI229" i="45"/>
  <c r="AH230" i="45"/>
  <c r="AI230" i="45"/>
  <c r="AH231" i="45"/>
  <c r="AI231" i="45"/>
  <c r="AH232" i="45"/>
  <c r="AI232" i="45"/>
  <c r="AH233" i="45"/>
  <c r="AI233" i="45"/>
  <c r="AH234" i="45"/>
  <c r="AI234" i="45"/>
  <c r="AH235" i="45"/>
  <c r="AI235" i="45"/>
  <c r="AH236" i="45"/>
  <c r="AI236" i="45"/>
  <c r="AH237" i="45"/>
  <c r="AI237" i="45"/>
  <c r="AH238" i="45"/>
  <c r="AI238" i="45"/>
  <c r="AH239" i="45"/>
  <c r="AI239" i="45"/>
  <c r="AH240" i="45"/>
  <c r="AI240" i="45"/>
  <c r="AH241" i="45"/>
  <c r="AI241" i="45"/>
  <c r="AH242" i="45"/>
  <c r="AI242" i="45"/>
  <c r="AH243" i="45"/>
  <c r="AI243" i="45"/>
  <c r="AH244" i="45"/>
  <c r="AI244" i="45"/>
  <c r="AH245" i="45"/>
  <c r="AI245" i="45"/>
  <c r="AH246" i="45"/>
  <c r="AI246" i="45"/>
  <c r="AH247" i="45"/>
  <c r="AI247" i="45"/>
  <c r="AH248" i="45"/>
  <c r="AI248" i="45"/>
  <c r="AH249" i="45"/>
  <c r="AI249" i="45"/>
  <c r="AH250" i="45"/>
  <c r="AI250" i="45"/>
  <c r="AH251" i="45"/>
  <c r="AI251" i="45"/>
  <c r="AH252" i="45"/>
  <c r="AI252" i="45"/>
  <c r="AH253" i="45"/>
  <c r="AI253" i="45"/>
  <c r="AH254" i="45"/>
  <c r="AI254" i="45"/>
  <c r="AH255" i="45"/>
  <c r="AI255" i="45"/>
  <c r="AH256" i="45"/>
  <c r="AI256" i="45"/>
  <c r="AH257" i="45"/>
  <c r="AI257" i="45"/>
  <c r="AH258" i="45"/>
  <c r="AI258" i="45"/>
  <c r="AH259" i="45"/>
  <c r="AI259" i="45"/>
  <c r="AH260" i="45"/>
  <c r="AI260" i="45"/>
  <c r="AH261" i="45"/>
  <c r="AI261" i="45"/>
  <c r="AH262" i="45"/>
  <c r="AI262" i="45"/>
  <c r="AH263" i="45"/>
  <c r="AI263" i="45"/>
  <c r="AH264" i="45"/>
  <c r="AI264" i="45"/>
  <c r="AH265" i="45"/>
  <c r="AI265" i="45"/>
  <c r="AH266" i="45"/>
  <c r="AI266" i="45"/>
  <c r="AH267" i="45"/>
  <c r="AI267" i="45"/>
  <c r="AH268" i="45"/>
  <c r="AI268" i="45"/>
  <c r="AH269" i="45"/>
  <c r="AI269" i="45"/>
  <c r="AH270" i="45"/>
  <c r="AI270" i="45"/>
  <c r="AH271" i="45"/>
  <c r="AI271" i="45"/>
  <c r="AH272" i="45"/>
  <c r="AI272" i="45"/>
  <c r="AH273" i="45"/>
  <c r="AI273" i="45"/>
  <c r="AH274" i="45"/>
  <c r="AI274" i="45"/>
  <c r="AH275" i="45"/>
  <c r="AI275" i="45"/>
  <c r="AH276" i="45"/>
  <c r="AI276" i="45"/>
  <c r="AH277" i="45"/>
  <c r="AI277" i="45"/>
  <c r="AH278" i="45"/>
  <c r="AI278" i="45"/>
  <c r="AH279" i="45"/>
  <c r="AI279" i="45"/>
  <c r="AH280" i="45"/>
  <c r="AI280" i="45"/>
  <c r="AH281" i="45"/>
  <c r="AI281" i="45"/>
  <c r="AH282" i="45"/>
  <c r="AI282" i="45"/>
  <c r="AH283" i="45"/>
  <c r="AI283" i="45"/>
  <c r="AH284" i="45"/>
  <c r="AI284" i="45"/>
  <c r="AH285" i="45"/>
  <c r="AI285" i="45"/>
  <c r="AH286" i="45"/>
  <c r="AI286" i="45"/>
  <c r="AH287" i="45"/>
  <c r="AI287" i="45"/>
  <c r="AH288" i="45"/>
  <c r="AI288" i="45"/>
  <c r="AH289" i="45"/>
  <c r="AI289" i="45"/>
  <c r="AH290" i="45"/>
  <c r="AI290" i="45"/>
  <c r="AH291" i="45"/>
  <c r="AI291" i="45"/>
  <c r="AH292" i="45"/>
  <c r="AI292" i="45"/>
  <c r="AH293" i="45"/>
  <c r="AI293" i="45"/>
  <c r="AH294" i="45"/>
  <c r="AI294" i="45"/>
  <c r="AH295" i="45"/>
  <c r="AI295" i="45"/>
  <c r="AH296" i="45"/>
  <c r="AI296" i="45"/>
  <c r="AH297" i="45"/>
  <c r="AI297" i="45"/>
  <c r="AH298" i="45"/>
  <c r="AI298" i="45"/>
  <c r="AH299" i="45"/>
  <c r="AI299" i="45"/>
  <c r="AH300" i="45"/>
  <c r="AI300" i="45"/>
  <c r="AH301" i="45"/>
  <c r="AI301" i="45"/>
  <c r="AH302" i="45"/>
  <c r="AI302" i="45"/>
  <c r="AH303" i="45"/>
  <c r="AI303" i="45"/>
  <c r="AH304" i="45"/>
  <c r="AI304" i="45"/>
  <c r="AH305" i="45"/>
  <c r="AI305" i="45"/>
  <c r="AH306" i="45"/>
  <c r="AI306" i="45"/>
  <c r="AH307" i="45"/>
  <c r="AI307" i="45"/>
  <c r="AH308" i="45"/>
  <c r="AI308" i="45"/>
  <c r="AH309" i="45"/>
  <c r="AI309" i="45"/>
  <c r="AH310" i="45"/>
  <c r="AI310" i="45"/>
  <c r="AH311" i="45"/>
  <c r="AI311" i="45"/>
  <c r="AH312" i="45"/>
  <c r="AI312" i="45"/>
  <c r="AH313" i="45"/>
  <c r="AI313" i="45"/>
  <c r="AH314" i="45"/>
  <c r="AI314" i="45"/>
  <c r="AH315" i="45"/>
  <c r="AI315" i="45"/>
  <c r="AH316" i="45"/>
  <c r="AI316" i="45"/>
  <c r="AH317" i="45"/>
  <c r="AI317" i="45"/>
  <c r="AH318" i="45"/>
  <c r="AI318" i="45"/>
  <c r="AH319" i="45"/>
  <c r="AI319" i="45"/>
  <c r="AH320" i="45"/>
  <c r="AI320" i="45"/>
  <c r="AH321" i="45"/>
  <c r="AI321" i="45"/>
  <c r="AH322" i="45"/>
  <c r="AI322" i="45"/>
  <c r="AH323" i="45"/>
  <c r="AI323" i="45"/>
  <c r="AH324" i="45"/>
  <c r="AI324" i="45"/>
  <c r="AH325" i="45"/>
  <c r="AI325" i="45"/>
  <c r="AH326" i="45"/>
  <c r="AI326" i="45"/>
  <c r="AH327" i="45"/>
  <c r="AI327" i="45"/>
  <c r="AH328" i="45"/>
  <c r="AI328" i="45"/>
  <c r="AH329" i="45"/>
  <c r="AI329" i="45"/>
  <c r="AH330" i="45"/>
  <c r="AI330" i="45"/>
  <c r="AH331" i="45"/>
  <c r="AI331" i="45"/>
  <c r="AH332" i="45"/>
  <c r="AI332" i="45"/>
  <c r="AH333" i="45"/>
  <c r="AI333" i="45"/>
  <c r="AH334" i="45"/>
  <c r="AI334" i="45"/>
  <c r="AH335" i="45"/>
  <c r="AI335" i="45"/>
  <c r="AH336" i="45"/>
  <c r="AI336" i="45"/>
  <c r="AH337" i="45"/>
  <c r="AI337" i="45"/>
  <c r="AH338" i="45"/>
  <c r="AI338" i="45"/>
  <c r="AH339" i="45"/>
  <c r="AI339" i="45"/>
  <c r="AH340" i="45"/>
  <c r="AI340" i="45"/>
  <c r="AH341" i="45"/>
  <c r="AI341" i="45"/>
  <c r="AH342" i="45"/>
  <c r="AI342" i="45"/>
  <c r="AH343" i="45"/>
  <c r="AI343" i="45"/>
  <c r="AH344" i="45"/>
  <c r="AI344" i="45"/>
  <c r="AH345" i="45"/>
  <c r="AI345" i="45"/>
  <c r="AH346" i="45"/>
  <c r="AI346" i="45"/>
  <c r="AH347" i="45"/>
  <c r="AI347" i="45"/>
  <c r="AH348" i="45"/>
  <c r="AI348" i="45"/>
  <c r="AH349" i="45"/>
  <c r="AI349" i="45"/>
  <c r="AH350" i="45"/>
  <c r="AI350" i="45"/>
  <c r="AH351" i="45"/>
  <c r="AI351" i="45"/>
  <c r="AH352" i="45"/>
  <c r="AI352" i="45"/>
  <c r="AH353" i="45"/>
  <c r="AI353" i="45"/>
  <c r="AH354" i="45"/>
  <c r="AI354" i="45"/>
  <c r="AH355" i="45"/>
  <c r="AI355" i="45"/>
  <c r="AH356" i="45"/>
  <c r="AI356" i="45"/>
  <c r="AH357" i="45"/>
  <c r="AI357" i="45"/>
  <c r="AH358" i="45"/>
  <c r="AI358" i="45"/>
  <c r="AH359" i="45"/>
  <c r="AI359" i="45"/>
  <c r="AH360" i="45"/>
  <c r="AI360" i="45"/>
  <c r="AH361" i="45"/>
  <c r="AI361" i="45"/>
  <c r="AH362" i="45"/>
  <c r="AI362" i="45"/>
  <c r="AH363" i="45"/>
  <c r="AI363" i="45"/>
  <c r="AH364" i="45"/>
  <c r="AI364" i="45"/>
  <c r="AH365" i="45"/>
  <c r="AI365" i="45"/>
  <c r="AH366" i="45"/>
  <c r="AI366" i="45"/>
  <c r="AH367" i="45"/>
  <c r="AI367" i="45"/>
  <c r="AH368" i="45"/>
  <c r="AI368" i="45"/>
  <c r="AH369" i="45"/>
  <c r="AI369" i="45"/>
  <c r="AH370" i="45"/>
  <c r="AI370" i="45"/>
  <c r="AH371" i="45"/>
  <c r="AI371" i="45"/>
  <c r="AH372" i="45"/>
  <c r="AI372" i="45"/>
  <c r="AH373" i="45"/>
  <c r="AI373" i="45"/>
  <c r="AH374" i="45"/>
  <c r="AI374" i="45"/>
  <c r="AH375" i="45"/>
  <c r="AI375" i="45"/>
  <c r="AH376" i="45"/>
  <c r="AI376" i="45"/>
  <c r="AH377" i="45"/>
  <c r="AI377" i="45"/>
  <c r="AH378" i="45"/>
  <c r="AI378" i="45"/>
  <c r="AH379" i="45"/>
  <c r="AI379" i="45"/>
  <c r="AH380" i="45"/>
  <c r="AI380" i="45"/>
  <c r="AH381" i="45"/>
  <c r="AI381" i="45"/>
  <c r="AH382" i="45"/>
  <c r="AI382" i="45"/>
  <c r="AH383" i="45"/>
  <c r="AI383" i="45"/>
  <c r="AH384" i="45"/>
  <c r="AI384" i="45"/>
  <c r="AH385" i="45"/>
  <c r="AI385" i="45"/>
  <c r="AH386" i="45"/>
  <c r="AI386" i="45"/>
  <c r="AH387" i="45"/>
  <c r="AI387" i="45"/>
  <c r="AH388" i="45"/>
  <c r="AI388" i="45"/>
  <c r="AH389" i="45"/>
  <c r="AI389" i="45"/>
  <c r="AH390" i="45"/>
  <c r="AI390" i="45"/>
  <c r="AH391" i="45"/>
  <c r="AI391" i="45"/>
  <c r="AH392" i="45"/>
  <c r="AI392" i="45"/>
  <c r="AH393" i="45"/>
  <c r="AI393" i="45"/>
  <c r="AH394" i="45"/>
  <c r="AI394" i="45"/>
  <c r="AH395" i="45"/>
  <c r="AI395" i="45"/>
  <c r="AH396" i="45"/>
  <c r="AI396" i="45"/>
  <c r="AH397" i="45"/>
  <c r="AI397" i="45"/>
  <c r="AH398" i="45"/>
  <c r="AI398" i="45"/>
  <c r="AH399" i="45"/>
  <c r="AI399" i="45"/>
  <c r="AH400" i="45"/>
  <c r="AI400" i="45"/>
  <c r="AH401" i="45"/>
  <c r="AI401" i="45"/>
  <c r="AH402" i="45"/>
  <c r="AI402" i="45"/>
  <c r="AH403" i="45"/>
  <c r="AI403" i="45"/>
  <c r="AH404" i="45"/>
  <c r="AI404" i="45"/>
  <c r="AH405" i="45"/>
  <c r="AI405" i="45"/>
  <c r="AH406" i="45"/>
  <c r="AI406" i="45"/>
  <c r="AH407" i="45"/>
  <c r="AI407" i="45"/>
  <c r="AH408" i="45"/>
  <c r="AI408" i="45"/>
  <c r="AH409" i="45"/>
  <c r="AI409" i="45"/>
  <c r="AH410" i="45"/>
  <c r="AI410" i="45"/>
  <c r="AH411" i="45"/>
  <c r="AI411" i="45"/>
  <c r="AH412" i="45"/>
  <c r="AI412" i="45"/>
  <c r="AH413" i="45"/>
  <c r="AI413" i="45"/>
  <c r="AH414" i="45"/>
  <c r="AI414" i="45"/>
  <c r="AH415" i="45"/>
  <c r="AI415" i="45"/>
  <c r="AH416" i="45"/>
  <c r="AI416" i="45"/>
  <c r="AH417" i="45"/>
  <c r="AI417" i="45"/>
  <c r="AH418" i="45"/>
  <c r="AI418" i="45"/>
  <c r="AH419" i="45"/>
  <c r="AI419" i="45"/>
  <c r="AH420" i="45"/>
  <c r="AI420" i="45"/>
  <c r="AH421" i="45"/>
  <c r="AI421" i="45"/>
  <c r="AH422" i="45"/>
  <c r="AI422" i="45"/>
  <c r="AH423" i="45"/>
  <c r="AI423" i="45"/>
  <c r="AH424" i="45"/>
  <c r="AI424" i="45"/>
  <c r="AH425" i="45"/>
  <c r="AI425" i="45"/>
  <c r="AH426" i="45"/>
  <c r="AI426" i="45"/>
  <c r="AH427" i="45"/>
  <c r="AI427" i="45"/>
  <c r="AH428" i="45"/>
  <c r="AI428" i="45"/>
  <c r="AH429" i="45"/>
  <c r="AI429" i="45"/>
  <c r="AH430" i="45"/>
  <c r="AI430" i="45"/>
  <c r="AH431" i="45"/>
  <c r="AI431" i="45"/>
  <c r="AH432" i="45"/>
  <c r="AI432" i="45"/>
  <c r="AH433" i="45"/>
  <c r="AI433" i="45"/>
  <c r="AH434" i="45"/>
  <c r="AI434" i="45"/>
  <c r="AH435" i="45"/>
  <c r="AI435" i="45"/>
  <c r="AH436" i="45"/>
  <c r="AI436" i="45"/>
  <c r="AH437" i="45"/>
  <c r="AI437" i="45"/>
  <c r="AH438" i="45"/>
  <c r="AI438" i="45"/>
  <c r="AH439" i="45"/>
  <c r="AI439" i="45"/>
  <c r="AH440" i="45"/>
  <c r="AI440" i="45"/>
  <c r="AH441" i="45"/>
  <c r="AI441" i="45"/>
  <c r="AH442" i="45"/>
  <c r="AI442" i="45"/>
  <c r="AH443" i="45"/>
  <c r="AI443" i="45"/>
  <c r="AH444" i="45"/>
  <c r="AI444" i="45"/>
  <c r="AH445" i="45"/>
  <c r="AI445" i="45"/>
  <c r="AH446" i="45"/>
  <c r="AI446" i="45"/>
  <c r="AD3" i="45"/>
  <c r="AE3" i="45"/>
  <c r="AD4" i="45"/>
  <c r="AE4" i="45"/>
  <c r="AD5" i="45"/>
  <c r="AE5" i="45"/>
  <c r="AD6" i="45"/>
  <c r="AE6" i="45"/>
  <c r="AD7" i="45"/>
  <c r="AE7" i="45"/>
  <c r="AD8" i="45"/>
  <c r="AE8" i="45"/>
  <c r="AD9" i="45"/>
  <c r="AE9" i="45"/>
  <c r="AD10" i="45"/>
  <c r="AE10" i="45"/>
  <c r="AD11" i="45"/>
  <c r="AE11" i="45"/>
  <c r="AD12" i="45"/>
  <c r="AE12" i="45"/>
  <c r="AD13" i="45"/>
  <c r="AE13" i="45"/>
  <c r="AD14" i="45"/>
  <c r="AE14" i="45"/>
  <c r="AD15" i="45"/>
  <c r="AE15" i="45"/>
  <c r="AD16" i="45"/>
  <c r="AE16" i="45"/>
  <c r="AD17" i="45"/>
  <c r="AE17" i="45"/>
  <c r="AD18" i="45"/>
  <c r="AE18" i="45"/>
  <c r="AD19" i="45"/>
  <c r="AE19" i="45"/>
  <c r="AD20" i="45"/>
  <c r="AE20" i="45"/>
  <c r="AD21" i="45"/>
  <c r="AE21" i="45"/>
  <c r="AD22" i="45"/>
  <c r="AE22" i="45"/>
  <c r="AD23" i="45"/>
  <c r="AE23" i="45"/>
  <c r="AD24" i="45"/>
  <c r="AE24" i="45"/>
  <c r="AD25" i="45"/>
  <c r="AE25" i="45"/>
  <c r="AD26" i="45"/>
  <c r="AE26" i="45"/>
  <c r="AD27" i="45"/>
  <c r="AE27" i="45"/>
  <c r="AD28" i="45"/>
  <c r="AE28" i="45"/>
  <c r="AD29" i="45"/>
  <c r="AE29" i="45"/>
  <c r="AD30" i="45"/>
  <c r="AE30" i="45"/>
  <c r="AD31" i="45"/>
  <c r="AE31" i="45"/>
  <c r="AD32" i="45"/>
  <c r="AE32" i="45"/>
  <c r="AD33" i="45"/>
  <c r="AE33" i="45"/>
  <c r="AD34" i="45"/>
  <c r="AE34" i="45"/>
  <c r="AD35" i="45"/>
  <c r="AE35" i="45"/>
  <c r="AD36" i="45"/>
  <c r="AE36" i="45"/>
  <c r="AD37" i="45"/>
  <c r="AE37" i="45"/>
  <c r="AD38" i="45"/>
  <c r="AE38" i="45"/>
  <c r="AD39" i="45"/>
  <c r="AE39" i="45"/>
  <c r="AD40" i="45"/>
  <c r="AE40" i="45"/>
  <c r="AD41" i="45"/>
  <c r="AE41" i="45"/>
  <c r="AD42" i="45"/>
  <c r="AE42" i="45"/>
  <c r="AD43" i="45"/>
  <c r="AE43" i="45"/>
  <c r="AD44" i="45"/>
  <c r="AE44" i="45"/>
  <c r="AD45" i="45"/>
  <c r="AE45" i="45"/>
  <c r="AD46" i="45"/>
  <c r="AE46" i="45"/>
  <c r="AD47" i="45"/>
  <c r="AE47" i="45"/>
  <c r="AD48" i="45"/>
  <c r="AE48" i="45"/>
  <c r="AD49" i="45"/>
  <c r="AE49" i="45"/>
  <c r="AD50" i="45"/>
  <c r="AE50" i="45"/>
  <c r="AD51" i="45"/>
  <c r="AE51" i="45"/>
  <c r="AD52" i="45"/>
  <c r="AE52" i="45"/>
  <c r="AD53" i="45"/>
  <c r="AE53" i="45"/>
  <c r="AD54" i="45"/>
  <c r="AE54" i="45"/>
  <c r="AD55" i="45"/>
  <c r="AE55" i="45"/>
  <c r="AD56" i="45"/>
  <c r="AE56" i="45"/>
  <c r="AD57" i="45"/>
  <c r="AE57" i="45"/>
  <c r="AD58" i="45"/>
  <c r="AE58" i="45"/>
  <c r="AD59" i="45"/>
  <c r="AE59" i="45"/>
  <c r="AD60" i="45"/>
  <c r="AE60" i="45"/>
  <c r="AD61" i="45"/>
  <c r="AE61" i="45"/>
  <c r="AD62" i="45"/>
  <c r="AE62" i="45"/>
  <c r="AD63" i="45"/>
  <c r="AE63" i="45"/>
  <c r="AD64" i="45"/>
  <c r="AE64" i="45"/>
  <c r="AD65" i="45"/>
  <c r="AE65" i="45"/>
  <c r="AD66" i="45"/>
  <c r="AE66" i="45"/>
  <c r="AD67" i="45"/>
  <c r="AE67" i="45"/>
  <c r="AD68" i="45"/>
  <c r="AE68" i="45"/>
  <c r="AD69" i="45"/>
  <c r="AE69" i="45"/>
  <c r="AD70" i="45"/>
  <c r="AE70" i="45"/>
  <c r="AD71" i="45"/>
  <c r="AE71" i="45"/>
  <c r="AD72" i="45"/>
  <c r="AE72" i="45"/>
  <c r="AD73" i="45"/>
  <c r="AE73" i="45"/>
  <c r="AD74" i="45"/>
  <c r="AE74" i="45"/>
  <c r="AD75" i="45"/>
  <c r="AE75" i="45"/>
  <c r="AD76" i="45"/>
  <c r="AE76" i="45"/>
  <c r="AD77" i="45"/>
  <c r="AE77" i="45"/>
  <c r="AD78" i="45"/>
  <c r="AE78" i="45"/>
  <c r="AD79" i="45"/>
  <c r="AE79" i="45"/>
  <c r="AD80" i="45"/>
  <c r="AE80" i="45"/>
  <c r="AD81" i="45"/>
  <c r="AE81" i="45"/>
  <c r="AD82" i="45"/>
  <c r="AE82" i="45"/>
  <c r="AD83" i="45"/>
  <c r="AE83" i="45"/>
  <c r="AD84" i="45"/>
  <c r="AE84" i="45"/>
  <c r="AD85" i="45"/>
  <c r="AE85" i="45"/>
  <c r="AD86" i="45"/>
  <c r="AE86" i="45"/>
  <c r="AD87" i="45"/>
  <c r="AE87" i="45"/>
  <c r="AD88" i="45"/>
  <c r="AE88" i="45"/>
  <c r="AD89" i="45"/>
  <c r="AE89" i="45"/>
  <c r="AD90" i="45"/>
  <c r="AE90" i="45"/>
  <c r="AD91" i="45"/>
  <c r="AE91" i="45"/>
  <c r="AD92" i="45"/>
  <c r="AE92" i="45"/>
  <c r="AD93" i="45"/>
  <c r="AE93" i="45"/>
  <c r="AD94" i="45"/>
  <c r="AE94" i="45"/>
  <c r="AD95" i="45"/>
  <c r="AE95" i="45"/>
  <c r="AD96" i="45"/>
  <c r="AE96" i="45"/>
  <c r="AD97" i="45"/>
  <c r="AE97" i="45"/>
  <c r="AD98" i="45"/>
  <c r="AE98" i="45"/>
  <c r="AD99" i="45"/>
  <c r="AE99" i="45"/>
  <c r="AD100" i="45"/>
  <c r="AE100" i="45"/>
  <c r="AD101" i="45"/>
  <c r="AE101" i="45"/>
  <c r="AD102" i="45"/>
  <c r="AE102" i="45"/>
  <c r="AD103" i="45"/>
  <c r="AE103" i="45"/>
  <c r="AD104" i="45"/>
  <c r="AE104" i="45"/>
  <c r="AD105" i="45"/>
  <c r="AE105" i="45"/>
  <c r="AD106" i="45"/>
  <c r="AE106" i="45"/>
  <c r="AD107" i="45"/>
  <c r="AE107" i="45"/>
  <c r="AD108" i="45"/>
  <c r="AE108" i="45"/>
  <c r="AD109" i="45"/>
  <c r="AE109" i="45"/>
  <c r="AD110" i="45"/>
  <c r="AE110" i="45"/>
  <c r="AD111" i="45"/>
  <c r="AE111" i="45"/>
  <c r="AD112" i="45"/>
  <c r="AE112" i="45"/>
  <c r="AD113" i="45"/>
  <c r="AE113" i="45"/>
  <c r="AD114" i="45"/>
  <c r="AE114" i="45"/>
  <c r="AD115" i="45"/>
  <c r="AE115" i="45"/>
  <c r="AD116" i="45"/>
  <c r="AE116" i="45"/>
  <c r="AD117" i="45"/>
  <c r="AE117" i="45"/>
  <c r="AD118" i="45"/>
  <c r="AE118" i="45"/>
  <c r="AD119" i="45"/>
  <c r="AE119" i="45"/>
  <c r="AD120" i="45"/>
  <c r="AE120" i="45"/>
  <c r="AD121" i="45"/>
  <c r="AE121" i="45"/>
  <c r="AD122" i="45"/>
  <c r="AE122" i="45"/>
  <c r="AD123" i="45"/>
  <c r="AE123" i="45"/>
  <c r="AD124" i="45"/>
  <c r="AE124" i="45"/>
  <c r="AD125" i="45"/>
  <c r="AE125" i="45"/>
  <c r="AD126" i="45"/>
  <c r="AE126" i="45"/>
  <c r="AD127" i="45"/>
  <c r="AE127" i="45"/>
  <c r="AD128" i="45"/>
  <c r="AE128" i="45"/>
  <c r="AD129" i="45"/>
  <c r="AE129" i="45"/>
  <c r="AD130" i="45"/>
  <c r="AE130" i="45"/>
  <c r="AD131" i="45"/>
  <c r="AE131" i="45"/>
  <c r="AD132" i="45"/>
  <c r="AE132" i="45"/>
  <c r="AD133" i="45"/>
  <c r="AE133" i="45"/>
  <c r="AD134" i="45"/>
  <c r="AE134" i="45"/>
  <c r="AD135" i="45"/>
  <c r="AE135" i="45"/>
  <c r="AD136" i="45"/>
  <c r="AE136" i="45"/>
  <c r="AD137" i="45"/>
  <c r="AE137" i="45"/>
  <c r="AD138" i="45"/>
  <c r="AE138" i="45"/>
  <c r="AD139" i="45"/>
  <c r="AE139" i="45"/>
  <c r="AD140" i="45"/>
  <c r="AE140" i="45"/>
  <c r="AD141" i="45"/>
  <c r="AE141" i="45"/>
  <c r="AD142" i="45"/>
  <c r="AE142" i="45"/>
  <c r="AD143" i="45"/>
  <c r="AE143" i="45"/>
  <c r="AD144" i="45"/>
  <c r="AE144" i="45"/>
  <c r="AD145" i="45"/>
  <c r="AE145" i="45"/>
  <c r="AD146" i="45"/>
  <c r="AE146" i="45"/>
  <c r="AD147" i="45"/>
  <c r="AE147" i="45"/>
  <c r="AD148" i="45"/>
  <c r="AE148" i="45"/>
  <c r="AD149" i="45"/>
  <c r="AE149" i="45"/>
  <c r="AD150" i="45"/>
  <c r="AE150" i="45"/>
  <c r="AD151" i="45"/>
  <c r="AE151" i="45"/>
  <c r="AD152" i="45"/>
  <c r="AE152" i="45"/>
  <c r="AD153" i="45"/>
  <c r="AE153" i="45"/>
  <c r="AD154" i="45"/>
  <c r="AE154" i="45"/>
  <c r="AD155" i="45"/>
  <c r="AE155" i="45"/>
  <c r="AD156" i="45"/>
  <c r="AE156" i="45"/>
  <c r="AD157" i="45"/>
  <c r="AE157" i="45"/>
  <c r="AD158" i="45"/>
  <c r="AE158" i="45"/>
  <c r="AD159" i="45"/>
  <c r="AE159" i="45"/>
  <c r="AD160" i="45"/>
  <c r="AE160" i="45"/>
  <c r="AD161" i="45"/>
  <c r="AE161" i="45"/>
  <c r="AD162" i="45"/>
  <c r="AE162" i="45"/>
  <c r="AD163" i="45"/>
  <c r="AE163" i="45"/>
  <c r="AD164" i="45"/>
  <c r="AE164" i="45"/>
  <c r="AD165" i="45"/>
  <c r="AE165" i="45"/>
  <c r="AD166" i="45"/>
  <c r="AE166" i="45"/>
  <c r="AD167" i="45"/>
  <c r="AE167" i="45"/>
  <c r="AD168" i="45"/>
  <c r="AE168" i="45"/>
  <c r="AD169" i="45"/>
  <c r="AE169" i="45"/>
  <c r="AD170" i="45"/>
  <c r="AE170" i="45"/>
  <c r="AD171" i="45"/>
  <c r="AE171" i="45"/>
  <c r="AD172" i="45"/>
  <c r="AE172" i="45"/>
  <c r="AD173" i="45"/>
  <c r="AE173" i="45"/>
  <c r="AD174" i="45"/>
  <c r="AE174" i="45"/>
  <c r="AD175" i="45"/>
  <c r="AE175" i="45"/>
  <c r="AD176" i="45"/>
  <c r="AE176" i="45"/>
  <c r="AD177" i="45"/>
  <c r="AE177" i="45"/>
  <c r="AD178" i="45"/>
  <c r="AE178" i="45"/>
  <c r="AD179" i="45"/>
  <c r="AE179" i="45"/>
  <c r="AD180" i="45"/>
  <c r="AE180" i="45"/>
  <c r="AD181" i="45"/>
  <c r="AE181" i="45"/>
  <c r="AD182" i="45"/>
  <c r="AE182" i="45"/>
  <c r="AD183" i="45"/>
  <c r="AE183" i="45"/>
  <c r="AD184" i="45"/>
  <c r="AE184" i="45"/>
  <c r="AD185" i="45"/>
  <c r="AE185" i="45"/>
  <c r="AD186" i="45"/>
  <c r="AE186" i="45"/>
  <c r="AD187" i="45"/>
  <c r="AE187" i="45"/>
  <c r="AD188" i="45"/>
  <c r="AE188" i="45"/>
  <c r="AD189" i="45"/>
  <c r="AE189" i="45"/>
  <c r="AD190" i="45"/>
  <c r="AE190" i="45"/>
  <c r="AD191" i="45"/>
  <c r="AE191" i="45"/>
  <c r="AD192" i="45"/>
  <c r="AE192" i="45"/>
  <c r="AD193" i="45"/>
  <c r="AE193" i="45"/>
  <c r="AD194" i="45"/>
  <c r="AE194" i="45"/>
  <c r="AD195" i="45"/>
  <c r="AE195" i="45"/>
  <c r="AD196" i="45"/>
  <c r="AE196" i="45"/>
  <c r="AD197" i="45"/>
  <c r="AE197" i="45"/>
  <c r="AD198" i="45"/>
  <c r="AE198" i="45"/>
  <c r="AD199" i="45"/>
  <c r="AE199" i="45"/>
  <c r="AD200" i="45"/>
  <c r="AE200" i="45"/>
  <c r="AD201" i="45"/>
  <c r="AE201" i="45"/>
  <c r="AD202" i="45"/>
  <c r="AE202" i="45"/>
  <c r="AD203" i="45"/>
  <c r="AE203" i="45"/>
  <c r="AD204" i="45"/>
  <c r="AE204" i="45"/>
  <c r="AD205" i="45"/>
  <c r="AE205" i="45"/>
  <c r="AD206" i="45"/>
  <c r="AE206" i="45"/>
  <c r="AD207" i="45"/>
  <c r="AE207" i="45"/>
  <c r="AD208" i="45"/>
  <c r="AE208" i="45"/>
  <c r="AD209" i="45"/>
  <c r="AE209" i="45"/>
  <c r="AD210" i="45"/>
  <c r="AE210" i="45"/>
  <c r="AD211" i="45"/>
  <c r="AE211" i="45"/>
  <c r="AD212" i="45"/>
  <c r="AE212" i="45"/>
  <c r="AD213" i="45"/>
  <c r="AE213" i="45"/>
  <c r="AD214" i="45"/>
  <c r="AE214" i="45"/>
  <c r="AD215" i="45"/>
  <c r="AE215" i="45"/>
  <c r="AD216" i="45"/>
  <c r="AE216" i="45"/>
  <c r="AD217" i="45"/>
  <c r="AE217" i="45"/>
  <c r="AD218" i="45"/>
  <c r="AE218" i="45"/>
  <c r="AD219" i="45"/>
  <c r="AE219" i="45"/>
  <c r="AD220" i="45"/>
  <c r="AE220" i="45"/>
  <c r="AD221" i="45"/>
  <c r="AE221" i="45"/>
  <c r="AD222" i="45"/>
  <c r="AE222" i="45"/>
  <c r="AD223" i="45"/>
  <c r="AE223" i="45"/>
  <c r="AD224" i="45"/>
  <c r="AE224" i="45"/>
  <c r="AD225" i="45"/>
  <c r="AE225" i="45"/>
  <c r="AD226" i="45"/>
  <c r="AE226" i="45"/>
  <c r="AD227" i="45"/>
  <c r="AE227" i="45"/>
  <c r="AD228" i="45"/>
  <c r="AE228" i="45"/>
  <c r="AD229" i="45"/>
  <c r="AE229" i="45"/>
  <c r="AD230" i="45"/>
  <c r="AE230" i="45"/>
  <c r="AD231" i="45"/>
  <c r="AE231" i="45"/>
  <c r="AD232" i="45"/>
  <c r="AE232" i="45"/>
  <c r="AD233" i="45"/>
  <c r="AE233" i="45"/>
  <c r="AD234" i="45"/>
  <c r="AE234" i="45"/>
  <c r="AD235" i="45"/>
  <c r="AE235" i="45"/>
  <c r="AD236" i="45"/>
  <c r="AE236" i="45"/>
  <c r="AD237" i="45"/>
  <c r="AE237" i="45"/>
  <c r="AD238" i="45"/>
  <c r="AE238" i="45"/>
  <c r="AD239" i="45"/>
  <c r="AE239" i="45"/>
  <c r="AD240" i="45"/>
  <c r="AE240" i="45"/>
  <c r="AD241" i="45"/>
  <c r="AE241" i="45"/>
  <c r="AD242" i="45"/>
  <c r="AE242" i="45"/>
  <c r="AD243" i="45"/>
  <c r="AE243" i="45"/>
  <c r="AD244" i="45"/>
  <c r="AE244" i="45"/>
  <c r="AD245" i="45"/>
  <c r="AE245" i="45"/>
  <c r="AD246" i="45"/>
  <c r="AE246" i="45"/>
  <c r="AD247" i="45"/>
  <c r="AE247" i="45"/>
  <c r="AD248" i="45"/>
  <c r="AE248" i="45"/>
  <c r="AD249" i="45"/>
  <c r="AE249" i="45"/>
  <c r="AD250" i="45"/>
  <c r="AE250" i="45"/>
  <c r="AD251" i="45"/>
  <c r="AE251" i="45"/>
  <c r="AD252" i="45"/>
  <c r="AE252" i="45"/>
  <c r="AD253" i="45"/>
  <c r="AE253" i="45"/>
  <c r="AD254" i="45"/>
  <c r="AE254" i="45"/>
  <c r="AD255" i="45"/>
  <c r="AE255" i="45"/>
  <c r="AD256" i="45"/>
  <c r="AE256" i="45"/>
  <c r="AD257" i="45"/>
  <c r="AE257" i="45"/>
  <c r="AD258" i="45"/>
  <c r="AE258" i="45"/>
  <c r="AD259" i="45"/>
  <c r="AE259" i="45"/>
  <c r="AD260" i="45"/>
  <c r="AE260" i="45"/>
  <c r="AD261" i="45"/>
  <c r="AE261" i="45"/>
  <c r="AD262" i="45"/>
  <c r="AE262" i="45"/>
  <c r="AD263" i="45"/>
  <c r="AE263" i="45"/>
  <c r="AD264" i="45"/>
  <c r="AE264" i="45"/>
  <c r="AD265" i="45"/>
  <c r="AE265" i="45"/>
  <c r="AD266" i="45"/>
  <c r="AE266" i="45"/>
  <c r="AD267" i="45"/>
  <c r="AE267" i="45"/>
  <c r="AD268" i="45"/>
  <c r="AE268" i="45"/>
  <c r="AD269" i="45"/>
  <c r="AE269" i="45"/>
  <c r="AD270" i="45"/>
  <c r="AE270" i="45"/>
  <c r="AD271" i="45"/>
  <c r="AE271" i="45"/>
  <c r="AD272" i="45"/>
  <c r="AE272" i="45"/>
  <c r="AD273" i="45"/>
  <c r="AE273" i="45"/>
  <c r="AD274" i="45"/>
  <c r="AE274" i="45"/>
  <c r="AD275" i="45"/>
  <c r="AE275" i="45"/>
  <c r="AD276" i="45"/>
  <c r="AE276" i="45"/>
  <c r="AD277" i="45"/>
  <c r="AE277" i="45"/>
  <c r="AD278" i="45"/>
  <c r="AE278" i="45"/>
  <c r="AD279" i="45"/>
  <c r="AE279" i="45"/>
  <c r="AD280" i="45"/>
  <c r="AE280" i="45"/>
  <c r="AD281" i="45"/>
  <c r="AE281" i="45"/>
  <c r="AD282" i="45"/>
  <c r="AE282" i="45"/>
  <c r="AD283" i="45"/>
  <c r="AE283" i="45"/>
  <c r="AD284" i="45"/>
  <c r="AE284" i="45"/>
  <c r="AD285" i="45"/>
  <c r="AE285" i="45"/>
  <c r="AD286" i="45"/>
  <c r="AE286" i="45"/>
  <c r="AD287" i="45"/>
  <c r="AE287" i="45"/>
  <c r="AD288" i="45"/>
  <c r="AE288" i="45"/>
  <c r="AD289" i="45"/>
  <c r="AE289" i="45"/>
  <c r="AD290" i="45"/>
  <c r="AE290" i="45"/>
  <c r="AD291" i="45"/>
  <c r="AE291" i="45"/>
  <c r="AD292" i="45"/>
  <c r="AE292" i="45"/>
  <c r="AD293" i="45"/>
  <c r="AE293" i="45"/>
  <c r="AD294" i="45"/>
  <c r="AE294" i="45"/>
  <c r="AD295" i="45"/>
  <c r="AE295" i="45"/>
  <c r="AD296" i="45"/>
  <c r="AE296" i="45"/>
  <c r="AD297" i="45"/>
  <c r="AE297" i="45"/>
  <c r="AD298" i="45"/>
  <c r="AE298" i="45"/>
  <c r="AD299" i="45"/>
  <c r="AE299" i="45"/>
  <c r="AD300" i="45"/>
  <c r="AE300" i="45"/>
  <c r="AD301" i="45"/>
  <c r="AE301" i="45"/>
  <c r="AD302" i="45"/>
  <c r="AE302" i="45"/>
  <c r="AD303" i="45"/>
  <c r="AE303" i="45"/>
  <c r="AD304" i="45"/>
  <c r="AE304" i="45"/>
  <c r="AD305" i="45"/>
  <c r="AE305" i="45"/>
  <c r="AD306" i="45"/>
  <c r="AE306" i="45"/>
  <c r="AD307" i="45"/>
  <c r="AE307" i="45"/>
  <c r="AD308" i="45"/>
  <c r="AE308" i="45"/>
  <c r="AD309" i="45"/>
  <c r="AE309" i="45"/>
  <c r="AD310" i="45"/>
  <c r="AE310" i="45"/>
  <c r="AD311" i="45"/>
  <c r="AE311" i="45"/>
  <c r="AD312" i="45"/>
  <c r="AE312" i="45"/>
  <c r="AD313" i="45"/>
  <c r="AE313" i="45"/>
  <c r="AD314" i="45"/>
  <c r="AE314" i="45"/>
  <c r="AD315" i="45"/>
  <c r="AE315" i="45"/>
  <c r="AD316" i="45"/>
  <c r="AE316" i="45"/>
  <c r="AD317" i="45"/>
  <c r="AE317" i="45"/>
  <c r="AD318" i="45"/>
  <c r="AE318" i="45"/>
  <c r="AD319" i="45"/>
  <c r="AE319" i="45"/>
  <c r="AD320" i="45"/>
  <c r="AE320" i="45"/>
  <c r="AD321" i="45"/>
  <c r="AE321" i="45"/>
  <c r="AD322" i="45"/>
  <c r="AE322" i="45"/>
  <c r="AD323" i="45"/>
  <c r="AE323" i="45"/>
  <c r="AD324" i="45"/>
  <c r="AE324" i="45"/>
  <c r="AD325" i="45"/>
  <c r="AE325" i="45"/>
  <c r="AD326" i="45"/>
  <c r="AE326" i="45"/>
  <c r="AD327" i="45"/>
  <c r="AE327" i="45"/>
  <c r="AD328" i="45"/>
  <c r="AE328" i="45"/>
  <c r="AD329" i="45"/>
  <c r="AE329" i="45"/>
  <c r="AD330" i="45"/>
  <c r="AE330" i="45"/>
  <c r="AD331" i="45"/>
  <c r="AE331" i="45"/>
  <c r="AD332" i="45"/>
  <c r="AE332" i="45"/>
  <c r="AD333" i="45"/>
  <c r="AE333" i="45"/>
  <c r="AD334" i="45"/>
  <c r="AE334" i="45"/>
  <c r="AD335" i="45"/>
  <c r="AE335" i="45"/>
  <c r="AD336" i="45"/>
  <c r="AE336" i="45"/>
  <c r="AD337" i="45"/>
  <c r="AE337" i="45"/>
  <c r="AD338" i="45"/>
  <c r="AE338" i="45"/>
  <c r="AD339" i="45"/>
  <c r="AE339" i="45"/>
  <c r="AD340" i="45"/>
  <c r="AE340" i="45"/>
  <c r="AD341" i="45"/>
  <c r="AE341" i="45"/>
  <c r="AD342" i="45"/>
  <c r="AE342" i="45"/>
  <c r="AD343" i="45"/>
  <c r="AE343" i="45"/>
  <c r="AD344" i="45"/>
  <c r="AE344" i="45"/>
  <c r="AD345" i="45"/>
  <c r="AE345" i="45"/>
  <c r="AD346" i="45"/>
  <c r="AE346" i="45"/>
  <c r="AD347" i="45"/>
  <c r="AE347" i="45"/>
  <c r="AD348" i="45"/>
  <c r="AE348" i="45"/>
  <c r="AD349" i="45"/>
  <c r="AE349" i="45"/>
  <c r="AD350" i="45"/>
  <c r="AE350" i="45"/>
  <c r="AD351" i="45"/>
  <c r="AE351" i="45"/>
  <c r="AD352" i="45"/>
  <c r="AE352" i="45"/>
  <c r="AD353" i="45"/>
  <c r="AE353" i="45"/>
  <c r="AD354" i="45"/>
  <c r="AE354" i="45"/>
  <c r="AD355" i="45"/>
  <c r="AE355" i="45"/>
  <c r="AD356" i="45"/>
  <c r="AE356" i="45"/>
  <c r="AD357" i="45"/>
  <c r="AE357" i="45"/>
  <c r="AD358" i="45"/>
  <c r="AE358" i="45"/>
  <c r="AD359" i="45"/>
  <c r="AE359" i="45"/>
  <c r="AD360" i="45"/>
  <c r="AE360" i="45"/>
  <c r="AD361" i="45"/>
  <c r="AE361" i="45"/>
  <c r="AD362" i="45"/>
  <c r="AE362" i="45"/>
  <c r="AD363" i="45"/>
  <c r="AE363" i="45"/>
  <c r="AD364" i="45"/>
  <c r="AE364" i="45"/>
  <c r="AD365" i="45"/>
  <c r="AE365" i="45"/>
  <c r="AD366" i="45"/>
  <c r="AE366" i="45"/>
  <c r="AD367" i="45"/>
  <c r="AE367" i="45"/>
  <c r="AD368" i="45"/>
  <c r="AE368" i="45"/>
  <c r="AD369" i="45"/>
  <c r="AE369" i="45"/>
  <c r="AD370" i="45"/>
  <c r="AE370" i="45"/>
  <c r="AD371" i="45"/>
  <c r="AE371" i="45"/>
  <c r="AD372" i="45"/>
  <c r="AE372" i="45"/>
  <c r="AD373" i="45"/>
  <c r="AE373" i="45"/>
  <c r="AD374" i="45"/>
  <c r="AE374" i="45"/>
  <c r="AD375" i="45"/>
  <c r="AE375" i="45"/>
  <c r="AD376" i="45"/>
  <c r="AE376" i="45"/>
  <c r="AD377" i="45"/>
  <c r="AE377" i="45"/>
  <c r="AD378" i="45"/>
  <c r="AE378" i="45"/>
  <c r="AD379" i="45"/>
  <c r="AE379" i="45"/>
  <c r="AD380" i="45"/>
  <c r="AE380" i="45"/>
  <c r="AD381" i="45"/>
  <c r="AE381" i="45"/>
  <c r="AD382" i="45"/>
  <c r="AE382" i="45"/>
  <c r="AD383" i="45"/>
  <c r="AE383" i="45"/>
  <c r="AD384" i="45"/>
  <c r="AE384" i="45"/>
  <c r="AD385" i="45"/>
  <c r="AE385" i="45"/>
  <c r="AD386" i="45"/>
  <c r="AE386" i="45"/>
  <c r="AD387" i="45"/>
  <c r="AE387" i="45"/>
  <c r="AD388" i="45"/>
  <c r="AE388" i="45"/>
  <c r="AD389" i="45"/>
  <c r="AE389" i="45"/>
  <c r="AD390" i="45"/>
  <c r="AE390" i="45"/>
  <c r="AD391" i="45"/>
  <c r="AE391" i="45"/>
  <c r="AD392" i="45"/>
  <c r="AE392" i="45"/>
  <c r="AD393" i="45"/>
  <c r="AE393" i="45"/>
  <c r="AD394" i="45"/>
  <c r="AE394" i="45"/>
  <c r="AD395" i="45"/>
  <c r="AE395" i="45"/>
  <c r="AD396" i="45"/>
  <c r="AE396" i="45"/>
  <c r="AD397" i="45"/>
  <c r="AE397" i="45"/>
  <c r="AD398" i="45"/>
  <c r="AE398" i="45"/>
  <c r="AD399" i="45"/>
  <c r="AE399" i="45"/>
  <c r="AD400" i="45"/>
  <c r="AE400" i="45"/>
  <c r="AD401" i="45"/>
  <c r="AE401" i="45"/>
  <c r="AD402" i="45"/>
  <c r="AE402" i="45"/>
  <c r="AD403" i="45"/>
  <c r="AE403" i="45"/>
  <c r="AD404" i="45"/>
  <c r="AE404" i="45"/>
  <c r="AD405" i="45"/>
  <c r="AE405" i="45"/>
  <c r="AD406" i="45"/>
  <c r="AE406" i="45"/>
  <c r="AD407" i="45"/>
  <c r="AE407" i="45"/>
  <c r="AD408" i="45"/>
  <c r="AE408" i="45"/>
  <c r="AD409" i="45"/>
  <c r="AE409" i="45"/>
  <c r="AD410" i="45"/>
  <c r="AE410" i="45"/>
  <c r="AD411" i="45"/>
  <c r="AE411" i="45"/>
  <c r="AD412" i="45"/>
  <c r="AE412" i="45"/>
  <c r="AD413" i="45"/>
  <c r="AE413" i="45"/>
  <c r="AD414" i="45"/>
  <c r="AE414" i="45"/>
  <c r="AD415" i="45"/>
  <c r="AE415" i="45"/>
  <c r="AD416" i="45"/>
  <c r="AE416" i="45"/>
  <c r="AD417" i="45"/>
  <c r="AE417" i="45"/>
  <c r="AD418" i="45"/>
  <c r="AE418" i="45"/>
  <c r="AD419" i="45"/>
  <c r="AE419" i="45"/>
  <c r="AD420" i="45"/>
  <c r="AE420" i="45"/>
  <c r="AD421" i="45"/>
  <c r="AE421" i="45"/>
  <c r="AD422" i="45"/>
  <c r="AE422" i="45"/>
  <c r="AD423" i="45"/>
  <c r="AE423" i="45"/>
  <c r="AD424" i="45"/>
  <c r="AE424" i="45"/>
  <c r="AD425" i="45"/>
  <c r="AE425" i="45"/>
  <c r="AD426" i="45"/>
  <c r="AE426" i="45"/>
  <c r="AD427" i="45"/>
  <c r="AE427" i="45"/>
  <c r="AD428" i="45"/>
  <c r="AE428" i="45"/>
  <c r="AD429" i="45"/>
  <c r="AE429" i="45"/>
  <c r="AD430" i="45"/>
  <c r="AE430" i="45"/>
  <c r="AD431" i="45"/>
  <c r="AE431" i="45"/>
  <c r="AD432" i="45"/>
  <c r="AE432" i="45"/>
  <c r="AD433" i="45"/>
  <c r="AE433" i="45"/>
  <c r="AD434" i="45"/>
  <c r="AE434" i="45"/>
  <c r="AD435" i="45"/>
  <c r="AE435" i="45"/>
  <c r="AD436" i="45"/>
  <c r="AE436" i="45"/>
  <c r="AD437" i="45"/>
  <c r="AE437" i="45"/>
  <c r="AD438" i="45"/>
  <c r="AE438" i="45"/>
  <c r="AD439" i="45"/>
  <c r="AE439" i="45"/>
  <c r="AD440" i="45"/>
  <c r="AE440" i="45"/>
  <c r="AD441" i="45"/>
  <c r="AE441" i="45"/>
  <c r="AD442" i="45"/>
  <c r="AE442" i="45"/>
  <c r="AD443" i="45"/>
  <c r="AE443" i="45"/>
  <c r="AD444" i="45"/>
  <c r="AE444" i="45"/>
  <c r="AD445" i="45"/>
  <c r="AE445" i="45"/>
  <c r="AD446" i="45"/>
  <c r="AE446" i="45"/>
  <c r="Z3" i="45"/>
  <c r="AA3" i="45"/>
  <c r="Z4" i="45"/>
  <c r="AA4" i="45"/>
  <c r="Z5" i="45"/>
  <c r="AA5" i="45"/>
  <c r="Z6" i="45"/>
  <c r="AA6" i="45"/>
  <c r="Z7" i="45"/>
  <c r="AA7" i="45"/>
  <c r="Z8" i="45"/>
  <c r="AA8" i="45"/>
  <c r="Z9" i="45"/>
  <c r="AA9" i="45"/>
  <c r="Z10" i="45"/>
  <c r="AA10" i="45"/>
  <c r="Z11" i="45"/>
  <c r="AA11" i="45"/>
  <c r="Z12" i="45"/>
  <c r="AA12" i="45"/>
  <c r="Z13" i="45"/>
  <c r="AA13" i="45"/>
  <c r="Z14" i="45"/>
  <c r="AA14" i="45"/>
  <c r="Z15" i="45"/>
  <c r="AA15" i="45"/>
  <c r="Z16" i="45"/>
  <c r="AA16" i="45"/>
  <c r="Z17" i="45"/>
  <c r="AA17" i="45"/>
  <c r="Z18" i="45"/>
  <c r="AA18" i="45"/>
  <c r="Z19" i="45"/>
  <c r="AA19" i="45"/>
  <c r="Z20" i="45"/>
  <c r="AA20" i="45"/>
  <c r="Z21" i="45"/>
  <c r="AA21" i="45"/>
  <c r="Z22" i="45"/>
  <c r="AA22" i="45"/>
  <c r="Z23" i="45"/>
  <c r="AA23" i="45"/>
  <c r="Z24" i="45"/>
  <c r="AA24" i="45"/>
  <c r="Z25" i="45"/>
  <c r="AA25" i="45"/>
  <c r="Z26" i="45"/>
  <c r="AA26" i="45"/>
  <c r="Z27" i="45"/>
  <c r="AA27" i="45"/>
  <c r="Z28" i="45"/>
  <c r="AA28" i="45"/>
  <c r="Z29" i="45"/>
  <c r="AA29" i="45"/>
  <c r="Z30" i="45"/>
  <c r="AA30" i="45"/>
  <c r="Z31" i="45"/>
  <c r="AA31" i="45"/>
  <c r="Z32" i="45"/>
  <c r="AA32" i="45"/>
  <c r="Z33" i="45"/>
  <c r="AA33" i="45"/>
  <c r="Z34" i="45"/>
  <c r="AA34" i="45"/>
  <c r="Z35" i="45"/>
  <c r="AA35" i="45"/>
  <c r="Z36" i="45"/>
  <c r="AA36" i="45"/>
  <c r="Z37" i="45"/>
  <c r="AA37" i="45"/>
  <c r="Z38" i="45"/>
  <c r="AA38" i="45"/>
  <c r="Z39" i="45"/>
  <c r="AA39" i="45"/>
  <c r="Z40" i="45"/>
  <c r="AA40" i="45"/>
  <c r="Z41" i="45"/>
  <c r="AA41" i="45"/>
  <c r="Z42" i="45"/>
  <c r="AA42" i="45"/>
  <c r="Z43" i="45"/>
  <c r="AA43" i="45"/>
  <c r="Z44" i="45"/>
  <c r="AA44" i="45"/>
  <c r="Z45" i="45"/>
  <c r="AA45" i="45"/>
  <c r="Z46" i="45"/>
  <c r="AA46" i="45"/>
  <c r="Z47" i="45"/>
  <c r="AA47" i="45"/>
  <c r="Z48" i="45"/>
  <c r="AA48" i="45"/>
  <c r="Z49" i="45"/>
  <c r="AA49" i="45"/>
  <c r="Z50" i="45"/>
  <c r="AA50" i="45"/>
  <c r="Z51" i="45"/>
  <c r="AA51" i="45"/>
  <c r="Z52" i="45"/>
  <c r="AA52" i="45"/>
  <c r="Z53" i="45"/>
  <c r="AA53" i="45"/>
  <c r="Z54" i="45"/>
  <c r="AA54" i="45"/>
  <c r="Z55" i="45"/>
  <c r="AA55" i="45"/>
  <c r="Z56" i="45"/>
  <c r="AA56" i="45"/>
  <c r="Z57" i="45"/>
  <c r="AA57" i="45"/>
  <c r="Z58" i="45"/>
  <c r="AA58" i="45"/>
  <c r="Z59" i="45"/>
  <c r="AA59" i="45"/>
  <c r="Z60" i="45"/>
  <c r="AA60" i="45"/>
  <c r="Z61" i="45"/>
  <c r="AA61" i="45"/>
  <c r="Z62" i="45"/>
  <c r="AA62" i="45"/>
  <c r="Z63" i="45"/>
  <c r="AA63" i="45"/>
  <c r="Z64" i="45"/>
  <c r="AA64" i="45"/>
  <c r="Z65" i="45"/>
  <c r="AA65" i="45"/>
  <c r="Z66" i="45"/>
  <c r="AA66" i="45"/>
  <c r="Z67" i="45"/>
  <c r="AA67" i="45"/>
  <c r="Z68" i="45"/>
  <c r="AA68" i="45"/>
  <c r="Z69" i="45"/>
  <c r="AA69" i="45"/>
  <c r="Z70" i="45"/>
  <c r="AA70" i="45"/>
  <c r="Z71" i="45"/>
  <c r="AA71" i="45"/>
  <c r="Z72" i="45"/>
  <c r="AA72" i="45"/>
  <c r="Z73" i="45"/>
  <c r="AA73" i="45"/>
  <c r="Z74" i="45"/>
  <c r="AA74" i="45"/>
  <c r="Z75" i="45"/>
  <c r="AA75" i="45"/>
  <c r="Z76" i="45"/>
  <c r="AA76" i="45"/>
  <c r="Z77" i="45"/>
  <c r="AA77" i="45"/>
  <c r="Z78" i="45"/>
  <c r="AA78" i="45"/>
  <c r="Z79" i="45"/>
  <c r="AA79" i="45"/>
  <c r="Z80" i="45"/>
  <c r="AA80" i="45"/>
  <c r="Z81" i="45"/>
  <c r="AA81" i="45"/>
  <c r="Z82" i="45"/>
  <c r="AA82" i="45"/>
  <c r="Z83" i="45"/>
  <c r="AA83" i="45"/>
  <c r="Z84" i="45"/>
  <c r="AA84" i="45"/>
  <c r="Z85" i="45"/>
  <c r="AA85" i="45"/>
  <c r="Z86" i="45"/>
  <c r="AA86" i="45"/>
  <c r="Z87" i="45"/>
  <c r="AA87" i="45"/>
  <c r="Z88" i="45"/>
  <c r="AA88" i="45"/>
  <c r="Z89" i="45"/>
  <c r="AA89" i="45"/>
  <c r="Z90" i="45"/>
  <c r="AA90" i="45"/>
  <c r="Z91" i="45"/>
  <c r="AA91" i="45"/>
  <c r="Z92" i="45"/>
  <c r="AA92" i="45"/>
  <c r="Z93" i="45"/>
  <c r="AA93" i="45"/>
  <c r="Z94" i="45"/>
  <c r="AA94" i="45"/>
  <c r="Z95" i="45"/>
  <c r="AA95" i="45"/>
  <c r="Z96" i="45"/>
  <c r="AA96" i="45"/>
  <c r="Z97" i="45"/>
  <c r="AA97" i="45"/>
  <c r="Z98" i="45"/>
  <c r="AA98" i="45"/>
  <c r="Z99" i="45"/>
  <c r="AA99" i="45"/>
  <c r="Z100" i="45"/>
  <c r="AA100" i="45"/>
  <c r="Z101" i="45"/>
  <c r="AA101" i="45"/>
  <c r="Z102" i="45"/>
  <c r="AA102" i="45"/>
  <c r="Z103" i="45"/>
  <c r="AA103" i="45"/>
  <c r="Z104" i="45"/>
  <c r="AA104" i="45"/>
  <c r="Z105" i="45"/>
  <c r="AA105" i="45"/>
  <c r="Z106" i="45"/>
  <c r="AA106" i="45"/>
  <c r="Z107" i="45"/>
  <c r="AA107" i="45"/>
  <c r="Z108" i="45"/>
  <c r="AA108" i="45"/>
  <c r="Z109" i="45"/>
  <c r="AA109" i="45"/>
  <c r="Z110" i="45"/>
  <c r="AA110" i="45"/>
  <c r="Z111" i="45"/>
  <c r="AA111" i="45"/>
  <c r="Z112" i="45"/>
  <c r="AA112" i="45"/>
  <c r="Z113" i="45"/>
  <c r="AA113" i="45"/>
  <c r="Z114" i="45"/>
  <c r="AA114" i="45"/>
  <c r="Z115" i="45"/>
  <c r="AA115" i="45"/>
  <c r="Z116" i="45"/>
  <c r="AA116" i="45"/>
  <c r="Z117" i="45"/>
  <c r="AA117" i="45"/>
  <c r="Z118" i="45"/>
  <c r="AA118" i="45"/>
  <c r="Z119" i="45"/>
  <c r="AA119" i="45"/>
  <c r="Z120" i="45"/>
  <c r="AA120" i="45"/>
  <c r="Z121" i="45"/>
  <c r="AA121" i="45"/>
  <c r="Z122" i="45"/>
  <c r="AA122" i="45"/>
  <c r="Z123" i="45"/>
  <c r="AA123" i="45"/>
  <c r="Z124" i="45"/>
  <c r="AA124" i="45"/>
  <c r="Z125" i="45"/>
  <c r="AA125" i="45"/>
  <c r="Z126" i="45"/>
  <c r="AA126" i="45"/>
  <c r="Z127" i="45"/>
  <c r="AA127" i="45"/>
  <c r="Z128" i="45"/>
  <c r="AA128" i="45"/>
  <c r="Z129" i="45"/>
  <c r="AA129" i="45"/>
  <c r="Z130" i="45"/>
  <c r="AA130" i="45"/>
  <c r="Z131" i="45"/>
  <c r="AA131" i="45"/>
  <c r="Z132" i="45"/>
  <c r="AA132" i="45"/>
  <c r="Z133" i="45"/>
  <c r="AA133" i="45"/>
  <c r="Z134" i="45"/>
  <c r="AA134" i="45"/>
  <c r="Z135" i="45"/>
  <c r="AA135" i="45"/>
  <c r="Z136" i="45"/>
  <c r="AA136" i="45"/>
  <c r="Z137" i="45"/>
  <c r="AA137" i="45"/>
  <c r="Z138" i="45"/>
  <c r="AA138" i="45"/>
  <c r="Z139" i="45"/>
  <c r="AA139" i="45"/>
  <c r="Z140" i="45"/>
  <c r="AA140" i="45"/>
  <c r="Z141" i="45"/>
  <c r="AA141" i="45"/>
  <c r="Z142" i="45"/>
  <c r="AA142" i="45"/>
  <c r="Z143" i="45"/>
  <c r="AA143" i="45"/>
  <c r="Z144" i="45"/>
  <c r="AA144" i="45"/>
  <c r="Z145" i="45"/>
  <c r="AA145" i="45"/>
  <c r="Z146" i="45"/>
  <c r="AA146" i="45"/>
  <c r="Z147" i="45"/>
  <c r="AA147" i="45"/>
  <c r="Z148" i="45"/>
  <c r="AA148" i="45"/>
  <c r="Z149" i="45"/>
  <c r="AA149" i="45"/>
  <c r="Z150" i="45"/>
  <c r="AA150" i="45"/>
  <c r="Z151" i="45"/>
  <c r="AA151" i="45"/>
  <c r="Z152" i="45"/>
  <c r="AA152" i="45"/>
  <c r="Z153" i="45"/>
  <c r="AA153" i="45"/>
  <c r="Z154" i="45"/>
  <c r="AA154" i="45"/>
  <c r="Z155" i="45"/>
  <c r="AA155" i="45"/>
  <c r="Z156" i="45"/>
  <c r="AA156" i="45"/>
  <c r="Z157" i="45"/>
  <c r="AA157" i="45"/>
  <c r="Z158" i="45"/>
  <c r="AA158" i="45"/>
  <c r="Z159" i="45"/>
  <c r="AA159" i="45"/>
  <c r="Z160" i="45"/>
  <c r="AA160" i="45"/>
  <c r="Z161" i="45"/>
  <c r="AA161" i="45"/>
  <c r="Z162" i="45"/>
  <c r="AA162" i="45"/>
  <c r="Z163" i="45"/>
  <c r="AA163" i="45"/>
  <c r="Z164" i="45"/>
  <c r="AA164" i="45"/>
  <c r="Z165" i="45"/>
  <c r="AA165" i="45"/>
  <c r="Z166" i="45"/>
  <c r="AA166" i="45"/>
  <c r="Z167" i="45"/>
  <c r="AA167" i="45"/>
  <c r="Z168" i="45"/>
  <c r="AA168" i="45"/>
  <c r="Z169" i="45"/>
  <c r="AA169" i="45"/>
  <c r="Z170" i="45"/>
  <c r="AA170" i="45"/>
  <c r="Z171" i="45"/>
  <c r="AA171" i="45"/>
  <c r="Z172" i="45"/>
  <c r="AA172" i="45"/>
  <c r="Z173" i="45"/>
  <c r="AA173" i="45"/>
  <c r="Z174" i="45"/>
  <c r="AA174" i="45"/>
  <c r="Z175" i="45"/>
  <c r="AA175" i="45"/>
  <c r="Z176" i="45"/>
  <c r="AA176" i="45"/>
  <c r="Z177" i="45"/>
  <c r="AA177" i="45"/>
  <c r="Z178" i="45"/>
  <c r="AA178" i="45"/>
  <c r="Z179" i="45"/>
  <c r="AA179" i="45"/>
  <c r="Z180" i="45"/>
  <c r="AA180" i="45"/>
  <c r="Z181" i="45"/>
  <c r="AA181" i="45"/>
  <c r="Z182" i="45"/>
  <c r="AA182" i="45"/>
  <c r="Z183" i="45"/>
  <c r="AA183" i="45"/>
  <c r="Z184" i="45"/>
  <c r="AA184" i="45"/>
  <c r="Z185" i="45"/>
  <c r="AA185" i="45"/>
  <c r="Z186" i="45"/>
  <c r="AA186" i="45"/>
  <c r="Z187" i="45"/>
  <c r="AA187" i="45"/>
  <c r="Z188" i="45"/>
  <c r="AA188" i="45"/>
  <c r="Z189" i="45"/>
  <c r="AA189" i="45"/>
  <c r="Z190" i="45"/>
  <c r="AA190" i="45"/>
  <c r="Z191" i="45"/>
  <c r="AA191" i="45"/>
  <c r="Z192" i="45"/>
  <c r="AA192" i="45"/>
  <c r="Z193" i="45"/>
  <c r="AA193" i="45"/>
  <c r="Z194" i="45"/>
  <c r="AA194" i="45"/>
  <c r="Z195" i="45"/>
  <c r="AA195" i="45"/>
  <c r="Z196" i="45"/>
  <c r="AA196" i="45"/>
  <c r="Z197" i="45"/>
  <c r="AA197" i="45"/>
  <c r="Z198" i="45"/>
  <c r="AA198" i="45"/>
  <c r="Z199" i="45"/>
  <c r="AA199" i="45"/>
  <c r="Z200" i="45"/>
  <c r="AA200" i="45"/>
  <c r="Z201" i="45"/>
  <c r="AA201" i="45"/>
  <c r="Z202" i="45"/>
  <c r="AA202" i="45"/>
  <c r="Z203" i="45"/>
  <c r="AA203" i="45"/>
  <c r="Z204" i="45"/>
  <c r="AA204" i="45"/>
  <c r="Z205" i="45"/>
  <c r="AA205" i="45"/>
  <c r="Z206" i="45"/>
  <c r="AA206" i="45"/>
  <c r="Z207" i="45"/>
  <c r="AA207" i="45"/>
  <c r="Z208" i="45"/>
  <c r="AA208" i="45"/>
  <c r="Z209" i="45"/>
  <c r="AA209" i="45"/>
  <c r="Z210" i="45"/>
  <c r="AA210" i="45"/>
  <c r="Z211" i="45"/>
  <c r="AA211" i="45"/>
  <c r="Z212" i="45"/>
  <c r="AA212" i="45"/>
  <c r="Z213" i="45"/>
  <c r="AA213" i="45"/>
  <c r="Z214" i="45"/>
  <c r="AA214" i="45"/>
  <c r="Z215" i="45"/>
  <c r="AA215" i="45"/>
  <c r="Z216" i="45"/>
  <c r="AA216" i="45"/>
  <c r="Z217" i="45"/>
  <c r="AA217" i="45"/>
  <c r="Z218" i="45"/>
  <c r="AA218" i="45"/>
  <c r="Z219" i="45"/>
  <c r="AA219" i="45"/>
  <c r="Z220" i="45"/>
  <c r="AA220" i="45"/>
  <c r="Z221" i="45"/>
  <c r="AA221" i="45"/>
  <c r="Z222" i="45"/>
  <c r="AA222" i="45"/>
  <c r="Z223" i="45"/>
  <c r="AA223" i="45"/>
  <c r="Z224" i="45"/>
  <c r="AA224" i="45"/>
  <c r="Z225" i="45"/>
  <c r="AA225" i="45"/>
  <c r="Z226" i="45"/>
  <c r="AA226" i="45"/>
  <c r="Z227" i="45"/>
  <c r="AA227" i="45"/>
  <c r="Z228" i="45"/>
  <c r="AA228" i="45"/>
  <c r="Z229" i="45"/>
  <c r="AA229" i="45"/>
  <c r="Z230" i="45"/>
  <c r="AA230" i="45"/>
  <c r="Z231" i="45"/>
  <c r="AA231" i="45"/>
  <c r="Z232" i="45"/>
  <c r="AA232" i="45"/>
  <c r="Z233" i="45"/>
  <c r="AA233" i="45"/>
  <c r="Z234" i="45"/>
  <c r="AA234" i="45"/>
  <c r="Z235" i="45"/>
  <c r="AA235" i="45"/>
  <c r="Z236" i="45"/>
  <c r="AA236" i="45"/>
  <c r="Z237" i="45"/>
  <c r="AA237" i="45"/>
  <c r="Z238" i="45"/>
  <c r="AA238" i="45"/>
  <c r="Z239" i="45"/>
  <c r="AA239" i="45"/>
  <c r="Z240" i="45"/>
  <c r="AA240" i="45"/>
  <c r="Z241" i="45"/>
  <c r="AA241" i="45"/>
  <c r="Z242" i="45"/>
  <c r="AA242" i="45"/>
  <c r="Z243" i="45"/>
  <c r="AA243" i="45"/>
  <c r="Z244" i="45"/>
  <c r="AA244" i="45"/>
  <c r="Z245" i="45"/>
  <c r="AA245" i="45"/>
  <c r="Z246" i="45"/>
  <c r="AA246" i="45"/>
  <c r="Z247" i="45"/>
  <c r="AA247" i="45"/>
  <c r="Z248" i="45"/>
  <c r="AA248" i="45"/>
  <c r="Z249" i="45"/>
  <c r="AA249" i="45"/>
  <c r="Z250" i="45"/>
  <c r="AA250" i="45"/>
  <c r="Z251" i="45"/>
  <c r="AA251" i="45"/>
  <c r="Z252" i="45"/>
  <c r="AA252" i="45"/>
  <c r="Z253" i="45"/>
  <c r="AA253" i="45"/>
  <c r="Z254" i="45"/>
  <c r="AA254" i="45"/>
  <c r="Z255" i="45"/>
  <c r="AA255" i="45"/>
  <c r="Z256" i="45"/>
  <c r="AA256" i="45"/>
  <c r="Z257" i="45"/>
  <c r="AA257" i="45"/>
  <c r="Z258" i="45"/>
  <c r="AA258" i="45"/>
  <c r="Z259" i="45"/>
  <c r="AA259" i="45"/>
  <c r="Z260" i="45"/>
  <c r="AA260" i="45"/>
  <c r="Z261" i="45"/>
  <c r="AA261" i="45"/>
  <c r="Z262" i="45"/>
  <c r="AA262" i="45"/>
  <c r="Z263" i="45"/>
  <c r="AA263" i="45"/>
  <c r="Z264" i="45"/>
  <c r="AA264" i="45"/>
  <c r="Z265" i="45"/>
  <c r="AA265" i="45"/>
  <c r="Z266" i="45"/>
  <c r="AA266" i="45"/>
  <c r="Z267" i="45"/>
  <c r="AA267" i="45"/>
  <c r="Z268" i="45"/>
  <c r="AA268" i="45"/>
  <c r="Z269" i="45"/>
  <c r="AA269" i="45"/>
  <c r="Z270" i="45"/>
  <c r="AA270" i="45"/>
  <c r="Z271" i="45"/>
  <c r="AA271" i="45"/>
  <c r="Z272" i="45"/>
  <c r="AA272" i="45"/>
  <c r="Z273" i="45"/>
  <c r="AA273" i="45"/>
  <c r="Z274" i="45"/>
  <c r="AA274" i="45"/>
  <c r="Z275" i="45"/>
  <c r="AA275" i="45"/>
  <c r="Z276" i="45"/>
  <c r="AA276" i="45"/>
  <c r="Z277" i="45"/>
  <c r="AA277" i="45"/>
  <c r="Z278" i="45"/>
  <c r="AA278" i="45"/>
  <c r="Z279" i="45"/>
  <c r="AA279" i="45"/>
  <c r="Z280" i="45"/>
  <c r="AA280" i="45"/>
  <c r="Z281" i="45"/>
  <c r="AA281" i="45"/>
  <c r="Z282" i="45"/>
  <c r="AA282" i="45"/>
  <c r="Z283" i="45"/>
  <c r="AA283" i="45"/>
  <c r="Z284" i="45"/>
  <c r="AA284" i="45"/>
  <c r="Z285" i="45"/>
  <c r="AA285" i="45"/>
  <c r="Z286" i="45"/>
  <c r="AA286" i="45"/>
  <c r="Z287" i="45"/>
  <c r="AA287" i="45"/>
  <c r="Z288" i="45"/>
  <c r="AA288" i="45"/>
  <c r="Z289" i="45"/>
  <c r="AA289" i="45"/>
  <c r="Z290" i="45"/>
  <c r="AA290" i="45"/>
  <c r="Z291" i="45"/>
  <c r="AA291" i="45"/>
  <c r="Z292" i="45"/>
  <c r="AA292" i="45"/>
  <c r="Z293" i="45"/>
  <c r="AA293" i="45"/>
  <c r="Z294" i="45"/>
  <c r="AA294" i="45"/>
  <c r="Z295" i="45"/>
  <c r="AA295" i="45"/>
  <c r="Z296" i="45"/>
  <c r="AA296" i="45"/>
  <c r="Z297" i="45"/>
  <c r="AA297" i="45"/>
  <c r="Z298" i="45"/>
  <c r="AA298" i="45"/>
  <c r="Z299" i="45"/>
  <c r="AA299" i="45"/>
  <c r="Z300" i="45"/>
  <c r="AA300" i="45"/>
  <c r="Z301" i="45"/>
  <c r="AA301" i="45"/>
  <c r="Z302" i="45"/>
  <c r="AA302" i="45"/>
  <c r="Z303" i="45"/>
  <c r="AA303" i="45"/>
  <c r="Z304" i="45"/>
  <c r="AA304" i="45"/>
  <c r="Z305" i="45"/>
  <c r="AA305" i="45"/>
  <c r="Z306" i="45"/>
  <c r="AA306" i="45"/>
  <c r="Z307" i="45"/>
  <c r="AA307" i="45"/>
  <c r="Z308" i="45"/>
  <c r="AA308" i="45"/>
  <c r="Z309" i="45"/>
  <c r="AA309" i="45"/>
  <c r="Z310" i="45"/>
  <c r="AA310" i="45"/>
  <c r="Z311" i="45"/>
  <c r="AA311" i="45"/>
  <c r="Z312" i="45"/>
  <c r="AA312" i="45"/>
  <c r="Z313" i="45"/>
  <c r="AA313" i="45"/>
  <c r="Z314" i="45"/>
  <c r="AA314" i="45"/>
  <c r="Z315" i="45"/>
  <c r="AA315" i="45"/>
  <c r="Z316" i="45"/>
  <c r="AA316" i="45"/>
  <c r="Z317" i="45"/>
  <c r="AA317" i="45"/>
  <c r="Z318" i="45"/>
  <c r="AA318" i="45"/>
  <c r="Z319" i="45"/>
  <c r="AA319" i="45"/>
  <c r="Z320" i="45"/>
  <c r="AA320" i="45"/>
  <c r="Z321" i="45"/>
  <c r="AA321" i="45"/>
  <c r="Z322" i="45"/>
  <c r="AA322" i="45"/>
  <c r="Z323" i="45"/>
  <c r="AA323" i="45"/>
  <c r="Z324" i="45"/>
  <c r="AA324" i="45"/>
  <c r="Z325" i="45"/>
  <c r="AA325" i="45"/>
  <c r="Z326" i="45"/>
  <c r="AA326" i="45"/>
  <c r="Z327" i="45"/>
  <c r="AA327" i="45"/>
  <c r="Z328" i="45"/>
  <c r="AA328" i="45"/>
  <c r="Z329" i="45"/>
  <c r="AA329" i="45"/>
  <c r="Z330" i="45"/>
  <c r="AA330" i="45"/>
  <c r="Z331" i="45"/>
  <c r="AA331" i="45"/>
  <c r="Z332" i="45"/>
  <c r="AA332" i="45"/>
  <c r="Z333" i="45"/>
  <c r="AA333" i="45"/>
  <c r="Z334" i="45"/>
  <c r="AA334" i="45"/>
  <c r="Z335" i="45"/>
  <c r="AA335" i="45"/>
  <c r="Z336" i="45"/>
  <c r="AA336" i="45"/>
  <c r="Z337" i="45"/>
  <c r="AA337" i="45"/>
  <c r="Z338" i="45"/>
  <c r="AA338" i="45"/>
  <c r="Z339" i="45"/>
  <c r="AA339" i="45"/>
  <c r="Z340" i="45"/>
  <c r="AA340" i="45"/>
  <c r="Z341" i="45"/>
  <c r="AA341" i="45"/>
  <c r="Z342" i="45"/>
  <c r="AA342" i="45"/>
  <c r="Z343" i="45"/>
  <c r="AA343" i="45"/>
  <c r="Z344" i="45"/>
  <c r="AA344" i="45"/>
  <c r="Z345" i="45"/>
  <c r="AA345" i="45"/>
  <c r="Z346" i="45"/>
  <c r="AA346" i="45"/>
  <c r="Z347" i="45"/>
  <c r="AA347" i="45"/>
  <c r="Z348" i="45"/>
  <c r="AA348" i="45"/>
  <c r="Z349" i="45"/>
  <c r="AA349" i="45"/>
  <c r="Z350" i="45"/>
  <c r="AA350" i="45"/>
  <c r="Z351" i="45"/>
  <c r="AA351" i="45"/>
  <c r="Z352" i="45"/>
  <c r="AA352" i="45"/>
  <c r="Z353" i="45"/>
  <c r="AA353" i="45"/>
  <c r="Z354" i="45"/>
  <c r="AA354" i="45"/>
  <c r="Z355" i="45"/>
  <c r="AA355" i="45"/>
  <c r="Z356" i="45"/>
  <c r="AA356" i="45"/>
  <c r="Z357" i="45"/>
  <c r="AA357" i="45"/>
  <c r="Z358" i="45"/>
  <c r="AA358" i="45"/>
  <c r="Z359" i="45"/>
  <c r="AA359" i="45"/>
  <c r="Z360" i="45"/>
  <c r="AA360" i="45"/>
  <c r="Z361" i="45"/>
  <c r="AA361" i="45"/>
  <c r="Z362" i="45"/>
  <c r="AA362" i="45"/>
  <c r="Z363" i="45"/>
  <c r="AA363" i="45"/>
  <c r="Z364" i="45"/>
  <c r="AA364" i="45"/>
  <c r="Z365" i="45"/>
  <c r="AA365" i="45"/>
  <c r="Z366" i="45"/>
  <c r="AA366" i="45"/>
  <c r="Z367" i="45"/>
  <c r="AA367" i="45"/>
  <c r="Z368" i="45"/>
  <c r="AA368" i="45"/>
  <c r="Z369" i="45"/>
  <c r="AA369" i="45"/>
  <c r="Z370" i="45"/>
  <c r="AA370" i="45"/>
  <c r="Z371" i="45"/>
  <c r="AA371" i="45"/>
  <c r="Z372" i="45"/>
  <c r="AA372" i="45"/>
  <c r="Z373" i="45"/>
  <c r="AA373" i="45"/>
  <c r="Z374" i="45"/>
  <c r="AA374" i="45"/>
  <c r="Z375" i="45"/>
  <c r="AA375" i="45"/>
  <c r="Z376" i="45"/>
  <c r="AA376" i="45"/>
  <c r="Z377" i="45"/>
  <c r="AA377" i="45"/>
  <c r="Z378" i="45"/>
  <c r="AA378" i="45"/>
  <c r="Z379" i="45"/>
  <c r="AA379" i="45"/>
  <c r="Z380" i="45"/>
  <c r="AA380" i="45"/>
  <c r="Z381" i="45"/>
  <c r="AA381" i="45"/>
  <c r="Z382" i="45"/>
  <c r="AA382" i="45"/>
  <c r="Z383" i="45"/>
  <c r="AA383" i="45"/>
  <c r="Z384" i="45"/>
  <c r="AA384" i="45"/>
  <c r="Z385" i="45"/>
  <c r="AA385" i="45"/>
  <c r="Z386" i="45"/>
  <c r="AA386" i="45"/>
  <c r="Z387" i="45"/>
  <c r="AA387" i="45"/>
  <c r="Z388" i="45"/>
  <c r="AA388" i="45"/>
  <c r="Z389" i="45"/>
  <c r="AA389" i="45"/>
  <c r="Z390" i="45"/>
  <c r="AA390" i="45"/>
  <c r="Z391" i="45"/>
  <c r="AA391" i="45"/>
  <c r="Z392" i="45"/>
  <c r="AA392" i="45"/>
  <c r="Z393" i="45"/>
  <c r="AA393" i="45"/>
  <c r="Z394" i="45"/>
  <c r="AA394" i="45"/>
  <c r="Z395" i="45"/>
  <c r="AA395" i="45"/>
  <c r="Z396" i="45"/>
  <c r="AA396" i="45"/>
  <c r="Z397" i="45"/>
  <c r="AA397" i="45"/>
  <c r="Z398" i="45"/>
  <c r="AA398" i="45"/>
  <c r="Z399" i="45"/>
  <c r="AA399" i="45"/>
  <c r="Z400" i="45"/>
  <c r="AA400" i="45"/>
  <c r="Z401" i="45"/>
  <c r="AA401" i="45"/>
  <c r="Z402" i="45"/>
  <c r="AA402" i="45"/>
  <c r="Z403" i="45"/>
  <c r="AA403" i="45"/>
  <c r="Z404" i="45"/>
  <c r="AA404" i="45"/>
  <c r="Z405" i="45"/>
  <c r="AA405" i="45"/>
  <c r="Z406" i="45"/>
  <c r="AA406" i="45"/>
  <c r="Z407" i="45"/>
  <c r="AA407" i="45"/>
  <c r="Z408" i="45"/>
  <c r="AA408" i="45"/>
  <c r="Z409" i="45"/>
  <c r="AA409" i="45"/>
  <c r="Z410" i="45"/>
  <c r="AA410" i="45"/>
  <c r="Z411" i="45"/>
  <c r="AA411" i="45"/>
  <c r="Z412" i="45"/>
  <c r="AA412" i="45"/>
  <c r="Z413" i="45"/>
  <c r="AA413" i="45"/>
  <c r="Z414" i="45"/>
  <c r="AA414" i="45"/>
  <c r="Z415" i="45"/>
  <c r="AA415" i="45"/>
  <c r="Z416" i="45"/>
  <c r="AA416" i="45"/>
  <c r="Z417" i="45"/>
  <c r="AA417" i="45"/>
  <c r="Z418" i="45"/>
  <c r="AA418" i="45"/>
  <c r="Z419" i="45"/>
  <c r="AA419" i="45"/>
  <c r="Z420" i="45"/>
  <c r="AA420" i="45"/>
  <c r="Z421" i="45"/>
  <c r="AA421" i="45"/>
  <c r="Z422" i="45"/>
  <c r="AA422" i="45"/>
  <c r="Z423" i="45"/>
  <c r="AA423" i="45"/>
  <c r="Z424" i="45"/>
  <c r="AA424" i="45"/>
  <c r="Z425" i="45"/>
  <c r="AA425" i="45"/>
  <c r="Z426" i="45"/>
  <c r="AA426" i="45"/>
  <c r="Z427" i="45"/>
  <c r="AA427" i="45"/>
  <c r="Z428" i="45"/>
  <c r="AA428" i="45"/>
  <c r="Z429" i="45"/>
  <c r="AA429" i="45"/>
  <c r="Z430" i="45"/>
  <c r="AA430" i="45"/>
  <c r="Z431" i="45"/>
  <c r="AA431" i="45"/>
  <c r="Z432" i="45"/>
  <c r="AA432" i="45"/>
  <c r="Z433" i="45"/>
  <c r="AA433" i="45"/>
  <c r="Z434" i="45"/>
  <c r="AA434" i="45"/>
  <c r="Z435" i="45"/>
  <c r="AA435" i="45"/>
  <c r="Z436" i="45"/>
  <c r="AA436" i="45"/>
  <c r="Z437" i="45"/>
  <c r="AA437" i="45"/>
  <c r="Z438" i="45"/>
  <c r="AA438" i="45"/>
  <c r="Z439" i="45"/>
  <c r="AA439" i="45"/>
  <c r="Z440" i="45"/>
  <c r="AA440" i="45"/>
  <c r="Z441" i="45"/>
  <c r="AA441" i="45"/>
  <c r="Z442" i="45"/>
  <c r="AA442" i="45"/>
  <c r="Z443" i="45"/>
  <c r="AA443" i="45"/>
  <c r="Z444" i="45"/>
  <c r="AA444" i="45"/>
  <c r="Z445" i="45"/>
  <c r="AA445" i="45"/>
  <c r="Z446" i="45"/>
  <c r="AA446" i="45"/>
  <c r="V3" i="45"/>
  <c r="W3" i="45"/>
  <c r="V4" i="45"/>
  <c r="W4" i="45"/>
  <c r="V5" i="45"/>
  <c r="W5" i="45"/>
  <c r="V6" i="45"/>
  <c r="W6" i="45"/>
  <c r="V7" i="45"/>
  <c r="W7" i="45"/>
  <c r="V8" i="45"/>
  <c r="W8" i="45"/>
  <c r="V9" i="45"/>
  <c r="W9" i="45"/>
  <c r="V10" i="45"/>
  <c r="W10" i="45"/>
  <c r="V11" i="45"/>
  <c r="W11" i="45"/>
  <c r="V12" i="45"/>
  <c r="W12" i="45"/>
  <c r="V13" i="45"/>
  <c r="W13" i="45"/>
  <c r="V14" i="45"/>
  <c r="W14" i="45"/>
  <c r="V15" i="45"/>
  <c r="W15" i="45"/>
  <c r="V16" i="45"/>
  <c r="W16" i="45"/>
  <c r="V17" i="45"/>
  <c r="W17" i="45"/>
  <c r="V18" i="45"/>
  <c r="W18" i="45"/>
  <c r="V19" i="45"/>
  <c r="W19" i="45"/>
  <c r="V20" i="45"/>
  <c r="W20" i="45"/>
  <c r="V21" i="45"/>
  <c r="W21" i="45"/>
  <c r="V22" i="45"/>
  <c r="W22" i="45"/>
  <c r="V23" i="45"/>
  <c r="W23" i="45"/>
  <c r="V24" i="45"/>
  <c r="W24" i="45"/>
  <c r="V25" i="45"/>
  <c r="W25" i="45"/>
  <c r="V26" i="45"/>
  <c r="W26" i="45"/>
  <c r="V27" i="45"/>
  <c r="W27" i="45"/>
  <c r="V28" i="45"/>
  <c r="W28" i="45"/>
  <c r="V29" i="45"/>
  <c r="W29" i="45"/>
  <c r="V30" i="45"/>
  <c r="W30" i="45"/>
  <c r="V31" i="45"/>
  <c r="W31" i="45"/>
  <c r="V32" i="45"/>
  <c r="W32" i="45"/>
  <c r="V33" i="45"/>
  <c r="W33" i="45"/>
  <c r="V34" i="45"/>
  <c r="W34" i="45"/>
  <c r="V35" i="45"/>
  <c r="W35" i="45"/>
  <c r="V36" i="45"/>
  <c r="W36" i="45"/>
  <c r="V37" i="45"/>
  <c r="W37" i="45"/>
  <c r="V38" i="45"/>
  <c r="W38" i="45"/>
  <c r="V39" i="45"/>
  <c r="W39" i="45"/>
  <c r="V40" i="45"/>
  <c r="W40" i="45"/>
  <c r="V41" i="45"/>
  <c r="W41" i="45"/>
  <c r="V42" i="45"/>
  <c r="W42" i="45"/>
  <c r="V43" i="45"/>
  <c r="W43" i="45"/>
  <c r="V44" i="45"/>
  <c r="W44" i="45"/>
  <c r="V45" i="45"/>
  <c r="W45" i="45"/>
  <c r="V46" i="45"/>
  <c r="W46" i="45"/>
  <c r="V47" i="45"/>
  <c r="W47" i="45"/>
  <c r="V48" i="45"/>
  <c r="W48" i="45"/>
  <c r="V49" i="45"/>
  <c r="W49" i="45"/>
  <c r="V50" i="45"/>
  <c r="W50" i="45"/>
  <c r="V51" i="45"/>
  <c r="W51" i="45"/>
  <c r="V52" i="45"/>
  <c r="W52" i="45"/>
  <c r="V53" i="45"/>
  <c r="W53" i="45"/>
  <c r="V54" i="45"/>
  <c r="W54" i="45"/>
  <c r="V55" i="45"/>
  <c r="W55" i="45"/>
  <c r="V56" i="45"/>
  <c r="W56" i="45"/>
  <c r="V57" i="45"/>
  <c r="W57" i="45"/>
  <c r="V58" i="45"/>
  <c r="W58" i="45"/>
  <c r="V59" i="45"/>
  <c r="W59" i="45"/>
  <c r="V60" i="45"/>
  <c r="W60" i="45"/>
  <c r="V61" i="45"/>
  <c r="W61" i="45"/>
  <c r="V62" i="45"/>
  <c r="W62" i="45"/>
  <c r="V63" i="45"/>
  <c r="W63" i="45"/>
  <c r="V64" i="45"/>
  <c r="W64" i="45"/>
  <c r="V65" i="45"/>
  <c r="W65" i="45"/>
  <c r="V66" i="45"/>
  <c r="W66" i="45"/>
  <c r="V67" i="45"/>
  <c r="W67" i="45"/>
  <c r="V68" i="45"/>
  <c r="W68" i="45"/>
  <c r="V69" i="45"/>
  <c r="W69" i="45"/>
  <c r="V70" i="45"/>
  <c r="W70" i="45"/>
  <c r="V71" i="45"/>
  <c r="W71" i="45"/>
  <c r="V72" i="45"/>
  <c r="W72" i="45"/>
  <c r="V73" i="45"/>
  <c r="W73" i="45"/>
  <c r="V74" i="45"/>
  <c r="W74" i="45"/>
  <c r="V75" i="45"/>
  <c r="W75" i="45"/>
  <c r="V76" i="45"/>
  <c r="W76" i="45"/>
  <c r="V77" i="45"/>
  <c r="W77" i="45"/>
  <c r="V78" i="45"/>
  <c r="W78" i="45"/>
  <c r="V79" i="45"/>
  <c r="W79" i="45"/>
  <c r="V80" i="45"/>
  <c r="W80" i="45"/>
  <c r="V81" i="45"/>
  <c r="W81" i="45"/>
  <c r="V82" i="45"/>
  <c r="W82" i="45"/>
  <c r="V83" i="45"/>
  <c r="W83" i="45"/>
  <c r="V84" i="45"/>
  <c r="W84" i="45"/>
  <c r="V85" i="45"/>
  <c r="W85" i="45"/>
  <c r="V86" i="45"/>
  <c r="W86" i="45"/>
  <c r="V87" i="45"/>
  <c r="W87" i="45"/>
  <c r="V88" i="45"/>
  <c r="W88" i="45"/>
  <c r="V89" i="45"/>
  <c r="W89" i="45"/>
  <c r="V90" i="45"/>
  <c r="W90" i="45"/>
  <c r="V91" i="45"/>
  <c r="W91" i="45"/>
  <c r="V92" i="45"/>
  <c r="W92" i="45"/>
  <c r="V93" i="45"/>
  <c r="W93" i="45"/>
  <c r="V94" i="45"/>
  <c r="W94" i="45"/>
  <c r="V95" i="45"/>
  <c r="W95" i="45"/>
  <c r="V96" i="45"/>
  <c r="W96" i="45"/>
  <c r="V97" i="45"/>
  <c r="W97" i="45"/>
  <c r="V98" i="45"/>
  <c r="W98" i="45"/>
  <c r="V99" i="45"/>
  <c r="W99" i="45"/>
  <c r="V100" i="45"/>
  <c r="W100" i="45"/>
  <c r="V101" i="45"/>
  <c r="W101" i="45"/>
  <c r="V102" i="45"/>
  <c r="W102" i="45"/>
  <c r="V103" i="45"/>
  <c r="W103" i="45"/>
  <c r="V104" i="45"/>
  <c r="W104" i="45"/>
  <c r="V105" i="45"/>
  <c r="W105" i="45"/>
  <c r="V106" i="45"/>
  <c r="W106" i="45"/>
  <c r="V107" i="45"/>
  <c r="W107" i="45"/>
  <c r="V108" i="45"/>
  <c r="W108" i="45"/>
  <c r="V109" i="45"/>
  <c r="W109" i="45"/>
  <c r="V110" i="45"/>
  <c r="W110" i="45"/>
  <c r="V111" i="45"/>
  <c r="W111" i="45"/>
  <c r="V112" i="45"/>
  <c r="W112" i="45"/>
  <c r="V113" i="45"/>
  <c r="W113" i="45"/>
  <c r="V114" i="45"/>
  <c r="W114" i="45"/>
  <c r="V115" i="45"/>
  <c r="W115" i="45"/>
  <c r="V116" i="45"/>
  <c r="W116" i="45"/>
  <c r="V117" i="45"/>
  <c r="W117" i="45"/>
  <c r="V118" i="45"/>
  <c r="W118" i="45"/>
  <c r="V119" i="45"/>
  <c r="W119" i="45"/>
  <c r="V120" i="45"/>
  <c r="W120" i="45"/>
  <c r="V121" i="45"/>
  <c r="W121" i="45"/>
  <c r="V122" i="45"/>
  <c r="W122" i="45"/>
  <c r="V123" i="45"/>
  <c r="W123" i="45"/>
  <c r="V124" i="45"/>
  <c r="W124" i="45"/>
  <c r="V125" i="45"/>
  <c r="W125" i="45"/>
  <c r="V126" i="45"/>
  <c r="W126" i="45"/>
  <c r="V127" i="45"/>
  <c r="W127" i="45"/>
  <c r="V128" i="45"/>
  <c r="W128" i="45"/>
  <c r="V129" i="45"/>
  <c r="W129" i="45"/>
  <c r="V130" i="45"/>
  <c r="W130" i="45"/>
  <c r="V131" i="45"/>
  <c r="W131" i="45"/>
  <c r="V132" i="45"/>
  <c r="W132" i="45"/>
  <c r="V133" i="45"/>
  <c r="W133" i="45"/>
  <c r="V134" i="45"/>
  <c r="W134" i="45"/>
  <c r="V135" i="45"/>
  <c r="W135" i="45"/>
  <c r="V136" i="45"/>
  <c r="W136" i="45"/>
  <c r="V137" i="45"/>
  <c r="W137" i="45"/>
  <c r="V138" i="45"/>
  <c r="W138" i="45"/>
  <c r="V139" i="45"/>
  <c r="W139" i="45"/>
  <c r="V140" i="45"/>
  <c r="W140" i="45"/>
  <c r="V141" i="45"/>
  <c r="W141" i="45"/>
  <c r="V142" i="45"/>
  <c r="W142" i="45"/>
  <c r="V143" i="45"/>
  <c r="W143" i="45"/>
  <c r="V144" i="45"/>
  <c r="W144" i="45"/>
  <c r="V145" i="45"/>
  <c r="W145" i="45"/>
  <c r="V146" i="45"/>
  <c r="W146" i="45"/>
  <c r="V147" i="45"/>
  <c r="W147" i="45"/>
  <c r="V148" i="45"/>
  <c r="W148" i="45"/>
  <c r="V149" i="45"/>
  <c r="W149" i="45"/>
  <c r="V150" i="45"/>
  <c r="W150" i="45"/>
  <c r="V151" i="45"/>
  <c r="W151" i="45"/>
  <c r="V152" i="45"/>
  <c r="W152" i="45"/>
  <c r="V153" i="45"/>
  <c r="W153" i="45"/>
  <c r="V154" i="45"/>
  <c r="W154" i="45"/>
  <c r="V155" i="45"/>
  <c r="W155" i="45"/>
  <c r="V156" i="45"/>
  <c r="W156" i="45"/>
  <c r="V157" i="45"/>
  <c r="W157" i="45"/>
  <c r="V158" i="45"/>
  <c r="W158" i="45"/>
  <c r="V159" i="45"/>
  <c r="W159" i="45"/>
  <c r="V160" i="45"/>
  <c r="W160" i="45"/>
  <c r="V161" i="45"/>
  <c r="W161" i="45"/>
  <c r="V162" i="45"/>
  <c r="W162" i="45"/>
  <c r="V163" i="45"/>
  <c r="W163" i="45"/>
  <c r="V164" i="45"/>
  <c r="W164" i="45"/>
  <c r="V165" i="45"/>
  <c r="W165" i="45"/>
  <c r="V166" i="45"/>
  <c r="W166" i="45"/>
  <c r="V167" i="45"/>
  <c r="W167" i="45"/>
  <c r="V168" i="45"/>
  <c r="W168" i="45"/>
  <c r="V169" i="45"/>
  <c r="W169" i="45"/>
  <c r="V170" i="45"/>
  <c r="W170" i="45"/>
  <c r="V171" i="45"/>
  <c r="W171" i="45"/>
  <c r="V172" i="45"/>
  <c r="W172" i="45"/>
  <c r="V173" i="45"/>
  <c r="W173" i="45"/>
  <c r="V174" i="45"/>
  <c r="W174" i="45"/>
  <c r="V175" i="45"/>
  <c r="W175" i="45"/>
  <c r="V176" i="45"/>
  <c r="W176" i="45"/>
  <c r="V177" i="45"/>
  <c r="W177" i="45"/>
  <c r="V178" i="45"/>
  <c r="W178" i="45"/>
  <c r="V179" i="45"/>
  <c r="W179" i="45"/>
  <c r="V180" i="45"/>
  <c r="W180" i="45"/>
  <c r="V181" i="45"/>
  <c r="W181" i="45"/>
  <c r="V182" i="45"/>
  <c r="W182" i="45"/>
  <c r="V183" i="45"/>
  <c r="W183" i="45"/>
  <c r="V184" i="45"/>
  <c r="W184" i="45"/>
  <c r="V185" i="45"/>
  <c r="W185" i="45"/>
  <c r="V186" i="45"/>
  <c r="W186" i="45"/>
  <c r="V187" i="45"/>
  <c r="W187" i="45"/>
  <c r="V188" i="45"/>
  <c r="W188" i="45"/>
  <c r="V189" i="45"/>
  <c r="W189" i="45"/>
  <c r="V190" i="45"/>
  <c r="W190" i="45"/>
  <c r="V191" i="45"/>
  <c r="W191" i="45"/>
  <c r="V192" i="45"/>
  <c r="W192" i="45"/>
  <c r="V193" i="45"/>
  <c r="W193" i="45"/>
  <c r="V194" i="45"/>
  <c r="W194" i="45"/>
  <c r="V195" i="45"/>
  <c r="W195" i="45"/>
  <c r="V196" i="45"/>
  <c r="W196" i="45"/>
  <c r="V197" i="45"/>
  <c r="W197" i="45"/>
  <c r="V198" i="45"/>
  <c r="W198" i="45"/>
  <c r="V199" i="45"/>
  <c r="W199" i="45"/>
  <c r="V200" i="45"/>
  <c r="W200" i="45"/>
  <c r="V201" i="45"/>
  <c r="W201" i="45"/>
  <c r="V202" i="45"/>
  <c r="W202" i="45"/>
  <c r="V203" i="45"/>
  <c r="W203" i="45"/>
  <c r="V204" i="45"/>
  <c r="W204" i="45"/>
  <c r="V205" i="45"/>
  <c r="W205" i="45"/>
  <c r="V206" i="45"/>
  <c r="W206" i="45"/>
  <c r="V207" i="45"/>
  <c r="W207" i="45"/>
  <c r="V208" i="45"/>
  <c r="W208" i="45"/>
  <c r="V209" i="45"/>
  <c r="W209" i="45"/>
  <c r="V210" i="45"/>
  <c r="W210" i="45"/>
  <c r="V211" i="45"/>
  <c r="W211" i="45"/>
  <c r="V212" i="45"/>
  <c r="W212" i="45"/>
  <c r="V213" i="45"/>
  <c r="W213" i="45"/>
  <c r="V214" i="45"/>
  <c r="W214" i="45"/>
  <c r="V215" i="45"/>
  <c r="W215" i="45"/>
  <c r="V216" i="45"/>
  <c r="W216" i="45"/>
  <c r="V217" i="45"/>
  <c r="W217" i="45"/>
  <c r="V218" i="45"/>
  <c r="W218" i="45"/>
  <c r="V219" i="45"/>
  <c r="W219" i="45"/>
  <c r="V220" i="45"/>
  <c r="W220" i="45"/>
  <c r="V221" i="45"/>
  <c r="W221" i="45"/>
  <c r="V222" i="45"/>
  <c r="W222" i="45"/>
  <c r="V223" i="45"/>
  <c r="W223" i="45"/>
  <c r="V224" i="45"/>
  <c r="W224" i="45"/>
  <c r="V225" i="45"/>
  <c r="W225" i="45"/>
  <c r="V226" i="45"/>
  <c r="W226" i="45"/>
  <c r="V227" i="45"/>
  <c r="W227" i="45"/>
  <c r="V228" i="45"/>
  <c r="W228" i="45"/>
  <c r="V229" i="45"/>
  <c r="W229" i="45"/>
  <c r="V230" i="45"/>
  <c r="W230" i="45"/>
  <c r="V231" i="45"/>
  <c r="W231" i="45"/>
  <c r="V232" i="45"/>
  <c r="W232" i="45"/>
  <c r="V233" i="45"/>
  <c r="W233" i="45"/>
  <c r="V234" i="45"/>
  <c r="W234" i="45"/>
  <c r="V235" i="45"/>
  <c r="W235" i="45"/>
  <c r="V236" i="45"/>
  <c r="W236" i="45"/>
  <c r="V237" i="45"/>
  <c r="W237" i="45"/>
  <c r="V238" i="45"/>
  <c r="W238" i="45"/>
  <c r="V239" i="45"/>
  <c r="W239" i="45"/>
  <c r="V240" i="45"/>
  <c r="W240" i="45"/>
  <c r="V241" i="45"/>
  <c r="W241" i="45"/>
  <c r="V242" i="45"/>
  <c r="W242" i="45"/>
  <c r="V243" i="45"/>
  <c r="W243" i="45"/>
  <c r="V244" i="45"/>
  <c r="W244" i="45"/>
  <c r="V245" i="45"/>
  <c r="W245" i="45"/>
  <c r="V246" i="45"/>
  <c r="W246" i="45"/>
  <c r="V247" i="45"/>
  <c r="W247" i="45"/>
  <c r="V248" i="45"/>
  <c r="W248" i="45"/>
  <c r="V249" i="45"/>
  <c r="W249" i="45"/>
  <c r="V250" i="45"/>
  <c r="W250" i="45"/>
  <c r="V251" i="45"/>
  <c r="W251" i="45"/>
  <c r="V252" i="45"/>
  <c r="W252" i="45"/>
  <c r="V253" i="45"/>
  <c r="W253" i="45"/>
  <c r="V254" i="45"/>
  <c r="W254" i="45"/>
  <c r="V255" i="45"/>
  <c r="W255" i="45"/>
  <c r="V256" i="45"/>
  <c r="W256" i="45"/>
  <c r="V257" i="45"/>
  <c r="W257" i="45"/>
  <c r="V258" i="45"/>
  <c r="W258" i="45"/>
  <c r="V259" i="45"/>
  <c r="W259" i="45"/>
  <c r="V260" i="45"/>
  <c r="W260" i="45"/>
  <c r="V261" i="45"/>
  <c r="W261" i="45"/>
  <c r="V262" i="45"/>
  <c r="W262" i="45"/>
  <c r="V263" i="45"/>
  <c r="W263" i="45"/>
  <c r="V264" i="45"/>
  <c r="W264" i="45"/>
  <c r="V265" i="45"/>
  <c r="W265" i="45"/>
  <c r="V266" i="45"/>
  <c r="W266" i="45"/>
  <c r="V267" i="45"/>
  <c r="W267" i="45"/>
  <c r="V268" i="45"/>
  <c r="W268" i="45"/>
  <c r="V269" i="45"/>
  <c r="W269" i="45"/>
  <c r="V270" i="45"/>
  <c r="W270" i="45"/>
  <c r="V271" i="45"/>
  <c r="W271" i="45"/>
  <c r="V272" i="45"/>
  <c r="W272" i="45"/>
  <c r="V273" i="45"/>
  <c r="W273" i="45"/>
  <c r="V274" i="45"/>
  <c r="W274" i="45"/>
  <c r="V275" i="45"/>
  <c r="W275" i="45"/>
  <c r="V276" i="45"/>
  <c r="W276" i="45"/>
  <c r="V277" i="45"/>
  <c r="W277" i="45"/>
  <c r="V278" i="45"/>
  <c r="W278" i="45"/>
  <c r="V279" i="45"/>
  <c r="W279" i="45"/>
  <c r="V280" i="45"/>
  <c r="W280" i="45"/>
  <c r="V281" i="45"/>
  <c r="W281" i="45"/>
  <c r="V282" i="45"/>
  <c r="W282" i="45"/>
  <c r="V283" i="45"/>
  <c r="W283" i="45"/>
  <c r="V284" i="45"/>
  <c r="W284" i="45"/>
  <c r="V285" i="45"/>
  <c r="W285" i="45"/>
  <c r="V286" i="45"/>
  <c r="W286" i="45"/>
  <c r="V287" i="45"/>
  <c r="W287" i="45"/>
  <c r="V288" i="45"/>
  <c r="W288" i="45"/>
  <c r="V289" i="45"/>
  <c r="W289" i="45"/>
  <c r="V290" i="45"/>
  <c r="W290" i="45"/>
  <c r="V291" i="45"/>
  <c r="W291" i="45"/>
  <c r="V292" i="45"/>
  <c r="W292" i="45"/>
  <c r="V293" i="45"/>
  <c r="W293" i="45"/>
  <c r="V294" i="45"/>
  <c r="W294" i="45"/>
  <c r="V295" i="45"/>
  <c r="W295" i="45"/>
  <c r="V296" i="45"/>
  <c r="W296" i="45"/>
  <c r="V297" i="45"/>
  <c r="W297" i="45"/>
  <c r="V298" i="45"/>
  <c r="W298" i="45"/>
  <c r="V299" i="45"/>
  <c r="W299" i="45"/>
  <c r="V300" i="45"/>
  <c r="W300" i="45"/>
  <c r="V301" i="45"/>
  <c r="W301" i="45"/>
  <c r="V302" i="45"/>
  <c r="W302" i="45"/>
  <c r="V303" i="45"/>
  <c r="W303" i="45"/>
  <c r="V304" i="45"/>
  <c r="W304" i="45"/>
  <c r="V305" i="45"/>
  <c r="W305" i="45"/>
  <c r="V306" i="45"/>
  <c r="W306" i="45"/>
  <c r="V307" i="45"/>
  <c r="W307" i="45"/>
  <c r="V308" i="45"/>
  <c r="W308" i="45"/>
  <c r="V309" i="45"/>
  <c r="W309" i="45"/>
  <c r="V310" i="45"/>
  <c r="W310" i="45"/>
  <c r="V311" i="45"/>
  <c r="W311" i="45"/>
  <c r="V312" i="45"/>
  <c r="W312" i="45"/>
  <c r="V313" i="45"/>
  <c r="W313" i="45"/>
  <c r="V314" i="45"/>
  <c r="W314" i="45"/>
  <c r="V315" i="45"/>
  <c r="W315" i="45"/>
  <c r="V316" i="45"/>
  <c r="W316" i="45"/>
  <c r="V317" i="45"/>
  <c r="W317" i="45"/>
  <c r="V318" i="45"/>
  <c r="W318" i="45"/>
  <c r="V319" i="45"/>
  <c r="W319" i="45"/>
  <c r="V320" i="45"/>
  <c r="W320" i="45"/>
  <c r="V321" i="45"/>
  <c r="W321" i="45"/>
  <c r="V322" i="45"/>
  <c r="W322" i="45"/>
  <c r="V323" i="45"/>
  <c r="W323" i="45"/>
  <c r="V324" i="45"/>
  <c r="W324" i="45"/>
  <c r="V325" i="45"/>
  <c r="W325" i="45"/>
  <c r="V326" i="45"/>
  <c r="W326" i="45"/>
  <c r="V327" i="45"/>
  <c r="W327" i="45"/>
  <c r="V328" i="45"/>
  <c r="W328" i="45"/>
  <c r="V329" i="45"/>
  <c r="W329" i="45"/>
  <c r="V330" i="45"/>
  <c r="W330" i="45"/>
  <c r="V331" i="45"/>
  <c r="W331" i="45"/>
  <c r="V332" i="45"/>
  <c r="W332" i="45"/>
  <c r="V333" i="45"/>
  <c r="W333" i="45"/>
  <c r="V334" i="45"/>
  <c r="W334" i="45"/>
  <c r="V335" i="45"/>
  <c r="W335" i="45"/>
  <c r="V336" i="45"/>
  <c r="W336" i="45"/>
  <c r="V337" i="45"/>
  <c r="W337" i="45"/>
  <c r="V338" i="45"/>
  <c r="W338" i="45"/>
  <c r="V339" i="45"/>
  <c r="W339" i="45"/>
  <c r="V340" i="45"/>
  <c r="W340" i="45"/>
  <c r="V341" i="45"/>
  <c r="W341" i="45"/>
  <c r="V342" i="45"/>
  <c r="W342" i="45"/>
  <c r="V343" i="45"/>
  <c r="W343" i="45"/>
  <c r="V344" i="45"/>
  <c r="W344" i="45"/>
  <c r="V345" i="45"/>
  <c r="W345" i="45"/>
  <c r="V346" i="45"/>
  <c r="W346" i="45"/>
  <c r="V347" i="45"/>
  <c r="W347" i="45"/>
  <c r="V348" i="45"/>
  <c r="W348" i="45"/>
  <c r="V349" i="45"/>
  <c r="W349" i="45"/>
  <c r="V350" i="45"/>
  <c r="W350" i="45"/>
  <c r="V351" i="45"/>
  <c r="W351" i="45"/>
  <c r="V352" i="45"/>
  <c r="W352" i="45"/>
  <c r="V353" i="45"/>
  <c r="W353" i="45"/>
  <c r="V354" i="45"/>
  <c r="W354" i="45"/>
  <c r="V355" i="45"/>
  <c r="W355" i="45"/>
  <c r="V356" i="45"/>
  <c r="W356" i="45"/>
  <c r="V357" i="45"/>
  <c r="W357" i="45"/>
  <c r="V358" i="45"/>
  <c r="W358" i="45"/>
  <c r="V359" i="45"/>
  <c r="W359" i="45"/>
  <c r="V360" i="45"/>
  <c r="W360" i="45"/>
  <c r="V361" i="45"/>
  <c r="W361" i="45"/>
  <c r="V362" i="45"/>
  <c r="W362" i="45"/>
  <c r="V363" i="45"/>
  <c r="W363" i="45"/>
  <c r="V364" i="45"/>
  <c r="W364" i="45"/>
  <c r="V365" i="45"/>
  <c r="W365" i="45"/>
  <c r="V366" i="45"/>
  <c r="W366" i="45"/>
  <c r="V367" i="45"/>
  <c r="W367" i="45"/>
  <c r="V368" i="45"/>
  <c r="W368" i="45"/>
  <c r="V369" i="45"/>
  <c r="W369" i="45"/>
  <c r="V370" i="45"/>
  <c r="W370" i="45"/>
  <c r="V371" i="45"/>
  <c r="W371" i="45"/>
  <c r="V372" i="45"/>
  <c r="W372" i="45"/>
  <c r="V373" i="45"/>
  <c r="W373" i="45"/>
  <c r="V374" i="45"/>
  <c r="W374" i="45"/>
  <c r="V375" i="45"/>
  <c r="W375" i="45"/>
  <c r="V376" i="45"/>
  <c r="W376" i="45"/>
  <c r="V377" i="45"/>
  <c r="W377" i="45"/>
  <c r="V378" i="45"/>
  <c r="W378" i="45"/>
  <c r="V379" i="45"/>
  <c r="W379" i="45"/>
  <c r="V380" i="45"/>
  <c r="W380" i="45"/>
  <c r="V381" i="45"/>
  <c r="W381" i="45"/>
  <c r="V382" i="45"/>
  <c r="W382" i="45"/>
  <c r="V383" i="45"/>
  <c r="W383" i="45"/>
  <c r="V384" i="45"/>
  <c r="W384" i="45"/>
  <c r="V385" i="45"/>
  <c r="W385" i="45"/>
  <c r="V386" i="45"/>
  <c r="W386" i="45"/>
  <c r="V387" i="45"/>
  <c r="W387" i="45"/>
  <c r="V388" i="45"/>
  <c r="W388" i="45"/>
  <c r="V389" i="45"/>
  <c r="W389" i="45"/>
  <c r="V390" i="45"/>
  <c r="W390" i="45"/>
  <c r="V391" i="45"/>
  <c r="W391" i="45"/>
  <c r="V392" i="45"/>
  <c r="W392" i="45"/>
  <c r="V393" i="45"/>
  <c r="W393" i="45"/>
  <c r="V394" i="45"/>
  <c r="W394" i="45"/>
  <c r="V395" i="45"/>
  <c r="W395" i="45"/>
  <c r="V396" i="45"/>
  <c r="W396" i="45"/>
  <c r="V397" i="45"/>
  <c r="W397" i="45"/>
  <c r="V398" i="45"/>
  <c r="W398" i="45"/>
  <c r="V399" i="45"/>
  <c r="W399" i="45"/>
  <c r="V400" i="45"/>
  <c r="W400" i="45"/>
  <c r="V401" i="45"/>
  <c r="W401" i="45"/>
  <c r="V402" i="45"/>
  <c r="W402" i="45"/>
  <c r="V403" i="45"/>
  <c r="W403" i="45"/>
  <c r="V404" i="45"/>
  <c r="W404" i="45"/>
  <c r="V405" i="45"/>
  <c r="W405" i="45"/>
  <c r="V406" i="45"/>
  <c r="W406" i="45"/>
  <c r="V407" i="45"/>
  <c r="W407" i="45"/>
  <c r="V408" i="45"/>
  <c r="W408" i="45"/>
  <c r="V409" i="45"/>
  <c r="W409" i="45"/>
  <c r="V410" i="45"/>
  <c r="W410" i="45"/>
  <c r="V411" i="45"/>
  <c r="W411" i="45"/>
  <c r="V412" i="45"/>
  <c r="W412" i="45"/>
  <c r="V413" i="45"/>
  <c r="W413" i="45"/>
  <c r="V414" i="45"/>
  <c r="W414" i="45"/>
  <c r="V415" i="45"/>
  <c r="W415" i="45"/>
  <c r="V416" i="45"/>
  <c r="W416" i="45"/>
  <c r="V417" i="45"/>
  <c r="W417" i="45"/>
  <c r="V418" i="45"/>
  <c r="W418" i="45"/>
  <c r="V419" i="45"/>
  <c r="W419" i="45"/>
  <c r="V420" i="45"/>
  <c r="W420" i="45"/>
  <c r="V421" i="45"/>
  <c r="W421" i="45"/>
  <c r="V422" i="45"/>
  <c r="W422" i="45"/>
  <c r="V423" i="45"/>
  <c r="W423" i="45"/>
  <c r="V424" i="45"/>
  <c r="W424" i="45"/>
  <c r="V425" i="45"/>
  <c r="W425" i="45"/>
  <c r="V426" i="45"/>
  <c r="W426" i="45"/>
  <c r="V427" i="45"/>
  <c r="W427" i="45"/>
  <c r="V428" i="45"/>
  <c r="W428" i="45"/>
  <c r="V429" i="45"/>
  <c r="W429" i="45"/>
  <c r="V430" i="45"/>
  <c r="W430" i="45"/>
  <c r="V431" i="45"/>
  <c r="W431" i="45"/>
  <c r="V432" i="45"/>
  <c r="W432" i="45"/>
  <c r="V433" i="45"/>
  <c r="W433" i="45"/>
  <c r="V434" i="45"/>
  <c r="W434" i="45"/>
  <c r="V435" i="45"/>
  <c r="W435" i="45"/>
  <c r="V436" i="45"/>
  <c r="W436" i="45"/>
  <c r="V437" i="45"/>
  <c r="W437" i="45"/>
  <c r="V438" i="45"/>
  <c r="W438" i="45"/>
  <c r="V439" i="45"/>
  <c r="W439" i="45"/>
  <c r="V440" i="45"/>
  <c r="W440" i="45"/>
  <c r="V441" i="45"/>
  <c r="W441" i="45"/>
  <c r="V442" i="45"/>
  <c r="W442" i="45"/>
  <c r="V443" i="45"/>
  <c r="W443" i="45"/>
  <c r="V444" i="45"/>
  <c r="W444" i="45"/>
  <c r="V445" i="45"/>
  <c r="W445" i="45"/>
  <c r="V446" i="45"/>
  <c r="W446" i="45"/>
  <c r="R3" i="45"/>
  <c r="S3" i="45"/>
  <c r="R4" i="45"/>
  <c r="S4" i="45"/>
  <c r="R5" i="45"/>
  <c r="S5" i="45"/>
  <c r="R6" i="45"/>
  <c r="S6" i="45"/>
  <c r="R7" i="45"/>
  <c r="S7" i="45"/>
  <c r="R8" i="45"/>
  <c r="S8" i="45"/>
  <c r="R9" i="45"/>
  <c r="S9" i="45"/>
  <c r="R10" i="45"/>
  <c r="S10" i="45"/>
  <c r="R11" i="45"/>
  <c r="S11" i="45"/>
  <c r="R12" i="45"/>
  <c r="S12" i="45"/>
  <c r="R13" i="45"/>
  <c r="S13" i="45"/>
  <c r="R14" i="45"/>
  <c r="S14" i="45"/>
  <c r="R15" i="45"/>
  <c r="S15" i="45"/>
  <c r="R16" i="45"/>
  <c r="S16" i="45"/>
  <c r="R17" i="45"/>
  <c r="S17" i="45"/>
  <c r="R18" i="45"/>
  <c r="S18" i="45"/>
  <c r="R19" i="45"/>
  <c r="S19" i="45"/>
  <c r="R20" i="45"/>
  <c r="S20" i="45"/>
  <c r="R21" i="45"/>
  <c r="S21" i="45"/>
  <c r="R22" i="45"/>
  <c r="S22" i="45"/>
  <c r="R23" i="45"/>
  <c r="S23" i="45"/>
  <c r="R24" i="45"/>
  <c r="S24" i="45"/>
  <c r="R25" i="45"/>
  <c r="S25" i="45"/>
  <c r="R26" i="45"/>
  <c r="S26" i="45"/>
  <c r="R27" i="45"/>
  <c r="S27" i="45"/>
  <c r="R28" i="45"/>
  <c r="S28" i="45"/>
  <c r="R29" i="45"/>
  <c r="S29" i="45"/>
  <c r="R30" i="45"/>
  <c r="S30" i="45"/>
  <c r="R31" i="45"/>
  <c r="S31" i="45"/>
  <c r="R32" i="45"/>
  <c r="S32" i="45"/>
  <c r="R33" i="45"/>
  <c r="S33" i="45"/>
  <c r="R34" i="45"/>
  <c r="S34" i="45"/>
  <c r="R35" i="45"/>
  <c r="S35" i="45"/>
  <c r="R36" i="45"/>
  <c r="S36" i="45"/>
  <c r="R37" i="45"/>
  <c r="S37" i="45"/>
  <c r="R38" i="45"/>
  <c r="S38" i="45"/>
  <c r="R39" i="45"/>
  <c r="S39" i="45"/>
  <c r="R40" i="45"/>
  <c r="S40" i="45"/>
  <c r="R41" i="45"/>
  <c r="S41" i="45"/>
  <c r="R42" i="45"/>
  <c r="S42" i="45"/>
  <c r="R43" i="45"/>
  <c r="S43" i="45"/>
  <c r="R44" i="45"/>
  <c r="S44" i="45"/>
  <c r="R45" i="45"/>
  <c r="S45" i="45"/>
  <c r="R46" i="45"/>
  <c r="S46" i="45"/>
  <c r="R47" i="45"/>
  <c r="S47" i="45"/>
  <c r="R48" i="45"/>
  <c r="S48" i="45"/>
  <c r="R49" i="45"/>
  <c r="S49" i="45"/>
  <c r="R50" i="45"/>
  <c r="S50" i="45"/>
  <c r="R51" i="45"/>
  <c r="S51" i="45"/>
  <c r="R52" i="45"/>
  <c r="S52" i="45"/>
  <c r="R53" i="45"/>
  <c r="S53" i="45"/>
  <c r="R54" i="45"/>
  <c r="S54" i="45"/>
  <c r="R55" i="45"/>
  <c r="S55" i="45"/>
  <c r="R56" i="45"/>
  <c r="S56" i="45"/>
  <c r="R57" i="45"/>
  <c r="S57" i="45"/>
  <c r="R58" i="45"/>
  <c r="S58" i="45"/>
  <c r="R59" i="45"/>
  <c r="S59" i="45"/>
  <c r="R60" i="45"/>
  <c r="S60" i="45"/>
  <c r="R61" i="45"/>
  <c r="S61" i="45"/>
  <c r="R62" i="45"/>
  <c r="S62" i="45"/>
  <c r="R63" i="45"/>
  <c r="S63" i="45"/>
  <c r="R64" i="45"/>
  <c r="S64" i="45"/>
  <c r="R65" i="45"/>
  <c r="S65" i="45"/>
  <c r="R66" i="45"/>
  <c r="S66" i="45"/>
  <c r="R67" i="45"/>
  <c r="S67" i="45"/>
  <c r="R68" i="45"/>
  <c r="S68" i="45"/>
  <c r="R69" i="45"/>
  <c r="S69" i="45"/>
  <c r="R70" i="45"/>
  <c r="S70" i="45"/>
  <c r="R71" i="45"/>
  <c r="S71" i="45"/>
  <c r="R72" i="45"/>
  <c r="S72" i="45"/>
  <c r="R73" i="45"/>
  <c r="S73" i="45"/>
  <c r="R74" i="45"/>
  <c r="S74" i="45"/>
  <c r="R75" i="45"/>
  <c r="S75" i="45"/>
  <c r="R76" i="45"/>
  <c r="S76" i="45"/>
  <c r="R77" i="45"/>
  <c r="S77" i="45"/>
  <c r="R78" i="45"/>
  <c r="S78" i="45"/>
  <c r="R79" i="45"/>
  <c r="S79" i="45"/>
  <c r="R80" i="45"/>
  <c r="S80" i="45"/>
  <c r="R81" i="45"/>
  <c r="S81" i="45"/>
  <c r="R82" i="45"/>
  <c r="S82" i="45"/>
  <c r="R83" i="45"/>
  <c r="S83" i="45"/>
  <c r="R84" i="45"/>
  <c r="S84" i="45"/>
  <c r="R85" i="45"/>
  <c r="S85" i="45"/>
  <c r="R86" i="45"/>
  <c r="S86" i="45"/>
  <c r="R87" i="45"/>
  <c r="S87" i="45"/>
  <c r="R88" i="45"/>
  <c r="S88" i="45"/>
  <c r="R89" i="45"/>
  <c r="S89" i="45"/>
  <c r="R90" i="45"/>
  <c r="S90" i="45"/>
  <c r="R91" i="45"/>
  <c r="S91" i="45"/>
  <c r="R92" i="45"/>
  <c r="S92" i="45"/>
  <c r="R93" i="45"/>
  <c r="S93" i="45"/>
  <c r="R94" i="45"/>
  <c r="S94" i="45"/>
  <c r="R95" i="45"/>
  <c r="S95" i="45"/>
  <c r="R96" i="45"/>
  <c r="S96" i="45"/>
  <c r="R97" i="45"/>
  <c r="S97" i="45"/>
  <c r="R98" i="45"/>
  <c r="S98" i="45"/>
  <c r="R99" i="45"/>
  <c r="S99" i="45"/>
  <c r="R100" i="45"/>
  <c r="S100" i="45"/>
  <c r="R101" i="45"/>
  <c r="S101" i="45"/>
  <c r="R102" i="45"/>
  <c r="S102" i="45"/>
  <c r="R103" i="45"/>
  <c r="S103" i="45"/>
  <c r="R104" i="45"/>
  <c r="S104" i="45"/>
  <c r="R105" i="45"/>
  <c r="S105" i="45"/>
  <c r="R106" i="45"/>
  <c r="S106" i="45"/>
  <c r="R107" i="45"/>
  <c r="S107" i="45"/>
  <c r="R108" i="45"/>
  <c r="S108" i="45"/>
  <c r="R109" i="45"/>
  <c r="S109" i="45"/>
  <c r="R110" i="45"/>
  <c r="S110" i="45"/>
  <c r="R111" i="45"/>
  <c r="S111" i="45"/>
  <c r="R112" i="45"/>
  <c r="S112" i="45"/>
  <c r="R113" i="45"/>
  <c r="S113" i="45"/>
  <c r="R114" i="45"/>
  <c r="S114" i="45"/>
  <c r="R115" i="45"/>
  <c r="S115" i="45"/>
  <c r="R116" i="45"/>
  <c r="S116" i="45"/>
  <c r="R117" i="45"/>
  <c r="S117" i="45"/>
  <c r="R118" i="45"/>
  <c r="S118" i="45"/>
  <c r="R119" i="45"/>
  <c r="S119" i="45"/>
  <c r="R120" i="45"/>
  <c r="S120" i="45"/>
  <c r="R121" i="45"/>
  <c r="S121" i="45"/>
  <c r="R122" i="45"/>
  <c r="S122" i="45"/>
  <c r="R123" i="45"/>
  <c r="S123" i="45"/>
  <c r="R124" i="45"/>
  <c r="S124" i="45"/>
  <c r="R125" i="45"/>
  <c r="S125" i="45"/>
  <c r="R126" i="45"/>
  <c r="S126" i="45"/>
  <c r="R127" i="45"/>
  <c r="S127" i="45"/>
  <c r="R128" i="45"/>
  <c r="S128" i="45"/>
  <c r="R129" i="45"/>
  <c r="S129" i="45"/>
  <c r="R130" i="45"/>
  <c r="S130" i="45"/>
  <c r="R131" i="45"/>
  <c r="S131" i="45"/>
  <c r="R132" i="45"/>
  <c r="S132" i="45"/>
  <c r="R133" i="45"/>
  <c r="S133" i="45"/>
  <c r="R134" i="45"/>
  <c r="S134" i="45"/>
  <c r="R135" i="45"/>
  <c r="S135" i="45"/>
  <c r="R136" i="45"/>
  <c r="S136" i="45"/>
  <c r="R137" i="45"/>
  <c r="S137" i="45"/>
  <c r="R138" i="45"/>
  <c r="S138" i="45"/>
  <c r="R139" i="45"/>
  <c r="S139" i="45"/>
  <c r="R140" i="45"/>
  <c r="S140" i="45"/>
  <c r="R141" i="45"/>
  <c r="S141" i="45"/>
  <c r="R142" i="45"/>
  <c r="S142" i="45"/>
  <c r="R143" i="45"/>
  <c r="S143" i="45"/>
  <c r="R144" i="45"/>
  <c r="S144" i="45"/>
  <c r="R145" i="45"/>
  <c r="S145" i="45"/>
  <c r="R146" i="45"/>
  <c r="S146" i="45"/>
  <c r="R147" i="45"/>
  <c r="S147" i="45"/>
  <c r="R148" i="45"/>
  <c r="S148" i="45"/>
  <c r="R149" i="45"/>
  <c r="S149" i="45"/>
  <c r="R150" i="45"/>
  <c r="S150" i="45"/>
  <c r="R151" i="45"/>
  <c r="S151" i="45"/>
  <c r="R152" i="45"/>
  <c r="S152" i="45"/>
  <c r="R153" i="45"/>
  <c r="S153" i="45"/>
  <c r="R154" i="45"/>
  <c r="S154" i="45"/>
  <c r="R155" i="45"/>
  <c r="S155" i="45"/>
  <c r="R156" i="45"/>
  <c r="S156" i="45"/>
  <c r="R157" i="45"/>
  <c r="S157" i="45"/>
  <c r="R158" i="45"/>
  <c r="S158" i="45"/>
  <c r="R159" i="45"/>
  <c r="S159" i="45"/>
  <c r="R160" i="45"/>
  <c r="S160" i="45"/>
  <c r="R161" i="45"/>
  <c r="S161" i="45"/>
  <c r="R162" i="45"/>
  <c r="S162" i="45"/>
  <c r="R163" i="45"/>
  <c r="S163" i="45"/>
  <c r="R164" i="45"/>
  <c r="S164" i="45"/>
  <c r="R165" i="45"/>
  <c r="S165" i="45"/>
  <c r="R166" i="45"/>
  <c r="S166" i="45"/>
  <c r="R167" i="45"/>
  <c r="S167" i="45"/>
  <c r="R168" i="45"/>
  <c r="S168" i="45"/>
  <c r="R169" i="45"/>
  <c r="S169" i="45"/>
  <c r="R170" i="45"/>
  <c r="S170" i="45"/>
  <c r="R171" i="45"/>
  <c r="S171" i="45"/>
  <c r="R172" i="45"/>
  <c r="S172" i="45"/>
  <c r="R173" i="45"/>
  <c r="S173" i="45"/>
  <c r="R174" i="45"/>
  <c r="S174" i="45"/>
  <c r="R175" i="45"/>
  <c r="S175" i="45"/>
  <c r="R176" i="45"/>
  <c r="S176" i="45"/>
  <c r="R177" i="45"/>
  <c r="S177" i="45"/>
  <c r="R178" i="45"/>
  <c r="S178" i="45"/>
  <c r="R179" i="45"/>
  <c r="S179" i="45"/>
  <c r="R180" i="45"/>
  <c r="S180" i="45"/>
  <c r="R181" i="45"/>
  <c r="S181" i="45"/>
  <c r="R182" i="45"/>
  <c r="S182" i="45"/>
  <c r="R183" i="45"/>
  <c r="S183" i="45"/>
  <c r="R184" i="45"/>
  <c r="S184" i="45"/>
  <c r="R185" i="45"/>
  <c r="S185" i="45"/>
  <c r="R186" i="45"/>
  <c r="S186" i="45"/>
  <c r="R187" i="45"/>
  <c r="S187" i="45"/>
  <c r="R188" i="45"/>
  <c r="S188" i="45"/>
  <c r="R189" i="45"/>
  <c r="S189" i="45"/>
  <c r="R190" i="45"/>
  <c r="S190" i="45"/>
  <c r="R191" i="45"/>
  <c r="S191" i="45"/>
  <c r="R192" i="45"/>
  <c r="S192" i="45"/>
  <c r="R193" i="45"/>
  <c r="S193" i="45"/>
  <c r="R194" i="45"/>
  <c r="S194" i="45"/>
  <c r="R195" i="45"/>
  <c r="S195" i="45"/>
  <c r="R196" i="45"/>
  <c r="S196" i="45"/>
  <c r="R197" i="45"/>
  <c r="S197" i="45"/>
  <c r="R198" i="45"/>
  <c r="S198" i="45"/>
  <c r="R199" i="45"/>
  <c r="S199" i="45"/>
  <c r="R200" i="45"/>
  <c r="S200" i="45"/>
  <c r="R201" i="45"/>
  <c r="S201" i="45"/>
  <c r="R202" i="45"/>
  <c r="S202" i="45"/>
  <c r="R203" i="45"/>
  <c r="S203" i="45"/>
  <c r="R204" i="45"/>
  <c r="S204" i="45"/>
  <c r="R205" i="45"/>
  <c r="S205" i="45"/>
  <c r="R206" i="45"/>
  <c r="S206" i="45"/>
  <c r="R207" i="45"/>
  <c r="S207" i="45"/>
  <c r="R208" i="45"/>
  <c r="S208" i="45"/>
  <c r="R209" i="45"/>
  <c r="S209" i="45"/>
  <c r="R210" i="45"/>
  <c r="S210" i="45"/>
  <c r="R211" i="45"/>
  <c r="S211" i="45"/>
  <c r="R212" i="45"/>
  <c r="S212" i="45"/>
  <c r="R213" i="45"/>
  <c r="S213" i="45"/>
  <c r="R214" i="45"/>
  <c r="S214" i="45"/>
  <c r="R215" i="45"/>
  <c r="S215" i="45"/>
  <c r="R216" i="45"/>
  <c r="S216" i="45"/>
  <c r="R217" i="45"/>
  <c r="S217" i="45"/>
  <c r="R218" i="45"/>
  <c r="S218" i="45"/>
  <c r="R219" i="45"/>
  <c r="S219" i="45"/>
  <c r="R220" i="45"/>
  <c r="S220" i="45"/>
  <c r="R221" i="45"/>
  <c r="S221" i="45"/>
  <c r="R222" i="45"/>
  <c r="S222" i="45"/>
  <c r="R223" i="45"/>
  <c r="S223" i="45"/>
  <c r="R224" i="45"/>
  <c r="S224" i="45"/>
  <c r="R225" i="45"/>
  <c r="S225" i="45"/>
  <c r="R226" i="45"/>
  <c r="S226" i="45"/>
  <c r="R227" i="45"/>
  <c r="S227" i="45"/>
  <c r="R228" i="45"/>
  <c r="S228" i="45"/>
  <c r="R229" i="45"/>
  <c r="S229" i="45"/>
  <c r="R230" i="45"/>
  <c r="S230" i="45"/>
  <c r="R231" i="45"/>
  <c r="S231" i="45"/>
  <c r="R232" i="45"/>
  <c r="S232" i="45"/>
  <c r="R233" i="45"/>
  <c r="S233" i="45"/>
  <c r="R234" i="45"/>
  <c r="S234" i="45"/>
  <c r="R235" i="45"/>
  <c r="S235" i="45"/>
  <c r="R236" i="45"/>
  <c r="S236" i="45"/>
  <c r="R237" i="45"/>
  <c r="S237" i="45"/>
  <c r="R238" i="45"/>
  <c r="S238" i="45"/>
  <c r="R239" i="45"/>
  <c r="S239" i="45"/>
  <c r="R240" i="45"/>
  <c r="S240" i="45"/>
  <c r="R241" i="45"/>
  <c r="S241" i="45"/>
  <c r="R242" i="45"/>
  <c r="S242" i="45"/>
  <c r="R243" i="45"/>
  <c r="S243" i="45"/>
  <c r="R244" i="45"/>
  <c r="S244" i="45"/>
  <c r="R245" i="45"/>
  <c r="S245" i="45"/>
  <c r="R246" i="45"/>
  <c r="S246" i="45"/>
  <c r="R247" i="45"/>
  <c r="S247" i="45"/>
  <c r="R248" i="45"/>
  <c r="S248" i="45"/>
  <c r="R249" i="45"/>
  <c r="S249" i="45"/>
  <c r="R250" i="45"/>
  <c r="S250" i="45"/>
  <c r="R251" i="45"/>
  <c r="S251" i="45"/>
  <c r="R252" i="45"/>
  <c r="S252" i="45"/>
  <c r="R253" i="45"/>
  <c r="S253" i="45"/>
  <c r="R254" i="45"/>
  <c r="S254" i="45"/>
  <c r="R255" i="45"/>
  <c r="S255" i="45"/>
  <c r="R256" i="45"/>
  <c r="S256" i="45"/>
  <c r="R257" i="45"/>
  <c r="S257" i="45"/>
  <c r="R258" i="45"/>
  <c r="S258" i="45"/>
  <c r="R259" i="45"/>
  <c r="S259" i="45"/>
  <c r="R260" i="45"/>
  <c r="S260" i="45"/>
  <c r="R261" i="45"/>
  <c r="S261" i="45"/>
  <c r="R262" i="45"/>
  <c r="S262" i="45"/>
  <c r="R263" i="45"/>
  <c r="S263" i="45"/>
  <c r="R264" i="45"/>
  <c r="S264" i="45"/>
  <c r="R265" i="45"/>
  <c r="S265" i="45"/>
  <c r="R266" i="45"/>
  <c r="S266" i="45"/>
  <c r="R267" i="45"/>
  <c r="S267" i="45"/>
  <c r="R268" i="45"/>
  <c r="S268" i="45"/>
  <c r="R269" i="45"/>
  <c r="S269" i="45"/>
  <c r="R270" i="45"/>
  <c r="S270" i="45"/>
  <c r="R271" i="45"/>
  <c r="S271" i="45"/>
  <c r="R272" i="45"/>
  <c r="S272" i="45"/>
  <c r="R273" i="45"/>
  <c r="S273" i="45"/>
  <c r="R274" i="45"/>
  <c r="S274" i="45"/>
  <c r="R275" i="45"/>
  <c r="S275" i="45"/>
  <c r="R276" i="45"/>
  <c r="S276" i="45"/>
  <c r="R277" i="45"/>
  <c r="S277" i="45"/>
  <c r="R278" i="45"/>
  <c r="S278" i="45"/>
  <c r="R279" i="45"/>
  <c r="S279" i="45"/>
  <c r="R280" i="45"/>
  <c r="S280" i="45"/>
  <c r="R281" i="45"/>
  <c r="S281" i="45"/>
  <c r="R282" i="45"/>
  <c r="S282" i="45"/>
  <c r="R283" i="45"/>
  <c r="S283" i="45"/>
  <c r="R284" i="45"/>
  <c r="S284" i="45"/>
  <c r="R285" i="45"/>
  <c r="S285" i="45"/>
  <c r="R286" i="45"/>
  <c r="S286" i="45"/>
  <c r="R287" i="45"/>
  <c r="S287" i="45"/>
  <c r="R288" i="45"/>
  <c r="S288" i="45"/>
  <c r="R289" i="45"/>
  <c r="S289" i="45"/>
  <c r="R290" i="45"/>
  <c r="S290" i="45"/>
  <c r="R291" i="45"/>
  <c r="S291" i="45"/>
  <c r="R292" i="45"/>
  <c r="S292" i="45"/>
  <c r="R293" i="45"/>
  <c r="S293" i="45"/>
  <c r="R294" i="45"/>
  <c r="S294" i="45"/>
  <c r="R295" i="45"/>
  <c r="S295" i="45"/>
  <c r="R296" i="45"/>
  <c r="S296" i="45"/>
  <c r="R297" i="45"/>
  <c r="S297" i="45"/>
  <c r="R298" i="45"/>
  <c r="S298" i="45"/>
  <c r="R299" i="45"/>
  <c r="S299" i="45"/>
  <c r="R300" i="45"/>
  <c r="S300" i="45"/>
  <c r="R301" i="45"/>
  <c r="S301" i="45"/>
  <c r="R302" i="45"/>
  <c r="S302" i="45"/>
  <c r="R303" i="45"/>
  <c r="S303" i="45"/>
  <c r="R304" i="45"/>
  <c r="S304" i="45"/>
  <c r="R305" i="45"/>
  <c r="S305" i="45"/>
  <c r="R306" i="45"/>
  <c r="S306" i="45"/>
  <c r="R307" i="45"/>
  <c r="S307" i="45"/>
  <c r="R308" i="45"/>
  <c r="S308" i="45"/>
  <c r="R309" i="45"/>
  <c r="S309" i="45"/>
  <c r="R310" i="45"/>
  <c r="S310" i="45"/>
  <c r="R311" i="45"/>
  <c r="S311" i="45"/>
  <c r="R312" i="45"/>
  <c r="S312" i="45"/>
  <c r="R313" i="45"/>
  <c r="S313" i="45"/>
  <c r="R314" i="45"/>
  <c r="S314" i="45"/>
  <c r="R315" i="45"/>
  <c r="S315" i="45"/>
  <c r="R316" i="45"/>
  <c r="S316" i="45"/>
  <c r="R317" i="45"/>
  <c r="S317" i="45"/>
  <c r="R318" i="45"/>
  <c r="S318" i="45"/>
  <c r="R319" i="45"/>
  <c r="S319" i="45"/>
  <c r="R320" i="45"/>
  <c r="S320" i="45"/>
  <c r="R321" i="45"/>
  <c r="S321" i="45"/>
  <c r="R322" i="45"/>
  <c r="S322" i="45"/>
  <c r="R323" i="45"/>
  <c r="S323" i="45"/>
  <c r="R324" i="45"/>
  <c r="S324" i="45"/>
  <c r="R325" i="45"/>
  <c r="S325" i="45"/>
  <c r="R326" i="45"/>
  <c r="S326" i="45"/>
  <c r="R327" i="45"/>
  <c r="S327" i="45"/>
  <c r="R328" i="45"/>
  <c r="S328" i="45"/>
  <c r="R329" i="45"/>
  <c r="S329" i="45"/>
  <c r="R330" i="45"/>
  <c r="S330" i="45"/>
  <c r="R331" i="45"/>
  <c r="S331" i="45"/>
  <c r="R332" i="45"/>
  <c r="S332" i="45"/>
  <c r="R333" i="45"/>
  <c r="S333" i="45"/>
  <c r="R334" i="45"/>
  <c r="S334" i="45"/>
  <c r="R335" i="45"/>
  <c r="S335" i="45"/>
  <c r="R336" i="45"/>
  <c r="S336" i="45"/>
  <c r="R337" i="45"/>
  <c r="S337" i="45"/>
  <c r="R338" i="45"/>
  <c r="S338" i="45"/>
  <c r="R339" i="45"/>
  <c r="S339" i="45"/>
  <c r="R340" i="45"/>
  <c r="S340" i="45"/>
  <c r="R341" i="45"/>
  <c r="S341" i="45"/>
  <c r="R342" i="45"/>
  <c r="S342" i="45"/>
  <c r="R343" i="45"/>
  <c r="S343" i="45"/>
  <c r="R344" i="45"/>
  <c r="S344" i="45"/>
  <c r="R345" i="45"/>
  <c r="S345" i="45"/>
  <c r="R346" i="45"/>
  <c r="S346" i="45"/>
  <c r="R347" i="45"/>
  <c r="S347" i="45"/>
  <c r="R348" i="45"/>
  <c r="S348" i="45"/>
  <c r="R349" i="45"/>
  <c r="S349" i="45"/>
  <c r="R350" i="45"/>
  <c r="S350" i="45"/>
  <c r="R351" i="45"/>
  <c r="S351" i="45"/>
  <c r="R352" i="45"/>
  <c r="S352" i="45"/>
  <c r="R353" i="45"/>
  <c r="S353" i="45"/>
  <c r="R354" i="45"/>
  <c r="S354" i="45"/>
  <c r="R355" i="45"/>
  <c r="S355" i="45"/>
  <c r="R356" i="45"/>
  <c r="S356" i="45"/>
  <c r="R357" i="45"/>
  <c r="S357" i="45"/>
  <c r="R358" i="45"/>
  <c r="S358" i="45"/>
  <c r="R359" i="45"/>
  <c r="S359" i="45"/>
  <c r="R360" i="45"/>
  <c r="S360" i="45"/>
  <c r="R361" i="45"/>
  <c r="S361" i="45"/>
  <c r="R362" i="45"/>
  <c r="S362" i="45"/>
  <c r="R363" i="45"/>
  <c r="S363" i="45"/>
  <c r="R364" i="45"/>
  <c r="S364" i="45"/>
  <c r="R365" i="45"/>
  <c r="S365" i="45"/>
  <c r="R366" i="45"/>
  <c r="S366" i="45"/>
  <c r="R367" i="45"/>
  <c r="S367" i="45"/>
  <c r="R368" i="45"/>
  <c r="S368" i="45"/>
  <c r="R369" i="45"/>
  <c r="S369" i="45"/>
  <c r="R370" i="45"/>
  <c r="S370" i="45"/>
  <c r="R371" i="45"/>
  <c r="S371" i="45"/>
  <c r="R372" i="45"/>
  <c r="S372" i="45"/>
  <c r="R373" i="45"/>
  <c r="S373" i="45"/>
  <c r="R374" i="45"/>
  <c r="S374" i="45"/>
  <c r="R375" i="45"/>
  <c r="S375" i="45"/>
  <c r="R376" i="45"/>
  <c r="S376" i="45"/>
  <c r="R377" i="45"/>
  <c r="S377" i="45"/>
  <c r="R378" i="45"/>
  <c r="S378" i="45"/>
  <c r="R379" i="45"/>
  <c r="S379" i="45"/>
  <c r="R380" i="45"/>
  <c r="S380" i="45"/>
  <c r="R381" i="45"/>
  <c r="S381" i="45"/>
  <c r="R382" i="45"/>
  <c r="S382" i="45"/>
  <c r="R383" i="45"/>
  <c r="S383" i="45"/>
  <c r="R384" i="45"/>
  <c r="S384" i="45"/>
  <c r="R385" i="45"/>
  <c r="S385" i="45"/>
  <c r="R386" i="45"/>
  <c r="S386" i="45"/>
  <c r="R387" i="45"/>
  <c r="S387" i="45"/>
  <c r="R388" i="45"/>
  <c r="S388" i="45"/>
  <c r="R389" i="45"/>
  <c r="S389" i="45"/>
  <c r="R390" i="45"/>
  <c r="S390" i="45"/>
  <c r="R391" i="45"/>
  <c r="S391" i="45"/>
  <c r="R392" i="45"/>
  <c r="S392" i="45"/>
  <c r="R393" i="45"/>
  <c r="S393" i="45"/>
  <c r="R394" i="45"/>
  <c r="S394" i="45"/>
  <c r="R395" i="45"/>
  <c r="S395" i="45"/>
  <c r="R396" i="45"/>
  <c r="S396" i="45"/>
  <c r="R397" i="45"/>
  <c r="S397" i="45"/>
  <c r="R398" i="45"/>
  <c r="S398" i="45"/>
  <c r="R399" i="45"/>
  <c r="S399" i="45"/>
  <c r="R400" i="45"/>
  <c r="S400" i="45"/>
  <c r="R401" i="45"/>
  <c r="S401" i="45"/>
  <c r="R402" i="45"/>
  <c r="S402" i="45"/>
  <c r="R403" i="45"/>
  <c r="S403" i="45"/>
  <c r="R404" i="45"/>
  <c r="S404" i="45"/>
  <c r="R405" i="45"/>
  <c r="S405" i="45"/>
  <c r="R406" i="45"/>
  <c r="S406" i="45"/>
  <c r="R407" i="45"/>
  <c r="S407" i="45"/>
  <c r="R408" i="45"/>
  <c r="S408" i="45"/>
  <c r="R409" i="45"/>
  <c r="S409" i="45"/>
  <c r="R410" i="45"/>
  <c r="S410" i="45"/>
  <c r="R411" i="45"/>
  <c r="S411" i="45"/>
  <c r="R412" i="45"/>
  <c r="S412" i="45"/>
  <c r="R413" i="45"/>
  <c r="S413" i="45"/>
  <c r="R414" i="45"/>
  <c r="S414" i="45"/>
  <c r="R415" i="45"/>
  <c r="S415" i="45"/>
  <c r="R416" i="45"/>
  <c r="S416" i="45"/>
  <c r="R417" i="45"/>
  <c r="S417" i="45"/>
  <c r="R418" i="45"/>
  <c r="S418" i="45"/>
  <c r="R419" i="45"/>
  <c r="S419" i="45"/>
  <c r="R420" i="45"/>
  <c r="S420" i="45"/>
  <c r="R421" i="45"/>
  <c r="S421" i="45"/>
  <c r="R422" i="45"/>
  <c r="S422" i="45"/>
  <c r="R423" i="45"/>
  <c r="S423" i="45"/>
  <c r="R424" i="45"/>
  <c r="S424" i="45"/>
  <c r="R425" i="45"/>
  <c r="S425" i="45"/>
  <c r="R426" i="45"/>
  <c r="S426" i="45"/>
  <c r="R427" i="45"/>
  <c r="S427" i="45"/>
  <c r="R428" i="45"/>
  <c r="S428" i="45"/>
  <c r="R429" i="45"/>
  <c r="S429" i="45"/>
  <c r="R430" i="45"/>
  <c r="S430" i="45"/>
  <c r="R431" i="45"/>
  <c r="S431" i="45"/>
  <c r="R432" i="45"/>
  <c r="S432" i="45"/>
  <c r="R433" i="45"/>
  <c r="S433" i="45"/>
  <c r="R434" i="45"/>
  <c r="S434" i="45"/>
  <c r="R435" i="45"/>
  <c r="S435" i="45"/>
  <c r="R436" i="45"/>
  <c r="S436" i="45"/>
  <c r="R437" i="45"/>
  <c r="S437" i="45"/>
  <c r="R438" i="45"/>
  <c r="S438" i="45"/>
  <c r="R439" i="45"/>
  <c r="S439" i="45"/>
  <c r="R440" i="45"/>
  <c r="S440" i="45"/>
  <c r="R441" i="45"/>
  <c r="S441" i="45"/>
  <c r="R442" i="45"/>
  <c r="S442" i="45"/>
  <c r="R443" i="45"/>
  <c r="S443" i="45"/>
  <c r="R444" i="45"/>
  <c r="S444" i="45"/>
  <c r="R445" i="45"/>
  <c r="S445" i="45"/>
  <c r="R446" i="45"/>
  <c r="S446" i="45"/>
  <c r="N3" i="45"/>
  <c r="O3" i="45"/>
  <c r="N4" i="45"/>
  <c r="O4" i="45"/>
  <c r="N5" i="45"/>
  <c r="O5" i="45"/>
  <c r="N6" i="45"/>
  <c r="O6" i="45"/>
  <c r="N7" i="45"/>
  <c r="O7" i="45"/>
  <c r="N8" i="45"/>
  <c r="O8" i="45"/>
  <c r="N9" i="45"/>
  <c r="O9" i="45"/>
  <c r="N10" i="45"/>
  <c r="O10" i="45"/>
  <c r="N11" i="45"/>
  <c r="O11" i="45"/>
  <c r="N12" i="45"/>
  <c r="O12" i="45"/>
  <c r="N13" i="45"/>
  <c r="O13" i="45"/>
  <c r="N14" i="45"/>
  <c r="O14" i="45"/>
  <c r="N15" i="45"/>
  <c r="O15" i="45"/>
  <c r="N16" i="45"/>
  <c r="O16" i="45"/>
  <c r="N17" i="45"/>
  <c r="O17" i="45"/>
  <c r="N18" i="45"/>
  <c r="O18" i="45"/>
  <c r="N19" i="45"/>
  <c r="O19" i="45"/>
  <c r="N20" i="45"/>
  <c r="O20" i="45"/>
  <c r="N21" i="45"/>
  <c r="O21" i="45"/>
  <c r="N22" i="45"/>
  <c r="O22" i="45"/>
  <c r="N23" i="45"/>
  <c r="O23" i="45"/>
  <c r="N24" i="45"/>
  <c r="O24" i="45"/>
  <c r="N25" i="45"/>
  <c r="O25" i="45"/>
  <c r="N26" i="45"/>
  <c r="O26" i="45"/>
  <c r="N27" i="45"/>
  <c r="O27" i="45"/>
  <c r="N28" i="45"/>
  <c r="O28" i="45"/>
  <c r="N29" i="45"/>
  <c r="O29" i="45"/>
  <c r="N30" i="45"/>
  <c r="O30" i="45"/>
  <c r="N31" i="45"/>
  <c r="O31" i="45"/>
  <c r="N32" i="45"/>
  <c r="O32" i="45"/>
  <c r="N33" i="45"/>
  <c r="O33" i="45"/>
  <c r="N34" i="45"/>
  <c r="O34" i="45"/>
  <c r="N35" i="45"/>
  <c r="O35" i="45"/>
  <c r="N36" i="45"/>
  <c r="O36" i="45"/>
  <c r="N37" i="45"/>
  <c r="O37" i="45"/>
  <c r="N38" i="45"/>
  <c r="O38" i="45"/>
  <c r="N39" i="45"/>
  <c r="O39" i="45"/>
  <c r="N40" i="45"/>
  <c r="O40" i="45"/>
  <c r="N41" i="45"/>
  <c r="O41" i="45"/>
  <c r="N42" i="45"/>
  <c r="O42" i="45"/>
  <c r="N43" i="45"/>
  <c r="O43" i="45"/>
  <c r="N44" i="45"/>
  <c r="O44" i="45"/>
  <c r="N45" i="45"/>
  <c r="O45" i="45"/>
  <c r="N46" i="45"/>
  <c r="O46" i="45"/>
  <c r="N47" i="45"/>
  <c r="O47" i="45"/>
  <c r="N48" i="45"/>
  <c r="O48" i="45"/>
  <c r="N49" i="45"/>
  <c r="O49" i="45"/>
  <c r="N50" i="45"/>
  <c r="O50" i="45"/>
  <c r="N51" i="45"/>
  <c r="O51" i="45"/>
  <c r="N52" i="45"/>
  <c r="O52" i="45"/>
  <c r="N53" i="45"/>
  <c r="O53" i="45"/>
  <c r="N54" i="45"/>
  <c r="O54" i="45"/>
  <c r="N55" i="45"/>
  <c r="O55" i="45"/>
  <c r="N56" i="45"/>
  <c r="O56" i="45"/>
  <c r="N57" i="45"/>
  <c r="O57" i="45"/>
  <c r="N58" i="45"/>
  <c r="O58" i="45"/>
  <c r="N59" i="45"/>
  <c r="O59" i="45"/>
  <c r="N60" i="45"/>
  <c r="O60" i="45"/>
  <c r="N61" i="45"/>
  <c r="O61" i="45"/>
  <c r="N62" i="45"/>
  <c r="O62" i="45"/>
  <c r="N63" i="45"/>
  <c r="O63" i="45"/>
  <c r="N64" i="45"/>
  <c r="O64" i="45"/>
  <c r="N65" i="45"/>
  <c r="O65" i="45"/>
  <c r="N66" i="45"/>
  <c r="O66" i="45"/>
  <c r="N67" i="45"/>
  <c r="O67" i="45"/>
  <c r="N68" i="45"/>
  <c r="O68" i="45"/>
  <c r="N69" i="45"/>
  <c r="O69" i="45"/>
  <c r="N70" i="45"/>
  <c r="O70" i="45"/>
  <c r="N71" i="45"/>
  <c r="O71" i="45"/>
  <c r="N72" i="45"/>
  <c r="O72" i="45"/>
  <c r="N73" i="45"/>
  <c r="O73" i="45"/>
  <c r="N74" i="45"/>
  <c r="O74" i="45"/>
  <c r="N75" i="45"/>
  <c r="O75" i="45"/>
  <c r="N76" i="45"/>
  <c r="O76" i="45"/>
  <c r="N77" i="45"/>
  <c r="O77" i="45"/>
  <c r="N78" i="45"/>
  <c r="O78" i="45"/>
  <c r="N79" i="45"/>
  <c r="O79" i="45"/>
  <c r="N80" i="45"/>
  <c r="O80" i="45"/>
  <c r="N81" i="45"/>
  <c r="O81" i="45"/>
  <c r="N82" i="45"/>
  <c r="O82" i="45"/>
  <c r="N83" i="45"/>
  <c r="O83" i="45"/>
  <c r="N84" i="45"/>
  <c r="O84" i="45"/>
  <c r="N85" i="45"/>
  <c r="O85" i="45"/>
  <c r="N86" i="45"/>
  <c r="O86" i="45"/>
  <c r="N87" i="45"/>
  <c r="O87" i="45"/>
  <c r="N88" i="45"/>
  <c r="O88" i="45"/>
  <c r="N89" i="45"/>
  <c r="O89" i="45"/>
  <c r="N90" i="45"/>
  <c r="O90" i="45"/>
  <c r="N91" i="45"/>
  <c r="O91" i="45"/>
  <c r="N92" i="45"/>
  <c r="O92" i="45"/>
  <c r="N93" i="45"/>
  <c r="O93" i="45"/>
  <c r="N94" i="45"/>
  <c r="O94" i="45"/>
  <c r="N95" i="45"/>
  <c r="O95" i="45"/>
  <c r="N96" i="45"/>
  <c r="O96" i="45"/>
  <c r="N97" i="45"/>
  <c r="O97" i="45"/>
  <c r="N98" i="45"/>
  <c r="O98" i="45"/>
  <c r="N99" i="45"/>
  <c r="O99" i="45"/>
  <c r="N100" i="45"/>
  <c r="O100" i="45"/>
  <c r="N101" i="45"/>
  <c r="O101" i="45"/>
  <c r="N102" i="45"/>
  <c r="O102" i="45"/>
  <c r="N103" i="45"/>
  <c r="O103" i="45"/>
  <c r="N104" i="45"/>
  <c r="O104" i="45"/>
  <c r="N105" i="45"/>
  <c r="O105" i="45"/>
  <c r="N106" i="45"/>
  <c r="O106" i="45"/>
  <c r="N107" i="45"/>
  <c r="O107" i="45"/>
  <c r="N108" i="45"/>
  <c r="O108" i="45"/>
  <c r="N109" i="45"/>
  <c r="O109" i="45"/>
  <c r="N110" i="45"/>
  <c r="O110" i="45"/>
  <c r="N111" i="45"/>
  <c r="O111" i="45"/>
  <c r="N112" i="45"/>
  <c r="O112" i="45"/>
  <c r="N113" i="45"/>
  <c r="O113" i="45"/>
  <c r="N114" i="45"/>
  <c r="O114" i="45"/>
  <c r="N115" i="45"/>
  <c r="O115" i="45"/>
  <c r="N116" i="45"/>
  <c r="O116" i="45"/>
  <c r="N117" i="45"/>
  <c r="O117" i="45"/>
  <c r="N118" i="45"/>
  <c r="O118" i="45"/>
  <c r="N119" i="45"/>
  <c r="O119" i="45"/>
  <c r="N120" i="45"/>
  <c r="O120" i="45"/>
  <c r="N121" i="45"/>
  <c r="O121" i="45"/>
  <c r="N122" i="45"/>
  <c r="O122" i="45"/>
  <c r="N123" i="45"/>
  <c r="O123" i="45"/>
  <c r="N124" i="45"/>
  <c r="O124" i="45"/>
  <c r="N125" i="45"/>
  <c r="O125" i="45"/>
  <c r="N126" i="45"/>
  <c r="O126" i="45"/>
  <c r="N127" i="45"/>
  <c r="O127" i="45"/>
  <c r="N128" i="45"/>
  <c r="O128" i="45"/>
  <c r="N129" i="45"/>
  <c r="O129" i="45"/>
  <c r="N130" i="45"/>
  <c r="O130" i="45"/>
  <c r="N131" i="45"/>
  <c r="O131" i="45"/>
  <c r="N132" i="45"/>
  <c r="O132" i="45"/>
  <c r="N133" i="45"/>
  <c r="O133" i="45"/>
  <c r="N134" i="45"/>
  <c r="O134" i="45"/>
  <c r="N135" i="45"/>
  <c r="O135" i="45"/>
  <c r="N136" i="45"/>
  <c r="O136" i="45"/>
  <c r="N137" i="45"/>
  <c r="O137" i="45"/>
  <c r="N138" i="45"/>
  <c r="O138" i="45"/>
  <c r="N139" i="45"/>
  <c r="O139" i="45"/>
  <c r="N140" i="45"/>
  <c r="O140" i="45"/>
  <c r="N141" i="45"/>
  <c r="O141" i="45"/>
  <c r="N142" i="45"/>
  <c r="O142" i="45"/>
  <c r="N143" i="45"/>
  <c r="O143" i="45"/>
  <c r="N144" i="45"/>
  <c r="O144" i="45"/>
  <c r="N145" i="45"/>
  <c r="O145" i="45"/>
  <c r="N146" i="45"/>
  <c r="O146" i="45"/>
  <c r="N147" i="45"/>
  <c r="O147" i="45"/>
  <c r="N148" i="45"/>
  <c r="O148" i="45"/>
  <c r="N149" i="45"/>
  <c r="O149" i="45"/>
  <c r="N150" i="45"/>
  <c r="O150" i="45"/>
  <c r="N151" i="45"/>
  <c r="O151" i="45"/>
  <c r="N152" i="45"/>
  <c r="O152" i="45"/>
  <c r="N153" i="45"/>
  <c r="O153" i="45"/>
  <c r="N154" i="45"/>
  <c r="O154" i="45"/>
  <c r="N155" i="45"/>
  <c r="O155" i="45"/>
  <c r="N156" i="45"/>
  <c r="O156" i="45"/>
  <c r="N157" i="45"/>
  <c r="O157" i="45"/>
  <c r="N158" i="45"/>
  <c r="O158" i="45"/>
  <c r="N159" i="45"/>
  <c r="O159" i="45"/>
  <c r="N160" i="45"/>
  <c r="O160" i="45"/>
  <c r="N161" i="45"/>
  <c r="O161" i="45"/>
  <c r="N162" i="45"/>
  <c r="O162" i="45"/>
  <c r="N163" i="45"/>
  <c r="O163" i="45"/>
  <c r="N164" i="45"/>
  <c r="O164" i="45"/>
  <c r="N165" i="45"/>
  <c r="O165" i="45"/>
  <c r="N166" i="45"/>
  <c r="O166" i="45"/>
  <c r="N167" i="45"/>
  <c r="O167" i="45"/>
  <c r="N168" i="45"/>
  <c r="O168" i="45"/>
  <c r="N169" i="45"/>
  <c r="O169" i="45"/>
  <c r="N170" i="45"/>
  <c r="O170" i="45"/>
  <c r="N171" i="45"/>
  <c r="O171" i="45"/>
  <c r="N172" i="45"/>
  <c r="O172" i="45"/>
  <c r="N173" i="45"/>
  <c r="O173" i="45"/>
  <c r="N174" i="45"/>
  <c r="O174" i="45"/>
  <c r="N175" i="45"/>
  <c r="O175" i="45"/>
  <c r="N176" i="45"/>
  <c r="O176" i="45"/>
  <c r="N177" i="45"/>
  <c r="O177" i="45"/>
  <c r="N178" i="45"/>
  <c r="O178" i="45"/>
  <c r="N179" i="45"/>
  <c r="O179" i="45"/>
  <c r="N180" i="45"/>
  <c r="O180" i="45"/>
  <c r="N181" i="45"/>
  <c r="O181" i="45"/>
  <c r="N182" i="45"/>
  <c r="O182" i="45"/>
  <c r="N183" i="45"/>
  <c r="O183" i="45"/>
  <c r="N184" i="45"/>
  <c r="O184" i="45"/>
  <c r="N185" i="45"/>
  <c r="O185" i="45"/>
  <c r="N186" i="45"/>
  <c r="O186" i="45"/>
  <c r="N187" i="45"/>
  <c r="O187" i="45"/>
  <c r="N188" i="45"/>
  <c r="O188" i="45"/>
  <c r="N189" i="45"/>
  <c r="O189" i="45"/>
  <c r="N190" i="45"/>
  <c r="O190" i="45"/>
  <c r="N191" i="45"/>
  <c r="O191" i="45"/>
  <c r="N192" i="45"/>
  <c r="O192" i="45"/>
  <c r="N193" i="45"/>
  <c r="O193" i="45"/>
  <c r="N194" i="45"/>
  <c r="O194" i="45"/>
  <c r="N195" i="45"/>
  <c r="O195" i="45"/>
  <c r="N196" i="45"/>
  <c r="O196" i="45"/>
  <c r="N197" i="45"/>
  <c r="O197" i="45"/>
  <c r="N198" i="45"/>
  <c r="O198" i="45"/>
  <c r="N199" i="45"/>
  <c r="O199" i="45"/>
  <c r="N200" i="45"/>
  <c r="O200" i="45"/>
  <c r="N201" i="45"/>
  <c r="O201" i="45"/>
  <c r="N202" i="45"/>
  <c r="O202" i="45"/>
  <c r="N203" i="45"/>
  <c r="O203" i="45"/>
  <c r="N204" i="45"/>
  <c r="O204" i="45"/>
  <c r="N205" i="45"/>
  <c r="O205" i="45"/>
  <c r="N206" i="45"/>
  <c r="O206" i="45"/>
  <c r="N207" i="45"/>
  <c r="O207" i="45"/>
  <c r="N208" i="45"/>
  <c r="O208" i="45"/>
  <c r="N209" i="45"/>
  <c r="O209" i="45"/>
  <c r="N210" i="45"/>
  <c r="O210" i="45"/>
  <c r="N211" i="45"/>
  <c r="O211" i="45"/>
  <c r="N212" i="45"/>
  <c r="O212" i="45"/>
  <c r="N213" i="45"/>
  <c r="O213" i="45"/>
  <c r="N214" i="45"/>
  <c r="O214" i="45"/>
  <c r="N215" i="45"/>
  <c r="O215" i="45"/>
  <c r="N216" i="45"/>
  <c r="O216" i="45"/>
  <c r="N217" i="45"/>
  <c r="O217" i="45"/>
  <c r="N218" i="45"/>
  <c r="O218" i="45"/>
  <c r="N219" i="45"/>
  <c r="O219" i="45"/>
  <c r="N220" i="45"/>
  <c r="O220" i="45"/>
  <c r="N221" i="45"/>
  <c r="O221" i="45"/>
  <c r="N222" i="45"/>
  <c r="O222" i="45"/>
  <c r="N223" i="45"/>
  <c r="O223" i="45"/>
  <c r="N224" i="45"/>
  <c r="O224" i="45"/>
  <c r="N225" i="45"/>
  <c r="O225" i="45"/>
  <c r="N226" i="45"/>
  <c r="O226" i="45"/>
  <c r="N227" i="45"/>
  <c r="O227" i="45"/>
  <c r="N228" i="45"/>
  <c r="O228" i="45"/>
  <c r="N229" i="45"/>
  <c r="O229" i="45"/>
  <c r="N230" i="45"/>
  <c r="O230" i="45"/>
  <c r="N231" i="45"/>
  <c r="O231" i="45"/>
  <c r="N232" i="45"/>
  <c r="O232" i="45"/>
  <c r="N233" i="45"/>
  <c r="O233" i="45"/>
  <c r="N234" i="45"/>
  <c r="O234" i="45"/>
  <c r="N235" i="45"/>
  <c r="O235" i="45"/>
  <c r="N236" i="45"/>
  <c r="O236" i="45"/>
  <c r="N237" i="45"/>
  <c r="O237" i="45"/>
  <c r="N238" i="45"/>
  <c r="O238" i="45"/>
  <c r="N239" i="45"/>
  <c r="O239" i="45"/>
  <c r="N240" i="45"/>
  <c r="O240" i="45"/>
  <c r="N241" i="45"/>
  <c r="O241" i="45"/>
  <c r="N242" i="45"/>
  <c r="O242" i="45"/>
  <c r="N243" i="45"/>
  <c r="O243" i="45"/>
  <c r="N244" i="45"/>
  <c r="O244" i="45"/>
  <c r="N245" i="45"/>
  <c r="O245" i="45"/>
  <c r="N246" i="45"/>
  <c r="O246" i="45"/>
  <c r="N247" i="45"/>
  <c r="O247" i="45"/>
  <c r="N248" i="45"/>
  <c r="O248" i="45"/>
  <c r="N249" i="45"/>
  <c r="O249" i="45"/>
  <c r="N250" i="45"/>
  <c r="O250" i="45"/>
  <c r="N251" i="45"/>
  <c r="O251" i="45"/>
  <c r="N252" i="45"/>
  <c r="O252" i="45"/>
  <c r="N253" i="45"/>
  <c r="O253" i="45"/>
  <c r="N254" i="45"/>
  <c r="O254" i="45"/>
  <c r="N255" i="45"/>
  <c r="O255" i="45"/>
  <c r="N256" i="45"/>
  <c r="O256" i="45"/>
  <c r="N257" i="45"/>
  <c r="O257" i="45"/>
  <c r="N258" i="45"/>
  <c r="O258" i="45"/>
  <c r="N259" i="45"/>
  <c r="O259" i="45"/>
  <c r="N260" i="45"/>
  <c r="O260" i="45"/>
  <c r="N261" i="45"/>
  <c r="O261" i="45"/>
  <c r="N262" i="45"/>
  <c r="O262" i="45"/>
  <c r="N263" i="45"/>
  <c r="O263" i="45"/>
  <c r="N264" i="45"/>
  <c r="O264" i="45"/>
  <c r="N265" i="45"/>
  <c r="O265" i="45"/>
  <c r="N266" i="45"/>
  <c r="O266" i="45"/>
  <c r="N267" i="45"/>
  <c r="O267" i="45"/>
  <c r="N268" i="45"/>
  <c r="O268" i="45"/>
  <c r="N269" i="45"/>
  <c r="O269" i="45"/>
  <c r="N270" i="45"/>
  <c r="O270" i="45"/>
  <c r="N271" i="45"/>
  <c r="O271" i="45"/>
  <c r="N272" i="45"/>
  <c r="O272" i="45"/>
  <c r="N273" i="45"/>
  <c r="O273" i="45"/>
  <c r="N274" i="45"/>
  <c r="O274" i="45"/>
  <c r="N275" i="45"/>
  <c r="O275" i="45"/>
  <c r="N276" i="45"/>
  <c r="O276" i="45"/>
  <c r="N277" i="45"/>
  <c r="O277" i="45"/>
  <c r="N278" i="45"/>
  <c r="O278" i="45"/>
  <c r="N279" i="45"/>
  <c r="O279" i="45"/>
  <c r="N280" i="45"/>
  <c r="O280" i="45"/>
  <c r="N281" i="45"/>
  <c r="O281" i="45"/>
  <c r="N282" i="45"/>
  <c r="O282" i="45"/>
  <c r="N283" i="45"/>
  <c r="O283" i="45"/>
  <c r="N284" i="45"/>
  <c r="O284" i="45"/>
  <c r="N285" i="45"/>
  <c r="O285" i="45"/>
  <c r="N286" i="45"/>
  <c r="O286" i="45"/>
  <c r="N287" i="45"/>
  <c r="O287" i="45"/>
  <c r="N288" i="45"/>
  <c r="O288" i="45"/>
  <c r="N289" i="45"/>
  <c r="O289" i="45"/>
  <c r="N290" i="45"/>
  <c r="O290" i="45"/>
  <c r="N291" i="45"/>
  <c r="O291" i="45"/>
  <c r="N292" i="45"/>
  <c r="O292" i="45"/>
  <c r="N293" i="45"/>
  <c r="O293" i="45"/>
  <c r="N294" i="45"/>
  <c r="O294" i="45"/>
  <c r="N295" i="45"/>
  <c r="O295" i="45"/>
  <c r="N296" i="45"/>
  <c r="O296" i="45"/>
  <c r="N297" i="45"/>
  <c r="O297" i="45"/>
  <c r="N298" i="45"/>
  <c r="O298" i="45"/>
  <c r="N299" i="45"/>
  <c r="O299" i="45"/>
  <c r="N300" i="45"/>
  <c r="O300" i="45"/>
  <c r="N301" i="45"/>
  <c r="O301" i="45"/>
  <c r="N302" i="45"/>
  <c r="O302" i="45"/>
  <c r="N303" i="45"/>
  <c r="O303" i="45"/>
  <c r="N304" i="45"/>
  <c r="O304" i="45"/>
  <c r="N305" i="45"/>
  <c r="O305" i="45"/>
  <c r="N306" i="45"/>
  <c r="O306" i="45"/>
  <c r="N307" i="45"/>
  <c r="O307" i="45"/>
  <c r="N308" i="45"/>
  <c r="O308" i="45"/>
  <c r="N309" i="45"/>
  <c r="O309" i="45"/>
  <c r="N310" i="45"/>
  <c r="O310" i="45"/>
  <c r="N311" i="45"/>
  <c r="O311" i="45"/>
  <c r="N312" i="45"/>
  <c r="O312" i="45"/>
  <c r="N313" i="45"/>
  <c r="O313" i="45"/>
  <c r="N314" i="45"/>
  <c r="O314" i="45"/>
  <c r="N315" i="45"/>
  <c r="O315" i="45"/>
  <c r="N316" i="45"/>
  <c r="O316" i="45"/>
  <c r="N317" i="45"/>
  <c r="O317" i="45"/>
  <c r="N318" i="45"/>
  <c r="O318" i="45"/>
  <c r="N319" i="45"/>
  <c r="O319" i="45"/>
  <c r="N320" i="45"/>
  <c r="O320" i="45"/>
  <c r="N321" i="45"/>
  <c r="O321" i="45"/>
  <c r="N322" i="45"/>
  <c r="O322" i="45"/>
  <c r="N323" i="45"/>
  <c r="O323" i="45"/>
  <c r="N324" i="45"/>
  <c r="O324" i="45"/>
  <c r="N325" i="45"/>
  <c r="O325" i="45"/>
  <c r="N326" i="45"/>
  <c r="O326" i="45"/>
  <c r="N327" i="45"/>
  <c r="O327" i="45"/>
  <c r="N328" i="45"/>
  <c r="O328" i="45"/>
  <c r="N329" i="45"/>
  <c r="O329" i="45"/>
  <c r="N330" i="45"/>
  <c r="O330" i="45"/>
  <c r="N331" i="45"/>
  <c r="O331" i="45"/>
  <c r="N332" i="45"/>
  <c r="O332" i="45"/>
  <c r="N333" i="45"/>
  <c r="O333" i="45"/>
  <c r="N334" i="45"/>
  <c r="O334" i="45"/>
  <c r="N335" i="45"/>
  <c r="O335" i="45"/>
  <c r="N336" i="45"/>
  <c r="O336" i="45"/>
  <c r="N337" i="45"/>
  <c r="O337" i="45"/>
  <c r="N338" i="45"/>
  <c r="O338" i="45"/>
  <c r="N339" i="45"/>
  <c r="O339" i="45"/>
  <c r="N340" i="45"/>
  <c r="O340" i="45"/>
  <c r="N341" i="45"/>
  <c r="O341" i="45"/>
  <c r="N342" i="45"/>
  <c r="O342" i="45"/>
  <c r="N343" i="45"/>
  <c r="O343" i="45"/>
  <c r="N344" i="45"/>
  <c r="O344" i="45"/>
  <c r="N345" i="45"/>
  <c r="O345" i="45"/>
  <c r="N346" i="45"/>
  <c r="O346" i="45"/>
  <c r="N347" i="45"/>
  <c r="O347" i="45"/>
  <c r="N348" i="45"/>
  <c r="O348" i="45"/>
  <c r="N349" i="45"/>
  <c r="O349" i="45"/>
  <c r="N350" i="45"/>
  <c r="O350" i="45"/>
  <c r="N351" i="45"/>
  <c r="O351" i="45"/>
  <c r="N352" i="45"/>
  <c r="O352" i="45"/>
  <c r="N353" i="45"/>
  <c r="O353" i="45"/>
  <c r="N354" i="45"/>
  <c r="O354" i="45"/>
  <c r="N355" i="45"/>
  <c r="O355" i="45"/>
  <c r="N356" i="45"/>
  <c r="O356" i="45"/>
  <c r="N357" i="45"/>
  <c r="O357" i="45"/>
  <c r="N358" i="45"/>
  <c r="O358" i="45"/>
  <c r="N359" i="45"/>
  <c r="O359" i="45"/>
  <c r="N360" i="45"/>
  <c r="O360" i="45"/>
  <c r="N361" i="45"/>
  <c r="O361" i="45"/>
  <c r="N362" i="45"/>
  <c r="O362" i="45"/>
  <c r="N363" i="45"/>
  <c r="O363" i="45"/>
  <c r="N364" i="45"/>
  <c r="O364" i="45"/>
  <c r="N365" i="45"/>
  <c r="O365" i="45"/>
  <c r="N366" i="45"/>
  <c r="O366" i="45"/>
  <c r="N367" i="45"/>
  <c r="O367" i="45"/>
  <c r="N368" i="45"/>
  <c r="O368" i="45"/>
  <c r="N369" i="45"/>
  <c r="O369" i="45"/>
  <c r="N370" i="45"/>
  <c r="O370" i="45"/>
  <c r="N371" i="45"/>
  <c r="O371" i="45"/>
  <c r="N372" i="45"/>
  <c r="O372" i="45"/>
  <c r="N373" i="45"/>
  <c r="O373" i="45"/>
  <c r="N374" i="45"/>
  <c r="O374" i="45"/>
  <c r="N375" i="45"/>
  <c r="O375" i="45"/>
  <c r="N376" i="45"/>
  <c r="O376" i="45"/>
  <c r="N377" i="45"/>
  <c r="O377" i="45"/>
  <c r="N378" i="45"/>
  <c r="O378" i="45"/>
  <c r="N379" i="45"/>
  <c r="O379" i="45"/>
  <c r="N380" i="45"/>
  <c r="O380" i="45"/>
  <c r="N381" i="45"/>
  <c r="O381" i="45"/>
  <c r="N382" i="45"/>
  <c r="O382" i="45"/>
  <c r="N383" i="45"/>
  <c r="O383" i="45"/>
  <c r="N384" i="45"/>
  <c r="O384" i="45"/>
  <c r="N385" i="45"/>
  <c r="O385" i="45"/>
  <c r="N386" i="45"/>
  <c r="O386" i="45"/>
  <c r="N387" i="45"/>
  <c r="O387" i="45"/>
  <c r="N388" i="45"/>
  <c r="O388" i="45"/>
  <c r="N389" i="45"/>
  <c r="O389" i="45"/>
  <c r="N390" i="45"/>
  <c r="O390" i="45"/>
  <c r="N391" i="45"/>
  <c r="O391" i="45"/>
  <c r="N392" i="45"/>
  <c r="O392" i="45"/>
  <c r="N393" i="45"/>
  <c r="O393" i="45"/>
  <c r="N394" i="45"/>
  <c r="O394" i="45"/>
  <c r="N395" i="45"/>
  <c r="O395" i="45"/>
  <c r="N396" i="45"/>
  <c r="O396" i="45"/>
  <c r="N397" i="45"/>
  <c r="O397" i="45"/>
  <c r="N398" i="45"/>
  <c r="O398" i="45"/>
  <c r="N399" i="45"/>
  <c r="O399" i="45"/>
  <c r="N400" i="45"/>
  <c r="O400" i="45"/>
  <c r="N401" i="45"/>
  <c r="O401" i="45"/>
  <c r="N402" i="45"/>
  <c r="O402" i="45"/>
  <c r="N403" i="45"/>
  <c r="O403" i="45"/>
  <c r="N404" i="45"/>
  <c r="O404" i="45"/>
  <c r="N405" i="45"/>
  <c r="O405" i="45"/>
  <c r="N406" i="45"/>
  <c r="O406" i="45"/>
  <c r="N407" i="45"/>
  <c r="O407" i="45"/>
  <c r="N408" i="45"/>
  <c r="O408" i="45"/>
  <c r="N409" i="45"/>
  <c r="O409" i="45"/>
  <c r="N410" i="45"/>
  <c r="O410" i="45"/>
  <c r="N411" i="45"/>
  <c r="O411" i="45"/>
  <c r="N412" i="45"/>
  <c r="O412" i="45"/>
  <c r="N413" i="45"/>
  <c r="O413" i="45"/>
  <c r="N414" i="45"/>
  <c r="O414" i="45"/>
  <c r="N415" i="45"/>
  <c r="O415" i="45"/>
  <c r="N416" i="45"/>
  <c r="O416" i="45"/>
  <c r="N417" i="45"/>
  <c r="O417" i="45"/>
  <c r="N418" i="45"/>
  <c r="O418" i="45"/>
  <c r="N419" i="45"/>
  <c r="O419" i="45"/>
  <c r="N420" i="45"/>
  <c r="O420" i="45"/>
  <c r="N421" i="45"/>
  <c r="O421" i="45"/>
  <c r="N422" i="45"/>
  <c r="O422" i="45"/>
  <c r="N423" i="45"/>
  <c r="O423" i="45"/>
  <c r="N424" i="45"/>
  <c r="O424" i="45"/>
  <c r="N425" i="45"/>
  <c r="O425" i="45"/>
  <c r="N426" i="45"/>
  <c r="O426" i="45"/>
  <c r="N427" i="45"/>
  <c r="O427" i="45"/>
  <c r="N428" i="45"/>
  <c r="O428" i="45"/>
  <c r="N429" i="45"/>
  <c r="O429" i="45"/>
  <c r="N430" i="45"/>
  <c r="O430" i="45"/>
  <c r="N431" i="45"/>
  <c r="O431" i="45"/>
  <c r="N432" i="45"/>
  <c r="O432" i="45"/>
  <c r="N433" i="45"/>
  <c r="O433" i="45"/>
  <c r="N434" i="45"/>
  <c r="O434" i="45"/>
  <c r="N435" i="45"/>
  <c r="O435" i="45"/>
  <c r="N436" i="45"/>
  <c r="O436" i="45"/>
  <c r="N437" i="45"/>
  <c r="O437" i="45"/>
  <c r="N438" i="45"/>
  <c r="O438" i="45"/>
  <c r="N439" i="45"/>
  <c r="O439" i="45"/>
  <c r="N440" i="45"/>
  <c r="O440" i="45"/>
  <c r="N441" i="45"/>
  <c r="O441" i="45"/>
  <c r="N442" i="45"/>
  <c r="O442" i="45"/>
  <c r="N443" i="45"/>
  <c r="O443" i="45"/>
  <c r="N444" i="45"/>
  <c r="O444" i="45"/>
  <c r="N445" i="45"/>
  <c r="O445" i="45"/>
  <c r="N446" i="45"/>
  <c r="O446" i="45"/>
  <c r="DM2" i="45"/>
  <c r="DK2" i="45"/>
  <c r="DJ2" i="45"/>
  <c r="DG2" i="45"/>
  <c r="DF2" i="45"/>
  <c r="DC2" i="45"/>
  <c r="DB2" i="45"/>
  <c r="CY2" i="45"/>
  <c r="CX2" i="45"/>
  <c r="CU2" i="45"/>
  <c r="CT2" i="45"/>
  <c r="CQ2" i="45"/>
  <c r="CP2" i="45"/>
  <c r="CM2" i="45"/>
  <c r="CL2" i="45"/>
  <c r="CI2" i="45"/>
  <c r="CH2" i="45"/>
  <c r="CE2" i="45"/>
  <c r="CD2" i="45"/>
  <c r="CA2" i="45"/>
  <c r="BZ2" i="45"/>
  <c r="BW2" i="45"/>
  <c r="BV2" i="45"/>
  <c r="BS2" i="45"/>
  <c r="BR2" i="45"/>
  <c r="BO2" i="45"/>
  <c r="BN2" i="45"/>
  <c r="BK2" i="45"/>
  <c r="BJ2" i="45"/>
  <c r="BG2" i="45"/>
  <c r="BF2" i="45"/>
  <c r="BC2" i="45"/>
  <c r="BB2" i="45"/>
  <c r="AY2" i="45"/>
  <c r="AX2" i="45"/>
  <c r="AU2" i="45"/>
  <c r="AT2" i="45"/>
  <c r="AQ2" i="45"/>
  <c r="AP2" i="45"/>
  <c r="AM2" i="45"/>
  <c r="AL2" i="45"/>
  <c r="AI2" i="45"/>
  <c r="AH2" i="45"/>
  <c r="AE2" i="45"/>
  <c r="AD2" i="45"/>
  <c r="AA2" i="45"/>
  <c r="Z2" i="45"/>
  <c r="W2" i="45"/>
  <c r="V2" i="45"/>
  <c r="S2" i="45"/>
  <c r="R2" i="45"/>
  <c r="O2" i="45"/>
  <c r="N2" i="45"/>
  <c r="DM447" i="45" l="1"/>
  <c r="DK447" i="45"/>
  <c r="DJ447" i="45"/>
  <c r="DG447" i="45"/>
  <c r="DF447" i="45"/>
  <c r="DC447" i="45"/>
  <c r="DB447" i="45"/>
  <c r="CY447" i="45"/>
  <c r="CX447" i="45"/>
  <c r="CU447" i="45"/>
  <c r="CT447" i="45"/>
  <c r="CQ447" i="45"/>
  <c r="CP447" i="45"/>
  <c r="CM447" i="45"/>
  <c r="CL447" i="45"/>
  <c r="CI447" i="45"/>
  <c r="CH447" i="45"/>
  <c r="CE447" i="45"/>
  <c r="CD447" i="45"/>
  <c r="CA447" i="45"/>
  <c r="BZ447" i="45"/>
  <c r="BW447" i="45"/>
  <c r="BV447" i="45"/>
  <c r="BS447" i="45"/>
  <c r="BR447" i="45"/>
  <c r="BO447" i="45"/>
  <c r="BN447" i="45"/>
  <c r="BK447" i="45"/>
  <c r="BJ447" i="45"/>
  <c r="BG447" i="45"/>
  <c r="BF447" i="45"/>
  <c r="BC447" i="45"/>
  <c r="BB447" i="45"/>
  <c r="AY447" i="45"/>
  <c r="AX447" i="45"/>
  <c r="AU447" i="45"/>
  <c r="AT447" i="45"/>
  <c r="AQ447" i="45"/>
  <c r="AP447" i="45"/>
  <c r="AM447" i="45"/>
  <c r="AL447" i="45"/>
  <c r="AI447" i="45"/>
  <c r="AH447" i="45"/>
  <c r="AE447" i="45"/>
  <c r="AD447" i="45"/>
  <c r="AA447" i="45"/>
  <c r="Z447" i="45"/>
  <c r="W447" i="45"/>
  <c r="V447" i="45"/>
  <c r="S447" i="45"/>
  <c r="R447" i="45"/>
  <c r="O447" i="45"/>
  <c r="N447" i="45"/>
  <c r="H447" i="45"/>
  <c r="J446" i="45"/>
  <c r="I446" i="45"/>
  <c r="J445" i="45"/>
  <c r="I445" i="45"/>
  <c r="J444" i="45"/>
  <c r="I444" i="45"/>
  <c r="J443" i="45"/>
  <c r="I443" i="45"/>
  <c r="J442" i="45"/>
  <c r="I442" i="45"/>
  <c r="J441" i="45"/>
  <c r="I441" i="45"/>
  <c r="J440" i="45"/>
  <c r="I440" i="45"/>
  <c r="J439" i="45"/>
  <c r="I439" i="45"/>
  <c r="J438" i="45"/>
  <c r="I438" i="45"/>
  <c r="J437" i="45"/>
  <c r="I437" i="45"/>
  <c r="J436" i="45"/>
  <c r="I436" i="45"/>
  <c r="J435" i="45"/>
  <c r="I435" i="45"/>
  <c r="J434" i="45"/>
  <c r="I434" i="45"/>
  <c r="J433" i="45"/>
  <c r="I433" i="45"/>
  <c r="J432" i="45"/>
  <c r="I432" i="45"/>
  <c r="J431" i="45"/>
  <c r="I431" i="45"/>
  <c r="J430" i="45"/>
  <c r="I430" i="45"/>
  <c r="J429" i="45"/>
  <c r="I429" i="45"/>
  <c r="J428" i="45"/>
  <c r="I428" i="45"/>
  <c r="J427" i="45"/>
  <c r="I427" i="45"/>
  <c r="J426" i="45"/>
  <c r="I426" i="45"/>
  <c r="J425" i="45"/>
  <c r="I425" i="45"/>
  <c r="J424" i="45"/>
  <c r="I424" i="45"/>
  <c r="J423" i="45"/>
  <c r="I423" i="45"/>
  <c r="J422" i="45"/>
  <c r="I422" i="45"/>
  <c r="J421" i="45"/>
  <c r="I421" i="45"/>
  <c r="J420" i="45"/>
  <c r="I420" i="45"/>
  <c r="J419" i="45"/>
  <c r="I419" i="45"/>
  <c r="J418" i="45"/>
  <c r="I418" i="45"/>
  <c r="J417" i="45"/>
  <c r="I417" i="45"/>
  <c r="J416" i="45"/>
  <c r="I416" i="45"/>
  <c r="J415" i="45"/>
  <c r="I415" i="45"/>
  <c r="J414" i="45"/>
  <c r="I414" i="45"/>
  <c r="J413" i="45"/>
  <c r="I413" i="45"/>
  <c r="J412" i="45"/>
  <c r="I412" i="45"/>
  <c r="J411" i="45"/>
  <c r="I411" i="45"/>
  <c r="J410" i="45"/>
  <c r="I410" i="45"/>
  <c r="J409" i="45"/>
  <c r="I409" i="45"/>
  <c r="J408" i="45"/>
  <c r="I408" i="45"/>
  <c r="J407" i="45"/>
  <c r="I407" i="45"/>
  <c r="J406" i="45"/>
  <c r="I406" i="45"/>
  <c r="J405" i="45"/>
  <c r="I405" i="45"/>
  <c r="J404" i="45"/>
  <c r="I404" i="45"/>
  <c r="J403" i="45"/>
  <c r="I403" i="45"/>
  <c r="J402" i="45"/>
  <c r="I402" i="45"/>
  <c r="J401" i="45"/>
  <c r="I401" i="45"/>
  <c r="J400" i="45"/>
  <c r="I400" i="45"/>
  <c r="J399" i="45"/>
  <c r="I399" i="45"/>
  <c r="J398" i="45"/>
  <c r="I398" i="45"/>
  <c r="J397" i="45"/>
  <c r="I397" i="45"/>
  <c r="J396" i="45"/>
  <c r="I396" i="45"/>
  <c r="J395" i="45"/>
  <c r="I395" i="45"/>
  <c r="J394" i="45"/>
  <c r="I394" i="45"/>
  <c r="J393" i="45"/>
  <c r="I393" i="45"/>
  <c r="J392" i="45"/>
  <c r="I392" i="45"/>
  <c r="J391" i="45"/>
  <c r="I391" i="45"/>
  <c r="J390" i="45"/>
  <c r="I390" i="45"/>
  <c r="J389" i="45"/>
  <c r="I389" i="45"/>
  <c r="J388" i="45"/>
  <c r="I388" i="45"/>
  <c r="J387" i="45"/>
  <c r="I387" i="45"/>
  <c r="J386" i="45"/>
  <c r="I386" i="45"/>
  <c r="J385" i="45"/>
  <c r="I385" i="45"/>
  <c r="J384" i="45"/>
  <c r="I384" i="45"/>
  <c r="J383" i="45"/>
  <c r="I383" i="45"/>
  <c r="J382" i="45"/>
  <c r="I382" i="45"/>
  <c r="J381" i="45"/>
  <c r="I381" i="45"/>
  <c r="J380" i="45"/>
  <c r="I380" i="45"/>
  <c r="J379" i="45"/>
  <c r="I379" i="45"/>
  <c r="J378" i="45"/>
  <c r="I378" i="45"/>
  <c r="J377" i="45"/>
  <c r="I377" i="45"/>
  <c r="J376" i="45"/>
  <c r="I376" i="45"/>
  <c r="J375" i="45"/>
  <c r="I375" i="45"/>
  <c r="J374" i="45"/>
  <c r="I374" i="45"/>
  <c r="J373" i="45"/>
  <c r="I373" i="45"/>
  <c r="J372" i="45"/>
  <c r="I372" i="45"/>
  <c r="J371" i="45"/>
  <c r="I371" i="45"/>
  <c r="J370" i="45"/>
  <c r="I370" i="45"/>
  <c r="J369" i="45"/>
  <c r="I369" i="45"/>
  <c r="J368" i="45"/>
  <c r="I368" i="45"/>
  <c r="J367" i="45"/>
  <c r="I367" i="45"/>
  <c r="J366" i="45"/>
  <c r="I366" i="45"/>
  <c r="J365" i="45"/>
  <c r="I365" i="45"/>
  <c r="J364" i="45"/>
  <c r="I364" i="45"/>
  <c r="J363" i="45"/>
  <c r="I363" i="45"/>
  <c r="J362" i="45"/>
  <c r="I362" i="45"/>
  <c r="J361" i="45"/>
  <c r="I361" i="45"/>
  <c r="J360" i="45"/>
  <c r="I360" i="45"/>
  <c r="J359" i="45"/>
  <c r="I359" i="45"/>
  <c r="J358" i="45"/>
  <c r="I358" i="45"/>
  <c r="J357" i="45"/>
  <c r="I357" i="45"/>
  <c r="J356" i="45"/>
  <c r="I356" i="45"/>
  <c r="J355" i="45"/>
  <c r="I355" i="45"/>
  <c r="J354" i="45"/>
  <c r="I354" i="45"/>
  <c r="J353" i="45"/>
  <c r="I353" i="45"/>
  <c r="J352" i="45"/>
  <c r="I352" i="45"/>
  <c r="J351" i="45"/>
  <c r="I351" i="45"/>
  <c r="J350" i="45"/>
  <c r="I350" i="45"/>
  <c r="J349" i="45"/>
  <c r="I349" i="45"/>
  <c r="J348" i="45"/>
  <c r="I348" i="45"/>
  <c r="J347" i="45"/>
  <c r="I347" i="45"/>
  <c r="J346" i="45"/>
  <c r="I346" i="45"/>
  <c r="J345" i="45"/>
  <c r="I345" i="45"/>
  <c r="J344" i="45"/>
  <c r="I344" i="45"/>
  <c r="J343" i="45"/>
  <c r="I343" i="45"/>
  <c r="J342" i="45"/>
  <c r="I342" i="45"/>
  <c r="J341" i="45"/>
  <c r="I341" i="45"/>
  <c r="J340" i="45"/>
  <c r="I340" i="45"/>
  <c r="J339" i="45"/>
  <c r="I339" i="45"/>
  <c r="J338" i="45"/>
  <c r="I338" i="45"/>
  <c r="J337" i="45"/>
  <c r="I337" i="45"/>
  <c r="J336" i="45"/>
  <c r="I336" i="45"/>
  <c r="J335" i="45"/>
  <c r="I335" i="45"/>
  <c r="J334" i="45"/>
  <c r="I334" i="45"/>
  <c r="J333" i="45"/>
  <c r="I333" i="45"/>
  <c r="J332" i="45"/>
  <c r="I332" i="45"/>
  <c r="J331" i="45"/>
  <c r="I331" i="45"/>
  <c r="J330" i="45"/>
  <c r="I330" i="45"/>
  <c r="J329" i="45"/>
  <c r="I329" i="45"/>
  <c r="J328" i="45"/>
  <c r="I328" i="45"/>
  <c r="J327" i="45"/>
  <c r="I327" i="45"/>
  <c r="J326" i="45"/>
  <c r="I326" i="45"/>
  <c r="J325" i="45"/>
  <c r="I325" i="45"/>
  <c r="J324" i="45"/>
  <c r="I324" i="45"/>
  <c r="J323" i="45"/>
  <c r="I323" i="45"/>
  <c r="G323" i="45"/>
  <c r="J322" i="45"/>
  <c r="I322" i="45"/>
  <c r="J321" i="45"/>
  <c r="I321" i="45"/>
  <c r="J320" i="45"/>
  <c r="I320" i="45"/>
  <c r="J319" i="45"/>
  <c r="K319" i="45" s="1"/>
  <c r="I319" i="45"/>
  <c r="J318" i="45"/>
  <c r="I318" i="45"/>
  <c r="J317" i="45"/>
  <c r="I317" i="45"/>
  <c r="J316" i="45"/>
  <c r="I316" i="45"/>
  <c r="J315" i="45"/>
  <c r="K315" i="45" s="1"/>
  <c r="I315" i="45"/>
  <c r="J314" i="45"/>
  <c r="I314" i="45"/>
  <c r="J313" i="45"/>
  <c r="I313" i="45"/>
  <c r="J312" i="45"/>
  <c r="I312" i="45"/>
  <c r="J311" i="45"/>
  <c r="K311" i="45" s="1"/>
  <c r="I311" i="45"/>
  <c r="J310" i="45"/>
  <c r="I310" i="45"/>
  <c r="J309" i="45"/>
  <c r="I309" i="45"/>
  <c r="J308" i="45"/>
  <c r="I308" i="45"/>
  <c r="J307" i="45"/>
  <c r="K307" i="45" s="1"/>
  <c r="I307" i="45"/>
  <c r="J306" i="45"/>
  <c r="I306" i="45"/>
  <c r="J305" i="45"/>
  <c r="I305" i="45"/>
  <c r="J304" i="45"/>
  <c r="I304" i="45"/>
  <c r="J303" i="45"/>
  <c r="K303" i="45" s="1"/>
  <c r="I303" i="45"/>
  <c r="J302" i="45"/>
  <c r="I302" i="45"/>
  <c r="J301" i="45"/>
  <c r="I301" i="45"/>
  <c r="J300" i="45"/>
  <c r="I300" i="45"/>
  <c r="J299" i="45"/>
  <c r="K299" i="45" s="1"/>
  <c r="I299" i="45"/>
  <c r="J298" i="45"/>
  <c r="I298" i="45"/>
  <c r="J297" i="45"/>
  <c r="I297" i="45"/>
  <c r="J296" i="45"/>
  <c r="I296" i="45"/>
  <c r="J295" i="45"/>
  <c r="K295" i="45" s="1"/>
  <c r="I295" i="45"/>
  <c r="J294" i="45"/>
  <c r="I294" i="45"/>
  <c r="J293" i="45"/>
  <c r="I293" i="45"/>
  <c r="J292" i="45"/>
  <c r="I292" i="45"/>
  <c r="J291" i="45"/>
  <c r="K291" i="45" s="1"/>
  <c r="I291" i="45"/>
  <c r="J290" i="45"/>
  <c r="I290" i="45"/>
  <c r="J289" i="45"/>
  <c r="I289" i="45"/>
  <c r="J288" i="45"/>
  <c r="I288" i="45"/>
  <c r="J287" i="45"/>
  <c r="K287" i="45" s="1"/>
  <c r="I287" i="45"/>
  <c r="J286" i="45"/>
  <c r="I286" i="45"/>
  <c r="J285" i="45"/>
  <c r="I285" i="45"/>
  <c r="J284" i="45"/>
  <c r="I284" i="45"/>
  <c r="J283" i="45"/>
  <c r="K283" i="45" s="1"/>
  <c r="I283" i="45"/>
  <c r="J282" i="45"/>
  <c r="I282" i="45"/>
  <c r="J281" i="45"/>
  <c r="I281" i="45"/>
  <c r="J280" i="45"/>
  <c r="I280" i="45"/>
  <c r="J279" i="45"/>
  <c r="K279" i="45" s="1"/>
  <c r="I279" i="45"/>
  <c r="J278" i="45"/>
  <c r="I278" i="45"/>
  <c r="J277" i="45"/>
  <c r="I277" i="45"/>
  <c r="J276" i="45"/>
  <c r="I276" i="45"/>
  <c r="J275" i="45"/>
  <c r="K275" i="45" s="1"/>
  <c r="I275" i="45"/>
  <c r="J274" i="45"/>
  <c r="I274" i="45"/>
  <c r="J273" i="45"/>
  <c r="I273" i="45"/>
  <c r="J272" i="45"/>
  <c r="I272" i="45"/>
  <c r="J271" i="45"/>
  <c r="K271" i="45" s="1"/>
  <c r="I271" i="45"/>
  <c r="J270" i="45"/>
  <c r="I270" i="45"/>
  <c r="J269" i="45"/>
  <c r="I269" i="45"/>
  <c r="J268" i="45"/>
  <c r="I268" i="45"/>
  <c r="J267" i="45"/>
  <c r="K267" i="45" s="1"/>
  <c r="I267" i="45"/>
  <c r="J266" i="45"/>
  <c r="I266" i="45"/>
  <c r="J265" i="45"/>
  <c r="I265" i="45"/>
  <c r="J264" i="45"/>
  <c r="I264" i="45"/>
  <c r="J263" i="45"/>
  <c r="K263" i="45" s="1"/>
  <c r="I263" i="45"/>
  <c r="J262" i="45"/>
  <c r="I262" i="45"/>
  <c r="J261" i="45"/>
  <c r="I261" i="45"/>
  <c r="J260" i="45"/>
  <c r="I260" i="45"/>
  <c r="J259" i="45"/>
  <c r="K259" i="45" s="1"/>
  <c r="I259" i="45"/>
  <c r="J258" i="45"/>
  <c r="I258" i="45"/>
  <c r="J257" i="45"/>
  <c r="I257" i="45"/>
  <c r="J256" i="45"/>
  <c r="I256" i="45"/>
  <c r="J255" i="45"/>
  <c r="K255" i="45" s="1"/>
  <c r="I255" i="45"/>
  <c r="J254" i="45"/>
  <c r="I254" i="45"/>
  <c r="J253" i="45"/>
  <c r="I253" i="45"/>
  <c r="J252" i="45"/>
  <c r="I252" i="45"/>
  <c r="J251" i="45"/>
  <c r="K251" i="45" s="1"/>
  <c r="I251" i="45"/>
  <c r="J250" i="45"/>
  <c r="I250" i="45"/>
  <c r="J249" i="45"/>
  <c r="I249" i="45"/>
  <c r="J248" i="45"/>
  <c r="I248" i="45"/>
  <c r="J247" i="45"/>
  <c r="K247" i="45" s="1"/>
  <c r="I247" i="45"/>
  <c r="J246" i="45"/>
  <c r="I246" i="45"/>
  <c r="J245" i="45"/>
  <c r="I245" i="45"/>
  <c r="J244" i="45"/>
  <c r="I244" i="45"/>
  <c r="J243" i="45"/>
  <c r="K243" i="45" s="1"/>
  <c r="I243" i="45"/>
  <c r="J242" i="45"/>
  <c r="I242" i="45"/>
  <c r="J241" i="45"/>
  <c r="I241" i="45"/>
  <c r="J240" i="45"/>
  <c r="I240" i="45"/>
  <c r="J239" i="45"/>
  <c r="K239" i="45" s="1"/>
  <c r="I239" i="45"/>
  <c r="J238" i="45"/>
  <c r="I238" i="45"/>
  <c r="J237" i="45"/>
  <c r="I237" i="45"/>
  <c r="J236" i="45"/>
  <c r="I236" i="45"/>
  <c r="J235" i="45"/>
  <c r="K235" i="45" s="1"/>
  <c r="I235" i="45"/>
  <c r="J234" i="45"/>
  <c r="I234" i="45"/>
  <c r="J233" i="45"/>
  <c r="I233" i="45"/>
  <c r="J232" i="45"/>
  <c r="I232" i="45"/>
  <c r="J231" i="45"/>
  <c r="K231" i="45" s="1"/>
  <c r="I231" i="45"/>
  <c r="J230" i="45"/>
  <c r="I230" i="45"/>
  <c r="J229" i="45"/>
  <c r="I229" i="45"/>
  <c r="J228" i="45"/>
  <c r="I228" i="45"/>
  <c r="J227" i="45"/>
  <c r="K227" i="45" s="1"/>
  <c r="I227" i="45"/>
  <c r="J226" i="45"/>
  <c r="I226" i="45"/>
  <c r="J225" i="45"/>
  <c r="I225" i="45"/>
  <c r="J224" i="45"/>
  <c r="I224" i="45"/>
  <c r="J223" i="45"/>
  <c r="K223" i="45" s="1"/>
  <c r="I223" i="45"/>
  <c r="J222" i="45"/>
  <c r="I222" i="45"/>
  <c r="J221" i="45"/>
  <c r="I221" i="45"/>
  <c r="J220" i="45"/>
  <c r="I220" i="45"/>
  <c r="J219" i="45"/>
  <c r="K219" i="45" s="1"/>
  <c r="I219" i="45"/>
  <c r="J218" i="45"/>
  <c r="I218" i="45"/>
  <c r="J217" i="45"/>
  <c r="I217" i="45"/>
  <c r="J216" i="45"/>
  <c r="I216" i="45"/>
  <c r="J215" i="45"/>
  <c r="K215" i="45" s="1"/>
  <c r="I215" i="45"/>
  <c r="J214" i="45"/>
  <c r="I214" i="45"/>
  <c r="J213" i="45"/>
  <c r="I213" i="45"/>
  <c r="J212" i="45"/>
  <c r="I212" i="45"/>
  <c r="J211" i="45"/>
  <c r="K211" i="45" s="1"/>
  <c r="I211" i="45"/>
  <c r="J210" i="45"/>
  <c r="I210" i="45"/>
  <c r="J209" i="45"/>
  <c r="I209" i="45"/>
  <c r="J208" i="45"/>
  <c r="I208" i="45"/>
  <c r="J207" i="45"/>
  <c r="K207" i="45" s="1"/>
  <c r="I207" i="45"/>
  <c r="J206" i="45"/>
  <c r="I206" i="45"/>
  <c r="J205" i="45"/>
  <c r="I205" i="45"/>
  <c r="J204" i="45"/>
  <c r="I204" i="45"/>
  <c r="J203" i="45"/>
  <c r="K203" i="45" s="1"/>
  <c r="I203" i="45"/>
  <c r="J202" i="45"/>
  <c r="I202" i="45"/>
  <c r="J201" i="45"/>
  <c r="I201" i="45"/>
  <c r="J200" i="45"/>
  <c r="I200" i="45"/>
  <c r="J199" i="45"/>
  <c r="K199" i="45" s="1"/>
  <c r="I199" i="45"/>
  <c r="J198" i="45"/>
  <c r="I198" i="45"/>
  <c r="J197" i="45"/>
  <c r="I197" i="45"/>
  <c r="J196" i="45"/>
  <c r="I196" i="45"/>
  <c r="J195" i="45"/>
  <c r="K195" i="45" s="1"/>
  <c r="I195" i="45"/>
  <c r="J194" i="45"/>
  <c r="I194" i="45"/>
  <c r="J193" i="45"/>
  <c r="I193" i="45"/>
  <c r="J192" i="45"/>
  <c r="I192" i="45"/>
  <c r="J191" i="45"/>
  <c r="K191" i="45" s="1"/>
  <c r="I191" i="45"/>
  <c r="J190" i="45"/>
  <c r="I190" i="45"/>
  <c r="J189" i="45"/>
  <c r="I189" i="45"/>
  <c r="J188" i="45"/>
  <c r="I188" i="45"/>
  <c r="J187" i="45"/>
  <c r="K187" i="45" s="1"/>
  <c r="I187" i="45"/>
  <c r="J186" i="45"/>
  <c r="I186" i="45"/>
  <c r="J185" i="45"/>
  <c r="I185" i="45"/>
  <c r="J184" i="45"/>
  <c r="I184" i="45"/>
  <c r="J183" i="45"/>
  <c r="K183" i="45" s="1"/>
  <c r="I183" i="45"/>
  <c r="J182" i="45"/>
  <c r="I182" i="45"/>
  <c r="J181" i="45"/>
  <c r="I181" i="45"/>
  <c r="J180" i="45"/>
  <c r="I180" i="45"/>
  <c r="J179" i="45"/>
  <c r="K179" i="45" s="1"/>
  <c r="I179" i="45"/>
  <c r="J178" i="45"/>
  <c r="I178" i="45"/>
  <c r="J177" i="45"/>
  <c r="I177" i="45"/>
  <c r="J176" i="45"/>
  <c r="I176" i="45"/>
  <c r="J175" i="45"/>
  <c r="K175" i="45" s="1"/>
  <c r="I175" i="45"/>
  <c r="J174" i="45"/>
  <c r="I174" i="45"/>
  <c r="J173" i="45"/>
  <c r="I173" i="45"/>
  <c r="J172" i="45"/>
  <c r="I172" i="45"/>
  <c r="J171" i="45"/>
  <c r="K171" i="45" s="1"/>
  <c r="I171" i="45"/>
  <c r="J170" i="45"/>
  <c r="I170" i="45"/>
  <c r="J169" i="45"/>
  <c r="I169" i="45"/>
  <c r="J168" i="45"/>
  <c r="I168" i="45"/>
  <c r="J167" i="45"/>
  <c r="K167" i="45" s="1"/>
  <c r="I167" i="45"/>
  <c r="J166" i="45"/>
  <c r="I166" i="45"/>
  <c r="J165" i="45"/>
  <c r="I165" i="45"/>
  <c r="J164" i="45"/>
  <c r="I164" i="45"/>
  <c r="J163" i="45"/>
  <c r="K163" i="45" s="1"/>
  <c r="I163" i="45"/>
  <c r="J162" i="45"/>
  <c r="I162" i="45"/>
  <c r="J161" i="45"/>
  <c r="I161" i="45"/>
  <c r="J160" i="45"/>
  <c r="I160" i="45"/>
  <c r="J159" i="45"/>
  <c r="K159" i="45" s="1"/>
  <c r="I159" i="45"/>
  <c r="J158" i="45"/>
  <c r="I158" i="45"/>
  <c r="J157" i="45"/>
  <c r="I157" i="45"/>
  <c r="J156" i="45"/>
  <c r="I156" i="45"/>
  <c r="J155" i="45"/>
  <c r="K155" i="45" s="1"/>
  <c r="I155" i="45"/>
  <c r="J154" i="45"/>
  <c r="I154" i="45"/>
  <c r="J153" i="45"/>
  <c r="I153" i="45"/>
  <c r="J152" i="45"/>
  <c r="I152" i="45"/>
  <c r="J151" i="45"/>
  <c r="K151" i="45" s="1"/>
  <c r="I151" i="45"/>
  <c r="J150" i="45"/>
  <c r="I150" i="45"/>
  <c r="J149" i="45"/>
  <c r="I149" i="45"/>
  <c r="J148" i="45"/>
  <c r="I148" i="45"/>
  <c r="J147" i="45"/>
  <c r="K147" i="45" s="1"/>
  <c r="I147" i="45"/>
  <c r="J146" i="45"/>
  <c r="I146" i="45"/>
  <c r="J145" i="45"/>
  <c r="I145" i="45"/>
  <c r="J144" i="45"/>
  <c r="I144" i="45"/>
  <c r="J143" i="45"/>
  <c r="K143" i="45" s="1"/>
  <c r="I143" i="45"/>
  <c r="J142" i="45"/>
  <c r="I142" i="45"/>
  <c r="J141" i="45"/>
  <c r="I141" i="45"/>
  <c r="J140" i="45"/>
  <c r="I140" i="45"/>
  <c r="J139" i="45"/>
  <c r="K139" i="45" s="1"/>
  <c r="I139" i="45"/>
  <c r="J138" i="45"/>
  <c r="I138" i="45"/>
  <c r="J137" i="45"/>
  <c r="I137" i="45"/>
  <c r="J136" i="45"/>
  <c r="I136" i="45"/>
  <c r="J135" i="45"/>
  <c r="K135" i="45" s="1"/>
  <c r="I135" i="45"/>
  <c r="J134" i="45"/>
  <c r="I134" i="45"/>
  <c r="J133" i="45"/>
  <c r="I133" i="45"/>
  <c r="J132" i="45"/>
  <c r="I132" i="45"/>
  <c r="J131" i="45"/>
  <c r="K131" i="45" s="1"/>
  <c r="I131" i="45"/>
  <c r="J130" i="45"/>
  <c r="I130" i="45"/>
  <c r="J129" i="45"/>
  <c r="I129" i="45"/>
  <c r="J128" i="45"/>
  <c r="I128" i="45"/>
  <c r="J127" i="45"/>
  <c r="K127" i="45" s="1"/>
  <c r="I127" i="45"/>
  <c r="J126" i="45"/>
  <c r="I126" i="45"/>
  <c r="J125" i="45"/>
  <c r="I125" i="45"/>
  <c r="J124" i="45"/>
  <c r="I124" i="45"/>
  <c r="J123" i="45"/>
  <c r="K123" i="45" s="1"/>
  <c r="I123" i="45"/>
  <c r="J122" i="45"/>
  <c r="I122" i="45"/>
  <c r="J121" i="45"/>
  <c r="I121" i="45"/>
  <c r="J120" i="45"/>
  <c r="I120" i="45"/>
  <c r="J119" i="45"/>
  <c r="K119" i="45" s="1"/>
  <c r="I119" i="45"/>
  <c r="J118" i="45"/>
  <c r="I118" i="45"/>
  <c r="J117" i="45"/>
  <c r="I117" i="45"/>
  <c r="J116" i="45"/>
  <c r="I116" i="45"/>
  <c r="J115" i="45"/>
  <c r="K115" i="45" s="1"/>
  <c r="I115" i="45"/>
  <c r="J114" i="45"/>
  <c r="I114" i="45"/>
  <c r="J113" i="45"/>
  <c r="I113" i="45"/>
  <c r="J112" i="45"/>
  <c r="I112" i="45"/>
  <c r="J111" i="45"/>
  <c r="K111" i="45" s="1"/>
  <c r="I111" i="45"/>
  <c r="J110" i="45"/>
  <c r="I110" i="45"/>
  <c r="J109" i="45"/>
  <c r="I109" i="45"/>
  <c r="J108" i="45"/>
  <c r="I108" i="45"/>
  <c r="J107" i="45"/>
  <c r="I107" i="45"/>
  <c r="J106" i="45"/>
  <c r="I106" i="45"/>
  <c r="J105" i="45"/>
  <c r="K105" i="45" s="1"/>
  <c r="I105" i="45"/>
  <c r="J104" i="45"/>
  <c r="I104" i="45"/>
  <c r="J103" i="45"/>
  <c r="I103" i="45"/>
  <c r="J102" i="45"/>
  <c r="I102" i="45"/>
  <c r="J101" i="45"/>
  <c r="K101" i="45" s="1"/>
  <c r="I101" i="45"/>
  <c r="J100" i="45"/>
  <c r="I100" i="45"/>
  <c r="J99" i="45"/>
  <c r="I99" i="45"/>
  <c r="J98" i="45"/>
  <c r="I98" i="45"/>
  <c r="J97" i="45"/>
  <c r="K97" i="45" s="1"/>
  <c r="I97" i="45"/>
  <c r="J96" i="45"/>
  <c r="I96" i="45"/>
  <c r="J95" i="45"/>
  <c r="I95" i="45"/>
  <c r="J94" i="45"/>
  <c r="I94" i="45"/>
  <c r="J93" i="45"/>
  <c r="K93" i="45" s="1"/>
  <c r="I93" i="45"/>
  <c r="J92" i="45"/>
  <c r="I92" i="45"/>
  <c r="J91" i="45"/>
  <c r="I91" i="45"/>
  <c r="J90" i="45"/>
  <c r="I90" i="45"/>
  <c r="J89" i="45"/>
  <c r="K89" i="45" s="1"/>
  <c r="I89" i="45"/>
  <c r="J88" i="45"/>
  <c r="I88" i="45"/>
  <c r="J87" i="45"/>
  <c r="I87" i="45"/>
  <c r="J86" i="45"/>
  <c r="I86" i="45"/>
  <c r="J85" i="45"/>
  <c r="K85" i="45" s="1"/>
  <c r="I85" i="45"/>
  <c r="J84" i="45"/>
  <c r="I84" i="45"/>
  <c r="J83" i="45"/>
  <c r="I83" i="45"/>
  <c r="J82" i="45"/>
  <c r="I82" i="45"/>
  <c r="J81" i="45"/>
  <c r="K81" i="45" s="1"/>
  <c r="I81" i="45"/>
  <c r="J80" i="45"/>
  <c r="I80" i="45"/>
  <c r="J79" i="45"/>
  <c r="I79" i="45"/>
  <c r="J78" i="45"/>
  <c r="I78" i="45"/>
  <c r="J77" i="45"/>
  <c r="K77" i="45" s="1"/>
  <c r="I77" i="45"/>
  <c r="J76" i="45"/>
  <c r="I76" i="45"/>
  <c r="G76" i="45"/>
  <c r="E76" i="45"/>
  <c r="J75" i="45"/>
  <c r="I75" i="45"/>
  <c r="J74" i="45"/>
  <c r="K74" i="45" s="1"/>
  <c r="I74" i="45"/>
  <c r="J73" i="45"/>
  <c r="I73" i="45"/>
  <c r="J72" i="45"/>
  <c r="I72" i="45"/>
  <c r="J71" i="45"/>
  <c r="I71" i="45"/>
  <c r="J70" i="45"/>
  <c r="K70" i="45" s="1"/>
  <c r="I70" i="45"/>
  <c r="J69" i="45"/>
  <c r="I69" i="45"/>
  <c r="J68" i="45"/>
  <c r="I68" i="45"/>
  <c r="J67" i="45"/>
  <c r="I67" i="45"/>
  <c r="J66" i="45"/>
  <c r="K66" i="45" s="1"/>
  <c r="I66" i="45"/>
  <c r="J65" i="45"/>
  <c r="I65" i="45"/>
  <c r="J64" i="45"/>
  <c r="I64" i="45"/>
  <c r="J63" i="45"/>
  <c r="I63" i="45"/>
  <c r="J62" i="45"/>
  <c r="K62" i="45" s="1"/>
  <c r="I62" i="45"/>
  <c r="J61" i="45"/>
  <c r="I61" i="45"/>
  <c r="J60" i="45"/>
  <c r="I60" i="45"/>
  <c r="J59" i="45"/>
  <c r="I59" i="45"/>
  <c r="J58" i="45"/>
  <c r="K58" i="45" s="1"/>
  <c r="I58" i="45"/>
  <c r="J57" i="45"/>
  <c r="I57" i="45"/>
  <c r="J56" i="45"/>
  <c r="I56" i="45"/>
  <c r="J55" i="45"/>
  <c r="I55" i="45"/>
  <c r="J54" i="45"/>
  <c r="K54" i="45" s="1"/>
  <c r="I54" i="45"/>
  <c r="J53" i="45"/>
  <c r="I53" i="45"/>
  <c r="J52" i="45"/>
  <c r="I52" i="45"/>
  <c r="J51" i="45"/>
  <c r="I51" i="45"/>
  <c r="J50" i="45"/>
  <c r="K50" i="45" s="1"/>
  <c r="I50" i="45"/>
  <c r="J49" i="45"/>
  <c r="I49" i="45"/>
  <c r="J48" i="45"/>
  <c r="I48" i="45"/>
  <c r="J47" i="45"/>
  <c r="I47" i="45"/>
  <c r="J46" i="45"/>
  <c r="K46" i="45" s="1"/>
  <c r="I46" i="45"/>
  <c r="J45" i="45"/>
  <c r="I45" i="45"/>
  <c r="J44" i="45"/>
  <c r="I44" i="45"/>
  <c r="J43" i="45"/>
  <c r="I43" i="45"/>
  <c r="J42" i="45"/>
  <c r="K42" i="45" s="1"/>
  <c r="I42" i="45"/>
  <c r="J41" i="45"/>
  <c r="I41" i="45"/>
  <c r="J40" i="45"/>
  <c r="I40" i="45"/>
  <c r="J39" i="45"/>
  <c r="I39" i="45"/>
  <c r="J38" i="45"/>
  <c r="K38" i="45" s="1"/>
  <c r="I38" i="45"/>
  <c r="J37" i="45"/>
  <c r="I37" i="45"/>
  <c r="J36" i="45"/>
  <c r="I36" i="45"/>
  <c r="J35" i="45"/>
  <c r="I35" i="45"/>
  <c r="J34" i="45"/>
  <c r="K34" i="45" s="1"/>
  <c r="I34" i="45"/>
  <c r="J33" i="45"/>
  <c r="I33" i="45"/>
  <c r="J32" i="45"/>
  <c r="I32" i="45"/>
  <c r="J31" i="45"/>
  <c r="I31" i="45"/>
  <c r="J30" i="45"/>
  <c r="K30" i="45" s="1"/>
  <c r="I30" i="45"/>
  <c r="J29" i="45"/>
  <c r="I29" i="45"/>
  <c r="J28" i="45"/>
  <c r="I28" i="45"/>
  <c r="J27" i="45"/>
  <c r="I27" i="45"/>
  <c r="J26" i="45"/>
  <c r="K26" i="45" s="1"/>
  <c r="I26" i="45"/>
  <c r="J25" i="45"/>
  <c r="I25" i="45"/>
  <c r="J24" i="45"/>
  <c r="I24" i="45"/>
  <c r="J23" i="45"/>
  <c r="I23" i="45"/>
  <c r="J22" i="45"/>
  <c r="K22" i="45" s="1"/>
  <c r="I22" i="45"/>
  <c r="J21" i="45"/>
  <c r="I21" i="45"/>
  <c r="J20" i="45"/>
  <c r="I20" i="45"/>
  <c r="J19" i="45"/>
  <c r="I19" i="45"/>
  <c r="J18" i="45"/>
  <c r="K18" i="45" s="1"/>
  <c r="I18" i="45"/>
  <c r="J17" i="45"/>
  <c r="I17" i="45"/>
  <c r="J16" i="45"/>
  <c r="I16" i="45"/>
  <c r="J15" i="45"/>
  <c r="I15" i="45"/>
  <c r="J14" i="45"/>
  <c r="K14" i="45" s="1"/>
  <c r="I14" i="45"/>
  <c r="J13" i="45"/>
  <c r="I13" i="45"/>
  <c r="J12" i="45"/>
  <c r="I12" i="45"/>
  <c r="J11" i="45"/>
  <c r="I11" i="45"/>
  <c r="J10" i="45"/>
  <c r="K10" i="45" s="1"/>
  <c r="I10" i="45"/>
  <c r="J9" i="45"/>
  <c r="I9" i="45"/>
  <c r="J8" i="45"/>
  <c r="I8" i="45"/>
  <c r="J7" i="45"/>
  <c r="I7" i="45"/>
  <c r="J6" i="45"/>
  <c r="K6" i="45" s="1"/>
  <c r="I6" i="45"/>
  <c r="J5" i="45"/>
  <c r="I5" i="45"/>
  <c r="J4" i="45"/>
  <c r="I4" i="45"/>
  <c r="J3" i="45"/>
  <c r="I3" i="45"/>
  <c r="J2" i="45"/>
  <c r="K2" i="45" s="1"/>
  <c r="I2" i="45"/>
  <c r="DM447" i="44"/>
  <c r="DK447" i="44"/>
  <c r="DJ447" i="44"/>
  <c r="DG447" i="44"/>
  <c r="DF447" i="44"/>
  <c r="DC447" i="44"/>
  <c r="DB447" i="44"/>
  <c r="CY447" i="44"/>
  <c r="CX447" i="44"/>
  <c r="CU447" i="44"/>
  <c r="CT447" i="44"/>
  <c r="CQ447" i="44"/>
  <c r="CP447" i="44"/>
  <c r="CM447" i="44"/>
  <c r="CL447" i="44"/>
  <c r="CI447" i="44"/>
  <c r="CH447" i="44"/>
  <c r="CE447" i="44"/>
  <c r="CD447" i="44"/>
  <c r="CA447" i="44"/>
  <c r="BZ447" i="44"/>
  <c r="BW447" i="44"/>
  <c r="BV447" i="44"/>
  <c r="BS447" i="44"/>
  <c r="BR447" i="44"/>
  <c r="BO447" i="44"/>
  <c r="BN447" i="44"/>
  <c r="BG447" i="44"/>
  <c r="BF447" i="44"/>
  <c r="BC447" i="44"/>
  <c r="BB447" i="44"/>
  <c r="AY447" i="44"/>
  <c r="AX447" i="44"/>
  <c r="AW447" i="44"/>
  <c r="AV447" i="44"/>
  <c r="AU447" i="44"/>
  <c r="AT447" i="44"/>
  <c r="AQ447" i="44"/>
  <c r="AP447" i="44"/>
  <c r="AM447" i="44"/>
  <c r="AI447" i="44"/>
  <c r="AH447" i="44"/>
  <c r="AE447" i="44"/>
  <c r="AD447" i="44"/>
  <c r="AA447" i="44"/>
  <c r="Z447" i="44"/>
  <c r="W447" i="44"/>
  <c r="V447" i="44"/>
  <c r="S447" i="44"/>
  <c r="R447" i="44"/>
  <c r="O447" i="44"/>
  <c r="N447" i="44"/>
  <c r="H447" i="44"/>
  <c r="J446" i="44"/>
  <c r="I446" i="44"/>
  <c r="J445" i="44"/>
  <c r="K445" i="44" s="1"/>
  <c r="I445" i="44"/>
  <c r="J444" i="44"/>
  <c r="K444" i="44" s="1"/>
  <c r="I444" i="44"/>
  <c r="J443" i="44"/>
  <c r="K443" i="44" s="1"/>
  <c r="I443" i="44"/>
  <c r="J442" i="44"/>
  <c r="I442" i="44"/>
  <c r="J441" i="44"/>
  <c r="I441" i="44"/>
  <c r="J440" i="44"/>
  <c r="K440" i="44" s="1"/>
  <c r="I440" i="44"/>
  <c r="J439" i="44"/>
  <c r="I439" i="44"/>
  <c r="J438" i="44"/>
  <c r="I438" i="44"/>
  <c r="J437" i="44"/>
  <c r="K437" i="44" s="1"/>
  <c r="I437" i="44"/>
  <c r="J436" i="44"/>
  <c r="K436" i="44" s="1"/>
  <c r="I436" i="44"/>
  <c r="J435" i="44"/>
  <c r="K435" i="44" s="1"/>
  <c r="I435" i="44"/>
  <c r="J434" i="44"/>
  <c r="I434" i="44"/>
  <c r="J433" i="44"/>
  <c r="I433" i="44"/>
  <c r="J432" i="44"/>
  <c r="K432" i="44" s="1"/>
  <c r="I432" i="44"/>
  <c r="J431" i="44"/>
  <c r="I431" i="44"/>
  <c r="J430" i="44"/>
  <c r="I430" i="44"/>
  <c r="J429" i="44"/>
  <c r="K429" i="44" s="1"/>
  <c r="I429" i="44"/>
  <c r="J428" i="44"/>
  <c r="K428" i="44" s="1"/>
  <c r="I428" i="44"/>
  <c r="J427" i="44"/>
  <c r="K427" i="44" s="1"/>
  <c r="I427" i="44"/>
  <c r="J426" i="44"/>
  <c r="I426" i="44"/>
  <c r="J425" i="44"/>
  <c r="I425" i="44"/>
  <c r="J424" i="44"/>
  <c r="K424" i="44" s="1"/>
  <c r="I424" i="44"/>
  <c r="J423" i="44"/>
  <c r="I423" i="44"/>
  <c r="J422" i="44"/>
  <c r="I422" i="44"/>
  <c r="J421" i="44"/>
  <c r="K421" i="44" s="1"/>
  <c r="I421" i="44"/>
  <c r="J420" i="44"/>
  <c r="K420" i="44" s="1"/>
  <c r="I420" i="44"/>
  <c r="J419" i="44"/>
  <c r="K419" i="44" s="1"/>
  <c r="I419" i="44"/>
  <c r="J418" i="44"/>
  <c r="I418" i="44"/>
  <c r="J417" i="44"/>
  <c r="I417" i="44"/>
  <c r="J416" i="44"/>
  <c r="K416" i="44" s="1"/>
  <c r="I416" i="44"/>
  <c r="J415" i="44"/>
  <c r="I415" i="44"/>
  <c r="J414" i="44"/>
  <c r="I414" i="44"/>
  <c r="J413" i="44"/>
  <c r="K413" i="44" s="1"/>
  <c r="I413" i="44"/>
  <c r="J412" i="44"/>
  <c r="K412" i="44" s="1"/>
  <c r="I412" i="44"/>
  <c r="J411" i="44"/>
  <c r="K411" i="44" s="1"/>
  <c r="I411" i="44"/>
  <c r="J410" i="44"/>
  <c r="I410" i="44"/>
  <c r="J409" i="44"/>
  <c r="I409" i="44"/>
  <c r="J408" i="44"/>
  <c r="K408" i="44" s="1"/>
  <c r="I408" i="44"/>
  <c r="J407" i="44"/>
  <c r="I407" i="44"/>
  <c r="J406" i="44"/>
  <c r="I406" i="44"/>
  <c r="J405" i="44"/>
  <c r="K405" i="44" s="1"/>
  <c r="I405" i="44"/>
  <c r="J404" i="44"/>
  <c r="K404" i="44" s="1"/>
  <c r="I404" i="44"/>
  <c r="J403" i="44"/>
  <c r="K403" i="44" s="1"/>
  <c r="I403" i="44"/>
  <c r="J402" i="44"/>
  <c r="I402" i="44"/>
  <c r="J401" i="44"/>
  <c r="I401" i="44"/>
  <c r="J400" i="44"/>
  <c r="K400" i="44" s="1"/>
  <c r="I400" i="44"/>
  <c r="J399" i="44"/>
  <c r="I399" i="44"/>
  <c r="J398" i="44"/>
  <c r="I398" i="44"/>
  <c r="J397" i="44"/>
  <c r="K397" i="44" s="1"/>
  <c r="I397" i="44"/>
  <c r="J396" i="44"/>
  <c r="K396" i="44" s="1"/>
  <c r="I396" i="44"/>
  <c r="J395" i="44"/>
  <c r="K395" i="44" s="1"/>
  <c r="I395" i="44"/>
  <c r="J394" i="44"/>
  <c r="I394" i="44"/>
  <c r="J393" i="44"/>
  <c r="I393" i="44"/>
  <c r="J392" i="44"/>
  <c r="K392" i="44" s="1"/>
  <c r="I392" i="44"/>
  <c r="J391" i="44"/>
  <c r="I391" i="44"/>
  <c r="J390" i="44"/>
  <c r="I390" i="44"/>
  <c r="J389" i="44"/>
  <c r="K389" i="44" s="1"/>
  <c r="I389" i="44"/>
  <c r="J388" i="44"/>
  <c r="K388" i="44" s="1"/>
  <c r="I388" i="44"/>
  <c r="J387" i="44"/>
  <c r="I387" i="44"/>
  <c r="K387" i="44" s="1"/>
  <c r="J386" i="44"/>
  <c r="I386" i="44"/>
  <c r="K386" i="44" s="1"/>
  <c r="J385" i="44"/>
  <c r="I385" i="44"/>
  <c r="K385" i="44" s="1"/>
  <c r="J384" i="44"/>
  <c r="I384" i="44"/>
  <c r="J383" i="44"/>
  <c r="I383" i="44"/>
  <c r="K383" i="44" s="1"/>
  <c r="J382" i="44"/>
  <c r="I382" i="44"/>
  <c r="K382" i="44" s="1"/>
  <c r="J381" i="44"/>
  <c r="I381" i="44"/>
  <c r="J380" i="44"/>
  <c r="I380" i="44"/>
  <c r="J379" i="44"/>
  <c r="I379" i="44"/>
  <c r="J378" i="44"/>
  <c r="I378" i="44"/>
  <c r="J377" i="44"/>
  <c r="I377" i="44"/>
  <c r="J376" i="44"/>
  <c r="I376" i="44"/>
  <c r="J375" i="44"/>
  <c r="I375" i="44"/>
  <c r="J374" i="44"/>
  <c r="I374" i="44"/>
  <c r="J373" i="44"/>
  <c r="I373" i="44"/>
  <c r="J372" i="44"/>
  <c r="I372" i="44"/>
  <c r="J371" i="44"/>
  <c r="I371" i="44"/>
  <c r="J370" i="44"/>
  <c r="I370" i="44"/>
  <c r="J369" i="44"/>
  <c r="I369" i="44"/>
  <c r="J368" i="44"/>
  <c r="I368" i="44"/>
  <c r="J367" i="44"/>
  <c r="I367" i="44"/>
  <c r="J366" i="44"/>
  <c r="I366" i="44"/>
  <c r="J365" i="44"/>
  <c r="I365" i="44"/>
  <c r="J364" i="44"/>
  <c r="I364" i="44"/>
  <c r="J363" i="44"/>
  <c r="I363" i="44"/>
  <c r="J362" i="44"/>
  <c r="I362" i="44"/>
  <c r="J361" i="44"/>
  <c r="I361" i="44"/>
  <c r="J360" i="44"/>
  <c r="I360" i="44"/>
  <c r="J359" i="44"/>
  <c r="I359" i="44"/>
  <c r="J358" i="44"/>
  <c r="I358" i="44"/>
  <c r="J357" i="44"/>
  <c r="I357" i="44"/>
  <c r="J356" i="44"/>
  <c r="I356" i="44"/>
  <c r="J355" i="44"/>
  <c r="I355" i="44"/>
  <c r="J354" i="44"/>
  <c r="I354" i="44"/>
  <c r="J353" i="44"/>
  <c r="I353" i="44"/>
  <c r="J352" i="44"/>
  <c r="I352" i="44"/>
  <c r="J351" i="44"/>
  <c r="I351" i="44"/>
  <c r="J350" i="44"/>
  <c r="I350" i="44"/>
  <c r="J349" i="44"/>
  <c r="I349" i="44"/>
  <c r="J348" i="44"/>
  <c r="I348" i="44"/>
  <c r="J347" i="44"/>
  <c r="I347" i="44"/>
  <c r="J346" i="44"/>
  <c r="I346" i="44"/>
  <c r="J345" i="44"/>
  <c r="I345" i="44"/>
  <c r="J344" i="44"/>
  <c r="I344" i="44"/>
  <c r="J343" i="44"/>
  <c r="I343" i="44"/>
  <c r="J342" i="44"/>
  <c r="I342" i="44"/>
  <c r="J341" i="44"/>
  <c r="I341" i="44"/>
  <c r="J340" i="44"/>
  <c r="I340" i="44"/>
  <c r="J339" i="44"/>
  <c r="I339" i="44"/>
  <c r="J338" i="44"/>
  <c r="I338" i="44"/>
  <c r="J337" i="44"/>
  <c r="I337" i="44"/>
  <c r="J336" i="44"/>
  <c r="I336" i="44"/>
  <c r="J335" i="44"/>
  <c r="I335" i="44"/>
  <c r="J334" i="44"/>
  <c r="I334" i="44"/>
  <c r="J333" i="44"/>
  <c r="I333" i="44"/>
  <c r="J332" i="44"/>
  <c r="I332" i="44"/>
  <c r="J331" i="44"/>
  <c r="I331" i="44"/>
  <c r="J330" i="44"/>
  <c r="I330" i="44"/>
  <c r="J329" i="44"/>
  <c r="I329" i="44"/>
  <c r="J328" i="44"/>
  <c r="I328" i="44"/>
  <c r="J327" i="44"/>
  <c r="I327" i="44"/>
  <c r="J326" i="44"/>
  <c r="I326" i="44"/>
  <c r="J325" i="44"/>
  <c r="I325" i="44"/>
  <c r="J324" i="44"/>
  <c r="I324" i="44"/>
  <c r="J323" i="44"/>
  <c r="G323" i="44"/>
  <c r="I323" i="44" s="1"/>
  <c r="K323" i="44" s="1"/>
  <c r="J322" i="44"/>
  <c r="I322" i="44"/>
  <c r="K322" i="44" s="1"/>
  <c r="J321" i="44"/>
  <c r="I321" i="44"/>
  <c r="J320" i="44"/>
  <c r="I320" i="44"/>
  <c r="J319" i="44"/>
  <c r="I319" i="44"/>
  <c r="J318" i="44"/>
  <c r="I318" i="44"/>
  <c r="J317" i="44"/>
  <c r="I317" i="44"/>
  <c r="J316" i="44"/>
  <c r="I316" i="44"/>
  <c r="J315" i="44"/>
  <c r="I315" i="44"/>
  <c r="J314" i="44"/>
  <c r="I314" i="44"/>
  <c r="J313" i="44"/>
  <c r="I313" i="44"/>
  <c r="J312" i="44"/>
  <c r="I312" i="44"/>
  <c r="J311" i="44"/>
  <c r="I311" i="44"/>
  <c r="J310" i="44"/>
  <c r="I310" i="44"/>
  <c r="J309" i="44"/>
  <c r="I309" i="44"/>
  <c r="J308" i="44"/>
  <c r="I308" i="44"/>
  <c r="J307" i="44"/>
  <c r="I307" i="44"/>
  <c r="J306" i="44"/>
  <c r="I306" i="44"/>
  <c r="J305" i="44"/>
  <c r="I305" i="44"/>
  <c r="J304" i="44"/>
  <c r="I304" i="44"/>
  <c r="J303" i="44"/>
  <c r="I303" i="44"/>
  <c r="J302" i="44"/>
  <c r="I302" i="44"/>
  <c r="J301" i="44"/>
  <c r="I301" i="44"/>
  <c r="J300" i="44"/>
  <c r="I300" i="44"/>
  <c r="J299" i="44"/>
  <c r="I299" i="44"/>
  <c r="J298" i="44"/>
  <c r="I298" i="44"/>
  <c r="J297" i="44"/>
  <c r="I297" i="44"/>
  <c r="J296" i="44"/>
  <c r="I296" i="44"/>
  <c r="J295" i="44"/>
  <c r="I295" i="44"/>
  <c r="J294" i="44"/>
  <c r="I294" i="44"/>
  <c r="J293" i="44"/>
  <c r="I293" i="44"/>
  <c r="J292" i="44"/>
  <c r="I292" i="44"/>
  <c r="J291" i="44"/>
  <c r="I291" i="44"/>
  <c r="J290" i="44"/>
  <c r="I290" i="44"/>
  <c r="J289" i="44"/>
  <c r="I289" i="44"/>
  <c r="J288" i="44"/>
  <c r="I288" i="44"/>
  <c r="J287" i="44"/>
  <c r="I287" i="44"/>
  <c r="J286" i="44"/>
  <c r="I286" i="44"/>
  <c r="J285" i="44"/>
  <c r="I285" i="44"/>
  <c r="J284" i="44"/>
  <c r="I284" i="44"/>
  <c r="J283" i="44"/>
  <c r="I283" i="44"/>
  <c r="J282" i="44"/>
  <c r="I282" i="44"/>
  <c r="J281" i="44"/>
  <c r="I281" i="44"/>
  <c r="J280" i="44"/>
  <c r="I280" i="44"/>
  <c r="J279" i="44"/>
  <c r="I279" i="44"/>
  <c r="J278" i="44"/>
  <c r="I278" i="44"/>
  <c r="J277" i="44"/>
  <c r="I277" i="44"/>
  <c r="J276" i="44"/>
  <c r="I276" i="44"/>
  <c r="J275" i="44"/>
  <c r="I275" i="44"/>
  <c r="J274" i="44"/>
  <c r="I274" i="44"/>
  <c r="J273" i="44"/>
  <c r="I273" i="44"/>
  <c r="J272" i="44"/>
  <c r="I272" i="44"/>
  <c r="J271" i="44"/>
  <c r="I271" i="44"/>
  <c r="J270" i="44"/>
  <c r="I270" i="44"/>
  <c r="J269" i="44"/>
  <c r="I269" i="44"/>
  <c r="J268" i="44"/>
  <c r="I268" i="44"/>
  <c r="J267" i="44"/>
  <c r="I267" i="44"/>
  <c r="J266" i="44"/>
  <c r="I266" i="44"/>
  <c r="J265" i="44"/>
  <c r="I265" i="44"/>
  <c r="J264" i="44"/>
  <c r="I264" i="44"/>
  <c r="J263" i="44"/>
  <c r="I263" i="44"/>
  <c r="J262" i="44"/>
  <c r="I262" i="44"/>
  <c r="J261" i="44"/>
  <c r="I261" i="44"/>
  <c r="J260" i="44"/>
  <c r="I260" i="44"/>
  <c r="J259" i="44"/>
  <c r="I259" i="44"/>
  <c r="J258" i="44"/>
  <c r="I258" i="44"/>
  <c r="K258" i="44" s="1"/>
  <c r="J257" i="44"/>
  <c r="I257" i="44"/>
  <c r="K257" i="44" s="1"/>
  <c r="J256" i="44"/>
  <c r="I256" i="44"/>
  <c r="K256" i="44" s="1"/>
  <c r="J255" i="44"/>
  <c r="I255" i="44"/>
  <c r="J254" i="44"/>
  <c r="I254" i="44"/>
  <c r="K254" i="44" s="1"/>
  <c r="J253" i="44"/>
  <c r="I253" i="44"/>
  <c r="K253" i="44" s="1"/>
  <c r="J252" i="44"/>
  <c r="I252" i="44"/>
  <c r="J251" i="44"/>
  <c r="I251" i="44"/>
  <c r="J250" i="44"/>
  <c r="I250" i="44"/>
  <c r="J249" i="44"/>
  <c r="I249" i="44"/>
  <c r="J248" i="44"/>
  <c r="I248" i="44"/>
  <c r="J247" i="44"/>
  <c r="I247" i="44"/>
  <c r="J246" i="44"/>
  <c r="I246" i="44"/>
  <c r="J245" i="44"/>
  <c r="I245" i="44"/>
  <c r="J244" i="44"/>
  <c r="I244" i="44"/>
  <c r="J243" i="44"/>
  <c r="I243" i="44"/>
  <c r="J242" i="44"/>
  <c r="I242" i="44"/>
  <c r="J241" i="44"/>
  <c r="I241" i="44"/>
  <c r="J240" i="44"/>
  <c r="I240" i="44"/>
  <c r="J239" i="44"/>
  <c r="I239" i="44"/>
  <c r="J238" i="44"/>
  <c r="I238" i="44"/>
  <c r="J237" i="44"/>
  <c r="I237" i="44"/>
  <c r="J236" i="44"/>
  <c r="I236" i="44"/>
  <c r="J235" i="44"/>
  <c r="I235" i="44"/>
  <c r="J234" i="44"/>
  <c r="I234" i="44"/>
  <c r="J233" i="44"/>
  <c r="I233" i="44"/>
  <c r="J232" i="44"/>
  <c r="I232" i="44"/>
  <c r="J231" i="44"/>
  <c r="I231" i="44"/>
  <c r="J230" i="44"/>
  <c r="I230" i="44"/>
  <c r="J229" i="44"/>
  <c r="I229" i="44"/>
  <c r="J228" i="44"/>
  <c r="I228" i="44"/>
  <c r="J227" i="44"/>
  <c r="I227" i="44"/>
  <c r="J226" i="44"/>
  <c r="I226" i="44"/>
  <c r="J225" i="44"/>
  <c r="I225" i="44"/>
  <c r="J224" i="44"/>
  <c r="I224" i="44"/>
  <c r="J223" i="44"/>
  <c r="I223" i="44"/>
  <c r="J222" i="44"/>
  <c r="I222" i="44"/>
  <c r="J221" i="44"/>
  <c r="I221" i="44"/>
  <c r="J220" i="44"/>
  <c r="I220" i="44"/>
  <c r="J219" i="44"/>
  <c r="I219" i="44"/>
  <c r="J218" i="44"/>
  <c r="I218" i="44"/>
  <c r="J217" i="44"/>
  <c r="I217" i="44"/>
  <c r="J216" i="44"/>
  <c r="I216" i="44"/>
  <c r="J215" i="44"/>
  <c r="I215" i="44"/>
  <c r="J214" i="44"/>
  <c r="I214" i="44"/>
  <c r="BK447" i="44"/>
  <c r="BJ447" i="44"/>
  <c r="J213" i="44"/>
  <c r="I213" i="44"/>
  <c r="J212" i="44"/>
  <c r="I212" i="44"/>
  <c r="J211" i="44"/>
  <c r="I211" i="44"/>
  <c r="J210" i="44"/>
  <c r="I210" i="44"/>
  <c r="J209" i="44"/>
  <c r="I209" i="44"/>
  <c r="J208" i="44"/>
  <c r="I208" i="44"/>
  <c r="J207" i="44"/>
  <c r="I207" i="44"/>
  <c r="J206" i="44"/>
  <c r="I206" i="44"/>
  <c r="J205" i="44"/>
  <c r="I205" i="44"/>
  <c r="J204" i="44"/>
  <c r="I204" i="44"/>
  <c r="J203" i="44"/>
  <c r="I203" i="44"/>
  <c r="J202" i="44"/>
  <c r="I202" i="44"/>
  <c r="J201" i="44"/>
  <c r="I201" i="44"/>
  <c r="J200" i="44"/>
  <c r="I200" i="44"/>
  <c r="J199" i="44"/>
  <c r="I199" i="44"/>
  <c r="J198" i="44"/>
  <c r="I198" i="44"/>
  <c r="J197" i="44"/>
  <c r="I197" i="44"/>
  <c r="J196" i="44"/>
  <c r="I196" i="44"/>
  <c r="J195" i="44"/>
  <c r="I195" i="44"/>
  <c r="J194" i="44"/>
  <c r="I194" i="44"/>
  <c r="J193" i="44"/>
  <c r="I193" i="44"/>
  <c r="J192" i="44"/>
  <c r="I192" i="44"/>
  <c r="J191" i="44"/>
  <c r="I191" i="44"/>
  <c r="J190" i="44"/>
  <c r="I190" i="44"/>
  <c r="J189" i="44"/>
  <c r="I189" i="44"/>
  <c r="J188" i="44"/>
  <c r="I188" i="44"/>
  <c r="K188" i="44" s="1"/>
  <c r="J187" i="44"/>
  <c r="I187" i="44"/>
  <c r="J186" i="44"/>
  <c r="I186" i="44"/>
  <c r="K186" i="44" s="1"/>
  <c r="J185" i="44"/>
  <c r="I185" i="44"/>
  <c r="J184" i="44"/>
  <c r="I184" i="44"/>
  <c r="J183" i="44"/>
  <c r="I183" i="44"/>
  <c r="J182" i="44"/>
  <c r="I182" i="44"/>
  <c r="J181" i="44"/>
  <c r="I181" i="44"/>
  <c r="J180" i="44"/>
  <c r="I180" i="44"/>
  <c r="J179" i="44"/>
  <c r="I179" i="44"/>
  <c r="J178" i="44"/>
  <c r="I178" i="44"/>
  <c r="J177" i="44"/>
  <c r="I177" i="44"/>
  <c r="J176" i="44"/>
  <c r="I176" i="44"/>
  <c r="J175" i="44"/>
  <c r="I175" i="44"/>
  <c r="J174" i="44"/>
  <c r="I174" i="44"/>
  <c r="J173" i="44"/>
  <c r="I173" i="44"/>
  <c r="J172" i="44"/>
  <c r="I172" i="44"/>
  <c r="J171" i="44"/>
  <c r="I171" i="44"/>
  <c r="J170" i="44"/>
  <c r="I170" i="44"/>
  <c r="J169" i="44"/>
  <c r="I169" i="44"/>
  <c r="J168" i="44"/>
  <c r="I168" i="44"/>
  <c r="J167" i="44"/>
  <c r="I167" i="44"/>
  <c r="J166" i="44"/>
  <c r="I166" i="44"/>
  <c r="J165" i="44"/>
  <c r="I165" i="44"/>
  <c r="J164" i="44"/>
  <c r="I164" i="44"/>
  <c r="J163" i="44"/>
  <c r="I163" i="44"/>
  <c r="J162" i="44"/>
  <c r="I162" i="44"/>
  <c r="J161" i="44"/>
  <c r="I161" i="44"/>
  <c r="J160" i="44"/>
  <c r="I160" i="44"/>
  <c r="J159" i="44"/>
  <c r="I159" i="44"/>
  <c r="J158" i="44"/>
  <c r="I158" i="44"/>
  <c r="J157" i="44"/>
  <c r="I157" i="44"/>
  <c r="J156" i="44"/>
  <c r="I156" i="44"/>
  <c r="J155" i="44"/>
  <c r="I155" i="44"/>
  <c r="J154" i="44"/>
  <c r="I154" i="44"/>
  <c r="J153" i="44"/>
  <c r="I153" i="44"/>
  <c r="J152" i="44"/>
  <c r="I152" i="44"/>
  <c r="J151" i="44"/>
  <c r="I151" i="44"/>
  <c r="J150" i="44"/>
  <c r="I150" i="44"/>
  <c r="J149" i="44"/>
  <c r="I149" i="44"/>
  <c r="J148" i="44"/>
  <c r="I148" i="44"/>
  <c r="J147" i="44"/>
  <c r="I147" i="44"/>
  <c r="J146" i="44"/>
  <c r="I146" i="44"/>
  <c r="J145" i="44"/>
  <c r="I145" i="44"/>
  <c r="J144" i="44"/>
  <c r="I144" i="44"/>
  <c r="J143" i="44"/>
  <c r="I143" i="44"/>
  <c r="J142" i="44"/>
  <c r="I142" i="44"/>
  <c r="J141" i="44"/>
  <c r="I141" i="44"/>
  <c r="J140" i="44"/>
  <c r="I140" i="44"/>
  <c r="J139" i="44"/>
  <c r="I139" i="44"/>
  <c r="J138" i="44"/>
  <c r="I138" i="44"/>
  <c r="J137" i="44"/>
  <c r="I137" i="44"/>
  <c r="J136" i="44"/>
  <c r="I136" i="44"/>
  <c r="J135" i="44"/>
  <c r="I135" i="44"/>
  <c r="J134" i="44"/>
  <c r="I134" i="44"/>
  <c r="J133" i="44"/>
  <c r="I133" i="44"/>
  <c r="J132" i="44"/>
  <c r="I132" i="44"/>
  <c r="J131" i="44"/>
  <c r="I131" i="44"/>
  <c r="J130" i="44"/>
  <c r="I130" i="44"/>
  <c r="J129" i="44"/>
  <c r="I129" i="44"/>
  <c r="J128" i="44"/>
  <c r="I128" i="44"/>
  <c r="J127" i="44"/>
  <c r="I127" i="44"/>
  <c r="J126" i="44"/>
  <c r="I126" i="44"/>
  <c r="K126" i="44" s="1"/>
  <c r="J125" i="44"/>
  <c r="I125" i="44"/>
  <c r="J124" i="44"/>
  <c r="I124" i="44"/>
  <c r="J123" i="44"/>
  <c r="I123" i="44"/>
  <c r="J122" i="44"/>
  <c r="I122" i="44"/>
  <c r="J121" i="44"/>
  <c r="I121" i="44"/>
  <c r="J120" i="44"/>
  <c r="I120" i="44"/>
  <c r="J119" i="44"/>
  <c r="I119" i="44"/>
  <c r="J118" i="44"/>
  <c r="I118" i="44"/>
  <c r="J117" i="44"/>
  <c r="I117" i="44"/>
  <c r="J116" i="44"/>
  <c r="I116" i="44"/>
  <c r="J115" i="44"/>
  <c r="I115" i="44"/>
  <c r="J114" i="44"/>
  <c r="I114" i="44"/>
  <c r="J113" i="44"/>
  <c r="I113" i="44"/>
  <c r="J112" i="44"/>
  <c r="I112" i="44"/>
  <c r="J111" i="44"/>
  <c r="I111" i="44"/>
  <c r="J110" i="44"/>
  <c r="I110" i="44"/>
  <c r="J109" i="44"/>
  <c r="I109" i="44"/>
  <c r="J108" i="44"/>
  <c r="I108" i="44"/>
  <c r="J107" i="44"/>
  <c r="I107" i="44"/>
  <c r="J106" i="44"/>
  <c r="I106" i="44"/>
  <c r="J105" i="44"/>
  <c r="I105" i="44"/>
  <c r="J104" i="44"/>
  <c r="I104" i="44"/>
  <c r="J103" i="44"/>
  <c r="I103" i="44"/>
  <c r="J102" i="44"/>
  <c r="I102" i="44"/>
  <c r="J101" i="44"/>
  <c r="I101" i="44"/>
  <c r="J100" i="44"/>
  <c r="I100" i="44"/>
  <c r="J99" i="44"/>
  <c r="I99" i="44"/>
  <c r="J98" i="44"/>
  <c r="I98" i="44"/>
  <c r="J97" i="44"/>
  <c r="I97" i="44"/>
  <c r="J96" i="44"/>
  <c r="I96" i="44"/>
  <c r="J95" i="44"/>
  <c r="I95" i="44"/>
  <c r="J94" i="44"/>
  <c r="I94" i="44"/>
  <c r="J93" i="44"/>
  <c r="I93" i="44"/>
  <c r="J92" i="44"/>
  <c r="I92" i="44"/>
  <c r="J91" i="44"/>
  <c r="I91" i="44"/>
  <c r="J90" i="44"/>
  <c r="I90" i="44"/>
  <c r="J89" i="44"/>
  <c r="I89" i="44"/>
  <c r="J88" i="44"/>
  <c r="I88" i="44"/>
  <c r="J87" i="44"/>
  <c r="I87" i="44"/>
  <c r="J86" i="44"/>
  <c r="I86" i="44"/>
  <c r="J85" i="44"/>
  <c r="I85" i="44"/>
  <c r="J84" i="44"/>
  <c r="I84" i="44"/>
  <c r="J83" i="44"/>
  <c r="I83" i="44"/>
  <c r="J82" i="44"/>
  <c r="I82" i="44"/>
  <c r="J81" i="44"/>
  <c r="I81" i="44"/>
  <c r="J80" i="44"/>
  <c r="I80" i="44"/>
  <c r="J79" i="44"/>
  <c r="I79" i="44"/>
  <c r="J78" i="44"/>
  <c r="I78" i="44"/>
  <c r="J77" i="44"/>
  <c r="I77" i="44"/>
  <c r="J76" i="44"/>
  <c r="G76" i="44"/>
  <c r="I76" i="44" s="1"/>
  <c r="E76" i="44"/>
  <c r="J75" i="44"/>
  <c r="I75" i="44"/>
  <c r="J74" i="44"/>
  <c r="I74" i="44"/>
  <c r="J73" i="44"/>
  <c r="I73" i="44"/>
  <c r="J72" i="44"/>
  <c r="I72" i="44"/>
  <c r="J71" i="44"/>
  <c r="I71" i="44"/>
  <c r="J70" i="44"/>
  <c r="I70" i="44"/>
  <c r="J69" i="44"/>
  <c r="I69" i="44"/>
  <c r="J68" i="44"/>
  <c r="I68" i="44"/>
  <c r="J67" i="44"/>
  <c r="I67" i="44"/>
  <c r="J66" i="44"/>
  <c r="I66" i="44"/>
  <c r="J65" i="44"/>
  <c r="I65" i="44"/>
  <c r="J64" i="44"/>
  <c r="I64" i="44"/>
  <c r="J63" i="44"/>
  <c r="I63" i="44"/>
  <c r="J62" i="44"/>
  <c r="I62" i="44"/>
  <c r="J61" i="44"/>
  <c r="I61" i="44"/>
  <c r="J60" i="44"/>
  <c r="I60" i="44"/>
  <c r="J59" i="44"/>
  <c r="I59" i="44"/>
  <c r="J58" i="44"/>
  <c r="I58" i="44"/>
  <c r="J57" i="44"/>
  <c r="I57" i="44"/>
  <c r="J56" i="44"/>
  <c r="I56" i="44"/>
  <c r="J55" i="44"/>
  <c r="I55" i="44"/>
  <c r="J54" i="44"/>
  <c r="I54" i="44"/>
  <c r="J53" i="44"/>
  <c r="I53" i="44"/>
  <c r="J52" i="44"/>
  <c r="I52" i="44"/>
  <c r="J51" i="44"/>
  <c r="I51" i="44"/>
  <c r="J50" i="44"/>
  <c r="I50" i="44"/>
  <c r="J49" i="44"/>
  <c r="I49" i="44"/>
  <c r="J48" i="44"/>
  <c r="I48" i="44"/>
  <c r="J47" i="44"/>
  <c r="I47" i="44"/>
  <c r="J46" i="44"/>
  <c r="I46" i="44"/>
  <c r="J45" i="44"/>
  <c r="I45" i="44"/>
  <c r="J44" i="44"/>
  <c r="I44" i="44"/>
  <c r="J43" i="44"/>
  <c r="I43" i="44"/>
  <c r="J42" i="44"/>
  <c r="I42" i="44"/>
  <c r="J41" i="44"/>
  <c r="I41" i="44"/>
  <c r="J40" i="44"/>
  <c r="I40" i="44"/>
  <c r="J39" i="44"/>
  <c r="I39" i="44"/>
  <c r="J38" i="44"/>
  <c r="I38" i="44"/>
  <c r="J37" i="44"/>
  <c r="I37" i="44"/>
  <c r="J36" i="44"/>
  <c r="I36" i="44"/>
  <c r="J35" i="44"/>
  <c r="I35" i="44"/>
  <c r="J34" i="44"/>
  <c r="I34" i="44"/>
  <c r="J33" i="44"/>
  <c r="I33" i="44"/>
  <c r="J32" i="44"/>
  <c r="I32" i="44"/>
  <c r="J31" i="44"/>
  <c r="I31" i="44"/>
  <c r="J30" i="44"/>
  <c r="I30" i="44"/>
  <c r="J29" i="44"/>
  <c r="I29" i="44"/>
  <c r="J28" i="44"/>
  <c r="I28" i="44"/>
  <c r="J27" i="44"/>
  <c r="I27" i="44"/>
  <c r="J26" i="44"/>
  <c r="K26" i="44" s="1"/>
  <c r="I26" i="44"/>
  <c r="J25" i="44"/>
  <c r="I25" i="44"/>
  <c r="J24" i="44"/>
  <c r="I24" i="44"/>
  <c r="J23" i="44"/>
  <c r="K23" i="44" s="1"/>
  <c r="I23" i="44"/>
  <c r="AL447" i="44"/>
  <c r="J22" i="44"/>
  <c r="I22" i="44"/>
  <c r="J21" i="44"/>
  <c r="I21" i="44"/>
  <c r="J20" i="44"/>
  <c r="I20" i="44"/>
  <c r="J19" i="44"/>
  <c r="I19" i="44"/>
  <c r="J18" i="44"/>
  <c r="I18" i="44"/>
  <c r="K18" i="44" s="1"/>
  <c r="J17" i="44"/>
  <c r="I17" i="44"/>
  <c r="J16" i="44"/>
  <c r="I16" i="44"/>
  <c r="J15" i="44"/>
  <c r="I15" i="44"/>
  <c r="J14" i="44"/>
  <c r="I14" i="44"/>
  <c r="J13" i="44"/>
  <c r="I13" i="44"/>
  <c r="J12" i="44"/>
  <c r="I12" i="44"/>
  <c r="J11" i="44"/>
  <c r="I11" i="44"/>
  <c r="J10" i="44"/>
  <c r="I10" i="44"/>
  <c r="J9" i="44"/>
  <c r="I9" i="44"/>
  <c r="J8" i="44"/>
  <c r="I8" i="44"/>
  <c r="J7" i="44"/>
  <c r="I7" i="44"/>
  <c r="J6" i="44"/>
  <c r="I6" i="44"/>
  <c r="J5" i="44"/>
  <c r="I5" i="44"/>
  <c r="J4" i="44"/>
  <c r="I4" i="44"/>
  <c r="J3" i="44"/>
  <c r="I3" i="44"/>
  <c r="J2" i="44"/>
  <c r="I2" i="44"/>
  <c r="K5" i="44" l="1"/>
  <c r="K9" i="44"/>
  <c r="K13" i="44"/>
  <c r="K17" i="44"/>
  <c r="K27" i="44"/>
  <c r="K80" i="44"/>
  <c r="K84" i="44"/>
  <c r="K88" i="44"/>
  <c r="K92" i="44"/>
  <c r="K96" i="44"/>
  <c r="K100" i="44"/>
  <c r="K104" i="44"/>
  <c r="K108" i="44"/>
  <c r="K112" i="44"/>
  <c r="K118" i="44"/>
  <c r="K120" i="44"/>
  <c r="K259" i="44"/>
  <c r="K263" i="44"/>
  <c r="K267" i="44"/>
  <c r="K271" i="44"/>
  <c r="K275" i="44"/>
  <c r="K279" i="44"/>
  <c r="K283" i="44"/>
  <c r="K287" i="44"/>
  <c r="K291" i="44"/>
  <c r="K295" i="44"/>
  <c r="K299" i="44"/>
  <c r="K303" i="44"/>
  <c r="K307" i="44"/>
  <c r="K311" i="44"/>
  <c r="K315" i="44"/>
  <c r="K319" i="44"/>
  <c r="K2" i="44"/>
  <c r="K6" i="44"/>
  <c r="K10" i="44"/>
  <c r="K14" i="44"/>
  <c r="K77" i="44"/>
  <c r="K81" i="44"/>
  <c r="K85" i="44"/>
  <c r="K89" i="44"/>
  <c r="K93" i="44"/>
  <c r="K97" i="44"/>
  <c r="K101" i="44"/>
  <c r="K105" i="44"/>
  <c r="K109" i="44"/>
  <c r="K113" i="44"/>
  <c r="K117" i="44"/>
  <c r="K121" i="44"/>
  <c r="K125" i="44"/>
  <c r="K260" i="44"/>
  <c r="K266" i="44"/>
  <c r="K268" i="44"/>
  <c r="K274" i="44"/>
  <c r="K276" i="44"/>
  <c r="K282" i="44"/>
  <c r="K284" i="44"/>
  <c r="K290" i="44"/>
  <c r="K292" i="44"/>
  <c r="K298" i="44"/>
  <c r="K300" i="44"/>
  <c r="K306" i="44"/>
  <c r="K308" i="44"/>
  <c r="K314" i="44"/>
  <c r="K316" i="44"/>
  <c r="K15" i="44"/>
  <c r="K22" i="44"/>
  <c r="K24" i="44"/>
  <c r="K31" i="44"/>
  <c r="K35" i="44"/>
  <c r="K39" i="44"/>
  <c r="K43" i="44"/>
  <c r="K47" i="44"/>
  <c r="K51" i="44"/>
  <c r="K55" i="44"/>
  <c r="K59" i="44"/>
  <c r="K63" i="44"/>
  <c r="K67" i="44"/>
  <c r="K71" i="44"/>
  <c r="K75" i="44"/>
  <c r="K128" i="44"/>
  <c r="K134" i="44"/>
  <c r="K136" i="44"/>
  <c r="K142" i="44"/>
  <c r="K144" i="44"/>
  <c r="K150" i="44"/>
  <c r="K152" i="44"/>
  <c r="K158" i="44"/>
  <c r="K160" i="44"/>
  <c r="K166" i="44"/>
  <c r="K168" i="44"/>
  <c r="K174" i="44"/>
  <c r="K176" i="44"/>
  <c r="K182" i="44"/>
  <c r="K184" i="44"/>
  <c r="K190" i="44"/>
  <c r="K192" i="44"/>
  <c r="K198" i="44"/>
  <c r="K200" i="44"/>
  <c r="K206" i="44"/>
  <c r="K208" i="44"/>
  <c r="K215" i="44"/>
  <c r="K219" i="44"/>
  <c r="K223" i="44"/>
  <c r="K227" i="44"/>
  <c r="K231" i="44"/>
  <c r="K235" i="44"/>
  <c r="K239" i="44"/>
  <c r="K243" i="44"/>
  <c r="K247" i="44"/>
  <c r="K251" i="44"/>
  <c r="K255" i="44"/>
  <c r="K317" i="44"/>
  <c r="K325" i="44"/>
  <c r="K331" i="44"/>
  <c r="K333" i="44"/>
  <c r="K339" i="44"/>
  <c r="K341" i="44"/>
  <c r="K347" i="44"/>
  <c r="K349" i="44"/>
  <c r="K355" i="44"/>
  <c r="K357" i="44"/>
  <c r="K363" i="44"/>
  <c r="K365" i="44"/>
  <c r="K371" i="44"/>
  <c r="K373" i="44"/>
  <c r="K379" i="44"/>
  <c r="K381" i="44"/>
  <c r="K16" i="44"/>
  <c r="K21" i="44"/>
  <c r="K30" i="44"/>
  <c r="K34" i="44"/>
  <c r="K38" i="44"/>
  <c r="K42" i="44"/>
  <c r="K46" i="44"/>
  <c r="K50" i="44"/>
  <c r="K54" i="44"/>
  <c r="K58" i="44"/>
  <c r="K62" i="44"/>
  <c r="K66" i="44"/>
  <c r="K70" i="44"/>
  <c r="K74" i="44"/>
  <c r="K122" i="44"/>
  <c r="K124" i="44"/>
  <c r="K129" i="44"/>
  <c r="K133" i="44"/>
  <c r="K137" i="44"/>
  <c r="K141" i="44"/>
  <c r="K145" i="44"/>
  <c r="K149" i="44"/>
  <c r="K153" i="44"/>
  <c r="K157" i="44"/>
  <c r="K161" i="44"/>
  <c r="K165" i="44"/>
  <c r="K169" i="44"/>
  <c r="K173" i="44"/>
  <c r="K177" i="44"/>
  <c r="K181" i="44"/>
  <c r="K185" i="44"/>
  <c r="K189" i="44"/>
  <c r="K193" i="44"/>
  <c r="K197" i="44"/>
  <c r="K201" i="44"/>
  <c r="K205" i="44"/>
  <c r="K209" i="44"/>
  <c r="K213" i="44"/>
  <c r="K218" i="44"/>
  <c r="K220" i="44"/>
  <c r="K226" i="44"/>
  <c r="K228" i="44"/>
  <c r="K234" i="44"/>
  <c r="K236" i="44"/>
  <c r="K242" i="44"/>
  <c r="K244" i="44"/>
  <c r="K250" i="44"/>
  <c r="K252" i="44"/>
  <c r="K324" i="44"/>
  <c r="K328" i="44"/>
  <c r="K332" i="44"/>
  <c r="K336" i="44"/>
  <c r="K340" i="44"/>
  <c r="K344" i="44"/>
  <c r="K348" i="44"/>
  <c r="K352" i="44"/>
  <c r="K356" i="44"/>
  <c r="K360" i="44"/>
  <c r="K364" i="44"/>
  <c r="K368" i="44"/>
  <c r="K372" i="44"/>
  <c r="K376" i="44"/>
  <c r="K380" i="44"/>
  <c r="K384" i="44"/>
  <c r="K446" i="44"/>
  <c r="K25" i="44"/>
  <c r="K321" i="44"/>
  <c r="K320" i="44"/>
  <c r="K318" i="44"/>
  <c r="K323" i="45"/>
  <c r="K335" i="45"/>
  <c r="K339" i="45"/>
  <c r="K351" i="45"/>
  <c r="K355" i="45"/>
  <c r="K359" i="45"/>
  <c r="K363" i="45"/>
  <c r="K383" i="45"/>
  <c r="K387" i="45"/>
  <c r="K391" i="45"/>
  <c r="K395" i="45"/>
  <c r="K403" i="45"/>
  <c r="K3" i="45"/>
  <c r="K7" i="45"/>
  <c r="K11" i="45"/>
  <c r="K15" i="45"/>
  <c r="K19" i="45"/>
  <c r="K23" i="45"/>
  <c r="K27" i="45"/>
  <c r="K31" i="45"/>
  <c r="K35" i="45"/>
  <c r="K39" i="45"/>
  <c r="K43" i="45"/>
  <c r="K47" i="45"/>
  <c r="K51" i="45"/>
  <c r="K55" i="45"/>
  <c r="K59" i="45"/>
  <c r="K63" i="45"/>
  <c r="K67" i="45"/>
  <c r="K71" i="45"/>
  <c r="K75" i="45"/>
  <c r="K76" i="45"/>
  <c r="K80" i="45"/>
  <c r="K84" i="45"/>
  <c r="K88" i="45"/>
  <c r="K92" i="45"/>
  <c r="K96" i="45"/>
  <c r="K100" i="45"/>
  <c r="K104" i="45"/>
  <c r="K108" i="45"/>
  <c r="K327" i="45"/>
  <c r="K331" i="45"/>
  <c r="K343" i="45"/>
  <c r="K347" i="45"/>
  <c r="K367" i="45"/>
  <c r="K371" i="45"/>
  <c r="K375" i="45"/>
  <c r="K379" i="45"/>
  <c r="K399" i="45"/>
  <c r="K407" i="45"/>
  <c r="K411" i="45"/>
  <c r="K415" i="45"/>
  <c r="K419" i="45"/>
  <c r="K423" i="45"/>
  <c r="K427" i="45"/>
  <c r="K431" i="45"/>
  <c r="K435" i="45"/>
  <c r="K439" i="45"/>
  <c r="K443" i="45"/>
  <c r="K112" i="45"/>
  <c r="K114" i="45"/>
  <c r="K118" i="45"/>
  <c r="K122" i="45"/>
  <c r="K126" i="45"/>
  <c r="K130" i="45"/>
  <c r="K134" i="45"/>
  <c r="K138" i="45"/>
  <c r="K142" i="45"/>
  <c r="K146" i="45"/>
  <c r="K150" i="45"/>
  <c r="K154" i="45"/>
  <c r="K158" i="45"/>
  <c r="K162" i="45"/>
  <c r="K166" i="45"/>
  <c r="K170" i="45"/>
  <c r="K174" i="45"/>
  <c r="K178" i="45"/>
  <c r="K182" i="45"/>
  <c r="K186" i="45"/>
  <c r="K190" i="45"/>
  <c r="K194" i="45"/>
  <c r="K198" i="45"/>
  <c r="K202" i="45"/>
  <c r="K206" i="45"/>
  <c r="K210" i="45"/>
  <c r="K214" i="45"/>
  <c r="K218" i="45"/>
  <c r="K222" i="45"/>
  <c r="K226" i="45"/>
  <c r="K230" i="45"/>
  <c r="K234" i="45"/>
  <c r="K238" i="45"/>
  <c r="K242" i="45"/>
  <c r="K246" i="45"/>
  <c r="K250" i="45"/>
  <c r="K254" i="45"/>
  <c r="K258" i="45"/>
  <c r="K262" i="45"/>
  <c r="K266" i="45"/>
  <c r="K270" i="45"/>
  <c r="K274" i="45"/>
  <c r="K278" i="45"/>
  <c r="K282" i="45"/>
  <c r="K286" i="45"/>
  <c r="K290" i="45"/>
  <c r="K294" i="45"/>
  <c r="K298" i="45"/>
  <c r="K302" i="45"/>
  <c r="K306" i="45"/>
  <c r="K310" i="45"/>
  <c r="K314" i="45"/>
  <c r="K318" i="45"/>
  <c r="K322" i="45"/>
  <c r="K324" i="45"/>
  <c r="K328" i="45"/>
  <c r="K332" i="45"/>
  <c r="K336" i="45"/>
  <c r="K340" i="45"/>
  <c r="K344" i="45"/>
  <c r="K348" i="45"/>
  <c r="K352" i="45"/>
  <c r="K356" i="45"/>
  <c r="K360" i="45"/>
  <c r="K364" i="45"/>
  <c r="K368" i="45"/>
  <c r="K372" i="45"/>
  <c r="K376" i="45"/>
  <c r="K380" i="45"/>
  <c r="K384" i="45"/>
  <c r="K388" i="45"/>
  <c r="K392" i="45"/>
  <c r="K396" i="45"/>
  <c r="K400" i="45"/>
  <c r="K404" i="45"/>
  <c r="K408" i="45"/>
  <c r="K412" i="45"/>
  <c r="K416" i="45"/>
  <c r="K420" i="45"/>
  <c r="K424" i="45"/>
  <c r="K428" i="45"/>
  <c r="K432" i="45"/>
  <c r="K436" i="45"/>
  <c r="K440" i="45"/>
  <c r="K444" i="45"/>
  <c r="K24" i="45"/>
  <c r="K28" i="45"/>
  <c r="K446" i="45"/>
  <c r="K136" i="45"/>
  <c r="K113" i="45"/>
  <c r="K125" i="45"/>
  <c r="K213" i="45"/>
  <c r="K350" i="45"/>
  <c r="K160" i="45"/>
  <c r="K208" i="45"/>
  <c r="K33" i="45"/>
  <c r="K37" i="45"/>
  <c r="K90" i="45"/>
  <c r="K94" i="45"/>
  <c r="K98" i="45"/>
  <c r="K106" i="45"/>
  <c r="K110" i="45"/>
  <c r="K353" i="45"/>
  <c r="K181" i="45"/>
  <c r="K149" i="45"/>
  <c r="K157" i="45"/>
  <c r="K168" i="45"/>
  <c r="K197" i="45"/>
  <c r="K382" i="45"/>
  <c r="K385" i="45"/>
  <c r="K5" i="45"/>
  <c r="K52" i="45"/>
  <c r="K56" i="45"/>
  <c r="K60" i="45"/>
  <c r="K68" i="45"/>
  <c r="K72" i="45"/>
  <c r="K83" i="45"/>
  <c r="K128" i="45"/>
  <c r="K192" i="45"/>
  <c r="K224" i="45"/>
  <c r="K256" i="45"/>
  <c r="K288" i="45"/>
  <c r="K320" i="45"/>
  <c r="K406" i="45"/>
  <c r="K409" i="45"/>
  <c r="K17" i="45"/>
  <c r="K49" i="45"/>
  <c r="K53" i="45"/>
  <c r="K61" i="45"/>
  <c r="K87" i="45"/>
  <c r="K91" i="45"/>
  <c r="K99" i="45"/>
  <c r="K116" i="45"/>
  <c r="K133" i="45"/>
  <c r="K144" i="45"/>
  <c r="K165" i="45"/>
  <c r="K176" i="45"/>
  <c r="K189" i="45"/>
  <c r="K205" i="45"/>
  <c r="K221" i="45"/>
  <c r="K253" i="45"/>
  <c r="K285" i="45"/>
  <c r="K317" i="45"/>
  <c r="K345" i="45"/>
  <c r="K377" i="45"/>
  <c r="K414" i="45"/>
  <c r="K417" i="45"/>
  <c r="K438" i="45"/>
  <c r="K441" i="45"/>
  <c r="K8" i="45"/>
  <c r="K12" i="45"/>
  <c r="K21" i="45"/>
  <c r="K40" i="45"/>
  <c r="K44" i="45"/>
  <c r="K65" i="45"/>
  <c r="K69" i="45"/>
  <c r="K78" i="45"/>
  <c r="K82" i="45"/>
  <c r="K103" i="45"/>
  <c r="K107" i="45"/>
  <c r="K120" i="45"/>
  <c r="K141" i="45"/>
  <c r="K152" i="45"/>
  <c r="K173" i="45"/>
  <c r="K184" i="45"/>
  <c r="K200" i="45"/>
  <c r="K216" i="45"/>
  <c r="K229" i="45"/>
  <c r="K232" i="45"/>
  <c r="K261" i="45"/>
  <c r="K264" i="45"/>
  <c r="K293" i="45"/>
  <c r="K296" i="45"/>
  <c r="K342" i="45"/>
  <c r="K374" i="45"/>
  <c r="J447" i="45"/>
  <c r="K4" i="45"/>
  <c r="K29" i="45"/>
  <c r="K36" i="45"/>
  <c r="K13" i="45"/>
  <c r="K20" i="45"/>
  <c r="K45" i="45"/>
  <c r="K245" i="45"/>
  <c r="K248" i="45"/>
  <c r="K277" i="45"/>
  <c r="K280" i="45"/>
  <c r="K309" i="45"/>
  <c r="K312" i="45"/>
  <c r="K334" i="45"/>
  <c r="K337" i="45"/>
  <c r="K366" i="45"/>
  <c r="K369" i="45"/>
  <c r="K398" i="45"/>
  <c r="K401" i="45"/>
  <c r="K430" i="45"/>
  <c r="K433" i="45"/>
  <c r="K9" i="45"/>
  <c r="K16" i="45"/>
  <c r="K25" i="45"/>
  <c r="K32" i="45"/>
  <c r="K41" i="45"/>
  <c r="K48" i="45"/>
  <c r="K57" i="45"/>
  <c r="K64" i="45"/>
  <c r="K73" i="45"/>
  <c r="K79" i="45"/>
  <c r="K86" i="45"/>
  <c r="K95" i="45"/>
  <c r="K102" i="45"/>
  <c r="K121" i="45"/>
  <c r="K124" i="45"/>
  <c r="K129" i="45"/>
  <c r="K132" i="45"/>
  <c r="K137" i="45"/>
  <c r="K140" i="45"/>
  <c r="K145" i="45"/>
  <c r="K148" i="45"/>
  <c r="K153" i="45"/>
  <c r="K156" i="45"/>
  <c r="K161" i="45"/>
  <c r="K164" i="45"/>
  <c r="K169" i="45"/>
  <c r="K172" i="45"/>
  <c r="K177" i="45"/>
  <c r="K180" i="45"/>
  <c r="K185" i="45"/>
  <c r="K188" i="45"/>
  <c r="K193" i="45"/>
  <c r="K196" i="45"/>
  <c r="K201" i="45"/>
  <c r="K204" i="45"/>
  <c r="K209" i="45"/>
  <c r="K212" i="45"/>
  <c r="K217" i="45"/>
  <c r="K220" i="45"/>
  <c r="K237" i="45"/>
  <c r="K240" i="45"/>
  <c r="K269" i="45"/>
  <c r="K272" i="45"/>
  <c r="K301" i="45"/>
  <c r="K304" i="45"/>
  <c r="K326" i="45"/>
  <c r="K329" i="45"/>
  <c r="K358" i="45"/>
  <c r="K361" i="45"/>
  <c r="K390" i="45"/>
  <c r="K393" i="45"/>
  <c r="K422" i="45"/>
  <c r="K425" i="45"/>
  <c r="K225" i="45"/>
  <c r="K228" i="45"/>
  <c r="K233" i="45"/>
  <c r="K236" i="45"/>
  <c r="K241" i="45"/>
  <c r="K244" i="45"/>
  <c r="K249" i="45"/>
  <c r="K252" i="45"/>
  <c r="K257" i="45"/>
  <c r="K260" i="45"/>
  <c r="K265" i="45"/>
  <c r="K268" i="45"/>
  <c r="K273" i="45"/>
  <c r="K276" i="45"/>
  <c r="K281" i="45"/>
  <c r="K284" i="45"/>
  <c r="K289" i="45"/>
  <c r="K292" i="45"/>
  <c r="K297" i="45"/>
  <c r="K300" i="45"/>
  <c r="K305" i="45"/>
  <c r="K308" i="45"/>
  <c r="K313" i="45"/>
  <c r="K316" i="45"/>
  <c r="K321" i="45"/>
  <c r="K325" i="45"/>
  <c r="K330" i="45"/>
  <c r="K333" i="45"/>
  <c r="K338" i="45"/>
  <c r="K341" i="45"/>
  <c r="K346" i="45"/>
  <c r="K349" i="45"/>
  <c r="K354" i="45"/>
  <c r="K357" i="45"/>
  <c r="K362" i="45"/>
  <c r="K365" i="45"/>
  <c r="K370" i="45"/>
  <c r="K373" i="45"/>
  <c r="K378" i="45"/>
  <c r="K381" i="45"/>
  <c r="K386" i="45"/>
  <c r="K389" i="45"/>
  <c r="K394" i="45"/>
  <c r="K397" i="45"/>
  <c r="K402" i="45"/>
  <c r="K405" i="45"/>
  <c r="K410" i="45"/>
  <c r="K413" i="45"/>
  <c r="K418" i="45"/>
  <c r="K421" i="45"/>
  <c r="K426" i="45"/>
  <c r="K429" i="45"/>
  <c r="K434" i="45"/>
  <c r="K437" i="45"/>
  <c r="K442" i="45"/>
  <c r="K445" i="45"/>
  <c r="K117" i="45"/>
  <c r="K109" i="45"/>
  <c r="K56" i="44"/>
  <c r="K91" i="44"/>
  <c r="K154" i="44"/>
  <c r="K156" i="44"/>
  <c r="K222" i="44"/>
  <c r="K224" i="44"/>
  <c r="K285" i="44"/>
  <c r="K289" i="44"/>
  <c r="K351" i="44"/>
  <c r="K353" i="44"/>
  <c r="K414" i="44"/>
  <c r="K418" i="44"/>
  <c r="K57" i="44"/>
  <c r="K90" i="44"/>
  <c r="K221" i="44"/>
  <c r="K225" i="44"/>
  <c r="K286" i="44"/>
  <c r="K288" i="44"/>
  <c r="K350" i="44"/>
  <c r="K354" i="44"/>
  <c r="K415" i="44"/>
  <c r="K417" i="44"/>
  <c r="K41" i="44"/>
  <c r="K72" i="44"/>
  <c r="K106" i="44"/>
  <c r="K170" i="44"/>
  <c r="K172" i="44"/>
  <c r="K237" i="44"/>
  <c r="K241" i="44"/>
  <c r="K270" i="44"/>
  <c r="K272" i="44"/>
  <c r="K301" i="44"/>
  <c r="K305" i="44"/>
  <c r="K335" i="44"/>
  <c r="K337" i="44"/>
  <c r="K366" i="44"/>
  <c r="K370" i="44"/>
  <c r="K399" i="44"/>
  <c r="K401" i="44"/>
  <c r="K430" i="44"/>
  <c r="K434" i="44"/>
  <c r="K40" i="44"/>
  <c r="K73" i="44"/>
  <c r="K76" i="44"/>
  <c r="K107" i="44"/>
  <c r="K138" i="44"/>
  <c r="K140" i="44"/>
  <c r="K202" i="44"/>
  <c r="K204" i="44"/>
  <c r="K238" i="44"/>
  <c r="K240" i="44"/>
  <c r="K269" i="44"/>
  <c r="K273" i="44"/>
  <c r="K302" i="44"/>
  <c r="K304" i="44"/>
  <c r="K334" i="44"/>
  <c r="K338" i="44"/>
  <c r="K367" i="44"/>
  <c r="K369" i="44"/>
  <c r="K398" i="44"/>
  <c r="K402" i="44"/>
  <c r="K431" i="44"/>
  <c r="K433" i="44"/>
  <c r="K8" i="44"/>
  <c r="K32" i="44"/>
  <c r="K49" i="44"/>
  <c r="K64" i="44"/>
  <c r="K82" i="44"/>
  <c r="K99" i="44"/>
  <c r="K114" i="44"/>
  <c r="K116" i="44"/>
  <c r="K146" i="44"/>
  <c r="K148" i="44"/>
  <c r="K178" i="44"/>
  <c r="K180" i="44"/>
  <c r="K210" i="44"/>
  <c r="K212" i="44"/>
  <c r="K217" i="44"/>
  <c r="K230" i="44"/>
  <c r="K232" i="44"/>
  <c r="K245" i="44"/>
  <c r="K249" i="44"/>
  <c r="K262" i="44"/>
  <c r="K264" i="44"/>
  <c r="K277" i="44"/>
  <c r="K281" i="44"/>
  <c r="K294" i="44"/>
  <c r="K296" i="44"/>
  <c r="K309" i="44"/>
  <c r="K313" i="44"/>
  <c r="K327" i="44"/>
  <c r="K329" i="44"/>
  <c r="K342" i="44"/>
  <c r="K346" i="44"/>
  <c r="K359" i="44"/>
  <c r="K361" i="44"/>
  <c r="K374" i="44"/>
  <c r="K378" i="44"/>
  <c r="K391" i="44"/>
  <c r="K393" i="44"/>
  <c r="K406" i="44"/>
  <c r="K410" i="44"/>
  <c r="K423" i="44"/>
  <c r="K425" i="44"/>
  <c r="K438" i="44"/>
  <c r="K442" i="44"/>
  <c r="K7" i="44"/>
  <c r="K33" i="44"/>
  <c r="K48" i="44"/>
  <c r="K65" i="44"/>
  <c r="K83" i="44"/>
  <c r="K98" i="44"/>
  <c r="K130" i="44"/>
  <c r="K132" i="44"/>
  <c r="K162" i="44"/>
  <c r="K164" i="44"/>
  <c r="K194" i="44"/>
  <c r="K196" i="44"/>
  <c r="K214" i="44"/>
  <c r="K216" i="44"/>
  <c r="K229" i="44"/>
  <c r="K233" i="44"/>
  <c r="K246" i="44"/>
  <c r="K248" i="44"/>
  <c r="K261" i="44"/>
  <c r="K265" i="44"/>
  <c r="K278" i="44"/>
  <c r="K280" i="44"/>
  <c r="K293" i="44"/>
  <c r="K297" i="44"/>
  <c r="K310" i="44"/>
  <c r="K312" i="44"/>
  <c r="K326" i="44"/>
  <c r="K330" i="44"/>
  <c r="K343" i="44"/>
  <c r="K345" i="44"/>
  <c r="K358" i="44"/>
  <c r="K362" i="44"/>
  <c r="K375" i="44"/>
  <c r="K377" i="44"/>
  <c r="K390" i="44"/>
  <c r="K394" i="44"/>
  <c r="K407" i="44"/>
  <c r="K409" i="44"/>
  <c r="K422" i="44"/>
  <c r="K426" i="44"/>
  <c r="K439" i="44"/>
  <c r="K441" i="44"/>
  <c r="K4" i="44"/>
  <c r="K11" i="44"/>
  <c r="K20" i="44"/>
  <c r="K28" i="44"/>
  <c r="K37" i="44"/>
  <c r="K44" i="44"/>
  <c r="K53" i="44"/>
  <c r="K60" i="44"/>
  <c r="K69" i="44"/>
  <c r="K79" i="44"/>
  <c r="K86" i="44"/>
  <c r="K95" i="44"/>
  <c r="K102" i="44"/>
  <c r="K111" i="44"/>
  <c r="K3" i="44"/>
  <c r="K12" i="44"/>
  <c r="K19" i="44"/>
  <c r="K29" i="44"/>
  <c r="K36" i="44"/>
  <c r="K45" i="44"/>
  <c r="K52" i="44"/>
  <c r="K61" i="44"/>
  <c r="K68" i="44"/>
  <c r="K78" i="44"/>
  <c r="K87" i="44"/>
  <c r="K94" i="44"/>
  <c r="K103" i="44"/>
  <c r="K110" i="44"/>
  <c r="J447" i="44"/>
  <c r="K115" i="44"/>
  <c r="K123" i="44"/>
  <c r="K131" i="44"/>
  <c r="K139" i="44"/>
  <c r="K147" i="44"/>
  <c r="K155" i="44"/>
  <c r="K163" i="44"/>
  <c r="K171" i="44"/>
  <c r="K179" i="44"/>
  <c r="K187" i="44"/>
  <c r="K195" i="44"/>
  <c r="K203" i="44"/>
  <c r="K211" i="44"/>
  <c r="K119" i="44"/>
  <c r="K127" i="44"/>
  <c r="K135" i="44"/>
  <c r="K143" i="44"/>
  <c r="K151" i="44"/>
  <c r="K159" i="44"/>
  <c r="K167" i="44"/>
  <c r="K175" i="44"/>
  <c r="K183" i="44"/>
  <c r="K191" i="44"/>
  <c r="K199" i="44"/>
  <c r="K207" i="44"/>
  <c r="AL22" i="43"/>
  <c r="BK213" i="43" l="1"/>
  <c r="BJ213" i="43"/>
  <c r="DM447" i="43" l="1"/>
  <c r="DK447" i="43"/>
  <c r="DJ447" i="43"/>
  <c r="DG447" i="43"/>
  <c r="DF447" i="43"/>
  <c r="DC447" i="43"/>
  <c r="DB447" i="43"/>
  <c r="CY447" i="43"/>
  <c r="CX447" i="43"/>
  <c r="CU447" i="43"/>
  <c r="CT447" i="43"/>
  <c r="CQ447" i="43"/>
  <c r="CP447" i="43"/>
  <c r="CM447" i="43"/>
  <c r="CL447" i="43"/>
  <c r="CI447" i="43"/>
  <c r="CH447" i="43"/>
  <c r="CE447" i="43"/>
  <c r="CD447" i="43"/>
  <c r="CA447" i="43"/>
  <c r="BZ447" i="43"/>
  <c r="BW447" i="43"/>
  <c r="BV447" i="43"/>
  <c r="BS447" i="43"/>
  <c r="BR447" i="43"/>
  <c r="BO447" i="43"/>
  <c r="BN447" i="43"/>
  <c r="BK447" i="43"/>
  <c r="BJ447" i="43"/>
  <c r="BG447" i="43"/>
  <c r="BF447" i="43"/>
  <c r="BC447" i="43"/>
  <c r="BB447" i="43"/>
  <c r="AY447" i="43"/>
  <c r="AX447" i="43"/>
  <c r="AW447" i="43"/>
  <c r="AV447" i="43"/>
  <c r="AU447" i="43"/>
  <c r="AT447" i="43"/>
  <c r="AQ447" i="43"/>
  <c r="AP447" i="43"/>
  <c r="AM447" i="43"/>
  <c r="AL447" i="43"/>
  <c r="AI447" i="43"/>
  <c r="AH447" i="43"/>
  <c r="AE447" i="43"/>
  <c r="AD447" i="43"/>
  <c r="AA447" i="43"/>
  <c r="Z447" i="43"/>
  <c r="W447" i="43"/>
  <c r="V447" i="43"/>
  <c r="S447" i="43"/>
  <c r="R447" i="43"/>
  <c r="O447" i="43"/>
  <c r="N447" i="43"/>
  <c r="H447" i="43"/>
  <c r="J446" i="43"/>
  <c r="I446" i="43"/>
  <c r="J445" i="43"/>
  <c r="I445" i="43"/>
  <c r="J444" i="43"/>
  <c r="I444" i="43"/>
  <c r="J443" i="43"/>
  <c r="I443" i="43"/>
  <c r="J442" i="43"/>
  <c r="I442" i="43"/>
  <c r="J441" i="43"/>
  <c r="I441" i="43"/>
  <c r="J440" i="43"/>
  <c r="I440" i="43"/>
  <c r="J439" i="43"/>
  <c r="I439" i="43"/>
  <c r="J438" i="43"/>
  <c r="I438" i="43"/>
  <c r="J437" i="43"/>
  <c r="I437" i="43"/>
  <c r="J436" i="43"/>
  <c r="I436" i="43"/>
  <c r="J435" i="43"/>
  <c r="I435" i="43"/>
  <c r="J434" i="43"/>
  <c r="I434" i="43"/>
  <c r="J433" i="43"/>
  <c r="I433" i="43"/>
  <c r="J432" i="43"/>
  <c r="I432" i="43"/>
  <c r="J431" i="43"/>
  <c r="I431" i="43"/>
  <c r="J430" i="43"/>
  <c r="I430" i="43"/>
  <c r="J429" i="43"/>
  <c r="I429" i="43"/>
  <c r="J428" i="43"/>
  <c r="I428" i="43"/>
  <c r="J427" i="43"/>
  <c r="I427" i="43"/>
  <c r="J426" i="43"/>
  <c r="I426" i="43"/>
  <c r="J425" i="43"/>
  <c r="I425" i="43"/>
  <c r="J424" i="43"/>
  <c r="I424" i="43"/>
  <c r="J423" i="43"/>
  <c r="I423" i="43"/>
  <c r="J422" i="43"/>
  <c r="I422" i="43"/>
  <c r="K422" i="43" s="1"/>
  <c r="J421" i="43"/>
  <c r="I421" i="43"/>
  <c r="J420" i="43"/>
  <c r="I420" i="43"/>
  <c r="J419" i="43"/>
  <c r="I419" i="43"/>
  <c r="J418" i="43"/>
  <c r="I418" i="43"/>
  <c r="J417" i="43"/>
  <c r="I417" i="43"/>
  <c r="J416" i="43"/>
  <c r="I416" i="43"/>
  <c r="J415" i="43"/>
  <c r="I415" i="43"/>
  <c r="J414" i="43"/>
  <c r="I414" i="43"/>
  <c r="J413" i="43"/>
  <c r="I413" i="43"/>
  <c r="J412" i="43"/>
  <c r="I412" i="43"/>
  <c r="J411" i="43"/>
  <c r="I411" i="43"/>
  <c r="J410" i="43"/>
  <c r="I410" i="43"/>
  <c r="J409" i="43"/>
  <c r="I409" i="43"/>
  <c r="J408" i="43"/>
  <c r="I408" i="43"/>
  <c r="J407" i="43"/>
  <c r="I407" i="43"/>
  <c r="J406" i="43"/>
  <c r="I406" i="43"/>
  <c r="J405" i="43"/>
  <c r="I405" i="43"/>
  <c r="J404" i="43"/>
  <c r="I404" i="43"/>
  <c r="K404" i="43" s="1"/>
  <c r="J403" i="43"/>
  <c r="I403" i="43"/>
  <c r="J402" i="43"/>
  <c r="I402" i="43"/>
  <c r="J401" i="43"/>
  <c r="I401" i="43"/>
  <c r="J400" i="43"/>
  <c r="I400" i="43"/>
  <c r="J399" i="43"/>
  <c r="I399" i="43"/>
  <c r="J398" i="43"/>
  <c r="I398" i="43"/>
  <c r="J397" i="43"/>
  <c r="I397" i="43"/>
  <c r="J396" i="43"/>
  <c r="I396" i="43"/>
  <c r="J395" i="43"/>
  <c r="I395" i="43"/>
  <c r="J394" i="43"/>
  <c r="I394" i="43"/>
  <c r="J393" i="43"/>
  <c r="I393" i="43"/>
  <c r="J392" i="43"/>
  <c r="I392" i="43"/>
  <c r="J391" i="43"/>
  <c r="I391" i="43"/>
  <c r="J390" i="43"/>
  <c r="I390" i="43"/>
  <c r="J389" i="43"/>
  <c r="I389" i="43"/>
  <c r="J388" i="43"/>
  <c r="I388" i="43"/>
  <c r="J387" i="43"/>
  <c r="I387" i="43"/>
  <c r="J386" i="43"/>
  <c r="I386" i="43"/>
  <c r="J385" i="43"/>
  <c r="I385" i="43"/>
  <c r="J384" i="43"/>
  <c r="I384" i="43"/>
  <c r="J383" i="43"/>
  <c r="I383" i="43"/>
  <c r="J382" i="43"/>
  <c r="I382" i="43"/>
  <c r="J381" i="43"/>
  <c r="I381" i="43"/>
  <c r="J380" i="43"/>
  <c r="I380" i="43"/>
  <c r="J379" i="43"/>
  <c r="I379" i="43"/>
  <c r="J378" i="43"/>
  <c r="I378" i="43"/>
  <c r="J377" i="43"/>
  <c r="I377" i="43"/>
  <c r="J376" i="43"/>
  <c r="I376" i="43"/>
  <c r="J375" i="43"/>
  <c r="I375" i="43"/>
  <c r="J374" i="43"/>
  <c r="I374" i="43"/>
  <c r="J373" i="43"/>
  <c r="I373" i="43"/>
  <c r="J372" i="43"/>
  <c r="K372" i="43" s="1"/>
  <c r="I372" i="43"/>
  <c r="J371" i="43"/>
  <c r="I371" i="43"/>
  <c r="J370" i="43"/>
  <c r="I370" i="43"/>
  <c r="J369" i="43"/>
  <c r="I369" i="43"/>
  <c r="J368" i="43"/>
  <c r="I368" i="43"/>
  <c r="J367" i="43"/>
  <c r="I367" i="43"/>
  <c r="J366" i="43"/>
  <c r="I366" i="43"/>
  <c r="J365" i="43"/>
  <c r="I365" i="43"/>
  <c r="J364" i="43"/>
  <c r="I364" i="43"/>
  <c r="J363" i="43"/>
  <c r="I363" i="43"/>
  <c r="J362" i="43"/>
  <c r="I362" i="43"/>
  <c r="J361" i="43"/>
  <c r="I361" i="43"/>
  <c r="J360" i="43"/>
  <c r="I360" i="43"/>
  <c r="J359" i="43"/>
  <c r="I359" i="43"/>
  <c r="J358" i="43"/>
  <c r="I358" i="43"/>
  <c r="J357" i="43"/>
  <c r="K357" i="43" s="1"/>
  <c r="I357" i="43"/>
  <c r="J356" i="43"/>
  <c r="I356" i="43"/>
  <c r="J355" i="43"/>
  <c r="I355" i="43"/>
  <c r="J354" i="43"/>
  <c r="I354" i="43"/>
  <c r="J353" i="43"/>
  <c r="K353" i="43" s="1"/>
  <c r="I353" i="43"/>
  <c r="J352" i="43"/>
  <c r="I352" i="43"/>
  <c r="J351" i="43"/>
  <c r="I351" i="43"/>
  <c r="J350" i="43"/>
  <c r="I350" i="43"/>
  <c r="J349" i="43"/>
  <c r="K349" i="43" s="1"/>
  <c r="I349" i="43"/>
  <c r="J348" i="43"/>
  <c r="I348" i="43"/>
  <c r="J347" i="43"/>
  <c r="I347" i="43"/>
  <c r="J346" i="43"/>
  <c r="I346" i="43"/>
  <c r="J345" i="43"/>
  <c r="K345" i="43" s="1"/>
  <c r="I345" i="43"/>
  <c r="J344" i="43"/>
  <c r="I344" i="43"/>
  <c r="J343" i="43"/>
  <c r="I343" i="43"/>
  <c r="J342" i="43"/>
  <c r="I342" i="43"/>
  <c r="J341" i="43"/>
  <c r="K341" i="43" s="1"/>
  <c r="I341" i="43"/>
  <c r="J340" i="43"/>
  <c r="I340" i="43"/>
  <c r="J339" i="43"/>
  <c r="I339" i="43"/>
  <c r="J338" i="43"/>
  <c r="I338" i="43"/>
  <c r="J337" i="43"/>
  <c r="I337" i="43"/>
  <c r="J336" i="43"/>
  <c r="I336" i="43"/>
  <c r="J335" i="43"/>
  <c r="I335" i="43"/>
  <c r="J334" i="43"/>
  <c r="I334" i="43"/>
  <c r="J333" i="43"/>
  <c r="I333" i="43"/>
  <c r="J332" i="43"/>
  <c r="I332" i="43"/>
  <c r="J331" i="43"/>
  <c r="I331" i="43"/>
  <c r="J330" i="43"/>
  <c r="I330" i="43"/>
  <c r="J329" i="43"/>
  <c r="I329" i="43"/>
  <c r="J328" i="43"/>
  <c r="I328" i="43"/>
  <c r="J327" i="43"/>
  <c r="I327" i="43"/>
  <c r="J326" i="43"/>
  <c r="K326" i="43" s="1"/>
  <c r="I326" i="43"/>
  <c r="J325" i="43"/>
  <c r="I325" i="43"/>
  <c r="J324" i="43"/>
  <c r="K324" i="43" s="1"/>
  <c r="I324" i="43"/>
  <c r="J323" i="43"/>
  <c r="G323" i="43"/>
  <c r="I323" i="43" s="1"/>
  <c r="J322" i="43"/>
  <c r="I322" i="43"/>
  <c r="J321" i="43"/>
  <c r="I321" i="43"/>
  <c r="J320" i="43"/>
  <c r="K320" i="43" s="1"/>
  <c r="I320" i="43"/>
  <c r="J319" i="43"/>
  <c r="I319" i="43"/>
  <c r="J318" i="43"/>
  <c r="I318" i="43"/>
  <c r="J317" i="43"/>
  <c r="I317" i="43"/>
  <c r="J316" i="43"/>
  <c r="K316" i="43" s="1"/>
  <c r="I316" i="43"/>
  <c r="J315" i="43"/>
  <c r="I315" i="43"/>
  <c r="J314" i="43"/>
  <c r="I314" i="43"/>
  <c r="J313" i="43"/>
  <c r="I313" i="43"/>
  <c r="J312" i="43"/>
  <c r="K312" i="43" s="1"/>
  <c r="I312" i="43"/>
  <c r="J311" i="43"/>
  <c r="I311" i="43"/>
  <c r="J310" i="43"/>
  <c r="I310" i="43"/>
  <c r="J309" i="43"/>
  <c r="I309" i="43"/>
  <c r="J308" i="43"/>
  <c r="I308" i="43"/>
  <c r="J307" i="43"/>
  <c r="I307" i="43"/>
  <c r="J306" i="43"/>
  <c r="I306" i="43"/>
  <c r="J305" i="43"/>
  <c r="I305" i="43"/>
  <c r="J304" i="43"/>
  <c r="I304" i="43"/>
  <c r="J303" i="43"/>
  <c r="I303" i="43"/>
  <c r="J302" i="43"/>
  <c r="I302" i="43"/>
  <c r="J301" i="43"/>
  <c r="I301" i="43"/>
  <c r="J300" i="43"/>
  <c r="I300" i="43"/>
  <c r="J299" i="43"/>
  <c r="I299" i="43"/>
  <c r="J298" i="43"/>
  <c r="I298" i="43"/>
  <c r="J297" i="43"/>
  <c r="K297" i="43" s="1"/>
  <c r="I297" i="43"/>
  <c r="J296" i="43"/>
  <c r="I296" i="43"/>
  <c r="J295" i="43"/>
  <c r="K295" i="43" s="1"/>
  <c r="I295" i="43"/>
  <c r="J294" i="43"/>
  <c r="I294" i="43"/>
  <c r="J293" i="43"/>
  <c r="I293" i="43"/>
  <c r="J292" i="43"/>
  <c r="I292" i="43"/>
  <c r="J291" i="43"/>
  <c r="I291" i="43"/>
  <c r="J290" i="43"/>
  <c r="I290" i="43"/>
  <c r="J289" i="43"/>
  <c r="K289" i="43" s="1"/>
  <c r="I289" i="43"/>
  <c r="J288" i="43"/>
  <c r="I288" i="43"/>
  <c r="J287" i="43"/>
  <c r="K287" i="43" s="1"/>
  <c r="I287" i="43"/>
  <c r="J286" i="43"/>
  <c r="I286" i="43"/>
  <c r="J285" i="43"/>
  <c r="I285" i="43"/>
  <c r="J284" i="43"/>
  <c r="I284" i="43"/>
  <c r="J283" i="43"/>
  <c r="I283" i="43"/>
  <c r="J282" i="43"/>
  <c r="I282" i="43"/>
  <c r="J281" i="43"/>
  <c r="I281" i="43"/>
  <c r="J280" i="43"/>
  <c r="I280" i="43"/>
  <c r="K279" i="43"/>
  <c r="J279" i="43"/>
  <c r="I279" i="43"/>
  <c r="J278" i="43"/>
  <c r="I278" i="43"/>
  <c r="J277" i="43"/>
  <c r="I277" i="43"/>
  <c r="J276" i="43"/>
  <c r="I276" i="43"/>
  <c r="J275" i="43"/>
  <c r="I275" i="43"/>
  <c r="J274" i="43"/>
  <c r="I274" i="43"/>
  <c r="J273" i="43"/>
  <c r="I273" i="43"/>
  <c r="J272" i="43"/>
  <c r="I272" i="43"/>
  <c r="J271" i="43"/>
  <c r="I271" i="43"/>
  <c r="J270" i="43"/>
  <c r="I270" i="43"/>
  <c r="J269" i="43"/>
  <c r="I269" i="43"/>
  <c r="J268" i="43"/>
  <c r="I268" i="43"/>
  <c r="J267" i="43"/>
  <c r="I267" i="43"/>
  <c r="J266" i="43"/>
  <c r="I266" i="43"/>
  <c r="J265" i="43"/>
  <c r="I265" i="43"/>
  <c r="J264" i="43"/>
  <c r="I264" i="43"/>
  <c r="J263" i="43"/>
  <c r="I263" i="43"/>
  <c r="J262" i="43"/>
  <c r="I262" i="43"/>
  <c r="J261" i="43"/>
  <c r="I261" i="43"/>
  <c r="J260" i="43"/>
  <c r="I260" i="43"/>
  <c r="J259" i="43"/>
  <c r="I259" i="43"/>
  <c r="J258" i="43"/>
  <c r="I258" i="43"/>
  <c r="J257" i="43"/>
  <c r="I257" i="43"/>
  <c r="J256" i="43"/>
  <c r="I256" i="43"/>
  <c r="J255" i="43"/>
  <c r="I255" i="43"/>
  <c r="J254" i="43"/>
  <c r="I254" i="43"/>
  <c r="J253" i="43"/>
  <c r="I253" i="43"/>
  <c r="J252" i="43"/>
  <c r="I252" i="43"/>
  <c r="J251" i="43"/>
  <c r="I251" i="43"/>
  <c r="J250" i="43"/>
  <c r="I250" i="43"/>
  <c r="J249" i="43"/>
  <c r="I249" i="43"/>
  <c r="J248" i="43"/>
  <c r="I248" i="43"/>
  <c r="J247" i="43"/>
  <c r="I247" i="43"/>
  <c r="K247" i="43" s="1"/>
  <c r="J246" i="43"/>
  <c r="I246" i="43"/>
  <c r="J245" i="43"/>
  <c r="I245" i="43"/>
  <c r="J244" i="43"/>
  <c r="I244" i="43"/>
  <c r="J243" i="43"/>
  <c r="I243" i="43"/>
  <c r="J242" i="43"/>
  <c r="I242" i="43"/>
  <c r="J241" i="43"/>
  <c r="I241" i="43"/>
  <c r="J240" i="43"/>
  <c r="I240" i="43"/>
  <c r="J239" i="43"/>
  <c r="I239" i="43"/>
  <c r="J238" i="43"/>
  <c r="I238" i="43"/>
  <c r="J237" i="43"/>
  <c r="I237" i="43"/>
  <c r="J236" i="43"/>
  <c r="I236" i="43"/>
  <c r="J235" i="43"/>
  <c r="I235" i="43"/>
  <c r="J234" i="43"/>
  <c r="I234" i="43"/>
  <c r="J233" i="43"/>
  <c r="I233" i="43"/>
  <c r="J232" i="43"/>
  <c r="I232" i="43"/>
  <c r="J231" i="43"/>
  <c r="I231" i="43"/>
  <c r="J230" i="43"/>
  <c r="I230" i="43"/>
  <c r="J229" i="43"/>
  <c r="I229" i="43"/>
  <c r="J228" i="43"/>
  <c r="I228" i="43"/>
  <c r="J227" i="43"/>
  <c r="I227" i="43"/>
  <c r="J226" i="43"/>
  <c r="I226" i="43"/>
  <c r="J225" i="43"/>
  <c r="I225" i="43"/>
  <c r="J224" i="43"/>
  <c r="I224" i="43"/>
  <c r="J223" i="43"/>
  <c r="I223" i="43"/>
  <c r="J222" i="43"/>
  <c r="I222" i="43"/>
  <c r="J221" i="43"/>
  <c r="I221" i="43"/>
  <c r="J220" i="43"/>
  <c r="I220" i="43"/>
  <c r="J219" i="43"/>
  <c r="I219" i="43"/>
  <c r="J218" i="43"/>
  <c r="I218" i="43"/>
  <c r="J217" i="43"/>
  <c r="I217" i="43"/>
  <c r="J216" i="43"/>
  <c r="I216" i="43"/>
  <c r="J215" i="43"/>
  <c r="K215" i="43" s="1"/>
  <c r="I215" i="43"/>
  <c r="J214" i="43"/>
  <c r="I214" i="43"/>
  <c r="J213" i="43"/>
  <c r="K213" i="43" s="1"/>
  <c r="I213" i="43"/>
  <c r="J212" i="43"/>
  <c r="K212" i="43" s="1"/>
  <c r="I212" i="43"/>
  <c r="J211" i="43"/>
  <c r="I211" i="43"/>
  <c r="J210" i="43"/>
  <c r="I210" i="43"/>
  <c r="J209" i="43"/>
  <c r="I209" i="43"/>
  <c r="J208" i="43"/>
  <c r="K208" i="43" s="1"/>
  <c r="I208" i="43"/>
  <c r="J207" i="43"/>
  <c r="K207" i="43" s="1"/>
  <c r="I207" i="43"/>
  <c r="J206" i="43"/>
  <c r="I206" i="43"/>
  <c r="J205" i="43"/>
  <c r="K205" i="43" s="1"/>
  <c r="I205" i="43"/>
  <c r="J204" i="43"/>
  <c r="K204" i="43" s="1"/>
  <c r="I204" i="43"/>
  <c r="J203" i="43"/>
  <c r="I203" i="43"/>
  <c r="J202" i="43"/>
  <c r="I202" i="43"/>
  <c r="J201" i="43"/>
  <c r="I201" i="43"/>
  <c r="J200" i="43"/>
  <c r="I200" i="43"/>
  <c r="J199" i="43"/>
  <c r="I199" i="43"/>
  <c r="J198" i="43"/>
  <c r="I198" i="43"/>
  <c r="J197" i="43"/>
  <c r="I197" i="43"/>
  <c r="J196" i="43"/>
  <c r="I196" i="43"/>
  <c r="J195" i="43"/>
  <c r="I195" i="43"/>
  <c r="J194" i="43"/>
  <c r="I194" i="43"/>
  <c r="J193" i="43"/>
  <c r="I193" i="43"/>
  <c r="J192" i="43"/>
  <c r="I192" i="43"/>
  <c r="J191" i="43"/>
  <c r="I191" i="43"/>
  <c r="J190" i="43"/>
  <c r="I190" i="43"/>
  <c r="J189" i="43"/>
  <c r="I189" i="43"/>
  <c r="J188" i="43"/>
  <c r="I188" i="43"/>
  <c r="J187" i="43"/>
  <c r="I187" i="43"/>
  <c r="J186" i="43"/>
  <c r="I186" i="43"/>
  <c r="J185" i="43"/>
  <c r="I185" i="43"/>
  <c r="J184" i="43"/>
  <c r="I184" i="43"/>
  <c r="J183" i="43"/>
  <c r="I183" i="43"/>
  <c r="J182" i="43"/>
  <c r="K182" i="43" s="1"/>
  <c r="I182" i="43"/>
  <c r="J181" i="43"/>
  <c r="I181" i="43"/>
  <c r="J180" i="43"/>
  <c r="K180" i="43" s="1"/>
  <c r="I180" i="43"/>
  <c r="J179" i="43"/>
  <c r="K179" i="43" s="1"/>
  <c r="I179" i="43"/>
  <c r="J178" i="43"/>
  <c r="I178" i="43"/>
  <c r="J177" i="43"/>
  <c r="I177" i="43"/>
  <c r="J176" i="43"/>
  <c r="I176" i="43"/>
  <c r="J175" i="43"/>
  <c r="K175" i="43" s="1"/>
  <c r="I175" i="43"/>
  <c r="J174" i="43"/>
  <c r="K174" i="43" s="1"/>
  <c r="I174" i="43"/>
  <c r="J173" i="43"/>
  <c r="I173" i="43"/>
  <c r="J172" i="43"/>
  <c r="K172" i="43" s="1"/>
  <c r="I172" i="43"/>
  <c r="J171" i="43"/>
  <c r="K171" i="43" s="1"/>
  <c r="I171" i="43"/>
  <c r="J170" i="43"/>
  <c r="I170" i="43"/>
  <c r="J169" i="43"/>
  <c r="I169" i="43"/>
  <c r="J168" i="43"/>
  <c r="K168" i="43" s="1"/>
  <c r="I168" i="43"/>
  <c r="J167" i="43"/>
  <c r="K167" i="43" s="1"/>
  <c r="I167" i="43"/>
  <c r="J166" i="43"/>
  <c r="K166" i="43" s="1"/>
  <c r="I166" i="43"/>
  <c r="J165" i="43"/>
  <c r="I165" i="43"/>
  <c r="J164" i="43"/>
  <c r="I164" i="43"/>
  <c r="J163" i="43"/>
  <c r="K163" i="43" s="1"/>
  <c r="I163" i="43"/>
  <c r="J162" i="43"/>
  <c r="I162" i="43"/>
  <c r="J161" i="43"/>
  <c r="I161" i="43"/>
  <c r="J160" i="43"/>
  <c r="K160" i="43" s="1"/>
  <c r="I160" i="43"/>
  <c r="J159" i="43"/>
  <c r="K159" i="43" s="1"/>
  <c r="I159" i="43"/>
  <c r="J158" i="43"/>
  <c r="K158" i="43" s="1"/>
  <c r="I158" i="43"/>
  <c r="J157" i="43"/>
  <c r="I157" i="43"/>
  <c r="J156" i="43"/>
  <c r="I156" i="43"/>
  <c r="J155" i="43"/>
  <c r="K155" i="43" s="1"/>
  <c r="I155" i="43"/>
  <c r="J154" i="43"/>
  <c r="I154" i="43"/>
  <c r="J153" i="43"/>
  <c r="I153" i="43"/>
  <c r="J152" i="43"/>
  <c r="I152" i="43"/>
  <c r="J151" i="43"/>
  <c r="K151" i="43" s="1"/>
  <c r="I151" i="43"/>
  <c r="J150" i="43"/>
  <c r="I150" i="43"/>
  <c r="J149" i="43"/>
  <c r="I149" i="43"/>
  <c r="J148" i="43"/>
  <c r="I148" i="43"/>
  <c r="J147" i="43"/>
  <c r="I147" i="43"/>
  <c r="J146" i="43"/>
  <c r="I146" i="43"/>
  <c r="J145" i="43"/>
  <c r="I145" i="43"/>
  <c r="J144" i="43"/>
  <c r="I144" i="43"/>
  <c r="J143" i="43"/>
  <c r="I143" i="43"/>
  <c r="J142" i="43"/>
  <c r="I142" i="43"/>
  <c r="J141" i="43"/>
  <c r="I141" i="43"/>
  <c r="J140" i="43"/>
  <c r="I140" i="43"/>
  <c r="J139" i="43"/>
  <c r="I139" i="43"/>
  <c r="J138" i="43"/>
  <c r="I138" i="43"/>
  <c r="J137" i="43"/>
  <c r="I137" i="43"/>
  <c r="J136" i="43"/>
  <c r="I136" i="43"/>
  <c r="J135" i="43"/>
  <c r="I135" i="43"/>
  <c r="J134" i="43"/>
  <c r="I134" i="43"/>
  <c r="J133" i="43"/>
  <c r="I133" i="43"/>
  <c r="J132" i="43"/>
  <c r="I132" i="43"/>
  <c r="J131" i="43"/>
  <c r="I131" i="43"/>
  <c r="J130" i="43"/>
  <c r="I130" i="43"/>
  <c r="J129" i="43"/>
  <c r="I129" i="43"/>
  <c r="J128" i="43"/>
  <c r="I128" i="43"/>
  <c r="J127" i="43"/>
  <c r="I127" i="43"/>
  <c r="J126" i="43"/>
  <c r="I126" i="43"/>
  <c r="J125" i="43"/>
  <c r="I125" i="43"/>
  <c r="J124" i="43"/>
  <c r="I124" i="43"/>
  <c r="J123" i="43"/>
  <c r="I123" i="43"/>
  <c r="J122" i="43"/>
  <c r="I122" i="43"/>
  <c r="J121" i="43"/>
  <c r="I121" i="43"/>
  <c r="J120" i="43"/>
  <c r="I120" i="43"/>
  <c r="J119" i="43"/>
  <c r="I119" i="43"/>
  <c r="J118" i="43"/>
  <c r="I118" i="43"/>
  <c r="J117" i="43"/>
  <c r="I117" i="43"/>
  <c r="J116" i="43"/>
  <c r="I116" i="43"/>
  <c r="J115" i="43"/>
  <c r="I115" i="43"/>
  <c r="J114" i="43"/>
  <c r="I114" i="43"/>
  <c r="J113" i="43"/>
  <c r="I113" i="43"/>
  <c r="J112" i="43"/>
  <c r="I112" i="43"/>
  <c r="J111" i="43"/>
  <c r="I111" i="43"/>
  <c r="J110" i="43"/>
  <c r="I110" i="43"/>
  <c r="J109" i="43"/>
  <c r="I109" i="43"/>
  <c r="J108" i="43"/>
  <c r="I108" i="43"/>
  <c r="J107" i="43"/>
  <c r="I107" i="43"/>
  <c r="J106" i="43"/>
  <c r="I106" i="43"/>
  <c r="J105" i="43"/>
  <c r="I105" i="43"/>
  <c r="J104" i="43"/>
  <c r="I104" i="43"/>
  <c r="J103" i="43"/>
  <c r="K103" i="43" s="1"/>
  <c r="I103" i="43"/>
  <c r="J102" i="43"/>
  <c r="I102" i="43"/>
  <c r="J101" i="43"/>
  <c r="I101" i="43"/>
  <c r="J100" i="43"/>
  <c r="I100" i="43"/>
  <c r="J99" i="43"/>
  <c r="K99" i="43" s="1"/>
  <c r="I99" i="43"/>
  <c r="J98" i="43"/>
  <c r="I98" i="43"/>
  <c r="J97" i="43"/>
  <c r="I97" i="43"/>
  <c r="J96" i="43"/>
  <c r="I96" i="43"/>
  <c r="J95" i="43"/>
  <c r="K95" i="43" s="1"/>
  <c r="I95" i="43"/>
  <c r="J94" i="43"/>
  <c r="I94" i="43"/>
  <c r="J93" i="43"/>
  <c r="I93" i="43"/>
  <c r="J92" i="43"/>
  <c r="K92" i="43" s="1"/>
  <c r="I92" i="43"/>
  <c r="J91" i="43"/>
  <c r="I91" i="43"/>
  <c r="J90" i="43"/>
  <c r="I90" i="43"/>
  <c r="J89" i="43"/>
  <c r="I89" i="43"/>
  <c r="J88" i="43"/>
  <c r="K88" i="43" s="1"/>
  <c r="I88" i="43"/>
  <c r="J87" i="43"/>
  <c r="I87" i="43"/>
  <c r="J86" i="43"/>
  <c r="I86" i="43"/>
  <c r="J85" i="43"/>
  <c r="I85" i="43"/>
  <c r="J84" i="43"/>
  <c r="K84" i="43" s="1"/>
  <c r="I84" i="43"/>
  <c r="J83" i="43"/>
  <c r="I83" i="43"/>
  <c r="J82" i="43"/>
  <c r="I82" i="43"/>
  <c r="J81" i="43"/>
  <c r="I81" i="43"/>
  <c r="J80" i="43"/>
  <c r="K80" i="43" s="1"/>
  <c r="I80" i="43"/>
  <c r="J79" i="43"/>
  <c r="I79" i="43"/>
  <c r="J78" i="43"/>
  <c r="I78" i="43"/>
  <c r="J77" i="43"/>
  <c r="I77" i="43"/>
  <c r="K76" i="43"/>
  <c r="J76" i="43"/>
  <c r="I76" i="43"/>
  <c r="G76" i="43"/>
  <c r="E76" i="43"/>
  <c r="J75" i="43"/>
  <c r="I75" i="43"/>
  <c r="J74" i="43"/>
  <c r="I74" i="43"/>
  <c r="J73" i="43"/>
  <c r="I73" i="43"/>
  <c r="J72" i="43"/>
  <c r="I72" i="43"/>
  <c r="J71" i="43"/>
  <c r="I71" i="43"/>
  <c r="J70" i="43"/>
  <c r="I70" i="43"/>
  <c r="J69" i="43"/>
  <c r="I69" i="43"/>
  <c r="J68" i="43"/>
  <c r="I68" i="43"/>
  <c r="J67" i="43"/>
  <c r="I67" i="43"/>
  <c r="J66" i="43"/>
  <c r="I66" i="43"/>
  <c r="J65" i="43"/>
  <c r="I65" i="43"/>
  <c r="J64" i="43"/>
  <c r="I64" i="43"/>
  <c r="J63" i="43"/>
  <c r="I63" i="43"/>
  <c r="J62" i="43"/>
  <c r="I62" i="43"/>
  <c r="J61" i="43"/>
  <c r="I61" i="43"/>
  <c r="J60" i="43"/>
  <c r="I60" i="43"/>
  <c r="J59" i="43"/>
  <c r="I59" i="43"/>
  <c r="K59" i="43" s="1"/>
  <c r="J58" i="43"/>
  <c r="I58" i="43"/>
  <c r="J57" i="43"/>
  <c r="I57" i="43"/>
  <c r="J56" i="43"/>
  <c r="I56" i="43"/>
  <c r="J55" i="43"/>
  <c r="I55" i="43"/>
  <c r="J54" i="43"/>
  <c r="I54" i="43"/>
  <c r="J53" i="43"/>
  <c r="I53" i="43"/>
  <c r="J52" i="43"/>
  <c r="I52" i="43"/>
  <c r="J51" i="43"/>
  <c r="I51" i="43"/>
  <c r="J50" i="43"/>
  <c r="I50" i="43"/>
  <c r="J49" i="43"/>
  <c r="I49" i="43"/>
  <c r="J48" i="43"/>
  <c r="I48" i="43"/>
  <c r="J47" i="43"/>
  <c r="I47" i="43"/>
  <c r="J46" i="43"/>
  <c r="I46" i="43"/>
  <c r="J45" i="43"/>
  <c r="I45" i="43"/>
  <c r="J44" i="43"/>
  <c r="I44" i="43"/>
  <c r="J43" i="43"/>
  <c r="I43" i="43"/>
  <c r="K43" i="43" s="1"/>
  <c r="J42" i="43"/>
  <c r="I42" i="43"/>
  <c r="J41" i="43"/>
  <c r="I41" i="43"/>
  <c r="J40" i="43"/>
  <c r="I40" i="43"/>
  <c r="J39" i="43"/>
  <c r="I39" i="43"/>
  <c r="J38" i="43"/>
  <c r="I38" i="43"/>
  <c r="J37" i="43"/>
  <c r="I37" i="43"/>
  <c r="J36" i="43"/>
  <c r="I36" i="43"/>
  <c r="J35" i="43"/>
  <c r="I35" i="43"/>
  <c r="J34" i="43"/>
  <c r="I34" i="43"/>
  <c r="J33" i="43"/>
  <c r="I33" i="43"/>
  <c r="J32" i="43"/>
  <c r="I32" i="43"/>
  <c r="J31" i="43"/>
  <c r="I31" i="43"/>
  <c r="J30" i="43"/>
  <c r="I30" i="43"/>
  <c r="K30" i="43" s="1"/>
  <c r="J29" i="43"/>
  <c r="I29" i="43"/>
  <c r="J28" i="43"/>
  <c r="I28" i="43"/>
  <c r="J27" i="43"/>
  <c r="I27" i="43"/>
  <c r="J26" i="43"/>
  <c r="K26" i="43" s="1"/>
  <c r="I26" i="43"/>
  <c r="J25" i="43"/>
  <c r="I25" i="43"/>
  <c r="J24" i="43"/>
  <c r="I24" i="43"/>
  <c r="J23" i="43"/>
  <c r="I23" i="43"/>
  <c r="J22" i="43"/>
  <c r="K22" i="43" s="1"/>
  <c r="I22" i="43"/>
  <c r="J21" i="43"/>
  <c r="I21" i="43"/>
  <c r="J20" i="43"/>
  <c r="I20" i="43"/>
  <c r="J19" i="43"/>
  <c r="I19" i="43"/>
  <c r="J18" i="43"/>
  <c r="K18" i="43" s="1"/>
  <c r="I18" i="43"/>
  <c r="J17" i="43"/>
  <c r="I17" i="43"/>
  <c r="J16" i="43"/>
  <c r="I16" i="43"/>
  <c r="J15" i="43"/>
  <c r="I15" i="43"/>
  <c r="J14" i="43"/>
  <c r="K14" i="43" s="1"/>
  <c r="I14" i="43"/>
  <c r="J13" i="43"/>
  <c r="I13" i="43"/>
  <c r="J12" i="43"/>
  <c r="I12" i="43"/>
  <c r="J11" i="43"/>
  <c r="I11" i="43"/>
  <c r="J10" i="43"/>
  <c r="K10" i="43" s="1"/>
  <c r="I10" i="43"/>
  <c r="J9" i="43"/>
  <c r="I9" i="43"/>
  <c r="J8" i="43"/>
  <c r="I8" i="43"/>
  <c r="J7" i="43"/>
  <c r="I7" i="43"/>
  <c r="J6" i="43"/>
  <c r="K6" i="43" s="1"/>
  <c r="I6" i="43"/>
  <c r="J5" i="43"/>
  <c r="I5" i="43"/>
  <c r="J4" i="43"/>
  <c r="I4" i="43"/>
  <c r="J3" i="43"/>
  <c r="I3" i="43"/>
  <c r="J2" i="43"/>
  <c r="K2" i="43" s="1"/>
  <c r="I2" i="43"/>
  <c r="K65" i="43" l="1"/>
  <c r="K69" i="43"/>
  <c r="K73" i="43"/>
  <c r="K104" i="43"/>
  <c r="K106" i="43"/>
  <c r="K150" i="43"/>
  <c r="K255" i="43"/>
  <c r="K257" i="43"/>
  <c r="K263" i="43"/>
  <c r="K311" i="43"/>
  <c r="K378" i="43"/>
  <c r="K380" i="43"/>
  <c r="K388" i="43"/>
  <c r="K390" i="43"/>
  <c r="K11" i="43"/>
  <c r="K27" i="43"/>
  <c r="K34" i="43"/>
  <c r="K38" i="43"/>
  <c r="K42" i="43"/>
  <c r="K46" i="43"/>
  <c r="K50" i="43"/>
  <c r="K54" i="43"/>
  <c r="K58" i="43"/>
  <c r="K62" i="43"/>
  <c r="K89" i="43"/>
  <c r="K121" i="43"/>
  <c r="K201" i="43"/>
  <c r="K248" i="43"/>
  <c r="K252" i="43"/>
  <c r="K256" i="43"/>
  <c r="K260" i="43"/>
  <c r="K264" i="43"/>
  <c r="K340" i="43"/>
  <c r="K358" i="43"/>
  <c r="K405" i="43"/>
  <c r="K409" i="43"/>
  <c r="K413" i="43"/>
  <c r="K417" i="43"/>
  <c r="K421" i="43"/>
  <c r="K5" i="43"/>
  <c r="K9" i="43"/>
  <c r="K13" i="43"/>
  <c r="K17" i="43"/>
  <c r="K21" i="43"/>
  <c r="K25" i="43"/>
  <c r="K29" i="43"/>
  <c r="K66" i="43"/>
  <c r="K70" i="43"/>
  <c r="K74" i="43"/>
  <c r="K96" i="43"/>
  <c r="K100" i="43"/>
  <c r="K102" i="43"/>
  <c r="K332" i="43"/>
  <c r="K334" i="43"/>
  <c r="K338" i="43"/>
  <c r="K425" i="43"/>
  <c r="K429" i="43"/>
  <c r="K433" i="43"/>
  <c r="K437" i="43"/>
  <c r="K441" i="43"/>
  <c r="K445" i="43"/>
  <c r="K268" i="43"/>
  <c r="K272" i="43"/>
  <c r="K276" i="43"/>
  <c r="K301" i="43"/>
  <c r="K303" i="43"/>
  <c r="K309" i="43"/>
  <c r="K44" i="43"/>
  <c r="K90" i="43"/>
  <c r="K107" i="43"/>
  <c r="K111" i="43"/>
  <c r="K115" i="43"/>
  <c r="K119" i="43"/>
  <c r="K123" i="43"/>
  <c r="K127" i="43"/>
  <c r="K131" i="43"/>
  <c r="K135" i="43"/>
  <c r="K139" i="43"/>
  <c r="K143" i="43"/>
  <c r="K147" i="43"/>
  <c r="K190" i="43"/>
  <c r="K192" i="43"/>
  <c r="K196" i="43"/>
  <c r="K200" i="43"/>
  <c r="K223" i="43"/>
  <c r="K225" i="43"/>
  <c r="K231" i="43"/>
  <c r="K233" i="43"/>
  <c r="K237" i="43"/>
  <c r="K239" i="43"/>
  <c r="K245" i="43"/>
  <c r="K265" i="43"/>
  <c r="K280" i="43"/>
  <c r="K361" i="43"/>
  <c r="K365" i="43"/>
  <c r="K369" i="43"/>
  <c r="K396" i="43"/>
  <c r="K398" i="43"/>
  <c r="K402" i="43"/>
  <c r="K284" i="43"/>
  <c r="K288" i="43"/>
  <c r="K292" i="43"/>
  <c r="K296" i="43"/>
  <c r="K319" i="43"/>
  <c r="K321" i="43"/>
  <c r="K325" i="43"/>
  <c r="K346" i="43"/>
  <c r="K348" i="43"/>
  <c r="K356" i="43"/>
  <c r="K373" i="43"/>
  <c r="K377" i="43"/>
  <c r="K381" i="43"/>
  <c r="K385" i="43"/>
  <c r="K389" i="43"/>
  <c r="K410" i="43"/>
  <c r="K412" i="43"/>
  <c r="K420" i="43"/>
  <c r="K12" i="43"/>
  <c r="K28" i="43"/>
  <c r="K33" i="43"/>
  <c r="K37" i="43"/>
  <c r="K41" i="43"/>
  <c r="K45" i="43"/>
  <c r="K49" i="43"/>
  <c r="K53" i="43"/>
  <c r="K57" i="43"/>
  <c r="K61" i="43"/>
  <c r="K79" i="43"/>
  <c r="K83" i="43"/>
  <c r="K87" i="43"/>
  <c r="K91" i="43"/>
  <c r="K105" i="43"/>
  <c r="K110" i="43"/>
  <c r="K114" i="43"/>
  <c r="K120" i="43"/>
  <c r="K122" i="43"/>
  <c r="K126" i="43"/>
  <c r="K128" i="43"/>
  <c r="K134" i="43"/>
  <c r="K136" i="43"/>
  <c r="K140" i="43"/>
  <c r="K142" i="43"/>
  <c r="K148" i="43"/>
  <c r="K183" i="43"/>
  <c r="K187" i="43"/>
  <c r="K191" i="43"/>
  <c r="K193" i="43"/>
  <c r="K199" i="43"/>
  <c r="K216" i="43"/>
  <c r="K220" i="43"/>
  <c r="K224" i="43"/>
  <c r="K228" i="43"/>
  <c r="K232" i="43"/>
  <c r="K236" i="43"/>
  <c r="K240" i="43"/>
  <c r="K244" i="43"/>
  <c r="K269" i="43"/>
  <c r="K271" i="43"/>
  <c r="K277" i="43"/>
  <c r="K300" i="43"/>
  <c r="K304" i="43"/>
  <c r="K308" i="43"/>
  <c r="K329" i="43"/>
  <c r="K333" i="43"/>
  <c r="K337" i="43"/>
  <c r="K364" i="43"/>
  <c r="K366" i="43"/>
  <c r="K370" i="43"/>
  <c r="K393" i="43"/>
  <c r="K397" i="43"/>
  <c r="K401" i="43"/>
  <c r="K428" i="43"/>
  <c r="K430" i="43"/>
  <c r="K434" i="43"/>
  <c r="K436" i="43"/>
  <c r="K442" i="43"/>
  <c r="K444" i="43"/>
  <c r="K75" i="43"/>
  <c r="J447" i="43"/>
  <c r="K60" i="43"/>
  <c r="K3" i="43"/>
  <c r="K20" i="43"/>
  <c r="K35" i="43"/>
  <c r="K52" i="43"/>
  <c r="K67" i="43"/>
  <c r="K81" i="43"/>
  <c r="K98" i="43"/>
  <c r="K141" i="43"/>
  <c r="K173" i="43"/>
  <c r="K4" i="43"/>
  <c r="K19" i="43"/>
  <c r="K36" i="43"/>
  <c r="K51" i="43"/>
  <c r="K68" i="43"/>
  <c r="K82" i="43"/>
  <c r="K97" i="43"/>
  <c r="K112" i="43"/>
  <c r="K206" i="43"/>
  <c r="K7" i="43"/>
  <c r="K8" i="43"/>
  <c r="K15" i="43"/>
  <c r="K24" i="43"/>
  <c r="K31" i="43"/>
  <c r="K40" i="43"/>
  <c r="K47" i="43"/>
  <c r="K56" i="43"/>
  <c r="K63" i="43"/>
  <c r="K72" i="43"/>
  <c r="K78" i="43"/>
  <c r="K85" i="43"/>
  <c r="K94" i="43"/>
  <c r="K108" i="43"/>
  <c r="K124" i="43"/>
  <c r="K138" i="43"/>
  <c r="K152" i="43"/>
  <c r="K154" i="43"/>
  <c r="K156" i="43"/>
  <c r="K170" i="43"/>
  <c r="K184" i="43"/>
  <c r="K186" i="43"/>
  <c r="K188" i="43"/>
  <c r="K203" i="43"/>
  <c r="K217" i="43"/>
  <c r="K219" i="43"/>
  <c r="K221" i="43"/>
  <c r="K235" i="43"/>
  <c r="K249" i="43"/>
  <c r="K251" i="43"/>
  <c r="K253" i="43"/>
  <c r="K267" i="43"/>
  <c r="K281" i="43"/>
  <c r="K283" i="43"/>
  <c r="K285" i="43"/>
  <c r="K299" i="43"/>
  <c r="K313" i="43"/>
  <c r="K315" i="43"/>
  <c r="K317" i="43"/>
  <c r="K336" i="43"/>
  <c r="K350" i="43"/>
  <c r="K352" i="43"/>
  <c r="K354" i="43"/>
  <c r="K368" i="43"/>
  <c r="K382" i="43"/>
  <c r="K384" i="43"/>
  <c r="K386" i="43"/>
  <c r="K400" i="43"/>
  <c r="K414" i="43"/>
  <c r="K416" i="43"/>
  <c r="K418" i="43"/>
  <c r="K432" i="43"/>
  <c r="K446" i="43"/>
  <c r="K16" i="43"/>
  <c r="K23" i="43"/>
  <c r="K32" i="43"/>
  <c r="K39" i="43"/>
  <c r="K48" i="43"/>
  <c r="K55" i="43"/>
  <c r="K64" i="43"/>
  <c r="K71" i="43"/>
  <c r="K77" i="43"/>
  <c r="K86" i="43"/>
  <c r="K93" i="43"/>
  <c r="K116" i="43"/>
  <c r="K125" i="43"/>
  <c r="K130" i="43"/>
  <c r="K132" i="43"/>
  <c r="K144" i="43"/>
  <c r="K146" i="43"/>
  <c r="K157" i="43"/>
  <c r="K162" i="43"/>
  <c r="K164" i="43"/>
  <c r="K176" i="43"/>
  <c r="K178" i="43"/>
  <c r="K189" i="43"/>
  <c r="K195" i="43"/>
  <c r="K197" i="43"/>
  <c r="K209" i="43"/>
  <c r="K211" i="43"/>
  <c r="K222" i="43"/>
  <c r="K227" i="43"/>
  <c r="K229" i="43"/>
  <c r="K241" i="43"/>
  <c r="K243" i="43"/>
  <c r="K259" i="43"/>
  <c r="K261" i="43"/>
  <c r="K273" i="43"/>
  <c r="K275" i="43"/>
  <c r="K291" i="43"/>
  <c r="K293" i="43"/>
  <c r="K305" i="43"/>
  <c r="K307" i="43"/>
  <c r="K328" i="43"/>
  <c r="K330" i="43"/>
  <c r="K342" i="43"/>
  <c r="K344" i="43"/>
  <c r="K360" i="43"/>
  <c r="K362" i="43"/>
  <c r="K374" i="43"/>
  <c r="K376" i="43"/>
  <c r="K392" i="43"/>
  <c r="K394" i="43"/>
  <c r="K406" i="43"/>
  <c r="K408" i="43"/>
  <c r="K424" i="43"/>
  <c r="K426" i="43"/>
  <c r="K438" i="43"/>
  <c r="K440" i="43"/>
  <c r="K101" i="43"/>
  <c r="K113" i="43"/>
  <c r="K118" i="43"/>
  <c r="K149" i="43"/>
  <c r="K181" i="43"/>
  <c r="K214" i="43"/>
  <c r="K109" i="43"/>
  <c r="K133" i="43"/>
  <c r="K165" i="43"/>
  <c r="K198" i="43"/>
  <c r="K230" i="43"/>
  <c r="K238" i="43"/>
  <c r="K246" i="43"/>
  <c r="K254" i="43"/>
  <c r="K262" i="43"/>
  <c r="K270" i="43"/>
  <c r="K278" i="43"/>
  <c r="K286" i="43"/>
  <c r="K294" i="43"/>
  <c r="K302" i="43"/>
  <c r="K310" i="43"/>
  <c r="K318" i="43"/>
  <c r="K323" i="43"/>
  <c r="K331" i="43"/>
  <c r="K339" i="43"/>
  <c r="K347" i="43"/>
  <c r="K355" i="43"/>
  <c r="K363" i="43"/>
  <c r="K371" i="43"/>
  <c r="K379" i="43"/>
  <c r="K387" i="43"/>
  <c r="K395" i="43"/>
  <c r="K403" i="43"/>
  <c r="K411" i="43"/>
  <c r="K419" i="43"/>
  <c r="K427" i="43"/>
  <c r="K435" i="43"/>
  <c r="K443" i="43"/>
  <c r="K117" i="43"/>
  <c r="K129" i="43"/>
  <c r="K137" i="43"/>
  <c r="K145" i="43"/>
  <c r="K153" i="43"/>
  <c r="K161" i="43"/>
  <c r="K169" i="43"/>
  <c r="K177" i="43"/>
  <c r="K185" i="43"/>
  <c r="K194" i="43"/>
  <c r="K202" i="43"/>
  <c r="K210" i="43"/>
  <c r="K218" i="43"/>
  <c r="K226" i="43"/>
  <c r="K234" i="43"/>
  <c r="K242" i="43"/>
  <c r="K250" i="43"/>
  <c r="K258" i="43"/>
  <c r="K266" i="43"/>
  <c r="K274" i="43"/>
  <c r="K282" i="43"/>
  <c r="K290" i="43"/>
  <c r="K298" i="43"/>
  <c r="K306" i="43"/>
  <c r="K314" i="43"/>
  <c r="K322" i="43"/>
  <c r="K327" i="43"/>
  <c r="K335" i="43"/>
  <c r="K343" i="43"/>
  <c r="K351" i="43"/>
  <c r="K359" i="43"/>
  <c r="K367" i="43"/>
  <c r="K375" i="43"/>
  <c r="K383" i="43"/>
  <c r="K391" i="43"/>
  <c r="K399" i="43"/>
  <c r="K407" i="43"/>
  <c r="K415" i="43"/>
  <c r="K423" i="43"/>
  <c r="K431" i="43"/>
  <c r="K439" i="43"/>
  <c r="G76" i="42"/>
  <c r="E76" i="42"/>
  <c r="K3" i="42" l="1"/>
  <c r="K4" i="42"/>
  <c r="K5" i="42"/>
  <c r="K6" i="42"/>
  <c r="K7" i="42"/>
  <c r="K8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259" i="42"/>
  <c r="K260" i="42"/>
  <c r="K261" i="42"/>
  <c r="K262" i="42"/>
  <c r="K263" i="42"/>
  <c r="K264" i="42"/>
  <c r="K265" i="42"/>
  <c r="K266" i="42"/>
  <c r="K267" i="42"/>
  <c r="K268" i="42"/>
  <c r="K269" i="42"/>
  <c r="K270" i="42"/>
  <c r="K271" i="42"/>
  <c r="K272" i="42"/>
  <c r="K273" i="42"/>
  <c r="K274" i="42"/>
  <c r="K275" i="42"/>
  <c r="K276" i="42"/>
  <c r="K277" i="42"/>
  <c r="K278" i="42"/>
  <c r="K279" i="42"/>
  <c r="K280" i="42"/>
  <c r="K281" i="42"/>
  <c r="K282" i="42"/>
  <c r="K283" i="42"/>
  <c r="K284" i="42"/>
  <c r="K285" i="42"/>
  <c r="K286" i="42"/>
  <c r="K287" i="42"/>
  <c r="K288" i="42"/>
  <c r="K289" i="42"/>
  <c r="K290" i="42"/>
  <c r="K291" i="42"/>
  <c r="K292" i="42"/>
  <c r="K293" i="42"/>
  <c r="K294" i="42"/>
  <c r="K295" i="42"/>
  <c r="K296" i="42"/>
  <c r="K297" i="42"/>
  <c r="K298" i="42"/>
  <c r="K299" i="42"/>
  <c r="K300" i="42"/>
  <c r="K301" i="42"/>
  <c r="K302" i="42"/>
  <c r="K303" i="42"/>
  <c r="K304" i="42"/>
  <c r="K305" i="42"/>
  <c r="K306" i="42"/>
  <c r="K307" i="42"/>
  <c r="K308" i="42"/>
  <c r="K309" i="42"/>
  <c r="K310" i="42"/>
  <c r="K311" i="42"/>
  <c r="K312" i="42"/>
  <c r="K313" i="42"/>
  <c r="K314" i="42"/>
  <c r="K315" i="42"/>
  <c r="K316" i="42"/>
  <c r="K317" i="42"/>
  <c r="K318" i="42"/>
  <c r="K319" i="42"/>
  <c r="K320" i="42"/>
  <c r="K321" i="42"/>
  <c r="K322" i="42"/>
  <c r="K323" i="42"/>
  <c r="K324" i="42"/>
  <c r="K325" i="42"/>
  <c r="K326" i="42"/>
  <c r="K327" i="42"/>
  <c r="K328" i="42"/>
  <c r="K329" i="42"/>
  <c r="K330" i="42"/>
  <c r="K331" i="42"/>
  <c r="K332" i="42"/>
  <c r="K333" i="42"/>
  <c r="K334" i="42"/>
  <c r="K335" i="42"/>
  <c r="K336" i="42"/>
  <c r="K337" i="42"/>
  <c r="K338" i="42"/>
  <c r="K339" i="42"/>
  <c r="K340" i="42"/>
  <c r="K341" i="42"/>
  <c r="K342" i="42"/>
  <c r="K343" i="42"/>
  <c r="K344" i="42"/>
  <c r="K345" i="42"/>
  <c r="K346" i="42"/>
  <c r="K347" i="42"/>
  <c r="K348" i="42"/>
  <c r="K349" i="42"/>
  <c r="K350" i="42"/>
  <c r="K351" i="42"/>
  <c r="K352" i="42"/>
  <c r="K353" i="42"/>
  <c r="K354" i="42"/>
  <c r="K355" i="42"/>
  <c r="K356" i="42"/>
  <c r="K357" i="42"/>
  <c r="K358" i="42"/>
  <c r="K359" i="42"/>
  <c r="K360" i="42"/>
  <c r="K361" i="42"/>
  <c r="K362" i="42"/>
  <c r="K363" i="42"/>
  <c r="K364" i="42"/>
  <c r="K365" i="42"/>
  <c r="K366" i="42"/>
  <c r="K367" i="42"/>
  <c r="K368" i="42"/>
  <c r="K369" i="42"/>
  <c r="K370" i="42"/>
  <c r="K371" i="42"/>
  <c r="K372" i="42"/>
  <c r="K373" i="42"/>
  <c r="K374" i="42"/>
  <c r="K375" i="42"/>
  <c r="K376" i="42"/>
  <c r="K377" i="42"/>
  <c r="K378" i="42"/>
  <c r="K379" i="42"/>
  <c r="K380" i="42"/>
  <c r="K381" i="42"/>
  <c r="K382" i="42"/>
  <c r="K383" i="42"/>
  <c r="K384" i="42"/>
  <c r="K385" i="42"/>
  <c r="K386" i="42"/>
  <c r="K387" i="42"/>
  <c r="K388" i="42"/>
  <c r="K389" i="42"/>
  <c r="K390" i="42"/>
  <c r="K391" i="42"/>
  <c r="K392" i="42"/>
  <c r="K393" i="42"/>
  <c r="K394" i="42"/>
  <c r="K395" i="42"/>
  <c r="K396" i="42"/>
  <c r="K397" i="42"/>
  <c r="K398" i="42"/>
  <c r="K399" i="42"/>
  <c r="K400" i="42"/>
  <c r="K401" i="42"/>
  <c r="K402" i="42"/>
  <c r="K403" i="42"/>
  <c r="K404" i="42"/>
  <c r="K405" i="42"/>
  <c r="K406" i="42"/>
  <c r="K407" i="42"/>
  <c r="K408" i="42"/>
  <c r="K409" i="42"/>
  <c r="K410" i="42"/>
  <c r="K411" i="42"/>
  <c r="K412" i="42"/>
  <c r="K413" i="42"/>
  <c r="K414" i="42"/>
  <c r="K415" i="42"/>
  <c r="K416" i="42"/>
  <c r="K417" i="42"/>
  <c r="K418" i="42"/>
  <c r="K419" i="42"/>
  <c r="K420" i="42"/>
  <c r="K421" i="42"/>
  <c r="K422" i="42"/>
  <c r="K423" i="42"/>
  <c r="K424" i="42"/>
  <c r="K425" i="42"/>
  <c r="K426" i="42"/>
  <c r="K427" i="42"/>
  <c r="K428" i="42"/>
  <c r="K429" i="42"/>
  <c r="K430" i="42"/>
  <c r="K431" i="42"/>
  <c r="K432" i="42"/>
  <c r="K433" i="42"/>
  <c r="K434" i="42"/>
  <c r="K435" i="42"/>
  <c r="K436" i="42"/>
  <c r="K437" i="42"/>
  <c r="K438" i="42"/>
  <c r="K439" i="42"/>
  <c r="K440" i="42"/>
  <c r="K441" i="42"/>
  <c r="K442" i="42"/>
  <c r="K443" i="42"/>
  <c r="K444" i="42"/>
  <c r="K445" i="42"/>
  <c r="K446" i="42"/>
  <c r="K2" i="42"/>
  <c r="BK190" i="42" l="1"/>
  <c r="DK447" i="42" l="1"/>
  <c r="DJ447" i="42"/>
  <c r="DG447" i="42"/>
  <c r="DF447" i="42"/>
  <c r="DC447" i="42"/>
  <c r="DB447" i="42"/>
  <c r="CY447" i="42"/>
  <c r="CX447" i="42"/>
  <c r="CU447" i="42"/>
  <c r="CT447" i="42"/>
  <c r="CQ447" i="42"/>
  <c r="CP447" i="42"/>
  <c r="CM447" i="42"/>
  <c r="CL447" i="42"/>
  <c r="CI447" i="42"/>
  <c r="CH447" i="42"/>
  <c r="CE447" i="42"/>
  <c r="CD447" i="42"/>
  <c r="CA447" i="42"/>
  <c r="BZ447" i="42"/>
  <c r="BW447" i="42"/>
  <c r="BV447" i="42"/>
  <c r="BS447" i="42"/>
  <c r="BR447" i="42"/>
  <c r="BB447" i="42"/>
  <c r="AY447" i="42"/>
  <c r="AX447" i="42"/>
  <c r="AW447" i="42"/>
  <c r="AV447" i="42"/>
  <c r="AU447" i="42"/>
  <c r="AT447" i="42"/>
  <c r="AQ447" i="42"/>
  <c r="AP447" i="42"/>
  <c r="AI447" i="42"/>
  <c r="AH447" i="42"/>
  <c r="AA447" i="42"/>
  <c r="Z447" i="42"/>
  <c r="W447" i="42"/>
  <c r="V447" i="42"/>
  <c r="S447" i="42"/>
  <c r="R447" i="42"/>
  <c r="H447" i="42"/>
  <c r="J446" i="42"/>
  <c r="I446" i="42"/>
  <c r="J445" i="42"/>
  <c r="I445" i="42"/>
  <c r="J444" i="42"/>
  <c r="I444" i="42"/>
  <c r="J443" i="42"/>
  <c r="I443" i="42"/>
  <c r="J442" i="42"/>
  <c r="I442" i="42"/>
  <c r="J441" i="42"/>
  <c r="I441" i="42"/>
  <c r="J440" i="42"/>
  <c r="I440" i="42"/>
  <c r="J439" i="42"/>
  <c r="I439" i="42"/>
  <c r="J438" i="42"/>
  <c r="I438" i="42"/>
  <c r="J437" i="42"/>
  <c r="I437" i="42"/>
  <c r="J436" i="42"/>
  <c r="I436" i="42"/>
  <c r="J435" i="42"/>
  <c r="I435" i="42"/>
  <c r="J434" i="42"/>
  <c r="I434" i="42"/>
  <c r="J433" i="42"/>
  <c r="I433" i="42"/>
  <c r="J432" i="42"/>
  <c r="I432" i="42"/>
  <c r="J431" i="42"/>
  <c r="I431" i="42"/>
  <c r="J430" i="42"/>
  <c r="I430" i="42"/>
  <c r="J429" i="42"/>
  <c r="I429" i="42"/>
  <c r="J428" i="42"/>
  <c r="I428" i="42"/>
  <c r="J427" i="42"/>
  <c r="I427" i="42"/>
  <c r="J426" i="42"/>
  <c r="I426" i="42"/>
  <c r="J425" i="42"/>
  <c r="I425" i="42"/>
  <c r="J424" i="42"/>
  <c r="I424" i="42"/>
  <c r="J423" i="42"/>
  <c r="I423" i="42"/>
  <c r="J422" i="42"/>
  <c r="I422" i="42"/>
  <c r="J421" i="42"/>
  <c r="I421" i="42"/>
  <c r="J420" i="42"/>
  <c r="I420" i="42"/>
  <c r="J419" i="42"/>
  <c r="I419" i="42"/>
  <c r="J418" i="42"/>
  <c r="I418" i="42"/>
  <c r="J417" i="42"/>
  <c r="I417" i="42"/>
  <c r="J416" i="42"/>
  <c r="I416" i="42"/>
  <c r="J415" i="42"/>
  <c r="I415" i="42"/>
  <c r="J414" i="42"/>
  <c r="I414" i="42"/>
  <c r="J413" i="42"/>
  <c r="I413" i="42"/>
  <c r="J412" i="42"/>
  <c r="I412" i="42"/>
  <c r="J411" i="42"/>
  <c r="I411" i="42"/>
  <c r="J410" i="42"/>
  <c r="I410" i="42"/>
  <c r="J409" i="42"/>
  <c r="I409" i="42"/>
  <c r="J408" i="42"/>
  <c r="I408" i="42"/>
  <c r="J407" i="42"/>
  <c r="I407" i="42"/>
  <c r="J406" i="42"/>
  <c r="I406" i="42"/>
  <c r="J405" i="42"/>
  <c r="I405" i="42"/>
  <c r="J404" i="42"/>
  <c r="I404" i="42"/>
  <c r="J403" i="42"/>
  <c r="I403" i="42"/>
  <c r="J402" i="42"/>
  <c r="I402" i="42"/>
  <c r="J401" i="42"/>
  <c r="I401" i="42"/>
  <c r="J400" i="42"/>
  <c r="I400" i="42"/>
  <c r="J399" i="42"/>
  <c r="I399" i="42"/>
  <c r="J398" i="42"/>
  <c r="I398" i="42"/>
  <c r="J397" i="42"/>
  <c r="I397" i="42"/>
  <c r="J396" i="42"/>
  <c r="I396" i="42"/>
  <c r="J395" i="42"/>
  <c r="I395" i="42"/>
  <c r="J394" i="42"/>
  <c r="I394" i="42"/>
  <c r="J393" i="42"/>
  <c r="I393" i="42"/>
  <c r="J392" i="42"/>
  <c r="I392" i="42"/>
  <c r="J391" i="42"/>
  <c r="I391" i="42"/>
  <c r="J390" i="42"/>
  <c r="I390" i="42"/>
  <c r="J389" i="42"/>
  <c r="I389" i="42"/>
  <c r="J388" i="42"/>
  <c r="I388" i="42"/>
  <c r="J387" i="42"/>
  <c r="I387" i="42"/>
  <c r="J386" i="42"/>
  <c r="I386" i="42"/>
  <c r="J385" i="42"/>
  <c r="I385" i="42"/>
  <c r="J384" i="42"/>
  <c r="I384" i="42"/>
  <c r="J383" i="42"/>
  <c r="I383" i="42"/>
  <c r="J382" i="42"/>
  <c r="I382" i="42"/>
  <c r="J381" i="42"/>
  <c r="I381" i="42"/>
  <c r="J380" i="42"/>
  <c r="I380" i="42"/>
  <c r="J379" i="42"/>
  <c r="I379" i="42"/>
  <c r="J378" i="42"/>
  <c r="I378" i="42"/>
  <c r="J377" i="42"/>
  <c r="I377" i="42"/>
  <c r="J376" i="42"/>
  <c r="I376" i="42"/>
  <c r="J375" i="42"/>
  <c r="I375" i="42"/>
  <c r="J374" i="42"/>
  <c r="I374" i="42"/>
  <c r="J373" i="42"/>
  <c r="I373" i="42"/>
  <c r="J372" i="42"/>
  <c r="I372" i="42"/>
  <c r="J371" i="42"/>
  <c r="I371" i="42"/>
  <c r="J370" i="42"/>
  <c r="I370" i="42"/>
  <c r="J369" i="42"/>
  <c r="I369" i="42"/>
  <c r="J368" i="42"/>
  <c r="I368" i="42"/>
  <c r="J367" i="42"/>
  <c r="I367" i="42"/>
  <c r="J366" i="42"/>
  <c r="I366" i="42"/>
  <c r="J365" i="42"/>
  <c r="I365" i="42"/>
  <c r="J364" i="42"/>
  <c r="I364" i="42"/>
  <c r="J363" i="42"/>
  <c r="I363" i="42"/>
  <c r="J362" i="42"/>
  <c r="I362" i="42"/>
  <c r="J361" i="42"/>
  <c r="I361" i="42"/>
  <c r="J360" i="42"/>
  <c r="I360" i="42"/>
  <c r="J359" i="42"/>
  <c r="I359" i="42"/>
  <c r="J358" i="42"/>
  <c r="I358" i="42"/>
  <c r="J357" i="42"/>
  <c r="I357" i="42"/>
  <c r="I356" i="42"/>
  <c r="J355" i="42"/>
  <c r="I355" i="42"/>
  <c r="J354" i="42"/>
  <c r="I354" i="42"/>
  <c r="J353" i="42"/>
  <c r="I353" i="42"/>
  <c r="J352" i="42"/>
  <c r="I352" i="42"/>
  <c r="J351" i="42"/>
  <c r="I351" i="42"/>
  <c r="J350" i="42"/>
  <c r="I350" i="42"/>
  <c r="J349" i="42"/>
  <c r="I349" i="42"/>
  <c r="J348" i="42"/>
  <c r="I348" i="42"/>
  <c r="J347" i="42"/>
  <c r="I347" i="42"/>
  <c r="J346" i="42"/>
  <c r="I346" i="42"/>
  <c r="J345" i="42"/>
  <c r="I345" i="42"/>
  <c r="J344" i="42"/>
  <c r="I344" i="42"/>
  <c r="J343" i="42"/>
  <c r="I343" i="42"/>
  <c r="J342" i="42"/>
  <c r="I342" i="42"/>
  <c r="J341" i="42"/>
  <c r="I341" i="42"/>
  <c r="J340" i="42"/>
  <c r="I340" i="42"/>
  <c r="J339" i="42"/>
  <c r="I339" i="42"/>
  <c r="J338" i="42"/>
  <c r="I338" i="42"/>
  <c r="J337" i="42"/>
  <c r="I337" i="42"/>
  <c r="J336" i="42"/>
  <c r="I336" i="42"/>
  <c r="J335" i="42"/>
  <c r="I335" i="42"/>
  <c r="J334" i="42"/>
  <c r="I334" i="42"/>
  <c r="J333" i="42"/>
  <c r="I333" i="42"/>
  <c r="J332" i="42"/>
  <c r="I332" i="42"/>
  <c r="J331" i="42"/>
  <c r="I331" i="42"/>
  <c r="J330" i="42"/>
  <c r="I330" i="42"/>
  <c r="J329" i="42"/>
  <c r="I329" i="42"/>
  <c r="J328" i="42"/>
  <c r="I328" i="42"/>
  <c r="J327" i="42"/>
  <c r="I327" i="42"/>
  <c r="J326" i="42"/>
  <c r="I326" i="42"/>
  <c r="J325" i="42"/>
  <c r="I325" i="42"/>
  <c r="J324" i="42"/>
  <c r="I324" i="42"/>
  <c r="J323" i="42"/>
  <c r="G323" i="42"/>
  <c r="I323" i="42" s="1"/>
  <c r="J322" i="42"/>
  <c r="I322" i="42"/>
  <c r="J321" i="42"/>
  <c r="I321" i="42"/>
  <c r="J320" i="42"/>
  <c r="I320" i="42"/>
  <c r="J319" i="42"/>
  <c r="I319" i="42"/>
  <c r="J318" i="42"/>
  <c r="I318" i="42"/>
  <c r="J317" i="42"/>
  <c r="I317" i="42"/>
  <c r="J316" i="42"/>
  <c r="I316" i="42"/>
  <c r="J315" i="42"/>
  <c r="I315" i="42"/>
  <c r="J314" i="42"/>
  <c r="I314" i="42"/>
  <c r="J313" i="42"/>
  <c r="I313" i="42"/>
  <c r="J312" i="42"/>
  <c r="I312" i="42"/>
  <c r="J311" i="42"/>
  <c r="I311" i="42"/>
  <c r="J310" i="42"/>
  <c r="I310" i="42"/>
  <c r="J309" i="42"/>
  <c r="I309" i="42"/>
  <c r="J308" i="42"/>
  <c r="I308" i="42"/>
  <c r="J307" i="42"/>
  <c r="I307" i="42"/>
  <c r="J306" i="42"/>
  <c r="I306" i="42"/>
  <c r="J305" i="42"/>
  <c r="I305" i="42"/>
  <c r="J304" i="42"/>
  <c r="I304" i="42"/>
  <c r="J303" i="42"/>
  <c r="I303" i="42"/>
  <c r="J302" i="42"/>
  <c r="I302" i="42"/>
  <c r="J301" i="42"/>
  <c r="I301" i="42"/>
  <c r="J300" i="42"/>
  <c r="I300" i="42"/>
  <c r="J299" i="42"/>
  <c r="I299" i="42"/>
  <c r="J298" i="42"/>
  <c r="I298" i="42"/>
  <c r="J297" i="42"/>
  <c r="I297" i="42"/>
  <c r="J296" i="42"/>
  <c r="I296" i="42"/>
  <c r="J295" i="42"/>
  <c r="I295" i="42"/>
  <c r="J294" i="42"/>
  <c r="I294" i="42"/>
  <c r="J293" i="42"/>
  <c r="I293" i="42"/>
  <c r="J292" i="42"/>
  <c r="I292" i="42"/>
  <c r="I291" i="42"/>
  <c r="J290" i="42"/>
  <c r="I290" i="42"/>
  <c r="J289" i="42"/>
  <c r="I289" i="42"/>
  <c r="J288" i="42"/>
  <c r="I288" i="42"/>
  <c r="J287" i="42"/>
  <c r="I287" i="42"/>
  <c r="J286" i="42"/>
  <c r="I286" i="42"/>
  <c r="J285" i="42"/>
  <c r="I285" i="42"/>
  <c r="J284" i="42"/>
  <c r="I284" i="42"/>
  <c r="J283" i="42"/>
  <c r="I283" i="42"/>
  <c r="J282" i="42"/>
  <c r="I282" i="42"/>
  <c r="J281" i="42"/>
  <c r="I281" i="42"/>
  <c r="J280" i="42"/>
  <c r="I280" i="42"/>
  <c r="J279" i="42"/>
  <c r="I279" i="42"/>
  <c r="J278" i="42"/>
  <c r="I278" i="42"/>
  <c r="J277" i="42"/>
  <c r="I277" i="42"/>
  <c r="J276" i="42"/>
  <c r="I276" i="42"/>
  <c r="J275" i="42"/>
  <c r="I275" i="42"/>
  <c r="J274" i="42"/>
  <c r="I274" i="42"/>
  <c r="J273" i="42"/>
  <c r="I273" i="42"/>
  <c r="J272" i="42"/>
  <c r="I272" i="42"/>
  <c r="J271" i="42"/>
  <c r="I271" i="42"/>
  <c r="J270" i="42"/>
  <c r="I270" i="42"/>
  <c r="J269" i="42"/>
  <c r="I269" i="42"/>
  <c r="J268" i="42"/>
  <c r="I268" i="42"/>
  <c r="J267" i="42"/>
  <c r="I267" i="42"/>
  <c r="J266" i="42"/>
  <c r="I266" i="42"/>
  <c r="J265" i="42"/>
  <c r="I265" i="42"/>
  <c r="J264" i="42"/>
  <c r="I264" i="42"/>
  <c r="J263" i="42"/>
  <c r="I263" i="42"/>
  <c r="J262" i="42"/>
  <c r="I262" i="42"/>
  <c r="J261" i="42"/>
  <c r="I261" i="42"/>
  <c r="J260" i="42"/>
  <c r="I260" i="42"/>
  <c r="J259" i="42"/>
  <c r="I259" i="42"/>
  <c r="J258" i="42"/>
  <c r="I258" i="42"/>
  <c r="J257" i="42"/>
  <c r="I257" i="42"/>
  <c r="J256" i="42"/>
  <c r="I256" i="42"/>
  <c r="J255" i="42"/>
  <c r="I255" i="42"/>
  <c r="J254" i="42"/>
  <c r="I254" i="42"/>
  <c r="J253" i="42"/>
  <c r="I253" i="42"/>
  <c r="J252" i="42"/>
  <c r="I252" i="42"/>
  <c r="J251" i="42"/>
  <c r="I251" i="42"/>
  <c r="J250" i="42"/>
  <c r="I250" i="42"/>
  <c r="J249" i="42"/>
  <c r="I249" i="42"/>
  <c r="J248" i="42"/>
  <c r="I248" i="42"/>
  <c r="J247" i="42"/>
  <c r="I247" i="42"/>
  <c r="J246" i="42"/>
  <c r="I246" i="42"/>
  <c r="J245" i="42"/>
  <c r="I245" i="42"/>
  <c r="J244" i="42"/>
  <c r="I244" i="42"/>
  <c r="J243" i="42"/>
  <c r="I243" i="42"/>
  <c r="J242" i="42"/>
  <c r="I242" i="42"/>
  <c r="J241" i="42"/>
  <c r="I241" i="42"/>
  <c r="J240" i="42"/>
  <c r="I240" i="42"/>
  <c r="I239" i="42"/>
  <c r="J238" i="42"/>
  <c r="I238" i="42"/>
  <c r="J237" i="42"/>
  <c r="I237" i="42"/>
  <c r="J236" i="42"/>
  <c r="I236" i="42"/>
  <c r="J235" i="42"/>
  <c r="I235" i="42"/>
  <c r="J234" i="42"/>
  <c r="I234" i="42"/>
  <c r="J233" i="42"/>
  <c r="I233" i="42"/>
  <c r="J232" i="42"/>
  <c r="I232" i="42"/>
  <c r="J231" i="42"/>
  <c r="I231" i="42"/>
  <c r="J230" i="42"/>
  <c r="I230" i="42"/>
  <c r="J229" i="42"/>
  <c r="I229" i="42"/>
  <c r="J228" i="42"/>
  <c r="I228" i="42"/>
  <c r="J227" i="42"/>
  <c r="I227" i="42"/>
  <c r="J226" i="42"/>
  <c r="I226" i="42"/>
  <c r="J225" i="42"/>
  <c r="I225" i="42"/>
  <c r="J224" i="42"/>
  <c r="I224" i="42"/>
  <c r="J223" i="42"/>
  <c r="I223" i="42"/>
  <c r="J222" i="42"/>
  <c r="I222" i="42"/>
  <c r="J221" i="42"/>
  <c r="I221" i="42"/>
  <c r="J220" i="42"/>
  <c r="I220" i="42"/>
  <c r="J219" i="42"/>
  <c r="I219" i="42"/>
  <c r="J218" i="42"/>
  <c r="I218" i="42"/>
  <c r="J217" i="42"/>
  <c r="I217" i="42"/>
  <c r="J216" i="42"/>
  <c r="I216" i="42"/>
  <c r="J215" i="42"/>
  <c r="I215" i="42"/>
  <c r="J214" i="42"/>
  <c r="I214" i="42"/>
  <c r="J213" i="42"/>
  <c r="I213" i="42"/>
  <c r="J212" i="42"/>
  <c r="I212" i="42"/>
  <c r="J211" i="42"/>
  <c r="I211" i="42"/>
  <c r="J210" i="42"/>
  <c r="I210" i="42"/>
  <c r="J209" i="42"/>
  <c r="I209" i="42"/>
  <c r="J208" i="42"/>
  <c r="I208" i="42"/>
  <c r="J207" i="42"/>
  <c r="I207" i="42"/>
  <c r="J206" i="42"/>
  <c r="I206" i="42"/>
  <c r="J205" i="42"/>
  <c r="I205" i="42"/>
  <c r="I204" i="42"/>
  <c r="J203" i="42"/>
  <c r="I203" i="42"/>
  <c r="J202" i="42"/>
  <c r="I202" i="42"/>
  <c r="J201" i="42"/>
  <c r="I201" i="42"/>
  <c r="J200" i="42"/>
  <c r="I200" i="42"/>
  <c r="J199" i="42"/>
  <c r="I199" i="42"/>
  <c r="J198" i="42"/>
  <c r="I198" i="42"/>
  <c r="J197" i="42"/>
  <c r="I197" i="42"/>
  <c r="J196" i="42"/>
  <c r="I196" i="42"/>
  <c r="J195" i="42"/>
  <c r="I195" i="42"/>
  <c r="J194" i="42"/>
  <c r="I194" i="42"/>
  <c r="J193" i="42"/>
  <c r="I193" i="42"/>
  <c r="J192" i="42"/>
  <c r="I192" i="42"/>
  <c r="J191" i="42"/>
  <c r="I191" i="42"/>
  <c r="J190" i="42"/>
  <c r="K190" i="42" s="1"/>
  <c r="I190" i="42"/>
  <c r="J189" i="42"/>
  <c r="I189" i="42"/>
  <c r="J188" i="42"/>
  <c r="I188" i="42"/>
  <c r="J187" i="42"/>
  <c r="I187" i="42"/>
  <c r="J186" i="42"/>
  <c r="I186" i="42"/>
  <c r="J185" i="42"/>
  <c r="I185" i="42"/>
  <c r="J184" i="42"/>
  <c r="I184" i="42"/>
  <c r="O447" i="42"/>
  <c r="N447" i="42"/>
  <c r="J183" i="42"/>
  <c r="I183" i="42"/>
  <c r="J182" i="42"/>
  <c r="I182" i="42"/>
  <c r="J181" i="42"/>
  <c r="I181" i="42"/>
  <c r="I180" i="42"/>
  <c r="J179" i="42"/>
  <c r="I179" i="42"/>
  <c r="J178" i="42"/>
  <c r="I178" i="42"/>
  <c r="J177" i="42"/>
  <c r="I177" i="42"/>
  <c r="J176" i="42"/>
  <c r="I176" i="42"/>
  <c r="J175" i="42"/>
  <c r="I175" i="42"/>
  <c r="J174" i="42"/>
  <c r="I174" i="42"/>
  <c r="J173" i="42"/>
  <c r="I173" i="42"/>
  <c r="J172" i="42"/>
  <c r="I172" i="42"/>
  <c r="J171" i="42"/>
  <c r="I171" i="42"/>
  <c r="J170" i="42"/>
  <c r="I170" i="42"/>
  <c r="J169" i="42"/>
  <c r="I169" i="42"/>
  <c r="J168" i="42"/>
  <c r="I168" i="42"/>
  <c r="J167" i="42"/>
  <c r="I167" i="42"/>
  <c r="J166" i="42"/>
  <c r="I166" i="42"/>
  <c r="AE447" i="42"/>
  <c r="AD447" i="42"/>
  <c r="I165" i="42"/>
  <c r="J164" i="42"/>
  <c r="I164" i="42"/>
  <c r="J163" i="42"/>
  <c r="I163" i="42"/>
  <c r="J162" i="42"/>
  <c r="I162" i="42"/>
  <c r="J161" i="42"/>
  <c r="I161" i="42"/>
  <c r="I160" i="42"/>
  <c r="J159" i="42"/>
  <c r="I159" i="42"/>
  <c r="J158" i="42"/>
  <c r="I158" i="42"/>
  <c r="J157" i="42"/>
  <c r="I157" i="42"/>
  <c r="J156" i="42"/>
  <c r="I156" i="42"/>
  <c r="J155" i="42"/>
  <c r="I155" i="42"/>
  <c r="J154" i="42"/>
  <c r="I154" i="42"/>
  <c r="J153" i="42"/>
  <c r="I153" i="42"/>
  <c r="J152" i="42"/>
  <c r="I152" i="42"/>
  <c r="J151" i="42"/>
  <c r="I151" i="42"/>
  <c r="J150" i="42"/>
  <c r="I150" i="42"/>
  <c r="J149" i="42"/>
  <c r="I149" i="42"/>
  <c r="J148" i="42"/>
  <c r="I148" i="42"/>
  <c r="BK447" i="42"/>
  <c r="BJ447" i="42"/>
  <c r="I147" i="42"/>
  <c r="J146" i="42"/>
  <c r="I146" i="42"/>
  <c r="J145" i="42"/>
  <c r="I145" i="42"/>
  <c r="J144" i="42"/>
  <c r="I144" i="42"/>
  <c r="J143" i="42"/>
  <c r="I143" i="42"/>
  <c r="J142" i="42"/>
  <c r="I142" i="42"/>
  <c r="J141" i="42"/>
  <c r="I141" i="42"/>
  <c r="J140" i="42"/>
  <c r="I140" i="42"/>
  <c r="J139" i="42"/>
  <c r="I139" i="42"/>
  <c r="J138" i="42"/>
  <c r="I138" i="42"/>
  <c r="J137" i="42"/>
  <c r="I137" i="42"/>
  <c r="J136" i="42"/>
  <c r="I136" i="42"/>
  <c r="J135" i="42"/>
  <c r="I135" i="42"/>
  <c r="J134" i="42"/>
  <c r="I134" i="42"/>
  <c r="J133" i="42"/>
  <c r="I133" i="42"/>
  <c r="J132" i="42"/>
  <c r="I132" i="42"/>
  <c r="J131" i="42"/>
  <c r="I131" i="42"/>
  <c r="J130" i="42"/>
  <c r="I130" i="42"/>
  <c r="J129" i="42"/>
  <c r="I129" i="42"/>
  <c r="J128" i="42"/>
  <c r="I128" i="42"/>
  <c r="J127" i="42"/>
  <c r="I127" i="42"/>
  <c r="I126" i="42"/>
  <c r="J125" i="42"/>
  <c r="I125" i="42"/>
  <c r="J124" i="42"/>
  <c r="I124" i="42"/>
  <c r="J123" i="42"/>
  <c r="I123" i="42"/>
  <c r="J122" i="42"/>
  <c r="I122" i="42"/>
  <c r="J121" i="42"/>
  <c r="I121" i="42"/>
  <c r="J120" i="42"/>
  <c r="I120" i="42"/>
  <c r="J119" i="42"/>
  <c r="I119" i="42"/>
  <c r="J118" i="42"/>
  <c r="I118" i="42"/>
  <c r="J117" i="42"/>
  <c r="I117" i="42"/>
  <c r="J116" i="42"/>
  <c r="I116" i="42"/>
  <c r="J115" i="42"/>
  <c r="I115" i="42"/>
  <c r="J114" i="42"/>
  <c r="I114" i="42"/>
  <c r="J113" i="42"/>
  <c r="I113" i="42"/>
  <c r="J112" i="42"/>
  <c r="I112" i="42"/>
  <c r="J111" i="42"/>
  <c r="I111" i="42"/>
  <c r="J110" i="42"/>
  <c r="I110" i="42"/>
  <c r="J109" i="42"/>
  <c r="I109" i="42"/>
  <c r="J108" i="42"/>
  <c r="I108" i="42"/>
  <c r="J107" i="42"/>
  <c r="I107" i="42"/>
  <c r="J106" i="42"/>
  <c r="I106" i="42"/>
  <c r="J105" i="42"/>
  <c r="I105" i="42"/>
  <c r="J104" i="42"/>
  <c r="I104" i="42"/>
  <c r="J103" i="42"/>
  <c r="I103" i="42"/>
  <c r="J102" i="42"/>
  <c r="I102" i="42"/>
  <c r="J101" i="42"/>
  <c r="I101" i="42"/>
  <c r="J100" i="42"/>
  <c r="I100" i="42"/>
  <c r="I99" i="42"/>
  <c r="J98" i="42"/>
  <c r="I98" i="42"/>
  <c r="J97" i="42"/>
  <c r="I97" i="42"/>
  <c r="J96" i="42"/>
  <c r="I96" i="42"/>
  <c r="J95" i="42"/>
  <c r="I95" i="42"/>
  <c r="I94" i="42"/>
  <c r="J93" i="42"/>
  <c r="I93" i="42"/>
  <c r="J92" i="42"/>
  <c r="I92" i="42"/>
  <c r="J91" i="42"/>
  <c r="I91" i="42"/>
  <c r="J90" i="42"/>
  <c r="I90" i="42"/>
  <c r="J89" i="42"/>
  <c r="I89" i="42"/>
  <c r="J88" i="42"/>
  <c r="I88" i="42"/>
  <c r="J87" i="42"/>
  <c r="I87" i="42"/>
  <c r="J86" i="42"/>
  <c r="I86" i="42"/>
  <c r="J85" i="42"/>
  <c r="I85" i="42"/>
  <c r="J84" i="42"/>
  <c r="I84" i="42"/>
  <c r="J83" i="42"/>
  <c r="I83" i="42"/>
  <c r="J82" i="42"/>
  <c r="I82" i="42"/>
  <c r="J81" i="42"/>
  <c r="I81" i="42"/>
  <c r="J80" i="42"/>
  <c r="I80" i="42"/>
  <c r="J79" i="42"/>
  <c r="I79" i="42"/>
  <c r="J78" i="42"/>
  <c r="I78" i="42"/>
  <c r="J77" i="42"/>
  <c r="I77" i="42"/>
  <c r="J76" i="42"/>
  <c r="I76" i="42"/>
  <c r="J75" i="42"/>
  <c r="I75" i="42"/>
  <c r="J74" i="42"/>
  <c r="I74" i="42"/>
  <c r="J73" i="42"/>
  <c r="I73" i="42"/>
  <c r="J72" i="42"/>
  <c r="I72" i="42"/>
  <c r="J71" i="42"/>
  <c r="I71" i="42"/>
  <c r="J70" i="42"/>
  <c r="I70" i="42"/>
  <c r="J69" i="42"/>
  <c r="I69" i="42"/>
  <c r="J68" i="42"/>
  <c r="I68" i="42"/>
  <c r="J67" i="42"/>
  <c r="I67" i="42"/>
  <c r="J66" i="42"/>
  <c r="I66" i="42"/>
  <c r="J65" i="42"/>
  <c r="I65" i="42"/>
  <c r="J64" i="42"/>
  <c r="I64" i="42"/>
  <c r="J63" i="42"/>
  <c r="I63" i="42"/>
  <c r="J62" i="42"/>
  <c r="I62" i="42"/>
  <c r="J61" i="42"/>
  <c r="I61" i="42"/>
  <c r="J60" i="42"/>
  <c r="I60" i="42"/>
  <c r="J59" i="42"/>
  <c r="I59" i="42"/>
  <c r="J58" i="42"/>
  <c r="I58" i="42"/>
  <c r="J57" i="42"/>
  <c r="I57" i="42"/>
  <c r="J56" i="42"/>
  <c r="I56" i="42"/>
  <c r="J55" i="42"/>
  <c r="I55" i="42"/>
  <c r="J54" i="42"/>
  <c r="I54" i="42"/>
  <c r="J53" i="42"/>
  <c r="I53" i="42"/>
  <c r="J52" i="42"/>
  <c r="I52" i="42"/>
  <c r="J51" i="42"/>
  <c r="I51" i="42"/>
  <c r="J50" i="42"/>
  <c r="I50" i="42"/>
  <c r="J49" i="42"/>
  <c r="I49" i="42"/>
  <c r="J48" i="42"/>
  <c r="I48" i="42"/>
  <c r="J47" i="42"/>
  <c r="I47" i="42"/>
  <c r="J46" i="42"/>
  <c r="I46" i="42"/>
  <c r="BG447" i="42"/>
  <c r="J45" i="42"/>
  <c r="I45" i="42"/>
  <c r="J44" i="42"/>
  <c r="I44" i="42"/>
  <c r="J43" i="42"/>
  <c r="I43" i="42"/>
  <c r="J42" i="42"/>
  <c r="I42" i="42"/>
  <c r="J41" i="42"/>
  <c r="I41" i="42"/>
  <c r="J40" i="42"/>
  <c r="I40" i="42"/>
  <c r="J39" i="42"/>
  <c r="I39" i="42"/>
  <c r="J38" i="42"/>
  <c r="I38" i="42"/>
  <c r="J37" i="42"/>
  <c r="I37" i="42"/>
  <c r="J36" i="42"/>
  <c r="I36" i="42"/>
  <c r="J35" i="42"/>
  <c r="I35" i="42"/>
  <c r="J34" i="42"/>
  <c r="I34" i="42"/>
  <c r="J33" i="42"/>
  <c r="I33" i="42"/>
  <c r="J32" i="42"/>
  <c r="I32" i="42"/>
  <c r="J31" i="42"/>
  <c r="I31" i="42"/>
  <c r="J30" i="42"/>
  <c r="I30" i="42"/>
  <c r="J29" i="42"/>
  <c r="I29" i="42"/>
  <c r="J28" i="42"/>
  <c r="I28" i="42"/>
  <c r="J27" i="42"/>
  <c r="I27" i="42"/>
  <c r="J26" i="42"/>
  <c r="I26" i="42"/>
  <c r="J25" i="42"/>
  <c r="I25" i="42"/>
  <c r="J24" i="42"/>
  <c r="I24" i="42"/>
  <c r="J23" i="42"/>
  <c r="I23" i="42"/>
  <c r="J22" i="42"/>
  <c r="I22" i="42"/>
  <c r="J21" i="42"/>
  <c r="I21" i="42"/>
  <c r="J20" i="42"/>
  <c r="I20" i="42"/>
  <c r="J19" i="42"/>
  <c r="I19" i="42"/>
  <c r="J18" i="42"/>
  <c r="I18" i="42"/>
  <c r="J17" i="42"/>
  <c r="I17" i="42"/>
  <c r="J16" i="42"/>
  <c r="I16" i="42"/>
  <c r="J15" i="42"/>
  <c r="I15" i="42"/>
  <c r="J14" i="42"/>
  <c r="I14" i="42"/>
  <c r="J13" i="42"/>
  <c r="I13" i="42"/>
  <c r="J12" i="42"/>
  <c r="I12" i="42"/>
  <c r="J11" i="42"/>
  <c r="I11" i="42"/>
  <c r="J10" i="42"/>
  <c r="I10" i="42"/>
  <c r="J9" i="42"/>
  <c r="I9" i="42"/>
  <c r="J8" i="42"/>
  <c r="I8" i="42"/>
  <c r="J7" i="42"/>
  <c r="I7" i="42"/>
  <c r="J6" i="42"/>
  <c r="I6" i="42"/>
  <c r="J5" i="42"/>
  <c r="I5" i="42"/>
  <c r="J4" i="42"/>
  <c r="I4" i="42"/>
  <c r="J3" i="42"/>
  <c r="I3" i="42"/>
  <c r="DM447" i="42"/>
  <c r="J2" i="42"/>
  <c r="I2" i="42"/>
  <c r="K76" i="42" l="1"/>
  <c r="AM447" i="42"/>
  <c r="BF447" i="42"/>
  <c r="AL447" i="42"/>
  <c r="J160" i="42"/>
  <c r="J165" i="42"/>
  <c r="J180" i="42"/>
  <c r="J204" i="42"/>
  <c r="J239" i="42"/>
  <c r="J356" i="42"/>
  <c r="J94" i="42"/>
  <c r="J447" i="42" s="1"/>
  <c r="BC447" i="42"/>
  <c r="BO447" i="42"/>
  <c r="BN447" i="42"/>
  <c r="J99" i="42"/>
  <c r="J126" i="42"/>
  <c r="J147" i="42"/>
  <c r="J291" i="42"/>
  <c r="DK134" i="40" l="1"/>
  <c r="DK131" i="40"/>
  <c r="DK130" i="40"/>
  <c r="DK129" i="40"/>
  <c r="DK128" i="40"/>
  <c r="DK127" i="40"/>
  <c r="DK126" i="40"/>
  <c r="DK125" i="40"/>
  <c r="DK124" i="40"/>
  <c r="DK122" i="40"/>
  <c r="DK121" i="40"/>
  <c r="DK120" i="40"/>
  <c r="DK119" i="40"/>
  <c r="DK118" i="40"/>
  <c r="DK115" i="40"/>
  <c r="DK114" i="40"/>
  <c r="DK111" i="40"/>
  <c r="DK110" i="40"/>
  <c r="DK109" i="40"/>
  <c r="DK108" i="40"/>
  <c r="DK107" i="40"/>
  <c r="DK106" i="40"/>
  <c r="DK105" i="40"/>
  <c r="DK104" i="40"/>
  <c r="DK103" i="40"/>
  <c r="DK102" i="40"/>
  <c r="DK101" i="40"/>
  <c r="DK100" i="40"/>
  <c r="DK99" i="40"/>
  <c r="DK97" i="40"/>
  <c r="DK96" i="40"/>
  <c r="DK95" i="40"/>
  <c r="DK94" i="40"/>
  <c r="DK93" i="40"/>
  <c r="DK92" i="40"/>
  <c r="DK91" i="40"/>
  <c r="DK90" i="40"/>
  <c r="DK89" i="40"/>
  <c r="DK88" i="40"/>
  <c r="DK87" i="40"/>
  <c r="DK86" i="40"/>
  <c r="DK85" i="40"/>
  <c r="DK84" i="40"/>
  <c r="DK83" i="40"/>
  <c r="DK82" i="40"/>
  <c r="DK81" i="40"/>
  <c r="DK80" i="40"/>
  <c r="DK79" i="40"/>
  <c r="DK78" i="40"/>
  <c r="DK77" i="40"/>
  <c r="DK72" i="40"/>
  <c r="DK70" i="40"/>
  <c r="DK67" i="40"/>
  <c r="DK66" i="40"/>
  <c r="DK64" i="40"/>
  <c r="DK63" i="40"/>
  <c r="DK62" i="40"/>
  <c r="DK60" i="40"/>
  <c r="DK59" i="40"/>
  <c r="DK58" i="40"/>
  <c r="DK57" i="40"/>
  <c r="DK56" i="40"/>
  <c r="DK55" i="40"/>
  <c r="DK54" i="40"/>
  <c r="DK53" i="40"/>
  <c r="DK50" i="40"/>
  <c r="DK49" i="40"/>
  <c r="DK48" i="40"/>
  <c r="DK47" i="40"/>
  <c r="DK46" i="40"/>
  <c r="DK44" i="40"/>
  <c r="DK43" i="40"/>
  <c r="DK42" i="40"/>
  <c r="DK41" i="40"/>
  <c r="DK39" i="40"/>
  <c r="DK38" i="40"/>
  <c r="DK37" i="40"/>
  <c r="DK36" i="40"/>
  <c r="DK35" i="40"/>
  <c r="DK34" i="40"/>
  <c r="DK33" i="40"/>
  <c r="DK32" i="40"/>
  <c r="DK31" i="40"/>
  <c r="DK29" i="40"/>
  <c r="DK28" i="40"/>
  <c r="DK27" i="40"/>
  <c r="DK25" i="40"/>
  <c r="DK24" i="40"/>
  <c r="DK23" i="40"/>
  <c r="DK22" i="40"/>
  <c r="DK21" i="40"/>
  <c r="DK20" i="40"/>
  <c r="DK19" i="40"/>
  <c r="DK17" i="40"/>
  <c r="DK15" i="40"/>
  <c r="DK13" i="40"/>
  <c r="DK11" i="40"/>
  <c r="DK9" i="40"/>
  <c r="DK7" i="40"/>
  <c r="DK6" i="40"/>
  <c r="DK5" i="40"/>
  <c r="DK4" i="40"/>
  <c r="DK3" i="40"/>
  <c r="DK427" i="40"/>
  <c r="DK426" i="40"/>
  <c r="DK425" i="40"/>
  <c r="DK423" i="40"/>
  <c r="DK422" i="40"/>
  <c r="DK428" i="40"/>
  <c r="DK430" i="40"/>
  <c r="DK432" i="40"/>
  <c r="DK433" i="40"/>
  <c r="DK447" i="40"/>
  <c r="DK446" i="40"/>
  <c r="DK445" i="40"/>
  <c r="DK443" i="40"/>
  <c r="DK440" i="40"/>
  <c r="DK439" i="40"/>
  <c r="DK438" i="40"/>
  <c r="DK441" i="40"/>
  <c r="DK442" i="40" l="1"/>
  <c r="DK444" i="40"/>
  <c r="DK370" i="40"/>
  <c r="DK369" i="40"/>
  <c r="DK368" i="40"/>
  <c r="DK367" i="40"/>
  <c r="DK366" i="40"/>
  <c r="DK364" i="40"/>
  <c r="DK363" i="40"/>
  <c r="DK420" i="40"/>
  <c r="DK414" i="40"/>
  <c r="DK411" i="40"/>
  <c r="DK410" i="40"/>
  <c r="DK409" i="40"/>
  <c r="DK407" i="40"/>
  <c r="DK406" i="40"/>
  <c r="G448" i="40"/>
  <c r="DK371" i="40" l="1"/>
  <c r="DK372" i="40"/>
  <c r="DK74" i="40" l="1"/>
  <c r="DK349" i="40"/>
  <c r="DK350" i="40"/>
  <c r="DK348" i="40"/>
  <c r="DK424" i="40"/>
  <c r="DK408" i="40"/>
  <c r="DK401" i="40"/>
  <c r="DK396" i="40"/>
  <c r="DK391" i="40"/>
  <c r="DK381" i="40"/>
  <c r="DK418" i="40"/>
  <c r="DK417" i="40"/>
  <c r="DK415" i="40"/>
  <c r="DK404" i="40"/>
  <c r="DK403" i="40"/>
  <c r="DK398" i="40"/>
  <c r="DK399" i="40"/>
  <c r="DK400" i="40"/>
  <c r="DK397" i="40"/>
  <c r="DK395" i="40"/>
  <c r="DK394" i="40"/>
  <c r="DK392" i="40"/>
  <c r="DK385" i="40"/>
  <c r="DK384" i="40"/>
  <c r="DK382" i="40"/>
  <c r="DK380" i="40"/>
  <c r="DK378" i="40"/>
  <c r="DK375" i="40"/>
  <c r="DK357" i="40"/>
  <c r="DK358" i="40"/>
  <c r="DK359" i="40"/>
  <c r="DK360" i="40"/>
  <c r="DK361" i="40"/>
  <c r="DK356" i="40"/>
  <c r="DK353" i="40"/>
  <c r="DK354" i="40"/>
  <c r="DK352" i="40"/>
  <c r="DK344" i="40"/>
  <c r="DK336" i="40"/>
  <c r="DK337" i="40"/>
  <c r="DK338" i="40"/>
  <c r="DK335" i="40"/>
  <c r="DK332" i="40"/>
  <c r="DK333" i="40"/>
  <c r="DK331" i="40"/>
  <c r="DK326" i="40"/>
  <c r="DK327" i="40"/>
  <c r="DK328" i="40"/>
  <c r="DK325" i="40"/>
  <c r="DK321" i="40"/>
  <c r="DK322" i="40"/>
  <c r="DK323" i="40"/>
  <c r="DK320" i="40"/>
  <c r="DK318" i="40"/>
  <c r="DK317" i="40"/>
  <c r="DK315" i="40"/>
  <c r="DK313" i="40"/>
  <c r="DK312" i="40"/>
  <c r="DK310" i="40"/>
  <c r="DK304" i="40"/>
  <c r="DK305" i="40"/>
  <c r="DK306" i="40"/>
  <c r="DK307" i="40"/>
  <c r="DK308" i="40"/>
  <c r="DK309" i="40"/>
  <c r="DK303" i="40"/>
  <c r="DK301" i="40"/>
  <c r="DK300" i="40"/>
  <c r="DK298" i="40"/>
  <c r="DK297" i="40"/>
  <c r="DK294" i="40"/>
  <c r="DK295" i="40"/>
  <c r="DK293" i="40"/>
  <c r="DK291" i="40"/>
  <c r="DK290" i="40"/>
  <c r="DK274" i="40"/>
  <c r="DK275" i="40"/>
  <c r="DK276" i="40"/>
  <c r="DK277" i="40"/>
  <c r="DK278" i="40"/>
  <c r="DK279" i="40"/>
  <c r="DK280" i="40"/>
  <c r="DK281" i="40"/>
  <c r="DK282" i="40"/>
  <c r="DK283" i="40"/>
  <c r="DK284" i="40"/>
  <c r="DK285" i="40"/>
  <c r="DK286" i="40"/>
  <c r="DK287" i="40"/>
  <c r="DK273" i="40"/>
  <c r="DK259" i="40"/>
  <c r="DK260" i="40"/>
  <c r="DK261" i="40"/>
  <c r="DK262" i="40"/>
  <c r="DK263" i="40"/>
  <c r="DK264" i="40"/>
  <c r="DK265" i="40"/>
  <c r="DK266" i="40"/>
  <c r="DK267" i="40"/>
  <c r="DK268" i="40"/>
  <c r="DK269" i="40"/>
  <c r="DK270" i="40"/>
  <c r="DK271" i="40"/>
  <c r="DK258" i="40"/>
  <c r="DK254" i="40"/>
  <c r="DK255" i="40"/>
  <c r="DK253" i="40"/>
  <c r="DK246" i="40"/>
  <c r="DK247" i="40"/>
  <c r="DK248" i="40"/>
  <c r="DK249" i="40"/>
  <c r="DK250" i="40"/>
  <c r="DK251" i="40"/>
  <c r="DK245" i="40"/>
  <c r="DK237" i="40"/>
  <c r="DK238" i="40"/>
  <c r="DK239" i="40"/>
  <c r="DK240" i="40"/>
  <c r="DK241" i="40"/>
  <c r="DK242" i="40"/>
  <c r="DK243" i="40"/>
  <c r="DK231" i="40"/>
  <c r="DK232" i="40"/>
  <c r="DK233" i="40"/>
  <c r="DK230" i="40"/>
  <c r="DK220" i="40"/>
  <c r="DK221" i="40"/>
  <c r="DK222" i="40"/>
  <c r="DK223" i="40"/>
  <c r="DK224" i="40"/>
  <c r="DK225" i="40"/>
  <c r="DK226" i="40"/>
  <c r="DK227" i="40"/>
  <c r="DK228" i="40"/>
  <c r="DK219" i="40"/>
  <c r="DK213" i="40"/>
  <c r="DK214" i="40"/>
  <c r="DK215" i="40"/>
  <c r="DK216" i="40"/>
  <c r="DK217" i="40"/>
  <c r="DK212" i="40"/>
  <c r="DK210" i="40"/>
  <c r="DK209" i="40"/>
  <c r="DK198" i="40"/>
  <c r="DK199" i="40"/>
  <c r="DK200" i="40"/>
  <c r="DK201" i="40"/>
  <c r="DK202" i="40"/>
  <c r="DK203" i="40"/>
  <c r="DK204" i="40"/>
  <c r="DK205" i="40"/>
  <c r="DK206" i="40"/>
  <c r="DK207" i="40"/>
  <c r="DK197" i="40"/>
  <c r="DK195" i="40"/>
  <c r="DK189" i="40"/>
  <c r="DK190" i="40"/>
  <c r="DK191" i="40"/>
  <c r="DK192" i="40"/>
  <c r="DK193" i="40"/>
  <c r="DK188" i="40"/>
  <c r="DK179" i="40"/>
  <c r="DK180" i="40"/>
  <c r="DK181" i="40"/>
  <c r="DK182" i="40"/>
  <c r="DK183" i="40"/>
  <c r="DK178" i="40"/>
  <c r="DK172" i="40"/>
  <c r="DK173" i="40"/>
  <c r="DK174" i="40"/>
  <c r="DK171" i="40"/>
  <c r="DK160" i="40"/>
  <c r="DK161" i="40"/>
  <c r="DK162" i="40"/>
  <c r="DK163" i="40"/>
  <c r="DK164" i="40"/>
  <c r="DK165" i="40"/>
  <c r="DK166" i="40"/>
  <c r="DK167" i="40"/>
  <c r="DK168" i="40"/>
  <c r="DK169" i="40"/>
  <c r="DK159" i="40"/>
  <c r="DK153" i="40"/>
  <c r="DK154" i="40"/>
  <c r="DK155" i="40"/>
  <c r="DK152" i="40"/>
  <c r="DK149" i="40"/>
  <c r="DK147" i="40"/>
  <c r="DK145" i="40"/>
  <c r="DK146" i="40"/>
  <c r="DK144" i="40"/>
  <c r="DK141" i="40"/>
  <c r="DK142" i="40"/>
  <c r="DK140" i="40"/>
  <c r="DK135" i="40"/>
  <c r="BE370" i="40" l="1"/>
  <c r="BD370" i="40"/>
  <c r="BE361" i="40"/>
  <c r="BD361" i="40"/>
  <c r="BE343" i="40"/>
  <c r="BD343" i="40"/>
  <c r="BE304" i="40"/>
  <c r="BD304" i="40"/>
  <c r="BE295" i="40"/>
  <c r="BD295" i="40"/>
  <c r="BE291" i="40"/>
  <c r="BD291" i="40"/>
  <c r="BE278" i="40"/>
  <c r="BD278" i="40"/>
  <c r="BE250" i="40"/>
  <c r="BD250" i="40"/>
  <c r="BE241" i="40"/>
  <c r="BD241" i="40"/>
  <c r="BE239" i="40"/>
  <c r="BD239" i="40"/>
  <c r="BE205" i="40"/>
  <c r="BD205" i="40"/>
  <c r="BE113" i="40"/>
  <c r="I113" i="40" s="1"/>
  <c r="BD113" i="40"/>
  <c r="BE89" i="40"/>
  <c r="BD89" i="40"/>
  <c r="BE61" i="40"/>
  <c r="BD61" i="40"/>
  <c r="DI448" i="40"/>
  <c r="DH448" i="40"/>
  <c r="DE448" i="40"/>
  <c r="DD448" i="40"/>
  <c r="DA448" i="40"/>
  <c r="CZ448" i="40"/>
  <c r="CW448" i="40"/>
  <c r="CV448" i="40"/>
  <c r="CS448" i="40"/>
  <c r="CR448" i="40"/>
  <c r="CO448" i="40"/>
  <c r="CN448" i="40"/>
  <c r="CK448" i="40"/>
  <c r="CJ448" i="40"/>
  <c r="CG448" i="40"/>
  <c r="CF448" i="40"/>
  <c r="CC448" i="40"/>
  <c r="CB448" i="40"/>
  <c r="BY448" i="40"/>
  <c r="BX448" i="40"/>
  <c r="BU448" i="40"/>
  <c r="BT448" i="40"/>
  <c r="BQ448" i="40"/>
  <c r="BP448" i="40"/>
  <c r="AZ448" i="40"/>
  <c r="AW448" i="40"/>
  <c r="AV448" i="40"/>
  <c r="AU448" i="40"/>
  <c r="AT448" i="40"/>
  <c r="AS448" i="40"/>
  <c r="AR448" i="40"/>
  <c r="AO448" i="40"/>
  <c r="AN448" i="40"/>
  <c r="AG448" i="40"/>
  <c r="AF448" i="40"/>
  <c r="Y448" i="40"/>
  <c r="X448" i="40"/>
  <c r="U448" i="40"/>
  <c r="T448" i="40"/>
  <c r="Q448" i="40"/>
  <c r="P448" i="40"/>
  <c r="H447" i="40"/>
  <c r="H446" i="40"/>
  <c r="H445" i="40"/>
  <c r="H444" i="40"/>
  <c r="H443" i="40"/>
  <c r="H442" i="40"/>
  <c r="H441" i="40"/>
  <c r="H440" i="40"/>
  <c r="H439" i="40"/>
  <c r="H438" i="40"/>
  <c r="I437" i="40"/>
  <c r="H437" i="40"/>
  <c r="I436" i="40"/>
  <c r="H436" i="40"/>
  <c r="I435" i="40"/>
  <c r="H435" i="40"/>
  <c r="H434" i="40"/>
  <c r="H433" i="40"/>
  <c r="H432" i="40"/>
  <c r="BM431" i="40"/>
  <c r="I431" i="40" s="1"/>
  <c r="H431" i="40"/>
  <c r="H430" i="40"/>
  <c r="BE429" i="40"/>
  <c r="I429" i="40" s="1"/>
  <c r="BD429" i="40"/>
  <c r="H429" i="40"/>
  <c r="I428" i="40"/>
  <c r="H428" i="40"/>
  <c r="I427" i="40"/>
  <c r="H427" i="40"/>
  <c r="I426" i="40"/>
  <c r="H426" i="40"/>
  <c r="I425" i="40"/>
  <c r="H425" i="40"/>
  <c r="I424" i="40"/>
  <c r="H424" i="40"/>
  <c r="I423" i="40"/>
  <c r="H423" i="40"/>
  <c r="I422" i="40"/>
  <c r="H422" i="40"/>
  <c r="BM421" i="40"/>
  <c r="I421" i="40" s="1"/>
  <c r="H421" i="40"/>
  <c r="I420" i="40"/>
  <c r="H420" i="40"/>
  <c r="BM419" i="40"/>
  <c r="I419" i="40" s="1"/>
  <c r="BL419" i="40"/>
  <c r="H419" i="40"/>
  <c r="I418" i="40"/>
  <c r="H418" i="40"/>
  <c r="I417" i="40"/>
  <c r="H417" i="40"/>
  <c r="I416" i="40"/>
  <c r="H416" i="40"/>
  <c r="I415" i="40"/>
  <c r="H415" i="40"/>
  <c r="AK414" i="40"/>
  <c r="AJ414" i="40"/>
  <c r="H414" i="40"/>
  <c r="I413" i="40"/>
  <c r="H413" i="40"/>
  <c r="I412" i="40"/>
  <c r="H412" i="40"/>
  <c r="I411" i="40"/>
  <c r="H411" i="40"/>
  <c r="I410" i="40"/>
  <c r="H410" i="40"/>
  <c r="I409" i="40"/>
  <c r="H409" i="40"/>
  <c r="I408" i="40"/>
  <c r="H408" i="40"/>
  <c r="I407" i="40"/>
  <c r="H407" i="40"/>
  <c r="I406" i="40"/>
  <c r="H406" i="40"/>
  <c r="I405" i="40"/>
  <c r="H405" i="40"/>
  <c r="H404" i="40"/>
  <c r="H403" i="40"/>
  <c r="AK402" i="40"/>
  <c r="I402" i="40" s="1"/>
  <c r="AJ402" i="40"/>
  <c r="H402" i="40"/>
  <c r="I401" i="40"/>
  <c r="H401" i="40"/>
  <c r="I400" i="40"/>
  <c r="H400" i="40"/>
  <c r="I399" i="40"/>
  <c r="H399" i="40"/>
  <c r="I398" i="40"/>
  <c r="H398" i="40"/>
  <c r="BE397" i="40"/>
  <c r="H397" i="40"/>
  <c r="I396" i="40"/>
  <c r="H396" i="40"/>
  <c r="I395" i="40"/>
  <c r="H395" i="40"/>
  <c r="I394" i="40"/>
  <c r="H394" i="40"/>
  <c r="I393" i="40"/>
  <c r="H393" i="40"/>
  <c r="I392" i="40"/>
  <c r="H392" i="40"/>
  <c r="I391" i="40"/>
  <c r="H391" i="40"/>
  <c r="I390" i="40"/>
  <c r="H390" i="40"/>
  <c r="I389" i="40"/>
  <c r="H389" i="40"/>
  <c r="I388" i="40"/>
  <c r="H388" i="40"/>
  <c r="I387" i="40"/>
  <c r="H387" i="40"/>
  <c r="I386" i="40"/>
  <c r="H386" i="40"/>
  <c r="H385" i="40"/>
  <c r="H384" i="40"/>
  <c r="I383" i="40"/>
  <c r="H383" i="40"/>
  <c r="I382" i="40"/>
  <c r="H382" i="40"/>
  <c r="I381" i="40"/>
  <c r="H381" i="40"/>
  <c r="I380" i="40"/>
  <c r="H380" i="40"/>
  <c r="I379" i="40"/>
  <c r="H379" i="40"/>
  <c r="I378" i="40"/>
  <c r="H378" i="40"/>
  <c r="I377" i="40"/>
  <c r="H377" i="40"/>
  <c r="I376" i="40"/>
  <c r="H376" i="40"/>
  <c r="I375" i="40"/>
  <c r="H375" i="40"/>
  <c r="I374" i="40"/>
  <c r="H374" i="40"/>
  <c r="I373" i="40"/>
  <c r="H373" i="40"/>
  <c r="I372" i="40"/>
  <c r="H372" i="40"/>
  <c r="I371" i="40"/>
  <c r="H371" i="40"/>
  <c r="H370" i="40"/>
  <c r="M369" i="40"/>
  <c r="I369" i="40" s="1"/>
  <c r="L369" i="40"/>
  <c r="H369" i="40"/>
  <c r="I368" i="40"/>
  <c r="H368" i="40"/>
  <c r="I367" i="40"/>
  <c r="H367" i="40"/>
  <c r="I366" i="40"/>
  <c r="H366" i="40"/>
  <c r="I365" i="40"/>
  <c r="H365" i="40"/>
  <c r="I364" i="40"/>
  <c r="H364" i="40"/>
  <c r="I363" i="40"/>
  <c r="H363" i="40"/>
  <c r="I362" i="40"/>
  <c r="H362" i="40"/>
  <c r="H361" i="40"/>
  <c r="H360" i="40"/>
  <c r="BM359" i="40"/>
  <c r="H359" i="40"/>
  <c r="BM358" i="40"/>
  <c r="BL358" i="40"/>
  <c r="H358" i="40"/>
  <c r="BM357" i="40"/>
  <c r="H357" i="40"/>
  <c r="BL356" i="40"/>
  <c r="BE356" i="40"/>
  <c r="H356" i="40"/>
  <c r="AK355" i="40"/>
  <c r="I355" i="40" s="1"/>
  <c r="AJ355" i="40"/>
  <c r="H355" i="40"/>
  <c r="BE354" i="40"/>
  <c r="BD354" i="40"/>
  <c r="H354" i="40"/>
  <c r="I353" i="40"/>
  <c r="H353" i="40"/>
  <c r="I352" i="40"/>
  <c r="H352" i="40"/>
  <c r="I351" i="40"/>
  <c r="H351" i="40"/>
  <c r="H350" i="40"/>
  <c r="H349" i="40"/>
  <c r="H348" i="40"/>
  <c r="I347" i="40"/>
  <c r="H347" i="40"/>
  <c r="I346" i="40"/>
  <c r="H346" i="40"/>
  <c r="I345" i="40"/>
  <c r="H345" i="40"/>
  <c r="BE344" i="40"/>
  <c r="H344" i="40"/>
  <c r="I343" i="40"/>
  <c r="H343" i="40"/>
  <c r="I342" i="40"/>
  <c r="H342" i="40"/>
  <c r="I341" i="40"/>
  <c r="H341" i="40"/>
  <c r="I340" i="40"/>
  <c r="H340" i="40"/>
  <c r="BM339" i="40"/>
  <c r="I339" i="40" s="1"/>
  <c r="H339" i="40"/>
  <c r="I338" i="40"/>
  <c r="H338" i="40"/>
  <c r="I337" i="40"/>
  <c r="H337" i="40"/>
  <c r="I336" i="40"/>
  <c r="H336" i="40"/>
  <c r="I335" i="40"/>
  <c r="H335" i="40"/>
  <c r="I334" i="40"/>
  <c r="H334" i="40"/>
  <c r="I333" i="40"/>
  <c r="H333" i="40"/>
  <c r="I332" i="40"/>
  <c r="H332" i="40"/>
  <c r="I331" i="40"/>
  <c r="H331" i="40"/>
  <c r="I330" i="40"/>
  <c r="H330" i="40"/>
  <c r="I329" i="40"/>
  <c r="H329" i="40"/>
  <c r="H328" i="40"/>
  <c r="H327" i="40"/>
  <c r="H326" i="40"/>
  <c r="H325" i="40"/>
  <c r="I324" i="40"/>
  <c r="H324" i="40"/>
  <c r="I323" i="40"/>
  <c r="H323" i="40"/>
  <c r="I322" i="40"/>
  <c r="H322" i="40"/>
  <c r="I321" i="40"/>
  <c r="H321" i="40"/>
  <c r="H320" i="40"/>
  <c r="BE319" i="40"/>
  <c r="BD319" i="40"/>
  <c r="AK319" i="40"/>
  <c r="AJ319" i="40"/>
  <c r="H319" i="40"/>
  <c r="I318" i="40"/>
  <c r="H318" i="40"/>
  <c r="I317" i="40"/>
  <c r="H317" i="40"/>
  <c r="I316" i="40"/>
  <c r="H316" i="40"/>
  <c r="H315" i="40"/>
  <c r="I314" i="40"/>
  <c r="H314" i="40"/>
  <c r="H313" i="40"/>
  <c r="H312" i="40"/>
  <c r="I311" i="40"/>
  <c r="H311" i="40"/>
  <c r="I310" i="40"/>
  <c r="H310" i="40"/>
  <c r="I309" i="40"/>
  <c r="H309" i="40"/>
  <c r="I308" i="40"/>
  <c r="H308" i="40"/>
  <c r="I307" i="40"/>
  <c r="H307" i="40"/>
  <c r="I306" i="40"/>
  <c r="H306" i="40"/>
  <c r="BE305" i="40"/>
  <c r="BD305" i="40"/>
  <c r="H305" i="40"/>
  <c r="H304" i="40"/>
  <c r="H303" i="40"/>
  <c r="I302" i="40"/>
  <c r="H302" i="40"/>
  <c r="I301" i="40"/>
  <c r="H301" i="40"/>
  <c r="I300" i="40"/>
  <c r="H300" i="40"/>
  <c r="I299" i="40"/>
  <c r="H299" i="40"/>
  <c r="H298" i="40"/>
  <c r="H297" i="40"/>
  <c r="I296" i="40"/>
  <c r="H296" i="40"/>
  <c r="H295" i="40"/>
  <c r="I294" i="40"/>
  <c r="H294" i="40"/>
  <c r="I293" i="40"/>
  <c r="H293" i="40"/>
  <c r="BM292" i="40"/>
  <c r="BE292" i="40"/>
  <c r="H292" i="40"/>
  <c r="H291" i="40"/>
  <c r="H290" i="40"/>
  <c r="I289" i="40"/>
  <c r="H289" i="40"/>
  <c r="I288" i="40"/>
  <c r="H288" i="40"/>
  <c r="H287" i="40"/>
  <c r="H286" i="40"/>
  <c r="H285" i="40"/>
  <c r="H284" i="40"/>
  <c r="H283" i="40"/>
  <c r="H282" i="40"/>
  <c r="BM281" i="40"/>
  <c r="H281" i="40"/>
  <c r="H280" i="40"/>
  <c r="H279" i="40"/>
  <c r="H278" i="40"/>
  <c r="I277" i="40"/>
  <c r="H277" i="40"/>
  <c r="I276" i="40"/>
  <c r="H276" i="40"/>
  <c r="I275" i="40"/>
  <c r="H275" i="40"/>
  <c r="I274" i="40"/>
  <c r="H274" i="40"/>
  <c r="I273" i="40"/>
  <c r="H273" i="40"/>
  <c r="I272" i="40"/>
  <c r="H272" i="40"/>
  <c r="H271" i="40"/>
  <c r="H270" i="40"/>
  <c r="H269" i="40"/>
  <c r="H268" i="40"/>
  <c r="H267" i="40"/>
  <c r="H266" i="40"/>
  <c r="H265" i="40"/>
  <c r="H264" i="40"/>
  <c r="H263" i="40"/>
  <c r="H262" i="40"/>
  <c r="H261" i="40"/>
  <c r="H260" i="40"/>
  <c r="H259" i="40"/>
  <c r="H258" i="40"/>
  <c r="I257" i="40"/>
  <c r="H257" i="40"/>
  <c r="H256" i="40"/>
  <c r="H255" i="40"/>
  <c r="H254" i="40"/>
  <c r="H253" i="40"/>
  <c r="I252" i="40"/>
  <c r="H252" i="40"/>
  <c r="I251" i="40"/>
  <c r="H251" i="40"/>
  <c r="H250" i="40"/>
  <c r="H249" i="40"/>
  <c r="H248" i="40"/>
  <c r="H247" i="40"/>
  <c r="H246" i="40"/>
  <c r="BE245" i="40"/>
  <c r="H245" i="40"/>
  <c r="I244" i="40"/>
  <c r="H244" i="40"/>
  <c r="H243" i="40"/>
  <c r="I242" i="40"/>
  <c r="H242" i="40"/>
  <c r="H241" i="40"/>
  <c r="BM240" i="40"/>
  <c r="BL240" i="40"/>
  <c r="H240" i="40"/>
  <c r="H239" i="40"/>
  <c r="H238" i="40"/>
  <c r="H237" i="40"/>
  <c r="H236" i="40"/>
  <c r="I235" i="40"/>
  <c r="H235" i="40"/>
  <c r="I234" i="40"/>
  <c r="H234" i="40"/>
  <c r="BE233" i="40"/>
  <c r="H233" i="40"/>
  <c r="H232" i="40"/>
  <c r="H231" i="40"/>
  <c r="H230" i="40"/>
  <c r="I229" i="40"/>
  <c r="H229" i="40"/>
  <c r="H228" i="40"/>
  <c r="H227" i="40"/>
  <c r="H226" i="40"/>
  <c r="H225" i="40"/>
  <c r="H224" i="40"/>
  <c r="BM223" i="40"/>
  <c r="BL223" i="40"/>
  <c r="BE223" i="40"/>
  <c r="H223" i="40"/>
  <c r="I222" i="40"/>
  <c r="H222" i="40"/>
  <c r="I221" i="40"/>
  <c r="H221" i="40"/>
  <c r="I220" i="40"/>
  <c r="H220" i="40"/>
  <c r="BM219" i="40"/>
  <c r="BL219" i="40"/>
  <c r="BE219" i="40"/>
  <c r="H219" i="40"/>
  <c r="I218" i="40"/>
  <c r="H218" i="40"/>
  <c r="H217" i="40"/>
  <c r="H216" i="40"/>
  <c r="BE215" i="40"/>
  <c r="BD215" i="40"/>
  <c r="H215" i="40"/>
  <c r="AK214" i="40"/>
  <c r="AJ214" i="40"/>
  <c r="H214" i="40"/>
  <c r="I213" i="40"/>
  <c r="H213" i="40"/>
  <c r="I212" i="40"/>
  <c r="H212" i="40"/>
  <c r="I211" i="40"/>
  <c r="H211" i="40"/>
  <c r="H210" i="40"/>
  <c r="H209" i="40"/>
  <c r="BM208" i="40"/>
  <c r="I208" i="40" s="1"/>
  <c r="BL208" i="40"/>
  <c r="H208" i="40"/>
  <c r="I207" i="40"/>
  <c r="H207" i="40"/>
  <c r="I206" i="40"/>
  <c r="H206" i="40"/>
  <c r="I205" i="40"/>
  <c r="H205" i="40"/>
  <c r="H204" i="40"/>
  <c r="H203" i="40"/>
  <c r="H202" i="40"/>
  <c r="H201" i="40"/>
  <c r="H200" i="40"/>
  <c r="H199" i="40"/>
  <c r="H198" i="40"/>
  <c r="H197" i="40"/>
  <c r="I196" i="40"/>
  <c r="H196" i="40"/>
  <c r="I195" i="40"/>
  <c r="H195" i="40"/>
  <c r="I194" i="40"/>
  <c r="H194" i="40"/>
  <c r="H193" i="40"/>
  <c r="H192" i="40"/>
  <c r="H191" i="40"/>
  <c r="H190" i="40"/>
  <c r="H189" i="40"/>
  <c r="H188" i="40"/>
  <c r="I187" i="40"/>
  <c r="H187" i="40"/>
  <c r="I186" i="40"/>
  <c r="H186" i="40"/>
  <c r="I185" i="40"/>
  <c r="H185" i="40"/>
  <c r="M184" i="40"/>
  <c r="I184" i="40" s="1"/>
  <c r="L184" i="40"/>
  <c r="H184" i="40"/>
  <c r="I183" i="40"/>
  <c r="H183" i="40"/>
  <c r="I182" i="40"/>
  <c r="H182" i="40"/>
  <c r="BM181" i="40"/>
  <c r="BL181" i="40"/>
  <c r="BE181" i="40"/>
  <c r="BD181" i="40"/>
  <c r="H181" i="40"/>
  <c r="I180" i="40"/>
  <c r="H180" i="40"/>
  <c r="I179" i="40"/>
  <c r="H179" i="40"/>
  <c r="I178" i="40"/>
  <c r="H178" i="40"/>
  <c r="I177" i="40"/>
  <c r="H177" i="40"/>
  <c r="I176" i="40"/>
  <c r="H176" i="40"/>
  <c r="I175" i="40"/>
  <c r="H175" i="40"/>
  <c r="H174" i="40"/>
  <c r="H173" i="40"/>
  <c r="H172" i="40"/>
  <c r="H171" i="40"/>
  <c r="BE170" i="40"/>
  <c r="I170" i="40" s="1"/>
  <c r="BD170" i="40"/>
  <c r="H170" i="40"/>
  <c r="H169" i="40"/>
  <c r="H168" i="40"/>
  <c r="H167" i="40"/>
  <c r="AC166" i="40"/>
  <c r="AB166" i="40"/>
  <c r="AB448" i="40" s="1"/>
  <c r="H166" i="40"/>
  <c r="AK165" i="40"/>
  <c r="AJ165" i="40"/>
  <c r="H165" i="40"/>
  <c r="H164" i="40"/>
  <c r="I163" i="40"/>
  <c r="H163" i="40"/>
  <c r="H162" i="40"/>
  <c r="AK161" i="40"/>
  <c r="AJ161" i="40"/>
  <c r="H161" i="40"/>
  <c r="I160" i="40"/>
  <c r="H160" i="40"/>
  <c r="I159" i="40"/>
  <c r="H159" i="40"/>
  <c r="I158" i="40"/>
  <c r="H158" i="40"/>
  <c r="I157" i="40"/>
  <c r="H157" i="40"/>
  <c r="I156" i="40"/>
  <c r="H156" i="40"/>
  <c r="I155" i="40"/>
  <c r="H155" i="40"/>
  <c r="I154" i="40"/>
  <c r="H154" i="40"/>
  <c r="I153" i="40"/>
  <c r="H153" i="40"/>
  <c r="I152" i="40"/>
  <c r="H152" i="40"/>
  <c r="I151" i="40"/>
  <c r="H151" i="40"/>
  <c r="I150" i="40"/>
  <c r="H150" i="40"/>
  <c r="H149" i="40"/>
  <c r="BI148" i="40"/>
  <c r="I148" i="40" s="1"/>
  <c r="BH148" i="40"/>
  <c r="BH448" i="40" s="1"/>
  <c r="H148" i="40"/>
  <c r="I147" i="40"/>
  <c r="H147" i="40"/>
  <c r="I146" i="40"/>
  <c r="H146" i="40"/>
  <c r="I145" i="40"/>
  <c r="H145" i="40"/>
  <c r="I144" i="40"/>
  <c r="H144" i="40"/>
  <c r="I143" i="40"/>
  <c r="H143" i="40"/>
  <c r="H142" i="40"/>
  <c r="H141" i="40"/>
  <c r="H140" i="40"/>
  <c r="I139" i="40"/>
  <c r="H139" i="40"/>
  <c r="I138" i="40"/>
  <c r="H138" i="40"/>
  <c r="I137" i="40"/>
  <c r="H137" i="40"/>
  <c r="I136" i="40"/>
  <c r="H136" i="40"/>
  <c r="H135" i="40"/>
  <c r="H134" i="40"/>
  <c r="I133" i="40"/>
  <c r="H133" i="40"/>
  <c r="I132" i="40"/>
  <c r="H132" i="40"/>
  <c r="H131" i="40"/>
  <c r="H130" i="40"/>
  <c r="H129" i="40"/>
  <c r="H128" i="40"/>
  <c r="BE127" i="40"/>
  <c r="H127" i="40"/>
  <c r="H126" i="40"/>
  <c r="H125" i="40"/>
  <c r="BM124" i="40"/>
  <c r="BL124" i="40"/>
  <c r="H124" i="40"/>
  <c r="I123" i="40"/>
  <c r="H123" i="40"/>
  <c r="BM122" i="40"/>
  <c r="BL122" i="40"/>
  <c r="H122" i="40"/>
  <c r="I121" i="40"/>
  <c r="H121" i="40"/>
  <c r="I120" i="40"/>
  <c r="H120" i="40"/>
  <c r="BM119" i="40"/>
  <c r="BL119" i="40"/>
  <c r="H119" i="40"/>
  <c r="H118" i="40"/>
  <c r="BM117" i="40"/>
  <c r="I117" i="40" s="1"/>
  <c r="H117" i="40"/>
  <c r="I116" i="40"/>
  <c r="H116" i="40"/>
  <c r="H115" i="40"/>
  <c r="H114" i="40"/>
  <c r="H113" i="40"/>
  <c r="I112" i="40"/>
  <c r="H112" i="40"/>
  <c r="I111" i="40"/>
  <c r="H111" i="40"/>
  <c r="I110" i="40"/>
  <c r="H110" i="40"/>
  <c r="I109" i="40"/>
  <c r="H109" i="40"/>
  <c r="I108" i="40"/>
  <c r="H108" i="40"/>
  <c r="I107" i="40"/>
  <c r="H107" i="40"/>
  <c r="I106" i="40"/>
  <c r="H106" i="40"/>
  <c r="I105" i="40"/>
  <c r="H105" i="40"/>
  <c r="I104" i="40"/>
  <c r="H104" i="40"/>
  <c r="BM103" i="40"/>
  <c r="H103" i="40"/>
  <c r="I102" i="40"/>
  <c r="H102" i="40"/>
  <c r="I101" i="40"/>
  <c r="H101" i="40"/>
  <c r="BE100" i="40"/>
  <c r="BD100" i="40"/>
  <c r="H100" i="40"/>
  <c r="H99" i="40"/>
  <c r="I98" i="40"/>
  <c r="H98" i="40"/>
  <c r="BM97" i="40"/>
  <c r="H97" i="40"/>
  <c r="H96" i="40"/>
  <c r="BA95" i="40"/>
  <c r="H95" i="40"/>
  <c r="BM94" i="40"/>
  <c r="BL94" i="40"/>
  <c r="BE94" i="40"/>
  <c r="H94" i="40"/>
  <c r="H93" i="40"/>
  <c r="H92" i="40"/>
  <c r="H91" i="40"/>
  <c r="H90" i="40"/>
  <c r="H89" i="40"/>
  <c r="I88" i="40"/>
  <c r="H88" i="40"/>
  <c r="I87" i="40"/>
  <c r="H87" i="40"/>
  <c r="BM86" i="40"/>
  <c r="H86" i="40"/>
  <c r="H85" i="40"/>
  <c r="H84" i="40"/>
  <c r="H83" i="40"/>
  <c r="H82" i="40"/>
  <c r="H81" i="40"/>
  <c r="H80" i="40"/>
  <c r="H79" i="40"/>
  <c r="H78" i="40"/>
  <c r="H77" i="40"/>
  <c r="BE76" i="40"/>
  <c r="H76" i="40"/>
  <c r="I75" i="40"/>
  <c r="H75" i="40"/>
  <c r="I74" i="40"/>
  <c r="H74" i="40"/>
  <c r="I73" i="40"/>
  <c r="H73" i="40"/>
  <c r="I72" i="40"/>
  <c r="H72" i="40"/>
  <c r="I71" i="40"/>
  <c r="H71" i="40"/>
  <c r="H70" i="40"/>
  <c r="I69" i="40"/>
  <c r="H69" i="40"/>
  <c r="I68" i="40"/>
  <c r="H68" i="40"/>
  <c r="I67" i="40"/>
  <c r="H67" i="40"/>
  <c r="I66" i="40"/>
  <c r="H66" i="40"/>
  <c r="I65" i="40"/>
  <c r="H65" i="40"/>
  <c r="I64" i="40"/>
  <c r="H64" i="40"/>
  <c r="BM63" i="40"/>
  <c r="BL63" i="40"/>
  <c r="H63" i="40"/>
  <c r="H62" i="40"/>
  <c r="AK61" i="40"/>
  <c r="AJ61" i="40"/>
  <c r="H61" i="40"/>
  <c r="H60" i="40"/>
  <c r="BM59" i="40"/>
  <c r="BL59" i="40"/>
  <c r="H59" i="40"/>
  <c r="I58" i="40"/>
  <c r="H58" i="40"/>
  <c r="I57" i="40"/>
  <c r="H57" i="40"/>
  <c r="I56" i="40"/>
  <c r="H56" i="40"/>
  <c r="I55" i="40"/>
  <c r="H55" i="40"/>
  <c r="I54" i="40"/>
  <c r="H54" i="40"/>
  <c r="I53" i="40"/>
  <c r="H53" i="40"/>
  <c r="BM52" i="40"/>
  <c r="I52" i="40" s="1"/>
  <c r="H52" i="40"/>
  <c r="I51" i="40"/>
  <c r="H51" i="40"/>
  <c r="H50" i="40"/>
  <c r="BM49" i="40"/>
  <c r="BL49" i="40"/>
  <c r="H49" i="40"/>
  <c r="I48" i="40"/>
  <c r="H48" i="40"/>
  <c r="BE47" i="40"/>
  <c r="BD47" i="40"/>
  <c r="H47" i="40"/>
  <c r="BE46" i="40"/>
  <c r="H46" i="40"/>
  <c r="I45" i="40"/>
  <c r="H45" i="40"/>
  <c r="I44" i="40"/>
  <c r="H44" i="40"/>
  <c r="I43" i="40"/>
  <c r="H43" i="40"/>
  <c r="I42" i="40"/>
  <c r="H42" i="40"/>
  <c r="I41" i="40"/>
  <c r="H41" i="40"/>
  <c r="I40" i="40"/>
  <c r="H40" i="40"/>
  <c r="H39" i="40"/>
  <c r="H38" i="40"/>
  <c r="H37" i="40"/>
  <c r="I36" i="40"/>
  <c r="H36" i="40"/>
  <c r="I35" i="40"/>
  <c r="H35" i="40"/>
  <c r="H34" i="40"/>
  <c r="I33" i="40"/>
  <c r="H33" i="40"/>
  <c r="H32" i="40"/>
  <c r="I31" i="40"/>
  <c r="H31" i="40"/>
  <c r="I30" i="40"/>
  <c r="H30" i="40"/>
  <c r="I29" i="40"/>
  <c r="H29" i="40"/>
  <c r="I28" i="40"/>
  <c r="H28" i="40"/>
  <c r="I27" i="40"/>
  <c r="H27" i="40"/>
  <c r="I26" i="40"/>
  <c r="H26" i="40"/>
  <c r="H25" i="40"/>
  <c r="H24" i="40"/>
  <c r="AK23" i="40"/>
  <c r="AJ23" i="40"/>
  <c r="H23" i="40"/>
  <c r="I22" i="40"/>
  <c r="H22" i="40"/>
  <c r="I21" i="40"/>
  <c r="H21" i="40"/>
  <c r="BM20" i="40"/>
  <c r="I20" i="40" s="1"/>
  <c r="H20" i="40"/>
  <c r="I19" i="40"/>
  <c r="H19" i="40"/>
  <c r="I18" i="40"/>
  <c r="H18" i="40"/>
  <c r="I17" i="40"/>
  <c r="H17" i="40"/>
  <c r="I16" i="40"/>
  <c r="H16" i="40"/>
  <c r="H15" i="40"/>
  <c r="I14" i="40"/>
  <c r="H14" i="40"/>
  <c r="H13" i="40"/>
  <c r="I12" i="40"/>
  <c r="H12" i="40"/>
  <c r="I11" i="40"/>
  <c r="H11" i="40"/>
  <c r="I10" i="40"/>
  <c r="H10" i="40"/>
  <c r="I9" i="40"/>
  <c r="H9" i="40"/>
  <c r="I8" i="40"/>
  <c r="H8" i="40"/>
  <c r="H7" i="40"/>
  <c r="H6" i="40"/>
  <c r="H5" i="40"/>
  <c r="H4" i="40"/>
  <c r="BM3" i="40"/>
  <c r="H3" i="40"/>
  <c r="L448" i="40" l="1"/>
  <c r="I319" i="40"/>
  <c r="I61" i="40"/>
  <c r="BM448" i="40"/>
  <c r="I3" i="40"/>
  <c r="AJ448" i="40"/>
  <c r="BA448" i="40"/>
  <c r="I292" i="40"/>
  <c r="I370" i="40"/>
  <c r="BE448" i="40"/>
  <c r="BD448" i="40"/>
  <c r="I76" i="40"/>
  <c r="I103" i="40"/>
  <c r="BL448" i="40"/>
  <c r="I89" i="40"/>
  <c r="I174" i="40"/>
  <c r="I354" i="40"/>
  <c r="I119" i="40"/>
  <c r="I215" i="40"/>
  <c r="I442" i="40"/>
  <c r="I32" i="40"/>
  <c r="I230" i="40"/>
  <c r="I233" i="40"/>
  <c r="I446" i="40"/>
  <c r="I13" i="40"/>
  <c r="I82" i="40"/>
  <c r="I438" i="40"/>
  <c r="I62" i="40"/>
  <c r="I78" i="40"/>
  <c r="I124" i="40"/>
  <c r="I162" i="40"/>
  <c r="I165" i="40"/>
  <c r="I295" i="40"/>
  <c r="I49" i="40"/>
  <c r="I281" i="40"/>
  <c r="I59" i="40"/>
  <c r="I80" i="40"/>
  <c r="I97" i="40"/>
  <c r="I100" i="40"/>
  <c r="I114" i="40"/>
  <c r="I126" i="40"/>
  <c r="I128" i="40"/>
  <c r="I129" i="40"/>
  <c r="I130" i="40"/>
  <c r="I131" i="40"/>
  <c r="I217" i="40"/>
  <c r="I241" i="40"/>
  <c r="I250" i="40"/>
  <c r="I279" i="40"/>
  <c r="I303" i="40"/>
  <c r="I305" i="40"/>
  <c r="I359" i="40"/>
  <c r="I360" i="40"/>
  <c r="I361" i="40"/>
  <c r="I397" i="40"/>
  <c r="I444" i="40"/>
  <c r="I127" i="40"/>
  <c r="I357" i="40"/>
  <c r="I84" i="40"/>
  <c r="I172" i="40"/>
  <c r="I219" i="40"/>
  <c r="I232" i="40"/>
  <c r="I239" i="40"/>
  <c r="I440" i="40"/>
  <c r="I86" i="40"/>
  <c r="I23" i="40"/>
  <c r="I47" i="40"/>
  <c r="I60" i="40"/>
  <c r="I79" i="40"/>
  <c r="I83" i="40"/>
  <c r="I95" i="40"/>
  <c r="I115" i="40"/>
  <c r="I125" i="40"/>
  <c r="I166" i="40"/>
  <c r="I173" i="40"/>
  <c r="I181" i="40"/>
  <c r="I197" i="40"/>
  <c r="I198" i="40"/>
  <c r="I199" i="40"/>
  <c r="I200" i="40"/>
  <c r="I201" i="40"/>
  <c r="I202" i="40"/>
  <c r="I203" i="40"/>
  <c r="I204" i="40"/>
  <c r="I214" i="40"/>
  <c r="I224" i="40"/>
  <c r="I225" i="40"/>
  <c r="I226" i="40"/>
  <c r="I227" i="40"/>
  <c r="I228" i="40"/>
  <c r="I240" i="40"/>
  <c r="I245" i="40"/>
  <c r="I253" i="40"/>
  <c r="I254" i="40"/>
  <c r="I255" i="40"/>
  <c r="I256" i="40"/>
  <c r="I280" i="40"/>
  <c r="I282" i="40"/>
  <c r="I283" i="40"/>
  <c r="I284" i="40"/>
  <c r="I285" i="40"/>
  <c r="I286" i="40"/>
  <c r="I287" i="40"/>
  <c r="I291" i="40"/>
  <c r="I304" i="40"/>
  <c r="I312" i="40"/>
  <c r="I313" i="40"/>
  <c r="I320" i="40"/>
  <c r="I325" i="40"/>
  <c r="I326" i="40"/>
  <c r="I327" i="40"/>
  <c r="I328" i="40"/>
  <c r="I414" i="40"/>
  <c r="I439" i="40"/>
  <c r="I443" i="40"/>
  <c r="I447" i="40"/>
  <c r="I63" i="40"/>
  <c r="I77" i="40"/>
  <c r="I81" i="40"/>
  <c r="I85" i="40"/>
  <c r="I94" i="40"/>
  <c r="I122" i="40"/>
  <c r="I161" i="40"/>
  <c r="I171" i="40"/>
  <c r="I216" i="40"/>
  <c r="I223" i="40"/>
  <c r="I231" i="40"/>
  <c r="I243" i="40"/>
  <c r="I278" i="40"/>
  <c r="I344" i="40"/>
  <c r="I356" i="40"/>
  <c r="I358" i="40"/>
  <c r="I441" i="40"/>
  <c r="I445" i="40"/>
  <c r="BI448" i="40"/>
  <c r="I4" i="40"/>
  <c r="I6" i="40"/>
  <c r="I7" i="40"/>
  <c r="I25" i="40"/>
  <c r="I38" i="40"/>
  <c r="I90" i="40"/>
  <c r="I92" i="40"/>
  <c r="I134" i="40"/>
  <c r="I141" i="40"/>
  <c r="I149" i="40"/>
  <c r="I168" i="40"/>
  <c r="I169" i="40"/>
  <c r="I189" i="40"/>
  <c r="I191" i="40"/>
  <c r="I193" i="40"/>
  <c r="I210" i="40"/>
  <c r="I237" i="40"/>
  <c r="I247" i="40"/>
  <c r="I249" i="40"/>
  <c r="I258" i="40"/>
  <c r="I260" i="40"/>
  <c r="I261" i="40"/>
  <c r="I263" i="40"/>
  <c r="I265" i="40"/>
  <c r="I267" i="40"/>
  <c r="I270" i="40"/>
  <c r="I298" i="40"/>
  <c r="I315" i="40"/>
  <c r="I348" i="40"/>
  <c r="I384" i="40"/>
  <c r="I403" i="40"/>
  <c r="I430" i="40"/>
  <c r="I432" i="40"/>
  <c r="I433" i="40"/>
  <c r="I434" i="40"/>
  <c r="DK448" i="40"/>
  <c r="I46" i="40"/>
  <c r="M448" i="40"/>
  <c r="AC448" i="40"/>
  <c r="AK448" i="40"/>
  <c r="I5" i="40"/>
  <c r="I15" i="40"/>
  <c r="I24" i="40"/>
  <c r="I34" i="40"/>
  <c r="I37" i="40"/>
  <c r="I39" i="40"/>
  <c r="I50" i="40"/>
  <c r="I70" i="40"/>
  <c r="I91" i="40"/>
  <c r="I93" i="40"/>
  <c r="I96" i="40"/>
  <c r="I99" i="40"/>
  <c r="I118" i="40"/>
  <c r="I135" i="40"/>
  <c r="I140" i="40"/>
  <c r="I142" i="40"/>
  <c r="I164" i="40"/>
  <c r="I167" i="40"/>
  <c r="I188" i="40"/>
  <c r="I190" i="40"/>
  <c r="I192" i="40"/>
  <c r="I209" i="40"/>
  <c r="I236" i="40"/>
  <c r="I238" i="40"/>
  <c r="I246" i="40"/>
  <c r="I248" i="40"/>
  <c r="I259" i="40"/>
  <c r="I262" i="40"/>
  <c r="I264" i="40"/>
  <c r="I266" i="40"/>
  <c r="I268" i="40"/>
  <c r="I269" i="40"/>
  <c r="I271" i="40"/>
  <c r="I290" i="40"/>
  <c r="I297" i="40"/>
  <c r="I349" i="40"/>
  <c r="I350" i="40"/>
  <c r="I385" i="40"/>
  <c r="I404" i="40"/>
  <c r="I448" i="40" l="1"/>
</calcChain>
</file>

<file path=xl/sharedStrings.xml><?xml version="1.0" encoding="utf-8"?>
<sst xmlns="http://schemas.openxmlformats.org/spreadsheetml/2006/main" count="118404" uniqueCount="538">
  <si>
    <t>Адрес</t>
  </si>
  <si>
    <t>Объем</t>
  </si>
  <si>
    <t>Ремонт металлической кровли</t>
  </si>
  <si>
    <t>Усиление элементов деревянной стропильной системы</t>
  </si>
  <si>
    <t>объём</t>
  </si>
  <si>
    <t>утепление (засыпка) чердачного перекрытия</t>
  </si>
  <si>
    <t>Ремонт и замена слуховых окон</t>
  </si>
  <si>
    <t>Прочие работы( ремонт вентиляционных и дымоходных каналов и т.д.)</t>
  </si>
  <si>
    <t>Объемы</t>
  </si>
  <si>
    <t>Ремонт и окраска фасада</t>
  </si>
  <si>
    <t>Косметический ремонт лестничных клеток ( натуральный показатель выражается в физической единице уборочной площади лестничной клетки)</t>
  </si>
  <si>
    <t>Замена водосточных труб</t>
  </si>
  <si>
    <t>Ямочный ремонт и отдельных участков отмосток</t>
  </si>
  <si>
    <t>Ремонт приямков,входов в подвалы</t>
  </si>
  <si>
    <t>Замена и восстановление отдельных элементов (приборов) заполнений дверей</t>
  </si>
  <si>
    <t>Установка металлических дверей,решеток</t>
  </si>
  <si>
    <t>Замена и восстановление отдельных элементов( приборов) заполнений окон</t>
  </si>
  <si>
    <t>Замена, восстановлени отдельных участков полов</t>
  </si>
  <si>
    <t>Ремонт балконов, козырьков в подъезды,подвалы, над балконами верхних этажей</t>
  </si>
  <si>
    <t>Ремонт трубопровода ГВС</t>
  </si>
  <si>
    <t>Ремонт трубопровода ХВС</t>
  </si>
  <si>
    <t>Теплоснабжения</t>
  </si>
  <si>
    <t>Систем канализации</t>
  </si>
  <si>
    <t>Замена отопительных приборов</t>
  </si>
  <si>
    <t>Замена и ремонт запорной арматуры ц/о, ГВС, ХВС</t>
  </si>
  <si>
    <t>Замена и ремонт электропроводки</t>
  </si>
  <si>
    <t>Замена и ремонт аппаратов защиты, замена установочной арматуры</t>
  </si>
  <si>
    <t>Ремонт ВУ,ВРУ,ГРЩ, ЭЩ и т.д.</t>
  </si>
  <si>
    <t>кровля</t>
  </si>
  <si>
    <t>тыс. кв. м.</t>
  </si>
  <si>
    <t>крыши</t>
  </si>
  <si>
    <t>тыс. руб.</t>
  </si>
  <si>
    <t>м3</t>
  </si>
  <si>
    <t>шт</t>
  </si>
  <si>
    <t>тыс.руб.</t>
  </si>
  <si>
    <t>стены, фасады</t>
  </si>
  <si>
    <t>Лестницы., лестнияные клетки</t>
  </si>
  <si>
    <t>тыс.кв.м.</t>
  </si>
  <si>
    <t>кровли</t>
  </si>
  <si>
    <t>шт.</t>
  </si>
  <si>
    <t>фундаменты и подвальный помещения</t>
  </si>
  <si>
    <t>тыс. п.м.</t>
  </si>
  <si>
    <t>проемы</t>
  </si>
  <si>
    <t>полы</t>
  </si>
  <si>
    <t>тыс.кв.м</t>
  </si>
  <si>
    <t>Балконы, лоджии, крыльца</t>
  </si>
  <si>
    <t>ГВС, ХВС, системы теплоснабжеения, системы канализации</t>
  </si>
  <si>
    <t>тыс.п.м</t>
  </si>
  <si>
    <t>Тыс.п.м.</t>
  </si>
  <si>
    <t>ГВС, ХВС, системы теплоснабжения, системы канализации</t>
  </si>
  <si>
    <t>электрооборудование</t>
  </si>
  <si>
    <t>тыс.п.м.</t>
  </si>
  <si>
    <t>добавить работы</t>
  </si>
  <si>
    <t>тыс. руб</t>
  </si>
  <si>
    <t>Аварийно-восстановительные работы</t>
  </si>
  <si>
    <t>Антиперирование</t>
  </si>
  <si>
    <t>№ п/п</t>
  </si>
  <si>
    <t>№ п/п ЖЭС</t>
  </si>
  <si>
    <t>Ремонт и восстановление разрушенных участков тротуаров,проездов,дорожек</t>
  </si>
  <si>
    <t>внешнее благоустройство</t>
  </si>
  <si>
    <t>тыс. кв. м</t>
  </si>
  <si>
    <t>Начисление по текущему ремонту на 2015 год</t>
  </si>
  <si>
    <t>АКАДЕМИКА ПАВЛОВА УЛ. д.14</t>
  </si>
  <si>
    <t>АПТЕКАРСКИЙ ПР. д.10</t>
  </si>
  <si>
    <t>АПТЕКАРСКИЙ ПР. д.7</t>
  </si>
  <si>
    <t>БАРМАЛЕЕВА УЛ. д.10</t>
  </si>
  <si>
    <t>БАРМАЛЕЕВА УЛ. д.12</t>
  </si>
  <si>
    <t>БАРМАЛЕЕВА УЛ. д.15</t>
  </si>
  <si>
    <t>БАРМАЛЕЕВА УЛ. д.17</t>
  </si>
  <si>
    <t>БАРМАЛЕЕВА УЛ. д.20</t>
  </si>
  <si>
    <t>БАРМАЛЕЕВА УЛ. д.21</t>
  </si>
  <si>
    <t>БАРМАЛЕЕВА УЛ. д.24</t>
  </si>
  <si>
    <t>БАРМАЛЕЕВА УЛ. д.26</t>
  </si>
  <si>
    <t>БАРМАЛЕЕВА УЛ. д.28</t>
  </si>
  <si>
    <t>БАРМАЛЕЕВА УЛ. д.33</t>
  </si>
  <si>
    <t>БАРМАЛЕЕВА УЛ. д.7</t>
  </si>
  <si>
    <t>БАРМАЛЕЕВА УЛ. д.9</t>
  </si>
  <si>
    <t>БОЛЬШАЯ МОНЕТНАЯ УЛ. д.11</t>
  </si>
  <si>
    <t>БОЛЬШАЯ МОНЕТНАЯ УЛ. д.18</t>
  </si>
  <si>
    <t>БОЛЬШАЯ МОНЕТНАЯ УЛ. д.19А</t>
  </si>
  <si>
    <t>БОЛЬШАЯ МОНЕТНАЯ УЛ. д.21/9</t>
  </si>
  <si>
    <t>БОЛЬШАЯ МОНЕТНАЯ УЛ. д.22</t>
  </si>
  <si>
    <t>БОЛЬШАЯ МОНЕТНАЯ УЛ. д.23</t>
  </si>
  <si>
    <t>БОЛЬШАЯ МОНЕТНАЯ УЛ. д.24</t>
  </si>
  <si>
    <t>БОЛЬШАЯ МОНЕТНАЯ УЛ. д.25</t>
  </si>
  <si>
    <t>БОЛЬШАЯ МОНЕТНАЯ УЛ. д.29</t>
  </si>
  <si>
    <t>БОЛЬШАЯ МОНЕТНАЯ УЛ. д.3</t>
  </si>
  <si>
    <t>БОЛЬШАЯ МОНЕТНАЯ УЛ. д.30</t>
  </si>
  <si>
    <t>БОЛЬШАЯ МОНЕТНАЯ УЛ. д.32</t>
  </si>
  <si>
    <t>БОЛЬШАЯ МОНЕТНАЯ УЛ. д.35/15</t>
  </si>
  <si>
    <t>БОЛЬШАЯ МОНЕТНАЯ УЛ. д.4</t>
  </si>
  <si>
    <t>БОЛЬШАЯ МОНЕТНАЯ УЛ. д.6</t>
  </si>
  <si>
    <t>БОЛЬШАЯ МОНЕТНАЯ УЛ. д.7</t>
  </si>
  <si>
    <t>БОЛЬШАЯ МОНЕТНАЯ УЛ. д.9</t>
  </si>
  <si>
    <t>БОЛЬШАЯ ПОСАДСКАЯ УЛ. д.1/10</t>
  </si>
  <si>
    <t>БОЛЬШАЯ ПУШКАРСКАЯ УЛ. д.17</t>
  </si>
  <si>
    <t>БОЛЬШАЯ ПУШКАРСКАЯ УЛ. д.23</t>
  </si>
  <si>
    <t>БОЛЬШАЯ ПУШКАРСКАЯ УЛ. д.24</t>
  </si>
  <si>
    <t>БОЛЬШАЯ ПУШКАРСКАЯ УЛ. д.25</t>
  </si>
  <si>
    <t>БОЛЬШАЯ ПУШКАРСКАЯ УЛ. д.27</t>
  </si>
  <si>
    <t>БОЛЬШАЯ ПУШКАРСКАЯ УЛ. д.28/2</t>
  </si>
  <si>
    <t>БОЛЬШАЯ ПУШКАРСКАЯ УЛ. д.29</t>
  </si>
  <si>
    <t>БОЛЬШАЯ ПУШКАРСКАЯ УЛ. д.30</t>
  </si>
  <si>
    <t>БОЛЬШАЯ ПУШКАРСКАЯ УЛ. д.32</t>
  </si>
  <si>
    <t>БОЛЬШАЯ ПУШКАРСКАЯ УЛ. д.38</t>
  </si>
  <si>
    <t>БОЛЬШАЯ ПУШКАРСКАЯ УЛ. д.40</t>
  </si>
  <si>
    <t>БОЛЬШАЯ ПУШКАРСКАЯ УЛ. д.42/16</t>
  </si>
  <si>
    <t>БОЛЬШАЯ ПУШКАРСКАЯ УЛ. д.43</t>
  </si>
  <si>
    <t>БОЛЬШАЯ ПУШКАРСКАЯ УЛ. д.45</t>
  </si>
  <si>
    <t>БОЛЬШАЯ ПУШКАРСКАЯ УЛ. д.46</t>
  </si>
  <si>
    <t>БОЛЬШАЯ ПУШКАРСКАЯ УЛ. д.47</t>
  </si>
  <si>
    <t>БОЛЬШАЯ ПУШКАРСКАЯ УЛ. д.50</t>
  </si>
  <si>
    <t>БОЛЬШАЯ ПУШКАРСКАЯ УЛ. д.52</t>
  </si>
  <si>
    <t>БОЛЬШАЯ ПУШКАРСКАЯ УЛ. д.56</t>
  </si>
  <si>
    <t>БОЛЬШАЯ ПУШКАРСКАЯ УЛ. д.58</t>
  </si>
  <si>
    <t>БОЛЬШАЯ ПУШКАРСКАЯ УЛ. д.60</t>
  </si>
  <si>
    <t>БОЛЬШАЯ ПУШКАРСКАЯ УЛ. д.62</t>
  </si>
  <si>
    <t>БОЛЬШОЙ ПР. д.102</t>
  </si>
  <si>
    <t>БОЛЬШОЙ ПР. д.104</t>
  </si>
  <si>
    <t>БОЛЬШОЙ ПР. д.106</t>
  </si>
  <si>
    <t>БОЛЬШОЙ ПР. д.31</t>
  </si>
  <si>
    <t>БОЛЬШОЙ ПР. д.33</t>
  </si>
  <si>
    <t>БОЛЬШОЙ ПР. д.35В</t>
  </si>
  <si>
    <t>БОЛЬШОЙ ПР. д.39</t>
  </si>
  <si>
    <t>БОЛЬШОЙ ПР. д.41</t>
  </si>
  <si>
    <t>БОЛЬШОЙ ПР. д.43</t>
  </si>
  <si>
    <t>БОЛЬШОЙ ПР. д.45</t>
  </si>
  <si>
    <t>БОЛЬШОЙ ПР. д.47</t>
  </si>
  <si>
    <t>БОЛЬШОЙ ПР. д.49/18</t>
  </si>
  <si>
    <t>БОЛЬШОЙ ПР. д.51/9</t>
  </si>
  <si>
    <t>БОЛЬШОЙ ПР. д.53</t>
  </si>
  <si>
    <t>БОЛЬШОЙ ПР. д.55/6</t>
  </si>
  <si>
    <t>БОЛЬШОЙ ПР. д.57/1</t>
  </si>
  <si>
    <t>БОЛЬШОЙ ПР. д.61/3</t>
  </si>
  <si>
    <t>БОЛЬШОЙ ПР. д.65</t>
  </si>
  <si>
    <t>БОЛЬШОЙ ПР. д.67</t>
  </si>
  <si>
    <t>БОЛЬШОЙ ПР. д.69</t>
  </si>
  <si>
    <t>БОЛЬШОЙ ПР. д.71</t>
  </si>
  <si>
    <t>БОЛЬШОЙ ПР. д.76-78</t>
  </si>
  <si>
    <t>БОЛЬШОЙ ПР. д.77</t>
  </si>
  <si>
    <t>БОЛЬШОЙ ПР. д.80</t>
  </si>
  <si>
    <t>БОЛЬШОЙ ПР. д.82</t>
  </si>
  <si>
    <t>БОЛЬШОЙ ПР. д.86</t>
  </si>
  <si>
    <t>БОЛЬШОЙ ПР. д.88</t>
  </si>
  <si>
    <t>БОЛЬШОЙ ПР. д.90</t>
  </si>
  <si>
    <t>БОЛЬШОЙ ПР. д.94</t>
  </si>
  <si>
    <t>БОЛЬШОЙ ПР. д.98</t>
  </si>
  <si>
    <t>ВОСКОВА УЛ. д.11</t>
  </si>
  <si>
    <t>ВОСКОВА УЛ. д.12</t>
  </si>
  <si>
    <t>ВОСКОВА УЛ. д.15-17</t>
  </si>
  <si>
    <t>ВОСКОВА УЛ. д.16</t>
  </si>
  <si>
    <t>ВОСКОВА УЛ. д.18/10</t>
  </si>
  <si>
    <t>ВОСКОВА УЛ. д.2</t>
  </si>
  <si>
    <t>ВОСКОВА УЛ. д.20</t>
  </si>
  <si>
    <t>ВОСКОВА УЛ. д.26</t>
  </si>
  <si>
    <t>ВОСКОВА УЛ. д.27/18</t>
  </si>
  <si>
    <t>ВОСКОВА УЛ. д.31/20</t>
  </si>
  <si>
    <t>ВОСКОВА УЛ. д.6</t>
  </si>
  <si>
    <t>ВОСКОВА УЛ. д.8/5</t>
  </si>
  <si>
    <t>ВОСКОВА УЛ. д.9</t>
  </si>
  <si>
    <t>ВСЕВОЛОДА ВИШНЕВСКОГО УЛ д.1</t>
  </si>
  <si>
    <t>ВСЕВОЛОДА ВИШНЕВСКОГО УЛ д.2/12</t>
  </si>
  <si>
    <t>ВСЕВОЛОДА ВИШНЕВСКОГО УЛ д.3</t>
  </si>
  <si>
    <t>ВСЕВОЛОДА ВИШНЕВСКОГО УЛ д.5</t>
  </si>
  <si>
    <t>ВСЕВОЛОДА ВИШНЕВСКОГО УЛ д.7</t>
  </si>
  <si>
    <t>ВСЕВОЛОДА ВИШНЕВСКОГО УЛ д.8</t>
  </si>
  <si>
    <t>ГРАФТИО УЛ. д.6</t>
  </si>
  <si>
    <t>ДИВЕНСКАЯ УЛ. д.14</t>
  </si>
  <si>
    <t>ДИВЕНСКАЯ УЛ. д.18/16</t>
  </si>
  <si>
    <t>ДИВЕНСКАЯ УЛ. д.9/3</t>
  </si>
  <si>
    <t>КАМЕННООСТРОВСКИЙ ПР. д.12</t>
  </si>
  <si>
    <t>КАМЕННООСТРОВСКИЙ ПР. д.13/2</t>
  </si>
  <si>
    <t>КАМЕННООСТРОВСКИЙ ПР. д.14</t>
  </si>
  <si>
    <t>КАМЕННООСТРОВСКИЙ ПР. д.17</t>
  </si>
  <si>
    <t>КАМЕННООСТРОВСКИЙ ПР. д.18/11</t>
  </si>
  <si>
    <t>КАМЕННООСТРОВСКИЙ ПР. д.19/13</t>
  </si>
  <si>
    <t>КАМЕННООСТРОВСКИЙ ПР. д.20</t>
  </si>
  <si>
    <t>КАМЕННООСТРОВСКИЙ ПР. д.22</t>
  </si>
  <si>
    <t>КАМЕННООСТРОВСКИЙ ПР. д.25/2</t>
  </si>
  <si>
    <t>КАМЕННООСТРОВСКИЙ ПР. д.29</t>
  </si>
  <si>
    <t>КАМЕННООСТРОВСКИЙ ПР. д.35/75</t>
  </si>
  <si>
    <t>КАМЕННООСТРОВСКИЙ ПР. д.38/96</t>
  </si>
  <si>
    <t>КАМЕННООСТРОВСКИЙ ПР. д.39</t>
  </si>
  <si>
    <t>КАМЕННООСТРОВСКИЙ ПР. д.41</t>
  </si>
  <si>
    <t>КАМЕННООСТРОВСКИЙ ПР. д.42Б</t>
  </si>
  <si>
    <t>КАМЕННООСТРОВСКИЙ ПР. д.43</t>
  </si>
  <si>
    <t>КАМЕННООСТРОВСКИЙ ПР. д.44/16</t>
  </si>
  <si>
    <t>КАМЕННООСТРОВСКИЙ ПР. д.44Б</t>
  </si>
  <si>
    <t>КАМЕННООСТРОВСКИЙ ПР. д.44В</t>
  </si>
  <si>
    <t>КАМЕННООСТРОВСКИЙ ПР. д.47</t>
  </si>
  <si>
    <t>КАМЕННООСТРОВСКИЙ ПР. д.53/22</t>
  </si>
  <si>
    <t>КАМЕННООСТРОВСКИЙ ПР. д.57</t>
  </si>
  <si>
    <t>КАМЕННООСТРОВСКИЙ ПР. д.59</t>
  </si>
  <si>
    <t>КАМЕННООСТРОВСКИЙ ПР. д.61</t>
  </si>
  <si>
    <t>КАМЕННООСТРОВСКИЙ ПР. д.65</t>
  </si>
  <si>
    <t>КАМЕННООСТРОВСКИЙ ПР. д.73-75</t>
  </si>
  <si>
    <t>КАМЕННООСТРОВСКИЙ ПР. д.9/2</t>
  </si>
  <si>
    <t>КАРПОВКИ РЕКИ НАБ. д.13</t>
  </si>
  <si>
    <t>КАРПОВКИ РЕКИ НАБ. д.16</t>
  </si>
  <si>
    <t>КАРПОВКИ РЕКИ НАБ. д.18</t>
  </si>
  <si>
    <t>КАРПОВКИ РЕКИ НАБ. д.19</t>
  </si>
  <si>
    <t>КАРПОВКИ РЕКИ НАБ. д.21</t>
  </si>
  <si>
    <t>КАРПОВКИ РЕКИ НАБ. д.25</t>
  </si>
  <si>
    <t>КОТОВСКОГО УЛ. д.3/12</t>
  </si>
  <si>
    <t>КОТОВСКОГО УЛ. д.5/14</t>
  </si>
  <si>
    <t>КРОНВЕРКСКАЯ УЛ. д.1</t>
  </si>
  <si>
    <t>КРОНВЕРКСКАЯ УЛ. д.12</t>
  </si>
  <si>
    <t>КРОНВЕРКСКАЯ УЛ. д.14</t>
  </si>
  <si>
    <t>КРОНВЕРКСКАЯ УЛ. д.15</t>
  </si>
  <si>
    <t>КРОНВЕРКСКАЯ УЛ. д.17/1</t>
  </si>
  <si>
    <t>КРОНВЕРКСКАЯ УЛ. д.25</t>
  </si>
  <si>
    <t>КРОНВЕРКСКАЯ УЛ. д.27</t>
  </si>
  <si>
    <t>КРОНВЕРКСКАЯ УЛ. д.3</t>
  </si>
  <si>
    <t>КРОНВЕРКСКИЙ ПР. д.23</t>
  </si>
  <si>
    <t>КРОНВЕРКСКИЙ ПР. д.29</t>
  </si>
  <si>
    <t>КРОНВЕРКСКИЙ ПР. д.33</t>
  </si>
  <si>
    <t>КРОНВЕРКСКИЙ ПР. д.35</t>
  </si>
  <si>
    <t>КРОНВЕРКСКИЙ ПР. д.45</t>
  </si>
  <si>
    <t>КРОНВЕРКСКИЙ ПР. д.47</t>
  </si>
  <si>
    <t>КРОПОТКИНА УЛ. д.11</t>
  </si>
  <si>
    <t>КРОПОТКИНА УЛ. д.19/8</t>
  </si>
  <si>
    <t>КРОПОТКИНА УЛ. д.5</t>
  </si>
  <si>
    <t>КРОПОТКИНА УЛ. д.7</t>
  </si>
  <si>
    <t>КУЙБЫШЕВА УЛ. д.1/5</t>
  </si>
  <si>
    <t>КУЙБЫШЕВА УЛ. д.10</t>
  </si>
  <si>
    <t>КУЙБЫШЕВА УЛ. д.14</t>
  </si>
  <si>
    <t>КУЙБЫШЕВА УЛ. д.15</t>
  </si>
  <si>
    <t>КУЙБЫШЕВА УЛ. д.19</t>
  </si>
  <si>
    <t>КУЙБЫШЕВА УЛ. д.20</t>
  </si>
  <si>
    <t>КУЙБЫШЕВА УЛ. д.21</t>
  </si>
  <si>
    <t>КУЙБЫШЕВА УЛ. д.22</t>
  </si>
  <si>
    <t>КУЙБЫШЕВА УЛ. д.23</t>
  </si>
  <si>
    <t>КУЙБЫШЕВА УЛ. д.24</t>
  </si>
  <si>
    <t>КУЙБЫШЕВА УЛ. д.27</t>
  </si>
  <si>
    <t>КУЙБЫШЕВА УЛ. д.3</t>
  </si>
  <si>
    <t>КУЙБЫШЕВА УЛ. д.30</t>
  </si>
  <si>
    <t>КУЙБЫШЕВА УЛ. д.31</t>
  </si>
  <si>
    <t>КУЙБЫШЕВА УЛ. д.32</t>
  </si>
  <si>
    <t>КУЙБЫШЕВА УЛ. д.33/8</t>
  </si>
  <si>
    <t>КУЙБЫШЕВА УЛ. д.34</t>
  </si>
  <si>
    <t>КУЙБЫШЕВА УЛ. д.36</t>
  </si>
  <si>
    <t>КУЙБЫШЕВА УЛ. д.38-40</t>
  </si>
  <si>
    <t>КУЙБЫШЕВА УЛ. д.5</t>
  </si>
  <si>
    <t>КУЙБЫШЕВА УЛ. д.7</t>
  </si>
  <si>
    <t>КУЙБЫШЕВА УЛ. д.8</t>
  </si>
  <si>
    <t>КУЙБЫШЕВА УЛ. д.9/8</t>
  </si>
  <si>
    <t>ЛЕНИНА УЛ. д.10</t>
  </si>
  <si>
    <t>ЛЕНИНА УЛ. д.11/64</t>
  </si>
  <si>
    <t>ЛЕНИНА УЛ. д.12/36</t>
  </si>
  <si>
    <t>ЛЕНИНА УЛ. д.13</t>
  </si>
  <si>
    <t>ЛЕНИНА УЛ. д.14</t>
  </si>
  <si>
    <t>ЛЕНИНА УЛ. д.19</t>
  </si>
  <si>
    <t>ЛЕНИНА УЛ. д.25</t>
  </si>
  <si>
    <t>ЛЕНИНА УЛ. д.27</t>
  </si>
  <si>
    <t>ЛЕНИНА УЛ. д.29</t>
  </si>
  <si>
    <t>ЛЕНИНА УЛ. д.33</t>
  </si>
  <si>
    <t>ЛЕНИНА УЛ. д.35</t>
  </si>
  <si>
    <t>ЛЕНИНА УЛ. д.37</t>
  </si>
  <si>
    <t>ЛЕНИНА УЛ. д.39</t>
  </si>
  <si>
    <t>ЛЕНИНА УЛ. д.41</t>
  </si>
  <si>
    <t>ЛЕНИНА УЛ. д.8</t>
  </si>
  <si>
    <t>ЛИТЕРАТОРОВ УЛ. д.15</t>
  </si>
  <si>
    <t>ЛИТЕРАТОРОВ УЛ. д.17</t>
  </si>
  <si>
    <t>ЛЬВА ТОЛСТОГО УЛ. д.4</t>
  </si>
  <si>
    <t>МАЛАЯ МОНЕТНАЯ УЛ. д.7</t>
  </si>
  <si>
    <t>МАЛАЯ ПОСАДСКАЯ УЛ. д.14</t>
  </si>
  <si>
    <t>МАЛАЯ ПОСАДСКАЯ УЛ. д.16</t>
  </si>
  <si>
    <t>МАЛАЯ ПОСАДСКАЯ УЛ. д.20</t>
  </si>
  <si>
    <t>МАЛАЯ ПОСАДСКАЯ УЛ. д.23</t>
  </si>
  <si>
    <t>МАЛАЯ ПОСАДСКАЯ УЛ. д.25/4</t>
  </si>
  <si>
    <t>МАЛАЯ ПОСАДСКАЯ УЛ. д.7/4</t>
  </si>
  <si>
    <t>МАЛАЯ ПОСАДСКАЯ УЛ. д.8</t>
  </si>
  <si>
    <t>МАЛАЯ ПУШКАРСКАЯ УЛ. д.20/4</t>
  </si>
  <si>
    <t>МАЛАЯ ПУШКАРСКАЯ УЛ. д.26</t>
  </si>
  <si>
    <t>МАЛАЯ ПУШКАРСКАЯ УЛ. д.32</t>
  </si>
  <si>
    <t>МАЛАЯ ПУШКАРСКАЯ УЛ. д.34</t>
  </si>
  <si>
    <t>МАЛАЯ ПУШКАРСКАЯ УЛ. д.4-6</t>
  </si>
  <si>
    <t>МАЛЫЙ ПР. П.С. д.70/18</t>
  </si>
  <si>
    <t>МАЛЫЙ ПР. П.С. д.72</t>
  </si>
  <si>
    <t>МАЛЫЙ ПР. П.С. д.74</t>
  </si>
  <si>
    <t>МАЛЫЙ ПР. П.С. д.82</t>
  </si>
  <si>
    <t>МАЛЫЙ ПР. П.С. д.84-86</t>
  </si>
  <si>
    <t>МАРКИНА УЛ. д.7</t>
  </si>
  <si>
    <t>МАТВЕЕВСКИЙ ПЕР. д.2В</t>
  </si>
  <si>
    <t>МИРА УЛ. д.1/9</t>
  </si>
  <si>
    <t>МИРА УЛ. д.10</t>
  </si>
  <si>
    <t>МИРА УЛ. д.2/11</t>
  </si>
  <si>
    <t>МИРА УЛ. д.24</t>
  </si>
  <si>
    <t>МИРА УЛ. д.25</t>
  </si>
  <si>
    <t>МИРА УЛ. д.28</t>
  </si>
  <si>
    <t>МИРА УЛ. д.29</t>
  </si>
  <si>
    <t>МИРА УЛ. д.31</t>
  </si>
  <si>
    <t>МИРА УЛ. д.32</t>
  </si>
  <si>
    <t>МИРА УЛ. д.9</t>
  </si>
  <si>
    <t>МИЧУРИНСКАЯ УЛ. д.11/18</t>
  </si>
  <si>
    <t>МИЧУРИНСКАЯ УЛ. д.12</t>
  </si>
  <si>
    <t>МИЧУРИНСКАЯ УЛ. д.21/11</t>
  </si>
  <si>
    <t>МИЧУРИНСКАЯ УЛ. д.9/11</t>
  </si>
  <si>
    <t>ОРДИНАРНАЯ УЛ. д.10</t>
  </si>
  <si>
    <t>ОРДИНАРНАЯ УЛ. д.12</t>
  </si>
  <si>
    <t>ОРДИНАРНАЯ УЛ. д.18</t>
  </si>
  <si>
    <t>ОРДИНАРНАЯ УЛ. д.19</t>
  </si>
  <si>
    <t>ОРДИНАРНАЯ УЛ. д.20</t>
  </si>
  <si>
    <t>ОРДИНАРНАЯ УЛ. д.21</t>
  </si>
  <si>
    <t>ОРДИНАРНАЯ УЛ. д.3</t>
  </si>
  <si>
    <t>ОРДИНАРНАЯ УЛ. д.3А</t>
  </si>
  <si>
    <t>ОРДИНАРНАЯ УЛ. д.5</t>
  </si>
  <si>
    <t>ОРДИНАРНАЯ УЛ. д.8</t>
  </si>
  <si>
    <t>ПЕТРОВСКАЯ НАБ. д.2 корп.2</t>
  </si>
  <si>
    <t>ПЕТРОПАВЛОВСКАЯ УЛ. д.6</t>
  </si>
  <si>
    <t>ПЕТРОПАВЛОВСКАЯ УЛ. д.8</t>
  </si>
  <si>
    <t>ПЛУТАЛОВА УЛ. д.10</t>
  </si>
  <si>
    <t>ПЛУТАЛОВА УЛ. д.15</t>
  </si>
  <si>
    <t>ПЛУТАЛОВА УЛ. д.18</t>
  </si>
  <si>
    <t>ПЛУТАЛОВА УЛ. д.20</t>
  </si>
  <si>
    <t>ПЛУТАЛОВА УЛ. д.22</t>
  </si>
  <si>
    <t>ПЛУТАЛОВА УЛ. д.8</t>
  </si>
  <si>
    <t>ПОДКОВЫРОВА УЛ. д.10</t>
  </si>
  <si>
    <t>ПОДКОВЫРОВА УЛ. д.11-13</t>
  </si>
  <si>
    <t>ПОДКОВЫРОВА УЛ. д.14</t>
  </si>
  <si>
    <t>ПОДКОВЫРОВА УЛ. д.15-17</t>
  </si>
  <si>
    <t>ПОДКОВЫРОВА УЛ. д.20</t>
  </si>
  <si>
    <t>ПОДКОВЫРОВА УЛ. д.22</t>
  </si>
  <si>
    <t>ПОДКОВЫРОВА УЛ. д.25</t>
  </si>
  <si>
    <t>ПОДКОВЫРОВА УЛ. д.31</t>
  </si>
  <si>
    <t>ПОДКОВЫРОВА УЛ. д.33</t>
  </si>
  <si>
    <t>ПОДКОВЫРОВА УЛ. д.4</t>
  </si>
  <si>
    <t>ПОДКОВЫРОВА УЛ. д.43А</t>
  </si>
  <si>
    <t>ПОДКОВЫРОВА УЛ. д.7</t>
  </si>
  <si>
    <t>ПОДКОВЫРОВА УЛ. д.8</t>
  </si>
  <si>
    <t>ПОДКОВЫРОВА УЛ. д.9</t>
  </si>
  <si>
    <t>ПОДРЕЗОВА УЛ. д.10</t>
  </si>
  <si>
    <t>ПОДРЕЗОВА УЛ. д.12</t>
  </si>
  <si>
    <t>ПОДРЕЗОВА УЛ. д.14/69</t>
  </si>
  <si>
    <t>ПОДРЕЗОВА УЛ. д.16</t>
  </si>
  <si>
    <t>ПОДРЕЗОВА УЛ. д.17</t>
  </si>
  <si>
    <t>ПОДРЕЗОВА УЛ. д.20</t>
  </si>
  <si>
    <t>ПОДРЕЗОВА УЛ. д.4</t>
  </si>
  <si>
    <t>ПОДРЕЗОВА УЛ. д.5</t>
  </si>
  <si>
    <t>ПОДРЕЗОВА УЛ. д.6</t>
  </si>
  <si>
    <t>ПОДРЕЗОВА УЛ. д.7</t>
  </si>
  <si>
    <t>ПОЛОЗОВА УЛ. д.10</t>
  </si>
  <si>
    <t>ПОЛОЗОВА УЛ. д.11</t>
  </si>
  <si>
    <t>ПОЛОЗОВА УЛ. д.12</t>
  </si>
  <si>
    <t>ПОЛОЗОВА УЛ. д.13/63</t>
  </si>
  <si>
    <t>ПОЛОЗОВА УЛ. д.14</t>
  </si>
  <si>
    <t>ПОЛОЗОВА УЛ. д.17</t>
  </si>
  <si>
    <t>ПОЛОЗОВА УЛ. д.21</t>
  </si>
  <si>
    <t>ПОЛОЗОВА УЛ. д.23</t>
  </si>
  <si>
    <t>ПОЛОЗОВА УЛ. д.3</t>
  </si>
  <si>
    <t>ПОЛОЗОВА УЛ. д.4</t>
  </si>
  <si>
    <t>ПОЛОЗОВА УЛ. д.5</t>
  </si>
  <si>
    <t>ПОЛОЗОВА УЛ. д.6/17</t>
  </si>
  <si>
    <t>ПОЛОЗОВА УЛ. д.7</t>
  </si>
  <si>
    <t>ПОЛОЗОВА УЛ. д.8</t>
  </si>
  <si>
    <t>РЕНТГЕНА УЛ. д.11</t>
  </si>
  <si>
    <t>РЕНТГЕНА УЛ. д.15/31</t>
  </si>
  <si>
    <t>РЕНТГЕНА УЛ. д.23</t>
  </si>
  <si>
    <t>РЕНТГЕНА УЛ. д.4</t>
  </si>
  <si>
    <t>РЕНТГЕНА УЛ. д.6</t>
  </si>
  <si>
    <t>САБЛИНСКАЯ УЛ. д.13-15</t>
  </si>
  <si>
    <t>САБЛИНСКАЯ УЛ. д.3</t>
  </si>
  <si>
    <t>САБЛИНСКАЯ УЛ. д.5/21</t>
  </si>
  <si>
    <t>СЫТНИНСКАЯ УЛ. д.12</t>
  </si>
  <si>
    <t>СЫТНИНСКАЯ УЛ. д.14</t>
  </si>
  <si>
    <t>СЫТНИНСКАЯ УЛ. д.16</t>
  </si>
  <si>
    <t>ТРОИЦКАЯ ПЛ. П.С. д.1</t>
  </si>
  <si>
    <t>ЧАПАЕВА УЛ. д.11/4</t>
  </si>
  <si>
    <t>ЧАПАЕВА УЛ. д.2</t>
  </si>
  <si>
    <t>ЧАПАЕВА УЛ. д.21</t>
  </si>
  <si>
    <t>ЧАПАЕВА УЛ. д.23</t>
  </si>
  <si>
    <t>ЧАПЫГИНА УЛ. д.11</t>
  </si>
  <si>
    <t>Наименование раздела</t>
  </si>
  <si>
    <t>план</t>
  </si>
  <si>
    <t>Общая сумма, с 2012-2015 гг.</t>
  </si>
  <si>
    <t>БОЛЬШАЯ ПОСАДСКАЯ УЛ. д.10 А</t>
  </si>
  <si>
    <t>БОЛЬШАЯ ПОСАДСКАЯ УЛ. д.18/7 А</t>
  </si>
  <si>
    <t>БОЛЬШАЯ ПОСАДСКАЯ УЛ. д.18/7 В</t>
  </si>
  <si>
    <t>БОЛЬШАЯ ПОСАДСКАЯ УЛ. д.4 А</t>
  </si>
  <si>
    <t>БОЛЬШАЯ ПОСАДСКАЯ УЛ. д.4 Б</t>
  </si>
  <si>
    <t>БОЛЬШАЯ ПОСАДСКАЯ УЛ. д.4 В</t>
  </si>
  <si>
    <t>БОЛЬШАЯ ПОСАДСКАЯ УЛ. д.4 Г</t>
  </si>
  <si>
    <t>БОЛЬШАЯ ПУШКАРСКАЯ УЛ. д.19 А</t>
  </si>
  <si>
    <t>БОЛЬШАЯ ПУШКАРСКАЯ УЛ. д.19 Б</t>
  </si>
  <si>
    <t>Выполнение текущего ремонта за 9 месяцев 2015 года</t>
  </si>
  <si>
    <t>БОЛЬШАЯ МОНЕТНАЯ УЛ. д.31-33А</t>
  </si>
  <si>
    <t>БОЛЬШАЯ МОНЕТНАЯ УЛ. д.31-33В</t>
  </si>
  <si>
    <t>БОЛЬШАЯ ПОСАДСКАЯ УЛ. д.10 Б</t>
  </si>
  <si>
    <t>БОЛЬШАЯ ПОСАДСКАЯ УЛ. д.9/5А</t>
  </si>
  <si>
    <t>БОЛЬШАЯ ПОСАДСКАЯ УЛ. д.9/5Б</t>
  </si>
  <si>
    <t>БОЛЬШАЯ ПУШКАРСКАЯ УЛ. д.21А</t>
  </si>
  <si>
    <t>БОЛЬШАЯ ПУШКАРСКАЯ УЛ. д.21Б</t>
  </si>
  <si>
    <t>БОЛЬШАЯ ПУШКАРСКАЯ УЛ. д.26А</t>
  </si>
  <si>
    <t>БОЛЬШАЯ ПУШКАРСКАЯ УЛ. д.26Б</t>
  </si>
  <si>
    <t>БОЛЬШАЯ ПУШКАРСКАЯ УЛ. д.31А</t>
  </si>
  <si>
    <t>БОЛЬШАЯ ПУШКАРСКАЯ УЛ. д.31Б</t>
  </si>
  <si>
    <t>БОЛЬШАЯ ПУШКАРСКАЯ УЛ. д.34А</t>
  </si>
  <si>
    <t>БОЛЬШАЯ ПУШКАРСКАЯ УЛ. д.34Б</t>
  </si>
  <si>
    <t>БОЛЬШАЯ ПУШКАРСКАЯ УЛ. д.34В</t>
  </si>
  <si>
    <t>БОЛЬШАЯ ПУШКАРСКАЯ УЛ. д.41Б</t>
  </si>
  <si>
    <t>БОЛЬШАЯ ПУШКАРСКАЯ УЛ. д.41В</t>
  </si>
  <si>
    <t>БОЛЬШАЯ ПУШКАРСКАЯ УЛ. д.54А</t>
  </si>
  <si>
    <t>БОЛЬШАЯ ПУШКАРСКАЯ УЛ. д.54Б</t>
  </si>
  <si>
    <t>БОЛЬШАЯ ПУШКАРСКАЯ УЛ. д.54Д</t>
  </si>
  <si>
    <t>БОЛЬШОЙ ПР. д.33а-А</t>
  </si>
  <si>
    <t>БОЛЬШОЙ ПР. д.33а-В</t>
  </si>
  <si>
    <t>БОЛЬШОЙ ПР. д.63А</t>
  </si>
  <si>
    <t>БОЛЬШОЙ ПР. д.63Б</t>
  </si>
  <si>
    <t>БОЛЬШОЙ ПР. д.92А</t>
  </si>
  <si>
    <t>БОЛЬШОЙ ПР. д.92Б</t>
  </si>
  <si>
    <t>ВОСКОВА УЛ. д.22А</t>
  </si>
  <si>
    <t>ВОСКОВА УЛ. д.22Б</t>
  </si>
  <si>
    <t>ВОСКОВА УЛ. д.4А</t>
  </si>
  <si>
    <t>ВОСКОВА УЛ. д.4Б</t>
  </si>
  <si>
    <t>ЗВЕРИНСКАЯ УЛ. д.18</t>
  </si>
  <si>
    <t>КАМЕННООСТРОВСКИЙ ПР. д.16А</t>
  </si>
  <si>
    <t>КАМЕННООСТРОВСКИЙ ПР. д.16Б</t>
  </si>
  <si>
    <t>КАМЕННООСТРОВСКИЙ ПР. д.24А</t>
  </si>
  <si>
    <t>КАМЕННООСТРОВСКИЙ ПР. д.27а</t>
  </si>
  <si>
    <t>КАМЕННООСТРОВСКИЙ ПР. д.45А</t>
  </si>
  <si>
    <t>КАМЕННООСТРОВСКИЙ ПР. д.45Г</t>
  </si>
  <si>
    <t>КАМЕННООСТРОВСКИЙ ПР. д.55А</t>
  </si>
  <si>
    <t>КАМЕННООСТРОВСКИЙ ПР. д.55Г</t>
  </si>
  <si>
    <t>КАМЕННООСТРОВСКИЙ ПР. д.69</t>
  </si>
  <si>
    <t>КАМЕННООСТРОВСКИЙ ПР. д.6А</t>
  </si>
  <si>
    <t>КАМЕННООСТРОВСКИЙ ПР. д.6Б</t>
  </si>
  <si>
    <t>КАМЕННООСТРОВСКИЙ ПР. д.6В</t>
  </si>
  <si>
    <t>КАМЕННООСТРОВСКИЙ ПР. д.6Г</t>
  </si>
  <si>
    <t>КАМЕННООСТРОВСКИЙ ПР. д.6Д</t>
  </si>
  <si>
    <t>КАРПОВКИ РЕКИ НАБ. д.20В</t>
  </si>
  <si>
    <t>КАРПОВКИ РЕКИ НАБ. д.20Д</t>
  </si>
  <si>
    <t>КОТОВСКОГО УЛ. д.1/10А</t>
  </si>
  <si>
    <t>КОТОВСКОГО УЛ. д.1/10Б</t>
  </si>
  <si>
    <t>КРОНВЕРКСКИЙ ПР. д.27А</t>
  </si>
  <si>
    <t>КРОНВЕРКСКИЙ ПР. д.27Б</t>
  </si>
  <si>
    <t>КРОНВЕРКСКИЙ ПР. д.51А</t>
  </si>
  <si>
    <t>КРОНВЕРКСКИЙ ПР. д.51Б</t>
  </si>
  <si>
    <t>КРОПОТКИНА УЛ. д.15А</t>
  </si>
  <si>
    <t>КРОПОТКИНА УЛ. д.15Б</t>
  </si>
  <si>
    <t>КРОПОТКИНА УЛ. д.15В</t>
  </si>
  <si>
    <t>КРОПОТКИНА УЛ. д.17А</t>
  </si>
  <si>
    <t>КРОПОТКИНА УЛ. д.17Б</t>
  </si>
  <si>
    <t>КРОПОТКИНА УЛ. д.17В</t>
  </si>
  <si>
    <t>КУЙБЫШЕВА УЛ. д.12А</t>
  </si>
  <si>
    <t>КУЙБЫШЕВА УЛ. д.12Б</t>
  </si>
  <si>
    <t>КУЙБЫШЕВА УЛ. д.28Б</t>
  </si>
  <si>
    <t>КУЙБЫШЕВА УЛ. д.28К</t>
  </si>
  <si>
    <t>КУЙБЫШЕВА УЛ. д.29А</t>
  </si>
  <si>
    <t>КУЙБЫШЕВА УЛ. д.29В</t>
  </si>
  <si>
    <t>КУЙБЫШЕВА УЛ. д.6Б</t>
  </si>
  <si>
    <t>КУЙБЫШЕВА УЛ. д.6В</t>
  </si>
  <si>
    <t>ЛЕНИНА УЛ. д.31А</t>
  </si>
  <si>
    <t>ЛЕНИНА УЛ. д.31Б</t>
  </si>
  <si>
    <t>ЛЬВА ТОЛСТОГО УЛ. д.1-3А</t>
  </si>
  <si>
    <t>ЛЬВА ТОЛСТОГО УЛ. д.1-3Б</t>
  </si>
  <si>
    <t>ЛЬВА ТОЛСТОГО УЛ. д.5А</t>
  </si>
  <si>
    <t>ЛЬВА ТОЛСТОГО УЛ. д.5Б</t>
  </si>
  <si>
    <t>МАЛАЯ ПОСАДСКАЯ УЛ. д.12А</t>
  </si>
  <si>
    <t>МАЛАЯ ПОСАДСКАЯ УЛ. д.12Б</t>
  </si>
  <si>
    <t>МАЛАЯ ПОСАДСКАЯ УЛ. д.12В</t>
  </si>
  <si>
    <t>МАЛАЯ ПОСАДСКАЯ УЛ. д.19А</t>
  </si>
  <si>
    <t>МАЛАЯ ПОСАДСКАЯ УЛ. д.19Б</t>
  </si>
  <si>
    <t>МАЛАЯ ПОСАДСКАЯ УЛ. д.21А</t>
  </si>
  <si>
    <t>МАЛАЯ ПОСАДСКАЯ УЛ. д.21Б</t>
  </si>
  <si>
    <t>МАЛАЯ ПОСАДСКАЯ УЛ. д.4а-А</t>
  </si>
  <si>
    <t>МАЛАЯ ПОСАДСКАЯ УЛ. д.4а-Б</t>
  </si>
  <si>
    <t>МАЛАЯ ПОСАДСКАЯ УЛ. д.6Б</t>
  </si>
  <si>
    <t>МАЛАЯ ПОСАДСКАЯ УЛ. д.6В</t>
  </si>
  <si>
    <t>МАЛАЯ ПУШКАРСКАЯ УЛ. д.22-24А</t>
  </si>
  <si>
    <t>МАЛАЯ ПУШКАРСКАЯ УЛ. д.22-24Б</t>
  </si>
  <si>
    <t>МАЛАЯ ПУШКАРСКАЯ УЛ. д.28А</t>
  </si>
  <si>
    <t>МАЛАЯ ПУШКАРСКАЯ УЛ. д.28Б</t>
  </si>
  <si>
    <t>МАЛАЯ ПУШКАРСКАЯ УЛ. д.30А</t>
  </si>
  <si>
    <t>МАЛАЯ ПУШКАРСКАЯ УЛ. д.30В</t>
  </si>
  <si>
    <t>МИРА УЛ. д.23А</t>
  </si>
  <si>
    <t>МИРА УЛ. д.23Б</t>
  </si>
  <si>
    <t>МИРА УЛ. д.35А</t>
  </si>
  <si>
    <t>МИРА УЛ. д.35Б</t>
  </si>
  <si>
    <t>МИРА УЛ. д.6А</t>
  </si>
  <si>
    <t>МИРА УЛ. д.6Б</t>
  </si>
  <si>
    <t>МИРА УЛ. д.7А</t>
  </si>
  <si>
    <t>МИРА УЛ. д.7В</t>
  </si>
  <si>
    <t>МИРА УЛ. д.7Г</t>
  </si>
  <si>
    <t>МИЧУРИНСКАЯ УЛ. д.13Б</t>
  </si>
  <si>
    <t>МИЧУРИНСКАЯ УЛ. д.13В</t>
  </si>
  <si>
    <t>МИЧУРИНСКАЯ УЛ. д.7Б</t>
  </si>
  <si>
    <t>МИЧУРИНСКАЯ УЛ. д.7В</t>
  </si>
  <si>
    <t>ОРДИНАРНАЯ УЛ. д.6Б</t>
  </si>
  <si>
    <t>ОРДИНАРНАЯ УЛ. д.6В</t>
  </si>
  <si>
    <t>ОРДИНАРНАЯ УЛ. д.7А</t>
  </si>
  <si>
    <t>ОРДИНАРНАЯ УЛ. д.7Б</t>
  </si>
  <si>
    <t>ОРДИНАРНАЯ УЛ. д.11/85</t>
  </si>
  <si>
    <t>ПЕТРОГРАДСКАЯ НАБ. д.26-28А</t>
  </si>
  <si>
    <t>ПЕТРОГРАДСКАЯ НАБ. д.26-28Ч</t>
  </si>
  <si>
    <t>ПЛУТАЛОВА УЛ. д.13А</t>
  </si>
  <si>
    <t>ПЛУТАЛОВА УЛ. д.13Б</t>
  </si>
  <si>
    <t>ПОДРЕЗОВА УЛ. д.26б-А</t>
  </si>
  <si>
    <t>ПОДРЕЗОВА УЛ. д.26б-Б</t>
  </si>
  <si>
    <t>ПРОФЕССОРА ПОПОВА УЛ. д.12А</t>
  </si>
  <si>
    <t>ПРОФЕССОРА ПОПОВА УЛ. д.12Б</t>
  </si>
  <si>
    <t>ПРОФЕССОРА ПОПОВА УЛ. д.2Б</t>
  </si>
  <si>
    <t>РЕНТГЕНА УЛ. д.13Б</t>
  </si>
  <si>
    <t>РЕНТГЕНА УЛ. д.13Г</t>
  </si>
  <si>
    <t>СЫТНИНСКАЯ ПЛ. д.3А</t>
  </si>
  <si>
    <t>СЫТНИНСКАЯ ПЛ. д.3Б</t>
  </si>
  <si>
    <t>ЧАПАЕВА УЛ. д.19А</t>
  </si>
  <si>
    <t>ЧАПАЕВА УЛ. д.19Б</t>
  </si>
  <si>
    <t>ЧАПЫГИНА УЛ. д.5А</t>
  </si>
  <si>
    <t>ЧАПЫГИНА УЛ. д.5Б</t>
  </si>
  <si>
    <t>ЧАПЫГИНА УЛ. д.5Г</t>
  </si>
  <si>
    <t>Остаток с учетом 2012,2013,2014,2015 гг</t>
  </si>
  <si>
    <t>План 2016 г</t>
  </si>
  <si>
    <t>эл</t>
  </si>
  <si>
    <t>План текущего ремонта на 2016 год</t>
  </si>
  <si>
    <t>КАМЕННООСТРОВСКИЙ ПР. д.27б</t>
  </si>
  <si>
    <t>Остаток денежных средств на счете дома после выполнения текущего ремонта за 2015 год</t>
  </si>
  <si>
    <t>Общая сумма, с 2012-2016 гг.</t>
  </si>
  <si>
    <t>КАМЕННООСТРОВСКИЙ ПР. д.27 а</t>
  </si>
  <si>
    <t>инж</t>
  </si>
  <si>
    <t>поручни</t>
  </si>
  <si>
    <t>Остаток с учетом выполнения текущего ремонта за январь 2016</t>
  </si>
  <si>
    <t>Установка мет. дверей,решеток</t>
  </si>
  <si>
    <t>шт.п/о</t>
  </si>
  <si>
    <t>шт п/о</t>
  </si>
  <si>
    <t>шт. п/о</t>
  </si>
  <si>
    <t>тыс.кв.м п/о</t>
  </si>
  <si>
    <t>Выполнение за февраль 2016</t>
  </si>
  <si>
    <t>Остаток с учетом выполнения текущего ремонта за февраля 2016</t>
  </si>
  <si>
    <t>тыс.кв.м. п/о</t>
  </si>
  <si>
    <t>Выполнение за март 2016</t>
  </si>
  <si>
    <t>Остаток с учетом выполнения текущего ремонта за март 2016</t>
  </si>
  <si>
    <t xml:space="preserve">тыс.кв.м. </t>
  </si>
  <si>
    <t>Выполнение за 1 квартал 2016</t>
  </si>
  <si>
    <t>Остаток с учетом выполнения текущего ремонта за 1 квартал 2016</t>
  </si>
  <si>
    <t>инж,лкл</t>
  </si>
  <si>
    <t>тыс. кв. м. п/о</t>
  </si>
  <si>
    <t>тыс.руб. п/о</t>
  </si>
  <si>
    <t>лкл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</si>
</sst>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10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7" fillId="0" borderId="0">
      <alignment vertical="top"/>
    </xf>
  </cellStyleXfs>
  <cellXfs count="48">
    <xf numFmtId="0" fontId="0" fillId="0" borderId="0" xfId="0"/>
    <xf numFmtId="0" fontId="3" fillId="0" borderId="1" xfId="0" applyFont="1" applyFill="1" applyBorder="1"/>
    <xf numFmtId="0" fontId="3" fillId="0" borderId="1" xfId="0" applyFont="1" applyFill="1" applyBorder="1" applyAlignment="1">
      <alignment wrapText="1"/>
    </xf>
    <xf numFmtId="164" fontId="4" fillId="0" borderId="1" xfId="1" applyNumberFormat="1" applyFill="1" applyBorder="1"/>
    <xf numFmtId="165" fontId="0" fillId="0" borderId="0" xfId="0" applyNumberFormat="1"/>
    <xf numFmtId="0" fontId="0" fillId="0" borderId="1" xfId="0" applyFill="1" applyBorder="1" applyAlignment="1">
      <alignment vertical="top"/>
    </xf>
    <xf numFmtId="0" fontId="0" fillId="0" borderId="1" xfId="0" applyFill="1" applyBorder="1"/>
    <xf numFmtId="165" fontId="3" fillId="0" borderId="1" xfId="0" applyNumberFormat="1" applyFont="1" applyFill="1" applyBorder="1"/>
    <xf numFmtId="0" fontId="0" fillId="0" borderId="1" xfId="0" applyFont="1" applyFill="1" applyBorder="1" applyAlignment="1">
      <alignment horizontal="center" vertical="top"/>
    </xf>
    <xf numFmtId="0" fontId="5" fillId="0" borderId="1" xfId="2" applyFont="1" applyFill="1" applyBorder="1">
      <alignment vertical="top"/>
    </xf>
    <xf numFmtId="165" fontId="5" fillId="0" borderId="1" xfId="0" applyNumberFormat="1" applyFont="1" applyFill="1" applyBorder="1" applyAlignment="1">
      <alignment horizontal="right"/>
    </xf>
    <xf numFmtId="165" fontId="0" fillId="0" borderId="1" xfId="0" applyNumberFormat="1" applyFill="1" applyBorder="1"/>
    <xf numFmtId="0" fontId="0" fillId="0" borderId="0" xfId="0" applyFill="1"/>
    <xf numFmtId="0" fontId="0" fillId="0" borderId="1" xfId="0" applyFont="1" applyFill="1" applyBorder="1" applyAlignment="1">
      <alignment horizontal="center" vertical="center" wrapText="1"/>
    </xf>
    <xf numFmtId="0" fontId="1" fillId="0" borderId="1" xfId="1" applyFont="1" applyFill="1" applyBorder="1" applyAlignment="1" applyProtection="1">
      <alignment vertical="center" wrapText="1"/>
    </xf>
    <xf numFmtId="0" fontId="1" fillId="0" borderId="1" xfId="1" applyFont="1" applyFill="1" applyBorder="1" applyAlignment="1" applyProtection="1">
      <alignment horizontal="center" vertical="center" wrapText="1"/>
    </xf>
    <xf numFmtId="165" fontId="1" fillId="0" borderId="1" xfId="1" applyNumberFormat="1" applyFont="1" applyFill="1" applyBorder="1" applyAlignment="1" applyProtection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3" fontId="2" fillId="0" borderId="1" xfId="1" applyNumberFormat="1" applyFont="1" applyFill="1" applyBorder="1" applyAlignment="1" applyProtection="1">
      <alignment horizontal="center" vertical="center" wrapText="1"/>
    </xf>
    <xf numFmtId="1" fontId="2" fillId="0" borderId="1" xfId="1" applyNumberFormat="1" applyFont="1" applyFill="1" applyBorder="1" applyAlignment="1" applyProtection="1">
      <alignment horizontal="center" vertical="center" wrapText="1"/>
    </xf>
    <xf numFmtId="165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9" fillId="0" borderId="1" xfId="0" applyFont="1" applyFill="1" applyBorder="1"/>
    <xf numFmtId="165" fontId="8" fillId="0" borderId="1" xfId="0" applyNumberFormat="1" applyFont="1" applyFill="1" applyBorder="1" applyAlignment="1">
      <alignment horizontal="right"/>
    </xf>
    <xf numFmtId="0" fontId="0" fillId="2" borderId="1" xfId="0" applyFill="1" applyBorder="1"/>
    <xf numFmtId="0" fontId="5" fillId="2" borderId="1" xfId="2" applyFont="1" applyFill="1" applyBorder="1">
      <alignment vertical="top"/>
    </xf>
    <xf numFmtId="0" fontId="0" fillId="2" borderId="1" xfId="0" applyFont="1" applyFill="1" applyBorder="1" applyAlignment="1">
      <alignment horizontal="center" vertical="top"/>
    </xf>
    <xf numFmtId="165" fontId="5" fillId="2" borderId="1" xfId="0" applyNumberFormat="1" applyFont="1" applyFill="1" applyBorder="1" applyAlignment="1">
      <alignment horizontal="right"/>
    </xf>
    <xf numFmtId="164" fontId="4" fillId="2" borderId="1" xfId="1" applyNumberFormat="1" applyFill="1" applyBorder="1"/>
    <xf numFmtId="0" fontId="3" fillId="2" borderId="1" xfId="0" applyFont="1" applyFill="1" applyBorder="1"/>
    <xf numFmtId="165" fontId="0" fillId="2" borderId="1" xfId="0" applyNumberFormat="1" applyFill="1" applyBorder="1"/>
    <xf numFmtId="0" fontId="0" fillId="2" borderId="0" xfId="0" applyFill="1"/>
    <xf numFmtId="0" fontId="0" fillId="3" borderId="1" xfId="0" applyFill="1" applyBorder="1"/>
    <xf numFmtId="0" fontId="5" fillId="3" borderId="1" xfId="2" applyFont="1" applyFill="1" applyBorder="1">
      <alignment vertical="top"/>
    </xf>
    <xf numFmtId="0" fontId="0" fillId="3" borderId="1" xfId="0" applyFont="1" applyFill="1" applyBorder="1" applyAlignment="1">
      <alignment horizontal="center" vertical="top"/>
    </xf>
    <xf numFmtId="165" fontId="5" fillId="3" borderId="1" xfId="0" applyNumberFormat="1" applyFont="1" applyFill="1" applyBorder="1" applyAlignment="1">
      <alignment horizontal="right"/>
    </xf>
    <xf numFmtId="164" fontId="4" fillId="3" borderId="1" xfId="1" applyNumberFormat="1" applyFill="1" applyBorder="1"/>
    <xf numFmtId="0" fontId="3" fillId="3" borderId="1" xfId="0" applyFont="1" applyFill="1" applyBorder="1"/>
    <xf numFmtId="165" fontId="0" fillId="3" borderId="1" xfId="0" applyNumberFormat="1" applyFill="1" applyBorder="1"/>
    <xf numFmtId="0" fontId="0" fillId="3" borderId="0" xfId="0" applyFill="1"/>
    <xf numFmtId="0" fontId="9" fillId="3" borderId="1" xfId="0" applyFont="1" applyFill="1" applyBorder="1"/>
    <xf numFmtId="165" fontId="3" fillId="3" borderId="1" xfId="0" applyNumberFormat="1" applyFont="1" applyFill="1" applyBorder="1"/>
    <xf numFmtId="0" fontId="0" fillId="3" borderId="1" xfId="0" applyFill="1" applyBorder="1" applyAlignment="1">
      <alignment vertical="top"/>
    </xf>
    <xf numFmtId="0" fontId="3" fillId="3" borderId="1" xfId="0" applyFont="1" applyFill="1" applyBorder="1" applyAlignment="1">
      <alignment wrapText="1"/>
    </xf>
    <xf numFmtId="0" fontId="0" fillId="0" borderId="2" xfId="0" applyBorder="1" applyAlignment="1">
      <alignment horizontal="center"/>
    </xf>
  </cellXfs>
  <cellStyles count="3">
    <cellStyle name="TableStyleLight1" xfId="1"/>
    <cellStyle name="Обычный" xfId="0" builtinId="0"/>
    <cellStyle name="Обычный 3" xfId="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4BACC6"/>
      <rgbColor rgb="FF99CC00"/>
      <rgbColor rgb="FFFFD32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461"/>
  <sheetViews>
    <sheetView tabSelected="1" workbookViewId="0">
      <selection activeCell="A448" sqref="A448:XFD448"/>
    </sheetView>
  </sheetViews>
  <sheetFormatPr defaultRowHeight="15" x14ac:dyDescent="0.25"/>
  <cols>
    <col min="1" max="1" width="6.85546875" customWidth="1"/>
    <col min="2" max="2" width="8.5703125" customWidth="1"/>
    <col min="3" max="3" width="43.85546875" customWidth="1"/>
    <col min="4" max="4" width="11.5703125" customWidth="1"/>
    <col min="5" max="5" width="9.140625" customWidth="1"/>
    <col min="6" max="6" width="10.5703125" customWidth="1"/>
    <col min="7" max="7" width="14.140625" style="4" customWidth="1"/>
    <col min="8" max="8" width="14.7109375" customWidth="1"/>
    <col min="9" max="9" width="11.5703125" customWidth="1"/>
    <col min="10" max="10" width="9.140625" customWidth="1"/>
    <col min="11" max="11" width="11.140625" customWidth="1"/>
    <col min="12" max="12" width="9.140625" customWidth="1"/>
    <col min="13" max="13" width="10.5703125" customWidth="1"/>
    <col min="14" max="20" width="9.140625" customWidth="1"/>
    <col min="21" max="21" width="14.140625" customWidth="1"/>
    <col min="22" max="32" width="9.140625" customWidth="1"/>
    <col min="33" max="33" width="15.5703125" customWidth="1"/>
    <col min="34" max="36" width="9.140625" customWidth="1"/>
    <col min="37" max="37" width="10.7109375" customWidth="1"/>
    <col min="38" max="45" width="9.140625" customWidth="1"/>
    <col min="46" max="46" width="13.7109375" customWidth="1"/>
    <col min="47" max="56" width="9.140625" customWidth="1"/>
    <col min="57" max="57" width="11.42578125" customWidth="1"/>
    <col min="58" max="60" width="9.140625" customWidth="1"/>
    <col min="61" max="61" width="10.7109375" style="4" customWidth="1"/>
    <col min="62" max="64" width="9.140625" customWidth="1"/>
    <col min="65" max="65" width="10.5703125" customWidth="1"/>
    <col min="66" max="69" width="9.140625" customWidth="1"/>
    <col min="70" max="70" width="10.7109375" customWidth="1"/>
    <col min="71" max="72" width="9.140625" customWidth="1"/>
    <col min="73" max="73" width="9.28515625" customWidth="1"/>
    <col min="74" max="74" width="11.7109375" customWidth="1"/>
    <col min="75" max="76" width="9.140625" customWidth="1"/>
    <col min="77" max="77" width="12.140625" customWidth="1"/>
    <col min="78" max="78" width="11.140625" customWidth="1"/>
    <col min="79" max="84" width="9.140625" customWidth="1"/>
    <col min="85" max="85" width="16.140625" customWidth="1"/>
    <col min="86" max="96" width="9.140625" customWidth="1"/>
    <col min="97" max="97" width="12" customWidth="1"/>
    <col min="98" max="99" width="9.140625" customWidth="1"/>
    <col min="100" max="100" width="10" customWidth="1"/>
    <col min="101" max="101" width="11" customWidth="1"/>
    <col min="102" max="105" width="9.140625" customWidth="1"/>
    <col min="106" max="106" width="10.42578125" customWidth="1"/>
    <col min="107" max="109" width="9.140625" customWidth="1"/>
    <col min="110" max="110" width="9" customWidth="1"/>
    <col min="111" max="114" width="9.140625" customWidth="1"/>
    <col min="115" max="115" width="12.7109375" style="4" customWidth="1"/>
  </cols>
  <sheetData>
    <row r="1" spans="1:115" x14ac:dyDescent="0.25">
      <c r="A1" s="47" t="s">
        <v>513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</row>
    <row r="2" spans="1:115" ht="191.25" x14ac:dyDescent="0.25">
      <c r="A2" s="13" t="s">
        <v>56</v>
      </c>
      <c r="B2" s="13" t="s">
        <v>57</v>
      </c>
      <c r="C2" s="14" t="s">
        <v>0</v>
      </c>
      <c r="D2" s="15" t="s">
        <v>372</v>
      </c>
      <c r="E2" s="14" t="s">
        <v>510</v>
      </c>
      <c r="F2" s="14" t="s">
        <v>384</v>
      </c>
      <c r="G2" s="16" t="s">
        <v>61</v>
      </c>
      <c r="H2" s="16" t="s">
        <v>374</v>
      </c>
      <c r="I2" s="16" t="s">
        <v>511</v>
      </c>
      <c r="J2" s="17"/>
      <c r="K2" s="17"/>
      <c r="L2" s="17" t="s">
        <v>1</v>
      </c>
      <c r="M2" s="17" t="s">
        <v>2</v>
      </c>
      <c r="N2" s="17"/>
      <c r="O2" s="17"/>
      <c r="P2" s="17" t="s">
        <v>1</v>
      </c>
      <c r="Q2" s="17" t="s">
        <v>3</v>
      </c>
      <c r="R2" s="17"/>
      <c r="S2" s="17"/>
      <c r="T2" s="17" t="s">
        <v>4</v>
      </c>
      <c r="U2" s="17" t="s">
        <v>5</v>
      </c>
      <c r="V2" s="17"/>
      <c r="W2" s="17"/>
      <c r="X2" s="18" t="s">
        <v>1</v>
      </c>
      <c r="Y2" s="17" t="s">
        <v>6</v>
      </c>
      <c r="Z2" s="6"/>
      <c r="AA2" s="17"/>
      <c r="AB2" s="17" t="s">
        <v>1</v>
      </c>
      <c r="AC2" s="17" t="s">
        <v>7</v>
      </c>
      <c r="AD2" s="19"/>
      <c r="AE2" s="19"/>
      <c r="AF2" s="19" t="s">
        <v>8</v>
      </c>
      <c r="AG2" s="19" t="s">
        <v>9</v>
      </c>
      <c r="AH2" s="19"/>
      <c r="AI2" s="19"/>
      <c r="AJ2" s="19" t="s">
        <v>1</v>
      </c>
      <c r="AK2" s="19" t="s">
        <v>10</v>
      </c>
      <c r="AL2" s="19"/>
      <c r="AM2" s="19"/>
      <c r="AN2" s="19" t="s">
        <v>1</v>
      </c>
      <c r="AO2" s="19" t="s">
        <v>11</v>
      </c>
      <c r="AP2" s="19"/>
      <c r="AQ2" s="19"/>
      <c r="AR2" s="20" t="s">
        <v>1</v>
      </c>
      <c r="AS2" s="20" t="s">
        <v>12</v>
      </c>
      <c r="AT2" s="20"/>
      <c r="AU2" s="20"/>
      <c r="AV2" s="20" t="s">
        <v>1</v>
      </c>
      <c r="AW2" s="20" t="s">
        <v>13</v>
      </c>
      <c r="AX2" s="19"/>
      <c r="AY2" s="19"/>
      <c r="AZ2" s="19" t="s">
        <v>1</v>
      </c>
      <c r="BA2" s="19" t="s">
        <v>14</v>
      </c>
      <c r="BB2" s="19"/>
      <c r="BC2" s="19"/>
      <c r="BD2" s="19" t="s">
        <v>1</v>
      </c>
      <c r="BE2" s="19" t="s">
        <v>15</v>
      </c>
      <c r="BF2" s="19"/>
      <c r="BG2" s="19"/>
      <c r="BH2" s="20" t="s">
        <v>1</v>
      </c>
      <c r="BI2" s="21" t="s">
        <v>16</v>
      </c>
      <c r="BJ2" s="19"/>
      <c r="BK2" s="19"/>
      <c r="BL2" s="20" t="s">
        <v>1</v>
      </c>
      <c r="BM2" s="20" t="s">
        <v>17</v>
      </c>
      <c r="BN2" s="19"/>
      <c r="BO2" s="19"/>
      <c r="BP2" s="20" t="s">
        <v>1</v>
      </c>
      <c r="BQ2" s="20" t="s">
        <v>18</v>
      </c>
      <c r="BR2" s="20"/>
      <c r="BS2" s="20"/>
      <c r="BT2" s="20" t="s">
        <v>1</v>
      </c>
      <c r="BU2" s="20" t="s">
        <v>19</v>
      </c>
      <c r="BV2" s="20"/>
      <c r="BW2" s="20"/>
      <c r="BX2" s="20" t="s">
        <v>1</v>
      </c>
      <c r="BY2" s="20" t="s">
        <v>20</v>
      </c>
      <c r="BZ2" s="20"/>
      <c r="CA2" s="20"/>
      <c r="CB2" s="20" t="s">
        <v>1</v>
      </c>
      <c r="CC2" s="20" t="s">
        <v>21</v>
      </c>
      <c r="CD2" s="20"/>
      <c r="CE2" s="20"/>
      <c r="CF2" s="20" t="s">
        <v>1</v>
      </c>
      <c r="CG2" s="20" t="s">
        <v>22</v>
      </c>
      <c r="CH2" s="20"/>
      <c r="CI2" s="20"/>
      <c r="CJ2" s="20" t="s">
        <v>1</v>
      </c>
      <c r="CK2" s="20" t="s">
        <v>23</v>
      </c>
      <c r="CL2" s="20"/>
      <c r="CM2" s="20"/>
      <c r="CN2" s="20" t="s">
        <v>1</v>
      </c>
      <c r="CO2" s="20" t="s">
        <v>24</v>
      </c>
      <c r="CP2" s="20"/>
      <c r="CQ2" s="20"/>
      <c r="CR2" s="20" t="s">
        <v>1</v>
      </c>
      <c r="CS2" s="20" t="s">
        <v>25</v>
      </c>
      <c r="CT2" s="20"/>
      <c r="CU2" s="20"/>
      <c r="CV2" s="20" t="s">
        <v>1</v>
      </c>
      <c r="CW2" s="20" t="s">
        <v>26</v>
      </c>
      <c r="CX2" s="20"/>
      <c r="CY2" s="20"/>
      <c r="CZ2" s="20" t="s">
        <v>1</v>
      </c>
      <c r="DA2" s="20" t="s">
        <v>27</v>
      </c>
      <c r="DB2" s="22"/>
      <c r="DC2" s="22"/>
      <c r="DD2" s="23" t="s">
        <v>1</v>
      </c>
      <c r="DE2" s="24" t="s">
        <v>58</v>
      </c>
      <c r="DF2" s="22"/>
      <c r="DG2" s="22"/>
      <c r="DH2" s="22" t="s">
        <v>1</v>
      </c>
      <c r="DI2" s="22" t="s">
        <v>55</v>
      </c>
      <c r="DJ2" s="22"/>
      <c r="DK2" s="21" t="s">
        <v>54</v>
      </c>
    </row>
    <row r="3" spans="1:115" ht="13.5" customHeight="1" x14ac:dyDescent="0.25">
      <c r="A3" s="6">
        <v>1</v>
      </c>
      <c r="B3" s="6">
        <v>3</v>
      </c>
      <c r="C3" s="9" t="s">
        <v>62</v>
      </c>
      <c r="D3" s="8" t="s">
        <v>373</v>
      </c>
      <c r="E3" s="8">
        <v>1136.56</v>
      </c>
      <c r="F3" s="5">
        <v>17.3</v>
      </c>
      <c r="G3" s="10">
        <v>341.95092</v>
      </c>
      <c r="H3" s="3">
        <f t="shared" ref="H3:H66" si="0">(E3-F3)+G3</f>
        <v>1461.21092</v>
      </c>
      <c r="I3" s="3">
        <f t="shared" ref="I3:I66" si="1">M3+Q3+U3+Y3+AC3+AG3+AK3+AO3+AS3+AW3+BA3+BE3+BI3+BM3+BQ3+BU3+BY3+CC3+CG3+CK3+CO3+CS3+CW3+DA3+DE3+DI3+DK3</f>
        <v>481.68631404799999</v>
      </c>
      <c r="J3" s="1" t="s">
        <v>28</v>
      </c>
      <c r="K3" s="1" t="s">
        <v>29</v>
      </c>
      <c r="L3" s="1"/>
      <c r="M3" s="1"/>
      <c r="N3" s="1" t="s">
        <v>30</v>
      </c>
      <c r="O3" s="1" t="s">
        <v>34</v>
      </c>
      <c r="P3" s="1"/>
      <c r="Q3" s="1"/>
      <c r="R3" s="1" t="s">
        <v>30</v>
      </c>
      <c r="S3" s="1" t="s">
        <v>32</v>
      </c>
      <c r="T3" s="6"/>
      <c r="U3" s="6"/>
      <c r="V3" s="6" t="s">
        <v>30</v>
      </c>
      <c r="W3" s="6" t="s">
        <v>33</v>
      </c>
      <c r="X3" s="6"/>
      <c r="Y3" s="6"/>
      <c r="Z3" s="1" t="s">
        <v>30</v>
      </c>
      <c r="AA3" s="1" t="s">
        <v>34</v>
      </c>
      <c r="AB3" s="1"/>
      <c r="AC3" s="1"/>
      <c r="AD3" s="1" t="s">
        <v>35</v>
      </c>
      <c r="AE3" s="1" t="s">
        <v>29</v>
      </c>
      <c r="AF3" s="1"/>
      <c r="AG3" s="1"/>
      <c r="AH3" s="1" t="s">
        <v>36</v>
      </c>
      <c r="AI3" s="1" t="s">
        <v>37</v>
      </c>
      <c r="AJ3" s="1">
        <v>0.121</v>
      </c>
      <c r="AK3" s="1">
        <v>388.89</v>
      </c>
      <c r="AL3" s="1" t="s">
        <v>38</v>
      </c>
      <c r="AM3" s="1" t="s">
        <v>39</v>
      </c>
      <c r="AN3" s="1"/>
      <c r="AO3" s="1"/>
      <c r="AP3" s="1" t="s">
        <v>40</v>
      </c>
      <c r="AQ3" s="1" t="s">
        <v>41</v>
      </c>
      <c r="AR3" s="1"/>
      <c r="AS3" s="1"/>
      <c r="AT3" s="2" t="s">
        <v>40</v>
      </c>
      <c r="AU3" s="1" t="s">
        <v>33</v>
      </c>
      <c r="AV3" s="1"/>
      <c r="AW3" s="1"/>
      <c r="AX3" s="1" t="s">
        <v>42</v>
      </c>
      <c r="AY3" s="1" t="s">
        <v>39</v>
      </c>
      <c r="AZ3" s="1"/>
      <c r="BA3" s="1"/>
      <c r="BB3" s="1" t="s">
        <v>42</v>
      </c>
      <c r="BC3" s="1" t="s">
        <v>33</v>
      </c>
      <c r="BD3" s="1"/>
      <c r="BE3" s="1"/>
      <c r="BF3" s="1" t="s">
        <v>42</v>
      </c>
      <c r="BG3" s="1" t="s">
        <v>39</v>
      </c>
      <c r="BH3" s="1"/>
      <c r="BI3" s="7"/>
      <c r="BJ3" s="1" t="s">
        <v>43</v>
      </c>
      <c r="BK3" s="1" t="s">
        <v>44</v>
      </c>
      <c r="BL3" s="1">
        <v>8.0000000000000002E-3</v>
      </c>
      <c r="BM3" s="1">
        <f>1.976+3.828</f>
        <v>5.8040000000000003</v>
      </c>
      <c r="BN3" s="1" t="s">
        <v>45</v>
      </c>
      <c r="BO3" s="1" t="s">
        <v>44</v>
      </c>
      <c r="BP3" s="1"/>
      <c r="BQ3" s="1"/>
      <c r="BR3" s="1" t="s">
        <v>46</v>
      </c>
      <c r="BS3" s="1" t="s">
        <v>47</v>
      </c>
      <c r="BT3" s="1"/>
      <c r="BU3" s="1"/>
      <c r="BV3" s="1" t="s">
        <v>46</v>
      </c>
      <c r="BW3" s="1" t="s">
        <v>41</v>
      </c>
      <c r="BX3" s="1"/>
      <c r="BY3" s="1"/>
      <c r="BZ3" s="1" t="s">
        <v>46</v>
      </c>
      <c r="CA3" s="1" t="s">
        <v>48</v>
      </c>
      <c r="CB3" s="1"/>
      <c r="CC3" s="1"/>
      <c r="CD3" s="1" t="s">
        <v>46</v>
      </c>
      <c r="CE3" s="1" t="s">
        <v>48</v>
      </c>
      <c r="CF3" s="1"/>
      <c r="CG3" s="1"/>
      <c r="CH3" s="1" t="s">
        <v>46</v>
      </c>
      <c r="CI3" s="1" t="s">
        <v>39</v>
      </c>
      <c r="CJ3" s="1"/>
      <c r="CK3" s="1"/>
      <c r="CL3" s="1" t="s">
        <v>49</v>
      </c>
      <c r="CM3" s="1" t="s">
        <v>39</v>
      </c>
      <c r="CN3" s="1"/>
      <c r="CO3" s="1"/>
      <c r="CP3" s="1" t="s">
        <v>50</v>
      </c>
      <c r="CQ3" s="1" t="s">
        <v>51</v>
      </c>
      <c r="CR3" s="1"/>
      <c r="CS3" s="1"/>
      <c r="CT3" s="1" t="s">
        <v>50</v>
      </c>
      <c r="CU3" s="1" t="s">
        <v>39</v>
      </c>
      <c r="CV3" s="1"/>
      <c r="CW3" s="1"/>
      <c r="CX3" s="1" t="s">
        <v>50</v>
      </c>
      <c r="CY3" s="1" t="s">
        <v>39</v>
      </c>
      <c r="CZ3" s="1"/>
      <c r="DA3" s="1"/>
      <c r="DB3" s="1" t="s">
        <v>59</v>
      </c>
      <c r="DC3" s="1" t="s">
        <v>60</v>
      </c>
      <c r="DD3" s="1"/>
      <c r="DE3" s="1"/>
      <c r="DF3" s="1" t="s">
        <v>52</v>
      </c>
      <c r="DG3" s="1" t="s">
        <v>53</v>
      </c>
      <c r="DH3" s="1"/>
      <c r="DI3" s="1"/>
      <c r="DJ3" s="1" t="s">
        <v>31</v>
      </c>
      <c r="DK3" s="7">
        <f>0.2544*G3</f>
        <v>86.992314047999997</v>
      </c>
    </row>
    <row r="4" spans="1:115" ht="15.75" x14ac:dyDescent="0.25">
      <c r="A4" s="6">
        <v>2</v>
      </c>
      <c r="B4" s="6">
        <v>3</v>
      </c>
      <c r="C4" s="9" t="s">
        <v>63</v>
      </c>
      <c r="D4" s="8" t="s">
        <v>373</v>
      </c>
      <c r="E4" s="6">
        <v>69.957999999999998</v>
      </c>
      <c r="F4" s="6">
        <v>0</v>
      </c>
      <c r="G4" s="10">
        <v>69.957599999999999</v>
      </c>
      <c r="H4" s="3">
        <f t="shared" si="0"/>
        <v>139.91559999999998</v>
      </c>
      <c r="I4" s="3">
        <f t="shared" si="1"/>
        <v>21.00021344</v>
      </c>
      <c r="J4" s="1" t="s">
        <v>28</v>
      </c>
      <c r="K4" s="1" t="s">
        <v>29</v>
      </c>
      <c r="L4" s="6"/>
      <c r="M4" s="6"/>
      <c r="N4" s="1" t="s">
        <v>30</v>
      </c>
      <c r="O4" s="1" t="s">
        <v>34</v>
      </c>
      <c r="P4" s="6"/>
      <c r="Q4" s="6"/>
      <c r="R4" s="1" t="s">
        <v>30</v>
      </c>
      <c r="S4" s="1" t="s">
        <v>32</v>
      </c>
      <c r="T4" s="6"/>
      <c r="U4" s="6"/>
      <c r="V4" s="6" t="s">
        <v>30</v>
      </c>
      <c r="W4" s="6" t="s">
        <v>33</v>
      </c>
      <c r="X4" s="6"/>
      <c r="Y4" s="6"/>
      <c r="Z4" s="1" t="s">
        <v>30</v>
      </c>
      <c r="AA4" s="1" t="s">
        <v>34</v>
      </c>
      <c r="AB4" s="6"/>
      <c r="AC4" s="6"/>
      <c r="AD4" s="1" t="s">
        <v>35</v>
      </c>
      <c r="AE4" s="1" t="s">
        <v>29</v>
      </c>
      <c r="AF4" s="6"/>
      <c r="AG4" s="6"/>
      <c r="AH4" s="1" t="s">
        <v>36</v>
      </c>
      <c r="AI4" s="1" t="s">
        <v>37</v>
      </c>
      <c r="AJ4" s="6"/>
      <c r="AK4" s="6"/>
      <c r="AL4" s="1" t="s">
        <v>38</v>
      </c>
      <c r="AM4" s="1" t="s">
        <v>39</v>
      </c>
      <c r="AN4" s="6">
        <v>4</v>
      </c>
      <c r="AO4" s="6">
        <v>3.2029999999999998</v>
      </c>
      <c r="AP4" s="1" t="s">
        <v>40</v>
      </c>
      <c r="AQ4" s="1" t="s">
        <v>41</v>
      </c>
      <c r="AR4" s="6"/>
      <c r="AS4" s="6"/>
      <c r="AT4" s="6"/>
      <c r="AU4" s="6"/>
      <c r="AV4" s="6"/>
      <c r="AW4" s="6"/>
      <c r="AX4" s="1" t="s">
        <v>42</v>
      </c>
      <c r="AY4" s="1" t="s">
        <v>39</v>
      </c>
      <c r="AZ4" s="6"/>
      <c r="BA4" s="6"/>
      <c r="BB4" s="1" t="s">
        <v>42</v>
      </c>
      <c r="BC4" s="1" t="s">
        <v>33</v>
      </c>
      <c r="BD4" s="6"/>
      <c r="BE4" s="6"/>
      <c r="BF4" s="1" t="s">
        <v>42</v>
      </c>
      <c r="BG4" s="1" t="s">
        <v>39</v>
      </c>
      <c r="BH4" s="6"/>
      <c r="BI4" s="11"/>
      <c r="BJ4" s="1" t="s">
        <v>43</v>
      </c>
      <c r="BK4" s="1" t="s">
        <v>44</v>
      </c>
      <c r="BL4" s="6"/>
      <c r="BM4" s="6"/>
      <c r="BN4" s="1" t="s">
        <v>45</v>
      </c>
      <c r="BO4" s="1" t="s">
        <v>44</v>
      </c>
      <c r="BP4" s="6"/>
      <c r="BQ4" s="6"/>
      <c r="BR4" s="1" t="s">
        <v>46</v>
      </c>
      <c r="BS4" s="1" t="s">
        <v>47</v>
      </c>
      <c r="BT4" s="6"/>
      <c r="BU4" s="6"/>
      <c r="BV4" s="1" t="s">
        <v>46</v>
      </c>
      <c r="BW4" s="1" t="s">
        <v>41</v>
      </c>
      <c r="BX4" s="6"/>
      <c r="BY4" s="6"/>
      <c r="BZ4" s="1" t="s">
        <v>46</v>
      </c>
      <c r="CA4" s="1" t="s">
        <v>48</v>
      </c>
      <c r="CB4" s="6"/>
      <c r="CC4" s="6"/>
      <c r="CD4" s="1" t="s">
        <v>46</v>
      </c>
      <c r="CE4" s="1" t="s">
        <v>48</v>
      </c>
      <c r="CF4" s="6"/>
      <c r="CG4" s="6"/>
      <c r="CH4" s="1" t="s">
        <v>46</v>
      </c>
      <c r="CI4" s="1" t="s">
        <v>39</v>
      </c>
      <c r="CJ4" s="6"/>
      <c r="CK4" s="6"/>
      <c r="CL4" s="1" t="s">
        <v>49</v>
      </c>
      <c r="CM4" s="1" t="s">
        <v>39</v>
      </c>
      <c r="CN4" s="6"/>
      <c r="CO4" s="6"/>
      <c r="CP4" s="1" t="s">
        <v>50</v>
      </c>
      <c r="CQ4" s="1" t="s">
        <v>51</v>
      </c>
      <c r="CR4" s="6"/>
      <c r="CS4" s="6"/>
      <c r="CT4" s="1" t="s">
        <v>50</v>
      </c>
      <c r="CU4" s="1" t="s">
        <v>39</v>
      </c>
      <c r="CV4" s="6"/>
      <c r="CW4" s="6"/>
      <c r="CX4" s="1" t="s">
        <v>50</v>
      </c>
      <c r="CY4" s="1" t="s">
        <v>39</v>
      </c>
      <c r="CZ4" s="6"/>
      <c r="DA4" s="6"/>
      <c r="DB4" s="1" t="s">
        <v>59</v>
      </c>
      <c r="DC4" s="1" t="s">
        <v>60</v>
      </c>
      <c r="DD4" s="6"/>
      <c r="DE4" s="6"/>
      <c r="DF4" s="1" t="s">
        <v>52</v>
      </c>
      <c r="DG4" s="1" t="s">
        <v>53</v>
      </c>
      <c r="DH4" s="6"/>
      <c r="DI4" s="6"/>
      <c r="DJ4" s="1" t="s">
        <v>31</v>
      </c>
      <c r="DK4" s="7">
        <f>0.2544*G4</f>
        <v>17.79721344</v>
      </c>
    </row>
    <row r="5" spans="1:115" ht="15.75" x14ac:dyDescent="0.25">
      <c r="A5" s="6">
        <v>3</v>
      </c>
      <c r="B5" s="6">
        <v>3</v>
      </c>
      <c r="C5" s="9" t="s">
        <v>64</v>
      </c>
      <c r="D5" s="8" t="s">
        <v>373</v>
      </c>
      <c r="E5" s="6">
        <v>78.277000000000001</v>
      </c>
      <c r="F5" s="6">
        <v>9.9949999999999992</v>
      </c>
      <c r="G5" s="10">
        <v>62.704320000000003</v>
      </c>
      <c r="H5" s="3">
        <f t="shared" si="0"/>
        <v>130.98632000000001</v>
      </c>
      <c r="I5" s="3">
        <f t="shared" si="1"/>
        <v>26.411979008000003</v>
      </c>
      <c r="J5" s="1" t="s">
        <v>28</v>
      </c>
      <c r="K5" s="1" t="s">
        <v>29</v>
      </c>
      <c r="L5" s="6">
        <v>0.01</v>
      </c>
      <c r="M5" s="6">
        <v>10.46</v>
      </c>
      <c r="N5" s="1" t="s">
        <v>30</v>
      </c>
      <c r="O5" s="1" t="s">
        <v>34</v>
      </c>
      <c r="P5" s="6"/>
      <c r="Q5" s="6"/>
      <c r="R5" s="1" t="s">
        <v>30</v>
      </c>
      <c r="S5" s="1" t="s">
        <v>32</v>
      </c>
      <c r="T5" s="6"/>
      <c r="U5" s="6"/>
      <c r="V5" s="6" t="s">
        <v>30</v>
      </c>
      <c r="W5" s="6" t="s">
        <v>33</v>
      </c>
      <c r="X5" s="6"/>
      <c r="Y5" s="6"/>
      <c r="Z5" s="1" t="s">
        <v>30</v>
      </c>
      <c r="AA5" s="1" t="s">
        <v>34</v>
      </c>
      <c r="AB5" s="6"/>
      <c r="AC5" s="6"/>
      <c r="AD5" s="1" t="s">
        <v>35</v>
      </c>
      <c r="AE5" s="1" t="s">
        <v>29</v>
      </c>
      <c r="AF5" s="6"/>
      <c r="AG5" s="6"/>
      <c r="AH5" s="1" t="s">
        <v>36</v>
      </c>
      <c r="AI5" s="1" t="s">
        <v>37</v>
      </c>
      <c r="AJ5" s="6"/>
      <c r="AK5" s="6"/>
      <c r="AL5" s="1" t="s">
        <v>38</v>
      </c>
      <c r="AM5" s="1" t="s">
        <v>39</v>
      </c>
      <c r="AN5" s="6"/>
      <c r="AO5" s="6"/>
      <c r="AP5" s="1" t="s">
        <v>40</v>
      </c>
      <c r="AQ5" s="1" t="s">
        <v>41</v>
      </c>
      <c r="AR5" s="6"/>
      <c r="AS5" s="6"/>
      <c r="AT5" s="6"/>
      <c r="AU5" s="6"/>
      <c r="AV5" s="6"/>
      <c r="AW5" s="6"/>
      <c r="AX5" s="1" t="s">
        <v>42</v>
      </c>
      <c r="AY5" s="1" t="s">
        <v>39</v>
      </c>
      <c r="AZ5" s="6"/>
      <c r="BA5" s="6"/>
      <c r="BB5" s="1" t="s">
        <v>42</v>
      </c>
      <c r="BC5" s="1" t="s">
        <v>33</v>
      </c>
      <c r="BD5" s="6"/>
      <c r="BE5" s="6"/>
      <c r="BF5" s="1" t="s">
        <v>42</v>
      </c>
      <c r="BG5" s="1" t="s">
        <v>39</v>
      </c>
      <c r="BH5" s="6"/>
      <c r="BI5" s="11"/>
      <c r="BJ5" s="1" t="s">
        <v>43</v>
      </c>
      <c r="BK5" s="1" t="s">
        <v>44</v>
      </c>
      <c r="BL5" s="6"/>
      <c r="BM5" s="6"/>
      <c r="BN5" s="1" t="s">
        <v>45</v>
      </c>
      <c r="BO5" s="1" t="s">
        <v>44</v>
      </c>
      <c r="BP5" s="6"/>
      <c r="BQ5" s="6"/>
      <c r="BR5" s="1" t="s">
        <v>46</v>
      </c>
      <c r="BS5" s="1" t="s">
        <v>47</v>
      </c>
      <c r="BT5" s="6"/>
      <c r="BU5" s="6"/>
      <c r="BV5" s="1" t="s">
        <v>46</v>
      </c>
      <c r="BW5" s="1" t="s">
        <v>41</v>
      </c>
      <c r="BX5" s="6"/>
      <c r="BY5" s="6"/>
      <c r="BZ5" s="1" t="s">
        <v>46</v>
      </c>
      <c r="CA5" s="1" t="s">
        <v>48</v>
      </c>
      <c r="CB5" s="6"/>
      <c r="CC5" s="6"/>
      <c r="CD5" s="1" t="s">
        <v>46</v>
      </c>
      <c r="CE5" s="1" t="s">
        <v>48</v>
      </c>
      <c r="CF5" s="6"/>
      <c r="CG5" s="6"/>
      <c r="CH5" s="1" t="s">
        <v>46</v>
      </c>
      <c r="CI5" s="1" t="s">
        <v>39</v>
      </c>
      <c r="CJ5" s="6"/>
      <c r="CK5" s="6"/>
      <c r="CL5" s="1" t="s">
        <v>49</v>
      </c>
      <c r="CM5" s="1" t="s">
        <v>39</v>
      </c>
      <c r="CN5" s="6"/>
      <c r="CO5" s="6"/>
      <c r="CP5" s="1" t="s">
        <v>50</v>
      </c>
      <c r="CQ5" s="1" t="s">
        <v>51</v>
      </c>
      <c r="CR5" s="6"/>
      <c r="CS5" s="6"/>
      <c r="CT5" s="1" t="s">
        <v>50</v>
      </c>
      <c r="CU5" s="1" t="s">
        <v>39</v>
      </c>
      <c r="CV5" s="6"/>
      <c r="CW5" s="6"/>
      <c r="CX5" s="1" t="s">
        <v>50</v>
      </c>
      <c r="CY5" s="1" t="s">
        <v>39</v>
      </c>
      <c r="CZ5" s="6"/>
      <c r="DA5" s="6"/>
      <c r="DB5" s="1" t="s">
        <v>59</v>
      </c>
      <c r="DC5" s="1" t="s">
        <v>60</v>
      </c>
      <c r="DD5" s="6"/>
      <c r="DE5" s="6"/>
      <c r="DF5" s="1" t="s">
        <v>52</v>
      </c>
      <c r="DG5" s="1" t="s">
        <v>53</v>
      </c>
      <c r="DH5" s="6"/>
      <c r="DI5" s="6"/>
      <c r="DJ5" s="1" t="s">
        <v>31</v>
      </c>
      <c r="DK5" s="7">
        <f>0.2544*G5</f>
        <v>15.951979008000002</v>
      </c>
    </row>
    <row r="6" spans="1:115" ht="15.75" x14ac:dyDescent="0.25">
      <c r="A6" s="6">
        <v>4</v>
      </c>
      <c r="B6" s="6">
        <v>3</v>
      </c>
      <c r="C6" s="9" t="s">
        <v>65</v>
      </c>
      <c r="D6" s="8" t="s">
        <v>373</v>
      </c>
      <c r="E6" s="6">
        <v>236.66900000000001</v>
      </c>
      <c r="F6" s="6">
        <v>0</v>
      </c>
      <c r="G6" s="10">
        <v>57.734999999999999</v>
      </c>
      <c r="H6" s="3">
        <f t="shared" si="0"/>
        <v>294.404</v>
      </c>
      <c r="I6" s="3">
        <f t="shared" si="1"/>
        <v>52.840783999999999</v>
      </c>
      <c r="J6" s="1" t="s">
        <v>28</v>
      </c>
      <c r="K6" s="1" t="s">
        <v>29</v>
      </c>
      <c r="L6" s="6">
        <v>0.01</v>
      </c>
      <c r="M6" s="6">
        <v>5.37</v>
      </c>
      <c r="N6" s="1" t="s">
        <v>30</v>
      </c>
      <c r="O6" s="1" t="s">
        <v>34</v>
      </c>
      <c r="P6" s="6"/>
      <c r="Q6" s="6"/>
      <c r="R6" s="1" t="s">
        <v>30</v>
      </c>
      <c r="S6" s="1" t="s">
        <v>32</v>
      </c>
      <c r="T6" s="6"/>
      <c r="U6" s="6"/>
      <c r="V6" s="6" t="s">
        <v>30</v>
      </c>
      <c r="W6" s="6" t="s">
        <v>33</v>
      </c>
      <c r="X6" s="6"/>
      <c r="Y6" s="6"/>
      <c r="Z6" s="1" t="s">
        <v>30</v>
      </c>
      <c r="AA6" s="1" t="s">
        <v>34</v>
      </c>
      <c r="AB6" s="6"/>
      <c r="AC6" s="6"/>
      <c r="AD6" s="1" t="s">
        <v>35</v>
      </c>
      <c r="AE6" s="1" t="s">
        <v>29</v>
      </c>
      <c r="AF6" s="6">
        <v>1.4999999999999999E-2</v>
      </c>
      <c r="AG6" s="6">
        <v>20.73</v>
      </c>
      <c r="AH6" s="1" t="s">
        <v>36</v>
      </c>
      <c r="AI6" s="1" t="s">
        <v>37</v>
      </c>
      <c r="AJ6" s="6"/>
      <c r="AK6" s="6"/>
      <c r="AL6" s="1" t="s">
        <v>38</v>
      </c>
      <c r="AM6" s="1" t="s">
        <v>39</v>
      </c>
      <c r="AN6" s="6">
        <v>3</v>
      </c>
      <c r="AO6" s="6">
        <v>2.153</v>
      </c>
      <c r="AP6" s="1" t="s">
        <v>40</v>
      </c>
      <c r="AQ6" s="1" t="s">
        <v>41</v>
      </c>
      <c r="AR6" s="6">
        <v>0.01</v>
      </c>
      <c r="AS6" s="6">
        <v>9.9</v>
      </c>
      <c r="AT6" s="6"/>
      <c r="AU6" s="6"/>
      <c r="AV6" s="6"/>
      <c r="AW6" s="6"/>
      <c r="AX6" s="1" t="s">
        <v>42</v>
      </c>
      <c r="AY6" s="1" t="s">
        <v>39</v>
      </c>
      <c r="AZ6" s="6"/>
      <c r="BA6" s="6"/>
      <c r="BB6" s="1" t="s">
        <v>42</v>
      </c>
      <c r="BC6" s="1" t="s">
        <v>33</v>
      </c>
      <c r="BD6" s="6"/>
      <c r="BE6" s="6"/>
      <c r="BF6" s="1" t="s">
        <v>42</v>
      </c>
      <c r="BG6" s="1" t="s">
        <v>39</v>
      </c>
      <c r="BH6" s="6"/>
      <c r="BI6" s="11"/>
      <c r="BJ6" s="1" t="s">
        <v>43</v>
      </c>
      <c r="BK6" s="1" t="s">
        <v>44</v>
      </c>
      <c r="BL6" s="6"/>
      <c r="BM6" s="6"/>
      <c r="BN6" s="1" t="s">
        <v>45</v>
      </c>
      <c r="BO6" s="1" t="s">
        <v>44</v>
      </c>
      <c r="BP6" s="6"/>
      <c r="BQ6" s="6"/>
      <c r="BR6" s="1" t="s">
        <v>46</v>
      </c>
      <c r="BS6" s="1" t="s">
        <v>47</v>
      </c>
      <c r="BT6" s="6"/>
      <c r="BU6" s="6"/>
      <c r="BV6" s="1" t="s">
        <v>46</v>
      </c>
      <c r="BW6" s="1" t="s">
        <v>41</v>
      </c>
      <c r="BX6" s="6"/>
      <c r="BY6" s="6"/>
      <c r="BZ6" s="1" t="s">
        <v>46</v>
      </c>
      <c r="CA6" s="1" t="s">
        <v>48</v>
      </c>
      <c r="CB6" s="6"/>
      <c r="CC6" s="6"/>
      <c r="CD6" s="1" t="s">
        <v>46</v>
      </c>
      <c r="CE6" s="1" t="s">
        <v>48</v>
      </c>
      <c r="CF6" s="6"/>
      <c r="CG6" s="6"/>
      <c r="CH6" s="1" t="s">
        <v>46</v>
      </c>
      <c r="CI6" s="1" t="s">
        <v>39</v>
      </c>
      <c r="CJ6" s="6"/>
      <c r="CK6" s="6"/>
      <c r="CL6" s="1" t="s">
        <v>49</v>
      </c>
      <c r="CM6" s="1" t="s">
        <v>39</v>
      </c>
      <c r="CN6" s="6"/>
      <c r="CO6" s="6"/>
      <c r="CP6" s="1" t="s">
        <v>50</v>
      </c>
      <c r="CQ6" s="1" t="s">
        <v>51</v>
      </c>
      <c r="CR6" s="6"/>
      <c r="CS6" s="6"/>
      <c r="CT6" s="1" t="s">
        <v>50</v>
      </c>
      <c r="CU6" s="1" t="s">
        <v>39</v>
      </c>
      <c r="CV6" s="6"/>
      <c r="CW6" s="6"/>
      <c r="CX6" s="1" t="s">
        <v>50</v>
      </c>
      <c r="CY6" s="1" t="s">
        <v>39</v>
      </c>
      <c r="CZ6" s="6"/>
      <c r="DA6" s="6"/>
      <c r="DB6" s="1" t="s">
        <v>59</v>
      </c>
      <c r="DC6" s="1" t="s">
        <v>60</v>
      </c>
      <c r="DD6" s="6"/>
      <c r="DE6" s="6"/>
      <c r="DF6" s="1" t="s">
        <v>52</v>
      </c>
      <c r="DG6" s="1" t="s">
        <v>53</v>
      </c>
      <c r="DH6" s="6"/>
      <c r="DI6" s="6"/>
      <c r="DJ6" s="1" t="s">
        <v>31</v>
      </c>
      <c r="DK6" s="7">
        <f>0.2544*G6</f>
        <v>14.687784000000001</v>
      </c>
    </row>
    <row r="7" spans="1:115" ht="15.75" x14ac:dyDescent="0.25">
      <c r="A7" s="6">
        <v>5</v>
      </c>
      <c r="B7" s="6">
        <v>3</v>
      </c>
      <c r="C7" s="9" t="s">
        <v>66</v>
      </c>
      <c r="D7" s="8" t="s">
        <v>373</v>
      </c>
      <c r="E7" s="6">
        <v>13.254</v>
      </c>
      <c r="F7" s="6">
        <v>0</v>
      </c>
      <c r="G7" s="10">
        <v>33.296039999999998</v>
      </c>
      <c r="H7" s="3">
        <f t="shared" si="0"/>
        <v>46.550039999999996</v>
      </c>
      <c r="I7" s="3">
        <f t="shared" si="1"/>
        <v>19.079512575999999</v>
      </c>
      <c r="J7" s="1" t="s">
        <v>28</v>
      </c>
      <c r="K7" s="1" t="s">
        <v>29</v>
      </c>
      <c r="L7" s="6"/>
      <c r="M7" s="6"/>
      <c r="N7" s="1" t="s">
        <v>30</v>
      </c>
      <c r="O7" s="1" t="s">
        <v>34</v>
      </c>
      <c r="P7" s="6"/>
      <c r="Q7" s="6"/>
      <c r="R7" s="1" t="s">
        <v>30</v>
      </c>
      <c r="S7" s="1" t="s">
        <v>32</v>
      </c>
      <c r="T7" s="6"/>
      <c r="U7" s="6"/>
      <c r="V7" s="6" t="s">
        <v>30</v>
      </c>
      <c r="W7" s="6" t="s">
        <v>33</v>
      </c>
      <c r="X7" s="6"/>
      <c r="Y7" s="6"/>
      <c r="Z7" s="1" t="s">
        <v>30</v>
      </c>
      <c r="AA7" s="1" t="s">
        <v>34</v>
      </c>
      <c r="AB7" s="6"/>
      <c r="AC7" s="6"/>
      <c r="AD7" s="1" t="s">
        <v>35</v>
      </c>
      <c r="AE7" s="1" t="s">
        <v>29</v>
      </c>
      <c r="AF7" s="6"/>
      <c r="AG7" s="6"/>
      <c r="AH7" s="1" t="s">
        <v>36</v>
      </c>
      <c r="AI7" s="1" t="s">
        <v>37</v>
      </c>
      <c r="AJ7" s="6"/>
      <c r="AK7" s="6"/>
      <c r="AL7" s="1" t="s">
        <v>38</v>
      </c>
      <c r="AM7" s="1" t="s">
        <v>39</v>
      </c>
      <c r="AN7" s="6">
        <v>4</v>
      </c>
      <c r="AO7" s="6">
        <v>3.2029999999999998</v>
      </c>
      <c r="AP7" s="1" t="s">
        <v>40</v>
      </c>
      <c r="AQ7" s="1" t="s">
        <v>41</v>
      </c>
      <c r="AR7" s="6"/>
      <c r="AS7" s="6"/>
      <c r="AT7" s="6"/>
      <c r="AU7" s="6"/>
      <c r="AV7" s="6"/>
      <c r="AW7" s="6"/>
      <c r="AX7" s="1" t="s">
        <v>42</v>
      </c>
      <c r="AY7" s="1" t="s">
        <v>39</v>
      </c>
      <c r="AZ7" s="6"/>
      <c r="BA7" s="6"/>
      <c r="BB7" s="1" t="s">
        <v>42</v>
      </c>
      <c r="BC7" s="1" t="s">
        <v>33</v>
      </c>
      <c r="BD7" s="6">
        <v>1</v>
      </c>
      <c r="BE7" s="6">
        <v>7.4059999999999997</v>
      </c>
      <c r="BF7" s="1" t="s">
        <v>42</v>
      </c>
      <c r="BG7" s="1" t="s">
        <v>39</v>
      </c>
      <c r="BH7" s="6"/>
      <c r="BI7" s="11"/>
      <c r="BJ7" s="1" t="s">
        <v>43</v>
      </c>
      <c r="BK7" s="1" t="s">
        <v>44</v>
      </c>
      <c r="BL7" s="6"/>
      <c r="BM7" s="6"/>
      <c r="BN7" s="1" t="s">
        <v>45</v>
      </c>
      <c r="BO7" s="1" t="s">
        <v>44</v>
      </c>
      <c r="BP7" s="6"/>
      <c r="BQ7" s="6"/>
      <c r="BR7" s="1" t="s">
        <v>46</v>
      </c>
      <c r="BS7" s="1" t="s">
        <v>47</v>
      </c>
      <c r="BT7" s="6"/>
      <c r="BU7" s="6"/>
      <c r="BV7" s="1" t="s">
        <v>46</v>
      </c>
      <c r="BW7" s="1" t="s">
        <v>41</v>
      </c>
      <c r="BX7" s="6"/>
      <c r="BY7" s="6"/>
      <c r="BZ7" s="1" t="s">
        <v>46</v>
      </c>
      <c r="CA7" s="1" t="s">
        <v>48</v>
      </c>
      <c r="CB7" s="6"/>
      <c r="CC7" s="6"/>
      <c r="CD7" s="1" t="s">
        <v>46</v>
      </c>
      <c r="CE7" s="1" t="s">
        <v>48</v>
      </c>
      <c r="CF7" s="6"/>
      <c r="CG7" s="6"/>
      <c r="CH7" s="1" t="s">
        <v>46</v>
      </c>
      <c r="CI7" s="1" t="s">
        <v>39</v>
      </c>
      <c r="CJ7" s="6"/>
      <c r="CK7" s="6"/>
      <c r="CL7" s="1" t="s">
        <v>49</v>
      </c>
      <c r="CM7" s="1" t="s">
        <v>39</v>
      </c>
      <c r="CN7" s="6"/>
      <c r="CO7" s="6"/>
      <c r="CP7" s="1" t="s">
        <v>50</v>
      </c>
      <c r="CQ7" s="1" t="s">
        <v>51</v>
      </c>
      <c r="CR7" s="6"/>
      <c r="CS7" s="6"/>
      <c r="CT7" s="1" t="s">
        <v>50</v>
      </c>
      <c r="CU7" s="1" t="s">
        <v>39</v>
      </c>
      <c r="CV7" s="6"/>
      <c r="CW7" s="6"/>
      <c r="CX7" s="1" t="s">
        <v>50</v>
      </c>
      <c r="CY7" s="1" t="s">
        <v>39</v>
      </c>
      <c r="CZ7" s="6"/>
      <c r="DA7" s="6"/>
      <c r="DB7" s="1" t="s">
        <v>59</v>
      </c>
      <c r="DC7" s="1" t="s">
        <v>60</v>
      </c>
      <c r="DD7" s="6"/>
      <c r="DE7" s="6"/>
      <c r="DF7" s="1" t="s">
        <v>52</v>
      </c>
      <c r="DG7" s="1" t="s">
        <v>53</v>
      </c>
      <c r="DH7" s="6"/>
      <c r="DI7" s="6"/>
      <c r="DJ7" s="1" t="s">
        <v>31</v>
      </c>
      <c r="DK7" s="7">
        <f>0.2544*G7</f>
        <v>8.4705125759999991</v>
      </c>
    </row>
    <row r="8" spans="1:115" s="12" customFormat="1" ht="15.75" x14ac:dyDescent="0.25">
      <c r="A8" s="6">
        <v>6</v>
      </c>
      <c r="B8" s="6">
        <v>3</v>
      </c>
      <c r="C8" s="9" t="s">
        <v>67</v>
      </c>
      <c r="D8" s="8" t="s">
        <v>373</v>
      </c>
      <c r="E8" s="6">
        <v>-164.76599999999999</v>
      </c>
      <c r="F8" s="6">
        <v>0</v>
      </c>
      <c r="G8" s="10">
        <v>28.85772</v>
      </c>
      <c r="H8" s="3">
        <f t="shared" si="0"/>
        <v>-135.90827999999999</v>
      </c>
      <c r="I8" s="3">
        <f t="shared" si="1"/>
        <v>20.73</v>
      </c>
      <c r="J8" s="1" t="s">
        <v>28</v>
      </c>
      <c r="K8" s="1" t="s">
        <v>29</v>
      </c>
      <c r="L8" s="6"/>
      <c r="M8" s="6"/>
      <c r="N8" s="1" t="s">
        <v>30</v>
      </c>
      <c r="O8" s="1" t="s">
        <v>34</v>
      </c>
      <c r="P8" s="6"/>
      <c r="Q8" s="6"/>
      <c r="R8" s="1" t="s">
        <v>30</v>
      </c>
      <c r="S8" s="1" t="s">
        <v>32</v>
      </c>
      <c r="T8" s="6"/>
      <c r="U8" s="6"/>
      <c r="V8" s="6" t="s">
        <v>30</v>
      </c>
      <c r="W8" s="6" t="s">
        <v>33</v>
      </c>
      <c r="X8" s="6"/>
      <c r="Y8" s="6"/>
      <c r="Z8" s="1" t="s">
        <v>30</v>
      </c>
      <c r="AA8" s="1" t="s">
        <v>34</v>
      </c>
      <c r="AB8" s="6"/>
      <c r="AC8" s="6"/>
      <c r="AD8" s="1" t="s">
        <v>35</v>
      </c>
      <c r="AE8" s="1" t="s">
        <v>29</v>
      </c>
      <c r="AF8" s="6">
        <v>1.4999999999999999E-2</v>
      </c>
      <c r="AG8" s="6">
        <v>20.73</v>
      </c>
      <c r="AH8" s="1" t="s">
        <v>36</v>
      </c>
      <c r="AI8" s="1" t="s">
        <v>37</v>
      </c>
      <c r="AJ8" s="6"/>
      <c r="AK8" s="6"/>
      <c r="AL8" s="1" t="s">
        <v>38</v>
      </c>
      <c r="AM8" s="1" t="s">
        <v>39</v>
      </c>
      <c r="AN8" s="6"/>
      <c r="AO8" s="6"/>
      <c r="AP8" s="1" t="s">
        <v>40</v>
      </c>
      <c r="AQ8" s="1" t="s">
        <v>41</v>
      </c>
      <c r="AR8" s="6"/>
      <c r="AS8" s="6"/>
      <c r="AT8" s="6"/>
      <c r="AU8" s="6"/>
      <c r="AV8" s="6"/>
      <c r="AW8" s="6"/>
      <c r="AX8" s="1" t="s">
        <v>42</v>
      </c>
      <c r="AY8" s="1" t="s">
        <v>39</v>
      </c>
      <c r="AZ8" s="6"/>
      <c r="BA8" s="6"/>
      <c r="BB8" s="1" t="s">
        <v>42</v>
      </c>
      <c r="BC8" s="1" t="s">
        <v>33</v>
      </c>
      <c r="BD8" s="6"/>
      <c r="BE8" s="6"/>
      <c r="BF8" s="1" t="s">
        <v>42</v>
      </c>
      <c r="BG8" s="1" t="s">
        <v>39</v>
      </c>
      <c r="BH8" s="6"/>
      <c r="BI8" s="11"/>
      <c r="BJ8" s="1" t="s">
        <v>43</v>
      </c>
      <c r="BK8" s="1" t="s">
        <v>44</v>
      </c>
      <c r="BL8" s="6"/>
      <c r="BM8" s="6"/>
      <c r="BN8" s="1" t="s">
        <v>45</v>
      </c>
      <c r="BO8" s="1" t="s">
        <v>44</v>
      </c>
      <c r="BP8" s="6"/>
      <c r="BQ8" s="6"/>
      <c r="BR8" s="1" t="s">
        <v>46</v>
      </c>
      <c r="BS8" s="1" t="s">
        <v>47</v>
      </c>
      <c r="BT8" s="6"/>
      <c r="BU8" s="6"/>
      <c r="BV8" s="1" t="s">
        <v>46</v>
      </c>
      <c r="BW8" s="1" t="s">
        <v>41</v>
      </c>
      <c r="BX8" s="6"/>
      <c r="BY8" s="6"/>
      <c r="BZ8" s="1" t="s">
        <v>46</v>
      </c>
      <c r="CA8" s="1" t="s">
        <v>48</v>
      </c>
      <c r="CB8" s="6"/>
      <c r="CC8" s="6"/>
      <c r="CD8" s="1" t="s">
        <v>46</v>
      </c>
      <c r="CE8" s="1" t="s">
        <v>48</v>
      </c>
      <c r="CF8" s="6"/>
      <c r="CG8" s="6"/>
      <c r="CH8" s="1" t="s">
        <v>46</v>
      </c>
      <c r="CI8" s="1" t="s">
        <v>39</v>
      </c>
      <c r="CJ8" s="6"/>
      <c r="CK8" s="6"/>
      <c r="CL8" s="1" t="s">
        <v>49</v>
      </c>
      <c r="CM8" s="1" t="s">
        <v>39</v>
      </c>
      <c r="CN8" s="6"/>
      <c r="CO8" s="6"/>
      <c r="CP8" s="1" t="s">
        <v>50</v>
      </c>
      <c r="CQ8" s="1" t="s">
        <v>51</v>
      </c>
      <c r="CR8" s="6"/>
      <c r="CS8" s="6"/>
      <c r="CT8" s="1" t="s">
        <v>50</v>
      </c>
      <c r="CU8" s="1" t="s">
        <v>39</v>
      </c>
      <c r="CV8" s="6"/>
      <c r="CW8" s="6"/>
      <c r="CX8" s="1" t="s">
        <v>50</v>
      </c>
      <c r="CY8" s="1" t="s">
        <v>39</v>
      </c>
      <c r="CZ8" s="6"/>
      <c r="DA8" s="6"/>
      <c r="DB8" s="1" t="s">
        <v>59</v>
      </c>
      <c r="DC8" s="1" t="s">
        <v>60</v>
      </c>
      <c r="DD8" s="6"/>
      <c r="DE8" s="6"/>
      <c r="DF8" s="1" t="s">
        <v>52</v>
      </c>
      <c r="DG8" s="1" t="s">
        <v>53</v>
      </c>
      <c r="DH8" s="6"/>
      <c r="DI8" s="6"/>
      <c r="DJ8" s="1" t="s">
        <v>31</v>
      </c>
      <c r="DK8" s="11"/>
    </row>
    <row r="9" spans="1:115" ht="15.75" x14ac:dyDescent="0.25">
      <c r="A9" s="6">
        <v>7</v>
      </c>
      <c r="B9" s="6">
        <v>3</v>
      </c>
      <c r="C9" s="9" t="s">
        <v>68</v>
      </c>
      <c r="D9" s="8" t="s">
        <v>373</v>
      </c>
      <c r="E9" s="6">
        <v>115.042</v>
      </c>
      <c r="F9" s="6">
        <v>3.4969999999999999</v>
      </c>
      <c r="G9" s="10">
        <v>44.257559999999998</v>
      </c>
      <c r="H9" s="3">
        <f t="shared" si="0"/>
        <v>155.80256</v>
      </c>
      <c r="I9" s="3">
        <f t="shared" si="1"/>
        <v>32.485123263999995</v>
      </c>
      <c r="J9" s="1" t="s">
        <v>28</v>
      </c>
      <c r="K9" s="1" t="s">
        <v>29</v>
      </c>
      <c r="L9" s="6"/>
      <c r="M9" s="6"/>
      <c r="N9" s="1" t="s">
        <v>30</v>
      </c>
      <c r="O9" s="1" t="s">
        <v>34</v>
      </c>
      <c r="P9" s="6"/>
      <c r="Q9" s="6"/>
      <c r="R9" s="1" t="s">
        <v>30</v>
      </c>
      <c r="S9" s="1" t="s">
        <v>32</v>
      </c>
      <c r="T9" s="6"/>
      <c r="U9" s="6"/>
      <c r="V9" s="6" t="s">
        <v>30</v>
      </c>
      <c r="W9" s="6" t="s">
        <v>33</v>
      </c>
      <c r="X9" s="6"/>
      <c r="Y9" s="6"/>
      <c r="Z9" s="1" t="s">
        <v>30</v>
      </c>
      <c r="AA9" s="1" t="s">
        <v>34</v>
      </c>
      <c r="AB9" s="6"/>
      <c r="AC9" s="6"/>
      <c r="AD9" s="1" t="s">
        <v>35</v>
      </c>
      <c r="AE9" s="1" t="s">
        <v>29</v>
      </c>
      <c r="AF9" s="6">
        <v>0.01</v>
      </c>
      <c r="AG9" s="6">
        <v>13.82</v>
      </c>
      <c r="AH9" s="1" t="s">
        <v>36</v>
      </c>
      <c r="AI9" s="1" t="s">
        <v>37</v>
      </c>
      <c r="AJ9" s="6"/>
      <c r="AK9" s="6"/>
      <c r="AL9" s="1" t="s">
        <v>38</v>
      </c>
      <c r="AM9" s="1" t="s">
        <v>39</v>
      </c>
      <c r="AN9" s="6"/>
      <c r="AO9" s="6"/>
      <c r="AP9" s="1" t="s">
        <v>40</v>
      </c>
      <c r="AQ9" s="1" t="s">
        <v>41</v>
      </c>
      <c r="AR9" s="6"/>
      <c r="AS9" s="6"/>
      <c r="AT9" s="6"/>
      <c r="AU9" s="6"/>
      <c r="AV9" s="6"/>
      <c r="AW9" s="6"/>
      <c r="AX9" s="1" t="s">
        <v>42</v>
      </c>
      <c r="AY9" s="1" t="s">
        <v>39</v>
      </c>
      <c r="AZ9" s="6"/>
      <c r="BA9" s="6"/>
      <c r="BB9" s="1" t="s">
        <v>42</v>
      </c>
      <c r="BC9" s="1" t="s">
        <v>33</v>
      </c>
      <c r="BD9" s="6">
        <v>1</v>
      </c>
      <c r="BE9" s="6">
        <v>7.4059999999999997</v>
      </c>
      <c r="BF9" s="1" t="s">
        <v>42</v>
      </c>
      <c r="BG9" s="1" t="s">
        <v>39</v>
      </c>
      <c r="BH9" s="6"/>
      <c r="BI9" s="11"/>
      <c r="BJ9" s="1" t="s">
        <v>43</v>
      </c>
      <c r="BK9" s="1" t="s">
        <v>44</v>
      </c>
      <c r="BL9" s="6"/>
      <c r="BM9" s="6"/>
      <c r="BN9" s="1" t="s">
        <v>45</v>
      </c>
      <c r="BO9" s="1" t="s">
        <v>44</v>
      </c>
      <c r="BP9" s="6"/>
      <c r="BQ9" s="6"/>
      <c r="BR9" s="1" t="s">
        <v>46</v>
      </c>
      <c r="BS9" s="1" t="s">
        <v>47</v>
      </c>
      <c r="BT9" s="6"/>
      <c r="BU9" s="6"/>
      <c r="BV9" s="1" t="s">
        <v>46</v>
      </c>
      <c r="BW9" s="1" t="s">
        <v>41</v>
      </c>
      <c r="BX9" s="6"/>
      <c r="BY9" s="6"/>
      <c r="BZ9" s="1" t="s">
        <v>46</v>
      </c>
      <c r="CA9" s="1" t="s">
        <v>48</v>
      </c>
      <c r="CB9" s="6"/>
      <c r="CC9" s="6"/>
      <c r="CD9" s="1" t="s">
        <v>46</v>
      </c>
      <c r="CE9" s="1" t="s">
        <v>48</v>
      </c>
      <c r="CF9" s="6"/>
      <c r="CG9" s="6"/>
      <c r="CH9" s="1" t="s">
        <v>46</v>
      </c>
      <c r="CI9" s="1" t="s">
        <v>39</v>
      </c>
      <c r="CJ9" s="6"/>
      <c r="CK9" s="6"/>
      <c r="CL9" s="1" t="s">
        <v>49</v>
      </c>
      <c r="CM9" s="1" t="s">
        <v>39</v>
      </c>
      <c r="CN9" s="6"/>
      <c r="CO9" s="6"/>
      <c r="CP9" s="1" t="s">
        <v>50</v>
      </c>
      <c r="CQ9" s="1" t="s">
        <v>51</v>
      </c>
      <c r="CR9" s="6"/>
      <c r="CS9" s="6"/>
      <c r="CT9" s="1" t="s">
        <v>50</v>
      </c>
      <c r="CU9" s="1" t="s">
        <v>39</v>
      </c>
      <c r="CV9" s="6"/>
      <c r="CW9" s="6"/>
      <c r="CX9" s="1" t="s">
        <v>50</v>
      </c>
      <c r="CY9" s="1" t="s">
        <v>39</v>
      </c>
      <c r="CZ9" s="6"/>
      <c r="DA9" s="6"/>
      <c r="DB9" s="1" t="s">
        <v>59</v>
      </c>
      <c r="DC9" s="1" t="s">
        <v>60</v>
      </c>
      <c r="DD9" s="6"/>
      <c r="DE9" s="6"/>
      <c r="DF9" s="1" t="s">
        <v>52</v>
      </c>
      <c r="DG9" s="1" t="s">
        <v>53</v>
      </c>
      <c r="DH9" s="6"/>
      <c r="DI9" s="6"/>
      <c r="DJ9" s="1" t="s">
        <v>31</v>
      </c>
      <c r="DK9" s="11">
        <f>0.2544*G9</f>
        <v>11.259123263999999</v>
      </c>
    </row>
    <row r="10" spans="1:115" s="12" customFormat="1" ht="15.75" x14ac:dyDescent="0.25">
      <c r="A10" s="6">
        <v>8</v>
      </c>
      <c r="B10" s="6">
        <v>3</v>
      </c>
      <c r="C10" s="9" t="s">
        <v>69</v>
      </c>
      <c r="D10" s="8" t="s">
        <v>373</v>
      </c>
      <c r="E10" s="6">
        <v>17.058</v>
      </c>
      <c r="F10" s="6">
        <v>0</v>
      </c>
      <c r="G10" s="10">
        <v>34.149839999999998</v>
      </c>
      <c r="H10" s="3">
        <f t="shared" si="0"/>
        <v>51.207839999999997</v>
      </c>
      <c r="I10" s="3">
        <f t="shared" si="1"/>
        <v>73.24799999999999</v>
      </c>
      <c r="J10" s="1" t="s">
        <v>28</v>
      </c>
      <c r="K10" s="1" t="s">
        <v>29</v>
      </c>
      <c r="L10" s="6"/>
      <c r="M10" s="6"/>
      <c r="N10" s="1" t="s">
        <v>30</v>
      </c>
      <c r="O10" s="1" t="s">
        <v>34</v>
      </c>
      <c r="P10" s="6"/>
      <c r="Q10" s="6"/>
      <c r="R10" s="1" t="s">
        <v>30</v>
      </c>
      <c r="S10" s="1" t="s">
        <v>32</v>
      </c>
      <c r="T10" s="6"/>
      <c r="U10" s="6"/>
      <c r="V10" s="6" t="s">
        <v>30</v>
      </c>
      <c r="W10" s="6" t="s">
        <v>33</v>
      </c>
      <c r="X10" s="6"/>
      <c r="Y10" s="6"/>
      <c r="Z10" s="1" t="s">
        <v>30</v>
      </c>
      <c r="AA10" s="1" t="s">
        <v>34</v>
      </c>
      <c r="AB10" s="6"/>
      <c r="AC10" s="6"/>
      <c r="AD10" s="1" t="s">
        <v>35</v>
      </c>
      <c r="AE10" s="1" t="s">
        <v>29</v>
      </c>
      <c r="AF10" s="6">
        <v>0.05</v>
      </c>
      <c r="AG10" s="6">
        <v>69.099999999999994</v>
      </c>
      <c r="AH10" s="1" t="s">
        <v>36</v>
      </c>
      <c r="AI10" s="1" t="s">
        <v>37</v>
      </c>
      <c r="AJ10" s="6"/>
      <c r="AK10" s="6"/>
      <c r="AL10" s="1" t="s">
        <v>38</v>
      </c>
      <c r="AM10" s="1" t="s">
        <v>39</v>
      </c>
      <c r="AN10" s="6">
        <v>5</v>
      </c>
      <c r="AO10" s="6">
        <v>4.1479999999999997</v>
      </c>
      <c r="AP10" s="1" t="s">
        <v>40</v>
      </c>
      <c r="AQ10" s="1" t="s">
        <v>41</v>
      </c>
      <c r="AR10" s="6"/>
      <c r="AS10" s="6"/>
      <c r="AT10" s="6"/>
      <c r="AU10" s="6"/>
      <c r="AV10" s="6"/>
      <c r="AW10" s="6"/>
      <c r="AX10" s="1" t="s">
        <v>42</v>
      </c>
      <c r="AY10" s="1" t="s">
        <v>39</v>
      </c>
      <c r="AZ10" s="6"/>
      <c r="BA10" s="6"/>
      <c r="BB10" s="1" t="s">
        <v>42</v>
      </c>
      <c r="BC10" s="1" t="s">
        <v>33</v>
      </c>
      <c r="BD10" s="6"/>
      <c r="BE10" s="6"/>
      <c r="BF10" s="1" t="s">
        <v>42</v>
      </c>
      <c r="BG10" s="1" t="s">
        <v>39</v>
      </c>
      <c r="BH10" s="6"/>
      <c r="BI10" s="11"/>
      <c r="BJ10" s="1" t="s">
        <v>43</v>
      </c>
      <c r="BK10" s="1" t="s">
        <v>44</v>
      </c>
      <c r="BL10" s="6"/>
      <c r="BM10" s="6"/>
      <c r="BN10" s="1" t="s">
        <v>45</v>
      </c>
      <c r="BO10" s="1" t="s">
        <v>44</v>
      </c>
      <c r="BP10" s="6"/>
      <c r="BQ10" s="6"/>
      <c r="BR10" s="1" t="s">
        <v>46</v>
      </c>
      <c r="BS10" s="1" t="s">
        <v>47</v>
      </c>
      <c r="BT10" s="6"/>
      <c r="BU10" s="6"/>
      <c r="BV10" s="1" t="s">
        <v>46</v>
      </c>
      <c r="BW10" s="1" t="s">
        <v>41</v>
      </c>
      <c r="BX10" s="6"/>
      <c r="BY10" s="6"/>
      <c r="BZ10" s="1" t="s">
        <v>46</v>
      </c>
      <c r="CA10" s="1" t="s">
        <v>48</v>
      </c>
      <c r="CB10" s="6"/>
      <c r="CC10" s="6"/>
      <c r="CD10" s="1" t="s">
        <v>46</v>
      </c>
      <c r="CE10" s="1" t="s">
        <v>48</v>
      </c>
      <c r="CF10" s="6"/>
      <c r="CG10" s="6"/>
      <c r="CH10" s="1" t="s">
        <v>46</v>
      </c>
      <c r="CI10" s="1" t="s">
        <v>39</v>
      </c>
      <c r="CJ10" s="6"/>
      <c r="CK10" s="6"/>
      <c r="CL10" s="1" t="s">
        <v>49</v>
      </c>
      <c r="CM10" s="1" t="s">
        <v>39</v>
      </c>
      <c r="CN10" s="6"/>
      <c r="CO10" s="6"/>
      <c r="CP10" s="1" t="s">
        <v>50</v>
      </c>
      <c r="CQ10" s="1" t="s">
        <v>51</v>
      </c>
      <c r="CR10" s="6"/>
      <c r="CS10" s="6"/>
      <c r="CT10" s="1" t="s">
        <v>50</v>
      </c>
      <c r="CU10" s="1" t="s">
        <v>39</v>
      </c>
      <c r="CV10" s="6"/>
      <c r="CW10" s="6"/>
      <c r="CX10" s="1" t="s">
        <v>50</v>
      </c>
      <c r="CY10" s="1" t="s">
        <v>39</v>
      </c>
      <c r="CZ10" s="6"/>
      <c r="DA10" s="6"/>
      <c r="DB10" s="1" t="s">
        <v>59</v>
      </c>
      <c r="DC10" s="1" t="s">
        <v>60</v>
      </c>
      <c r="DD10" s="6"/>
      <c r="DE10" s="6"/>
      <c r="DF10" s="1" t="s">
        <v>52</v>
      </c>
      <c r="DG10" s="1" t="s">
        <v>53</v>
      </c>
      <c r="DH10" s="6"/>
      <c r="DI10" s="6"/>
      <c r="DJ10" s="1" t="s">
        <v>31</v>
      </c>
      <c r="DK10" s="11"/>
    </row>
    <row r="11" spans="1:115" ht="15.75" x14ac:dyDescent="0.25">
      <c r="A11" s="6">
        <v>9</v>
      </c>
      <c r="B11" s="6">
        <v>3</v>
      </c>
      <c r="C11" s="9" t="s">
        <v>70</v>
      </c>
      <c r="D11" s="8" t="s">
        <v>373</v>
      </c>
      <c r="E11" s="6">
        <v>134.13999999999999</v>
      </c>
      <c r="F11" s="6">
        <v>2.5339999999999998</v>
      </c>
      <c r="G11" s="10">
        <v>34.783799999999999</v>
      </c>
      <c r="H11" s="3">
        <f t="shared" si="0"/>
        <v>166.38979999999998</v>
      </c>
      <c r="I11" s="3">
        <f t="shared" si="1"/>
        <v>94.172998719999995</v>
      </c>
      <c r="J11" s="1" t="s">
        <v>28</v>
      </c>
      <c r="K11" s="1" t="s">
        <v>29</v>
      </c>
      <c r="L11" s="6"/>
      <c r="M11" s="6"/>
      <c r="N11" s="1" t="s">
        <v>30</v>
      </c>
      <c r="O11" s="1" t="s">
        <v>34</v>
      </c>
      <c r="P11" s="6"/>
      <c r="Q11" s="6"/>
      <c r="R11" s="1" t="s">
        <v>30</v>
      </c>
      <c r="S11" s="1" t="s">
        <v>32</v>
      </c>
      <c r="T11" s="6"/>
      <c r="U11" s="6"/>
      <c r="V11" s="6" t="s">
        <v>30</v>
      </c>
      <c r="W11" s="6" t="s">
        <v>33</v>
      </c>
      <c r="X11" s="6"/>
      <c r="Y11" s="6"/>
      <c r="Z11" s="1" t="s">
        <v>30</v>
      </c>
      <c r="AA11" s="1" t="s">
        <v>34</v>
      </c>
      <c r="AB11" s="6"/>
      <c r="AC11" s="6"/>
      <c r="AD11" s="1" t="s">
        <v>35</v>
      </c>
      <c r="AE11" s="1" t="s">
        <v>29</v>
      </c>
      <c r="AF11" s="6">
        <v>0.05</v>
      </c>
      <c r="AG11" s="6">
        <v>69.099999999999994</v>
      </c>
      <c r="AH11" s="1" t="s">
        <v>36</v>
      </c>
      <c r="AI11" s="1" t="s">
        <v>37</v>
      </c>
      <c r="AJ11" s="6"/>
      <c r="AK11" s="6"/>
      <c r="AL11" s="1" t="s">
        <v>38</v>
      </c>
      <c r="AM11" s="1" t="s">
        <v>39</v>
      </c>
      <c r="AN11" s="6">
        <v>6</v>
      </c>
      <c r="AO11" s="6">
        <v>3.8679999999999999</v>
      </c>
      <c r="AP11" s="1" t="s">
        <v>40</v>
      </c>
      <c r="AQ11" s="1" t="s">
        <v>41</v>
      </c>
      <c r="AR11" s="6">
        <v>5.0000000000000001E-3</v>
      </c>
      <c r="AS11" s="6">
        <v>4.95</v>
      </c>
      <c r="AT11" s="6"/>
      <c r="AU11" s="6"/>
      <c r="AV11" s="6"/>
      <c r="AW11" s="6"/>
      <c r="AX11" s="1" t="s">
        <v>42</v>
      </c>
      <c r="AY11" s="1" t="s">
        <v>39</v>
      </c>
      <c r="AZ11" s="6"/>
      <c r="BA11" s="6"/>
      <c r="BB11" s="1" t="s">
        <v>42</v>
      </c>
      <c r="BC11" s="1" t="s">
        <v>33</v>
      </c>
      <c r="BD11" s="6">
        <v>1</v>
      </c>
      <c r="BE11" s="6">
        <v>7.4059999999999997</v>
      </c>
      <c r="BF11" s="1" t="s">
        <v>42</v>
      </c>
      <c r="BG11" s="1" t="s">
        <v>39</v>
      </c>
      <c r="BH11" s="6"/>
      <c r="BI11" s="11"/>
      <c r="BJ11" s="1" t="s">
        <v>43</v>
      </c>
      <c r="BK11" s="1" t="s">
        <v>44</v>
      </c>
      <c r="BL11" s="6"/>
      <c r="BM11" s="6"/>
      <c r="BN11" s="1" t="s">
        <v>45</v>
      </c>
      <c r="BO11" s="1" t="s">
        <v>44</v>
      </c>
      <c r="BP11" s="6"/>
      <c r="BQ11" s="6"/>
      <c r="BR11" s="1" t="s">
        <v>46</v>
      </c>
      <c r="BS11" s="1" t="s">
        <v>47</v>
      </c>
      <c r="BT11" s="6"/>
      <c r="BU11" s="6"/>
      <c r="BV11" s="1" t="s">
        <v>46</v>
      </c>
      <c r="BW11" s="1" t="s">
        <v>41</v>
      </c>
      <c r="BX11" s="6"/>
      <c r="BY11" s="6"/>
      <c r="BZ11" s="1" t="s">
        <v>46</v>
      </c>
      <c r="CA11" s="1" t="s">
        <v>48</v>
      </c>
      <c r="CB11" s="6"/>
      <c r="CC11" s="6"/>
      <c r="CD11" s="1" t="s">
        <v>46</v>
      </c>
      <c r="CE11" s="1" t="s">
        <v>48</v>
      </c>
      <c r="CF11" s="6"/>
      <c r="CG11" s="6"/>
      <c r="CH11" s="1" t="s">
        <v>46</v>
      </c>
      <c r="CI11" s="1" t="s">
        <v>39</v>
      </c>
      <c r="CJ11" s="6"/>
      <c r="CK11" s="6"/>
      <c r="CL11" s="1" t="s">
        <v>49</v>
      </c>
      <c r="CM11" s="1" t="s">
        <v>39</v>
      </c>
      <c r="CN11" s="6"/>
      <c r="CO11" s="6"/>
      <c r="CP11" s="1" t="s">
        <v>50</v>
      </c>
      <c r="CQ11" s="1" t="s">
        <v>51</v>
      </c>
      <c r="CR11" s="6"/>
      <c r="CS11" s="6"/>
      <c r="CT11" s="1" t="s">
        <v>50</v>
      </c>
      <c r="CU11" s="1" t="s">
        <v>39</v>
      </c>
      <c r="CV11" s="6"/>
      <c r="CW11" s="6"/>
      <c r="CX11" s="1" t="s">
        <v>50</v>
      </c>
      <c r="CY11" s="1" t="s">
        <v>39</v>
      </c>
      <c r="CZ11" s="6"/>
      <c r="DA11" s="6"/>
      <c r="DB11" s="1" t="s">
        <v>59</v>
      </c>
      <c r="DC11" s="1" t="s">
        <v>60</v>
      </c>
      <c r="DD11" s="6"/>
      <c r="DE11" s="6"/>
      <c r="DF11" s="1" t="s">
        <v>52</v>
      </c>
      <c r="DG11" s="1" t="s">
        <v>53</v>
      </c>
      <c r="DH11" s="6"/>
      <c r="DI11" s="6"/>
      <c r="DJ11" s="1" t="s">
        <v>31</v>
      </c>
      <c r="DK11" s="11">
        <f>0.2544*G11</f>
        <v>8.8489987200000009</v>
      </c>
    </row>
    <row r="12" spans="1:115" ht="15.75" x14ac:dyDescent="0.25">
      <c r="A12" s="6">
        <v>10</v>
      </c>
      <c r="B12" s="6">
        <v>3</v>
      </c>
      <c r="C12" s="9" t="s">
        <v>71</v>
      </c>
      <c r="D12" s="8" t="s">
        <v>373</v>
      </c>
      <c r="E12" s="6">
        <v>340.74099999999999</v>
      </c>
      <c r="F12" s="6">
        <v>114.286</v>
      </c>
      <c r="G12" s="10">
        <v>99.858720000000005</v>
      </c>
      <c r="H12" s="3">
        <f t="shared" si="0"/>
        <v>326.31371999999999</v>
      </c>
      <c r="I12" s="3">
        <f t="shared" si="1"/>
        <v>326.31400000000002</v>
      </c>
      <c r="J12" s="1" t="s">
        <v>28</v>
      </c>
      <c r="K12" s="1" t="s">
        <v>29</v>
      </c>
      <c r="L12" s="6"/>
      <c r="M12" s="6"/>
      <c r="N12" s="1" t="s">
        <v>30</v>
      </c>
      <c r="O12" s="1" t="s">
        <v>34</v>
      </c>
      <c r="P12" s="6"/>
      <c r="Q12" s="6"/>
      <c r="R12" s="1" t="s">
        <v>30</v>
      </c>
      <c r="S12" s="1" t="s">
        <v>32</v>
      </c>
      <c r="T12" s="6"/>
      <c r="U12" s="6"/>
      <c r="V12" s="6" t="s">
        <v>30</v>
      </c>
      <c r="W12" s="6" t="s">
        <v>33</v>
      </c>
      <c r="X12" s="6"/>
      <c r="Y12" s="6"/>
      <c r="Z12" s="1" t="s">
        <v>30</v>
      </c>
      <c r="AA12" s="1" t="s">
        <v>34</v>
      </c>
      <c r="AB12" s="6"/>
      <c r="AC12" s="6"/>
      <c r="AD12" s="1" t="s">
        <v>35</v>
      </c>
      <c r="AE12" s="1" t="s">
        <v>29</v>
      </c>
      <c r="AF12" s="6">
        <v>0.03</v>
      </c>
      <c r="AG12" s="6">
        <v>41.46</v>
      </c>
      <c r="AH12" s="1" t="s">
        <v>36</v>
      </c>
      <c r="AI12" s="1" t="s">
        <v>37</v>
      </c>
      <c r="AJ12" s="6">
        <v>0.109</v>
      </c>
      <c r="AK12" s="6">
        <v>262.3</v>
      </c>
      <c r="AL12" s="1" t="s">
        <v>38</v>
      </c>
      <c r="AM12" s="1" t="s">
        <v>39</v>
      </c>
      <c r="AN12" s="6"/>
      <c r="AO12" s="6"/>
      <c r="AP12" s="1" t="s">
        <v>40</v>
      </c>
      <c r="AQ12" s="1" t="s">
        <v>41</v>
      </c>
      <c r="AR12" s="6"/>
      <c r="AS12" s="6"/>
      <c r="AT12" s="6"/>
      <c r="AU12" s="6"/>
      <c r="AV12" s="6"/>
      <c r="AW12" s="6"/>
      <c r="AX12" s="1" t="s">
        <v>42</v>
      </c>
      <c r="AY12" s="1" t="s">
        <v>39</v>
      </c>
      <c r="AZ12" s="6"/>
      <c r="BA12" s="6"/>
      <c r="BB12" s="1" t="s">
        <v>42</v>
      </c>
      <c r="BC12" s="1" t="s">
        <v>33</v>
      </c>
      <c r="BD12" s="6">
        <v>1</v>
      </c>
      <c r="BE12" s="6">
        <v>7.4059999999999997</v>
      </c>
      <c r="BF12" s="1" t="s">
        <v>42</v>
      </c>
      <c r="BG12" s="1" t="s">
        <v>39</v>
      </c>
      <c r="BH12" s="6"/>
      <c r="BI12" s="11"/>
      <c r="BJ12" s="1" t="s">
        <v>43</v>
      </c>
      <c r="BK12" s="1" t="s">
        <v>44</v>
      </c>
      <c r="BL12" s="6"/>
      <c r="BM12" s="6"/>
      <c r="BN12" s="1" t="s">
        <v>45</v>
      </c>
      <c r="BO12" s="1" t="s">
        <v>44</v>
      </c>
      <c r="BP12" s="6"/>
      <c r="BQ12" s="6"/>
      <c r="BR12" s="1" t="s">
        <v>46</v>
      </c>
      <c r="BS12" s="1" t="s">
        <v>47</v>
      </c>
      <c r="BT12" s="6"/>
      <c r="BU12" s="6"/>
      <c r="BV12" s="1" t="s">
        <v>46</v>
      </c>
      <c r="BW12" s="1" t="s">
        <v>41</v>
      </c>
      <c r="BX12" s="6"/>
      <c r="BY12" s="6"/>
      <c r="BZ12" s="1" t="s">
        <v>46</v>
      </c>
      <c r="CA12" s="1" t="s">
        <v>48</v>
      </c>
      <c r="CB12" s="6"/>
      <c r="CC12" s="6"/>
      <c r="CD12" s="1" t="s">
        <v>46</v>
      </c>
      <c r="CE12" s="1" t="s">
        <v>48</v>
      </c>
      <c r="CF12" s="6"/>
      <c r="CG12" s="6"/>
      <c r="CH12" s="1" t="s">
        <v>46</v>
      </c>
      <c r="CI12" s="1" t="s">
        <v>39</v>
      </c>
      <c r="CJ12" s="6"/>
      <c r="CK12" s="6"/>
      <c r="CL12" s="1" t="s">
        <v>49</v>
      </c>
      <c r="CM12" s="1" t="s">
        <v>39</v>
      </c>
      <c r="CN12" s="6"/>
      <c r="CO12" s="6"/>
      <c r="CP12" s="1" t="s">
        <v>50</v>
      </c>
      <c r="CQ12" s="1" t="s">
        <v>51</v>
      </c>
      <c r="CR12" s="6"/>
      <c r="CS12" s="6"/>
      <c r="CT12" s="1" t="s">
        <v>50</v>
      </c>
      <c r="CU12" s="1" t="s">
        <v>39</v>
      </c>
      <c r="CV12" s="6"/>
      <c r="CW12" s="6"/>
      <c r="CX12" s="1" t="s">
        <v>50</v>
      </c>
      <c r="CY12" s="1" t="s">
        <v>39</v>
      </c>
      <c r="CZ12" s="6"/>
      <c r="DA12" s="6"/>
      <c r="DB12" s="1" t="s">
        <v>59</v>
      </c>
      <c r="DC12" s="1" t="s">
        <v>60</v>
      </c>
      <c r="DD12" s="6"/>
      <c r="DE12" s="6"/>
      <c r="DF12" s="1" t="s">
        <v>52</v>
      </c>
      <c r="DG12" s="1" t="s">
        <v>53</v>
      </c>
      <c r="DH12" s="6"/>
      <c r="DI12" s="6"/>
      <c r="DJ12" s="1" t="s">
        <v>31</v>
      </c>
      <c r="DK12" s="11">
        <v>15.148</v>
      </c>
    </row>
    <row r="13" spans="1:115" ht="15.75" x14ac:dyDescent="0.25">
      <c r="A13" s="6">
        <v>11</v>
      </c>
      <c r="B13" s="6">
        <v>3</v>
      </c>
      <c r="C13" s="9" t="s">
        <v>72</v>
      </c>
      <c r="D13" s="8" t="s">
        <v>373</v>
      </c>
      <c r="E13" s="6">
        <v>147.23599999999999</v>
      </c>
      <c r="F13" s="6">
        <v>44.741999999999997</v>
      </c>
      <c r="G13" s="10">
        <v>94.037400000000005</v>
      </c>
      <c r="H13" s="3">
        <f t="shared" si="0"/>
        <v>196.53140000000002</v>
      </c>
      <c r="I13" s="3">
        <f t="shared" si="1"/>
        <v>104.57711456</v>
      </c>
      <c r="J13" s="1" t="s">
        <v>28</v>
      </c>
      <c r="K13" s="1" t="s">
        <v>29</v>
      </c>
      <c r="L13" s="6"/>
      <c r="M13" s="6"/>
      <c r="N13" s="1" t="s">
        <v>30</v>
      </c>
      <c r="O13" s="1" t="s">
        <v>34</v>
      </c>
      <c r="P13" s="6"/>
      <c r="Q13" s="6"/>
      <c r="R13" s="1" t="s">
        <v>30</v>
      </c>
      <c r="S13" s="1" t="s">
        <v>32</v>
      </c>
      <c r="T13" s="6"/>
      <c r="U13" s="6"/>
      <c r="V13" s="6" t="s">
        <v>30</v>
      </c>
      <c r="W13" s="6" t="s">
        <v>33</v>
      </c>
      <c r="X13" s="6"/>
      <c r="Y13" s="6"/>
      <c r="Z13" s="1" t="s">
        <v>30</v>
      </c>
      <c r="AA13" s="1" t="s">
        <v>34</v>
      </c>
      <c r="AB13" s="6"/>
      <c r="AC13" s="6"/>
      <c r="AD13" s="1" t="s">
        <v>35</v>
      </c>
      <c r="AE13" s="1" t="s">
        <v>29</v>
      </c>
      <c r="AF13" s="6">
        <v>0.05</v>
      </c>
      <c r="AG13" s="6">
        <v>69.099999999999994</v>
      </c>
      <c r="AH13" s="1" t="s">
        <v>36</v>
      </c>
      <c r="AI13" s="1" t="s">
        <v>37</v>
      </c>
      <c r="AJ13" s="6"/>
      <c r="AK13" s="6"/>
      <c r="AL13" s="1" t="s">
        <v>38</v>
      </c>
      <c r="AM13" s="1" t="s">
        <v>39</v>
      </c>
      <c r="AN13" s="6">
        <v>5</v>
      </c>
      <c r="AO13" s="6">
        <v>4.1479999999999997</v>
      </c>
      <c r="AP13" s="1" t="s">
        <v>40</v>
      </c>
      <c r="AQ13" s="1" t="s">
        <v>41</v>
      </c>
      <c r="AR13" s="6"/>
      <c r="AS13" s="6"/>
      <c r="AT13" s="6"/>
      <c r="AU13" s="6"/>
      <c r="AV13" s="6"/>
      <c r="AW13" s="6"/>
      <c r="AX13" s="1" t="s">
        <v>42</v>
      </c>
      <c r="AY13" s="1" t="s">
        <v>39</v>
      </c>
      <c r="AZ13" s="6"/>
      <c r="BA13" s="6"/>
      <c r="BB13" s="1" t="s">
        <v>42</v>
      </c>
      <c r="BC13" s="1" t="s">
        <v>33</v>
      </c>
      <c r="BD13" s="6">
        <v>1</v>
      </c>
      <c r="BE13" s="6">
        <v>7.4059999999999997</v>
      </c>
      <c r="BF13" s="1" t="s">
        <v>42</v>
      </c>
      <c r="BG13" s="1" t="s">
        <v>39</v>
      </c>
      <c r="BH13" s="6"/>
      <c r="BI13" s="11"/>
      <c r="BJ13" s="1" t="s">
        <v>43</v>
      </c>
      <c r="BK13" s="1" t="s">
        <v>44</v>
      </c>
      <c r="BL13" s="6"/>
      <c r="BM13" s="6"/>
      <c r="BN13" s="1" t="s">
        <v>45</v>
      </c>
      <c r="BO13" s="1" t="s">
        <v>44</v>
      </c>
      <c r="BP13" s="6"/>
      <c r="BQ13" s="6"/>
      <c r="BR13" s="1" t="s">
        <v>46</v>
      </c>
      <c r="BS13" s="1" t="s">
        <v>47</v>
      </c>
      <c r="BT13" s="6"/>
      <c r="BU13" s="6"/>
      <c r="BV13" s="1" t="s">
        <v>46</v>
      </c>
      <c r="BW13" s="1" t="s">
        <v>41</v>
      </c>
      <c r="BX13" s="6"/>
      <c r="BY13" s="6"/>
      <c r="BZ13" s="1" t="s">
        <v>46</v>
      </c>
      <c r="CA13" s="1" t="s">
        <v>48</v>
      </c>
      <c r="CB13" s="6"/>
      <c r="CC13" s="6"/>
      <c r="CD13" s="1" t="s">
        <v>46</v>
      </c>
      <c r="CE13" s="1" t="s">
        <v>48</v>
      </c>
      <c r="CF13" s="6"/>
      <c r="CG13" s="6"/>
      <c r="CH13" s="1" t="s">
        <v>46</v>
      </c>
      <c r="CI13" s="1" t="s">
        <v>39</v>
      </c>
      <c r="CJ13" s="6"/>
      <c r="CK13" s="6"/>
      <c r="CL13" s="1" t="s">
        <v>49</v>
      </c>
      <c r="CM13" s="1" t="s">
        <v>39</v>
      </c>
      <c r="CN13" s="6"/>
      <c r="CO13" s="6"/>
      <c r="CP13" s="1" t="s">
        <v>50</v>
      </c>
      <c r="CQ13" s="1" t="s">
        <v>51</v>
      </c>
      <c r="CR13" s="6"/>
      <c r="CS13" s="6"/>
      <c r="CT13" s="1" t="s">
        <v>50</v>
      </c>
      <c r="CU13" s="1" t="s">
        <v>39</v>
      </c>
      <c r="CV13" s="6"/>
      <c r="CW13" s="6"/>
      <c r="CX13" s="1" t="s">
        <v>50</v>
      </c>
      <c r="CY13" s="1" t="s">
        <v>39</v>
      </c>
      <c r="CZ13" s="6"/>
      <c r="DA13" s="6"/>
      <c r="DB13" s="1" t="s">
        <v>59</v>
      </c>
      <c r="DC13" s="1" t="s">
        <v>60</v>
      </c>
      <c r="DD13" s="6"/>
      <c r="DE13" s="6"/>
      <c r="DF13" s="1" t="s">
        <v>52</v>
      </c>
      <c r="DG13" s="1" t="s">
        <v>53</v>
      </c>
      <c r="DH13" s="6"/>
      <c r="DI13" s="6"/>
      <c r="DJ13" s="1" t="s">
        <v>31</v>
      </c>
      <c r="DK13" s="11">
        <f>0.2544*G13</f>
        <v>23.923114560000002</v>
      </c>
    </row>
    <row r="14" spans="1:115" s="12" customFormat="1" ht="15.75" x14ac:dyDescent="0.25">
      <c r="A14" s="6">
        <v>12</v>
      </c>
      <c r="B14" s="6">
        <v>3</v>
      </c>
      <c r="C14" s="9" t="s">
        <v>73</v>
      </c>
      <c r="D14" s="8" t="s">
        <v>373</v>
      </c>
      <c r="E14" s="6">
        <v>210.73500000000001</v>
      </c>
      <c r="F14" s="6">
        <v>550.43399999999997</v>
      </c>
      <c r="G14" s="10">
        <v>57.771839999999997</v>
      </c>
      <c r="H14" s="3">
        <f t="shared" si="0"/>
        <v>-281.92715999999996</v>
      </c>
      <c r="I14" s="3">
        <f t="shared" si="1"/>
        <v>11.164999999999999</v>
      </c>
      <c r="J14" s="1" t="s">
        <v>28</v>
      </c>
      <c r="K14" s="1" t="s">
        <v>29</v>
      </c>
      <c r="L14" s="6">
        <v>7.0000000000000001E-3</v>
      </c>
      <c r="M14" s="6">
        <v>3.7589999999999999</v>
      </c>
      <c r="N14" s="1" t="s">
        <v>30</v>
      </c>
      <c r="O14" s="1" t="s">
        <v>34</v>
      </c>
      <c r="P14" s="6"/>
      <c r="Q14" s="6"/>
      <c r="R14" s="1" t="s">
        <v>30</v>
      </c>
      <c r="S14" s="1" t="s">
        <v>32</v>
      </c>
      <c r="T14" s="6"/>
      <c r="U14" s="6"/>
      <c r="V14" s="6" t="s">
        <v>30</v>
      </c>
      <c r="W14" s="6" t="s">
        <v>33</v>
      </c>
      <c r="X14" s="6"/>
      <c r="Y14" s="6"/>
      <c r="Z14" s="1" t="s">
        <v>30</v>
      </c>
      <c r="AA14" s="1" t="s">
        <v>34</v>
      </c>
      <c r="AB14" s="6"/>
      <c r="AC14" s="6"/>
      <c r="AD14" s="1" t="s">
        <v>35</v>
      </c>
      <c r="AE14" s="1" t="s">
        <v>29</v>
      </c>
      <c r="AF14" s="6"/>
      <c r="AG14" s="6"/>
      <c r="AH14" s="1" t="s">
        <v>36</v>
      </c>
      <c r="AI14" s="1" t="s">
        <v>37</v>
      </c>
      <c r="AJ14" s="6"/>
      <c r="AK14" s="6"/>
      <c r="AL14" s="1" t="s">
        <v>38</v>
      </c>
      <c r="AM14" s="1" t="s">
        <v>39</v>
      </c>
      <c r="AN14" s="6"/>
      <c r="AO14" s="6"/>
      <c r="AP14" s="1" t="s">
        <v>40</v>
      </c>
      <c r="AQ14" s="1" t="s">
        <v>41</v>
      </c>
      <c r="AR14" s="6"/>
      <c r="AS14" s="6"/>
      <c r="AT14" s="6"/>
      <c r="AU14" s="6"/>
      <c r="AV14" s="6"/>
      <c r="AW14" s="6"/>
      <c r="AX14" s="1" t="s">
        <v>42</v>
      </c>
      <c r="AY14" s="1" t="s">
        <v>39</v>
      </c>
      <c r="AZ14" s="6"/>
      <c r="BA14" s="6"/>
      <c r="BB14" s="1" t="s">
        <v>42</v>
      </c>
      <c r="BC14" s="1" t="s">
        <v>33</v>
      </c>
      <c r="BD14" s="6">
        <v>1</v>
      </c>
      <c r="BE14" s="6">
        <v>7.4059999999999997</v>
      </c>
      <c r="BF14" s="1" t="s">
        <v>42</v>
      </c>
      <c r="BG14" s="1" t="s">
        <v>39</v>
      </c>
      <c r="BH14" s="6"/>
      <c r="BI14" s="11"/>
      <c r="BJ14" s="1" t="s">
        <v>43</v>
      </c>
      <c r="BK14" s="1" t="s">
        <v>44</v>
      </c>
      <c r="BL14" s="6"/>
      <c r="BM14" s="6"/>
      <c r="BN14" s="1" t="s">
        <v>45</v>
      </c>
      <c r="BO14" s="1" t="s">
        <v>44</v>
      </c>
      <c r="BP14" s="6"/>
      <c r="BQ14" s="6"/>
      <c r="BR14" s="1" t="s">
        <v>46</v>
      </c>
      <c r="BS14" s="1" t="s">
        <v>47</v>
      </c>
      <c r="BT14" s="6"/>
      <c r="BU14" s="6"/>
      <c r="BV14" s="1" t="s">
        <v>46</v>
      </c>
      <c r="BW14" s="1" t="s">
        <v>41</v>
      </c>
      <c r="BX14" s="6"/>
      <c r="BY14" s="6"/>
      <c r="BZ14" s="1" t="s">
        <v>46</v>
      </c>
      <c r="CA14" s="1" t="s">
        <v>48</v>
      </c>
      <c r="CB14" s="6"/>
      <c r="CC14" s="6"/>
      <c r="CD14" s="1" t="s">
        <v>46</v>
      </c>
      <c r="CE14" s="1" t="s">
        <v>48</v>
      </c>
      <c r="CF14" s="6"/>
      <c r="CG14" s="6"/>
      <c r="CH14" s="1" t="s">
        <v>46</v>
      </c>
      <c r="CI14" s="1" t="s">
        <v>39</v>
      </c>
      <c r="CJ14" s="6"/>
      <c r="CK14" s="6"/>
      <c r="CL14" s="1" t="s">
        <v>49</v>
      </c>
      <c r="CM14" s="1" t="s">
        <v>39</v>
      </c>
      <c r="CN14" s="6"/>
      <c r="CO14" s="6"/>
      <c r="CP14" s="1" t="s">
        <v>50</v>
      </c>
      <c r="CQ14" s="1" t="s">
        <v>51</v>
      </c>
      <c r="CR14" s="6"/>
      <c r="CS14" s="6"/>
      <c r="CT14" s="1" t="s">
        <v>50</v>
      </c>
      <c r="CU14" s="1" t="s">
        <v>39</v>
      </c>
      <c r="CV14" s="6"/>
      <c r="CW14" s="6"/>
      <c r="CX14" s="1" t="s">
        <v>50</v>
      </c>
      <c r="CY14" s="1" t="s">
        <v>39</v>
      </c>
      <c r="CZ14" s="6"/>
      <c r="DA14" s="6"/>
      <c r="DB14" s="1" t="s">
        <v>59</v>
      </c>
      <c r="DC14" s="1" t="s">
        <v>60</v>
      </c>
      <c r="DD14" s="6"/>
      <c r="DE14" s="6"/>
      <c r="DF14" s="1" t="s">
        <v>52</v>
      </c>
      <c r="DG14" s="1" t="s">
        <v>53</v>
      </c>
      <c r="DH14" s="6"/>
      <c r="DI14" s="6"/>
      <c r="DJ14" s="1" t="s">
        <v>31</v>
      </c>
      <c r="DK14" s="11"/>
    </row>
    <row r="15" spans="1:115" ht="15.75" x14ac:dyDescent="0.25">
      <c r="A15" s="6">
        <v>13</v>
      </c>
      <c r="B15" s="6">
        <v>3</v>
      </c>
      <c r="C15" s="9" t="s">
        <v>74</v>
      </c>
      <c r="D15" s="8" t="s">
        <v>373</v>
      </c>
      <c r="E15" s="6">
        <v>62.835000000000001</v>
      </c>
      <c r="F15" s="6">
        <v>1.4079999999999999</v>
      </c>
      <c r="G15" s="10">
        <v>97.694519999999997</v>
      </c>
      <c r="H15" s="3">
        <f t="shared" si="0"/>
        <v>159.12152</v>
      </c>
      <c r="I15" s="3">
        <f t="shared" si="1"/>
        <v>28.079485888000001</v>
      </c>
      <c r="J15" s="1" t="s">
        <v>28</v>
      </c>
      <c r="K15" s="1" t="s">
        <v>29</v>
      </c>
      <c r="L15" s="6"/>
      <c r="M15" s="6"/>
      <c r="N15" s="1" t="s">
        <v>30</v>
      </c>
      <c r="O15" s="1" t="s">
        <v>34</v>
      </c>
      <c r="P15" s="6"/>
      <c r="Q15" s="6"/>
      <c r="R15" s="1" t="s">
        <v>30</v>
      </c>
      <c r="S15" s="1" t="s">
        <v>32</v>
      </c>
      <c r="T15" s="6"/>
      <c r="U15" s="6"/>
      <c r="V15" s="6" t="s">
        <v>30</v>
      </c>
      <c r="W15" s="6" t="s">
        <v>33</v>
      </c>
      <c r="X15" s="6"/>
      <c r="Y15" s="6"/>
      <c r="Z15" s="1" t="s">
        <v>30</v>
      </c>
      <c r="AA15" s="1" t="s">
        <v>34</v>
      </c>
      <c r="AB15" s="6"/>
      <c r="AC15" s="6"/>
      <c r="AD15" s="1" t="s">
        <v>35</v>
      </c>
      <c r="AE15" s="1" t="s">
        <v>29</v>
      </c>
      <c r="AF15" s="6"/>
      <c r="AG15" s="6"/>
      <c r="AH15" s="1" t="s">
        <v>36</v>
      </c>
      <c r="AI15" s="1" t="s">
        <v>37</v>
      </c>
      <c r="AJ15" s="6"/>
      <c r="AK15" s="6"/>
      <c r="AL15" s="1" t="s">
        <v>38</v>
      </c>
      <c r="AM15" s="1" t="s">
        <v>39</v>
      </c>
      <c r="AN15" s="6"/>
      <c r="AO15" s="6"/>
      <c r="AP15" s="1" t="s">
        <v>40</v>
      </c>
      <c r="AQ15" s="1" t="s">
        <v>41</v>
      </c>
      <c r="AR15" s="6"/>
      <c r="AS15" s="6"/>
      <c r="AT15" s="6"/>
      <c r="AU15" s="6"/>
      <c r="AV15" s="6"/>
      <c r="AW15" s="6"/>
      <c r="AX15" s="1" t="s">
        <v>42</v>
      </c>
      <c r="AY15" s="1" t="s">
        <v>39</v>
      </c>
      <c r="AZ15" s="6"/>
      <c r="BA15" s="6"/>
      <c r="BB15" s="1" t="s">
        <v>42</v>
      </c>
      <c r="BC15" s="1" t="s">
        <v>33</v>
      </c>
      <c r="BD15" s="6"/>
      <c r="BE15" s="6"/>
      <c r="BF15" s="1" t="s">
        <v>42</v>
      </c>
      <c r="BG15" s="1" t="s">
        <v>39</v>
      </c>
      <c r="BH15" s="6"/>
      <c r="BI15" s="11"/>
      <c r="BJ15" s="1" t="s">
        <v>43</v>
      </c>
      <c r="BK15" s="1" t="s">
        <v>44</v>
      </c>
      <c r="BL15" s="6"/>
      <c r="BM15" s="6"/>
      <c r="BN15" s="1" t="s">
        <v>45</v>
      </c>
      <c r="BO15" s="1" t="s">
        <v>44</v>
      </c>
      <c r="BP15" s="6"/>
      <c r="BQ15" s="6"/>
      <c r="BR15" s="1" t="s">
        <v>46</v>
      </c>
      <c r="BS15" s="1" t="s">
        <v>47</v>
      </c>
      <c r="BT15" s="6"/>
      <c r="BU15" s="6"/>
      <c r="BV15" s="1" t="s">
        <v>46</v>
      </c>
      <c r="BW15" s="1" t="s">
        <v>41</v>
      </c>
      <c r="BX15" s="6"/>
      <c r="BY15" s="6"/>
      <c r="BZ15" s="1" t="s">
        <v>46</v>
      </c>
      <c r="CA15" s="1" t="s">
        <v>48</v>
      </c>
      <c r="CB15" s="6"/>
      <c r="CC15" s="6"/>
      <c r="CD15" s="1" t="s">
        <v>46</v>
      </c>
      <c r="CE15" s="1" t="s">
        <v>48</v>
      </c>
      <c r="CF15" s="6"/>
      <c r="CG15" s="6"/>
      <c r="CH15" s="1" t="s">
        <v>46</v>
      </c>
      <c r="CI15" s="1" t="s">
        <v>39</v>
      </c>
      <c r="CJ15" s="6"/>
      <c r="CK15" s="6"/>
      <c r="CL15" s="1" t="s">
        <v>49</v>
      </c>
      <c r="CM15" s="1" t="s">
        <v>39</v>
      </c>
      <c r="CN15" s="6"/>
      <c r="CO15" s="6"/>
      <c r="CP15" s="1" t="s">
        <v>50</v>
      </c>
      <c r="CQ15" s="1" t="s">
        <v>51</v>
      </c>
      <c r="CR15" s="6"/>
      <c r="CS15" s="6"/>
      <c r="CT15" s="1" t="s">
        <v>50</v>
      </c>
      <c r="CU15" s="1" t="s">
        <v>39</v>
      </c>
      <c r="CV15" s="6"/>
      <c r="CW15" s="6"/>
      <c r="CX15" s="1" t="s">
        <v>50</v>
      </c>
      <c r="CY15" s="1" t="s">
        <v>39</v>
      </c>
      <c r="CZ15" s="6">
        <v>2</v>
      </c>
      <c r="DA15" s="6">
        <v>3.226</v>
      </c>
      <c r="DB15" s="1" t="s">
        <v>59</v>
      </c>
      <c r="DC15" s="1" t="s">
        <v>60</v>
      </c>
      <c r="DD15" s="6"/>
      <c r="DE15" s="6"/>
      <c r="DF15" s="1" t="s">
        <v>52</v>
      </c>
      <c r="DG15" s="1" t="s">
        <v>53</v>
      </c>
      <c r="DH15" s="6"/>
      <c r="DI15" s="6"/>
      <c r="DJ15" s="1" t="s">
        <v>31</v>
      </c>
      <c r="DK15" s="11">
        <f>0.2544*G15</f>
        <v>24.853485888000002</v>
      </c>
    </row>
    <row r="16" spans="1:115" ht="15.75" x14ac:dyDescent="0.25">
      <c r="A16" s="6">
        <v>14</v>
      </c>
      <c r="B16" s="6">
        <v>3</v>
      </c>
      <c r="C16" s="9" t="s">
        <v>75</v>
      </c>
      <c r="D16" s="8" t="s">
        <v>373</v>
      </c>
      <c r="E16" s="6">
        <v>17.292000000000002</v>
      </c>
      <c r="F16" s="6">
        <v>3.423</v>
      </c>
      <c r="G16" s="10">
        <v>21.93336</v>
      </c>
      <c r="H16" s="3">
        <f t="shared" si="0"/>
        <v>35.80236</v>
      </c>
      <c r="I16" s="3">
        <f t="shared" si="1"/>
        <v>38.972999999999999</v>
      </c>
      <c r="J16" s="1" t="s">
        <v>28</v>
      </c>
      <c r="K16" s="1" t="s">
        <v>29</v>
      </c>
      <c r="L16" s="6"/>
      <c r="M16" s="6"/>
      <c r="N16" s="1" t="s">
        <v>30</v>
      </c>
      <c r="O16" s="1" t="s">
        <v>34</v>
      </c>
      <c r="P16" s="6"/>
      <c r="Q16" s="6"/>
      <c r="R16" s="1" t="s">
        <v>30</v>
      </c>
      <c r="S16" s="1" t="s">
        <v>32</v>
      </c>
      <c r="T16" s="6"/>
      <c r="U16" s="6"/>
      <c r="V16" s="6" t="s">
        <v>30</v>
      </c>
      <c r="W16" s="6" t="s">
        <v>33</v>
      </c>
      <c r="X16" s="6"/>
      <c r="Y16" s="6"/>
      <c r="Z16" s="1" t="s">
        <v>30</v>
      </c>
      <c r="AA16" s="1" t="s">
        <v>34</v>
      </c>
      <c r="AB16" s="6"/>
      <c r="AC16" s="6"/>
      <c r="AD16" s="1" t="s">
        <v>35</v>
      </c>
      <c r="AE16" s="1" t="s">
        <v>29</v>
      </c>
      <c r="AF16" s="6"/>
      <c r="AG16" s="6"/>
      <c r="AH16" s="1" t="s">
        <v>36</v>
      </c>
      <c r="AI16" s="1" t="s">
        <v>37</v>
      </c>
      <c r="AJ16" s="6"/>
      <c r="AK16" s="6"/>
      <c r="AL16" s="1" t="s">
        <v>38</v>
      </c>
      <c r="AM16" s="1" t="s">
        <v>39</v>
      </c>
      <c r="AN16" s="6">
        <v>3</v>
      </c>
      <c r="AO16" s="6">
        <v>2.153</v>
      </c>
      <c r="AP16" s="1" t="s">
        <v>40</v>
      </c>
      <c r="AQ16" s="1" t="s">
        <v>41</v>
      </c>
      <c r="AR16" s="6"/>
      <c r="AS16" s="6"/>
      <c r="AT16" s="6"/>
      <c r="AU16" s="6"/>
      <c r="AV16" s="6"/>
      <c r="AW16" s="6"/>
      <c r="AX16" s="1" t="s">
        <v>42</v>
      </c>
      <c r="AY16" s="1" t="s">
        <v>39</v>
      </c>
      <c r="AZ16" s="6"/>
      <c r="BA16" s="6"/>
      <c r="BB16" s="1" t="s">
        <v>42</v>
      </c>
      <c r="BC16" s="1" t="s">
        <v>33</v>
      </c>
      <c r="BD16" s="6"/>
      <c r="BE16" s="6"/>
      <c r="BF16" s="1" t="s">
        <v>42</v>
      </c>
      <c r="BG16" s="1" t="s">
        <v>39</v>
      </c>
      <c r="BH16" s="6"/>
      <c r="BI16" s="11"/>
      <c r="BJ16" s="1" t="s">
        <v>43</v>
      </c>
      <c r="BK16" s="1" t="s">
        <v>44</v>
      </c>
      <c r="BL16" s="6"/>
      <c r="BM16" s="6"/>
      <c r="BN16" s="1" t="s">
        <v>45</v>
      </c>
      <c r="BO16" s="1" t="s">
        <v>44</v>
      </c>
      <c r="BP16" s="6"/>
      <c r="BQ16" s="6"/>
      <c r="BR16" s="1" t="s">
        <v>46</v>
      </c>
      <c r="BS16" s="1" t="s">
        <v>47</v>
      </c>
      <c r="BT16" s="6"/>
      <c r="BU16" s="6"/>
      <c r="BV16" s="1" t="s">
        <v>46</v>
      </c>
      <c r="BW16" s="1" t="s">
        <v>41</v>
      </c>
      <c r="BX16" s="6"/>
      <c r="BY16" s="6"/>
      <c r="BZ16" s="1" t="s">
        <v>46</v>
      </c>
      <c r="CA16" s="1" t="s">
        <v>48</v>
      </c>
      <c r="CB16" s="6"/>
      <c r="CC16" s="6"/>
      <c r="CD16" s="1" t="s">
        <v>46</v>
      </c>
      <c r="CE16" s="1" t="s">
        <v>48</v>
      </c>
      <c r="CF16" s="6"/>
      <c r="CG16" s="6"/>
      <c r="CH16" s="1" t="s">
        <v>46</v>
      </c>
      <c r="CI16" s="1" t="s">
        <v>39</v>
      </c>
      <c r="CJ16" s="6"/>
      <c r="CK16" s="6"/>
      <c r="CL16" s="1" t="s">
        <v>49</v>
      </c>
      <c r="CM16" s="1" t="s">
        <v>39</v>
      </c>
      <c r="CN16" s="6"/>
      <c r="CO16" s="6"/>
      <c r="CP16" s="1" t="s">
        <v>50</v>
      </c>
      <c r="CQ16" s="1" t="s">
        <v>51</v>
      </c>
      <c r="CR16" s="6"/>
      <c r="CS16" s="6"/>
      <c r="CT16" s="1" t="s">
        <v>50</v>
      </c>
      <c r="CU16" s="1" t="s">
        <v>39</v>
      </c>
      <c r="CV16" s="6">
        <v>15</v>
      </c>
      <c r="CW16" s="6">
        <v>28.754999999999999</v>
      </c>
      <c r="CX16" s="1" t="s">
        <v>50</v>
      </c>
      <c r="CY16" s="1" t="s">
        <v>39</v>
      </c>
      <c r="CZ16" s="6">
        <v>5</v>
      </c>
      <c r="DA16" s="6">
        <v>8.0649999999999995</v>
      </c>
      <c r="DB16" s="1" t="s">
        <v>59</v>
      </c>
      <c r="DC16" s="1" t="s">
        <v>60</v>
      </c>
      <c r="DD16" s="6"/>
      <c r="DE16" s="6"/>
      <c r="DF16" s="1" t="s">
        <v>52</v>
      </c>
      <c r="DG16" s="1" t="s">
        <v>53</v>
      </c>
      <c r="DH16" s="6"/>
      <c r="DI16" s="6"/>
      <c r="DJ16" s="1" t="s">
        <v>31</v>
      </c>
      <c r="DK16" s="11"/>
    </row>
    <row r="17" spans="1:115" ht="15.75" x14ac:dyDescent="0.25">
      <c r="A17" s="6">
        <v>15</v>
      </c>
      <c r="B17" s="6">
        <v>3</v>
      </c>
      <c r="C17" s="9" t="s">
        <v>76</v>
      </c>
      <c r="D17" s="8" t="s">
        <v>373</v>
      </c>
      <c r="E17" s="6">
        <v>198.26</v>
      </c>
      <c r="F17" s="6">
        <v>42.771999999999998</v>
      </c>
      <c r="G17" s="10">
        <v>92.391000000000005</v>
      </c>
      <c r="H17" s="3">
        <f t="shared" si="0"/>
        <v>247.87900000000002</v>
      </c>
      <c r="I17" s="3">
        <f t="shared" si="1"/>
        <v>129.50727040000001</v>
      </c>
      <c r="J17" s="1" t="s">
        <v>28</v>
      </c>
      <c r="K17" s="1" t="s">
        <v>29</v>
      </c>
      <c r="L17" s="6">
        <v>0.08</v>
      </c>
      <c r="M17" s="6">
        <v>102.8</v>
      </c>
      <c r="N17" s="1" t="s">
        <v>30</v>
      </c>
      <c r="O17" s="1" t="s">
        <v>34</v>
      </c>
      <c r="P17" s="6"/>
      <c r="Q17" s="6"/>
      <c r="R17" s="1" t="s">
        <v>30</v>
      </c>
      <c r="S17" s="1" t="s">
        <v>32</v>
      </c>
      <c r="T17" s="6"/>
      <c r="U17" s="6"/>
      <c r="V17" s="6" t="s">
        <v>30</v>
      </c>
      <c r="W17" s="6" t="s">
        <v>33</v>
      </c>
      <c r="X17" s="6"/>
      <c r="Y17" s="6"/>
      <c r="Z17" s="1" t="s">
        <v>30</v>
      </c>
      <c r="AA17" s="1" t="s">
        <v>34</v>
      </c>
      <c r="AB17" s="6"/>
      <c r="AC17" s="6"/>
      <c r="AD17" s="1" t="s">
        <v>35</v>
      </c>
      <c r="AE17" s="1" t="s">
        <v>29</v>
      </c>
      <c r="AF17" s="6"/>
      <c r="AG17" s="6"/>
      <c r="AH17" s="1" t="s">
        <v>36</v>
      </c>
      <c r="AI17" s="1" t="s">
        <v>37</v>
      </c>
      <c r="AJ17" s="6"/>
      <c r="AK17" s="6"/>
      <c r="AL17" s="1" t="s">
        <v>38</v>
      </c>
      <c r="AM17" s="1" t="s">
        <v>39</v>
      </c>
      <c r="AN17" s="6">
        <v>4</v>
      </c>
      <c r="AO17" s="6">
        <v>3.2029999999999998</v>
      </c>
      <c r="AP17" s="1" t="s">
        <v>40</v>
      </c>
      <c r="AQ17" s="1" t="s">
        <v>41</v>
      </c>
      <c r="AR17" s="6"/>
      <c r="AS17" s="6"/>
      <c r="AT17" s="6"/>
      <c r="AU17" s="6"/>
      <c r="AV17" s="6"/>
      <c r="AW17" s="6"/>
      <c r="AX17" s="1" t="s">
        <v>42</v>
      </c>
      <c r="AY17" s="1" t="s">
        <v>39</v>
      </c>
      <c r="AZ17" s="6"/>
      <c r="BA17" s="6"/>
      <c r="BB17" s="1" t="s">
        <v>42</v>
      </c>
      <c r="BC17" s="1" t="s">
        <v>33</v>
      </c>
      <c r="BD17" s="6"/>
      <c r="BE17" s="6"/>
      <c r="BF17" s="1" t="s">
        <v>42</v>
      </c>
      <c r="BG17" s="1" t="s">
        <v>39</v>
      </c>
      <c r="BH17" s="6"/>
      <c r="BI17" s="11"/>
      <c r="BJ17" s="1" t="s">
        <v>43</v>
      </c>
      <c r="BK17" s="1" t="s">
        <v>44</v>
      </c>
      <c r="BL17" s="6"/>
      <c r="BM17" s="6"/>
      <c r="BN17" s="1" t="s">
        <v>45</v>
      </c>
      <c r="BO17" s="1" t="s">
        <v>44</v>
      </c>
      <c r="BP17" s="6"/>
      <c r="BQ17" s="6"/>
      <c r="BR17" s="1" t="s">
        <v>46</v>
      </c>
      <c r="BS17" s="1" t="s">
        <v>47</v>
      </c>
      <c r="BT17" s="6"/>
      <c r="BU17" s="6"/>
      <c r="BV17" s="1" t="s">
        <v>46</v>
      </c>
      <c r="BW17" s="1" t="s">
        <v>41</v>
      </c>
      <c r="BX17" s="6"/>
      <c r="BY17" s="6"/>
      <c r="BZ17" s="1" t="s">
        <v>46</v>
      </c>
      <c r="CA17" s="1" t="s">
        <v>48</v>
      </c>
      <c r="CB17" s="6"/>
      <c r="CC17" s="6"/>
      <c r="CD17" s="1" t="s">
        <v>46</v>
      </c>
      <c r="CE17" s="1" t="s">
        <v>48</v>
      </c>
      <c r="CF17" s="6"/>
      <c r="CG17" s="6"/>
      <c r="CH17" s="1" t="s">
        <v>46</v>
      </c>
      <c r="CI17" s="1" t="s">
        <v>39</v>
      </c>
      <c r="CJ17" s="6"/>
      <c r="CK17" s="6"/>
      <c r="CL17" s="1" t="s">
        <v>49</v>
      </c>
      <c r="CM17" s="1" t="s">
        <v>39</v>
      </c>
      <c r="CN17" s="6"/>
      <c r="CO17" s="6"/>
      <c r="CP17" s="1" t="s">
        <v>50</v>
      </c>
      <c r="CQ17" s="1" t="s">
        <v>51</v>
      </c>
      <c r="CR17" s="6"/>
      <c r="CS17" s="6"/>
      <c r="CT17" s="1" t="s">
        <v>50</v>
      </c>
      <c r="CU17" s="1" t="s">
        <v>39</v>
      </c>
      <c r="CV17" s="6"/>
      <c r="CW17" s="6"/>
      <c r="CX17" s="1" t="s">
        <v>50</v>
      </c>
      <c r="CY17" s="1" t="s">
        <v>39</v>
      </c>
      <c r="CZ17" s="6"/>
      <c r="DA17" s="6"/>
      <c r="DB17" s="1" t="s">
        <v>59</v>
      </c>
      <c r="DC17" s="1" t="s">
        <v>60</v>
      </c>
      <c r="DD17" s="6"/>
      <c r="DE17" s="6"/>
      <c r="DF17" s="1" t="s">
        <v>52</v>
      </c>
      <c r="DG17" s="1" t="s">
        <v>53</v>
      </c>
      <c r="DH17" s="6"/>
      <c r="DI17" s="6"/>
      <c r="DJ17" s="1" t="s">
        <v>31</v>
      </c>
      <c r="DK17" s="11">
        <f>0.2544*G17</f>
        <v>23.504270400000003</v>
      </c>
    </row>
    <row r="18" spans="1:115" s="12" customFormat="1" ht="15.75" x14ac:dyDescent="0.25">
      <c r="A18" s="6">
        <v>16</v>
      </c>
      <c r="B18" s="6">
        <v>1</v>
      </c>
      <c r="C18" s="9" t="s">
        <v>77</v>
      </c>
      <c r="D18" s="8" t="s">
        <v>373</v>
      </c>
      <c r="E18" s="6">
        <v>-198.30799999999999</v>
      </c>
      <c r="F18" s="6">
        <v>23.745999999999999</v>
      </c>
      <c r="G18" s="10">
        <v>23.09712</v>
      </c>
      <c r="H18" s="3">
        <f t="shared" si="0"/>
        <v>-198.95688000000001</v>
      </c>
      <c r="I18" s="3">
        <f t="shared" si="1"/>
        <v>27.256</v>
      </c>
      <c r="J18" s="1" t="s">
        <v>28</v>
      </c>
      <c r="K18" s="1" t="s">
        <v>29</v>
      </c>
      <c r="L18" s="6"/>
      <c r="M18" s="6"/>
      <c r="N18" s="1" t="s">
        <v>30</v>
      </c>
      <c r="O18" s="1" t="s">
        <v>34</v>
      </c>
      <c r="P18" s="6"/>
      <c r="Q18" s="6"/>
      <c r="R18" s="1" t="s">
        <v>30</v>
      </c>
      <c r="S18" s="1" t="s">
        <v>32</v>
      </c>
      <c r="T18" s="6"/>
      <c r="U18" s="6"/>
      <c r="V18" s="6" t="s">
        <v>30</v>
      </c>
      <c r="W18" s="6" t="s">
        <v>33</v>
      </c>
      <c r="X18" s="6"/>
      <c r="Y18" s="6"/>
      <c r="Z18" s="1" t="s">
        <v>30</v>
      </c>
      <c r="AA18" s="1" t="s">
        <v>34</v>
      </c>
      <c r="AB18" s="6"/>
      <c r="AC18" s="6"/>
      <c r="AD18" s="1" t="s">
        <v>35</v>
      </c>
      <c r="AE18" s="1" t="s">
        <v>29</v>
      </c>
      <c r="AF18" s="6"/>
      <c r="AG18" s="6"/>
      <c r="AH18" s="1" t="s">
        <v>36</v>
      </c>
      <c r="AI18" s="1" t="s">
        <v>37</v>
      </c>
      <c r="AJ18" s="6"/>
      <c r="AK18" s="6"/>
      <c r="AL18" s="1" t="s">
        <v>38</v>
      </c>
      <c r="AM18" s="1" t="s">
        <v>39</v>
      </c>
      <c r="AN18" s="6"/>
      <c r="AO18" s="6"/>
      <c r="AP18" s="1" t="s">
        <v>40</v>
      </c>
      <c r="AQ18" s="1" t="s">
        <v>41</v>
      </c>
      <c r="AR18" s="6"/>
      <c r="AS18" s="6"/>
      <c r="AT18" s="6"/>
      <c r="AU18" s="6"/>
      <c r="AV18" s="6"/>
      <c r="AW18" s="6"/>
      <c r="AX18" s="1" t="s">
        <v>42</v>
      </c>
      <c r="AY18" s="1" t="s">
        <v>39</v>
      </c>
      <c r="AZ18" s="6"/>
      <c r="BA18" s="6"/>
      <c r="BB18" s="1" t="s">
        <v>42</v>
      </c>
      <c r="BC18" s="1" t="s">
        <v>33</v>
      </c>
      <c r="BD18" s="6">
        <v>8</v>
      </c>
      <c r="BE18" s="6">
        <v>27.256</v>
      </c>
      <c r="BF18" s="1" t="s">
        <v>42</v>
      </c>
      <c r="BG18" s="1" t="s">
        <v>39</v>
      </c>
      <c r="BH18" s="6"/>
      <c r="BI18" s="11"/>
      <c r="BJ18" s="1" t="s">
        <v>43</v>
      </c>
      <c r="BK18" s="1" t="s">
        <v>44</v>
      </c>
      <c r="BL18" s="6"/>
      <c r="BM18" s="6"/>
      <c r="BN18" s="1" t="s">
        <v>45</v>
      </c>
      <c r="BO18" s="1" t="s">
        <v>44</v>
      </c>
      <c r="BP18" s="6"/>
      <c r="BQ18" s="6"/>
      <c r="BR18" s="1" t="s">
        <v>46</v>
      </c>
      <c r="BS18" s="1" t="s">
        <v>47</v>
      </c>
      <c r="BT18" s="6"/>
      <c r="BU18" s="6"/>
      <c r="BV18" s="1" t="s">
        <v>46</v>
      </c>
      <c r="BW18" s="1" t="s">
        <v>41</v>
      </c>
      <c r="BX18" s="6"/>
      <c r="BY18" s="6"/>
      <c r="BZ18" s="1" t="s">
        <v>46</v>
      </c>
      <c r="CA18" s="1" t="s">
        <v>48</v>
      </c>
      <c r="CB18" s="6"/>
      <c r="CC18" s="6"/>
      <c r="CD18" s="1" t="s">
        <v>46</v>
      </c>
      <c r="CE18" s="1" t="s">
        <v>48</v>
      </c>
      <c r="CF18" s="6"/>
      <c r="CG18" s="6"/>
      <c r="CH18" s="1" t="s">
        <v>46</v>
      </c>
      <c r="CI18" s="1" t="s">
        <v>39</v>
      </c>
      <c r="CJ18" s="6"/>
      <c r="CK18" s="6"/>
      <c r="CL18" s="1" t="s">
        <v>49</v>
      </c>
      <c r="CM18" s="1" t="s">
        <v>39</v>
      </c>
      <c r="CN18" s="6"/>
      <c r="CO18" s="6"/>
      <c r="CP18" s="1" t="s">
        <v>50</v>
      </c>
      <c r="CQ18" s="1" t="s">
        <v>51</v>
      </c>
      <c r="CR18" s="6"/>
      <c r="CS18" s="6"/>
      <c r="CT18" s="1" t="s">
        <v>50</v>
      </c>
      <c r="CU18" s="1" t="s">
        <v>39</v>
      </c>
      <c r="CV18" s="6"/>
      <c r="CW18" s="6"/>
      <c r="CX18" s="1" t="s">
        <v>50</v>
      </c>
      <c r="CY18" s="1" t="s">
        <v>39</v>
      </c>
      <c r="CZ18" s="6"/>
      <c r="DA18" s="6"/>
      <c r="DB18" s="1" t="s">
        <v>59</v>
      </c>
      <c r="DC18" s="1" t="s">
        <v>60</v>
      </c>
      <c r="DD18" s="6"/>
      <c r="DE18" s="6"/>
      <c r="DF18" s="1" t="s">
        <v>52</v>
      </c>
      <c r="DG18" s="1" t="s">
        <v>53</v>
      </c>
      <c r="DH18" s="6"/>
      <c r="DI18" s="6"/>
      <c r="DJ18" s="1" t="s">
        <v>31</v>
      </c>
      <c r="DK18" s="11"/>
    </row>
    <row r="19" spans="1:115" ht="15.75" x14ac:dyDescent="0.25">
      <c r="A19" s="6">
        <v>17</v>
      </c>
      <c r="B19" s="6">
        <v>2</v>
      </c>
      <c r="C19" s="9" t="s">
        <v>78</v>
      </c>
      <c r="D19" s="8" t="s">
        <v>373</v>
      </c>
      <c r="E19" s="6">
        <v>1034.9359999999999</v>
      </c>
      <c r="F19" s="6">
        <v>124.696</v>
      </c>
      <c r="G19" s="10">
        <v>347.83260000000001</v>
      </c>
      <c r="H19" s="3">
        <f t="shared" si="0"/>
        <v>1258.0726</v>
      </c>
      <c r="I19" s="3">
        <f t="shared" si="1"/>
        <v>148.72061344000002</v>
      </c>
      <c r="J19" s="1" t="s">
        <v>28</v>
      </c>
      <c r="K19" s="1" t="s">
        <v>29</v>
      </c>
      <c r="L19" s="6"/>
      <c r="M19" s="6"/>
      <c r="N19" s="1" t="s">
        <v>30</v>
      </c>
      <c r="O19" s="1" t="s">
        <v>34</v>
      </c>
      <c r="P19" s="6"/>
      <c r="Q19" s="6"/>
      <c r="R19" s="1" t="s">
        <v>30</v>
      </c>
      <c r="S19" s="1" t="s">
        <v>32</v>
      </c>
      <c r="T19" s="6"/>
      <c r="U19" s="6"/>
      <c r="V19" s="6" t="s">
        <v>30</v>
      </c>
      <c r="W19" s="6" t="s">
        <v>33</v>
      </c>
      <c r="X19" s="6"/>
      <c r="Y19" s="6"/>
      <c r="Z19" s="1" t="s">
        <v>30</v>
      </c>
      <c r="AA19" s="1" t="s">
        <v>34</v>
      </c>
      <c r="AB19" s="6"/>
      <c r="AC19" s="6"/>
      <c r="AD19" s="1" t="s">
        <v>35</v>
      </c>
      <c r="AE19" s="1" t="s">
        <v>29</v>
      </c>
      <c r="AF19" s="6"/>
      <c r="AG19" s="6"/>
      <c r="AH19" s="1" t="s">
        <v>36</v>
      </c>
      <c r="AI19" s="1" t="s">
        <v>37</v>
      </c>
      <c r="AJ19" s="6"/>
      <c r="AK19" s="6"/>
      <c r="AL19" s="1" t="s">
        <v>38</v>
      </c>
      <c r="AM19" s="1" t="s">
        <v>39</v>
      </c>
      <c r="AN19" s="6">
        <v>4</v>
      </c>
      <c r="AO19" s="6">
        <v>3.2029999999999998</v>
      </c>
      <c r="AP19" s="1" t="s">
        <v>40</v>
      </c>
      <c r="AQ19" s="1" t="s">
        <v>41</v>
      </c>
      <c r="AR19" s="6"/>
      <c r="AS19" s="6"/>
      <c r="AT19" s="6"/>
      <c r="AU19" s="6"/>
      <c r="AV19" s="6"/>
      <c r="AW19" s="6"/>
      <c r="AX19" s="1" t="s">
        <v>42</v>
      </c>
      <c r="AY19" s="1" t="s">
        <v>39</v>
      </c>
      <c r="AZ19" s="6"/>
      <c r="BA19" s="6"/>
      <c r="BB19" s="1" t="s">
        <v>42</v>
      </c>
      <c r="BC19" s="1" t="s">
        <v>33</v>
      </c>
      <c r="BD19" s="6"/>
      <c r="BE19" s="6"/>
      <c r="BF19" s="1" t="s">
        <v>42</v>
      </c>
      <c r="BG19" s="1" t="s">
        <v>39</v>
      </c>
      <c r="BH19" s="6"/>
      <c r="BI19" s="11"/>
      <c r="BJ19" s="1" t="s">
        <v>43</v>
      </c>
      <c r="BK19" s="1" t="s">
        <v>44</v>
      </c>
      <c r="BL19" s="6"/>
      <c r="BM19" s="6"/>
      <c r="BN19" s="1" t="s">
        <v>45</v>
      </c>
      <c r="BO19" s="1" t="s">
        <v>44</v>
      </c>
      <c r="BP19" s="6"/>
      <c r="BQ19" s="6"/>
      <c r="BR19" s="1" t="s">
        <v>46</v>
      </c>
      <c r="BS19" s="1" t="s">
        <v>47</v>
      </c>
      <c r="BT19" s="6"/>
      <c r="BU19" s="6"/>
      <c r="BV19" s="1" t="s">
        <v>46</v>
      </c>
      <c r="BW19" s="1" t="s">
        <v>41</v>
      </c>
      <c r="BX19" s="6"/>
      <c r="BY19" s="6"/>
      <c r="BZ19" s="1" t="s">
        <v>46</v>
      </c>
      <c r="CA19" s="1" t="s">
        <v>48</v>
      </c>
      <c r="CB19" s="6"/>
      <c r="CC19" s="6"/>
      <c r="CD19" s="1" t="s">
        <v>46</v>
      </c>
      <c r="CE19" s="1" t="s">
        <v>48</v>
      </c>
      <c r="CF19" s="6">
        <v>6.0000000000000001E-3</v>
      </c>
      <c r="CG19" s="6">
        <v>9.2040000000000006</v>
      </c>
      <c r="CH19" s="1" t="s">
        <v>46</v>
      </c>
      <c r="CI19" s="1" t="s">
        <v>39</v>
      </c>
      <c r="CJ19" s="6"/>
      <c r="CK19" s="6"/>
      <c r="CL19" s="1" t="s">
        <v>49</v>
      </c>
      <c r="CM19" s="1" t="s">
        <v>39</v>
      </c>
      <c r="CN19" s="6">
        <v>10</v>
      </c>
      <c r="CO19" s="6">
        <v>5.76</v>
      </c>
      <c r="CP19" s="1" t="s">
        <v>50</v>
      </c>
      <c r="CQ19" s="1" t="s">
        <v>51</v>
      </c>
      <c r="CR19" s="6">
        <v>0.05</v>
      </c>
      <c r="CS19" s="6">
        <v>8.4</v>
      </c>
      <c r="CT19" s="1" t="s">
        <v>50</v>
      </c>
      <c r="CU19" s="1" t="s">
        <v>39</v>
      </c>
      <c r="CV19" s="6">
        <v>15</v>
      </c>
      <c r="CW19" s="6">
        <v>17.535</v>
      </c>
      <c r="CX19" s="1" t="s">
        <v>50</v>
      </c>
      <c r="CY19" s="1" t="s">
        <v>39</v>
      </c>
      <c r="CZ19" s="6">
        <v>10</v>
      </c>
      <c r="DA19" s="6">
        <v>16.13</v>
      </c>
      <c r="DB19" s="1" t="s">
        <v>59</v>
      </c>
      <c r="DC19" s="1" t="s">
        <v>60</v>
      </c>
      <c r="DD19" s="6"/>
      <c r="DE19" s="6"/>
      <c r="DF19" s="1" t="s">
        <v>52</v>
      </c>
      <c r="DG19" s="1" t="s">
        <v>53</v>
      </c>
      <c r="DH19" s="6"/>
      <c r="DI19" s="6"/>
      <c r="DJ19" s="1" t="s">
        <v>31</v>
      </c>
      <c r="DK19" s="11">
        <f t="shared" ref="DK19:DK25" si="2">0.2544*G19</f>
        <v>88.488613440000009</v>
      </c>
    </row>
    <row r="20" spans="1:115" ht="15.75" x14ac:dyDescent="0.25">
      <c r="A20" s="6">
        <v>18</v>
      </c>
      <c r="B20" s="6">
        <v>2</v>
      </c>
      <c r="C20" s="9" t="s">
        <v>79</v>
      </c>
      <c r="D20" s="8" t="s">
        <v>373</v>
      </c>
      <c r="E20" s="6">
        <v>570.50099999999998</v>
      </c>
      <c r="F20" s="6">
        <v>56.511000000000003</v>
      </c>
      <c r="G20" s="10">
        <v>169.82208</v>
      </c>
      <c r="H20" s="3">
        <f t="shared" si="0"/>
        <v>683.81208000000004</v>
      </c>
      <c r="I20" s="3">
        <f t="shared" si="1"/>
        <v>102.16973715200001</v>
      </c>
      <c r="J20" s="1" t="s">
        <v>28</v>
      </c>
      <c r="K20" s="1" t="s">
        <v>29</v>
      </c>
      <c r="L20" s="6"/>
      <c r="M20" s="6"/>
      <c r="N20" s="1" t="s">
        <v>30</v>
      </c>
      <c r="O20" s="1" t="s">
        <v>34</v>
      </c>
      <c r="P20" s="6"/>
      <c r="Q20" s="6"/>
      <c r="R20" s="1" t="s">
        <v>30</v>
      </c>
      <c r="S20" s="1" t="s">
        <v>32</v>
      </c>
      <c r="T20" s="6"/>
      <c r="U20" s="6"/>
      <c r="V20" s="6" t="s">
        <v>30</v>
      </c>
      <c r="W20" s="6" t="s">
        <v>33</v>
      </c>
      <c r="X20" s="6"/>
      <c r="Y20" s="6"/>
      <c r="Z20" s="1" t="s">
        <v>30</v>
      </c>
      <c r="AA20" s="1" t="s">
        <v>34</v>
      </c>
      <c r="AB20" s="6"/>
      <c r="AC20" s="6"/>
      <c r="AD20" s="1" t="s">
        <v>35</v>
      </c>
      <c r="AE20" s="1" t="s">
        <v>29</v>
      </c>
      <c r="AF20" s="6"/>
      <c r="AG20" s="6"/>
      <c r="AH20" s="1" t="s">
        <v>36</v>
      </c>
      <c r="AI20" s="1" t="s">
        <v>37</v>
      </c>
      <c r="AJ20" s="6"/>
      <c r="AK20" s="6"/>
      <c r="AL20" s="1" t="s">
        <v>38</v>
      </c>
      <c r="AM20" s="1" t="s">
        <v>39</v>
      </c>
      <c r="AN20" s="6"/>
      <c r="AO20" s="6"/>
      <c r="AP20" s="1" t="s">
        <v>40</v>
      </c>
      <c r="AQ20" s="1" t="s">
        <v>41</v>
      </c>
      <c r="AR20" s="6"/>
      <c r="AS20" s="6"/>
      <c r="AT20" s="6"/>
      <c r="AU20" s="6"/>
      <c r="AV20" s="6"/>
      <c r="AW20" s="6"/>
      <c r="AX20" s="1" t="s">
        <v>42</v>
      </c>
      <c r="AY20" s="1" t="s">
        <v>39</v>
      </c>
      <c r="AZ20" s="6"/>
      <c r="BA20" s="6"/>
      <c r="BB20" s="1" t="s">
        <v>42</v>
      </c>
      <c r="BC20" s="1" t="s">
        <v>33</v>
      </c>
      <c r="BD20" s="6">
        <v>3</v>
      </c>
      <c r="BE20" s="6">
        <v>22.218</v>
      </c>
      <c r="BF20" s="1" t="s">
        <v>42</v>
      </c>
      <c r="BG20" s="1" t="s">
        <v>39</v>
      </c>
      <c r="BH20" s="6"/>
      <c r="BI20" s="11"/>
      <c r="BJ20" s="1" t="s">
        <v>43</v>
      </c>
      <c r="BK20" s="1" t="s">
        <v>44</v>
      </c>
      <c r="BL20" s="6">
        <v>1.4999999999999999E-2</v>
      </c>
      <c r="BM20" s="6">
        <f>2.842+3.952</f>
        <v>6.7940000000000005</v>
      </c>
      <c r="BN20" s="1" t="s">
        <v>45</v>
      </c>
      <c r="BO20" s="1" t="s">
        <v>44</v>
      </c>
      <c r="BP20" s="6"/>
      <c r="BQ20" s="6"/>
      <c r="BR20" s="1" t="s">
        <v>46</v>
      </c>
      <c r="BS20" s="1" t="s">
        <v>47</v>
      </c>
      <c r="BT20" s="6"/>
      <c r="BU20" s="6"/>
      <c r="BV20" s="1" t="s">
        <v>46</v>
      </c>
      <c r="BW20" s="1" t="s">
        <v>41</v>
      </c>
      <c r="BX20" s="6"/>
      <c r="BY20" s="6"/>
      <c r="BZ20" s="1" t="s">
        <v>46</v>
      </c>
      <c r="CA20" s="1" t="s">
        <v>48</v>
      </c>
      <c r="CB20" s="6"/>
      <c r="CC20" s="6"/>
      <c r="CD20" s="1" t="s">
        <v>46</v>
      </c>
      <c r="CE20" s="1" t="s">
        <v>48</v>
      </c>
      <c r="CF20" s="6"/>
      <c r="CG20" s="6"/>
      <c r="CH20" s="1" t="s">
        <v>46</v>
      </c>
      <c r="CI20" s="1" t="s">
        <v>39</v>
      </c>
      <c r="CJ20" s="6"/>
      <c r="CK20" s="6"/>
      <c r="CL20" s="1" t="s">
        <v>49</v>
      </c>
      <c r="CM20" s="1" t="s">
        <v>39</v>
      </c>
      <c r="CN20" s="6">
        <v>10</v>
      </c>
      <c r="CO20" s="6">
        <v>5.76</v>
      </c>
      <c r="CP20" s="1" t="s">
        <v>50</v>
      </c>
      <c r="CQ20" s="1" t="s">
        <v>51</v>
      </c>
      <c r="CR20" s="6"/>
      <c r="CS20" s="6"/>
      <c r="CT20" s="1" t="s">
        <v>50</v>
      </c>
      <c r="CU20" s="1" t="s">
        <v>39</v>
      </c>
      <c r="CV20" s="6"/>
      <c r="CW20" s="6"/>
      <c r="CX20" s="1" t="s">
        <v>50</v>
      </c>
      <c r="CY20" s="1" t="s">
        <v>39</v>
      </c>
      <c r="CZ20" s="6">
        <v>15</v>
      </c>
      <c r="DA20" s="6">
        <v>24.195</v>
      </c>
      <c r="DB20" s="1" t="s">
        <v>59</v>
      </c>
      <c r="DC20" s="1" t="s">
        <v>60</v>
      </c>
      <c r="DD20" s="6"/>
      <c r="DE20" s="6"/>
      <c r="DF20" s="1" t="s">
        <v>52</v>
      </c>
      <c r="DG20" s="1" t="s">
        <v>53</v>
      </c>
      <c r="DH20" s="6"/>
      <c r="DI20" s="6"/>
      <c r="DJ20" s="1" t="s">
        <v>31</v>
      </c>
      <c r="DK20" s="11">
        <f t="shared" si="2"/>
        <v>43.202737152000005</v>
      </c>
    </row>
    <row r="21" spans="1:115" ht="15.75" x14ac:dyDescent="0.25">
      <c r="A21" s="6">
        <v>19</v>
      </c>
      <c r="B21" s="6">
        <v>2</v>
      </c>
      <c r="C21" s="9" t="s">
        <v>80</v>
      </c>
      <c r="D21" s="8" t="s">
        <v>373</v>
      </c>
      <c r="E21" s="6">
        <v>1036.5229999999999</v>
      </c>
      <c r="F21" s="6">
        <v>81.167000000000002</v>
      </c>
      <c r="G21" s="10">
        <v>356.41055999999998</v>
      </c>
      <c r="H21" s="3">
        <f t="shared" si="0"/>
        <v>1311.7665599999998</v>
      </c>
      <c r="I21" s="3">
        <f t="shared" si="1"/>
        <v>484.84684646400001</v>
      </c>
      <c r="J21" s="1" t="s">
        <v>28</v>
      </c>
      <c r="K21" s="1" t="s">
        <v>29</v>
      </c>
      <c r="L21" s="6"/>
      <c r="M21" s="6"/>
      <c r="N21" s="1" t="s">
        <v>30</v>
      </c>
      <c r="O21" s="1" t="s">
        <v>34</v>
      </c>
      <c r="P21" s="6"/>
      <c r="Q21" s="6"/>
      <c r="R21" s="1" t="s">
        <v>30</v>
      </c>
      <c r="S21" s="1" t="s">
        <v>32</v>
      </c>
      <c r="T21" s="6"/>
      <c r="U21" s="6"/>
      <c r="V21" s="6" t="s">
        <v>30</v>
      </c>
      <c r="W21" s="6" t="s">
        <v>33</v>
      </c>
      <c r="X21" s="6"/>
      <c r="Y21" s="6"/>
      <c r="Z21" s="1" t="s">
        <v>30</v>
      </c>
      <c r="AA21" s="1" t="s">
        <v>34</v>
      </c>
      <c r="AB21" s="6"/>
      <c r="AC21" s="6"/>
      <c r="AD21" s="1" t="s">
        <v>35</v>
      </c>
      <c r="AE21" s="1" t="s">
        <v>29</v>
      </c>
      <c r="AF21" s="6"/>
      <c r="AG21" s="6"/>
      <c r="AH21" s="1" t="s">
        <v>36</v>
      </c>
      <c r="AI21" s="1" t="s">
        <v>37</v>
      </c>
      <c r="AJ21" s="6">
        <v>0.14299999999999999</v>
      </c>
      <c r="AK21" s="6">
        <v>349.74</v>
      </c>
      <c r="AL21" s="1" t="s">
        <v>38</v>
      </c>
      <c r="AM21" s="1" t="s">
        <v>39</v>
      </c>
      <c r="AN21" s="6"/>
      <c r="AO21" s="6"/>
      <c r="AP21" s="1" t="s">
        <v>40</v>
      </c>
      <c r="AQ21" s="1" t="s">
        <v>41</v>
      </c>
      <c r="AR21" s="6"/>
      <c r="AS21" s="6"/>
      <c r="AT21" s="6"/>
      <c r="AU21" s="6"/>
      <c r="AV21" s="6"/>
      <c r="AW21" s="6"/>
      <c r="AX21" s="1" t="s">
        <v>42</v>
      </c>
      <c r="AY21" s="1" t="s">
        <v>39</v>
      </c>
      <c r="AZ21" s="6"/>
      <c r="BA21" s="6"/>
      <c r="BB21" s="1" t="s">
        <v>42</v>
      </c>
      <c r="BC21" s="1" t="s">
        <v>33</v>
      </c>
      <c r="BD21" s="6">
        <v>6</v>
      </c>
      <c r="BE21" s="6">
        <v>44.436</v>
      </c>
      <c r="BF21" s="1" t="s">
        <v>42</v>
      </c>
      <c r="BG21" s="1" t="s">
        <v>39</v>
      </c>
      <c r="BH21" s="6"/>
      <c r="BI21" s="11"/>
      <c r="BJ21" s="1" t="s">
        <v>43</v>
      </c>
      <c r="BK21" s="1" t="s">
        <v>44</v>
      </c>
      <c r="BL21" s="6"/>
      <c r="BM21" s="6"/>
      <c r="BN21" s="1" t="s">
        <v>45</v>
      </c>
      <c r="BO21" s="1" t="s">
        <v>44</v>
      </c>
      <c r="BP21" s="6"/>
      <c r="BQ21" s="6"/>
      <c r="BR21" s="1" t="s">
        <v>46</v>
      </c>
      <c r="BS21" s="1" t="s">
        <v>47</v>
      </c>
      <c r="BT21" s="6"/>
      <c r="BU21" s="6"/>
      <c r="BV21" s="1" t="s">
        <v>46</v>
      </c>
      <c r="BW21" s="1" t="s">
        <v>41</v>
      </c>
      <c r="BX21" s="6"/>
      <c r="BY21" s="6"/>
      <c r="BZ21" s="1" t="s">
        <v>46</v>
      </c>
      <c r="CA21" s="1" t="s">
        <v>48</v>
      </c>
      <c r="CB21" s="6"/>
      <c r="CC21" s="6"/>
      <c r="CD21" s="1" t="s">
        <v>46</v>
      </c>
      <c r="CE21" s="1" t="s">
        <v>48</v>
      </c>
      <c r="CF21" s="6"/>
      <c r="CG21" s="6"/>
      <c r="CH21" s="1" t="s">
        <v>46</v>
      </c>
      <c r="CI21" s="1" t="s">
        <v>39</v>
      </c>
      <c r="CJ21" s="6"/>
      <c r="CK21" s="6"/>
      <c r="CL21" s="1" t="s">
        <v>49</v>
      </c>
      <c r="CM21" s="1" t="s">
        <v>39</v>
      </c>
      <c r="CN21" s="6"/>
      <c r="CO21" s="6"/>
      <c r="CP21" s="1" t="s">
        <v>50</v>
      </c>
      <c r="CQ21" s="1" t="s">
        <v>51</v>
      </c>
      <c r="CR21" s="6"/>
      <c r="CS21" s="6"/>
      <c r="CT21" s="1" t="s">
        <v>50</v>
      </c>
      <c r="CU21" s="1" t="s">
        <v>39</v>
      </c>
      <c r="CV21" s="6"/>
      <c r="CW21" s="6"/>
      <c r="CX21" s="1" t="s">
        <v>50</v>
      </c>
      <c r="CY21" s="1" t="s">
        <v>39</v>
      </c>
      <c r="CZ21" s="6"/>
      <c r="DA21" s="6"/>
      <c r="DB21" s="1" t="s">
        <v>59</v>
      </c>
      <c r="DC21" s="1" t="s">
        <v>60</v>
      </c>
      <c r="DD21" s="6"/>
      <c r="DE21" s="6"/>
      <c r="DF21" s="1" t="s">
        <v>52</v>
      </c>
      <c r="DG21" s="1" t="s">
        <v>53</v>
      </c>
      <c r="DH21" s="6"/>
      <c r="DI21" s="6"/>
      <c r="DJ21" s="1" t="s">
        <v>31</v>
      </c>
      <c r="DK21" s="11">
        <f t="shared" si="2"/>
        <v>90.670846463999993</v>
      </c>
    </row>
    <row r="22" spans="1:115" ht="15.75" x14ac:dyDescent="0.25">
      <c r="A22" s="6">
        <v>20</v>
      </c>
      <c r="B22" s="6">
        <v>2</v>
      </c>
      <c r="C22" s="9" t="s">
        <v>81</v>
      </c>
      <c r="D22" s="8" t="s">
        <v>373</v>
      </c>
      <c r="E22" s="6">
        <v>1018.601</v>
      </c>
      <c r="F22" s="6">
        <v>43.067</v>
      </c>
      <c r="G22" s="10">
        <v>419.12975999999998</v>
      </c>
      <c r="H22" s="3">
        <f t="shared" si="0"/>
        <v>1394.6637599999999</v>
      </c>
      <c r="I22" s="3">
        <f t="shared" si="1"/>
        <v>538.79561094400003</v>
      </c>
      <c r="J22" s="1" t="s">
        <v>28</v>
      </c>
      <c r="K22" s="1" t="s">
        <v>29</v>
      </c>
      <c r="L22" s="6"/>
      <c r="M22" s="6"/>
      <c r="N22" s="1" t="s">
        <v>30</v>
      </c>
      <c r="O22" s="1" t="s">
        <v>34</v>
      </c>
      <c r="P22" s="6"/>
      <c r="Q22" s="6"/>
      <c r="R22" s="1" t="s">
        <v>30</v>
      </c>
      <c r="S22" s="1" t="s">
        <v>32</v>
      </c>
      <c r="T22" s="6"/>
      <c r="U22" s="6"/>
      <c r="V22" s="6" t="s">
        <v>30</v>
      </c>
      <c r="W22" s="6" t="s">
        <v>33</v>
      </c>
      <c r="X22" s="6"/>
      <c r="Y22" s="6"/>
      <c r="Z22" s="1" t="s">
        <v>30</v>
      </c>
      <c r="AA22" s="1" t="s">
        <v>34</v>
      </c>
      <c r="AB22" s="6"/>
      <c r="AC22" s="6"/>
      <c r="AD22" s="1" t="s">
        <v>35</v>
      </c>
      <c r="AE22" s="1" t="s">
        <v>29</v>
      </c>
      <c r="AF22" s="6">
        <v>1.4999999999999999E-2</v>
      </c>
      <c r="AG22" s="6">
        <v>20.73</v>
      </c>
      <c r="AH22" s="1" t="s">
        <v>36</v>
      </c>
      <c r="AI22" s="1" t="s">
        <v>37</v>
      </c>
      <c r="AJ22" s="6">
        <v>0.443</v>
      </c>
      <c r="AK22" s="6">
        <v>348.45</v>
      </c>
      <c r="AL22" s="1" t="s">
        <v>38</v>
      </c>
      <c r="AM22" s="1" t="s">
        <v>39</v>
      </c>
      <c r="AN22" s="6">
        <v>2</v>
      </c>
      <c r="AO22" s="6">
        <v>1.103</v>
      </c>
      <c r="AP22" s="1" t="s">
        <v>40</v>
      </c>
      <c r="AQ22" s="1" t="s">
        <v>41</v>
      </c>
      <c r="AR22" s="6"/>
      <c r="AS22" s="6"/>
      <c r="AT22" s="6"/>
      <c r="AU22" s="6"/>
      <c r="AV22" s="6"/>
      <c r="AW22" s="6"/>
      <c r="AX22" s="1" t="s">
        <v>42</v>
      </c>
      <c r="AY22" s="1" t="s">
        <v>39</v>
      </c>
      <c r="AZ22" s="6"/>
      <c r="BA22" s="6"/>
      <c r="BB22" s="1" t="s">
        <v>42</v>
      </c>
      <c r="BC22" s="1" t="s">
        <v>33</v>
      </c>
      <c r="BD22" s="6">
        <v>6</v>
      </c>
      <c r="BE22" s="6">
        <v>44.436</v>
      </c>
      <c r="BF22" s="1" t="s">
        <v>42</v>
      </c>
      <c r="BG22" s="1" t="s">
        <v>39</v>
      </c>
      <c r="BH22" s="6"/>
      <c r="BI22" s="11"/>
      <c r="BJ22" s="1" t="s">
        <v>43</v>
      </c>
      <c r="BK22" s="1" t="s">
        <v>44</v>
      </c>
      <c r="BL22" s="6"/>
      <c r="BM22" s="6"/>
      <c r="BN22" s="1" t="s">
        <v>45</v>
      </c>
      <c r="BO22" s="1" t="s">
        <v>44</v>
      </c>
      <c r="BP22" s="6"/>
      <c r="BQ22" s="6"/>
      <c r="BR22" s="1" t="s">
        <v>46</v>
      </c>
      <c r="BS22" s="1" t="s">
        <v>47</v>
      </c>
      <c r="BT22" s="6"/>
      <c r="BU22" s="6"/>
      <c r="BV22" s="1" t="s">
        <v>46</v>
      </c>
      <c r="BW22" s="1" t="s">
        <v>41</v>
      </c>
      <c r="BX22" s="6"/>
      <c r="BY22" s="6"/>
      <c r="BZ22" s="1" t="s">
        <v>46</v>
      </c>
      <c r="CA22" s="1" t="s">
        <v>48</v>
      </c>
      <c r="CB22" s="6"/>
      <c r="CC22" s="6"/>
      <c r="CD22" s="1" t="s">
        <v>46</v>
      </c>
      <c r="CE22" s="1" t="s">
        <v>48</v>
      </c>
      <c r="CF22" s="6"/>
      <c r="CG22" s="6"/>
      <c r="CH22" s="1" t="s">
        <v>46</v>
      </c>
      <c r="CI22" s="1" t="s">
        <v>39</v>
      </c>
      <c r="CJ22" s="6"/>
      <c r="CK22" s="6"/>
      <c r="CL22" s="1" t="s">
        <v>49</v>
      </c>
      <c r="CM22" s="1" t="s">
        <v>39</v>
      </c>
      <c r="CN22" s="6">
        <v>10</v>
      </c>
      <c r="CO22" s="6">
        <v>5.76</v>
      </c>
      <c r="CP22" s="1" t="s">
        <v>50</v>
      </c>
      <c r="CQ22" s="1" t="s">
        <v>51</v>
      </c>
      <c r="CR22" s="6"/>
      <c r="CS22" s="6"/>
      <c r="CT22" s="1" t="s">
        <v>50</v>
      </c>
      <c r="CU22" s="1" t="s">
        <v>39</v>
      </c>
      <c r="CV22" s="6">
        <v>10</v>
      </c>
      <c r="CW22" s="6">
        <v>11.69</v>
      </c>
      <c r="CX22" s="1" t="s">
        <v>50</v>
      </c>
      <c r="CY22" s="1" t="s">
        <v>39</v>
      </c>
      <c r="CZ22" s="6"/>
      <c r="DA22" s="6"/>
      <c r="DB22" s="1" t="s">
        <v>59</v>
      </c>
      <c r="DC22" s="1" t="s">
        <v>60</v>
      </c>
      <c r="DD22" s="6"/>
      <c r="DE22" s="6"/>
      <c r="DF22" s="1" t="s">
        <v>52</v>
      </c>
      <c r="DG22" s="1" t="s">
        <v>53</v>
      </c>
      <c r="DH22" s="6"/>
      <c r="DI22" s="6"/>
      <c r="DJ22" s="1" t="s">
        <v>31</v>
      </c>
      <c r="DK22" s="11">
        <f t="shared" si="2"/>
        <v>106.62661094400001</v>
      </c>
    </row>
    <row r="23" spans="1:115" ht="15.75" x14ac:dyDescent="0.25">
      <c r="A23" s="6">
        <v>21</v>
      </c>
      <c r="B23" s="6">
        <v>2</v>
      </c>
      <c r="C23" s="9" t="s">
        <v>82</v>
      </c>
      <c r="D23" s="8" t="s">
        <v>373</v>
      </c>
      <c r="E23" s="6">
        <v>1555.32</v>
      </c>
      <c r="F23" s="6">
        <v>1043.261</v>
      </c>
      <c r="G23" s="10">
        <v>766.32276000000002</v>
      </c>
      <c r="H23" s="3">
        <f t="shared" si="0"/>
        <v>1278.38176</v>
      </c>
      <c r="I23" s="3">
        <f t="shared" si="1"/>
        <v>1225.8095101439999</v>
      </c>
      <c r="J23" s="1" t="s">
        <v>28</v>
      </c>
      <c r="K23" s="1" t="s">
        <v>29</v>
      </c>
      <c r="L23" s="6"/>
      <c r="M23" s="6"/>
      <c r="N23" s="1" t="s">
        <v>30</v>
      </c>
      <c r="O23" s="1" t="s">
        <v>34</v>
      </c>
      <c r="P23" s="6"/>
      <c r="Q23" s="6"/>
      <c r="R23" s="1" t="s">
        <v>30</v>
      </c>
      <c r="S23" s="1" t="s">
        <v>32</v>
      </c>
      <c r="T23" s="6"/>
      <c r="U23" s="6"/>
      <c r="V23" s="6" t="s">
        <v>30</v>
      </c>
      <c r="W23" s="6" t="s">
        <v>33</v>
      </c>
      <c r="X23" s="6"/>
      <c r="Y23" s="6"/>
      <c r="Z23" s="1" t="s">
        <v>30</v>
      </c>
      <c r="AA23" s="1" t="s">
        <v>34</v>
      </c>
      <c r="AB23" s="6">
        <v>5</v>
      </c>
      <c r="AC23" s="6">
        <v>14.02</v>
      </c>
      <c r="AD23" s="1" t="s">
        <v>35</v>
      </c>
      <c r="AE23" s="1" t="s">
        <v>29</v>
      </c>
      <c r="AF23" s="6">
        <v>0.02</v>
      </c>
      <c r="AG23" s="6">
        <v>27.64</v>
      </c>
      <c r="AH23" s="1" t="s">
        <v>36</v>
      </c>
      <c r="AI23" s="1" t="s">
        <v>37</v>
      </c>
      <c r="AJ23" s="6">
        <f>2*0.166</f>
        <v>0.33200000000000002</v>
      </c>
      <c r="AK23" s="6">
        <f>434.13+423.69</f>
        <v>857.81999999999994</v>
      </c>
      <c r="AL23" s="1" t="s">
        <v>38</v>
      </c>
      <c r="AM23" s="1" t="s">
        <v>39</v>
      </c>
      <c r="AN23" s="6">
        <v>3</v>
      </c>
      <c r="AO23" s="6">
        <v>2.153</v>
      </c>
      <c r="AP23" s="1" t="s">
        <v>40</v>
      </c>
      <c r="AQ23" s="1" t="s">
        <v>41</v>
      </c>
      <c r="AR23" s="6"/>
      <c r="AS23" s="6"/>
      <c r="AT23" s="6"/>
      <c r="AU23" s="6"/>
      <c r="AV23" s="6"/>
      <c r="AW23" s="6"/>
      <c r="AX23" s="1" t="s">
        <v>42</v>
      </c>
      <c r="AY23" s="1" t="s">
        <v>39</v>
      </c>
      <c r="AZ23" s="6"/>
      <c r="BA23" s="6"/>
      <c r="BB23" s="1" t="s">
        <v>42</v>
      </c>
      <c r="BC23" s="1" t="s">
        <v>33</v>
      </c>
      <c r="BD23" s="6">
        <v>8</v>
      </c>
      <c r="BE23" s="6">
        <v>59.247999999999998</v>
      </c>
      <c r="BF23" s="1" t="s">
        <v>42</v>
      </c>
      <c r="BG23" s="1" t="s">
        <v>39</v>
      </c>
      <c r="BH23" s="6"/>
      <c r="BI23" s="11"/>
      <c r="BJ23" s="1" t="s">
        <v>43</v>
      </c>
      <c r="BK23" s="1" t="s">
        <v>44</v>
      </c>
      <c r="BL23" s="6">
        <v>8.0000000000000002E-3</v>
      </c>
      <c r="BM23" s="6">
        <v>3.952</v>
      </c>
      <c r="BN23" s="1" t="s">
        <v>45</v>
      </c>
      <c r="BO23" s="1" t="s">
        <v>44</v>
      </c>
      <c r="BP23" s="6"/>
      <c r="BQ23" s="6"/>
      <c r="BR23" s="1" t="s">
        <v>46</v>
      </c>
      <c r="BS23" s="1" t="s">
        <v>47</v>
      </c>
      <c r="BT23" s="6"/>
      <c r="BU23" s="6"/>
      <c r="BV23" s="1" t="s">
        <v>46</v>
      </c>
      <c r="BW23" s="1" t="s">
        <v>41</v>
      </c>
      <c r="BX23" s="6"/>
      <c r="BY23" s="6"/>
      <c r="BZ23" s="1" t="s">
        <v>46</v>
      </c>
      <c r="CA23" s="1" t="s">
        <v>48</v>
      </c>
      <c r="CB23" s="6">
        <v>8.0000000000000002E-3</v>
      </c>
      <c r="CC23" s="6">
        <v>9.24</v>
      </c>
      <c r="CD23" s="1" t="s">
        <v>46</v>
      </c>
      <c r="CE23" s="1" t="s">
        <v>48</v>
      </c>
      <c r="CF23" s="6">
        <v>0.02</v>
      </c>
      <c r="CG23" s="6">
        <v>30.68</v>
      </c>
      <c r="CH23" s="1" t="s">
        <v>46</v>
      </c>
      <c r="CI23" s="1" t="s">
        <v>39</v>
      </c>
      <c r="CJ23" s="6"/>
      <c r="CK23" s="6"/>
      <c r="CL23" s="1" t="s">
        <v>49</v>
      </c>
      <c r="CM23" s="1" t="s">
        <v>39</v>
      </c>
      <c r="CN23" s="6">
        <v>10</v>
      </c>
      <c r="CO23" s="6">
        <v>8.64</v>
      </c>
      <c r="CP23" s="1" t="s">
        <v>50</v>
      </c>
      <c r="CQ23" s="1" t="s">
        <v>51</v>
      </c>
      <c r="CR23" s="6">
        <v>0.1</v>
      </c>
      <c r="CS23" s="6">
        <v>16.8</v>
      </c>
      <c r="CT23" s="1" t="s">
        <v>50</v>
      </c>
      <c r="CU23" s="1" t="s">
        <v>39</v>
      </c>
      <c r="CV23" s="6">
        <v>4</v>
      </c>
      <c r="CW23" s="6">
        <v>0.66400000000000003</v>
      </c>
      <c r="CX23" s="1" t="s">
        <v>50</v>
      </c>
      <c r="CY23" s="1" t="s">
        <v>39</v>
      </c>
      <c r="CZ23" s="6"/>
      <c r="DA23" s="6"/>
      <c r="DB23" s="1" t="s">
        <v>59</v>
      </c>
      <c r="DC23" s="1" t="s">
        <v>60</v>
      </c>
      <c r="DD23" s="6"/>
      <c r="DE23" s="6"/>
      <c r="DF23" s="1" t="s">
        <v>52</v>
      </c>
      <c r="DG23" s="1" t="s">
        <v>53</v>
      </c>
      <c r="DH23" s="6"/>
      <c r="DI23" s="6"/>
      <c r="DJ23" s="1" t="s">
        <v>31</v>
      </c>
      <c r="DK23" s="11">
        <f t="shared" si="2"/>
        <v>194.95251014400003</v>
      </c>
    </row>
    <row r="24" spans="1:115" ht="15.75" x14ac:dyDescent="0.25">
      <c r="A24" s="6">
        <v>22</v>
      </c>
      <c r="B24" s="6">
        <v>2</v>
      </c>
      <c r="C24" s="9" t="s">
        <v>83</v>
      </c>
      <c r="D24" s="8" t="s">
        <v>373</v>
      </c>
      <c r="E24" s="6">
        <v>437.82100000000003</v>
      </c>
      <c r="F24" s="6">
        <v>9.0960000000000001</v>
      </c>
      <c r="G24" s="10">
        <v>143.78616</v>
      </c>
      <c r="H24" s="3">
        <f t="shared" si="0"/>
        <v>572.51116000000002</v>
      </c>
      <c r="I24" s="3">
        <f t="shared" si="1"/>
        <v>58.947199104000006</v>
      </c>
      <c r="J24" s="1" t="s">
        <v>28</v>
      </c>
      <c r="K24" s="1" t="s">
        <v>29</v>
      </c>
      <c r="L24" s="6"/>
      <c r="M24" s="6"/>
      <c r="N24" s="1" t="s">
        <v>30</v>
      </c>
      <c r="O24" s="1" t="s">
        <v>34</v>
      </c>
      <c r="P24" s="6"/>
      <c r="Q24" s="6"/>
      <c r="R24" s="1" t="s">
        <v>30</v>
      </c>
      <c r="S24" s="1" t="s">
        <v>32</v>
      </c>
      <c r="T24" s="6"/>
      <c r="U24" s="6"/>
      <c r="V24" s="6" t="s">
        <v>30</v>
      </c>
      <c r="W24" s="6" t="s">
        <v>33</v>
      </c>
      <c r="X24" s="6">
        <v>1</v>
      </c>
      <c r="Y24" s="6">
        <v>7.1050000000000004</v>
      </c>
      <c r="Z24" s="1" t="s">
        <v>30</v>
      </c>
      <c r="AA24" s="1" t="s">
        <v>34</v>
      </c>
      <c r="AB24" s="6"/>
      <c r="AC24" s="6"/>
      <c r="AD24" s="1" t="s">
        <v>35</v>
      </c>
      <c r="AE24" s="1" t="s">
        <v>29</v>
      </c>
      <c r="AF24" s="6"/>
      <c r="AG24" s="6"/>
      <c r="AH24" s="1" t="s">
        <v>36</v>
      </c>
      <c r="AI24" s="1" t="s">
        <v>37</v>
      </c>
      <c r="AJ24" s="6"/>
      <c r="AK24" s="6"/>
      <c r="AL24" s="1" t="s">
        <v>38</v>
      </c>
      <c r="AM24" s="1" t="s">
        <v>39</v>
      </c>
      <c r="AN24" s="6">
        <v>2</v>
      </c>
      <c r="AO24" s="6">
        <v>1.103</v>
      </c>
      <c r="AP24" s="1" t="s">
        <v>40</v>
      </c>
      <c r="AQ24" s="1" t="s">
        <v>41</v>
      </c>
      <c r="AR24" s="6"/>
      <c r="AS24" s="6"/>
      <c r="AT24" s="6"/>
      <c r="AU24" s="6"/>
      <c r="AV24" s="6"/>
      <c r="AW24" s="6"/>
      <c r="AX24" s="1" t="s">
        <v>42</v>
      </c>
      <c r="AY24" s="1" t="s">
        <v>39</v>
      </c>
      <c r="AZ24" s="6"/>
      <c r="BA24" s="6"/>
      <c r="BB24" s="1" t="s">
        <v>42</v>
      </c>
      <c r="BC24" s="1" t="s">
        <v>33</v>
      </c>
      <c r="BD24" s="6"/>
      <c r="BE24" s="6"/>
      <c r="BF24" s="1" t="s">
        <v>42</v>
      </c>
      <c r="BG24" s="1" t="s">
        <v>39</v>
      </c>
      <c r="BH24" s="6"/>
      <c r="BI24" s="11"/>
      <c r="BJ24" s="1" t="s">
        <v>43</v>
      </c>
      <c r="BK24" s="1" t="s">
        <v>44</v>
      </c>
      <c r="BL24" s="6"/>
      <c r="BM24" s="6"/>
      <c r="BN24" s="1" t="s">
        <v>45</v>
      </c>
      <c r="BO24" s="1" t="s">
        <v>44</v>
      </c>
      <c r="BP24" s="6"/>
      <c r="BQ24" s="6"/>
      <c r="BR24" s="1" t="s">
        <v>46</v>
      </c>
      <c r="BS24" s="1" t="s">
        <v>47</v>
      </c>
      <c r="BT24" s="6"/>
      <c r="BU24" s="6"/>
      <c r="BV24" s="1" t="s">
        <v>46</v>
      </c>
      <c r="BW24" s="1" t="s">
        <v>41</v>
      </c>
      <c r="BX24" s="6"/>
      <c r="BY24" s="6"/>
      <c r="BZ24" s="1" t="s">
        <v>46</v>
      </c>
      <c r="CA24" s="1" t="s">
        <v>48</v>
      </c>
      <c r="CB24" s="6"/>
      <c r="CC24" s="6"/>
      <c r="CD24" s="1" t="s">
        <v>46</v>
      </c>
      <c r="CE24" s="1" t="s">
        <v>48</v>
      </c>
      <c r="CF24" s="6"/>
      <c r="CG24" s="6"/>
      <c r="CH24" s="1" t="s">
        <v>46</v>
      </c>
      <c r="CI24" s="1" t="s">
        <v>39</v>
      </c>
      <c r="CJ24" s="6"/>
      <c r="CK24" s="6"/>
      <c r="CL24" s="1" t="s">
        <v>49</v>
      </c>
      <c r="CM24" s="1" t="s">
        <v>39</v>
      </c>
      <c r="CN24" s="6">
        <v>10</v>
      </c>
      <c r="CO24" s="6">
        <v>5.76</v>
      </c>
      <c r="CP24" s="1" t="s">
        <v>50</v>
      </c>
      <c r="CQ24" s="1" t="s">
        <v>51</v>
      </c>
      <c r="CR24" s="6">
        <v>0.05</v>
      </c>
      <c r="CS24" s="6">
        <v>8.4</v>
      </c>
      <c r="CT24" s="1" t="s">
        <v>50</v>
      </c>
      <c r="CU24" s="1" t="s">
        <v>39</v>
      </c>
      <c r="CV24" s="6"/>
      <c r="CW24" s="6"/>
      <c r="CX24" s="1" t="s">
        <v>50</v>
      </c>
      <c r="CY24" s="1" t="s">
        <v>39</v>
      </c>
      <c r="CZ24" s="6"/>
      <c r="DA24" s="6"/>
      <c r="DB24" s="1" t="s">
        <v>59</v>
      </c>
      <c r="DC24" s="1" t="s">
        <v>60</v>
      </c>
      <c r="DD24" s="6"/>
      <c r="DE24" s="6"/>
      <c r="DF24" s="1" t="s">
        <v>52</v>
      </c>
      <c r="DG24" s="1" t="s">
        <v>53</v>
      </c>
      <c r="DH24" s="6"/>
      <c r="DI24" s="6"/>
      <c r="DJ24" s="1" t="s">
        <v>31</v>
      </c>
      <c r="DK24" s="11">
        <f t="shared" si="2"/>
        <v>36.579199104000004</v>
      </c>
    </row>
    <row r="25" spans="1:115" ht="15.75" x14ac:dyDescent="0.25">
      <c r="A25" s="6">
        <v>23</v>
      </c>
      <c r="B25" s="6">
        <v>2</v>
      </c>
      <c r="C25" s="9" t="s">
        <v>84</v>
      </c>
      <c r="D25" s="8" t="s">
        <v>373</v>
      </c>
      <c r="E25" s="6">
        <v>788.36400000000003</v>
      </c>
      <c r="F25" s="6">
        <v>447.25200000000001</v>
      </c>
      <c r="G25" s="10">
        <v>297.62495999999999</v>
      </c>
      <c r="H25" s="3">
        <f t="shared" si="0"/>
        <v>638.73695999999995</v>
      </c>
      <c r="I25" s="3">
        <f t="shared" si="1"/>
        <v>311.48378982399998</v>
      </c>
      <c r="J25" s="1" t="s">
        <v>28</v>
      </c>
      <c r="K25" s="1" t="s">
        <v>29</v>
      </c>
      <c r="L25" s="6"/>
      <c r="M25" s="6"/>
      <c r="N25" s="1" t="s">
        <v>30</v>
      </c>
      <c r="O25" s="1" t="s">
        <v>34</v>
      </c>
      <c r="P25" s="6"/>
      <c r="Q25" s="6"/>
      <c r="R25" s="1" t="s">
        <v>30</v>
      </c>
      <c r="S25" s="1" t="s">
        <v>32</v>
      </c>
      <c r="T25" s="6"/>
      <c r="U25" s="6"/>
      <c r="V25" s="6" t="s">
        <v>30</v>
      </c>
      <c r="W25" s="6" t="s">
        <v>33</v>
      </c>
      <c r="X25" s="6"/>
      <c r="Y25" s="6"/>
      <c r="Z25" s="1" t="s">
        <v>30</v>
      </c>
      <c r="AA25" s="1" t="s">
        <v>34</v>
      </c>
      <c r="AB25" s="6"/>
      <c r="AC25" s="6"/>
      <c r="AD25" s="1" t="s">
        <v>35</v>
      </c>
      <c r="AE25" s="1" t="s">
        <v>29</v>
      </c>
      <c r="AF25" s="6"/>
      <c r="AG25" s="6"/>
      <c r="AH25" s="1" t="s">
        <v>36</v>
      </c>
      <c r="AI25" s="1" t="s">
        <v>37</v>
      </c>
      <c r="AJ25" s="6"/>
      <c r="AK25" s="6"/>
      <c r="AL25" s="1" t="s">
        <v>38</v>
      </c>
      <c r="AM25" s="1" t="s">
        <v>39</v>
      </c>
      <c r="AN25" s="6"/>
      <c r="AO25" s="6"/>
      <c r="AP25" s="1" t="s">
        <v>40</v>
      </c>
      <c r="AQ25" s="1" t="s">
        <v>41</v>
      </c>
      <c r="AR25" s="6"/>
      <c r="AS25" s="6"/>
      <c r="AT25" s="6"/>
      <c r="AU25" s="6"/>
      <c r="AV25" s="6"/>
      <c r="AW25" s="6"/>
      <c r="AX25" s="1" t="s">
        <v>42</v>
      </c>
      <c r="AY25" s="1" t="s">
        <v>39</v>
      </c>
      <c r="AZ25" s="6"/>
      <c r="BA25" s="6"/>
      <c r="BB25" s="1" t="s">
        <v>42</v>
      </c>
      <c r="BC25" s="1" t="s">
        <v>33</v>
      </c>
      <c r="BD25" s="6">
        <v>9</v>
      </c>
      <c r="BE25" s="6">
        <v>66.653999999999996</v>
      </c>
      <c r="BF25" s="1" t="s">
        <v>42</v>
      </c>
      <c r="BG25" s="1" t="s">
        <v>39</v>
      </c>
      <c r="BH25" s="6"/>
      <c r="BI25" s="11"/>
      <c r="BJ25" s="1" t="s">
        <v>43</v>
      </c>
      <c r="BK25" s="1" t="s">
        <v>44</v>
      </c>
      <c r="BL25" s="6">
        <v>2E-3</v>
      </c>
      <c r="BM25" s="6">
        <v>0.81200000000000006</v>
      </c>
      <c r="BN25" s="1" t="s">
        <v>45</v>
      </c>
      <c r="BO25" s="1" t="s">
        <v>44</v>
      </c>
      <c r="BP25" s="6"/>
      <c r="BQ25" s="6"/>
      <c r="BR25" s="1" t="s">
        <v>46</v>
      </c>
      <c r="BS25" s="1" t="s">
        <v>47</v>
      </c>
      <c r="BT25" s="6"/>
      <c r="BU25" s="6"/>
      <c r="BV25" s="1" t="s">
        <v>46</v>
      </c>
      <c r="BW25" s="1" t="s">
        <v>41</v>
      </c>
      <c r="BX25" s="6">
        <v>0.15</v>
      </c>
      <c r="BY25" s="6">
        <v>158.85</v>
      </c>
      <c r="BZ25" s="1" t="s">
        <v>46</v>
      </c>
      <c r="CA25" s="1" t="s">
        <v>48</v>
      </c>
      <c r="CB25" s="6"/>
      <c r="CC25" s="6"/>
      <c r="CD25" s="1" t="s">
        <v>46</v>
      </c>
      <c r="CE25" s="1" t="s">
        <v>48</v>
      </c>
      <c r="CF25" s="6"/>
      <c r="CG25" s="6"/>
      <c r="CH25" s="1" t="s">
        <v>46</v>
      </c>
      <c r="CI25" s="1" t="s">
        <v>39</v>
      </c>
      <c r="CJ25" s="6"/>
      <c r="CK25" s="6"/>
      <c r="CL25" s="1" t="s">
        <v>49</v>
      </c>
      <c r="CM25" s="1" t="s">
        <v>39</v>
      </c>
      <c r="CN25" s="6">
        <v>10</v>
      </c>
      <c r="CO25" s="6">
        <v>5.76</v>
      </c>
      <c r="CP25" s="1" t="s">
        <v>50</v>
      </c>
      <c r="CQ25" s="1" t="s">
        <v>51</v>
      </c>
      <c r="CR25" s="6">
        <v>0.02</v>
      </c>
      <c r="CS25" s="6">
        <v>3.36</v>
      </c>
      <c r="CT25" s="1" t="s">
        <v>50</v>
      </c>
      <c r="CU25" s="1" t="s">
        <v>39</v>
      </c>
      <c r="CV25" s="6">
        <v>2</v>
      </c>
      <c r="CW25" s="6">
        <v>0.33200000000000002</v>
      </c>
      <c r="CX25" s="1" t="s">
        <v>50</v>
      </c>
      <c r="CY25" s="1" t="s">
        <v>39</v>
      </c>
      <c r="CZ25" s="6"/>
      <c r="DA25" s="6"/>
      <c r="DB25" s="1" t="s">
        <v>59</v>
      </c>
      <c r="DC25" s="1" t="s">
        <v>60</v>
      </c>
      <c r="DD25" s="6"/>
      <c r="DE25" s="6"/>
      <c r="DF25" s="1" t="s">
        <v>52</v>
      </c>
      <c r="DG25" s="1" t="s">
        <v>53</v>
      </c>
      <c r="DH25" s="6"/>
      <c r="DI25" s="6"/>
      <c r="DJ25" s="1" t="s">
        <v>31</v>
      </c>
      <c r="DK25" s="11">
        <f t="shared" si="2"/>
        <v>75.715789823999998</v>
      </c>
    </row>
    <row r="26" spans="1:115" ht="15.75" x14ac:dyDescent="0.25">
      <c r="A26" s="6">
        <v>24</v>
      </c>
      <c r="B26" s="6">
        <v>2</v>
      </c>
      <c r="C26" s="9" t="s">
        <v>85</v>
      </c>
      <c r="D26" s="8" t="s">
        <v>373</v>
      </c>
      <c r="E26" s="6">
        <v>1156.7950000000001</v>
      </c>
      <c r="F26" s="6">
        <v>46.441000000000003</v>
      </c>
      <c r="G26" s="10">
        <v>541.12116000000003</v>
      </c>
      <c r="H26" s="3">
        <f t="shared" si="0"/>
        <v>1651.47516</v>
      </c>
      <c r="I26" s="3">
        <f t="shared" si="1"/>
        <v>1677.384</v>
      </c>
      <c r="J26" s="1" t="s">
        <v>28</v>
      </c>
      <c r="K26" s="1" t="s">
        <v>29</v>
      </c>
      <c r="L26" s="6"/>
      <c r="M26" s="6"/>
      <c r="N26" s="1" t="s">
        <v>30</v>
      </c>
      <c r="O26" s="1" t="s">
        <v>34</v>
      </c>
      <c r="P26" s="6"/>
      <c r="Q26" s="6"/>
      <c r="R26" s="1" t="s">
        <v>30</v>
      </c>
      <c r="S26" s="1" t="s">
        <v>32</v>
      </c>
      <c r="T26" s="6"/>
      <c r="U26" s="6"/>
      <c r="V26" s="6" t="s">
        <v>30</v>
      </c>
      <c r="W26" s="6" t="s">
        <v>33</v>
      </c>
      <c r="X26" s="6"/>
      <c r="Y26" s="6"/>
      <c r="Z26" s="1" t="s">
        <v>30</v>
      </c>
      <c r="AA26" s="1" t="s">
        <v>34</v>
      </c>
      <c r="AB26" s="6"/>
      <c r="AC26" s="6"/>
      <c r="AD26" s="1" t="s">
        <v>35</v>
      </c>
      <c r="AE26" s="1" t="s">
        <v>29</v>
      </c>
      <c r="AF26" s="6"/>
      <c r="AG26" s="6"/>
      <c r="AH26" s="1" t="s">
        <v>36</v>
      </c>
      <c r="AI26" s="1" t="s">
        <v>37</v>
      </c>
      <c r="AJ26" s="6">
        <v>0.154</v>
      </c>
      <c r="AK26" s="6">
        <v>138.74199999999999</v>
      </c>
      <c r="AL26" s="1" t="s">
        <v>38</v>
      </c>
      <c r="AM26" s="1" t="s">
        <v>39</v>
      </c>
      <c r="AN26" s="6"/>
      <c r="AO26" s="6"/>
      <c r="AP26" s="1" t="s">
        <v>40</v>
      </c>
      <c r="AQ26" s="1" t="s">
        <v>41</v>
      </c>
      <c r="AR26" s="6"/>
      <c r="AS26" s="6"/>
      <c r="AT26" s="6"/>
      <c r="AU26" s="6"/>
      <c r="AV26" s="6"/>
      <c r="AW26" s="6"/>
      <c r="AX26" s="1" t="s">
        <v>42</v>
      </c>
      <c r="AY26" s="1" t="s">
        <v>39</v>
      </c>
      <c r="AZ26" s="6"/>
      <c r="BA26" s="6"/>
      <c r="BB26" s="1" t="s">
        <v>42</v>
      </c>
      <c r="BC26" s="1" t="s">
        <v>33</v>
      </c>
      <c r="BD26" s="6">
        <v>7</v>
      </c>
      <c r="BE26" s="6">
        <v>51.841999999999999</v>
      </c>
      <c r="BF26" s="1" t="s">
        <v>42</v>
      </c>
      <c r="BG26" s="1" t="s">
        <v>39</v>
      </c>
      <c r="BH26" s="6">
        <v>63</v>
      </c>
      <c r="BI26" s="11">
        <v>1486.8</v>
      </c>
      <c r="BJ26" s="1" t="s">
        <v>43</v>
      </c>
      <c r="BK26" s="1" t="s">
        <v>44</v>
      </c>
      <c r="BL26" s="6"/>
      <c r="BM26" s="6"/>
      <c r="BN26" s="1" t="s">
        <v>45</v>
      </c>
      <c r="BO26" s="1" t="s">
        <v>44</v>
      </c>
      <c r="BP26" s="6"/>
      <c r="BQ26" s="6"/>
      <c r="BR26" s="1" t="s">
        <v>46</v>
      </c>
      <c r="BS26" s="1" t="s">
        <v>47</v>
      </c>
      <c r="BT26" s="6"/>
      <c r="BU26" s="6"/>
      <c r="BV26" s="1" t="s">
        <v>46</v>
      </c>
      <c r="BW26" s="1" t="s">
        <v>41</v>
      </c>
      <c r="BX26" s="6"/>
      <c r="BY26" s="6"/>
      <c r="BZ26" s="1" t="s">
        <v>46</v>
      </c>
      <c r="CA26" s="1" t="s">
        <v>48</v>
      </c>
      <c r="CB26" s="6"/>
      <c r="CC26" s="6"/>
      <c r="CD26" s="1" t="s">
        <v>46</v>
      </c>
      <c r="CE26" s="1" t="s">
        <v>48</v>
      </c>
      <c r="CF26" s="6"/>
      <c r="CG26" s="6"/>
      <c r="CH26" s="1" t="s">
        <v>46</v>
      </c>
      <c r="CI26" s="1" t="s">
        <v>39</v>
      </c>
      <c r="CJ26" s="6"/>
      <c r="CK26" s="6"/>
      <c r="CL26" s="1" t="s">
        <v>49</v>
      </c>
      <c r="CM26" s="1" t="s">
        <v>39</v>
      </c>
      <c r="CN26" s="6"/>
      <c r="CO26" s="6"/>
      <c r="CP26" s="1" t="s">
        <v>50</v>
      </c>
      <c r="CQ26" s="1" t="s">
        <v>51</v>
      </c>
      <c r="CR26" s="6"/>
      <c r="CS26" s="6"/>
      <c r="CT26" s="1" t="s">
        <v>50</v>
      </c>
      <c r="CU26" s="1" t="s">
        <v>39</v>
      </c>
      <c r="CV26" s="6"/>
      <c r="CW26" s="6"/>
      <c r="CX26" s="1" t="s">
        <v>50</v>
      </c>
      <c r="CY26" s="1" t="s">
        <v>39</v>
      </c>
      <c r="CZ26" s="6"/>
      <c r="DA26" s="6"/>
      <c r="DB26" s="1" t="s">
        <v>59</v>
      </c>
      <c r="DC26" s="1" t="s">
        <v>60</v>
      </c>
      <c r="DD26" s="6"/>
      <c r="DE26" s="6"/>
      <c r="DF26" s="1" t="s">
        <v>52</v>
      </c>
      <c r="DG26" s="1" t="s">
        <v>53</v>
      </c>
      <c r="DH26" s="6"/>
      <c r="DI26" s="6"/>
      <c r="DJ26" s="1" t="s">
        <v>31</v>
      </c>
      <c r="DK26" s="11"/>
    </row>
    <row r="27" spans="1:115" ht="15.75" x14ac:dyDescent="0.25">
      <c r="A27" s="6">
        <v>25</v>
      </c>
      <c r="B27" s="6">
        <v>1</v>
      </c>
      <c r="C27" s="9" t="s">
        <v>86</v>
      </c>
      <c r="D27" s="8" t="s">
        <v>373</v>
      </c>
      <c r="E27" s="6">
        <v>676.89800000000002</v>
      </c>
      <c r="F27" s="6">
        <v>35.350999999999999</v>
      </c>
      <c r="G27" s="10">
        <v>307.14156000000003</v>
      </c>
      <c r="H27" s="3">
        <f t="shared" si="0"/>
        <v>948.68856000000005</v>
      </c>
      <c r="I27" s="3">
        <f t="shared" si="1"/>
        <v>351.23681286400006</v>
      </c>
      <c r="J27" s="1" t="s">
        <v>28</v>
      </c>
      <c r="K27" s="1" t="s">
        <v>29</v>
      </c>
      <c r="L27" s="6">
        <v>0.01</v>
      </c>
      <c r="M27" s="6">
        <v>12.85</v>
      </c>
      <c r="N27" s="1" t="s">
        <v>30</v>
      </c>
      <c r="O27" s="1" t="s">
        <v>34</v>
      </c>
      <c r="P27" s="6"/>
      <c r="Q27" s="6"/>
      <c r="R27" s="1" t="s">
        <v>30</v>
      </c>
      <c r="S27" s="1" t="s">
        <v>32</v>
      </c>
      <c r="T27" s="6"/>
      <c r="U27" s="6"/>
      <c r="V27" s="6" t="s">
        <v>30</v>
      </c>
      <c r="W27" s="6" t="s">
        <v>33</v>
      </c>
      <c r="X27" s="6"/>
      <c r="Y27" s="6"/>
      <c r="Z27" s="1" t="s">
        <v>30</v>
      </c>
      <c r="AA27" s="1" t="s">
        <v>34</v>
      </c>
      <c r="AB27" s="6"/>
      <c r="AC27" s="6"/>
      <c r="AD27" s="1" t="s">
        <v>35</v>
      </c>
      <c r="AE27" s="1" t="s">
        <v>29</v>
      </c>
      <c r="AF27" s="6">
        <v>0.02</v>
      </c>
      <c r="AG27" s="6">
        <v>27.64</v>
      </c>
      <c r="AH27" s="1" t="s">
        <v>36</v>
      </c>
      <c r="AI27" s="1" t="s">
        <v>37</v>
      </c>
      <c r="AJ27" s="6"/>
      <c r="AK27" s="6"/>
      <c r="AL27" s="1" t="s">
        <v>38</v>
      </c>
      <c r="AM27" s="1" t="s">
        <v>39</v>
      </c>
      <c r="AN27" s="6"/>
      <c r="AO27" s="6"/>
      <c r="AP27" s="1" t="s">
        <v>40</v>
      </c>
      <c r="AQ27" s="1" t="s">
        <v>41</v>
      </c>
      <c r="AR27" s="6">
        <v>0.02</v>
      </c>
      <c r="AS27" s="6">
        <v>30.38</v>
      </c>
      <c r="AT27" s="6"/>
      <c r="AU27" s="6"/>
      <c r="AV27" s="6"/>
      <c r="AW27" s="6"/>
      <c r="AX27" s="1" t="s">
        <v>42</v>
      </c>
      <c r="AY27" s="1" t="s">
        <v>39</v>
      </c>
      <c r="AZ27" s="6"/>
      <c r="BA27" s="6"/>
      <c r="BB27" s="1" t="s">
        <v>42</v>
      </c>
      <c r="BC27" s="1" t="s">
        <v>33</v>
      </c>
      <c r="BD27" s="6">
        <v>5</v>
      </c>
      <c r="BE27" s="6">
        <v>37.03</v>
      </c>
      <c r="BF27" s="1" t="s">
        <v>42</v>
      </c>
      <c r="BG27" s="1" t="s">
        <v>39</v>
      </c>
      <c r="BH27" s="6">
        <v>7</v>
      </c>
      <c r="BI27" s="11">
        <v>165.2</v>
      </c>
      <c r="BJ27" s="1" t="s">
        <v>43</v>
      </c>
      <c r="BK27" s="1" t="s">
        <v>44</v>
      </c>
      <c r="BL27" s="6"/>
      <c r="BM27" s="6"/>
      <c r="BN27" s="1" t="s">
        <v>45</v>
      </c>
      <c r="BO27" s="1" t="s">
        <v>44</v>
      </c>
      <c r="BP27" s="6"/>
      <c r="BQ27" s="6"/>
      <c r="BR27" s="1" t="s">
        <v>46</v>
      </c>
      <c r="BS27" s="1" t="s">
        <v>47</v>
      </c>
      <c r="BT27" s="6"/>
      <c r="BU27" s="6"/>
      <c r="BV27" s="1" t="s">
        <v>46</v>
      </c>
      <c r="BW27" s="1" t="s">
        <v>41</v>
      </c>
      <c r="BX27" s="6"/>
      <c r="BY27" s="6"/>
      <c r="BZ27" s="1" t="s">
        <v>46</v>
      </c>
      <c r="CA27" s="1" t="s">
        <v>48</v>
      </c>
      <c r="CB27" s="6"/>
      <c r="CC27" s="6"/>
      <c r="CD27" s="1" t="s">
        <v>46</v>
      </c>
      <c r="CE27" s="1" t="s">
        <v>48</v>
      </c>
      <c r="CF27" s="6"/>
      <c r="CG27" s="6"/>
      <c r="CH27" s="1" t="s">
        <v>46</v>
      </c>
      <c r="CI27" s="1" t="s">
        <v>39</v>
      </c>
      <c r="CJ27" s="6"/>
      <c r="CK27" s="6"/>
      <c r="CL27" s="1" t="s">
        <v>49</v>
      </c>
      <c r="CM27" s="1" t="s">
        <v>39</v>
      </c>
      <c r="CN27" s="6"/>
      <c r="CO27" s="6"/>
      <c r="CP27" s="1" t="s">
        <v>50</v>
      </c>
      <c r="CQ27" s="1" t="s">
        <v>51</v>
      </c>
      <c r="CR27" s="6"/>
      <c r="CS27" s="6"/>
      <c r="CT27" s="1" t="s">
        <v>50</v>
      </c>
      <c r="CU27" s="1" t="s">
        <v>39</v>
      </c>
      <c r="CV27" s="6"/>
      <c r="CW27" s="6"/>
      <c r="CX27" s="1" t="s">
        <v>50</v>
      </c>
      <c r="CY27" s="1" t="s">
        <v>39</v>
      </c>
      <c r="CZ27" s="6"/>
      <c r="DA27" s="6"/>
      <c r="DB27" s="1" t="s">
        <v>59</v>
      </c>
      <c r="DC27" s="1" t="s">
        <v>60</v>
      </c>
      <c r="DD27" s="6"/>
      <c r="DE27" s="6"/>
      <c r="DF27" s="1" t="s">
        <v>52</v>
      </c>
      <c r="DG27" s="1" t="s">
        <v>53</v>
      </c>
      <c r="DH27" s="6"/>
      <c r="DI27" s="6"/>
      <c r="DJ27" s="1" t="s">
        <v>31</v>
      </c>
      <c r="DK27" s="11">
        <f>0.2544*G27</f>
        <v>78.136812864000007</v>
      </c>
    </row>
    <row r="28" spans="1:115" ht="15.75" x14ac:dyDescent="0.25">
      <c r="A28" s="6">
        <v>26</v>
      </c>
      <c r="B28" s="6">
        <v>2</v>
      </c>
      <c r="C28" s="9" t="s">
        <v>87</v>
      </c>
      <c r="D28" s="8" t="s">
        <v>373</v>
      </c>
      <c r="E28" s="6">
        <v>1298</v>
      </c>
      <c r="F28" s="6">
        <v>143.60300000000001</v>
      </c>
      <c r="G28" s="10">
        <v>444.69168000000002</v>
      </c>
      <c r="H28" s="3">
        <f t="shared" si="0"/>
        <v>1599.0886799999998</v>
      </c>
      <c r="I28" s="3">
        <f t="shared" si="1"/>
        <v>501.80456339200003</v>
      </c>
      <c r="J28" s="1" t="s">
        <v>28</v>
      </c>
      <c r="K28" s="1" t="s">
        <v>29</v>
      </c>
      <c r="L28" s="6"/>
      <c r="M28" s="6"/>
      <c r="N28" s="1" t="s">
        <v>30</v>
      </c>
      <c r="O28" s="1" t="s">
        <v>34</v>
      </c>
      <c r="P28" s="6"/>
      <c r="Q28" s="6"/>
      <c r="R28" s="1" t="s">
        <v>30</v>
      </c>
      <c r="S28" s="1" t="s">
        <v>32</v>
      </c>
      <c r="T28" s="6"/>
      <c r="U28" s="6"/>
      <c r="V28" s="6" t="s">
        <v>30</v>
      </c>
      <c r="W28" s="6" t="s">
        <v>33</v>
      </c>
      <c r="X28" s="6"/>
      <c r="Y28" s="6"/>
      <c r="Z28" s="1" t="s">
        <v>30</v>
      </c>
      <c r="AA28" s="1" t="s">
        <v>34</v>
      </c>
      <c r="AB28" s="6"/>
      <c r="AC28" s="6"/>
      <c r="AD28" s="1" t="s">
        <v>35</v>
      </c>
      <c r="AE28" s="1" t="s">
        <v>29</v>
      </c>
      <c r="AF28" s="6"/>
      <c r="AG28" s="6"/>
      <c r="AH28" s="1" t="s">
        <v>36</v>
      </c>
      <c r="AI28" s="1" t="s">
        <v>37</v>
      </c>
      <c r="AJ28" s="6">
        <v>0.114</v>
      </c>
      <c r="AK28" s="6">
        <v>372.36</v>
      </c>
      <c r="AL28" s="1" t="s">
        <v>38</v>
      </c>
      <c r="AM28" s="1" t="s">
        <v>39</v>
      </c>
      <c r="AN28" s="6">
        <v>15</v>
      </c>
      <c r="AO28" s="6">
        <v>10.555</v>
      </c>
      <c r="AP28" s="1" t="s">
        <v>40</v>
      </c>
      <c r="AQ28" s="1" t="s">
        <v>41</v>
      </c>
      <c r="AR28" s="6"/>
      <c r="AS28" s="6"/>
      <c r="AT28" s="6"/>
      <c r="AU28" s="6"/>
      <c r="AV28" s="6"/>
      <c r="AW28" s="6"/>
      <c r="AX28" s="1" t="s">
        <v>42</v>
      </c>
      <c r="AY28" s="1" t="s">
        <v>39</v>
      </c>
      <c r="AZ28" s="6"/>
      <c r="BA28" s="6"/>
      <c r="BB28" s="1" t="s">
        <v>42</v>
      </c>
      <c r="BC28" s="1" t="s">
        <v>33</v>
      </c>
      <c r="BD28" s="6"/>
      <c r="BE28" s="6"/>
      <c r="BF28" s="1" t="s">
        <v>42</v>
      </c>
      <c r="BG28" s="1" t="s">
        <v>39</v>
      </c>
      <c r="BH28" s="6"/>
      <c r="BI28" s="11"/>
      <c r="BJ28" s="1" t="s">
        <v>43</v>
      </c>
      <c r="BK28" s="1" t="s">
        <v>44</v>
      </c>
      <c r="BL28" s="6"/>
      <c r="BM28" s="6"/>
      <c r="BN28" s="1" t="s">
        <v>45</v>
      </c>
      <c r="BO28" s="1" t="s">
        <v>44</v>
      </c>
      <c r="BP28" s="6"/>
      <c r="BQ28" s="6"/>
      <c r="BR28" s="1" t="s">
        <v>46</v>
      </c>
      <c r="BS28" s="1" t="s">
        <v>47</v>
      </c>
      <c r="BT28" s="6"/>
      <c r="BU28" s="6"/>
      <c r="BV28" s="1" t="s">
        <v>46</v>
      </c>
      <c r="BW28" s="1" t="s">
        <v>41</v>
      </c>
      <c r="BX28" s="6"/>
      <c r="BY28" s="6"/>
      <c r="BZ28" s="1" t="s">
        <v>46</v>
      </c>
      <c r="CA28" s="1" t="s">
        <v>48</v>
      </c>
      <c r="CB28" s="6"/>
      <c r="CC28" s="6"/>
      <c r="CD28" s="1" t="s">
        <v>46</v>
      </c>
      <c r="CE28" s="1" t="s">
        <v>48</v>
      </c>
      <c r="CF28" s="6"/>
      <c r="CG28" s="6"/>
      <c r="CH28" s="1" t="s">
        <v>46</v>
      </c>
      <c r="CI28" s="1" t="s">
        <v>39</v>
      </c>
      <c r="CJ28" s="6"/>
      <c r="CK28" s="6"/>
      <c r="CL28" s="1" t="s">
        <v>49</v>
      </c>
      <c r="CM28" s="1" t="s">
        <v>39</v>
      </c>
      <c r="CN28" s="6">
        <v>10</v>
      </c>
      <c r="CO28" s="6">
        <v>5.76</v>
      </c>
      <c r="CP28" s="1" t="s">
        <v>50</v>
      </c>
      <c r="CQ28" s="1" t="s">
        <v>51</v>
      </c>
      <c r="CR28" s="6"/>
      <c r="CS28" s="6"/>
      <c r="CT28" s="1" t="s">
        <v>50</v>
      </c>
      <c r="CU28" s="1" t="s">
        <v>39</v>
      </c>
      <c r="CV28" s="6"/>
      <c r="CW28" s="6"/>
      <c r="CX28" s="1" t="s">
        <v>50</v>
      </c>
      <c r="CY28" s="1" t="s">
        <v>39</v>
      </c>
      <c r="CZ28" s="6"/>
      <c r="DA28" s="6"/>
      <c r="DB28" s="1" t="s">
        <v>59</v>
      </c>
      <c r="DC28" s="1" t="s">
        <v>60</v>
      </c>
      <c r="DD28" s="6"/>
      <c r="DE28" s="6"/>
      <c r="DF28" s="1" t="s">
        <v>52</v>
      </c>
      <c r="DG28" s="1" t="s">
        <v>53</v>
      </c>
      <c r="DH28" s="6"/>
      <c r="DI28" s="6"/>
      <c r="DJ28" s="1" t="s">
        <v>31</v>
      </c>
      <c r="DK28" s="11">
        <f>0.2544*G28</f>
        <v>113.12956339200001</v>
      </c>
    </row>
    <row r="29" spans="1:115" ht="15.75" x14ac:dyDescent="0.25">
      <c r="A29" s="6">
        <v>27</v>
      </c>
      <c r="B29" s="6">
        <v>2</v>
      </c>
      <c r="C29" s="9" t="s">
        <v>385</v>
      </c>
      <c r="D29" s="8" t="s">
        <v>373</v>
      </c>
      <c r="E29" s="6">
        <v>22.349</v>
      </c>
      <c r="F29" s="6">
        <v>57.756999999999998</v>
      </c>
      <c r="G29" s="10">
        <v>158.23115999999999</v>
      </c>
      <c r="H29" s="3">
        <f t="shared" si="0"/>
        <v>122.82315999999999</v>
      </c>
      <c r="I29" s="3">
        <f t="shared" si="1"/>
        <v>55.066007104000001</v>
      </c>
      <c r="J29" s="1" t="s">
        <v>28</v>
      </c>
      <c r="K29" s="1" t="s">
        <v>29</v>
      </c>
      <c r="L29" s="6"/>
      <c r="M29" s="6"/>
      <c r="N29" s="1" t="s">
        <v>30</v>
      </c>
      <c r="O29" s="1" t="s">
        <v>34</v>
      </c>
      <c r="P29" s="6"/>
      <c r="Q29" s="6"/>
      <c r="R29" s="1" t="s">
        <v>30</v>
      </c>
      <c r="S29" s="1" t="s">
        <v>32</v>
      </c>
      <c r="T29" s="6"/>
      <c r="U29" s="6"/>
      <c r="V29" s="6" t="s">
        <v>30</v>
      </c>
      <c r="W29" s="6" t="s">
        <v>33</v>
      </c>
      <c r="X29" s="6"/>
      <c r="Y29" s="6"/>
      <c r="Z29" s="1" t="s">
        <v>30</v>
      </c>
      <c r="AA29" s="1" t="s">
        <v>34</v>
      </c>
      <c r="AB29" s="6"/>
      <c r="AC29" s="6"/>
      <c r="AD29" s="1" t="s">
        <v>35</v>
      </c>
      <c r="AE29" s="1" t="s">
        <v>29</v>
      </c>
      <c r="AF29" s="6"/>
      <c r="AG29" s="6"/>
      <c r="AH29" s="1" t="s">
        <v>36</v>
      </c>
      <c r="AI29" s="1" t="s">
        <v>37</v>
      </c>
      <c r="AJ29" s="6"/>
      <c r="AK29" s="6"/>
      <c r="AL29" s="1" t="s">
        <v>38</v>
      </c>
      <c r="AM29" s="1" t="s">
        <v>39</v>
      </c>
      <c r="AN29" s="6"/>
      <c r="AO29" s="6"/>
      <c r="AP29" s="1" t="s">
        <v>40</v>
      </c>
      <c r="AQ29" s="1" t="s">
        <v>41</v>
      </c>
      <c r="AR29" s="6"/>
      <c r="AS29" s="6"/>
      <c r="AT29" s="6"/>
      <c r="AU29" s="6"/>
      <c r="AV29" s="6"/>
      <c r="AW29" s="6"/>
      <c r="AX29" s="1" t="s">
        <v>42</v>
      </c>
      <c r="AY29" s="1" t="s">
        <v>39</v>
      </c>
      <c r="AZ29" s="6"/>
      <c r="BA29" s="6"/>
      <c r="BB29" s="1" t="s">
        <v>42</v>
      </c>
      <c r="BC29" s="1" t="s">
        <v>33</v>
      </c>
      <c r="BD29" s="6">
        <v>2</v>
      </c>
      <c r="BE29" s="6">
        <v>14.811999999999999</v>
      </c>
      <c r="BF29" s="1" t="s">
        <v>42</v>
      </c>
      <c r="BG29" s="1" t="s">
        <v>39</v>
      </c>
      <c r="BH29" s="6"/>
      <c r="BI29" s="11"/>
      <c r="BJ29" s="1" t="s">
        <v>43</v>
      </c>
      <c r="BK29" s="1" t="s">
        <v>44</v>
      </c>
      <c r="BL29" s="6"/>
      <c r="BM29" s="6"/>
      <c r="BN29" s="1" t="s">
        <v>45</v>
      </c>
      <c r="BO29" s="1" t="s">
        <v>44</v>
      </c>
      <c r="BP29" s="6"/>
      <c r="BQ29" s="6"/>
      <c r="BR29" s="1" t="s">
        <v>46</v>
      </c>
      <c r="BS29" s="1" t="s">
        <v>47</v>
      </c>
      <c r="BT29" s="6"/>
      <c r="BU29" s="6"/>
      <c r="BV29" s="1" t="s">
        <v>46</v>
      </c>
      <c r="BW29" s="1" t="s">
        <v>41</v>
      </c>
      <c r="BX29" s="6"/>
      <c r="BY29" s="6"/>
      <c r="BZ29" s="1" t="s">
        <v>46</v>
      </c>
      <c r="CA29" s="1" t="s">
        <v>48</v>
      </c>
      <c r="CB29" s="6"/>
      <c r="CC29" s="6"/>
      <c r="CD29" s="1" t="s">
        <v>46</v>
      </c>
      <c r="CE29" s="1" t="s">
        <v>48</v>
      </c>
      <c r="CF29" s="6"/>
      <c r="CG29" s="6"/>
      <c r="CH29" s="1" t="s">
        <v>46</v>
      </c>
      <c r="CI29" s="1" t="s">
        <v>39</v>
      </c>
      <c r="CJ29" s="6"/>
      <c r="CK29" s="6"/>
      <c r="CL29" s="1" t="s">
        <v>49</v>
      </c>
      <c r="CM29" s="1" t="s">
        <v>39</v>
      </c>
      <c r="CN29" s="6"/>
      <c r="CO29" s="6"/>
      <c r="CP29" s="1" t="s">
        <v>50</v>
      </c>
      <c r="CQ29" s="1" t="s">
        <v>51</v>
      </c>
      <c r="CR29" s="6"/>
      <c r="CS29" s="6"/>
      <c r="CT29" s="1" t="s">
        <v>50</v>
      </c>
      <c r="CU29" s="1" t="s">
        <v>39</v>
      </c>
      <c r="CV29" s="6"/>
      <c r="CW29" s="6"/>
      <c r="CX29" s="1" t="s">
        <v>50</v>
      </c>
      <c r="CY29" s="1" t="s">
        <v>39</v>
      </c>
      <c r="CZ29" s="6"/>
      <c r="DA29" s="6"/>
      <c r="DB29" s="1" t="s">
        <v>59</v>
      </c>
      <c r="DC29" s="1" t="s">
        <v>60</v>
      </c>
      <c r="DD29" s="6"/>
      <c r="DE29" s="6"/>
      <c r="DF29" s="1" t="s">
        <v>52</v>
      </c>
      <c r="DG29" s="1" t="s">
        <v>53</v>
      </c>
      <c r="DH29" s="6"/>
      <c r="DI29" s="6"/>
      <c r="DJ29" s="1" t="s">
        <v>31</v>
      </c>
      <c r="DK29" s="11">
        <f>0.2544*G29</f>
        <v>40.254007104000003</v>
      </c>
    </row>
    <row r="30" spans="1:115" ht="15.75" x14ac:dyDescent="0.25">
      <c r="A30" s="6">
        <v>28</v>
      </c>
      <c r="B30" s="6">
        <v>2</v>
      </c>
      <c r="C30" s="9" t="s">
        <v>386</v>
      </c>
      <c r="D30" s="8" t="s">
        <v>373</v>
      </c>
      <c r="E30" s="6">
        <v>19.443999999999999</v>
      </c>
      <c r="F30" s="6">
        <v>16.047999999999998</v>
      </c>
      <c r="G30" s="10">
        <v>121.20408</v>
      </c>
      <c r="H30" s="3">
        <f t="shared" si="0"/>
        <v>124.60008000000001</v>
      </c>
      <c r="I30" s="3">
        <f t="shared" si="1"/>
        <v>124.59999999999998</v>
      </c>
      <c r="J30" s="1" t="s">
        <v>28</v>
      </c>
      <c r="K30" s="1" t="s">
        <v>29</v>
      </c>
      <c r="L30" s="6"/>
      <c r="M30" s="6"/>
      <c r="N30" s="1" t="s">
        <v>30</v>
      </c>
      <c r="O30" s="1" t="s">
        <v>34</v>
      </c>
      <c r="P30" s="6"/>
      <c r="Q30" s="6"/>
      <c r="R30" s="1" t="s">
        <v>30</v>
      </c>
      <c r="S30" s="1" t="s">
        <v>32</v>
      </c>
      <c r="T30" s="6"/>
      <c r="U30" s="6"/>
      <c r="V30" s="6" t="s">
        <v>30</v>
      </c>
      <c r="W30" s="6" t="s">
        <v>33</v>
      </c>
      <c r="X30" s="6"/>
      <c r="Y30" s="6"/>
      <c r="Z30" s="1" t="s">
        <v>30</v>
      </c>
      <c r="AA30" s="1" t="s">
        <v>34</v>
      </c>
      <c r="AB30" s="6"/>
      <c r="AC30" s="6"/>
      <c r="AD30" s="1" t="s">
        <v>35</v>
      </c>
      <c r="AE30" s="1" t="s">
        <v>29</v>
      </c>
      <c r="AF30" s="6"/>
      <c r="AG30" s="6"/>
      <c r="AH30" s="1" t="s">
        <v>36</v>
      </c>
      <c r="AI30" s="1" t="s">
        <v>37</v>
      </c>
      <c r="AJ30" s="6">
        <v>6.2E-2</v>
      </c>
      <c r="AK30" s="6">
        <v>92.88</v>
      </c>
      <c r="AL30" s="1" t="s">
        <v>38</v>
      </c>
      <c r="AM30" s="1" t="s">
        <v>39</v>
      </c>
      <c r="AN30" s="6"/>
      <c r="AO30" s="6"/>
      <c r="AP30" s="1" t="s">
        <v>40</v>
      </c>
      <c r="AQ30" s="1" t="s">
        <v>41</v>
      </c>
      <c r="AR30" s="6"/>
      <c r="AS30" s="6"/>
      <c r="AT30" s="6"/>
      <c r="AU30" s="6"/>
      <c r="AV30" s="6"/>
      <c r="AW30" s="6"/>
      <c r="AX30" s="1" t="s">
        <v>42</v>
      </c>
      <c r="AY30" s="1" t="s">
        <v>39</v>
      </c>
      <c r="AZ30" s="6"/>
      <c r="BA30" s="6"/>
      <c r="BB30" s="1" t="s">
        <v>42</v>
      </c>
      <c r="BC30" s="1" t="s">
        <v>33</v>
      </c>
      <c r="BD30" s="6">
        <v>2</v>
      </c>
      <c r="BE30" s="6">
        <v>14.811999999999999</v>
      </c>
      <c r="BF30" s="1" t="s">
        <v>42</v>
      </c>
      <c r="BG30" s="1" t="s">
        <v>39</v>
      </c>
      <c r="BH30" s="6"/>
      <c r="BI30" s="11"/>
      <c r="BJ30" s="1" t="s">
        <v>43</v>
      </c>
      <c r="BK30" s="1" t="s">
        <v>44</v>
      </c>
      <c r="BL30" s="6"/>
      <c r="BM30" s="6"/>
      <c r="BN30" s="1" t="s">
        <v>45</v>
      </c>
      <c r="BO30" s="1" t="s">
        <v>44</v>
      </c>
      <c r="BP30" s="6"/>
      <c r="BQ30" s="6"/>
      <c r="BR30" s="1" t="s">
        <v>46</v>
      </c>
      <c r="BS30" s="1" t="s">
        <v>47</v>
      </c>
      <c r="BT30" s="6"/>
      <c r="BU30" s="6"/>
      <c r="BV30" s="1" t="s">
        <v>46</v>
      </c>
      <c r="BW30" s="1" t="s">
        <v>41</v>
      </c>
      <c r="BX30" s="6"/>
      <c r="BY30" s="6"/>
      <c r="BZ30" s="1" t="s">
        <v>46</v>
      </c>
      <c r="CA30" s="1" t="s">
        <v>48</v>
      </c>
      <c r="CB30" s="6"/>
      <c r="CC30" s="6"/>
      <c r="CD30" s="1" t="s">
        <v>46</v>
      </c>
      <c r="CE30" s="1" t="s">
        <v>48</v>
      </c>
      <c r="CF30" s="6"/>
      <c r="CG30" s="6"/>
      <c r="CH30" s="1" t="s">
        <v>46</v>
      </c>
      <c r="CI30" s="1" t="s">
        <v>39</v>
      </c>
      <c r="CJ30" s="6"/>
      <c r="CK30" s="6"/>
      <c r="CL30" s="1" t="s">
        <v>49</v>
      </c>
      <c r="CM30" s="1" t="s">
        <v>39</v>
      </c>
      <c r="CN30" s="6">
        <v>5</v>
      </c>
      <c r="CO30" s="6">
        <v>2.88</v>
      </c>
      <c r="CP30" s="1" t="s">
        <v>50</v>
      </c>
      <c r="CQ30" s="1" t="s">
        <v>51</v>
      </c>
      <c r="CR30" s="6"/>
      <c r="CS30" s="6"/>
      <c r="CT30" s="1" t="s">
        <v>50</v>
      </c>
      <c r="CU30" s="1" t="s">
        <v>39</v>
      </c>
      <c r="CV30" s="6">
        <v>1</v>
      </c>
      <c r="CW30" s="6">
        <v>0.16600000000000001</v>
      </c>
      <c r="CX30" s="1" t="s">
        <v>50</v>
      </c>
      <c r="CY30" s="1" t="s">
        <v>39</v>
      </c>
      <c r="CZ30" s="6"/>
      <c r="DA30" s="6"/>
      <c r="DB30" s="1" t="s">
        <v>59</v>
      </c>
      <c r="DC30" s="1" t="s">
        <v>60</v>
      </c>
      <c r="DD30" s="6"/>
      <c r="DE30" s="6"/>
      <c r="DF30" s="1" t="s">
        <v>52</v>
      </c>
      <c r="DG30" s="1" t="s">
        <v>53</v>
      </c>
      <c r="DH30" s="6"/>
      <c r="DI30" s="6"/>
      <c r="DJ30" s="1" t="s">
        <v>31</v>
      </c>
      <c r="DK30" s="11">
        <v>13.862</v>
      </c>
    </row>
    <row r="31" spans="1:115" ht="15.75" x14ac:dyDescent="0.25">
      <c r="A31" s="6">
        <v>29</v>
      </c>
      <c r="B31" s="6">
        <v>2</v>
      </c>
      <c r="C31" s="9" t="s">
        <v>88</v>
      </c>
      <c r="D31" s="8" t="s">
        <v>373</v>
      </c>
      <c r="E31" s="6">
        <v>384.702</v>
      </c>
      <c r="F31" s="6">
        <v>1089.6489999999999</v>
      </c>
      <c r="G31" s="10">
        <v>185.23308</v>
      </c>
      <c r="H31" s="3">
        <f t="shared" si="0"/>
        <v>-519.71391999999992</v>
      </c>
      <c r="I31" s="3">
        <f t="shared" si="1"/>
        <v>47.123295552000002</v>
      </c>
      <c r="J31" s="1" t="s">
        <v>28</v>
      </c>
      <c r="K31" s="1" t="s">
        <v>29</v>
      </c>
      <c r="L31" s="6"/>
      <c r="M31" s="6"/>
      <c r="N31" s="1" t="s">
        <v>30</v>
      </c>
      <c r="O31" s="1" t="s">
        <v>34</v>
      </c>
      <c r="P31" s="6"/>
      <c r="Q31" s="6"/>
      <c r="R31" s="1" t="s">
        <v>30</v>
      </c>
      <c r="S31" s="1" t="s">
        <v>32</v>
      </c>
      <c r="T31" s="6"/>
      <c r="U31" s="6"/>
      <c r="V31" s="6" t="s">
        <v>30</v>
      </c>
      <c r="W31" s="6" t="s">
        <v>33</v>
      </c>
      <c r="X31" s="6"/>
      <c r="Y31" s="6"/>
      <c r="Z31" s="1" t="s">
        <v>30</v>
      </c>
      <c r="AA31" s="1" t="s">
        <v>34</v>
      </c>
      <c r="AB31" s="6"/>
      <c r="AC31" s="6"/>
      <c r="AD31" s="1" t="s">
        <v>35</v>
      </c>
      <c r="AE31" s="1" t="s">
        <v>29</v>
      </c>
      <c r="AF31" s="6"/>
      <c r="AG31" s="6"/>
      <c r="AH31" s="1" t="s">
        <v>36</v>
      </c>
      <c r="AI31" s="1" t="s">
        <v>37</v>
      </c>
      <c r="AJ31" s="6"/>
      <c r="AK31" s="6"/>
      <c r="AL31" s="1" t="s">
        <v>38</v>
      </c>
      <c r="AM31" s="1" t="s">
        <v>39</v>
      </c>
      <c r="AN31" s="6"/>
      <c r="AO31" s="6"/>
      <c r="AP31" s="1" t="s">
        <v>40</v>
      </c>
      <c r="AQ31" s="1" t="s">
        <v>41</v>
      </c>
      <c r="AR31" s="6"/>
      <c r="AS31" s="6"/>
      <c r="AT31" s="6"/>
      <c r="AU31" s="6"/>
      <c r="AV31" s="6"/>
      <c r="AW31" s="6"/>
      <c r="AX31" s="1" t="s">
        <v>42</v>
      </c>
      <c r="AY31" s="1" t="s">
        <v>39</v>
      </c>
      <c r="AZ31" s="6"/>
      <c r="BA31" s="6"/>
      <c r="BB31" s="1" t="s">
        <v>42</v>
      </c>
      <c r="BC31" s="1" t="s">
        <v>33</v>
      </c>
      <c r="BD31" s="6"/>
      <c r="BE31" s="6"/>
      <c r="BF31" s="1" t="s">
        <v>42</v>
      </c>
      <c r="BG31" s="1" t="s">
        <v>39</v>
      </c>
      <c r="BH31" s="6"/>
      <c r="BI31" s="11"/>
      <c r="BJ31" s="1" t="s">
        <v>43</v>
      </c>
      <c r="BK31" s="1" t="s">
        <v>44</v>
      </c>
      <c r="BL31" s="6"/>
      <c r="BM31" s="6"/>
      <c r="BN31" s="1" t="s">
        <v>45</v>
      </c>
      <c r="BO31" s="1" t="s">
        <v>44</v>
      </c>
      <c r="BP31" s="6"/>
      <c r="BQ31" s="6"/>
      <c r="BR31" s="1" t="s">
        <v>46</v>
      </c>
      <c r="BS31" s="1" t="s">
        <v>47</v>
      </c>
      <c r="BT31" s="6"/>
      <c r="BU31" s="6"/>
      <c r="BV31" s="1" t="s">
        <v>46</v>
      </c>
      <c r="BW31" s="1" t="s">
        <v>41</v>
      </c>
      <c r="BX31" s="6"/>
      <c r="BY31" s="6"/>
      <c r="BZ31" s="1" t="s">
        <v>46</v>
      </c>
      <c r="CA31" s="1" t="s">
        <v>48</v>
      </c>
      <c r="CB31" s="6"/>
      <c r="CC31" s="6"/>
      <c r="CD31" s="1" t="s">
        <v>46</v>
      </c>
      <c r="CE31" s="1" t="s">
        <v>48</v>
      </c>
      <c r="CF31" s="6"/>
      <c r="CG31" s="6"/>
      <c r="CH31" s="1" t="s">
        <v>46</v>
      </c>
      <c r="CI31" s="1" t="s">
        <v>39</v>
      </c>
      <c r="CJ31" s="6"/>
      <c r="CK31" s="6"/>
      <c r="CL31" s="1" t="s">
        <v>49</v>
      </c>
      <c r="CM31" s="1" t="s">
        <v>39</v>
      </c>
      <c r="CN31" s="6"/>
      <c r="CO31" s="6"/>
      <c r="CP31" s="1" t="s">
        <v>50</v>
      </c>
      <c r="CQ31" s="1" t="s">
        <v>51</v>
      </c>
      <c r="CR31" s="6"/>
      <c r="CS31" s="6"/>
      <c r="CT31" s="1" t="s">
        <v>50</v>
      </c>
      <c r="CU31" s="1" t="s">
        <v>39</v>
      </c>
      <c r="CV31" s="6"/>
      <c r="CW31" s="6"/>
      <c r="CX31" s="1" t="s">
        <v>50</v>
      </c>
      <c r="CY31" s="1" t="s">
        <v>39</v>
      </c>
      <c r="CZ31" s="6"/>
      <c r="DA31" s="6"/>
      <c r="DB31" s="1" t="s">
        <v>59</v>
      </c>
      <c r="DC31" s="1" t="s">
        <v>60</v>
      </c>
      <c r="DD31" s="6"/>
      <c r="DE31" s="6"/>
      <c r="DF31" s="1" t="s">
        <v>52</v>
      </c>
      <c r="DG31" s="1" t="s">
        <v>53</v>
      </c>
      <c r="DH31" s="6"/>
      <c r="DI31" s="6"/>
      <c r="DJ31" s="1" t="s">
        <v>31</v>
      </c>
      <c r="DK31" s="11">
        <f t="shared" ref="DK31:DK39" si="3">0.2544*G31</f>
        <v>47.123295552000002</v>
      </c>
    </row>
    <row r="32" spans="1:115" ht="15.75" x14ac:dyDescent="0.25">
      <c r="A32" s="6">
        <v>30</v>
      </c>
      <c r="B32" s="6">
        <v>2</v>
      </c>
      <c r="C32" s="9" t="s">
        <v>89</v>
      </c>
      <c r="D32" s="8" t="s">
        <v>373</v>
      </c>
      <c r="E32" s="6">
        <v>214.983</v>
      </c>
      <c r="F32" s="6">
        <v>17.420000000000002</v>
      </c>
      <c r="G32" s="10">
        <v>74.981279999999998</v>
      </c>
      <c r="H32" s="3">
        <f t="shared" si="0"/>
        <v>272.54427999999996</v>
      </c>
      <c r="I32" s="3">
        <f t="shared" si="1"/>
        <v>79.371237632000003</v>
      </c>
      <c r="J32" s="1" t="s">
        <v>28</v>
      </c>
      <c r="K32" s="1" t="s">
        <v>29</v>
      </c>
      <c r="L32" s="6"/>
      <c r="M32" s="6"/>
      <c r="N32" s="1" t="s">
        <v>30</v>
      </c>
      <c r="O32" s="1" t="s">
        <v>34</v>
      </c>
      <c r="P32" s="6"/>
      <c r="Q32" s="6"/>
      <c r="R32" s="1" t="s">
        <v>30</v>
      </c>
      <c r="S32" s="1" t="s">
        <v>32</v>
      </c>
      <c r="T32" s="6"/>
      <c r="U32" s="6"/>
      <c r="V32" s="6" t="s">
        <v>30</v>
      </c>
      <c r="W32" s="6" t="s">
        <v>33</v>
      </c>
      <c r="X32" s="6"/>
      <c r="Y32" s="6"/>
      <c r="Z32" s="1" t="s">
        <v>30</v>
      </c>
      <c r="AA32" s="1" t="s">
        <v>34</v>
      </c>
      <c r="AB32" s="6"/>
      <c r="AC32" s="6"/>
      <c r="AD32" s="1" t="s">
        <v>35</v>
      </c>
      <c r="AE32" s="1" t="s">
        <v>29</v>
      </c>
      <c r="AF32" s="6"/>
      <c r="AG32" s="6"/>
      <c r="AH32" s="1" t="s">
        <v>36</v>
      </c>
      <c r="AI32" s="1" t="s">
        <v>37</v>
      </c>
      <c r="AJ32" s="6"/>
      <c r="AK32" s="6"/>
      <c r="AL32" s="1" t="s">
        <v>38</v>
      </c>
      <c r="AM32" s="1" t="s">
        <v>39</v>
      </c>
      <c r="AN32" s="6">
        <v>13</v>
      </c>
      <c r="AO32" s="6">
        <v>6.9820000000000002</v>
      </c>
      <c r="AP32" s="1" t="s">
        <v>40</v>
      </c>
      <c r="AQ32" s="1" t="s">
        <v>41</v>
      </c>
      <c r="AR32" s="6"/>
      <c r="AS32" s="6"/>
      <c r="AT32" s="6"/>
      <c r="AU32" s="6"/>
      <c r="AV32" s="6"/>
      <c r="AW32" s="6"/>
      <c r="AX32" s="1" t="s">
        <v>42</v>
      </c>
      <c r="AY32" s="1" t="s">
        <v>39</v>
      </c>
      <c r="AZ32" s="6"/>
      <c r="BA32" s="6"/>
      <c r="BB32" s="1" t="s">
        <v>42</v>
      </c>
      <c r="BC32" s="1" t="s">
        <v>33</v>
      </c>
      <c r="BD32" s="6"/>
      <c r="BE32" s="6"/>
      <c r="BF32" s="1" t="s">
        <v>42</v>
      </c>
      <c r="BG32" s="1" t="s">
        <v>39</v>
      </c>
      <c r="BH32" s="6"/>
      <c r="BI32" s="11"/>
      <c r="BJ32" s="1" t="s">
        <v>43</v>
      </c>
      <c r="BK32" s="1" t="s">
        <v>44</v>
      </c>
      <c r="BL32" s="6"/>
      <c r="BM32" s="6"/>
      <c r="BN32" s="1" t="s">
        <v>45</v>
      </c>
      <c r="BO32" s="1" t="s">
        <v>44</v>
      </c>
      <c r="BP32" s="6"/>
      <c r="BQ32" s="6"/>
      <c r="BR32" s="1" t="s">
        <v>46</v>
      </c>
      <c r="BS32" s="1" t="s">
        <v>47</v>
      </c>
      <c r="BT32" s="6"/>
      <c r="BU32" s="6"/>
      <c r="BV32" s="1" t="s">
        <v>46</v>
      </c>
      <c r="BW32" s="1" t="s">
        <v>41</v>
      </c>
      <c r="BX32" s="6"/>
      <c r="BY32" s="6"/>
      <c r="BZ32" s="1" t="s">
        <v>46</v>
      </c>
      <c r="CA32" s="1" t="s">
        <v>48</v>
      </c>
      <c r="CB32" s="6"/>
      <c r="CC32" s="6"/>
      <c r="CD32" s="1" t="s">
        <v>46</v>
      </c>
      <c r="CE32" s="1" t="s">
        <v>48</v>
      </c>
      <c r="CF32" s="6">
        <v>3.1E-2</v>
      </c>
      <c r="CG32" s="6">
        <v>47.554000000000002</v>
      </c>
      <c r="CH32" s="1" t="s">
        <v>46</v>
      </c>
      <c r="CI32" s="1" t="s">
        <v>39</v>
      </c>
      <c r="CJ32" s="6"/>
      <c r="CK32" s="6"/>
      <c r="CL32" s="1" t="s">
        <v>49</v>
      </c>
      <c r="CM32" s="1" t="s">
        <v>39</v>
      </c>
      <c r="CN32" s="6">
        <v>10</v>
      </c>
      <c r="CO32" s="6">
        <v>5.76</v>
      </c>
      <c r="CP32" s="1" t="s">
        <v>50</v>
      </c>
      <c r="CQ32" s="1" t="s">
        <v>51</v>
      </c>
      <c r="CR32" s="6"/>
      <c r="CS32" s="6"/>
      <c r="CT32" s="1" t="s">
        <v>50</v>
      </c>
      <c r="CU32" s="1" t="s">
        <v>39</v>
      </c>
      <c r="CV32" s="6"/>
      <c r="CW32" s="6"/>
      <c r="CX32" s="1" t="s">
        <v>50</v>
      </c>
      <c r="CY32" s="1" t="s">
        <v>39</v>
      </c>
      <c r="CZ32" s="6"/>
      <c r="DA32" s="6"/>
      <c r="DB32" s="1" t="s">
        <v>59</v>
      </c>
      <c r="DC32" s="1" t="s">
        <v>60</v>
      </c>
      <c r="DD32" s="6"/>
      <c r="DE32" s="6"/>
      <c r="DF32" s="1" t="s">
        <v>52</v>
      </c>
      <c r="DG32" s="1" t="s">
        <v>53</v>
      </c>
      <c r="DH32" s="6"/>
      <c r="DI32" s="6"/>
      <c r="DJ32" s="1" t="s">
        <v>31</v>
      </c>
      <c r="DK32" s="11">
        <f t="shared" si="3"/>
        <v>19.075237632</v>
      </c>
    </row>
    <row r="33" spans="1:115" ht="15.75" x14ac:dyDescent="0.25">
      <c r="A33" s="6">
        <v>31</v>
      </c>
      <c r="B33" s="6">
        <v>1</v>
      </c>
      <c r="C33" s="9" t="s">
        <v>90</v>
      </c>
      <c r="D33" s="8" t="s">
        <v>373</v>
      </c>
      <c r="E33" s="6">
        <v>-435.49099999999999</v>
      </c>
      <c r="F33" s="6">
        <v>46.819000000000003</v>
      </c>
      <c r="G33" s="10">
        <v>90.928560000000004</v>
      </c>
      <c r="H33" s="3">
        <f t="shared" si="0"/>
        <v>-391.38144</v>
      </c>
      <c r="I33" s="3">
        <f t="shared" si="1"/>
        <v>23.132225664000003</v>
      </c>
      <c r="J33" s="1" t="s">
        <v>28</v>
      </c>
      <c r="K33" s="1" t="s">
        <v>29</v>
      </c>
      <c r="L33" s="6"/>
      <c r="M33" s="6"/>
      <c r="N33" s="1" t="s">
        <v>30</v>
      </c>
      <c r="O33" s="1" t="s">
        <v>34</v>
      </c>
      <c r="P33" s="6"/>
      <c r="Q33" s="6"/>
      <c r="R33" s="1" t="s">
        <v>30</v>
      </c>
      <c r="S33" s="1" t="s">
        <v>32</v>
      </c>
      <c r="T33" s="6"/>
      <c r="U33" s="6"/>
      <c r="V33" s="6" t="s">
        <v>30</v>
      </c>
      <c r="W33" s="6" t="s">
        <v>33</v>
      </c>
      <c r="X33" s="6"/>
      <c r="Y33" s="6"/>
      <c r="Z33" s="1" t="s">
        <v>30</v>
      </c>
      <c r="AA33" s="1" t="s">
        <v>34</v>
      </c>
      <c r="AB33" s="6"/>
      <c r="AC33" s="6"/>
      <c r="AD33" s="1" t="s">
        <v>35</v>
      </c>
      <c r="AE33" s="1" t="s">
        <v>29</v>
      </c>
      <c r="AF33" s="6"/>
      <c r="AG33" s="6"/>
      <c r="AH33" s="1" t="s">
        <v>36</v>
      </c>
      <c r="AI33" s="1" t="s">
        <v>37</v>
      </c>
      <c r="AJ33" s="6"/>
      <c r="AK33" s="6"/>
      <c r="AL33" s="1" t="s">
        <v>38</v>
      </c>
      <c r="AM33" s="1" t="s">
        <v>39</v>
      </c>
      <c r="AN33" s="6"/>
      <c r="AO33" s="6"/>
      <c r="AP33" s="1" t="s">
        <v>40</v>
      </c>
      <c r="AQ33" s="1" t="s">
        <v>41</v>
      </c>
      <c r="AR33" s="6"/>
      <c r="AS33" s="6"/>
      <c r="AT33" s="6"/>
      <c r="AU33" s="6"/>
      <c r="AV33" s="6"/>
      <c r="AW33" s="6"/>
      <c r="AX33" s="1" t="s">
        <v>42</v>
      </c>
      <c r="AY33" s="1" t="s">
        <v>39</v>
      </c>
      <c r="AZ33" s="6"/>
      <c r="BA33" s="6"/>
      <c r="BB33" s="1" t="s">
        <v>42</v>
      </c>
      <c r="BC33" s="1" t="s">
        <v>33</v>
      </c>
      <c r="BD33" s="6"/>
      <c r="BE33" s="6"/>
      <c r="BF33" s="1" t="s">
        <v>42</v>
      </c>
      <c r="BG33" s="1" t="s">
        <v>39</v>
      </c>
      <c r="BH33" s="6"/>
      <c r="BI33" s="11"/>
      <c r="BJ33" s="1" t="s">
        <v>43</v>
      </c>
      <c r="BK33" s="1" t="s">
        <v>44</v>
      </c>
      <c r="BL33" s="6"/>
      <c r="BM33" s="6"/>
      <c r="BN33" s="1" t="s">
        <v>45</v>
      </c>
      <c r="BO33" s="1" t="s">
        <v>44</v>
      </c>
      <c r="BP33" s="6"/>
      <c r="BQ33" s="6"/>
      <c r="BR33" s="1" t="s">
        <v>46</v>
      </c>
      <c r="BS33" s="1" t="s">
        <v>47</v>
      </c>
      <c r="BT33" s="6"/>
      <c r="BU33" s="6"/>
      <c r="BV33" s="1" t="s">
        <v>46</v>
      </c>
      <c r="BW33" s="1" t="s">
        <v>41</v>
      </c>
      <c r="BX33" s="6"/>
      <c r="BY33" s="6"/>
      <c r="BZ33" s="1" t="s">
        <v>46</v>
      </c>
      <c r="CA33" s="1" t="s">
        <v>48</v>
      </c>
      <c r="CB33" s="6"/>
      <c r="CC33" s="6"/>
      <c r="CD33" s="1" t="s">
        <v>46</v>
      </c>
      <c r="CE33" s="1" t="s">
        <v>48</v>
      </c>
      <c r="CF33" s="6"/>
      <c r="CG33" s="6"/>
      <c r="CH33" s="1" t="s">
        <v>46</v>
      </c>
      <c r="CI33" s="1" t="s">
        <v>39</v>
      </c>
      <c r="CJ33" s="6"/>
      <c r="CK33" s="6"/>
      <c r="CL33" s="1" t="s">
        <v>49</v>
      </c>
      <c r="CM33" s="1" t="s">
        <v>39</v>
      </c>
      <c r="CN33" s="6"/>
      <c r="CO33" s="6"/>
      <c r="CP33" s="1" t="s">
        <v>50</v>
      </c>
      <c r="CQ33" s="1" t="s">
        <v>51</v>
      </c>
      <c r="CR33" s="6"/>
      <c r="CS33" s="6"/>
      <c r="CT33" s="1" t="s">
        <v>50</v>
      </c>
      <c r="CU33" s="1" t="s">
        <v>39</v>
      </c>
      <c r="CV33" s="6"/>
      <c r="CW33" s="6"/>
      <c r="CX33" s="1" t="s">
        <v>50</v>
      </c>
      <c r="CY33" s="1" t="s">
        <v>39</v>
      </c>
      <c r="CZ33" s="6"/>
      <c r="DA33" s="6"/>
      <c r="DB33" s="1" t="s">
        <v>59</v>
      </c>
      <c r="DC33" s="1" t="s">
        <v>60</v>
      </c>
      <c r="DD33" s="6"/>
      <c r="DE33" s="6"/>
      <c r="DF33" s="1" t="s">
        <v>52</v>
      </c>
      <c r="DG33" s="1" t="s">
        <v>53</v>
      </c>
      <c r="DH33" s="6"/>
      <c r="DI33" s="6"/>
      <c r="DJ33" s="1" t="s">
        <v>31</v>
      </c>
      <c r="DK33" s="11">
        <f t="shared" si="3"/>
        <v>23.132225664000003</v>
      </c>
    </row>
    <row r="34" spans="1:115" ht="15.75" x14ac:dyDescent="0.25">
      <c r="A34" s="6">
        <v>32</v>
      </c>
      <c r="B34" s="6">
        <v>1</v>
      </c>
      <c r="C34" s="9" t="s">
        <v>91</v>
      </c>
      <c r="D34" s="8" t="s">
        <v>373</v>
      </c>
      <c r="E34" s="6">
        <v>197.73099999999999</v>
      </c>
      <c r="F34" s="6">
        <v>55.515999999999998</v>
      </c>
      <c r="G34" s="10">
        <v>95.731679999999997</v>
      </c>
      <c r="H34" s="3">
        <f t="shared" si="0"/>
        <v>237.94668000000001</v>
      </c>
      <c r="I34" s="3">
        <f t="shared" si="1"/>
        <v>80.185139391999996</v>
      </c>
      <c r="J34" s="1" t="s">
        <v>28</v>
      </c>
      <c r="K34" s="1" t="s">
        <v>29</v>
      </c>
      <c r="L34" s="6"/>
      <c r="M34" s="6"/>
      <c r="N34" s="1" t="s">
        <v>30</v>
      </c>
      <c r="O34" s="1" t="s">
        <v>34</v>
      </c>
      <c r="P34" s="6"/>
      <c r="Q34" s="6"/>
      <c r="R34" s="1" t="s">
        <v>30</v>
      </c>
      <c r="S34" s="1" t="s">
        <v>32</v>
      </c>
      <c r="T34" s="6"/>
      <c r="U34" s="6"/>
      <c r="V34" s="6" t="s">
        <v>30</v>
      </c>
      <c r="W34" s="6" t="s">
        <v>33</v>
      </c>
      <c r="X34" s="6"/>
      <c r="Y34" s="6"/>
      <c r="Z34" s="1" t="s">
        <v>30</v>
      </c>
      <c r="AA34" s="1" t="s">
        <v>34</v>
      </c>
      <c r="AB34" s="6"/>
      <c r="AC34" s="6"/>
      <c r="AD34" s="1" t="s">
        <v>35</v>
      </c>
      <c r="AE34" s="1" t="s">
        <v>29</v>
      </c>
      <c r="AF34" s="6"/>
      <c r="AG34" s="6"/>
      <c r="AH34" s="1" t="s">
        <v>36</v>
      </c>
      <c r="AI34" s="1" t="s">
        <v>37</v>
      </c>
      <c r="AJ34" s="6"/>
      <c r="AK34" s="6"/>
      <c r="AL34" s="1" t="s">
        <v>38</v>
      </c>
      <c r="AM34" s="1" t="s">
        <v>39</v>
      </c>
      <c r="AN34" s="6"/>
      <c r="AO34" s="6"/>
      <c r="AP34" s="1" t="s">
        <v>40</v>
      </c>
      <c r="AQ34" s="1" t="s">
        <v>41</v>
      </c>
      <c r="AR34" s="6"/>
      <c r="AS34" s="6"/>
      <c r="AT34" s="6"/>
      <c r="AU34" s="6"/>
      <c r="AV34" s="6"/>
      <c r="AW34" s="6"/>
      <c r="AX34" s="1" t="s">
        <v>42</v>
      </c>
      <c r="AY34" s="1" t="s">
        <v>39</v>
      </c>
      <c r="AZ34" s="6"/>
      <c r="BA34" s="6"/>
      <c r="BB34" s="1" t="s">
        <v>42</v>
      </c>
      <c r="BC34" s="1" t="s">
        <v>33</v>
      </c>
      <c r="BD34" s="6">
        <v>1</v>
      </c>
      <c r="BE34" s="6">
        <v>7.4059999999999997</v>
      </c>
      <c r="BF34" s="1" t="s">
        <v>42</v>
      </c>
      <c r="BG34" s="1" t="s">
        <v>39</v>
      </c>
      <c r="BH34" s="6">
        <v>5</v>
      </c>
      <c r="BI34" s="11">
        <v>17.035</v>
      </c>
      <c r="BJ34" s="1" t="s">
        <v>43</v>
      </c>
      <c r="BK34" s="1" t="s">
        <v>44</v>
      </c>
      <c r="BL34" s="6"/>
      <c r="BM34" s="6"/>
      <c r="BN34" s="1" t="s">
        <v>45</v>
      </c>
      <c r="BO34" s="1" t="s">
        <v>44</v>
      </c>
      <c r="BP34" s="6"/>
      <c r="BQ34" s="6"/>
      <c r="BR34" s="1" t="s">
        <v>46</v>
      </c>
      <c r="BS34" s="1" t="s">
        <v>47</v>
      </c>
      <c r="BT34" s="6"/>
      <c r="BU34" s="6"/>
      <c r="BV34" s="1" t="s">
        <v>46</v>
      </c>
      <c r="BW34" s="1" t="s">
        <v>41</v>
      </c>
      <c r="BX34" s="6"/>
      <c r="BY34" s="6"/>
      <c r="BZ34" s="1" t="s">
        <v>46</v>
      </c>
      <c r="CA34" s="1" t="s">
        <v>48</v>
      </c>
      <c r="CB34" s="6">
        <v>6.0000000000000001E-3</v>
      </c>
      <c r="CC34" s="6">
        <v>6.93</v>
      </c>
      <c r="CD34" s="1" t="s">
        <v>46</v>
      </c>
      <c r="CE34" s="1" t="s">
        <v>48</v>
      </c>
      <c r="CF34" s="6"/>
      <c r="CG34" s="6"/>
      <c r="CH34" s="1" t="s">
        <v>46</v>
      </c>
      <c r="CI34" s="1" t="s">
        <v>39</v>
      </c>
      <c r="CJ34" s="6"/>
      <c r="CK34" s="6"/>
      <c r="CL34" s="1" t="s">
        <v>49</v>
      </c>
      <c r="CM34" s="1" t="s">
        <v>39</v>
      </c>
      <c r="CN34" s="6">
        <v>4</v>
      </c>
      <c r="CO34" s="6">
        <v>2.976</v>
      </c>
      <c r="CP34" s="1" t="s">
        <v>50</v>
      </c>
      <c r="CQ34" s="1" t="s">
        <v>51</v>
      </c>
      <c r="CR34" s="6"/>
      <c r="CS34" s="6"/>
      <c r="CT34" s="1" t="s">
        <v>50</v>
      </c>
      <c r="CU34" s="1" t="s">
        <v>39</v>
      </c>
      <c r="CV34" s="6">
        <v>7</v>
      </c>
      <c r="CW34" s="6">
        <v>13.419</v>
      </c>
      <c r="CX34" s="1" t="s">
        <v>50</v>
      </c>
      <c r="CY34" s="1" t="s">
        <v>39</v>
      </c>
      <c r="CZ34" s="6">
        <v>5</v>
      </c>
      <c r="DA34" s="6">
        <v>8.0649999999999995</v>
      </c>
      <c r="DB34" s="1" t="s">
        <v>59</v>
      </c>
      <c r="DC34" s="1" t="s">
        <v>60</v>
      </c>
      <c r="DD34" s="6"/>
      <c r="DE34" s="6"/>
      <c r="DF34" s="1" t="s">
        <v>52</v>
      </c>
      <c r="DG34" s="1" t="s">
        <v>53</v>
      </c>
      <c r="DH34" s="6"/>
      <c r="DI34" s="6"/>
      <c r="DJ34" s="1" t="s">
        <v>31</v>
      </c>
      <c r="DK34" s="11">
        <f t="shared" si="3"/>
        <v>24.354139392</v>
      </c>
    </row>
    <row r="35" spans="1:115" ht="15.75" x14ac:dyDescent="0.25">
      <c r="A35" s="6">
        <v>33</v>
      </c>
      <c r="B35" s="6">
        <v>1</v>
      </c>
      <c r="C35" s="9" t="s">
        <v>92</v>
      </c>
      <c r="D35" s="8" t="s">
        <v>373</v>
      </c>
      <c r="E35" s="6">
        <v>-209.99199999999999</v>
      </c>
      <c r="F35" s="6">
        <v>16.553999999999998</v>
      </c>
      <c r="G35" s="10">
        <v>124.96344000000001</v>
      </c>
      <c r="H35" s="3">
        <f t="shared" si="0"/>
        <v>-101.58255999999999</v>
      </c>
      <c r="I35" s="3">
        <f t="shared" si="1"/>
        <v>31.790699136000004</v>
      </c>
      <c r="J35" s="1" t="s">
        <v>28</v>
      </c>
      <c r="K35" s="1" t="s">
        <v>29</v>
      </c>
      <c r="L35" s="6"/>
      <c r="M35" s="6"/>
      <c r="N35" s="1" t="s">
        <v>30</v>
      </c>
      <c r="O35" s="1" t="s">
        <v>34</v>
      </c>
      <c r="P35" s="6"/>
      <c r="Q35" s="6"/>
      <c r="R35" s="1" t="s">
        <v>30</v>
      </c>
      <c r="S35" s="1" t="s">
        <v>32</v>
      </c>
      <c r="T35" s="6"/>
      <c r="U35" s="6"/>
      <c r="V35" s="6" t="s">
        <v>30</v>
      </c>
      <c r="W35" s="6" t="s">
        <v>33</v>
      </c>
      <c r="X35" s="6"/>
      <c r="Y35" s="6"/>
      <c r="Z35" s="1" t="s">
        <v>30</v>
      </c>
      <c r="AA35" s="1" t="s">
        <v>34</v>
      </c>
      <c r="AB35" s="6"/>
      <c r="AC35" s="6"/>
      <c r="AD35" s="1" t="s">
        <v>35</v>
      </c>
      <c r="AE35" s="1" t="s">
        <v>29</v>
      </c>
      <c r="AF35" s="6"/>
      <c r="AG35" s="6"/>
      <c r="AH35" s="1" t="s">
        <v>36</v>
      </c>
      <c r="AI35" s="1" t="s">
        <v>37</v>
      </c>
      <c r="AJ35" s="6"/>
      <c r="AK35" s="6"/>
      <c r="AL35" s="1" t="s">
        <v>38</v>
      </c>
      <c r="AM35" s="1" t="s">
        <v>39</v>
      </c>
      <c r="AN35" s="6"/>
      <c r="AO35" s="6"/>
      <c r="AP35" s="1" t="s">
        <v>40</v>
      </c>
      <c r="AQ35" s="1" t="s">
        <v>41</v>
      </c>
      <c r="AR35" s="6"/>
      <c r="AS35" s="6"/>
      <c r="AT35" s="6"/>
      <c r="AU35" s="6"/>
      <c r="AV35" s="6"/>
      <c r="AW35" s="6"/>
      <c r="AX35" s="1" t="s">
        <v>42</v>
      </c>
      <c r="AY35" s="1" t="s">
        <v>39</v>
      </c>
      <c r="AZ35" s="6"/>
      <c r="BA35" s="6"/>
      <c r="BB35" s="1" t="s">
        <v>42</v>
      </c>
      <c r="BC35" s="1" t="s">
        <v>33</v>
      </c>
      <c r="BD35" s="6"/>
      <c r="BE35" s="6"/>
      <c r="BF35" s="1" t="s">
        <v>42</v>
      </c>
      <c r="BG35" s="1" t="s">
        <v>39</v>
      </c>
      <c r="BH35" s="6"/>
      <c r="BI35" s="11"/>
      <c r="BJ35" s="1" t="s">
        <v>43</v>
      </c>
      <c r="BK35" s="1" t="s">
        <v>44</v>
      </c>
      <c r="BL35" s="6"/>
      <c r="BM35" s="6"/>
      <c r="BN35" s="1" t="s">
        <v>45</v>
      </c>
      <c r="BO35" s="1" t="s">
        <v>44</v>
      </c>
      <c r="BP35" s="6"/>
      <c r="BQ35" s="6"/>
      <c r="BR35" s="1" t="s">
        <v>46</v>
      </c>
      <c r="BS35" s="1" t="s">
        <v>47</v>
      </c>
      <c r="BT35" s="6"/>
      <c r="BU35" s="6"/>
      <c r="BV35" s="1" t="s">
        <v>46</v>
      </c>
      <c r="BW35" s="1" t="s">
        <v>41</v>
      </c>
      <c r="BX35" s="6"/>
      <c r="BY35" s="6"/>
      <c r="BZ35" s="1" t="s">
        <v>46</v>
      </c>
      <c r="CA35" s="1" t="s">
        <v>48</v>
      </c>
      <c r="CB35" s="6"/>
      <c r="CC35" s="6"/>
      <c r="CD35" s="1" t="s">
        <v>46</v>
      </c>
      <c r="CE35" s="1" t="s">
        <v>48</v>
      </c>
      <c r="CF35" s="6"/>
      <c r="CG35" s="6"/>
      <c r="CH35" s="1" t="s">
        <v>46</v>
      </c>
      <c r="CI35" s="1" t="s">
        <v>39</v>
      </c>
      <c r="CJ35" s="6"/>
      <c r="CK35" s="6"/>
      <c r="CL35" s="1" t="s">
        <v>49</v>
      </c>
      <c r="CM35" s="1" t="s">
        <v>39</v>
      </c>
      <c r="CN35" s="6"/>
      <c r="CO35" s="6"/>
      <c r="CP35" s="1" t="s">
        <v>50</v>
      </c>
      <c r="CQ35" s="1" t="s">
        <v>51</v>
      </c>
      <c r="CR35" s="6"/>
      <c r="CS35" s="6"/>
      <c r="CT35" s="1" t="s">
        <v>50</v>
      </c>
      <c r="CU35" s="1" t="s">
        <v>39</v>
      </c>
      <c r="CV35" s="6"/>
      <c r="CW35" s="6"/>
      <c r="CX35" s="1" t="s">
        <v>50</v>
      </c>
      <c r="CY35" s="1" t="s">
        <v>39</v>
      </c>
      <c r="CZ35" s="6"/>
      <c r="DA35" s="6"/>
      <c r="DB35" s="1" t="s">
        <v>59</v>
      </c>
      <c r="DC35" s="1" t="s">
        <v>60</v>
      </c>
      <c r="DD35" s="6"/>
      <c r="DE35" s="6"/>
      <c r="DF35" s="1" t="s">
        <v>52</v>
      </c>
      <c r="DG35" s="1" t="s">
        <v>53</v>
      </c>
      <c r="DH35" s="6"/>
      <c r="DI35" s="6"/>
      <c r="DJ35" s="1" t="s">
        <v>31</v>
      </c>
      <c r="DK35" s="11">
        <f t="shared" si="3"/>
        <v>31.790699136000004</v>
      </c>
    </row>
    <row r="36" spans="1:115" ht="15.75" x14ac:dyDescent="0.25">
      <c r="A36" s="6">
        <v>34</v>
      </c>
      <c r="B36" s="6">
        <v>1</v>
      </c>
      <c r="C36" s="9" t="s">
        <v>93</v>
      </c>
      <c r="D36" s="8" t="s">
        <v>373</v>
      </c>
      <c r="E36" s="6">
        <v>-76.338999999999999</v>
      </c>
      <c r="F36" s="6">
        <v>28.103000000000002</v>
      </c>
      <c r="G36" s="10">
        <v>395.42435999999998</v>
      </c>
      <c r="H36" s="3">
        <f t="shared" si="0"/>
        <v>290.98235999999997</v>
      </c>
      <c r="I36" s="3">
        <f t="shared" si="1"/>
        <v>145.05895718400001</v>
      </c>
      <c r="J36" s="1" t="s">
        <v>28</v>
      </c>
      <c r="K36" s="1" t="s">
        <v>29</v>
      </c>
      <c r="L36" s="6"/>
      <c r="M36" s="6"/>
      <c r="N36" s="1" t="s">
        <v>30</v>
      </c>
      <c r="O36" s="1" t="s">
        <v>34</v>
      </c>
      <c r="P36" s="6"/>
      <c r="Q36" s="6"/>
      <c r="R36" s="1" t="s">
        <v>30</v>
      </c>
      <c r="S36" s="1" t="s">
        <v>32</v>
      </c>
      <c r="T36" s="6"/>
      <c r="U36" s="6"/>
      <c r="V36" s="6" t="s">
        <v>30</v>
      </c>
      <c r="W36" s="6" t="s">
        <v>33</v>
      </c>
      <c r="X36" s="6"/>
      <c r="Y36" s="6"/>
      <c r="Z36" s="1" t="s">
        <v>30</v>
      </c>
      <c r="AA36" s="1" t="s">
        <v>34</v>
      </c>
      <c r="AB36" s="6"/>
      <c r="AC36" s="6"/>
      <c r="AD36" s="1" t="s">
        <v>35</v>
      </c>
      <c r="AE36" s="1" t="s">
        <v>29</v>
      </c>
      <c r="AF36" s="6"/>
      <c r="AG36" s="6"/>
      <c r="AH36" s="1" t="s">
        <v>36</v>
      </c>
      <c r="AI36" s="1" t="s">
        <v>37</v>
      </c>
      <c r="AJ36" s="6"/>
      <c r="AK36" s="6"/>
      <c r="AL36" s="1" t="s">
        <v>38</v>
      </c>
      <c r="AM36" s="1" t="s">
        <v>39</v>
      </c>
      <c r="AN36" s="6"/>
      <c r="AO36" s="6"/>
      <c r="AP36" s="1" t="s">
        <v>40</v>
      </c>
      <c r="AQ36" s="1" t="s">
        <v>41</v>
      </c>
      <c r="AR36" s="6"/>
      <c r="AS36" s="6"/>
      <c r="AT36" s="6"/>
      <c r="AU36" s="6"/>
      <c r="AV36" s="6"/>
      <c r="AW36" s="6"/>
      <c r="AX36" s="1" t="s">
        <v>42</v>
      </c>
      <c r="AY36" s="1" t="s">
        <v>39</v>
      </c>
      <c r="AZ36" s="6"/>
      <c r="BA36" s="6"/>
      <c r="BB36" s="1" t="s">
        <v>42</v>
      </c>
      <c r="BC36" s="1" t="s">
        <v>33</v>
      </c>
      <c r="BD36" s="6">
        <v>4</v>
      </c>
      <c r="BE36" s="6">
        <v>20.696000000000002</v>
      </c>
      <c r="BF36" s="1" t="s">
        <v>42</v>
      </c>
      <c r="BG36" s="1" t="s">
        <v>39</v>
      </c>
      <c r="BH36" s="6"/>
      <c r="BI36" s="11"/>
      <c r="BJ36" s="1" t="s">
        <v>43</v>
      </c>
      <c r="BK36" s="1" t="s">
        <v>44</v>
      </c>
      <c r="BL36" s="6">
        <v>0.01</v>
      </c>
      <c r="BM36" s="6">
        <v>4.0599999999999996</v>
      </c>
      <c r="BN36" s="1" t="s">
        <v>45</v>
      </c>
      <c r="BO36" s="1" t="s">
        <v>44</v>
      </c>
      <c r="BP36" s="6"/>
      <c r="BQ36" s="6"/>
      <c r="BR36" s="1" t="s">
        <v>46</v>
      </c>
      <c r="BS36" s="1" t="s">
        <v>47</v>
      </c>
      <c r="BT36" s="6"/>
      <c r="BU36" s="6"/>
      <c r="BV36" s="1" t="s">
        <v>46</v>
      </c>
      <c r="BW36" s="1" t="s">
        <v>41</v>
      </c>
      <c r="BX36" s="6">
        <v>0.01</v>
      </c>
      <c r="BY36" s="6">
        <v>6.74</v>
      </c>
      <c r="BZ36" s="1" t="s">
        <v>46</v>
      </c>
      <c r="CA36" s="1" t="s">
        <v>48</v>
      </c>
      <c r="CB36" s="6">
        <v>5.0000000000000001E-3</v>
      </c>
      <c r="CC36" s="6">
        <v>4.1100000000000003</v>
      </c>
      <c r="CD36" s="1" t="s">
        <v>46</v>
      </c>
      <c r="CE36" s="1" t="s">
        <v>48</v>
      </c>
      <c r="CF36" s="6"/>
      <c r="CG36" s="6"/>
      <c r="CH36" s="1" t="s">
        <v>46</v>
      </c>
      <c r="CI36" s="1" t="s">
        <v>39</v>
      </c>
      <c r="CJ36" s="6">
        <v>1</v>
      </c>
      <c r="CK36" s="6">
        <v>5.9770000000000003</v>
      </c>
      <c r="CL36" s="1" t="s">
        <v>49</v>
      </c>
      <c r="CM36" s="1" t="s">
        <v>39</v>
      </c>
      <c r="CN36" s="6">
        <v>5</v>
      </c>
      <c r="CO36" s="6">
        <v>2.88</v>
      </c>
      <c r="CP36" s="1" t="s">
        <v>50</v>
      </c>
      <c r="CQ36" s="1" t="s">
        <v>51</v>
      </c>
      <c r="CR36" s="6"/>
      <c r="CS36" s="6"/>
      <c r="CT36" s="1" t="s">
        <v>50</v>
      </c>
      <c r="CU36" s="1" t="s">
        <v>39</v>
      </c>
      <c r="CV36" s="6"/>
      <c r="CW36" s="6"/>
      <c r="CX36" s="1" t="s">
        <v>50</v>
      </c>
      <c r="CY36" s="1" t="s">
        <v>39</v>
      </c>
      <c r="CZ36" s="6"/>
      <c r="DA36" s="6"/>
      <c r="DB36" s="1" t="s">
        <v>59</v>
      </c>
      <c r="DC36" s="1" t="s">
        <v>60</v>
      </c>
      <c r="DD36" s="6"/>
      <c r="DE36" s="6"/>
      <c r="DF36" s="1" t="s">
        <v>52</v>
      </c>
      <c r="DG36" s="1" t="s">
        <v>53</v>
      </c>
      <c r="DH36" s="6"/>
      <c r="DI36" s="6"/>
      <c r="DJ36" s="1" t="s">
        <v>31</v>
      </c>
      <c r="DK36" s="11">
        <f t="shared" si="3"/>
        <v>100.595957184</v>
      </c>
    </row>
    <row r="37" spans="1:115" ht="15.75" x14ac:dyDescent="0.25">
      <c r="A37" s="6">
        <v>35</v>
      </c>
      <c r="B37" s="6">
        <v>2</v>
      </c>
      <c r="C37" s="9" t="s">
        <v>94</v>
      </c>
      <c r="D37" s="8" t="s">
        <v>373</v>
      </c>
      <c r="E37" s="6">
        <v>649.17399999999998</v>
      </c>
      <c r="F37" s="6">
        <v>2.0550000000000002</v>
      </c>
      <c r="G37" s="10">
        <v>234.97152</v>
      </c>
      <c r="H37" s="3">
        <f t="shared" si="0"/>
        <v>882.09051999999997</v>
      </c>
      <c r="I37" s="3">
        <f t="shared" si="1"/>
        <v>465.739754688</v>
      </c>
      <c r="J37" s="1" t="s">
        <v>28</v>
      </c>
      <c r="K37" s="1" t="s">
        <v>29</v>
      </c>
      <c r="L37" s="6">
        <v>0.3</v>
      </c>
      <c r="M37" s="6">
        <v>385.5</v>
      </c>
      <c r="N37" s="1" t="s">
        <v>30</v>
      </c>
      <c r="O37" s="1" t="s">
        <v>34</v>
      </c>
      <c r="P37" s="6"/>
      <c r="Q37" s="6"/>
      <c r="R37" s="1" t="s">
        <v>30</v>
      </c>
      <c r="S37" s="1" t="s">
        <v>32</v>
      </c>
      <c r="T37" s="6"/>
      <c r="U37" s="6"/>
      <c r="V37" s="6" t="s">
        <v>30</v>
      </c>
      <c r="W37" s="6" t="s">
        <v>33</v>
      </c>
      <c r="X37" s="6"/>
      <c r="Y37" s="6"/>
      <c r="Z37" s="1" t="s">
        <v>30</v>
      </c>
      <c r="AA37" s="1" t="s">
        <v>34</v>
      </c>
      <c r="AB37" s="6"/>
      <c r="AC37" s="6"/>
      <c r="AD37" s="1" t="s">
        <v>35</v>
      </c>
      <c r="AE37" s="1" t="s">
        <v>29</v>
      </c>
      <c r="AF37" s="6"/>
      <c r="AG37" s="6"/>
      <c r="AH37" s="1" t="s">
        <v>36</v>
      </c>
      <c r="AI37" s="1" t="s">
        <v>37</v>
      </c>
      <c r="AJ37" s="6"/>
      <c r="AK37" s="6"/>
      <c r="AL37" s="1" t="s">
        <v>38</v>
      </c>
      <c r="AM37" s="1" t="s">
        <v>39</v>
      </c>
      <c r="AN37" s="6">
        <v>2</v>
      </c>
      <c r="AO37" s="6">
        <v>1.103</v>
      </c>
      <c r="AP37" s="1" t="s">
        <v>40</v>
      </c>
      <c r="AQ37" s="1" t="s">
        <v>41</v>
      </c>
      <c r="AR37" s="6"/>
      <c r="AS37" s="6"/>
      <c r="AT37" s="6"/>
      <c r="AU37" s="6"/>
      <c r="AV37" s="6"/>
      <c r="AW37" s="6"/>
      <c r="AX37" s="1" t="s">
        <v>42</v>
      </c>
      <c r="AY37" s="1" t="s">
        <v>39</v>
      </c>
      <c r="AZ37" s="6">
        <v>2</v>
      </c>
      <c r="BA37" s="6">
        <v>6.5819999999999999</v>
      </c>
      <c r="BB37" s="1" t="s">
        <v>42</v>
      </c>
      <c r="BC37" s="1" t="s">
        <v>33</v>
      </c>
      <c r="BD37" s="6">
        <v>1</v>
      </c>
      <c r="BE37" s="6">
        <v>7.4059999999999997</v>
      </c>
      <c r="BF37" s="1" t="s">
        <v>42</v>
      </c>
      <c r="BG37" s="1" t="s">
        <v>39</v>
      </c>
      <c r="BH37" s="6"/>
      <c r="BI37" s="11"/>
      <c r="BJ37" s="1" t="s">
        <v>43</v>
      </c>
      <c r="BK37" s="1" t="s">
        <v>44</v>
      </c>
      <c r="BL37" s="6"/>
      <c r="BM37" s="6"/>
      <c r="BN37" s="1" t="s">
        <v>45</v>
      </c>
      <c r="BO37" s="1" t="s">
        <v>44</v>
      </c>
      <c r="BP37" s="6"/>
      <c r="BQ37" s="6"/>
      <c r="BR37" s="1" t="s">
        <v>46</v>
      </c>
      <c r="BS37" s="1" t="s">
        <v>47</v>
      </c>
      <c r="BT37" s="6"/>
      <c r="BU37" s="6"/>
      <c r="BV37" s="1" t="s">
        <v>46</v>
      </c>
      <c r="BW37" s="1" t="s">
        <v>41</v>
      </c>
      <c r="BX37" s="6"/>
      <c r="BY37" s="6"/>
      <c r="BZ37" s="1" t="s">
        <v>46</v>
      </c>
      <c r="CA37" s="1" t="s">
        <v>48</v>
      </c>
      <c r="CB37" s="6"/>
      <c r="CC37" s="6"/>
      <c r="CD37" s="1" t="s">
        <v>46</v>
      </c>
      <c r="CE37" s="1" t="s">
        <v>48</v>
      </c>
      <c r="CF37" s="6"/>
      <c r="CG37" s="6"/>
      <c r="CH37" s="1" t="s">
        <v>46</v>
      </c>
      <c r="CI37" s="1" t="s">
        <v>39</v>
      </c>
      <c r="CJ37" s="6"/>
      <c r="CK37" s="6"/>
      <c r="CL37" s="1" t="s">
        <v>49</v>
      </c>
      <c r="CM37" s="1" t="s">
        <v>39</v>
      </c>
      <c r="CN37" s="6"/>
      <c r="CO37" s="6"/>
      <c r="CP37" s="1" t="s">
        <v>50</v>
      </c>
      <c r="CQ37" s="1" t="s">
        <v>51</v>
      </c>
      <c r="CR37" s="6">
        <v>0.03</v>
      </c>
      <c r="CS37" s="6">
        <v>5.04</v>
      </c>
      <c r="CT37" s="1" t="s">
        <v>50</v>
      </c>
      <c r="CU37" s="1" t="s">
        <v>39</v>
      </c>
      <c r="CV37" s="6">
        <v>2</v>
      </c>
      <c r="CW37" s="6">
        <v>0.33200000000000002</v>
      </c>
      <c r="CX37" s="1" t="s">
        <v>50</v>
      </c>
      <c r="CY37" s="1" t="s">
        <v>39</v>
      </c>
      <c r="CZ37" s="6"/>
      <c r="DA37" s="6"/>
      <c r="DB37" s="1" t="s">
        <v>59</v>
      </c>
      <c r="DC37" s="1" t="s">
        <v>60</v>
      </c>
      <c r="DD37" s="6"/>
      <c r="DE37" s="6"/>
      <c r="DF37" s="1" t="s">
        <v>52</v>
      </c>
      <c r="DG37" s="1" t="s">
        <v>53</v>
      </c>
      <c r="DH37" s="6"/>
      <c r="DI37" s="6"/>
      <c r="DJ37" s="1" t="s">
        <v>31</v>
      </c>
      <c r="DK37" s="11">
        <f t="shared" si="3"/>
        <v>59.776754688000004</v>
      </c>
    </row>
    <row r="38" spans="1:115" ht="15.75" x14ac:dyDescent="0.25">
      <c r="A38" s="6">
        <v>36</v>
      </c>
      <c r="B38" s="6">
        <v>2</v>
      </c>
      <c r="C38" s="9" t="s">
        <v>375</v>
      </c>
      <c r="D38" s="8" t="s">
        <v>373</v>
      </c>
      <c r="E38" s="6">
        <v>357.41</v>
      </c>
      <c r="F38" s="6">
        <v>4.8659999999999997</v>
      </c>
      <c r="G38" s="10">
        <v>200.62572</v>
      </c>
      <c r="H38" s="3">
        <f t="shared" si="0"/>
        <v>553.1697200000001</v>
      </c>
      <c r="I38" s="3">
        <f t="shared" si="1"/>
        <v>112.683183168</v>
      </c>
      <c r="J38" s="1" t="s">
        <v>28</v>
      </c>
      <c r="K38" s="1" t="s">
        <v>29</v>
      </c>
      <c r="L38" s="6"/>
      <c r="M38" s="6"/>
      <c r="N38" s="1" t="s">
        <v>30</v>
      </c>
      <c r="O38" s="1" t="s">
        <v>34</v>
      </c>
      <c r="P38" s="6"/>
      <c r="Q38" s="6"/>
      <c r="R38" s="1" t="s">
        <v>30</v>
      </c>
      <c r="S38" s="1" t="s">
        <v>32</v>
      </c>
      <c r="T38" s="6"/>
      <c r="U38" s="6"/>
      <c r="V38" s="6" t="s">
        <v>30</v>
      </c>
      <c r="W38" s="6" t="s">
        <v>33</v>
      </c>
      <c r="X38" s="6"/>
      <c r="Y38" s="6"/>
      <c r="Z38" s="1" t="s">
        <v>30</v>
      </c>
      <c r="AA38" s="1" t="s">
        <v>34</v>
      </c>
      <c r="AB38" s="6"/>
      <c r="AC38" s="6"/>
      <c r="AD38" s="1" t="s">
        <v>35</v>
      </c>
      <c r="AE38" s="1" t="s">
        <v>29</v>
      </c>
      <c r="AF38" s="6"/>
      <c r="AG38" s="6"/>
      <c r="AH38" s="1" t="s">
        <v>36</v>
      </c>
      <c r="AI38" s="1" t="s">
        <v>37</v>
      </c>
      <c r="AJ38" s="6"/>
      <c r="AK38" s="6"/>
      <c r="AL38" s="1" t="s">
        <v>38</v>
      </c>
      <c r="AM38" s="1" t="s">
        <v>39</v>
      </c>
      <c r="AN38" s="6"/>
      <c r="AO38" s="6"/>
      <c r="AP38" s="1" t="s">
        <v>40</v>
      </c>
      <c r="AQ38" s="1" t="s">
        <v>41</v>
      </c>
      <c r="AR38" s="6"/>
      <c r="AS38" s="6"/>
      <c r="AT38" s="6"/>
      <c r="AU38" s="6"/>
      <c r="AV38" s="6"/>
      <c r="AW38" s="6"/>
      <c r="AX38" s="1" t="s">
        <v>42</v>
      </c>
      <c r="AY38" s="1" t="s">
        <v>39</v>
      </c>
      <c r="AZ38" s="6"/>
      <c r="BA38" s="6"/>
      <c r="BB38" s="1" t="s">
        <v>42</v>
      </c>
      <c r="BC38" s="1" t="s">
        <v>33</v>
      </c>
      <c r="BD38" s="6">
        <v>2</v>
      </c>
      <c r="BE38" s="6">
        <v>14.811999999999999</v>
      </c>
      <c r="BF38" s="1" t="s">
        <v>42</v>
      </c>
      <c r="BG38" s="1" t="s">
        <v>39</v>
      </c>
      <c r="BH38" s="6"/>
      <c r="BI38" s="11"/>
      <c r="BJ38" s="1" t="s">
        <v>43</v>
      </c>
      <c r="BK38" s="1" t="s">
        <v>44</v>
      </c>
      <c r="BL38" s="6">
        <v>4.0000000000000001E-3</v>
      </c>
      <c r="BM38" s="6">
        <v>0.81200000000000006</v>
      </c>
      <c r="BN38" s="1" t="s">
        <v>45</v>
      </c>
      <c r="BO38" s="1" t="s">
        <v>44</v>
      </c>
      <c r="BP38" s="6"/>
      <c r="BQ38" s="6"/>
      <c r="BR38" s="1" t="s">
        <v>46</v>
      </c>
      <c r="BS38" s="1" t="s">
        <v>47</v>
      </c>
      <c r="BT38" s="6"/>
      <c r="BU38" s="6"/>
      <c r="BV38" s="1" t="s">
        <v>46</v>
      </c>
      <c r="BW38" s="1" t="s">
        <v>41</v>
      </c>
      <c r="BX38" s="6"/>
      <c r="BY38" s="6"/>
      <c r="BZ38" s="1" t="s">
        <v>46</v>
      </c>
      <c r="CA38" s="1" t="s">
        <v>48</v>
      </c>
      <c r="CB38" s="6"/>
      <c r="CC38" s="6"/>
      <c r="CD38" s="1" t="s">
        <v>46</v>
      </c>
      <c r="CE38" s="1" t="s">
        <v>48</v>
      </c>
      <c r="CF38" s="6">
        <v>0.03</v>
      </c>
      <c r="CG38" s="6">
        <v>46.02</v>
      </c>
      <c r="CH38" s="1" t="s">
        <v>46</v>
      </c>
      <c r="CI38" s="1" t="s">
        <v>39</v>
      </c>
      <c r="CJ38" s="6"/>
      <c r="CK38" s="6"/>
      <c r="CL38" s="1" t="s">
        <v>49</v>
      </c>
      <c r="CM38" s="1" t="s">
        <v>39</v>
      </c>
      <c r="CN38" s="6"/>
      <c r="CO38" s="6"/>
      <c r="CP38" s="1" t="s">
        <v>50</v>
      </c>
      <c r="CQ38" s="1" t="s">
        <v>51</v>
      </c>
      <c r="CR38" s="6"/>
      <c r="CS38" s="6"/>
      <c r="CT38" s="1" t="s">
        <v>50</v>
      </c>
      <c r="CU38" s="1" t="s">
        <v>39</v>
      </c>
      <c r="CV38" s="6"/>
      <c r="CW38" s="6"/>
      <c r="CX38" s="1" t="s">
        <v>50</v>
      </c>
      <c r="CY38" s="1" t="s">
        <v>39</v>
      </c>
      <c r="CZ38" s="6"/>
      <c r="DA38" s="6"/>
      <c r="DB38" s="1" t="s">
        <v>59</v>
      </c>
      <c r="DC38" s="1" t="s">
        <v>60</v>
      </c>
      <c r="DD38" s="6"/>
      <c r="DE38" s="6"/>
      <c r="DF38" s="1" t="s">
        <v>52</v>
      </c>
      <c r="DG38" s="1" t="s">
        <v>53</v>
      </c>
      <c r="DH38" s="6"/>
      <c r="DI38" s="6"/>
      <c r="DJ38" s="1" t="s">
        <v>31</v>
      </c>
      <c r="DK38" s="11">
        <f t="shared" si="3"/>
        <v>51.039183168000001</v>
      </c>
    </row>
    <row r="39" spans="1:115" ht="15.75" x14ac:dyDescent="0.25">
      <c r="A39" s="6">
        <v>37</v>
      </c>
      <c r="B39" s="6">
        <v>2</v>
      </c>
      <c r="C39" s="9" t="s">
        <v>387</v>
      </c>
      <c r="D39" s="8" t="s">
        <v>373</v>
      </c>
      <c r="E39" s="6">
        <v>152.1</v>
      </c>
      <c r="F39" s="6">
        <v>2.9079999999999999</v>
      </c>
      <c r="G39" s="10">
        <v>85.420919999999995</v>
      </c>
      <c r="H39" s="3">
        <f t="shared" si="0"/>
        <v>234.61292</v>
      </c>
      <c r="I39" s="3">
        <f t="shared" si="1"/>
        <v>44.682082047999998</v>
      </c>
      <c r="J39" s="1" t="s">
        <v>28</v>
      </c>
      <c r="K39" s="1" t="s">
        <v>29</v>
      </c>
      <c r="L39" s="6"/>
      <c r="M39" s="6"/>
      <c r="N39" s="1" t="s">
        <v>30</v>
      </c>
      <c r="O39" s="1" t="s">
        <v>34</v>
      </c>
      <c r="P39" s="6"/>
      <c r="Q39" s="6"/>
      <c r="R39" s="1" t="s">
        <v>30</v>
      </c>
      <c r="S39" s="1" t="s">
        <v>32</v>
      </c>
      <c r="T39" s="6"/>
      <c r="U39" s="6"/>
      <c r="V39" s="6" t="s">
        <v>30</v>
      </c>
      <c r="W39" s="6" t="s">
        <v>33</v>
      </c>
      <c r="X39" s="6"/>
      <c r="Y39" s="6"/>
      <c r="Z39" s="1" t="s">
        <v>30</v>
      </c>
      <c r="AA39" s="1" t="s">
        <v>34</v>
      </c>
      <c r="AB39" s="6">
        <v>1</v>
      </c>
      <c r="AC39" s="6">
        <v>1.161</v>
      </c>
      <c r="AD39" s="1" t="s">
        <v>35</v>
      </c>
      <c r="AE39" s="1" t="s">
        <v>29</v>
      </c>
      <c r="AF39" s="6"/>
      <c r="AG39" s="6"/>
      <c r="AH39" s="1" t="s">
        <v>36</v>
      </c>
      <c r="AI39" s="1" t="s">
        <v>37</v>
      </c>
      <c r="AJ39" s="6"/>
      <c r="AK39" s="6"/>
      <c r="AL39" s="1" t="s">
        <v>38</v>
      </c>
      <c r="AM39" s="1" t="s">
        <v>39</v>
      </c>
      <c r="AN39" s="6">
        <v>3</v>
      </c>
      <c r="AO39" s="6">
        <v>2.153</v>
      </c>
      <c r="AP39" s="1" t="s">
        <v>40</v>
      </c>
      <c r="AQ39" s="1" t="s">
        <v>41</v>
      </c>
      <c r="AR39" s="6"/>
      <c r="AS39" s="6"/>
      <c r="AT39" s="6"/>
      <c r="AU39" s="6"/>
      <c r="AV39" s="6"/>
      <c r="AW39" s="6"/>
      <c r="AX39" s="1" t="s">
        <v>42</v>
      </c>
      <c r="AY39" s="1" t="s">
        <v>39</v>
      </c>
      <c r="AZ39" s="6"/>
      <c r="BA39" s="6"/>
      <c r="BB39" s="1" t="s">
        <v>42</v>
      </c>
      <c r="BC39" s="1" t="s">
        <v>33</v>
      </c>
      <c r="BD39" s="6">
        <v>2</v>
      </c>
      <c r="BE39" s="6">
        <v>14.811999999999999</v>
      </c>
      <c r="BF39" s="1" t="s">
        <v>42</v>
      </c>
      <c r="BG39" s="1" t="s">
        <v>39</v>
      </c>
      <c r="BH39" s="6"/>
      <c r="BI39" s="11"/>
      <c r="BJ39" s="1" t="s">
        <v>43</v>
      </c>
      <c r="BK39" s="1" t="s">
        <v>44</v>
      </c>
      <c r="BL39" s="6"/>
      <c r="BM39" s="6"/>
      <c r="BN39" s="1" t="s">
        <v>45</v>
      </c>
      <c r="BO39" s="1" t="s">
        <v>44</v>
      </c>
      <c r="BP39" s="6"/>
      <c r="BQ39" s="6"/>
      <c r="BR39" s="1" t="s">
        <v>46</v>
      </c>
      <c r="BS39" s="1" t="s">
        <v>47</v>
      </c>
      <c r="BT39" s="6"/>
      <c r="BU39" s="6"/>
      <c r="BV39" s="1" t="s">
        <v>46</v>
      </c>
      <c r="BW39" s="1" t="s">
        <v>41</v>
      </c>
      <c r="BX39" s="6"/>
      <c r="BY39" s="6"/>
      <c r="BZ39" s="1" t="s">
        <v>46</v>
      </c>
      <c r="CA39" s="1" t="s">
        <v>48</v>
      </c>
      <c r="CB39" s="6"/>
      <c r="CC39" s="6"/>
      <c r="CD39" s="1" t="s">
        <v>46</v>
      </c>
      <c r="CE39" s="1" t="s">
        <v>48</v>
      </c>
      <c r="CF39" s="6"/>
      <c r="CG39" s="6"/>
      <c r="CH39" s="1" t="s">
        <v>46</v>
      </c>
      <c r="CI39" s="1" t="s">
        <v>39</v>
      </c>
      <c r="CJ39" s="6"/>
      <c r="CK39" s="6"/>
      <c r="CL39" s="1" t="s">
        <v>49</v>
      </c>
      <c r="CM39" s="1" t="s">
        <v>39</v>
      </c>
      <c r="CN39" s="6">
        <v>5</v>
      </c>
      <c r="CO39" s="6">
        <v>2.88</v>
      </c>
      <c r="CP39" s="1" t="s">
        <v>50</v>
      </c>
      <c r="CQ39" s="1" t="s">
        <v>51</v>
      </c>
      <c r="CR39" s="6"/>
      <c r="CS39" s="6"/>
      <c r="CT39" s="1" t="s">
        <v>50</v>
      </c>
      <c r="CU39" s="1" t="s">
        <v>39</v>
      </c>
      <c r="CV39" s="6">
        <v>2</v>
      </c>
      <c r="CW39" s="6">
        <v>0.33200000000000002</v>
      </c>
      <c r="CX39" s="1" t="s">
        <v>50</v>
      </c>
      <c r="CY39" s="1" t="s">
        <v>39</v>
      </c>
      <c r="CZ39" s="6">
        <v>1</v>
      </c>
      <c r="DA39" s="6">
        <v>1.613</v>
      </c>
      <c r="DB39" s="1" t="s">
        <v>59</v>
      </c>
      <c r="DC39" s="1" t="s">
        <v>60</v>
      </c>
      <c r="DD39" s="6"/>
      <c r="DE39" s="6"/>
      <c r="DF39" s="1" t="s">
        <v>52</v>
      </c>
      <c r="DG39" s="1" t="s">
        <v>53</v>
      </c>
      <c r="DH39" s="6"/>
      <c r="DI39" s="6"/>
      <c r="DJ39" s="1" t="s">
        <v>31</v>
      </c>
      <c r="DK39" s="11">
        <f t="shared" si="3"/>
        <v>21.731082048000001</v>
      </c>
    </row>
    <row r="40" spans="1:115" s="12" customFormat="1" ht="15.75" x14ac:dyDescent="0.25">
      <c r="A40" s="6">
        <v>38</v>
      </c>
      <c r="B40" s="6">
        <v>2</v>
      </c>
      <c r="C40" s="9" t="s">
        <v>376</v>
      </c>
      <c r="D40" s="8" t="s">
        <v>373</v>
      </c>
      <c r="E40" s="6">
        <v>149.36099999999999</v>
      </c>
      <c r="F40" s="6">
        <v>33.963000000000001</v>
      </c>
      <c r="G40" s="10">
        <v>114.00048</v>
      </c>
      <c r="H40" s="3">
        <f t="shared" si="0"/>
        <v>229.39848000000001</v>
      </c>
      <c r="I40" s="3">
        <f t="shared" si="1"/>
        <v>466.65</v>
      </c>
      <c r="J40" s="1" t="s">
        <v>28</v>
      </c>
      <c r="K40" s="1" t="s">
        <v>29</v>
      </c>
      <c r="L40" s="6"/>
      <c r="M40" s="6"/>
      <c r="N40" s="1" t="s">
        <v>30</v>
      </c>
      <c r="O40" s="1" t="s">
        <v>34</v>
      </c>
      <c r="P40" s="6"/>
      <c r="Q40" s="6"/>
      <c r="R40" s="1" t="s">
        <v>30</v>
      </c>
      <c r="S40" s="1" t="s">
        <v>32</v>
      </c>
      <c r="T40" s="6"/>
      <c r="U40" s="6"/>
      <c r="V40" s="6" t="s">
        <v>30</v>
      </c>
      <c r="W40" s="6" t="s">
        <v>33</v>
      </c>
      <c r="X40" s="6"/>
      <c r="Y40" s="6"/>
      <c r="Z40" s="1" t="s">
        <v>30</v>
      </c>
      <c r="AA40" s="1" t="s">
        <v>34</v>
      </c>
      <c r="AB40" s="6"/>
      <c r="AC40" s="6"/>
      <c r="AD40" s="1" t="s">
        <v>35</v>
      </c>
      <c r="AE40" s="1" t="s">
        <v>29</v>
      </c>
      <c r="AF40" s="6"/>
      <c r="AG40" s="6"/>
      <c r="AH40" s="1" t="s">
        <v>36</v>
      </c>
      <c r="AI40" s="1" t="s">
        <v>37</v>
      </c>
      <c r="AJ40" s="6">
        <v>8.5999999999999993E-2</v>
      </c>
      <c r="AK40" s="6">
        <v>456.75</v>
      </c>
      <c r="AL40" s="1" t="s">
        <v>38</v>
      </c>
      <c r="AM40" s="1" t="s">
        <v>39</v>
      </c>
      <c r="AN40" s="6"/>
      <c r="AO40" s="6"/>
      <c r="AP40" s="1" t="s">
        <v>40</v>
      </c>
      <c r="AQ40" s="1" t="s">
        <v>41</v>
      </c>
      <c r="AR40" s="6">
        <v>0.01</v>
      </c>
      <c r="AS40" s="6">
        <v>9.9</v>
      </c>
      <c r="AT40" s="6"/>
      <c r="AU40" s="6"/>
      <c r="AV40" s="6"/>
      <c r="AW40" s="6"/>
      <c r="AX40" s="1" t="s">
        <v>42</v>
      </c>
      <c r="AY40" s="1" t="s">
        <v>39</v>
      </c>
      <c r="AZ40" s="6"/>
      <c r="BA40" s="6"/>
      <c r="BB40" s="1" t="s">
        <v>42</v>
      </c>
      <c r="BC40" s="1" t="s">
        <v>33</v>
      </c>
      <c r="BD40" s="6"/>
      <c r="BE40" s="6"/>
      <c r="BF40" s="1" t="s">
        <v>42</v>
      </c>
      <c r="BG40" s="1" t="s">
        <v>39</v>
      </c>
      <c r="BH40" s="6"/>
      <c r="BI40" s="11"/>
      <c r="BJ40" s="1" t="s">
        <v>43</v>
      </c>
      <c r="BK40" s="1" t="s">
        <v>44</v>
      </c>
      <c r="BL40" s="6"/>
      <c r="BM40" s="6"/>
      <c r="BN40" s="1" t="s">
        <v>45</v>
      </c>
      <c r="BO40" s="1" t="s">
        <v>44</v>
      </c>
      <c r="BP40" s="6"/>
      <c r="BQ40" s="6"/>
      <c r="BR40" s="1" t="s">
        <v>46</v>
      </c>
      <c r="BS40" s="1" t="s">
        <v>47</v>
      </c>
      <c r="BT40" s="6"/>
      <c r="BU40" s="6"/>
      <c r="BV40" s="1" t="s">
        <v>46</v>
      </c>
      <c r="BW40" s="1" t="s">
        <v>41</v>
      </c>
      <c r="BX40" s="6"/>
      <c r="BY40" s="6"/>
      <c r="BZ40" s="1" t="s">
        <v>46</v>
      </c>
      <c r="CA40" s="1" t="s">
        <v>48</v>
      </c>
      <c r="CB40" s="6"/>
      <c r="CC40" s="6"/>
      <c r="CD40" s="1" t="s">
        <v>46</v>
      </c>
      <c r="CE40" s="1" t="s">
        <v>48</v>
      </c>
      <c r="CF40" s="6"/>
      <c r="CG40" s="6"/>
      <c r="CH40" s="1" t="s">
        <v>46</v>
      </c>
      <c r="CI40" s="1" t="s">
        <v>39</v>
      </c>
      <c r="CJ40" s="6"/>
      <c r="CK40" s="6"/>
      <c r="CL40" s="1" t="s">
        <v>49</v>
      </c>
      <c r="CM40" s="1" t="s">
        <v>39</v>
      </c>
      <c r="CN40" s="6"/>
      <c r="CO40" s="6"/>
      <c r="CP40" s="1" t="s">
        <v>50</v>
      </c>
      <c r="CQ40" s="1" t="s">
        <v>51</v>
      </c>
      <c r="CR40" s="6"/>
      <c r="CS40" s="6"/>
      <c r="CT40" s="1" t="s">
        <v>50</v>
      </c>
      <c r="CU40" s="1" t="s">
        <v>39</v>
      </c>
      <c r="CV40" s="6"/>
      <c r="CW40" s="6"/>
      <c r="CX40" s="1" t="s">
        <v>50</v>
      </c>
      <c r="CY40" s="1" t="s">
        <v>39</v>
      </c>
      <c r="CZ40" s="6"/>
      <c r="DA40" s="6"/>
      <c r="DB40" s="1" t="s">
        <v>59</v>
      </c>
      <c r="DC40" s="1" t="s">
        <v>60</v>
      </c>
      <c r="DD40" s="6"/>
      <c r="DE40" s="6"/>
      <c r="DF40" s="1" t="s">
        <v>52</v>
      </c>
      <c r="DG40" s="1" t="s">
        <v>53</v>
      </c>
      <c r="DH40" s="6"/>
      <c r="DI40" s="6"/>
      <c r="DJ40" s="1" t="s">
        <v>31</v>
      </c>
      <c r="DK40" s="11"/>
    </row>
    <row r="41" spans="1:115" ht="15.75" x14ac:dyDescent="0.25">
      <c r="A41" s="6">
        <v>39</v>
      </c>
      <c r="B41" s="6">
        <v>2</v>
      </c>
      <c r="C41" s="9" t="s">
        <v>377</v>
      </c>
      <c r="D41" s="8" t="s">
        <v>373</v>
      </c>
      <c r="E41" s="6">
        <v>93.019000000000005</v>
      </c>
      <c r="F41" s="6">
        <v>1.4950000000000001</v>
      </c>
      <c r="G41" s="10">
        <v>70.989840000000001</v>
      </c>
      <c r="H41" s="3">
        <f t="shared" si="0"/>
        <v>162.51384000000002</v>
      </c>
      <c r="I41" s="3">
        <f t="shared" si="1"/>
        <v>117.289815296</v>
      </c>
      <c r="J41" s="1" t="s">
        <v>28</v>
      </c>
      <c r="K41" s="1" t="s">
        <v>29</v>
      </c>
      <c r="L41" s="6"/>
      <c r="M41" s="6"/>
      <c r="N41" s="1" t="s">
        <v>30</v>
      </c>
      <c r="O41" s="1" t="s">
        <v>34</v>
      </c>
      <c r="P41" s="6"/>
      <c r="Q41" s="6"/>
      <c r="R41" s="1" t="s">
        <v>30</v>
      </c>
      <c r="S41" s="1" t="s">
        <v>32</v>
      </c>
      <c r="T41" s="6"/>
      <c r="U41" s="6"/>
      <c r="V41" s="6" t="s">
        <v>30</v>
      </c>
      <c r="W41" s="6" t="s">
        <v>33</v>
      </c>
      <c r="X41" s="6"/>
      <c r="Y41" s="6"/>
      <c r="Z41" s="1" t="s">
        <v>30</v>
      </c>
      <c r="AA41" s="1" t="s">
        <v>34</v>
      </c>
      <c r="AB41" s="6"/>
      <c r="AC41" s="6"/>
      <c r="AD41" s="1" t="s">
        <v>35</v>
      </c>
      <c r="AE41" s="1" t="s">
        <v>29</v>
      </c>
      <c r="AF41" s="6"/>
      <c r="AG41" s="6"/>
      <c r="AH41" s="1" t="s">
        <v>36</v>
      </c>
      <c r="AI41" s="1" t="s">
        <v>37</v>
      </c>
      <c r="AJ41" s="6">
        <v>8.5999999999999993E-2</v>
      </c>
      <c r="AK41" s="6">
        <v>91.16</v>
      </c>
      <c r="AL41" s="1" t="s">
        <v>38</v>
      </c>
      <c r="AM41" s="1" t="s">
        <v>39</v>
      </c>
      <c r="AN41" s="6"/>
      <c r="AO41" s="6"/>
      <c r="AP41" s="1" t="s">
        <v>40</v>
      </c>
      <c r="AQ41" s="1" t="s">
        <v>41</v>
      </c>
      <c r="AR41" s="6"/>
      <c r="AS41" s="6"/>
      <c r="AT41" s="6"/>
      <c r="AU41" s="6"/>
      <c r="AV41" s="6"/>
      <c r="AW41" s="6"/>
      <c r="AX41" s="1" t="s">
        <v>42</v>
      </c>
      <c r="AY41" s="1" t="s">
        <v>39</v>
      </c>
      <c r="AZ41" s="6"/>
      <c r="BA41" s="6"/>
      <c r="BB41" s="1" t="s">
        <v>42</v>
      </c>
      <c r="BC41" s="1" t="s">
        <v>33</v>
      </c>
      <c r="BD41" s="6">
        <v>1</v>
      </c>
      <c r="BE41" s="6">
        <v>7.4059999999999997</v>
      </c>
      <c r="BF41" s="1" t="s">
        <v>42</v>
      </c>
      <c r="BG41" s="1" t="s">
        <v>39</v>
      </c>
      <c r="BH41" s="6"/>
      <c r="BI41" s="11"/>
      <c r="BJ41" s="1" t="s">
        <v>43</v>
      </c>
      <c r="BK41" s="1" t="s">
        <v>44</v>
      </c>
      <c r="BL41" s="6"/>
      <c r="BM41" s="6"/>
      <c r="BN41" s="1" t="s">
        <v>45</v>
      </c>
      <c r="BO41" s="1" t="s">
        <v>44</v>
      </c>
      <c r="BP41" s="6"/>
      <c r="BQ41" s="6"/>
      <c r="BR41" s="1" t="s">
        <v>46</v>
      </c>
      <c r="BS41" s="1" t="s">
        <v>47</v>
      </c>
      <c r="BT41" s="6"/>
      <c r="BU41" s="6"/>
      <c r="BV41" s="1" t="s">
        <v>46</v>
      </c>
      <c r="BW41" s="1" t="s">
        <v>41</v>
      </c>
      <c r="BX41" s="6"/>
      <c r="BY41" s="6"/>
      <c r="BZ41" s="1" t="s">
        <v>46</v>
      </c>
      <c r="CA41" s="1" t="s">
        <v>48</v>
      </c>
      <c r="CB41" s="6"/>
      <c r="CC41" s="6"/>
      <c r="CD41" s="1" t="s">
        <v>46</v>
      </c>
      <c r="CE41" s="1" t="s">
        <v>48</v>
      </c>
      <c r="CF41" s="6"/>
      <c r="CG41" s="6"/>
      <c r="CH41" s="1" t="s">
        <v>46</v>
      </c>
      <c r="CI41" s="1" t="s">
        <v>39</v>
      </c>
      <c r="CJ41" s="6"/>
      <c r="CK41" s="6"/>
      <c r="CL41" s="1" t="s">
        <v>49</v>
      </c>
      <c r="CM41" s="1" t="s">
        <v>39</v>
      </c>
      <c r="CN41" s="6"/>
      <c r="CO41" s="6"/>
      <c r="CP41" s="1" t="s">
        <v>50</v>
      </c>
      <c r="CQ41" s="1" t="s">
        <v>51</v>
      </c>
      <c r="CR41" s="6"/>
      <c r="CS41" s="6"/>
      <c r="CT41" s="1" t="s">
        <v>50</v>
      </c>
      <c r="CU41" s="1" t="s">
        <v>39</v>
      </c>
      <c r="CV41" s="6">
        <v>4</v>
      </c>
      <c r="CW41" s="6">
        <v>0.66400000000000003</v>
      </c>
      <c r="CX41" s="1" t="s">
        <v>50</v>
      </c>
      <c r="CY41" s="1" t="s">
        <v>39</v>
      </c>
      <c r="CZ41" s="6"/>
      <c r="DA41" s="6"/>
      <c r="DB41" s="1" t="s">
        <v>59</v>
      </c>
      <c r="DC41" s="1" t="s">
        <v>60</v>
      </c>
      <c r="DD41" s="6"/>
      <c r="DE41" s="6"/>
      <c r="DF41" s="1" t="s">
        <v>52</v>
      </c>
      <c r="DG41" s="1" t="s">
        <v>53</v>
      </c>
      <c r="DH41" s="6"/>
      <c r="DI41" s="6"/>
      <c r="DJ41" s="1" t="s">
        <v>31</v>
      </c>
      <c r="DK41" s="11">
        <f>0.2544*G41</f>
        <v>18.059815296</v>
      </c>
    </row>
    <row r="42" spans="1:115" ht="15.75" x14ac:dyDescent="0.25">
      <c r="A42" s="6">
        <v>40</v>
      </c>
      <c r="B42" s="6">
        <v>2</v>
      </c>
      <c r="C42" s="9" t="s">
        <v>378</v>
      </c>
      <c r="D42" s="8" t="s">
        <v>373</v>
      </c>
      <c r="E42" s="6">
        <v>-371.37799999999999</v>
      </c>
      <c r="F42" s="6">
        <v>107.82899999999999</v>
      </c>
      <c r="G42" s="10">
        <v>58.1922</v>
      </c>
      <c r="H42" s="3">
        <f t="shared" si="0"/>
        <v>-421.01479999999998</v>
      </c>
      <c r="I42" s="3">
        <f t="shared" si="1"/>
        <v>14.804095680000001</v>
      </c>
      <c r="J42" s="1" t="s">
        <v>28</v>
      </c>
      <c r="K42" s="1" t="s">
        <v>29</v>
      </c>
      <c r="L42" s="6"/>
      <c r="M42" s="6"/>
      <c r="N42" s="1" t="s">
        <v>30</v>
      </c>
      <c r="O42" s="1" t="s">
        <v>34</v>
      </c>
      <c r="P42" s="6"/>
      <c r="Q42" s="6"/>
      <c r="R42" s="1" t="s">
        <v>30</v>
      </c>
      <c r="S42" s="1" t="s">
        <v>32</v>
      </c>
      <c r="T42" s="6"/>
      <c r="U42" s="6"/>
      <c r="V42" s="6" t="s">
        <v>30</v>
      </c>
      <c r="W42" s="6" t="s">
        <v>33</v>
      </c>
      <c r="X42" s="6"/>
      <c r="Y42" s="6"/>
      <c r="Z42" s="1" t="s">
        <v>30</v>
      </c>
      <c r="AA42" s="1" t="s">
        <v>34</v>
      </c>
      <c r="AB42" s="6"/>
      <c r="AC42" s="6"/>
      <c r="AD42" s="1" t="s">
        <v>35</v>
      </c>
      <c r="AE42" s="1" t="s">
        <v>29</v>
      </c>
      <c r="AF42" s="6"/>
      <c r="AG42" s="6"/>
      <c r="AH42" s="1" t="s">
        <v>36</v>
      </c>
      <c r="AI42" s="1" t="s">
        <v>37</v>
      </c>
      <c r="AJ42" s="6"/>
      <c r="AK42" s="6"/>
      <c r="AL42" s="1" t="s">
        <v>38</v>
      </c>
      <c r="AM42" s="1" t="s">
        <v>39</v>
      </c>
      <c r="AN42" s="6"/>
      <c r="AO42" s="6"/>
      <c r="AP42" s="1" t="s">
        <v>40</v>
      </c>
      <c r="AQ42" s="1" t="s">
        <v>41</v>
      </c>
      <c r="AR42" s="6"/>
      <c r="AS42" s="6"/>
      <c r="AT42" s="6"/>
      <c r="AU42" s="6"/>
      <c r="AV42" s="6"/>
      <c r="AW42" s="6"/>
      <c r="AX42" s="1" t="s">
        <v>42</v>
      </c>
      <c r="AY42" s="1" t="s">
        <v>39</v>
      </c>
      <c r="AZ42" s="6"/>
      <c r="BA42" s="6"/>
      <c r="BB42" s="1" t="s">
        <v>42</v>
      </c>
      <c r="BC42" s="1" t="s">
        <v>33</v>
      </c>
      <c r="BD42" s="6"/>
      <c r="BE42" s="6"/>
      <c r="BF42" s="1" t="s">
        <v>42</v>
      </c>
      <c r="BG42" s="1" t="s">
        <v>39</v>
      </c>
      <c r="BH42" s="6"/>
      <c r="BI42" s="11"/>
      <c r="BJ42" s="1" t="s">
        <v>43</v>
      </c>
      <c r="BK42" s="1" t="s">
        <v>44</v>
      </c>
      <c r="BL42" s="6"/>
      <c r="BM42" s="6"/>
      <c r="BN42" s="1" t="s">
        <v>45</v>
      </c>
      <c r="BO42" s="1" t="s">
        <v>44</v>
      </c>
      <c r="BP42" s="6"/>
      <c r="BQ42" s="6"/>
      <c r="BR42" s="1" t="s">
        <v>46</v>
      </c>
      <c r="BS42" s="1" t="s">
        <v>47</v>
      </c>
      <c r="BT42" s="6"/>
      <c r="BU42" s="6"/>
      <c r="BV42" s="1" t="s">
        <v>46</v>
      </c>
      <c r="BW42" s="1" t="s">
        <v>41</v>
      </c>
      <c r="BX42" s="6"/>
      <c r="BY42" s="6"/>
      <c r="BZ42" s="1" t="s">
        <v>46</v>
      </c>
      <c r="CA42" s="1" t="s">
        <v>48</v>
      </c>
      <c r="CB42" s="6"/>
      <c r="CC42" s="6"/>
      <c r="CD42" s="1" t="s">
        <v>46</v>
      </c>
      <c r="CE42" s="1" t="s">
        <v>48</v>
      </c>
      <c r="CF42" s="6"/>
      <c r="CG42" s="6"/>
      <c r="CH42" s="1" t="s">
        <v>46</v>
      </c>
      <c r="CI42" s="1" t="s">
        <v>39</v>
      </c>
      <c r="CJ42" s="6"/>
      <c r="CK42" s="6"/>
      <c r="CL42" s="1" t="s">
        <v>49</v>
      </c>
      <c r="CM42" s="1" t="s">
        <v>39</v>
      </c>
      <c r="CN42" s="6"/>
      <c r="CO42" s="6"/>
      <c r="CP42" s="1" t="s">
        <v>50</v>
      </c>
      <c r="CQ42" s="1" t="s">
        <v>51</v>
      </c>
      <c r="CR42" s="6"/>
      <c r="CS42" s="6"/>
      <c r="CT42" s="1" t="s">
        <v>50</v>
      </c>
      <c r="CU42" s="1" t="s">
        <v>39</v>
      </c>
      <c r="CV42" s="6"/>
      <c r="CW42" s="6"/>
      <c r="CX42" s="1" t="s">
        <v>50</v>
      </c>
      <c r="CY42" s="1" t="s">
        <v>39</v>
      </c>
      <c r="CZ42" s="6"/>
      <c r="DA42" s="6"/>
      <c r="DB42" s="1" t="s">
        <v>59</v>
      </c>
      <c r="DC42" s="1" t="s">
        <v>60</v>
      </c>
      <c r="DD42" s="6"/>
      <c r="DE42" s="6"/>
      <c r="DF42" s="1" t="s">
        <v>52</v>
      </c>
      <c r="DG42" s="1" t="s">
        <v>53</v>
      </c>
      <c r="DH42" s="6"/>
      <c r="DI42" s="6"/>
      <c r="DJ42" s="1" t="s">
        <v>31</v>
      </c>
      <c r="DK42" s="11">
        <f>0.2544*G42</f>
        <v>14.804095680000001</v>
      </c>
    </row>
    <row r="43" spans="1:115" ht="15.75" x14ac:dyDescent="0.25">
      <c r="A43" s="6">
        <v>41</v>
      </c>
      <c r="B43" s="6">
        <v>2</v>
      </c>
      <c r="C43" s="9" t="s">
        <v>379</v>
      </c>
      <c r="D43" s="8" t="s">
        <v>373</v>
      </c>
      <c r="E43" s="6">
        <v>-357.96499999999997</v>
      </c>
      <c r="F43" s="6">
        <v>104.05</v>
      </c>
      <c r="G43" s="10">
        <v>52.70532</v>
      </c>
      <c r="H43" s="3">
        <f t="shared" si="0"/>
        <v>-409.30967999999996</v>
      </c>
      <c r="I43" s="3">
        <f t="shared" si="1"/>
        <v>13.408233408000001</v>
      </c>
      <c r="J43" s="1" t="s">
        <v>28</v>
      </c>
      <c r="K43" s="1" t="s">
        <v>29</v>
      </c>
      <c r="L43" s="6"/>
      <c r="M43" s="6"/>
      <c r="N43" s="1" t="s">
        <v>30</v>
      </c>
      <c r="O43" s="1" t="s">
        <v>34</v>
      </c>
      <c r="P43" s="6"/>
      <c r="Q43" s="6"/>
      <c r="R43" s="1" t="s">
        <v>30</v>
      </c>
      <c r="S43" s="1" t="s">
        <v>32</v>
      </c>
      <c r="T43" s="6"/>
      <c r="U43" s="6"/>
      <c r="V43" s="6" t="s">
        <v>30</v>
      </c>
      <c r="W43" s="6" t="s">
        <v>33</v>
      </c>
      <c r="X43" s="6"/>
      <c r="Y43" s="6"/>
      <c r="Z43" s="1" t="s">
        <v>30</v>
      </c>
      <c r="AA43" s="1" t="s">
        <v>34</v>
      </c>
      <c r="AB43" s="6"/>
      <c r="AC43" s="6"/>
      <c r="AD43" s="1" t="s">
        <v>35</v>
      </c>
      <c r="AE43" s="1" t="s">
        <v>29</v>
      </c>
      <c r="AF43" s="6"/>
      <c r="AG43" s="6"/>
      <c r="AH43" s="1" t="s">
        <v>36</v>
      </c>
      <c r="AI43" s="1" t="s">
        <v>37</v>
      </c>
      <c r="AJ43" s="6"/>
      <c r="AK43" s="6"/>
      <c r="AL43" s="1" t="s">
        <v>38</v>
      </c>
      <c r="AM43" s="1" t="s">
        <v>39</v>
      </c>
      <c r="AN43" s="6"/>
      <c r="AO43" s="6"/>
      <c r="AP43" s="1" t="s">
        <v>40</v>
      </c>
      <c r="AQ43" s="1" t="s">
        <v>41</v>
      </c>
      <c r="AR43" s="6"/>
      <c r="AS43" s="6"/>
      <c r="AT43" s="6"/>
      <c r="AU43" s="6"/>
      <c r="AV43" s="6"/>
      <c r="AW43" s="6"/>
      <c r="AX43" s="1" t="s">
        <v>42</v>
      </c>
      <c r="AY43" s="1" t="s">
        <v>39</v>
      </c>
      <c r="AZ43" s="6"/>
      <c r="BA43" s="6"/>
      <c r="BB43" s="1" t="s">
        <v>42</v>
      </c>
      <c r="BC43" s="1" t="s">
        <v>33</v>
      </c>
      <c r="BD43" s="6"/>
      <c r="BE43" s="6"/>
      <c r="BF43" s="1" t="s">
        <v>42</v>
      </c>
      <c r="BG43" s="1" t="s">
        <v>39</v>
      </c>
      <c r="BH43" s="6"/>
      <c r="BI43" s="11"/>
      <c r="BJ43" s="1" t="s">
        <v>43</v>
      </c>
      <c r="BK43" s="1" t="s">
        <v>44</v>
      </c>
      <c r="BL43" s="6"/>
      <c r="BM43" s="6"/>
      <c r="BN43" s="1" t="s">
        <v>45</v>
      </c>
      <c r="BO43" s="1" t="s">
        <v>44</v>
      </c>
      <c r="BP43" s="6"/>
      <c r="BQ43" s="6"/>
      <c r="BR43" s="1" t="s">
        <v>46</v>
      </c>
      <c r="BS43" s="1" t="s">
        <v>47</v>
      </c>
      <c r="BT43" s="6"/>
      <c r="BU43" s="6"/>
      <c r="BV43" s="1" t="s">
        <v>46</v>
      </c>
      <c r="BW43" s="1" t="s">
        <v>41</v>
      </c>
      <c r="BX43" s="6"/>
      <c r="BY43" s="6"/>
      <c r="BZ43" s="1" t="s">
        <v>46</v>
      </c>
      <c r="CA43" s="1" t="s">
        <v>48</v>
      </c>
      <c r="CB43" s="6"/>
      <c r="CC43" s="6"/>
      <c r="CD43" s="1" t="s">
        <v>46</v>
      </c>
      <c r="CE43" s="1" t="s">
        <v>48</v>
      </c>
      <c r="CF43" s="6"/>
      <c r="CG43" s="6"/>
      <c r="CH43" s="1" t="s">
        <v>46</v>
      </c>
      <c r="CI43" s="1" t="s">
        <v>39</v>
      </c>
      <c r="CJ43" s="6"/>
      <c r="CK43" s="6"/>
      <c r="CL43" s="1" t="s">
        <v>49</v>
      </c>
      <c r="CM43" s="1" t="s">
        <v>39</v>
      </c>
      <c r="CN43" s="6"/>
      <c r="CO43" s="6"/>
      <c r="CP43" s="1" t="s">
        <v>50</v>
      </c>
      <c r="CQ43" s="1" t="s">
        <v>51</v>
      </c>
      <c r="CR43" s="6"/>
      <c r="CS43" s="6"/>
      <c r="CT43" s="1" t="s">
        <v>50</v>
      </c>
      <c r="CU43" s="1" t="s">
        <v>39</v>
      </c>
      <c r="CV43" s="6"/>
      <c r="CW43" s="6"/>
      <c r="CX43" s="1" t="s">
        <v>50</v>
      </c>
      <c r="CY43" s="1" t="s">
        <v>39</v>
      </c>
      <c r="CZ43" s="6"/>
      <c r="DA43" s="6"/>
      <c r="DB43" s="1" t="s">
        <v>59</v>
      </c>
      <c r="DC43" s="1" t="s">
        <v>60</v>
      </c>
      <c r="DD43" s="6"/>
      <c r="DE43" s="6"/>
      <c r="DF43" s="1" t="s">
        <v>52</v>
      </c>
      <c r="DG43" s="1" t="s">
        <v>53</v>
      </c>
      <c r="DH43" s="6"/>
      <c r="DI43" s="6"/>
      <c r="DJ43" s="1" t="s">
        <v>31</v>
      </c>
      <c r="DK43" s="11">
        <f>0.2544*G43</f>
        <v>13.408233408000001</v>
      </c>
    </row>
    <row r="44" spans="1:115" ht="15.75" x14ac:dyDescent="0.25">
      <c r="A44" s="6">
        <v>42</v>
      </c>
      <c r="B44" s="6">
        <v>2</v>
      </c>
      <c r="C44" s="9" t="s">
        <v>380</v>
      </c>
      <c r="D44" s="8" t="s">
        <v>373</v>
      </c>
      <c r="E44" s="6">
        <v>-346.834</v>
      </c>
      <c r="F44" s="6">
        <v>109.691</v>
      </c>
      <c r="G44" s="10">
        <v>54.345959999999998</v>
      </c>
      <c r="H44" s="3">
        <f t="shared" si="0"/>
        <v>-402.17903999999999</v>
      </c>
      <c r="I44" s="3">
        <f t="shared" si="1"/>
        <v>13.825612224</v>
      </c>
      <c r="J44" s="1" t="s">
        <v>28</v>
      </c>
      <c r="K44" s="1" t="s">
        <v>29</v>
      </c>
      <c r="L44" s="6"/>
      <c r="M44" s="6"/>
      <c r="N44" s="1" t="s">
        <v>30</v>
      </c>
      <c r="O44" s="1" t="s">
        <v>34</v>
      </c>
      <c r="P44" s="6"/>
      <c r="Q44" s="6"/>
      <c r="R44" s="1" t="s">
        <v>30</v>
      </c>
      <c r="S44" s="1" t="s">
        <v>32</v>
      </c>
      <c r="T44" s="6"/>
      <c r="U44" s="6"/>
      <c r="V44" s="6" t="s">
        <v>30</v>
      </c>
      <c r="W44" s="6" t="s">
        <v>33</v>
      </c>
      <c r="X44" s="6"/>
      <c r="Y44" s="6"/>
      <c r="Z44" s="1" t="s">
        <v>30</v>
      </c>
      <c r="AA44" s="1" t="s">
        <v>34</v>
      </c>
      <c r="AB44" s="6"/>
      <c r="AC44" s="6"/>
      <c r="AD44" s="1" t="s">
        <v>35</v>
      </c>
      <c r="AE44" s="1" t="s">
        <v>29</v>
      </c>
      <c r="AF44" s="6"/>
      <c r="AG44" s="6"/>
      <c r="AH44" s="1" t="s">
        <v>36</v>
      </c>
      <c r="AI44" s="1" t="s">
        <v>37</v>
      </c>
      <c r="AJ44" s="6"/>
      <c r="AK44" s="6"/>
      <c r="AL44" s="1" t="s">
        <v>38</v>
      </c>
      <c r="AM44" s="1" t="s">
        <v>39</v>
      </c>
      <c r="AN44" s="6"/>
      <c r="AO44" s="6"/>
      <c r="AP44" s="1" t="s">
        <v>40</v>
      </c>
      <c r="AQ44" s="1" t="s">
        <v>41</v>
      </c>
      <c r="AR44" s="6"/>
      <c r="AS44" s="6"/>
      <c r="AT44" s="6"/>
      <c r="AU44" s="6"/>
      <c r="AV44" s="6"/>
      <c r="AW44" s="6"/>
      <c r="AX44" s="1" t="s">
        <v>42</v>
      </c>
      <c r="AY44" s="1" t="s">
        <v>39</v>
      </c>
      <c r="AZ44" s="6"/>
      <c r="BA44" s="6"/>
      <c r="BB44" s="1" t="s">
        <v>42</v>
      </c>
      <c r="BC44" s="1" t="s">
        <v>33</v>
      </c>
      <c r="BD44" s="6"/>
      <c r="BE44" s="6"/>
      <c r="BF44" s="1" t="s">
        <v>42</v>
      </c>
      <c r="BG44" s="1" t="s">
        <v>39</v>
      </c>
      <c r="BH44" s="6"/>
      <c r="BI44" s="11"/>
      <c r="BJ44" s="1" t="s">
        <v>43</v>
      </c>
      <c r="BK44" s="1" t="s">
        <v>44</v>
      </c>
      <c r="BL44" s="6"/>
      <c r="BM44" s="6"/>
      <c r="BN44" s="1" t="s">
        <v>45</v>
      </c>
      <c r="BO44" s="1" t="s">
        <v>44</v>
      </c>
      <c r="BP44" s="6"/>
      <c r="BQ44" s="6"/>
      <c r="BR44" s="1" t="s">
        <v>46</v>
      </c>
      <c r="BS44" s="1" t="s">
        <v>47</v>
      </c>
      <c r="BT44" s="6"/>
      <c r="BU44" s="6"/>
      <c r="BV44" s="1" t="s">
        <v>46</v>
      </c>
      <c r="BW44" s="1" t="s">
        <v>41</v>
      </c>
      <c r="BX44" s="6"/>
      <c r="BY44" s="6"/>
      <c r="BZ44" s="1" t="s">
        <v>46</v>
      </c>
      <c r="CA44" s="1" t="s">
        <v>48</v>
      </c>
      <c r="CB44" s="6"/>
      <c r="CC44" s="6"/>
      <c r="CD44" s="1" t="s">
        <v>46</v>
      </c>
      <c r="CE44" s="1" t="s">
        <v>48</v>
      </c>
      <c r="CF44" s="6"/>
      <c r="CG44" s="6"/>
      <c r="CH44" s="1" t="s">
        <v>46</v>
      </c>
      <c r="CI44" s="1" t="s">
        <v>39</v>
      </c>
      <c r="CJ44" s="6"/>
      <c r="CK44" s="6"/>
      <c r="CL44" s="1" t="s">
        <v>49</v>
      </c>
      <c r="CM44" s="1" t="s">
        <v>39</v>
      </c>
      <c r="CN44" s="6"/>
      <c r="CO44" s="6"/>
      <c r="CP44" s="1" t="s">
        <v>50</v>
      </c>
      <c r="CQ44" s="1" t="s">
        <v>51</v>
      </c>
      <c r="CR44" s="6"/>
      <c r="CS44" s="6"/>
      <c r="CT44" s="1" t="s">
        <v>50</v>
      </c>
      <c r="CU44" s="1" t="s">
        <v>39</v>
      </c>
      <c r="CV44" s="6"/>
      <c r="CW44" s="6"/>
      <c r="CX44" s="1" t="s">
        <v>50</v>
      </c>
      <c r="CY44" s="1" t="s">
        <v>39</v>
      </c>
      <c r="CZ44" s="6"/>
      <c r="DA44" s="6"/>
      <c r="DB44" s="1" t="s">
        <v>59</v>
      </c>
      <c r="DC44" s="1" t="s">
        <v>60</v>
      </c>
      <c r="DD44" s="6"/>
      <c r="DE44" s="6"/>
      <c r="DF44" s="1" t="s">
        <v>52</v>
      </c>
      <c r="DG44" s="1" t="s">
        <v>53</v>
      </c>
      <c r="DH44" s="6"/>
      <c r="DI44" s="6"/>
      <c r="DJ44" s="1" t="s">
        <v>31</v>
      </c>
      <c r="DK44" s="11">
        <f>0.2544*G44</f>
        <v>13.825612224</v>
      </c>
    </row>
    <row r="45" spans="1:115" ht="15.75" x14ac:dyDescent="0.25">
      <c r="A45" s="6">
        <v>43</v>
      </c>
      <c r="B45" s="6">
        <v>2</v>
      </c>
      <c r="C45" s="9" t="s">
        <v>381</v>
      </c>
      <c r="D45" s="8" t="s">
        <v>373</v>
      </c>
      <c r="E45" s="6">
        <v>-275.95499999999998</v>
      </c>
      <c r="F45" s="6">
        <v>106.702</v>
      </c>
      <c r="G45" s="10">
        <v>45.774720000000002</v>
      </c>
      <c r="H45" s="3">
        <f t="shared" si="0"/>
        <v>-336.88227999999998</v>
      </c>
      <c r="I45" s="3">
        <f t="shared" si="1"/>
        <v>7.4059999999999997</v>
      </c>
      <c r="J45" s="1" t="s">
        <v>28</v>
      </c>
      <c r="K45" s="1" t="s">
        <v>29</v>
      </c>
      <c r="L45" s="6"/>
      <c r="M45" s="6"/>
      <c r="N45" s="1" t="s">
        <v>30</v>
      </c>
      <c r="O45" s="1" t="s">
        <v>34</v>
      </c>
      <c r="P45" s="6"/>
      <c r="Q45" s="6"/>
      <c r="R45" s="1" t="s">
        <v>30</v>
      </c>
      <c r="S45" s="1" t="s">
        <v>32</v>
      </c>
      <c r="T45" s="6"/>
      <c r="U45" s="6"/>
      <c r="V45" s="6" t="s">
        <v>30</v>
      </c>
      <c r="W45" s="6" t="s">
        <v>33</v>
      </c>
      <c r="X45" s="6"/>
      <c r="Y45" s="6"/>
      <c r="Z45" s="1" t="s">
        <v>30</v>
      </c>
      <c r="AA45" s="1" t="s">
        <v>34</v>
      </c>
      <c r="AB45" s="6"/>
      <c r="AC45" s="6"/>
      <c r="AD45" s="1" t="s">
        <v>35</v>
      </c>
      <c r="AE45" s="1" t="s">
        <v>29</v>
      </c>
      <c r="AF45" s="6"/>
      <c r="AG45" s="6"/>
      <c r="AH45" s="1" t="s">
        <v>36</v>
      </c>
      <c r="AI45" s="1" t="s">
        <v>37</v>
      </c>
      <c r="AJ45" s="6"/>
      <c r="AK45" s="6"/>
      <c r="AL45" s="1" t="s">
        <v>38</v>
      </c>
      <c r="AM45" s="1" t="s">
        <v>39</v>
      </c>
      <c r="AN45" s="6"/>
      <c r="AO45" s="6"/>
      <c r="AP45" s="1" t="s">
        <v>40</v>
      </c>
      <c r="AQ45" s="1" t="s">
        <v>41</v>
      </c>
      <c r="AR45" s="6"/>
      <c r="AS45" s="6"/>
      <c r="AT45" s="6"/>
      <c r="AU45" s="6"/>
      <c r="AV45" s="6"/>
      <c r="AW45" s="6"/>
      <c r="AX45" s="1" t="s">
        <v>42</v>
      </c>
      <c r="AY45" s="1" t="s">
        <v>39</v>
      </c>
      <c r="AZ45" s="6"/>
      <c r="BA45" s="6"/>
      <c r="BB45" s="1" t="s">
        <v>42</v>
      </c>
      <c r="BC45" s="1" t="s">
        <v>33</v>
      </c>
      <c r="BD45" s="6">
        <v>1</v>
      </c>
      <c r="BE45" s="6">
        <v>7.4059999999999997</v>
      </c>
      <c r="BF45" s="1" t="s">
        <v>42</v>
      </c>
      <c r="BG45" s="1" t="s">
        <v>39</v>
      </c>
      <c r="BH45" s="6"/>
      <c r="BI45" s="11"/>
      <c r="BJ45" s="1" t="s">
        <v>43</v>
      </c>
      <c r="BK45" s="1" t="s">
        <v>44</v>
      </c>
      <c r="BL45" s="6"/>
      <c r="BM45" s="6"/>
      <c r="BN45" s="1" t="s">
        <v>45</v>
      </c>
      <c r="BO45" s="1" t="s">
        <v>44</v>
      </c>
      <c r="BP45" s="6"/>
      <c r="BQ45" s="6"/>
      <c r="BR45" s="1" t="s">
        <v>46</v>
      </c>
      <c r="BS45" s="1" t="s">
        <v>47</v>
      </c>
      <c r="BT45" s="6"/>
      <c r="BU45" s="6"/>
      <c r="BV45" s="1" t="s">
        <v>46</v>
      </c>
      <c r="BW45" s="1" t="s">
        <v>41</v>
      </c>
      <c r="BX45" s="6"/>
      <c r="BY45" s="6"/>
      <c r="BZ45" s="1" t="s">
        <v>46</v>
      </c>
      <c r="CA45" s="1" t="s">
        <v>48</v>
      </c>
      <c r="CB45" s="6"/>
      <c r="CC45" s="6"/>
      <c r="CD45" s="1" t="s">
        <v>46</v>
      </c>
      <c r="CE45" s="1" t="s">
        <v>48</v>
      </c>
      <c r="CF45" s="6"/>
      <c r="CG45" s="6"/>
      <c r="CH45" s="1" t="s">
        <v>46</v>
      </c>
      <c r="CI45" s="1" t="s">
        <v>39</v>
      </c>
      <c r="CJ45" s="6"/>
      <c r="CK45" s="6"/>
      <c r="CL45" s="1" t="s">
        <v>49</v>
      </c>
      <c r="CM45" s="1" t="s">
        <v>39</v>
      </c>
      <c r="CN45" s="6"/>
      <c r="CO45" s="6"/>
      <c r="CP45" s="1" t="s">
        <v>50</v>
      </c>
      <c r="CQ45" s="1" t="s">
        <v>51</v>
      </c>
      <c r="CR45" s="6"/>
      <c r="CS45" s="6"/>
      <c r="CT45" s="1" t="s">
        <v>50</v>
      </c>
      <c r="CU45" s="1" t="s">
        <v>39</v>
      </c>
      <c r="CV45" s="6"/>
      <c r="CW45" s="6"/>
      <c r="CX45" s="1" t="s">
        <v>50</v>
      </c>
      <c r="CY45" s="1" t="s">
        <v>39</v>
      </c>
      <c r="CZ45" s="6"/>
      <c r="DA45" s="6"/>
      <c r="DB45" s="1" t="s">
        <v>59</v>
      </c>
      <c r="DC45" s="1" t="s">
        <v>60</v>
      </c>
      <c r="DD45" s="6"/>
      <c r="DE45" s="6"/>
      <c r="DF45" s="1" t="s">
        <v>52</v>
      </c>
      <c r="DG45" s="1" t="s">
        <v>53</v>
      </c>
      <c r="DH45" s="6"/>
      <c r="DI45" s="6"/>
      <c r="DJ45" s="1" t="s">
        <v>31</v>
      </c>
      <c r="DK45" s="11"/>
    </row>
    <row r="46" spans="1:115" ht="15.75" x14ac:dyDescent="0.25">
      <c r="A46" s="6">
        <v>44</v>
      </c>
      <c r="B46" s="6">
        <v>2</v>
      </c>
      <c r="C46" s="9" t="s">
        <v>388</v>
      </c>
      <c r="D46" s="8" t="s">
        <v>373</v>
      </c>
      <c r="E46" s="6">
        <v>1270.0409999999999</v>
      </c>
      <c r="F46" s="6">
        <v>1042.973</v>
      </c>
      <c r="G46" s="10">
        <v>592.58807999999999</v>
      </c>
      <c r="H46" s="3">
        <f t="shared" si="0"/>
        <v>819.65607999999997</v>
      </c>
      <c r="I46" s="3">
        <f t="shared" si="1"/>
        <v>260.69940755200003</v>
      </c>
      <c r="J46" s="1" t="s">
        <v>28</v>
      </c>
      <c r="K46" s="1" t="s">
        <v>29</v>
      </c>
      <c r="L46" s="6"/>
      <c r="M46" s="6"/>
      <c r="N46" s="1" t="s">
        <v>30</v>
      </c>
      <c r="O46" s="1" t="s">
        <v>34</v>
      </c>
      <c r="P46" s="6"/>
      <c r="Q46" s="6"/>
      <c r="R46" s="1" t="s">
        <v>30</v>
      </c>
      <c r="S46" s="1" t="s">
        <v>32</v>
      </c>
      <c r="T46" s="6"/>
      <c r="U46" s="6"/>
      <c r="V46" s="6" t="s">
        <v>30</v>
      </c>
      <c r="W46" s="6" t="s">
        <v>33</v>
      </c>
      <c r="X46" s="6"/>
      <c r="Y46" s="6"/>
      <c r="Z46" s="1" t="s">
        <v>30</v>
      </c>
      <c r="AA46" s="1" t="s">
        <v>34</v>
      </c>
      <c r="AB46" s="6"/>
      <c r="AC46" s="6"/>
      <c r="AD46" s="1" t="s">
        <v>35</v>
      </c>
      <c r="AE46" s="1" t="s">
        <v>29</v>
      </c>
      <c r="AF46" s="6"/>
      <c r="AG46" s="6"/>
      <c r="AH46" s="1" t="s">
        <v>36</v>
      </c>
      <c r="AI46" s="1" t="s">
        <v>37</v>
      </c>
      <c r="AJ46" s="6"/>
      <c r="AK46" s="6"/>
      <c r="AL46" s="1" t="s">
        <v>38</v>
      </c>
      <c r="AM46" s="1" t="s">
        <v>39</v>
      </c>
      <c r="AN46" s="6">
        <v>2</v>
      </c>
      <c r="AO46" s="6">
        <v>1.103</v>
      </c>
      <c r="AP46" s="1" t="s">
        <v>40</v>
      </c>
      <c r="AQ46" s="1" t="s">
        <v>41</v>
      </c>
      <c r="AR46" s="6"/>
      <c r="AS46" s="6"/>
      <c r="AT46" s="6"/>
      <c r="AU46" s="6"/>
      <c r="AV46" s="6"/>
      <c r="AW46" s="6"/>
      <c r="AX46" s="1" t="s">
        <v>42</v>
      </c>
      <c r="AY46" s="1" t="s">
        <v>39</v>
      </c>
      <c r="AZ46" s="6"/>
      <c r="BA46" s="6"/>
      <c r="BB46" s="1" t="s">
        <v>42</v>
      </c>
      <c r="BC46" s="1" t="s">
        <v>33</v>
      </c>
      <c r="BD46" s="6">
        <v>5</v>
      </c>
      <c r="BE46" s="6">
        <f>5*7.406</f>
        <v>37.03</v>
      </c>
      <c r="BF46" s="1" t="s">
        <v>42</v>
      </c>
      <c r="BG46" s="1" t="s">
        <v>39</v>
      </c>
      <c r="BH46" s="6"/>
      <c r="BI46" s="11"/>
      <c r="BJ46" s="1" t="s">
        <v>43</v>
      </c>
      <c r="BK46" s="1" t="s">
        <v>44</v>
      </c>
      <c r="BL46" s="6">
        <v>4.0000000000000001E-3</v>
      </c>
      <c r="BM46" s="6">
        <v>1.6240000000000001</v>
      </c>
      <c r="BN46" s="1" t="s">
        <v>45</v>
      </c>
      <c r="BO46" s="1" t="s">
        <v>44</v>
      </c>
      <c r="BP46" s="6"/>
      <c r="BQ46" s="6"/>
      <c r="BR46" s="1" t="s">
        <v>46</v>
      </c>
      <c r="BS46" s="1" t="s">
        <v>47</v>
      </c>
      <c r="BT46" s="6"/>
      <c r="BU46" s="6"/>
      <c r="BV46" s="1" t="s">
        <v>46</v>
      </c>
      <c r="BW46" s="1" t="s">
        <v>41</v>
      </c>
      <c r="BX46" s="6"/>
      <c r="BY46" s="6"/>
      <c r="BZ46" s="1" t="s">
        <v>46</v>
      </c>
      <c r="CA46" s="1" t="s">
        <v>48</v>
      </c>
      <c r="CB46" s="6"/>
      <c r="CC46" s="6"/>
      <c r="CD46" s="1" t="s">
        <v>46</v>
      </c>
      <c r="CE46" s="1" t="s">
        <v>48</v>
      </c>
      <c r="CF46" s="6">
        <v>4.2000000000000003E-2</v>
      </c>
      <c r="CG46" s="6">
        <v>64.427999999999997</v>
      </c>
      <c r="CH46" s="1" t="s">
        <v>46</v>
      </c>
      <c r="CI46" s="1" t="s">
        <v>39</v>
      </c>
      <c r="CJ46" s="6"/>
      <c r="CK46" s="6"/>
      <c r="CL46" s="1" t="s">
        <v>49</v>
      </c>
      <c r="CM46" s="1" t="s">
        <v>39</v>
      </c>
      <c r="CN46" s="6">
        <v>10</v>
      </c>
      <c r="CO46" s="6">
        <v>5.76</v>
      </c>
      <c r="CP46" s="1" t="s">
        <v>50</v>
      </c>
      <c r="CQ46" s="1" t="s">
        <v>51</v>
      </c>
      <c r="CR46" s="6"/>
      <c r="CS46" s="6"/>
      <c r="CT46" s="1" t="s">
        <v>50</v>
      </c>
      <c r="CU46" s="1" t="s">
        <v>39</v>
      </c>
      <c r="CV46" s="6"/>
      <c r="CW46" s="6"/>
      <c r="CX46" s="1" t="s">
        <v>50</v>
      </c>
      <c r="CY46" s="1" t="s">
        <v>39</v>
      </c>
      <c r="CZ46" s="6"/>
      <c r="DA46" s="6"/>
      <c r="DB46" s="1" t="s">
        <v>59</v>
      </c>
      <c r="DC46" s="1" t="s">
        <v>60</v>
      </c>
      <c r="DD46" s="6"/>
      <c r="DE46" s="6"/>
      <c r="DF46" s="1" t="s">
        <v>52</v>
      </c>
      <c r="DG46" s="1" t="s">
        <v>53</v>
      </c>
      <c r="DH46" s="6"/>
      <c r="DI46" s="6"/>
      <c r="DJ46" s="1" t="s">
        <v>31</v>
      </c>
      <c r="DK46" s="11">
        <f>0.2544*G46</f>
        <v>150.754407552</v>
      </c>
    </row>
    <row r="47" spans="1:115" ht="15.75" x14ac:dyDescent="0.25">
      <c r="A47" s="6">
        <v>45</v>
      </c>
      <c r="B47" s="6">
        <v>2</v>
      </c>
      <c r="C47" s="9" t="s">
        <v>389</v>
      </c>
      <c r="D47" s="8" t="s">
        <v>373</v>
      </c>
      <c r="E47" s="6">
        <v>1403.367</v>
      </c>
      <c r="F47" s="6">
        <v>33.015000000000001</v>
      </c>
      <c r="G47" s="10">
        <v>647.79564000000005</v>
      </c>
      <c r="H47" s="3">
        <f t="shared" si="0"/>
        <v>2018.1476399999999</v>
      </c>
      <c r="I47" s="3">
        <f t="shared" si="1"/>
        <v>263.72121081600005</v>
      </c>
      <c r="J47" s="1" t="s">
        <v>28</v>
      </c>
      <c r="K47" s="1" t="s">
        <v>29</v>
      </c>
      <c r="L47" s="6"/>
      <c r="M47" s="6"/>
      <c r="N47" s="1" t="s">
        <v>30</v>
      </c>
      <c r="O47" s="1" t="s">
        <v>34</v>
      </c>
      <c r="P47" s="6"/>
      <c r="Q47" s="6"/>
      <c r="R47" s="1" t="s">
        <v>30</v>
      </c>
      <c r="S47" s="1" t="s">
        <v>32</v>
      </c>
      <c r="T47" s="6"/>
      <c r="U47" s="6"/>
      <c r="V47" s="6" t="s">
        <v>30</v>
      </c>
      <c r="W47" s="6" t="s">
        <v>33</v>
      </c>
      <c r="X47" s="6">
        <v>2</v>
      </c>
      <c r="Y47" s="6">
        <v>14.21</v>
      </c>
      <c r="Z47" s="1" t="s">
        <v>30</v>
      </c>
      <c r="AA47" s="1" t="s">
        <v>34</v>
      </c>
      <c r="AB47" s="6"/>
      <c r="AC47" s="6"/>
      <c r="AD47" s="1" t="s">
        <v>35</v>
      </c>
      <c r="AE47" s="1" t="s">
        <v>29</v>
      </c>
      <c r="AF47" s="6"/>
      <c r="AG47" s="6"/>
      <c r="AH47" s="1" t="s">
        <v>36</v>
      </c>
      <c r="AI47" s="1" t="s">
        <v>37</v>
      </c>
      <c r="AJ47" s="6"/>
      <c r="AK47" s="6"/>
      <c r="AL47" s="1" t="s">
        <v>38</v>
      </c>
      <c r="AM47" s="1" t="s">
        <v>39</v>
      </c>
      <c r="AN47" s="6"/>
      <c r="AO47" s="6"/>
      <c r="AP47" s="1" t="s">
        <v>40</v>
      </c>
      <c r="AQ47" s="1" t="s">
        <v>41</v>
      </c>
      <c r="AR47" s="6"/>
      <c r="AS47" s="6"/>
      <c r="AT47" s="6"/>
      <c r="AU47" s="6"/>
      <c r="AV47" s="6"/>
      <c r="AW47" s="6"/>
      <c r="AX47" s="1" t="s">
        <v>42</v>
      </c>
      <c r="AY47" s="1" t="s">
        <v>39</v>
      </c>
      <c r="AZ47" s="6"/>
      <c r="BA47" s="6"/>
      <c r="BB47" s="1" t="s">
        <v>42</v>
      </c>
      <c r="BC47" s="1" t="s">
        <v>33</v>
      </c>
      <c r="BD47" s="6">
        <f>4+2</f>
        <v>6</v>
      </c>
      <c r="BE47" s="6">
        <f>(4*7.406)+14.812</f>
        <v>44.436</v>
      </c>
      <c r="BF47" s="1" t="s">
        <v>42</v>
      </c>
      <c r="BG47" s="1" t="s">
        <v>39</v>
      </c>
      <c r="BH47" s="6">
        <v>2</v>
      </c>
      <c r="BI47" s="11">
        <v>6.8140000000000001</v>
      </c>
      <c r="BJ47" s="1" t="s">
        <v>43</v>
      </c>
      <c r="BK47" s="1" t="s">
        <v>44</v>
      </c>
      <c r="BL47" s="6">
        <v>4.0000000000000001E-3</v>
      </c>
      <c r="BM47" s="6">
        <v>1.6240000000000001</v>
      </c>
      <c r="BN47" s="1" t="s">
        <v>45</v>
      </c>
      <c r="BO47" s="1" t="s">
        <v>44</v>
      </c>
      <c r="BP47" s="6"/>
      <c r="BQ47" s="6"/>
      <c r="BR47" s="1" t="s">
        <v>46</v>
      </c>
      <c r="BS47" s="1" t="s">
        <v>47</v>
      </c>
      <c r="BT47" s="6"/>
      <c r="BU47" s="6"/>
      <c r="BV47" s="1" t="s">
        <v>46</v>
      </c>
      <c r="BW47" s="1" t="s">
        <v>41</v>
      </c>
      <c r="BX47" s="6"/>
      <c r="BY47" s="6"/>
      <c r="BZ47" s="1" t="s">
        <v>46</v>
      </c>
      <c r="CA47" s="1" t="s">
        <v>48</v>
      </c>
      <c r="CB47" s="6"/>
      <c r="CC47" s="6"/>
      <c r="CD47" s="1" t="s">
        <v>46</v>
      </c>
      <c r="CE47" s="1" t="s">
        <v>48</v>
      </c>
      <c r="CF47" s="6">
        <v>1.7000000000000001E-2</v>
      </c>
      <c r="CG47" s="6">
        <v>26.077999999999999</v>
      </c>
      <c r="CH47" s="1" t="s">
        <v>46</v>
      </c>
      <c r="CI47" s="1" t="s">
        <v>39</v>
      </c>
      <c r="CJ47" s="6"/>
      <c r="CK47" s="6"/>
      <c r="CL47" s="1" t="s">
        <v>49</v>
      </c>
      <c r="CM47" s="1" t="s">
        <v>39</v>
      </c>
      <c r="CN47" s="6">
        <v>10</v>
      </c>
      <c r="CO47" s="6">
        <v>5.76</v>
      </c>
      <c r="CP47" s="1" t="s">
        <v>50</v>
      </c>
      <c r="CQ47" s="1" t="s">
        <v>51</v>
      </c>
      <c r="CR47" s="6"/>
      <c r="CS47" s="6"/>
      <c r="CT47" s="1" t="s">
        <v>50</v>
      </c>
      <c r="CU47" s="1" t="s">
        <v>39</v>
      </c>
      <c r="CV47" s="6"/>
      <c r="CW47" s="6"/>
      <c r="CX47" s="1" t="s">
        <v>50</v>
      </c>
      <c r="CY47" s="1" t="s">
        <v>39</v>
      </c>
      <c r="CZ47" s="6"/>
      <c r="DA47" s="6"/>
      <c r="DB47" s="1" t="s">
        <v>59</v>
      </c>
      <c r="DC47" s="1" t="s">
        <v>60</v>
      </c>
      <c r="DD47" s="6"/>
      <c r="DE47" s="6"/>
      <c r="DF47" s="1" t="s">
        <v>52</v>
      </c>
      <c r="DG47" s="1" t="s">
        <v>53</v>
      </c>
      <c r="DH47" s="6"/>
      <c r="DI47" s="6"/>
      <c r="DJ47" s="1" t="s">
        <v>31</v>
      </c>
      <c r="DK47" s="11">
        <f>0.2544*G47</f>
        <v>164.79921081600003</v>
      </c>
    </row>
    <row r="48" spans="1:115" ht="15.75" x14ac:dyDescent="0.25">
      <c r="A48" s="6">
        <v>46</v>
      </c>
      <c r="B48" s="6">
        <v>1</v>
      </c>
      <c r="C48" s="9" t="s">
        <v>95</v>
      </c>
      <c r="D48" s="8" t="s">
        <v>373</v>
      </c>
      <c r="E48" s="6">
        <v>239.94399999999999</v>
      </c>
      <c r="F48" s="6">
        <v>18.962</v>
      </c>
      <c r="G48" s="10">
        <v>146.53811999999999</v>
      </c>
      <c r="H48" s="3">
        <f t="shared" si="0"/>
        <v>367.52012000000002</v>
      </c>
      <c r="I48" s="3">
        <f t="shared" si="1"/>
        <v>63.521297728</v>
      </c>
      <c r="J48" s="1" t="s">
        <v>28</v>
      </c>
      <c r="K48" s="1" t="s">
        <v>29</v>
      </c>
      <c r="L48" s="6"/>
      <c r="M48" s="6"/>
      <c r="N48" s="1" t="s">
        <v>30</v>
      </c>
      <c r="O48" s="1" t="s">
        <v>34</v>
      </c>
      <c r="P48" s="6"/>
      <c r="Q48" s="6"/>
      <c r="R48" s="1" t="s">
        <v>30</v>
      </c>
      <c r="S48" s="1" t="s">
        <v>32</v>
      </c>
      <c r="T48" s="6"/>
      <c r="U48" s="6"/>
      <c r="V48" s="6" t="s">
        <v>30</v>
      </c>
      <c r="W48" s="6" t="s">
        <v>33</v>
      </c>
      <c r="X48" s="6"/>
      <c r="Y48" s="6"/>
      <c r="Z48" s="1" t="s">
        <v>30</v>
      </c>
      <c r="AA48" s="1" t="s">
        <v>34</v>
      </c>
      <c r="AB48" s="6"/>
      <c r="AC48" s="6"/>
      <c r="AD48" s="1" t="s">
        <v>35</v>
      </c>
      <c r="AE48" s="1" t="s">
        <v>29</v>
      </c>
      <c r="AF48" s="6"/>
      <c r="AG48" s="6"/>
      <c r="AH48" s="1" t="s">
        <v>36</v>
      </c>
      <c r="AI48" s="1" t="s">
        <v>37</v>
      </c>
      <c r="AJ48" s="6"/>
      <c r="AK48" s="6"/>
      <c r="AL48" s="1" t="s">
        <v>38</v>
      </c>
      <c r="AM48" s="1" t="s">
        <v>39</v>
      </c>
      <c r="AN48" s="6">
        <v>4</v>
      </c>
      <c r="AO48" s="6">
        <v>3.0979999999999999</v>
      </c>
      <c r="AP48" s="1" t="s">
        <v>40</v>
      </c>
      <c r="AQ48" s="1" t="s">
        <v>41</v>
      </c>
      <c r="AR48" s="6"/>
      <c r="AS48" s="6"/>
      <c r="AT48" s="6"/>
      <c r="AU48" s="6"/>
      <c r="AV48" s="6"/>
      <c r="AW48" s="6"/>
      <c r="AX48" s="1" t="s">
        <v>42</v>
      </c>
      <c r="AY48" s="1" t="s">
        <v>39</v>
      </c>
      <c r="AZ48" s="6"/>
      <c r="BA48" s="6"/>
      <c r="BB48" s="1" t="s">
        <v>42</v>
      </c>
      <c r="BC48" s="1" t="s">
        <v>33</v>
      </c>
      <c r="BD48" s="6"/>
      <c r="BE48" s="6"/>
      <c r="BF48" s="1" t="s">
        <v>42</v>
      </c>
      <c r="BG48" s="1" t="s">
        <v>39</v>
      </c>
      <c r="BH48" s="6"/>
      <c r="BI48" s="11"/>
      <c r="BJ48" s="1" t="s">
        <v>43</v>
      </c>
      <c r="BK48" s="1" t="s">
        <v>44</v>
      </c>
      <c r="BL48" s="6">
        <v>6.0000000000000001E-3</v>
      </c>
      <c r="BM48" s="6">
        <v>2.4359999999999999</v>
      </c>
      <c r="BN48" s="1" t="s">
        <v>45</v>
      </c>
      <c r="BO48" s="1" t="s">
        <v>44</v>
      </c>
      <c r="BP48" s="6"/>
      <c r="BQ48" s="6"/>
      <c r="BR48" s="1" t="s">
        <v>46</v>
      </c>
      <c r="BS48" s="1" t="s">
        <v>47</v>
      </c>
      <c r="BT48" s="6"/>
      <c r="BU48" s="6"/>
      <c r="BV48" s="1" t="s">
        <v>46</v>
      </c>
      <c r="BW48" s="1" t="s">
        <v>41</v>
      </c>
      <c r="BX48" s="6"/>
      <c r="BY48" s="6"/>
      <c r="BZ48" s="1" t="s">
        <v>46</v>
      </c>
      <c r="CA48" s="1" t="s">
        <v>48</v>
      </c>
      <c r="CB48" s="6"/>
      <c r="CC48" s="6"/>
      <c r="CD48" s="1" t="s">
        <v>46</v>
      </c>
      <c r="CE48" s="1" t="s">
        <v>48</v>
      </c>
      <c r="CF48" s="6">
        <v>1.0999999999999999E-2</v>
      </c>
      <c r="CG48" s="6">
        <v>16.873999999999999</v>
      </c>
      <c r="CH48" s="1" t="s">
        <v>46</v>
      </c>
      <c r="CI48" s="1" t="s">
        <v>39</v>
      </c>
      <c r="CJ48" s="6"/>
      <c r="CK48" s="6"/>
      <c r="CL48" s="1" t="s">
        <v>49</v>
      </c>
      <c r="CM48" s="1" t="s">
        <v>39</v>
      </c>
      <c r="CN48" s="6"/>
      <c r="CO48" s="6"/>
      <c r="CP48" s="1" t="s">
        <v>50</v>
      </c>
      <c r="CQ48" s="1" t="s">
        <v>51</v>
      </c>
      <c r="CR48" s="6"/>
      <c r="CS48" s="6"/>
      <c r="CT48" s="1" t="s">
        <v>50</v>
      </c>
      <c r="CU48" s="1" t="s">
        <v>39</v>
      </c>
      <c r="CV48" s="6">
        <v>2</v>
      </c>
      <c r="CW48" s="6">
        <v>3.8340000000000001</v>
      </c>
      <c r="CX48" s="1" t="s">
        <v>50</v>
      </c>
      <c r="CY48" s="1" t="s">
        <v>39</v>
      </c>
      <c r="CZ48" s="6"/>
      <c r="DA48" s="6"/>
      <c r="DB48" s="1" t="s">
        <v>59</v>
      </c>
      <c r="DC48" s="1" t="s">
        <v>60</v>
      </c>
      <c r="DD48" s="6"/>
      <c r="DE48" s="6"/>
      <c r="DF48" s="1" t="s">
        <v>52</v>
      </c>
      <c r="DG48" s="1" t="s">
        <v>53</v>
      </c>
      <c r="DH48" s="6"/>
      <c r="DI48" s="6"/>
      <c r="DJ48" s="1" t="s">
        <v>31</v>
      </c>
      <c r="DK48" s="11">
        <f>0.2544*G48</f>
        <v>37.279297728000003</v>
      </c>
    </row>
    <row r="49" spans="1:115" ht="15.75" x14ac:dyDescent="0.25">
      <c r="A49" s="6">
        <v>47</v>
      </c>
      <c r="B49" s="6">
        <v>1</v>
      </c>
      <c r="C49" s="9" t="s">
        <v>382</v>
      </c>
      <c r="D49" s="8" t="s">
        <v>373</v>
      </c>
      <c r="E49" s="6">
        <v>480.63600000000002</v>
      </c>
      <c r="F49" s="6">
        <v>15.962</v>
      </c>
      <c r="G49" s="10">
        <v>133.80959999999999</v>
      </c>
      <c r="H49" s="3">
        <f t="shared" si="0"/>
        <v>598.48360000000002</v>
      </c>
      <c r="I49" s="3">
        <f t="shared" si="1"/>
        <v>346.09116224000002</v>
      </c>
      <c r="J49" s="1" t="s">
        <v>28</v>
      </c>
      <c r="K49" s="1" t="s">
        <v>29</v>
      </c>
      <c r="L49" s="6"/>
      <c r="M49" s="6"/>
      <c r="N49" s="1" t="s">
        <v>30</v>
      </c>
      <c r="O49" s="1" t="s">
        <v>34</v>
      </c>
      <c r="P49" s="6"/>
      <c r="Q49" s="6"/>
      <c r="R49" s="1" t="s">
        <v>30</v>
      </c>
      <c r="S49" s="1" t="s">
        <v>32</v>
      </c>
      <c r="T49" s="6"/>
      <c r="U49" s="6"/>
      <c r="V49" s="6" t="s">
        <v>30</v>
      </c>
      <c r="W49" s="6" t="s">
        <v>33</v>
      </c>
      <c r="X49" s="6"/>
      <c r="Y49" s="6"/>
      <c r="Z49" s="1" t="s">
        <v>30</v>
      </c>
      <c r="AA49" s="1" t="s">
        <v>34</v>
      </c>
      <c r="AB49" s="6"/>
      <c r="AC49" s="6"/>
      <c r="AD49" s="1" t="s">
        <v>35</v>
      </c>
      <c r="AE49" s="1" t="s">
        <v>29</v>
      </c>
      <c r="AF49" s="6"/>
      <c r="AG49" s="6"/>
      <c r="AH49" s="1" t="s">
        <v>36</v>
      </c>
      <c r="AI49" s="1" t="s">
        <v>37</v>
      </c>
      <c r="AJ49" s="6">
        <v>0.13900000000000001</v>
      </c>
      <c r="AK49" s="6">
        <v>307.11</v>
      </c>
      <c r="AL49" s="1" t="s">
        <v>38</v>
      </c>
      <c r="AM49" s="1" t="s">
        <v>39</v>
      </c>
      <c r="AN49" s="6"/>
      <c r="AO49" s="6"/>
      <c r="AP49" s="1" t="s">
        <v>40</v>
      </c>
      <c r="AQ49" s="1" t="s">
        <v>41</v>
      </c>
      <c r="AR49" s="6"/>
      <c r="AS49" s="6"/>
      <c r="AT49" s="6"/>
      <c r="AU49" s="6"/>
      <c r="AV49" s="6"/>
      <c r="AW49" s="6"/>
      <c r="AX49" s="1" t="s">
        <v>42</v>
      </c>
      <c r="AY49" s="1" t="s">
        <v>39</v>
      </c>
      <c r="AZ49" s="6"/>
      <c r="BA49" s="6"/>
      <c r="BB49" s="1" t="s">
        <v>42</v>
      </c>
      <c r="BC49" s="1" t="s">
        <v>33</v>
      </c>
      <c r="BD49" s="6"/>
      <c r="BE49" s="6"/>
      <c r="BF49" s="1" t="s">
        <v>42</v>
      </c>
      <c r="BG49" s="1" t="s">
        <v>39</v>
      </c>
      <c r="BH49" s="6"/>
      <c r="BI49" s="11"/>
      <c r="BJ49" s="1" t="s">
        <v>43</v>
      </c>
      <c r="BK49" s="1" t="s">
        <v>44</v>
      </c>
      <c r="BL49" s="6">
        <f>0.005+0.005</f>
        <v>0.01</v>
      </c>
      <c r="BM49" s="6">
        <f>2.47+2.47</f>
        <v>4.9400000000000004</v>
      </c>
      <c r="BN49" s="1" t="s">
        <v>45</v>
      </c>
      <c r="BO49" s="1" t="s">
        <v>44</v>
      </c>
      <c r="BP49" s="6"/>
      <c r="BQ49" s="6"/>
      <c r="BR49" s="1" t="s">
        <v>46</v>
      </c>
      <c r="BS49" s="1" t="s">
        <v>47</v>
      </c>
      <c r="BT49" s="6"/>
      <c r="BU49" s="6"/>
      <c r="BV49" s="1" t="s">
        <v>46</v>
      </c>
      <c r="BW49" s="1" t="s">
        <v>41</v>
      </c>
      <c r="BX49" s="6"/>
      <c r="BY49" s="6"/>
      <c r="BZ49" s="1" t="s">
        <v>46</v>
      </c>
      <c r="CA49" s="1" t="s">
        <v>48</v>
      </c>
      <c r="CB49" s="6"/>
      <c r="CC49" s="6"/>
      <c r="CD49" s="1" t="s">
        <v>46</v>
      </c>
      <c r="CE49" s="1" t="s">
        <v>48</v>
      </c>
      <c r="CF49" s="6"/>
      <c r="CG49" s="6"/>
      <c r="CH49" s="1" t="s">
        <v>46</v>
      </c>
      <c r="CI49" s="1" t="s">
        <v>39</v>
      </c>
      <c r="CJ49" s="6"/>
      <c r="CK49" s="6"/>
      <c r="CL49" s="1" t="s">
        <v>49</v>
      </c>
      <c r="CM49" s="1" t="s">
        <v>39</v>
      </c>
      <c r="CN49" s="6"/>
      <c r="CO49" s="6"/>
      <c r="CP49" s="1" t="s">
        <v>50</v>
      </c>
      <c r="CQ49" s="1" t="s">
        <v>51</v>
      </c>
      <c r="CR49" s="6"/>
      <c r="CS49" s="6"/>
      <c r="CT49" s="1" t="s">
        <v>50</v>
      </c>
      <c r="CU49" s="1" t="s">
        <v>39</v>
      </c>
      <c r="CV49" s="6"/>
      <c r="CW49" s="6"/>
      <c r="CX49" s="1" t="s">
        <v>50</v>
      </c>
      <c r="CY49" s="1" t="s">
        <v>39</v>
      </c>
      <c r="CZ49" s="6"/>
      <c r="DA49" s="6"/>
      <c r="DB49" s="1" t="s">
        <v>59</v>
      </c>
      <c r="DC49" s="1" t="s">
        <v>60</v>
      </c>
      <c r="DD49" s="6"/>
      <c r="DE49" s="6"/>
      <c r="DF49" s="1" t="s">
        <v>52</v>
      </c>
      <c r="DG49" s="1" t="s">
        <v>53</v>
      </c>
      <c r="DH49" s="6"/>
      <c r="DI49" s="6"/>
      <c r="DJ49" s="1" t="s">
        <v>31</v>
      </c>
      <c r="DK49" s="11">
        <f>0.2544*G49</f>
        <v>34.041162239999998</v>
      </c>
    </row>
    <row r="50" spans="1:115" ht="15.75" x14ac:dyDescent="0.25">
      <c r="A50" s="6">
        <v>48</v>
      </c>
      <c r="B50" s="6">
        <v>1</v>
      </c>
      <c r="C50" s="9" t="s">
        <v>383</v>
      </c>
      <c r="D50" s="8" t="s">
        <v>373</v>
      </c>
      <c r="E50" s="6">
        <v>317.10300000000001</v>
      </c>
      <c r="F50" s="6">
        <v>1.9490000000000001</v>
      </c>
      <c r="G50" s="10">
        <v>91.653239999999997</v>
      </c>
      <c r="H50" s="3">
        <f t="shared" si="0"/>
        <v>406.80723999999998</v>
      </c>
      <c r="I50" s="3">
        <f t="shared" si="1"/>
        <v>31.454584256000004</v>
      </c>
      <c r="J50" s="1" t="s">
        <v>28</v>
      </c>
      <c r="K50" s="1" t="s">
        <v>29</v>
      </c>
      <c r="L50" s="6"/>
      <c r="M50" s="6"/>
      <c r="N50" s="1" t="s">
        <v>30</v>
      </c>
      <c r="O50" s="1" t="s">
        <v>34</v>
      </c>
      <c r="P50" s="6"/>
      <c r="Q50" s="6"/>
      <c r="R50" s="1" t="s">
        <v>30</v>
      </c>
      <c r="S50" s="1" t="s">
        <v>32</v>
      </c>
      <c r="T50" s="6"/>
      <c r="U50" s="6"/>
      <c r="V50" s="6" t="s">
        <v>30</v>
      </c>
      <c r="W50" s="6" t="s">
        <v>33</v>
      </c>
      <c r="X50" s="6"/>
      <c r="Y50" s="6"/>
      <c r="Z50" s="1" t="s">
        <v>30</v>
      </c>
      <c r="AA50" s="1" t="s">
        <v>34</v>
      </c>
      <c r="AB50" s="6"/>
      <c r="AC50" s="6"/>
      <c r="AD50" s="1" t="s">
        <v>35</v>
      </c>
      <c r="AE50" s="1" t="s">
        <v>29</v>
      </c>
      <c r="AF50" s="6"/>
      <c r="AG50" s="6"/>
      <c r="AH50" s="1" t="s">
        <v>36</v>
      </c>
      <c r="AI50" s="1" t="s">
        <v>37</v>
      </c>
      <c r="AJ50" s="6"/>
      <c r="AK50" s="6"/>
      <c r="AL50" s="1" t="s">
        <v>38</v>
      </c>
      <c r="AM50" s="1" t="s">
        <v>39</v>
      </c>
      <c r="AN50" s="6">
        <v>4</v>
      </c>
      <c r="AO50" s="6">
        <v>3.0979999999999999</v>
      </c>
      <c r="AP50" s="1" t="s">
        <v>40</v>
      </c>
      <c r="AQ50" s="1" t="s">
        <v>41</v>
      </c>
      <c r="AR50" s="6"/>
      <c r="AS50" s="6"/>
      <c r="AT50" s="6"/>
      <c r="AU50" s="6"/>
      <c r="AV50" s="6"/>
      <c r="AW50" s="6"/>
      <c r="AX50" s="1" t="s">
        <v>42</v>
      </c>
      <c r="AY50" s="1" t="s">
        <v>39</v>
      </c>
      <c r="AZ50" s="6"/>
      <c r="BA50" s="6"/>
      <c r="BB50" s="1" t="s">
        <v>42</v>
      </c>
      <c r="BC50" s="1" t="s">
        <v>33</v>
      </c>
      <c r="BD50" s="6"/>
      <c r="BE50" s="6"/>
      <c r="BF50" s="1" t="s">
        <v>42</v>
      </c>
      <c r="BG50" s="1" t="s">
        <v>39</v>
      </c>
      <c r="BH50" s="6"/>
      <c r="BI50" s="11"/>
      <c r="BJ50" s="1" t="s">
        <v>43</v>
      </c>
      <c r="BK50" s="1" t="s">
        <v>44</v>
      </c>
      <c r="BL50" s="6"/>
      <c r="BM50" s="6"/>
      <c r="BN50" s="1" t="s">
        <v>45</v>
      </c>
      <c r="BO50" s="1" t="s">
        <v>44</v>
      </c>
      <c r="BP50" s="6"/>
      <c r="BQ50" s="6"/>
      <c r="BR50" s="1" t="s">
        <v>46</v>
      </c>
      <c r="BS50" s="1" t="s">
        <v>47</v>
      </c>
      <c r="BT50" s="6"/>
      <c r="BU50" s="6"/>
      <c r="BV50" s="1" t="s">
        <v>46</v>
      </c>
      <c r="BW50" s="1" t="s">
        <v>41</v>
      </c>
      <c r="BX50" s="6"/>
      <c r="BY50" s="6"/>
      <c r="BZ50" s="1" t="s">
        <v>46</v>
      </c>
      <c r="CA50" s="1" t="s">
        <v>48</v>
      </c>
      <c r="CB50" s="6"/>
      <c r="CC50" s="6"/>
      <c r="CD50" s="1" t="s">
        <v>46</v>
      </c>
      <c r="CE50" s="1" t="s">
        <v>48</v>
      </c>
      <c r="CF50" s="6"/>
      <c r="CG50" s="6"/>
      <c r="CH50" s="1" t="s">
        <v>46</v>
      </c>
      <c r="CI50" s="1" t="s">
        <v>39</v>
      </c>
      <c r="CJ50" s="6"/>
      <c r="CK50" s="6"/>
      <c r="CL50" s="1" t="s">
        <v>49</v>
      </c>
      <c r="CM50" s="1" t="s">
        <v>39</v>
      </c>
      <c r="CN50" s="6"/>
      <c r="CO50" s="6"/>
      <c r="CP50" s="1" t="s">
        <v>50</v>
      </c>
      <c r="CQ50" s="1" t="s">
        <v>51</v>
      </c>
      <c r="CR50" s="6">
        <v>0.03</v>
      </c>
      <c r="CS50" s="6">
        <v>5.04</v>
      </c>
      <c r="CT50" s="1" t="s">
        <v>50</v>
      </c>
      <c r="CU50" s="1" t="s">
        <v>39</v>
      </c>
      <c r="CV50" s="6"/>
      <c r="CW50" s="6"/>
      <c r="CX50" s="1" t="s">
        <v>50</v>
      </c>
      <c r="CY50" s="1" t="s">
        <v>39</v>
      </c>
      <c r="CZ50" s="6"/>
      <c r="DA50" s="6"/>
      <c r="DB50" s="1" t="s">
        <v>59</v>
      </c>
      <c r="DC50" s="1" t="s">
        <v>60</v>
      </c>
      <c r="DD50" s="6"/>
      <c r="DE50" s="6"/>
      <c r="DF50" s="1" t="s">
        <v>52</v>
      </c>
      <c r="DG50" s="1" t="s">
        <v>53</v>
      </c>
      <c r="DH50" s="6"/>
      <c r="DI50" s="6"/>
      <c r="DJ50" s="1" t="s">
        <v>31</v>
      </c>
      <c r="DK50" s="11">
        <f>0.2544*G50</f>
        <v>23.316584256000002</v>
      </c>
    </row>
    <row r="51" spans="1:115" ht="15.75" x14ac:dyDescent="0.25">
      <c r="A51" s="6">
        <v>49</v>
      </c>
      <c r="B51" s="6">
        <v>1</v>
      </c>
      <c r="C51" s="9" t="s">
        <v>390</v>
      </c>
      <c r="D51" s="8" t="s">
        <v>373</v>
      </c>
      <c r="E51" s="6">
        <v>-87.769000000000005</v>
      </c>
      <c r="F51" s="6">
        <v>43.472999999999999</v>
      </c>
      <c r="G51" s="10">
        <v>101.58311999999999</v>
      </c>
      <c r="H51" s="3">
        <f t="shared" si="0"/>
        <v>-29.658880000000025</v>
      </c>
      <c r="I51" s="3">
        <f t="shared" si="1"/>
        <v>7.4059999999999997</v>
      </c>
      <c r="J51" s="1" t="s">
        <v>28</v>
      </c>
      <c r="K51" s="1" t="s">
        <v>29</v>
      </c>
      <c r="L51" s="6"/>
      <c r="M51" s="6"/>
      <c r="N51" s="1" t="s">
        <v>30</v>
      </c>
      <c r="O51" s="1" t="s">
        <v>34</v>
      </c>
      <c r="P51" s="6"/>
      <c r="Q51" s="6"/>
      <c r="R51" s="1" t="s">
        <v>30</v>
      </c>
      <c r="S51" s="1" t="s">
        <v>32</v>
      </c>
      <c r="T51" s="6"/>
      <c r="U51" s="6"/>
      <c r="V51" s="6" t="s">
        <v>30</v>
      </c>
      <c r="W51" s="6" t="s">
        <v>33</v>
      </c>
      <c r="X51" s="6"/>
      <c r="Y51" s="6"/>
      <c r="Z51" s="1" t="s">
        <v>30</v>
      </c>
      <c r="AA51" s="1" t="s">
        <v>34</v>
      </c>
      <c r="AB51" s="6"/>
      <c r="AC51" s="6"/>
      <c r="AD51" s="1" t="s">
        <v>35</v>
      </c>
      <c r="AE51" s="1" t="s">
        <v>29</v>
      </c>
      <c r="AF51" s="6"/>
      <c r="AG51" s="6"/>
      <c r="AH51" s="1" t="s">
        <v>36</v>
      </c>
      <c r="AI51" s="1" t="s">
        <v>37</v>
      </c>
      <c r="AJ51" s="6"/>
      <c r="AK51" s="6"/>
      <c r="AL51" s="1" t="s">
        <v>38</v>
      </c>
      <c r="AM51" s="1" t="s">
        <v>39</v>
      </c>
      <c r="AN51" s="6"/>
      <c r="AO51" s="6"/>
      <c r="AP51" s="1" t="s">
        <v>40</v>
      </c>
      <c r="AQ51" s="1" t="s">
        <v>41</v>
      </c>
      <c r="AR51" s="6"/>
      <c r="AS51" s="6"/>
      <c r="AT51" s="6"/>
      <c r="AU51" s="6"/>
      <c r="AV51" s="6"/>
      <c r="AW51" s="6"/>
      <c r="AX51" s="1" t="s">
        <v>42</v>
      </c>
      <c r="AY51" s="1" t="s">
        <v>39</v>
      </c>
      <c r="AZ51" s="6"/>
      <c r="BA51" s="6"/>
      <c r="BB51" s="1" t="s">
        <v>42</v>
      </c>
      <c r="BC51" s="1" t="s">
        <v>33</v>
      </c>
      <c r="BD51" s="6">
        <v>1</v>
      </c>
      <c r="BE51" s="6">
        <v>7.4059999999999997</v>
      </c>
      <c r="BF51" s="1" t="s">
        <v>42</v>
      </c>
      <c r="BG51" s="1" t="s">
        <v>39</v>
      </c>
      <c r="BH51" s="6"/>
      <c r="BI51" s="11"/>
      <c r="BJ51" s="1" t="s">
        <v>43</v>
      </c>
      <c r="BK51" s="1" t="s">
        <v>44</v>
      </c>
      <c r="BL51" s="6"/>
      <c r="BM51" s="6"/>
      <c r="BN51" s="1" t="s">
        <v>45</v>
      </c>
      <c r="BO51" s="1" t="s">
        <v>44</v>
      </c>
      <c r="BP51" s="6"/>
      <c r="BQ51" s="6"/>
      <c r="BR51" s="1" t="s">
        <v>46</v>
      </c>
      <c r="BS51" s="1" t="s">
        <v>47</v>
      </c>
      <c r="BT51" s="6"/>
      <c r="BU51" s="6"/>
      <c r="BV51" s="1" t="s">
        <v>46</v>
      </c>
      <c r="BW51" s="1" t="s">
        <v>41</v>
      </c>
      <c r="BX51" s="6"/>
      <c r="BY51" s="6"/>
      <c r="BZ51" s="1" t="s">
        <v>46</v>
      </c>
      <c r="CA51" s="1" t="s">
        <v>48</v>
      </c>
      <c r="CB51" s="6"/>
      <c r="CC51" s="6"/>
      <c r="CD51" s="1" t="s">
        <v>46</v>
      </c>
      <c r="CE51" s="1" t="s">
        <v>48</v>
      </c>
      <c r="CF51" s="6"/>
      <c r="CG51" s="6"/>
      <c r="CH51" s="1" t="s">
        <v>46</v>
      </c>
      <c r="CI51" s="1" t="s">
        <v>39</v>
      </c>
      <c r="CJ51" s="6"/>
      <c r="CK51" s="6"/>
      <c r="CL51" s="1" t="s">
        <v>49</v>
      </c>
      <c r="CM51" s="1" t="s">
        <v>39</v>
      </c>
      <c r="CN51" s="6"/>
      <c r="CO51" s="6"/>
      <c r="CP51" s="1" t="s">
        <v>50</v>
      </c>
      <c r="CQ51" s="1" t="s">
        <v>51</v>
      </c>
      <c r="CR51" s="6"/>
      <c r="CS51" s="6"/>
      <c r="CT51" s="1" t="s">
        <v>50</v>
      </c>
      <c r="CU51" s="1" t="s">
        <v>39</v>
      </c>
      <c r="CV51" s="6"/>
      <c r="CW51" s="6"/>
      <c r="CX51" s="1" t="s">
        <v>50</v>
      </c>
      <c r="CY51" s="1" t="s">
        <v>39</v>
      </c>
      <c r="CZ51" s="6"/>
      <c r="DA51" s="6"/>
      <c r="DB51" s="1" t="s">
        <v>59</v>
      </c>
      <c r="DC51" s="1" t="s">
        <v>60</v>
      </c>
      <c r="DD51" s="6"/>
      <c r="DE51" s="6"/>
      <c r="DF51" s="1" t="s">
        <v>52</v>
      </c>
      <c r="DG51" s="1" t="s">
        <v>53</v>
      </c>
      <c r="DH51" s="6"/>
      <c r="DI51" s="6"/>
      <c r="DJ51" s="1" t="s">
        <v>31</v>
      </c>
      <c r="DK51" s="11"/>
    </row>
    <row r="52" spans="1:115" ht="15.75" x14ac:dyDescent="0.25">
      <c r="A52" s="6">
        <v>50</v>
      </c>
      <c r="B52" s="6">
        <v>1</v>
      </c>
      <c r="C52" s="9" t="s">
        <v>391</v>
      </c>
      <c r="D52" s="8" t="s">
        <v>373</v>
      </c>
      <c r="E52" s="6">
        <v>-37.21</v>
      </c>
      <c r="F52" s="6">
        <v>0</v>
      </c>
      <c r="G52" s="10">
        <v>53.090519999999998</v>
      </c>
      <c r="H52" s="3">
        <f t="shared" si="0"/>
        <v>15.880519999999997</v>
      </c>
      <c r="I52" s="3">
        <f t="shared" si="1"/>
        <v>22.925999999999998</v>
      </c>
      <c r="J52" s="1" t="s">
        <v>28</v>
      </c>
      <c r="K52" s="1" t="s">
        <v>29</v>
      </c>
      <c r="L52" s="6"/>
      <c r="M52" s="6"/>
      <c r="N52" s="1" t="s">
        <v>30</v>
      </c>
      <c r="O52" s="1" t="s">
        <v>34</v>
      </c>
      <c r="P52" s="6"/>
      <c r="Q52" s="6"/>
      <c r="R52" s="1" t="s">
        <v>30</v>
      </c>
      <c r="S52" s="1" t="s">
        <v>32</v>
      </c>
      <c r="T52" s="6"/>
      <c r="U52" s="6"/>
      <c r="V52" s="6" t="s">
        <v>30</v>
      </c>
      <c r="W52" s="6" t="s">
        <v>33</v>
      </c>
      <c r="X52" s="6"/>
      <c r="Y52" s="6"/>
      <c r="Z52" s="1" t="s">
        <v>30</v>
      </c>
      <c r="AA52" s="1" t="s">
        <v>34</v>
      </c>
      <c r="AB52" s="6"/>
      <c r="AC52" s="6"/>
      <c r="AD52" s="1" t="s">
        <v>35</v>
      </c>
      <c r="AE52" s="1" t="s">
        <v>29</v>
      </c>
      <c r="AF52" s="6"/>
      <c r="AG52" s="6"/>
      <c r="AH52" s="1" t="s">
        <v>36</v>
      </c>
      <c r="AI52" s="1" t="s">
        <v>37</v>
      </c>
      <c r="AJ52" s="6"/>
      <c r="AK52" s="6"/>
      <c r="AL52" s="1" t="s">
        <v>38</v>
      </c>
      <c r="AM52" s="1" t="s">
        <v>39</v>
      </c>
      <c r="AN52" s="6">
        <v>7</v>
      </c>
      <c r="AO52" s="6">
        <v>4.4800000000000004</v>
      </c>
      <c r="AP52" s="1" t="s">
        <v>40</v>
      </c>
      <c r="AQ52" s="1" t="s">
        <v>41</v>
      </c>
      <c r="AR52" s="6">
        <v>5.0000000000000001E-3</v>
      </c>
      <c r="AS52" s="6">
        <v>4.95</v>
      </c>
      <c r="AT52" s="6"/>
      <c r="AU52" s="6"/>
      <c r="AV52" s="6"/>
      <c r="AW52" s="6"/>
      <c r="AX52" s="1" t="s">
        <v>42</v>
      </c>
      <c r="AY52" s="1" t="s">
        <v>39</v>
      </c>
      <c r="AZ52" s="6"/>
      <c r="BA52" s="6"/>
      <c r="BB52" s="1" t="s">
        <v>42</v>
      </c>
      <c r="BC52" s="1" t="s">
        <v>33</v>
      </c>
      <c r="BD52" s="6">
        <v>1</v>
      </c>
      <c r="BE52" s="6">
        <v>7.4059999999999997</v>
      </c>
      <c r="BF52" s="1" t="s">
        <v>42</v>
      </c>
      <c r="BG52" s="1" t="s">
        <v>39</v>
      </c>
      <c r="BH52" s="6"/>
      <c r="BI52" s="11"/>
      <c r="BJ52" s="1" t="s">
        <v>43</v>
      </c>
      <c r="BK52" s="1" t="s">
        <v>44</v>
      </c>
      <c r="BL52" s="6">
        <v>1.4999999999999999E-2</v>
      </c>
      <c r="BM52" s="6">
        <f>2.03+1.624+2.436</f>
        <v>6.09</v>
      </c>
      <c r="BN52" s="1" t="s">
        <v>45</v>
      </c>
      <c r="BO52" s="1" t="s">
        <v>44</v>
      </c>
      <c r="BP52" s="6"/>
      <c r="BQ52" s="6"/>
      <c r="BR52" s="1" t="s">
        <v>46</v>
      </c>
      <c r="BS52" s="1" t="s">
        <v>47</v>
      </c>
      <c r="BT52" s="6"/>
      <c r="BU52" s="6"/>
      <c r="BV52" s="1" t="s">
        <v>46</v>
      </c>
      <c r="BW52" s="1" t="s">
        <v>41</v>
      </c>
      <c r="BX52" s="6"/>
      <c r="BY52" s="6"/>
      <c r="BZ52" s="1" t="s">
        <v>46</v>
      </c>
      <c r="CA52" s="1" t="s">
        <v>48</v>
      </c>
      <c r="CB52" s="6"/>
      <c r="CC52" s="6"/>
      <c r="CD52" s="1" t="s">
        <v>46</v>
      </c>
      <c r="CE52" s="1" t="s">
        <v>48</v>
      </c>
      <c r="CF52" s="6"/>
      <c r="CG52" s="6"/>
      <c r="CH52" s="1" t="s">
        <v>46</v>
      </c>
      <c r="CI52" s="1" t="s">
        <v>39</v>
      </c>
      <c r="CJ52" s="6"/>
      <c r="CK52" s="6"/>
      <c r="CL52" s="1" t="s">
        <v>49</v>
      </c>
      <c r="CM52" s="1" t="s">
        <v>39</v>
      </c>
      <c r="CN52" s="6"/>
      <c r="CO52" s="6"/>
      <c r="CP52" s="1" t="s">
        <v>50</v>
      </c>
      <c r="CQ52" s="1" t="s">
        <v>51</v>
      </c>
      <c r="CR52" s="6"/>
      <c r="CS52" s="6"/>
      <c r="CT52" s="1" t="s">
        <v>50</v>
      </c>
      <c r="CU52" s="1" t="s">
        <v>39</v>
      </c>
      <c r="CV52" s="6"/>
      <c r="CW52" s="6"/>
      <c r="CX52" s="1" t="s">
        <v>50</v>
      </c>
      <c r="CY52" s="1" t="s">
        <v>39</v>
      </c>
      <c r="CZ52" s="6"/>
      <c r="DA52" s="6"/>
      <c r="DB52" s="1" t="s">
        <v>59</v>
      </c>
      <c r="DC52" s="1" t="s">
        <v>60</v>
      </c>
      <c r="DD52" s="6"/>
      <c r="DE52" s="6"/>
      <c r="DF52" s="1" t="s">
        <v>52</v>
      </c>
      <c r="DG52" s="1" t="s">
        <v>53</v>
      </c>
      <c r="DH52" s="6"/>
      <c r="DI52" s="6"/>
      <c r="DJ52" s="1" t="s">
        <v>31</v>
      </c>
      <c r="DK52" s="11"/>
    </row>
    <row r="53" spans="1:115" ht="15.75" x14ac:dyDescent="0.25">
      <c r="A53" s="6">
        <v>51</v>
      </c>
      <c r="B53" s="6">
        <v>1</v>
      </c>
      <c r="C53" s="9" t="s">
        <v>96</v>
      </c>
      <c r="D53" s="8" t="s">
        <v>373</v>
      </c>
      <c r="E53" s="6">
        <v>264.88600000000002</v>
      </c>
      <c r="F53" s="6">
        <v>22.114999999999998</v>
      </c>
      <c r="G53" s="10">
        <v>147.38964000000001</v>
      </c>
      <c r="H53" s="3">
        <f t="shared" si="0"/>
        <v>390.16064000000006</v>
      </c>
      <c r="I53" s="3">
        <f t="shared" si="1"/>
        <v>48.709924416000007</v>
      </c>
      <c r="J53" s="1" t="s">
        <v>28</v>
      </c>
      <c r="K53" s="1" t="s">
        <v>29</v>
      </c>
      <c r="L53" s="6"/>
      <c r="M53" s="6"/>
      <c r="N53" s="1" t="s">
        <v>30</v>
      </c>
      <c r="O53" s="1" t="s">
        <v>34</v>
      </c>
      <c r="P53" s="6"/>
      <c r="Q53" s="6"/>
      <c r="R53" s="1" t="s">
        <v>30</v>
      </c>
      <c r="S53" s="1" t="s">
        <v>32</v>
      </c>
      <c r="T53" s="6"/>
      <c r="U53" s="6"/>
      <c r="V53" s="6" t="s">
        <v>30</v>
      </c>
      <c r="W53" s="6" t="s">
        <v>33</v>
      </c>
      <c r="X53" s="6"/>
      <c r="Y53" s="6"/>
      <c r="Z53" s="1" t="s">
        <v>30</v>
      </c>
      <c r="AA53" s="1" t="s">
        <v>34</v>
      </c>
      <c r="AB53" s="6"/>
      <c r="AC53" s="6"/>
      <c r="AD53" s="1" t="s">
        <v>35</v>
      </c>
      <c r="AE53" s="1" t="s">
        <v>29</v>
      </c>
      <c r="AF53" s="6"/>
      <c r="AG53" s="6"/>
      <c r="AH53" s="1" t="s">
        <v>36</v>
      </c>
      <c r="AI53" s="1" t="s">
        <v>37</v>
      </c>
      <c r="AJ53" s="6"/>
      <c r="AK53" s="6"/>
      <c r="AL53" s="1" t="s">
        <v>38</v>
      </c>
      <c r="AM53" s="1" t="s">
        <v>39</v>
      </c>
      <c r="AN53" s="6"/>
      <c r="AO53" s="6"/>
      <c r="AP53" s="1" t="s">
        <v>40</v>
      </c>
      <c r="AQ53" s="1" t="s">
        <v>41</v>
      </c>
      <c r="AR53" s="6"/>
      <c r="AS53" s="6"/>
      <c r="AT53" s="6"/>
      <c r="AU53" s="6"/>
      <c r="AV53" s="6"/>
      <c r="AW53" s="6"/>
      <c r="AX53" s="1" t="s">
        <v>42</v>
      </c>
      <c r="AY53" s="1" t="s">
        <v>39</v>
      </c>
      <c r="AZ53" s="6"/>
      <c r="BA53" s="6"/>
      <c r="BB53" s="1" t="s">
        <v>42</v>
      </c>
      <c r="BC53" s="1" t="s">
        <v>33</v>
      </c>
      <c r="BD53" s="6"/>
      <c r="BE53" s="6"/>
      <c r="BF53" s="1" t="s">
        <v>42</v>
      </c>
      <c r="BG53" s="1" t="s">
        <v>39</v>
      </c>
      <c r="BH53" s="6"/>
      <c r="BI53" s="11"/>
      <c r="BJ53" s="1" t="s">
        <v>43</v>
      </c>
      <c r="BK53" s="1" t="s">
        <v>44</v>
      </c>
      <c r="BL53" s="6">
        <v>8.9999999999999993E-3</v>
      </c>
      <c r="BM53" s="6">
        <v>3.6539999999999999</v>
      </c>
      <c r="BN53" s="1" t="s">
        <v>45</v>
      </c>
      <c r="BO53" s="1" t="s">
        <v>44</v>
      </c>
      <c r="BP53" s="6"/>
      <c r="BQ53" s="6"/>
      <c r="BR53" s="1" t="s">
        <v>46</v>
      </c>
      <c r="BS53" s="1" t="s">
        <v>47</v>
      </c>
      <c r="BT53" s="6"/>
      <c r="BU53" s="6"/>
      <c r="BV53" s="1" t="s">
        <v>46</v>
      </c>
      <c r="BW53" s="1" t="s">
        <v>41</v>
      </c>
      <c r="BX53" s="6"/>
      <c r="BY53" s="6"/>
      <c r="BZ53" s="1" t="s">
        <v>46</v>
      </c>
      <c r="CA53" s="1" t="s">
        <v>48</v>
      </c>
      <c r="CB53" s="6"/>
      <c r="CC53" s="6"/>
      <c r="CD53" s="1" t="s">
        <v>46</v>
      </c>
      <c r="CE53" s="1" t="s">
        <v>48</v>
      </c>
      <c r="CF53" s="6"/>
      <c r="CG53" s="6"/>
      <c r="CH53" s="1" t="s">
        <v>46</v>
      </c>
      <c r="CI53" s="1" t="s">
        <v>39</v>
      </c>
      <c r="CJ53" s="6"/>
      <c r="CK53" s="6"/>
      <c r="CL53" s="1" t="s">
        <v>49</v>
      </c>
      <c r="CM53" s="1" t="s">
        <v>39</v>
      </c>
      <c r="CN53" s="6"/>
      <c r="CO53" s="6"/>
      <c r="CP53" s="1" t="s">
        <v>50</v>
      </c>
      <c r="CQ53" s="1" t="s">
        <v>51</v>
      </c>
      <c r="CR53" s="6">
        <v>4.4999999999999998E-2</v>
      </c>
      <c r="CS53" s="6">
        <v>7.56</v>
      </c>
      <c r="CT53" s="1" t="s">
        <v>50</v>
      </c>
      <c r="CU53" s="1" t="s">
        <v>39</v>
      </c>
      <c r="CV53" s="6"/>
      <c r="CW53" s="6"/>
      <c r="CX53" s="1" t="s">
        <v>50</v>
      </c>
      <c r="CY53" s="1" t="s">
        <v>39</v>
      </c>
      <c r="CZ53" s="6"/>
      <c r="DA53" s="6"/>
      <c r="DB53" s="1" t="s">
        <v>59</v>
      </c>
      <c r="DC53" s="1" t="s">
        <v>60</v>
      </c>
      <c r="DD53" s="6"/>
      <c r="DE53" s="6"/>
      <c r="DF53" s="1" t="s">
        <v>52</v>
      </c>
      <c r="DG53" s="1" t="s">
        <v>53</v>
      </c>
      <c r="DH53" s="6"/>
      <c r="DI53" s="6"/>
      <c r="DJ53" s="1" t="s">
        <v>31</v>
      </c>
      <c r="DK53" s="11">
        <f t="shared" ref="DK53:DK60" si="4">0.2544*G53</f>
        <v>37.495924416000008</v>
      </c>
    </row>
    <row r="54" spans="1:115" ht="15.75" x14ac:dyDescent="0.25">
      <c r="A54" s="6">
        <v>52</v>
      </c>
      <c r="B54" s="6">
        <v>1</v>
      </c>
      <c r="C54" s="9" t="s">
        <v>97</v>
      </c>
      <c r="D54" s="8" t="s">
        <v>373</v>
      </c>
      <c r="E54" s="6">
        <v>24.905000000000001</v>
      </c>
      <c r="F54" s="6">
        <v>4.3410000000000002</v>
      </c>
      <c r="G54" s="10">
        <v>63.298560000000002</v>
      </c>
      <c r="H54" s="3">
        <f t="shared" si="0"/>
        <v>83.862560000000002</v>
      </c>
      <c r="I54" s="3">
        <f t="shared" si="1"/>
        <v>37.548153663999997</v>
      </c>
      <c r="J54" s="1" t="s">
        <v>28</v>
      </c>
      <c r="K54" s="1" t="s">
        <v>29</v>
      </c>
      <c r="L54" s="6"/>
      <c r="M54" s="6"/>
      <c r="N54" s="1" t="s">
        <v>30</v>
      </c>
      <c r="O54" s="1" t="s">
        <v>34</v>
      </c>
      <c r="P54" s="6"/>
      <c r="Q54" s="6"/>
      <c r="R54" s="1" t="s">
        <v>30</v>
      </c>
      <c r="S54" s="1" t="s">
        <v>32</v>
      </c>
      <c r="T54" s="6"/>
      <c r="U54" s="6"/>
      <c r="V54" s="6" t="s">
        <v>30</v>
      </c>
      <c r="W54" s="6" t="s">
        <v>33</v>
      </c>
      <c r="X54" s="6"/>
      <c r="Y54" s="6"/>
      <c r="Z54" s="1" t="s">
        <v>30</v>
      </c>
      <c r="AA54" s="1" t="s">
        <v>34</v>
      </c>
      <c r="AB54" s="6"/>
      <c r="AC54" s="6"/>
      <c r="AD54" s="1" t="s">
        <v>35</v>
      </c>
      <c r="AE54" s="1" t="s">
        <v>29</v>
      </c>
      <c r="AF54" s="6"/>
      <c r="AG54" s="6"/>
      <c r="AH54" s="1" t="s">
        <v>36</v>
      </c>
      <c r="AI54" s="1" t="s">
        <v>37</v>
      </c>
      <c r="AJ54" s="6"/>
      <c r="AK54" s="6"/>
      <c r="AL54" s="1" t="s">
        <v>38</v>
      </c>
      <c r="AM54" s="1" t="s">
        <v>39</v>
      </c>
      <c r="AN54" s="6">
        <v>10</v>
      </c>
      <c r="AO54" s="6">
        <v>6.633</v>
      </c>
      <c r="AP54" s="1" t="s">
        <v>40</v>
      </c>
      <c r="AQ54" s="1" t="s">
        <v>41</v>
      </c>
      <c r="AR54" s="6"/>
      <c r="AS54" s="6"/>
      <c r="AT54" s="6"/>
      <c r="AU54" s="6"/>
      <c r="AV54" s="6"/>
      <c r="AW54" s="6"/>
      <c r="AX54" s="1" t="s">
        <v>42</v>
      </c>
      <c r="AY54" s="1" t="s">
        <v>39</v>
      </c>
      <c r="AZ54" s="6"/>
      <c r="BA54" s="6"/>
      <c r="BB54" s="1" t="s">
        <v>42</v>
      </c>
      <c r="BC54" s="1" t="s">
        <v>33</v>
      </c>
      <c r="BD54" s="6">
        <v>2</v>
      </c>
      <c r="BE54" s="6">
        <v>14.811999999999999</v>
      </c>
      <c r="BF54" s="1" t="s">
        <v>42</v>
      </c>
      <c r="BG54" s="1" t="s">
        <v>39</v>
      </c>
      <c r="BH54" s="6"/>
      <c r="BI54" s="11"/>
      <c r="BJ54" s="1" t="s">
        <v>43</v>
      </c>
      <c r="BK54" s="1" t="s">
        <v>44</v>
      </c>
      <c r="BL54" s="6"/>
      <c r="BM54" s="6"/>
      <c r="BN54" s="1" t="s">
        <v>45</v>
      </c>
      <c r="BO54" s="1" t="s">
        <v>44</v>
      </c>
      <c r="BP54" s="6"/>
      <c r="BQ54" s="6"/>
      <c r="BR54" s="1" t="s">
        <v>46</v>
      </c>
      <c r="BS54" s="1" t="s">
        <v>47</v>
      </c>
      <c r="BT54" s="6"/>
      <c r="BU54" s="6"/>
      <c r="BV54" s="1" t="s">
        <v>46</v>
      </c>
      <c r="BW54" s="1" t="s">
        <v>41</v>
      </c>
      <c r="BX54" s="6"/>
      <c r="BY54" s="6"/>
      <c r="BZ54" s="1" t="s">
        <v>46</v>
      </c>
      <c r="CA54" s="1" t="s">
        <v>48</v>
      </c>
      <c r="CB54" s="6"/>
      <c r="CC54" s="6"/>
      <c r="CD54" s="1" t="s">
        <v>46</v>
      </c>
      <c r="CE54" s="1" t="s">
        <v>48</v>
      </c>
      <c r="CF54" s="6"/>
      <c r="CG54" s="6"/>
      <c r="CH54" s="1" t="s">
        <v>46</v>
      </c>
      <c r="CI54" s="1" t="s">
        <v>39</v>
      </c>
      <c r="CJ54" s="6"/>
      <c r="CK54" s="6"/>
      <c r="CL54" s="1" t="s">
        <v>49</v>
      </c>
      <c r="CM54" s="1" t="s">
        <v>39</v>
      </c>
      <c r="CN54" s="6"/>
      <c r="CO54" s="6"/>
      <c r="CP54" s="1" t="s">
        <v>50</v>
      </c>
      <c r="CQ54" s="1" t="s">
        <v>51</v>
      </c>
      <c r="CR54" s="6"/>
      <c r="CS54" s="6"/>
      <c r="CT54" s="1" t="s">
        <v>50</v>
      </c>
      <c r="CU54" s="1" t="s">
        <v>39</v>
      </c>
      <c r="CV54" s="6"/>
      <c r="CW54" s="6"/>
      <c r="CX54" s="1" t="s">
        <v>50</v>
      </c>
      <c r="CY54" s="1" t="s">
        <v>39</v>
      </c>
      <c r="CZ54" s="6"/>
      <c r="DA54" s="6"/>
      <c r="DB54" s="1" t="s">
        <v>59</v>
      </c>
      <c r="DC54" s="1" t="s">
        <v>60</v>
      </c>
      <c r="DD54" s="6"/>
      <c r="DE54" s="6"/>
      <c r="DF54" s="1" t="s">
        <v>52</v>
      </c>
      <c r="DG54" s="1" t="s">
        <v>53</v>
      </c>
      <c r="DH54" s="6"/>
      <c r="DI54" s="6"/>
      <c r="DJ54" s="1" t="s">
        <v>31</v>
      </c>
      <c r="DK54" s="11">
        <f t="shared" si="4"/>
        <v>16.103153664000001</v>
      </c>
    </row>
    <row r="55" spans="1:115" ht="15.75" x14ac:dyDescent="0.25">
      <c r="A55" s="6">
        <v>53</v>
      </c>
      <c r="B55" s="6">
        <v>1</v>
      </c>
      <c r="C55" s="9" t="s">
        <v>98</v>
      </c>
      <c r="D55" s="8" t="s">
        <v>373</v>
      </c>
      <c r="E55" s="6">
        <v>-226.84800000000001</v>
      </c>
      <c r="F55" s="6">
        <v>7.6360000000000001</v>
      </c>
      <c r="G55" s="10">
        <v>56.1092399999999</v>
      </c>
      <c r="H55" s="3">
        <f t="shared" si="0"/>
        <v>-178.37476000000009</v>
      </c>
      <c r="I55" s="3">
        <f t="shared" si="1"/>
        <v>14.274190655999975</v>
      </c>
      <c r="J55" s="1" t="s">
        <v>28</v>
      </c>
      <c r="K55" s="1" t="s">
        <v>29</v>
      </c>
      <c r="L55" s="6"/>
      <c r="M55" s="6"/>
      <c r="N55" s="1" t="s">
        <v>30</v>
      </c>
      <c r="O55" s="1" t="s">
        <v>34</v>
      </c>
      <c r="P55" s="6"/>
      <c r="Q55" s="6"/>
      <c r="R55" s="1" t="s">
        <v>30</v>
      </c>
      <c r="S55" s="1" t="s">
        <v>32</v>
      </c>
      <c r="T55" s="6"/>
      <c r="U55" s="6"/>
      <c r="V55" s="6" t="s">
        <v>30</v>
      </c>
      <c r="W55" s="6" t="s">
        <v>33</v>
      </c>
      <c r="X55" s="6"/>
      <c r="Y55" s="6"/>
      <c r="Z55" s="1" t="s">
        <v>30</v>
      </c>
      <c r="AA55" s="1" t="s">
        <v>34</v>
      </c>
      <c r="AB55" s="6"/>
      <c r="AC55" s="6"/>
      <c r="AD55" s="1" t="s">
        <v>35</v>
      </c>
      <c r="AE55" s="1" t="s">
        <v>29</v>
      </c>
      <c r="AF55" s="6"/>
      <c r="AG55" s="6"/>
      <c r="AH55" s="1" t="s">
        <v>36</v>
      </c>
      <c r="AI55" s="1" t="s">
        <v>37</v>
      </c>
      <c r="AJ55" s="6"/>
      <c r="AK55" s="6"/>
      <c r="AL55" s="1" t="s">
        <v>38</v>
      </c>
      <c r="AM55" s="1" t="s">
        <v>39</v>
      </c>
      <c r="AN55" s="6"/>
      <c r="AO55" s="6"/>
      <c r="AP55" s="1" t="s">
        <v>40</v>
      </c>
      <c r="AQ55" s="1" t="s">
        <v>41</v>
      </c>
      <c r="AR55" s="6"/>
      <c r="AS55" s="6"/>
      <c r="AT55" s="6"/>
      <c r="AU55" s="6"/>
      <c r="AV55" s="6"/>
      <c r="AW55" s="6"/>
      <c r="AX55" s="1" t="s">
        <v>42</v>
      </c>
      <c r="AY55" s="1" t="s">
        <v>39</v>
      </c>
      <c r="AZ55" s="6"/>
      <c r="BA55" s="6"/>
      <c r="BB55" s="1" t="s">
        <v>42</v>
      </c>
      <c r="BC55" s="1" t="s">
        <v>33</v>
      </c>
      <c r="BD55" s="6"/>
      <c r="BE55" s="6"/>
      <c r="BF55" s="1" t="s">
        <v>42</v>
      </c>
      <c r="BG55" s="1" t="s">
        <v>39</v>
      </c>
      <c r="BH55" s="6"/>
      <c r="BI55" s="11"/>
      <c r="BJ55" s="1" t="s">
        <v>43</v>
      </c>
      <c r="BK55" s="1" t="s">
        <v>44</v>
      </c>
      <c r="BL55" s="6"/>
      <c r="BM55" s="6"/>
      <c r="BN55" s="1" t="s">
        <v>45</v>
      </c>
      <c r="BO55" s="1" t="s">
        <v>44</v>
      </c>
      <c r="BP55" s="6"/>
      <c r="BQ55" s="6"/>
      <c r="BR55" s="1" t="s">
        <v>46</v>
      </c>
      <c r="BS55" s="1" t="s">
        <v>47</v>
      </c>
      <c r="BT55" s="6"/>
      <c r="BU55" s="6"/>
      <c r="BV55" s="1" t="s">
        <v>46</v>
      </c>
      <c r="BW55" s="1" t="s">
        <v>41</v>
      </c>
      <c r="BX55" s="6"/>
      <c r="BY55" s="6"/>
      <c r="BZ55" s="1" t="s">
        <v>46</v>
      </c>
      <c r="CA55" s="1" t="s">
        <v>48</v>
      </c>
      <c r="CB55" s="6"/>
      <c r="CC55" s="6"/>
      <c r="CD55" s="1" t="s">
        <v>46</v>
      </c>
      <c r="CE55" s="1" t="s">
        <v>48</v>
      </c>
      <c r="CF55" s="6"/>
      <c r="CG55" s="6"/>
      <c r="CH55" s="1" t="s">
        <v>46</v>
      </c>
      <c r="CI55" s="1" t="s">
        <v>39</v>
      </c>
      <c r="CJ55" s="6"/>
      <c r="CK55" s="6"/>
      <c r="CL55" s="1" t="s">
        <v>49</v>
      </c>
      <c r="CM55" s="1" t="s">
        <v>39</v>
      </c>
      <c r="CN55" s="6"/>
      <c r="CO55" s="6"/>
      <c r="CP55" s="1" t="s">
        <v>50</v>
      </c>
      <c r="CQ55" s="1" t="s">
        <v>51</v>
      </c>
      <c r="CR55" s="6"/>
      <c r="CS55" s="6"/>
      <c r="CT55" s="1" t="s">
        <v>50</v>
      </c>
      <c r="CU55" s="1" t="s">
        <v>39</v>
      </c>
      <c r="CV55" s="6"/>
      <c r="CW55" s="6"/>
      <c r="CX55" s="1" t="s">
        <v>50</v>
      </c>
      <c r="CY55" s="1" t="s">
        <v>39</v>
      </c>
      <c r="CZ55" s="6"/>
      <c r="DA55" s="6"/>
      <c r="DB55" s="1" t="s">
        <v>59</v>
      </c>
      <c r="DC55" s="1" t="s">
        <v>60</v>
      </c>
      <c r="DD55" s="6"/>
      <c r="DE55" s="6"/>
      <c r="DF55" s="1" t="s">
        <v>52</v>
      </c>
      <c r="DG55" s="1" t="s">
        <v>53</v>
      </c>
      <c r="DH55" s="6"/>
      <c r="DI55" s="6"/>
      <c r="DJ55" s="1" t="s">
        <v>31</v>
      </c>
      <c r="DK55" s="11">
        <f t="shared" si="4"/>
        <v>14.274190655999975</v>
      </c>
    </row>
    <row r="56" spans="1:115" ht="15.75" x14ac:dyDescent="0.25">
      <c r="A56" s="6">
        <v>54</v>
      </c>
      <c r="B56" s="6">
        <v>1</v>
      </c>
      <c r="C56" s="9" t="s">
        <v>392</v>
      </c>
      <c r="D56" s="8" t="s">
        <v>373</v>
      </c>
      <c r="E56" s="6">
        <v>206.881</v>
      </c>
      <c r="F56" s="6">
        <v>11.372</v>
      </c>
      <c r="G56" s="10">
        <v>65.545320000000004</v>
      </c>
      <c r="H56" s="3">
        <f t="shared" si="0"/>
        <v>261.05432000000002</v>
      </c>
      <c r="I56" s="3">
        <f t="shared" si="1"/>
        <v>23.713729407999999</v>
      </c>
      <c r="J56" s="1" t="s">
        <v>28</v>
      </c>
      <c r="K56" s="1" t="s">
        <v>29</v>
      </c>
      <c r="L56" s="6"/>
      <c r="M56" s="6"/>
      <c r="N56" s="1" t="s">
        <v>30</v>
      </c>
      <c r="O56" s="1" t="s">
        <v>34</v>
      </c>
      <c r="P56" s="6"/>
      <c r="Q56" s="6"/>
      <c r="R56" s="1" t="s">
        <v>30</v>
      </c>
      <c r="S56" s="1" t="s">
        <v>32</v>
      </c>
      <c r="T56" s="6"/>
      <c r="U56" s="6"/>
      <c r="V56" s="6" t="s">
        <v>30</v>
      </c>
      <c r="W56" s="6" t="s">
        <v>33</v>
      </c>
      <c r="X56" s="6"/>
      <c r="Y56" s="6"/>
      <c r="Z56" s="1" t="s">
        <v>30</v>
      </c>
      <c r="AA56" s="1" t="s">
        <v>34</v>
      </c>
      <c r="AB56" s="6"/>
      <c r="AC56" s="6"/>
      <c r="AD56" s="1" t="s">
        <v>35</v>
      </c>
      <c r="AE56" s="1" t="s">
        <v>29</v>
      </c>
      <c r="AF56" s="6"/>
      <c r="AG56" s="6"/>
      <c r="AH56" s="1" t="s">
        <v>36</v>
      </c>
      <c r="AI56" s="1" t="s">
        <v>37</v>
      </c>
      <c r="AJ56" s="6"/>
      <c r="AK56" s="6"/>
      <c r="AL56" s="1" t="s">
        <v>38</v>
      </c>
      <c r="AM56" s="1" t="s">
        <v>39</v>
      </c>
      <c r="AN56" s="6">
        <v>10</v>
      </c>
      <c r="AO56" s="6">
        <v>6.633</v>
      </c>
      <c r="AP56" s="1" t="s">
        <v>40</v>
      </c>
      <c r="AQ56" s="1" t="s">
        <v>41</v>
      </c>
      <c r="AR56" s="6"/>
      <c r="AS56" s="6"/>
      <c r="AT56" s="6"/>
      <c r="AU56" s="6"/>
      <c r="AV56" s="6"/>
      <c r="AW56" s="6"/>
      <c r="AX56" s="1" t="s">
        <v>42</v>
      </c>
      <c r="AY56" s="1" t="s">
        <v>39</v>
      </c>
      <c r="AZ56" s="6"/>
      <c r="BA56" s="6"/>
      <c r="BB56" s="1" t="s">
        <v>42</v>
      </c>
      <c r="BC56" s="1" t="s">
        <v>33</v>
      </c>
      <c r="BD56" s="6"/>
      <c r="BE56" s="6"/>
      <c r="BF56" s="1" t="s">
        <v>42</v>
      </c>
      <c r="BG56" s="1" t="s">
        <v>39</v>
      </c>
      <c r="BH56" s="6"/>
      <c r="BI56" s="11"/>
      <c r="BJ56" s="1" t="s">
        <v>43</v>
      </c>
      <c r="BK56" s="1" t="s">
        <v>44</v>
      </c>
      <c r="BL56" s="6">
        <v>1E-3</v>
      </c>
      <c r="BM56" s="6">
        <v>0.40600000000000003</v>
      </c>
      <c r="BN56" s="1" t="s">
        <v>45</v>
      </c>
      <c r="BO56" s="1" t="s">
        <v>44</v>
      </c>
      <c r="BP56" s="6"/>
      <c r="BQ56" s="6"/>
      <c r="BR56" s="1" t="s">
        <v>46</v>
      </c>
      <c r="BS56" s="1" t="s">
        <v>47</v>
      </c>
      <c r="BT56" s="6"/>
      <c r="BU56" s="6"/>
      <c r="BV56" s="1" t="s">
        <v>46</v>
      </c>
      <c r="BW56" s="1" t="s">
        <v>41</v>
      </c>
      <c r="BX56" s="6"/>
      <c r="BY56" s="6"/>
      <c r="BZ56" s="1" t="s">
        <v>46</v>
      </c>
      <c r="CA56" s="1" t="s">
        <v>48</v>
      </c>
      <c r="CB56" s="6"/>
      <c r="CC56" s="6"/>
      <c r="CD56" s="1" t="s">
        <v>46</v>
      </c>
      <c r="CE56" s="1" t="s">
        <v>48</v>
      </c>
      <c r="CF56" s="6"/>
      <c r="CG56" s="6"/>
      <c r="CH56" s="1" t="s">
        <v>46</v>
      </c>
      <c r="CI56" s="1" t="s">
        <v>39</v>
      </c>
      <c r="CJ56" s="6"/>
      <c r="CK56" s="6"/>
      <c r="CL56" s="1" t="s">
        <v>49</v>
      </c>
      <c r="CM56" s="1" t="s">
        <v>39</v>
      </c>
      <c r="CN56" s="6"/>
      <c r="CO56" s="6"/>
      <c r="CP56" s="1" t="s">
        <v>50</v>
      </c>
      <c r="CQ56" s="1" t="s">
        <v>51</v>
      </c>
      <c r="CR56" s="6"/>
      <c r="CS56" s="6"/>
      <c r="CT56" s="1" t="s">
        <v>50</v>
      </c>
      <c r="CU56" s="1" t="s">
        <v>39</v>
      </c>
      <c r="CV56" s="6"/>
      <c r="CW56" s="6"/>
      <c r="CX56" s="1" t="s">
        <v>50</v>
      </c>
      <c r="CY56" s="1" t="s">
        <v>39</v>
      </c>
      <c r="CZ56" s="6"/>
      <c r="DA56" s="6"/>
      <c r="DB56" s="1" t="s">
        <v>59</v>
      </c>
      <c r="DC56" s="1" t="s">
        <v>60</v>
      </c>
      <c r="DD56" s="6"/>
      <c r="DE56" s="6"/>
      <c r="DF56" s="1" t="s">
        <v>52</v>
      </c>
      <c r="DG56" s="1" t="s">
        <v>53</v>
      </c>
      <c r="DH56" s="6"/>
      <c r="DI56" s="6"/>
      <c r="DJ56" s="1" t="s">
        <v>31</v>
      </c>
      <c r="DK56" s="11">
        <f t="shared" si="4"/>
        <v>16.674729408000001</v>
      </c>
    </row>
    <row r="57" spans="1:115" ht="15.75" x14ac:dyDescent="0.25">
      <c r="A57" s="6">
        <v>55</v>
      </c>
      <c r="B57" s="6">
        <v>1</v>
      </c>
      <c r="C57" s="9" t="s">
        <v>393</v>
      </c>
      <c r="D57" s="8" t="s">
        <v>373</v>
      </c>
      <c r="E57" s="6">
        <v>148.327</v>
      </c>
      <c r="F57" s="6">
        <v>0</v>
      </c>
      <c r="G57" s="10">
        <v>44.677680000000002</v>
      </c>
      <c r="H57" s="3">
        <f t="shared" si="0"/>
        <v>193.00468000000001</v>
      </c>
      <c r="I57" s="3">
        <f t="shared" si="1"/>
        <v>11.366001792</v>
      </c>
      <c r="J57" s="1" t="s">
        <v>28</v>
      </c>
      <c r="K57" s="1" t="s">
        <v>29</v>
      </c>
      <c r="L57" s="6"/>
      <c r="M57" s="6"/>
      <c r="N57" s="1" t="s">
        <v>30</v>
      </c>
      <c r="O57" s="1" t="s">
        <v>34</v>
      </c>
      <c r="P57" s="6"/>
      <c r="Q57" s="6"/>
      <c r="R57" s="1" t="s">
        <v>30</v>
      </c>
      <c r="S57" s="1" t="s">
        <v>32</v>
      </c>
      <c r="T57" s="6"/>
      <c r="U57" s="6"/>
      <c r="V57" s="6" t="s">
        <v>30</v>
      </c>
      <c r="W57" s="6" t="s">
        <v>33</v>
      </c>
      <c r="X57" s="6"/>
      <c r="Y57" s="6"/>
      <c r="Z57" s="1" t="s">
        <v>30</v>
      </c>
      <c r="AA57" s="1" t="s">
        <v>34</v>
      </c>
      <c r="AB57" s="6"/>
      <c r="AC57" s="6"/>
      <c r="AD57" s="1" t="s">
        <v>35</v>
      </c>
      <c r="AE57" s="1" t="s">
        <v>29</v>
      </c>
      <c r="AF57" s="6"/>
      <c r="AG57" s="6"/>
      <c r="AH57" s="1" t="s">
        <v>36</v>
      </c>
      <c r="AI57" s="1" t="s">
        <v>37</v>
      </c>
      <c r="AJ57" s="6"/>
      <c r="AK57" s="6"/>
      <c r="AL57" s="1" t="s">
        <v>38</v>
      </c>
      <c r="AM57" s="1" t="s">
        <v>39</v>
      </c>
      <c r="AN57" s="6"/>
      <c r="AO57" s="6"/>
      <c r="AP57" s="1" t="s">
        <v>40</v>
      </c>
      <c r="AQ57" s="1" t="s">
        <v>41</v>
      </c>
      <c r="AR57" s="6"/>
      <c r="AS57" s="6"/>
      <c r="AT57" s="6"/>
      <c r="AU57" s="6"/>
      <c r="AV57" s="6"/>
      <c r="AW57" s="6"/>
      <c r="AX57" s="1" t="s">
        <v>42</v>
      </c>
      <c r="AY57" s="1" t="s">
        <v>39</v>
      </c>
      <c r="AZ57" s="6"/>
      <c r="BA57" s="6"/>
      <c r="BB57" s="1" t="s">
        <v>42</v>
      </c>
      <c r="BC57" s="1" t="s">
        <v>33</v>
      </c>
      <c r="BD57" s="6"/>
      <c r="BE57" s="6"/>
      <c r="BF57" s="1" t="s">
        <v>42</v>
      </c>
      <c r="BG57" s="1" t="s">
        <v>39</v>
      </c>
      <c r="BH57" s="6"/>
      <c r="BI57" s="11"/>
      <c r="BJ57" s="1" t="s">
        <v>43</v>
      </c>
      <c r="BK57" s="1" t="s">
        <v>44</v>
      </c>
      <c r="BL57" s="6"/>
      <c r="BM57" s="6"/>
      <c r="BN57" s="1" t="s">
        <v>45</v>
      </c>
      <c r="BO57" s="1" t="s">
        <v>44</v>
      </c>
      <c r="BP57" s="6"/>
      <c r="BQ57" s="6"/>
      <c r="BR57" s="1" t="s">
        <v>46</v>
      </c>
      <c r="BS57" s="1" t="s">
        <v>47</v>
      </c>
      <c r="BT57" s="6"/>
      <c r="BU57" s="6"/>
      <c r="BV57" s="1" t="s">
        <v>46</v>
      </c>
      <c r="BW57" s="1" t="s">
        <v>41</v>
      </c>
      <c r="BX57" s="6"/>
      <c r="BY57" s="6"/>
      <c r="BZ57" s="1" t="s">
        <v>46</v>
      </c>
      <c r="CA57" s="1" t="s">
        <v>48</v>
      </c>
      <c r="CB57" s="6"/>
      <c r="CC57" s="6"/>
      <c r="CD57" s="1" t="s">
        <v>46</v>
      </c>
      <c r="CE57" s="1" t="s">
        <v>48</v>
      </c>
      <c r="CF57" s="6"/>
      <c r="CG57" s="6"/>
      <c r="CH57" s="1" t="s">
        <v>46</v>
      </c>
      <c r="CI57" s="1" t="s">
        <v>39</v>
      </c>
      <c r="CJ57" s="6"/>
      <c r="CK57" s="6"/>
      <c r="CL57" s="1" t="s">
        <v>49</v>
      </c>
      <c r="CM57" s="1" t="s">
        <v>39</v>
      </c>
      <c r="CN57" s="6"/>
      <c r="CO57" s="6"/>
      <c r="CP57" s="1" t="s">
        <v>50</v>
      </c>
      <c r="CQ57" s="1" t="s">
        <v>51</v>
      </c>
      <c r="CR57" s="6"/>
      <c r="CS57" s="6"/>
      <c r="CT57" s="1" t="s">
        <v>50</v>
      </c>
      <c r="CU57" s="1" t="s">
        <v>39</v>
      </c>
      <c r="CV57" s="6"/>
      <c r="CW57" s="6"/>
      <c r="CX57" s="1" t="s">
        <v>50</v>
      </c>
      <c r="CY57" s="1" t="s">
        <v>39</v>
      </c>
      <c r="CZ57" s="6"/>
      <c r="DA57" s="6"/>
      <c r="DB57" s="1" t="s">
        <v>59</v>
      </c>
      <c r="DC57" s="1" t="s">
        <v>60</v>
      </c>
      <c r="DD57" s="6"/>
      <c r="DE57" s="6"/>
      <c r="DF57" s="1" t="s">
        <v>52</v>
      </c>
      <c r="DG57" s="1" t="s">
        <v>53</v>
      </c>
      <c r="DH57" s="6"/>
      <c r="DI57" s="6"/>
      <c r="DJ57" s="1" t="s">
        <v>31</v>
      </c>
      <c r="DK57" s="11">
        <f t="shared" si="4"/>
        <v>11.366001792</v>
      </c>
    </row>
    <row r="58" spans="1:115" ht="15.75" x14ac:dyDescent="0.25">
      <c r="A58" s="6">
        <v>56</v>
      </c>
      <c r="B58" s="6">
        <v>1</v>
      </c>
      <c r="C58" s="9" t="s">
        <v>99</v>
      </c>
      <c r="D58" s="8" t="s">
        <v>373</v>
      </c>
      <c r="E58" s="6">
        <v>-12.785</v>
      </c>
      <c r="F58" s="6">
        <v>0</v>
      </c>
      <c r="G58" s="10">
        <v>29.043600000000001</v>
      </c>
      <c r="H58" s="3">
        <f t="shared" si="0"/>
        <v>16.258600000000001</v>
      </c>
      <c r="I58" s="3">
        <f t="shared" si="1"/>
        <v>9.0126918400000005</v>
      </c>
      <c r="J58" s="1" t="s">
        <v>28</v>
      </c>
      <c r="K58" s="1" t="s">
        <v>29</v>
      </c>
      <c r="L58" s="6"/>
      <c r="M58" s="6"/>
      <c r="N58" s="1" t="s">
        <v>30</v>
      </c>
      <c r="O58" s="1" t="s">
        <v>34</v>
      </c>
      <c r="P58" s="6"/>
      <c r="Q58" s="6"/>
      <c r="R58" s="1" t="s">
        <v>30</v>
      </c>
      <c r="S58" s="1" t="s">
        <v>32</v>
      </c>
      <c r="T58" s="6"/>
      <c r="U58" s="6"/>
      <c r="V58" s="6" t="s">
        <v>30</v>
      </c>
      <c r="W58" s="6" t="s">
        <v>33</v>
      </c>
      <c r="X58" s="6"/>
      <c r="Y58" s="6"/>
      <c r="Z58" s="1" t="s">
        <v>30</v>
      </c>
      <c r="AA58" s="1" t="s">
        <v>34</v>
      </c>
      <c r="AB58" s="6"/>
      <c r="AC58" s="6"/>
      <c r="AD58" s="1" t="s">
        <v>35</v>
      </c>
      <c r="AE58" s="1" t="s">
        <v>29</v>
      </c>
      <c r="AF58" s="6"/>
      <c r="AG58" s="6"/>
      <c r="AH58" s="1" t="s">
        <v>36</v>
      </c>
      <c r="AI58" s="1" t="s">
        <v>37</v>
      </c>
      <c r="AJ58" s="6"/>
      <c r="AK58" s="6"/>
      <c r="AL58" s="1" t="s">
        <v>38</v>
      </c>
      <c r="AM58" s="1" t="s">
        <v>39</v>
      </c>
      <c r="AN58" s="6"/>
      <c r="AO58" s="6"/>
      <c r="AP58" s="1" t="s">
        <v>40</v>
      </c>
      <c r="AQ58" s="1" t="s">
        <v>41</v>
      </c>
      <c r="AR58" s="6"/>
      <c r="AS58" s="6"/>
      <c r="AT58" s="6"/>
      <c r="AU58" s="6"/>
      <c r="AV58" s="6"/>
      <c r="AW58" s="6"/>
      <c r="AX58" s="1" t="s">
        <v>42</v>
      </c>
      <c r="AY58" s="1" t="s">
        <v>39</v>
      </c>
      <c r="AZ58" s="6"/>
      <c r="BA58" s="6"/>
      <c r="BB58" s="1" t="s">
        <v>42</v>
      </c>
      <c r="BC58" s="1" t="s">
        <v>33</v>
      </c>
      <c r="BD58" s="6"/>
      <c r="BE58" s="6"/>
      <c r="BF58" s="1" t="s">
        <v>42</v>
      </c>
      <c r="BG58" s="1" t="s">
        <v>39</v>
      </c>
      <c r="BH58" s="6"/>
      <c r="BI58" s="11"/>
      <c r="BJ58" s="1" t="s">
        <v>43</v>
      </c>
      <c r="BK58" s="1" t="s">
        <v>44</v>
      </c>
      <c r="BL58" s="6">
        <v>4.0000000000000001E-3</v>
      </c>
      <c r="BM58" s="6">
        <v>1.6240000000000001</v>
      </c>
      <c r="BN58" s="1" t="s">
        <v>45</v>
      </c>
      <c r="BO58" s="1" t="s">
        <v>44</v>
      </c>
      <c r="BP58" s="6"/>
      <c r="BQ58" s="6"/>
      <c r="BR58" s="1" t="s">
        <v>46</v>
      </c>
      <c r="BS58" s="1" t="s">
        <v>47</v>
      </c>
      <c r="BT58" s="6"/>
      <c r="BU58" s="6"/>
      <c r="BV58" s="1" t="s">
        <v>46</v>
      </c>
      <c r="BW58" s="1" t="s">
        <v>41</v>
      </c>
      <c r="BX58" s="6"/>
      <c r="BY58" s="6"/>
      <c r="BZ58" s="1" t="s">
        <v>46</v>
      </c>
      <c r="CA58" s="1" t="s">
        <v>48</v>
      </c>
      <c r="CB58" s="6"/>
      <c r="CC58" s="6"/>
      <c r="CD58" s="1" t="s">
        <v>46</v>
      </c>
      <c r="CE58" s="1" t="s">
        <v>48</v>
      </c>
      <c r="CF58" s="6"/>
      <c r="CG58" s="6"/>
      <c r="CH58" s="1" t="s">
        <v>46</v>
      </c>
      <c r="CI58" s="1" t="s">
        <v>39</v>
      </c>
      <c r="CJ58" s="6"/>
      <c r="CK58" s="6"/>
      <c r="CL58" s="1" t="s">
        <v>49</v>
      </c>
      <c r="CM58" s="1" t="s">
        <v>39</v>
      </c>
      <c r="CN58" s="6"/>
      <c r="CO58" s="6"/>
      <c r="CP58" s="1" t="s">
        <v>50</v>
      </c>
      <c r="CQ58" s="1" t="s">
        <v>51</v>
      </c>
      <c r="CR58" s="6"/>
      <c r="CS58" s="6"/>
      <c r="CT58" s="1" t="s">
        <v>50</v>
      </c>
      <c r="CU58" s="1" t="s">
        <v>39</v>
      </c>
      <c r="CV58" s="6"/>
      <c r="CW58" s="6"/>
      <c r="CX58" s="1" t="s">
        <v>50</v>
      </c>
      <c r="CY58" s="1" t="s">
        <v>39</v>
      </c>
      <c r="CZ58" s="6"/>
      <c r="DA58" s="6"/>
      <c r="DB58" s="1" t="s">
        <v>59</v>
      </c>
      <c r="DC58" s="1" t="s">
        <v>60</v>
      </c>
      <c r="DD58" s="6"/>
      <c r="DE58" s="6"/>
      <c r="DF58" s="1" t="s">
        <v>52</v>
      </c>
      <c r="DG58" s="1" t="s">
        <v>53</v>
      </c>
      <c r="DH58" s="6"/>
      <c r="DI58" s="6"/>
      <c r="DJ58" s="1" t="s">
        <v>31</v>
      </c>
      <c r="DK58" s="11">
        <f t="shared" si="4"/>
        <v>7.3886918400000008</v>
      </c>
    </row>
    <row r="59" spans="1:115" ht="15.75" x14ac:dyDescent="0.25">
      <c r="A59" s="6">
        <v>57</v>
      </c>
      <c r="B59" s="6">
        <v>1</v>
      </c>
      <c r="C59" s="9" t="s">
        <v>100</v>
      </c>
      <c r="D59" s="8" t="s">
        <v>373</v>
      </c>
      <c r="E59" s="6">
        <v>183.471</v>
      </c>
      <c r="F59" s="6">
        <v>4.3710000000000004</v>
      </c>
      <c r="G59" s="10">
        <v>156.27251999999999</v>
      </c>
      <c r="H59" s="3">
        <f t="shared" si="0"/>
        <v>335.37252000000001</v>
      </c>
      <c r="I59" s="3">
        <f t="shared" si="1"/>
        <v>294.68372908800001</v>
      </c>
      <c r="J59" s="1" t="s">
        <v>28</v>
      </c>
      <c r="K59" s="1" t="s">
        <v>29</v>
      </c>
      <c r="L59" s="6">
        <v>0.02</v>
      </c>
      <c r="M59" s="6">
        <v>25.7</v>
      </c>
      <c r="N59" s="1" t="s">
        <v>30</v>
      </c>
      <c r="O59" s="1" t="s">
        <v>34</v>
      </c>
      <c r="P59" s="6"/>
      <c r="Q59" s="6"/>
      <c r="R59" s="1" t="s">
        <v>30</v>
      </c>
      <c r="S59" s="1" t="s">
        <v>32</v>
      </c>
      <c r="T59" s="6">
        <v>0.01</v>
      </c>
      <c r="U59" s="6">
        <v>38.25</v>
      </c>
      <c r="V59" s="6" t="s">
        <v>30</v>
      </c>
      <c r="W59" s="6" t="s">
        <v>33</v>
      </c>
      <c r="X59" s="6">
        <v>3</v>
      </c>
      <c r="Y59" s="6">
        <v>21.315000000000001</v>
      </c>
      <c r="Z59" s="1" t="s">
        <v>30</v>
      </c>
      <c r="AA59" s="1" t="s">
        <v>34</v>
      </c>
      <c r="AB59" s="6">
        <v>5</v>
      </c>
      <c r="AC59" s="6">
        <v>6.4249999999999998</v>
      </c>
      <c r="AD59" s="1" t="s">
        <v>35</v>
      </c>
      <c r="AE59" s="1" t="s">
        <v>29</v>
      </c>
      <c r="AF59" s="6">
        <v>7.0000000000000007E-2</v>
      </c>
      <c r="AG59" s="6">
        <v>49.91</v>
      </c>
      <c r="AH59" s="1" t="s">
        <v>36</v>
      </c>
      <c r="AI59" s="1" t="s">
        <v>37</v>
      </c>
      <c r="AJ59" s="6"/>
      <c r="AK59" s="6"/>
      <c r="AL59" s="1" t="s">
        <v>38</v>
      </c>
      <c r="AM59" s="1" t="s">
        <v>39</v>
      </c>
      <c r="AN59" s="6">
        <v>10</v>
      </c>
      <c r="AO59" s="6">
        <v>6.633</v>
      </c>
      <c r="AP59" s="1" t="s">
        <v>40</v>
      </c>
      <c r="AQ59" s="1" t="s">
        <v>41</v>
      </c>
      <c r="AR59" s="6"/>
      <c r="AS59" s="6"/>
      <c r="AT59" s="6"/>
      <c r="AU59" s="6"/>
      <c r="AV59" s="6"/>
      <c r="AW59" s="6"/>
      <c r="AX59" s="1" t="s">
        <v>42</v>
      </c>
      <c r="AY59" s="1" t="s">
        <v>39</v>
      </c>
      <c r="AZ59" s="6">
        <v>3</v>
      </c>
      <c r="BA59" s="6">
        <v>9.8729999999999993</v>
      </c>
      <c r="BB59" s="1" t="s">
        <v>42</v>
      </c>
      <c r="BC59" s="1" t="s">
        <v>33</v>
      </c>
      <c r="BD59" s="6">
        <v>2</v>
      </c>
      <c r="BE59" s="6">
        <v>14.811999999999999</v>
      </c>
      <c r="BF59" s="1" t="s">
        <v>42</v>
      </c>
      <c r="BG59" s="1" t="s">
        <v>39</v>
      </c>
      <c r="BH59" s="6"/>
      <c r="BI59" s="11"/>
      <c r="BJ59" s="1" t="s">
        <v>43</v>
      </c>
      <c r="BK59" s="1" t="s">
        <v>44</v>
      </c>
      <c r="BL59" s="6">
        <f>0.008+0.008</f>
        <v>1.6E-2</v>
      </c>
      <c r="BM59" s="6">
        <f>3.952+7.656</f>
        <v>11.608000000000001</v>
      </c>
      <c r="BN59" s="1" t="s">
        <v>45</v>
      </c>
      <c r="BO59" s="1" t="s">
        <v>44</v>
      </c>
      <c r="BP59" s="6"/>
      <c r="BQ59" s="6"/>
      <c r="BR59" s="1" t="s">
        <v>46</v>
      </c>
      <c r="BS59" s="1" t="s">
        <v>47</v>
      </c>
      <c r="BT59" s="6"/>
      <c r="BU59" s="6"/>
      <c r="BV59" s="1" t="s">
        <v>46</v>
      </c>
      <c r="BW59" s="1" t="s">
        <v>41</v>
      </c>
      <c r="BX59" s="6"/>
      <c r="BY59" s="6"/>
      <c r="BZ59" s="1" t="s">
        <v>46</v>
      </c>
      <c r="CA59" s="1" t="s">
        <v>48</v>
      </c>
      <c r="CB59" s="6"/>
      <c r="CC59" s="6"/>
      <c r="CD59" s="1" t="s">
        <v>46</v>
      </c>
      <c r="CE59" s="1" t="s">
        <v>48</v>
      </c>
      <c r="CF59" s="6">
        <v>0.01</v>
      </c>
      <c r="CG59" s="6">
        <v>4.1100000000000003</v>
      </c>
      <c r="CH59" s="1" t="s">
        <v>46</v>
      </c>
      <c r="CI59" s="1" t="s">
        <v>39</v>
      </c>
      <c r="CJ59" s="6"/>
      <c r="CK59" s="6"/>
      <c r="CL59" s="1" t="s">
        <v>49</v>
      </c>
      <c r="CM59" s="1" t="s">
        <v>39</v>
      </c>
      <c r="CN59" s="6"/>
      <c r="CO59" s="6"/>
      <c r="CP59" s="1" t="s">
        <v>50</v>
      </c>
      <c r="CQ59" s="1" t="s">
        <v>51</v>
      </c>
      <c r="CR59" s="6">
        <v>0.05</v>
      </c>
      <c r="CS59" s="6">
        <v>8.4</v>
      </c>
      <c r="CT59" s="1" t="s">
        <v>50</v>
      </c>
      <c r="CU59" s="1" t="s">
        <v>39</v>
      </c>
      <c r="CV59" s="6">
        <v>17</v>
      </c>
      <c r="CW59" s="6">
        <v>29.087</v>
      </c>
      <c r="CX59" s="1" t="s">
        <v>50</v>
      </c>
      <c r="CY59" s="1" t="s">
        <v>39</v>
      </c>
      <c r="CZ59" s="6">
        <v>17</v>
      </c>
      <c r="DA59" s="6">
        <v>27.420999999999999</v>
      </c>
      <c r="DB59" s="1" t="s">
        <v>59</v>
      </c>
      <c r="DC59" s="1" t="s">
        <v>60</v>
      </c>
      <c r="DD59" s="6">
        <v>4.0000000000000001E-3</v>
      </c>
      <c r="DE59" s="6">
        <v>1.3839999999999999</v>
      </c>
      <c r="DF59" s="1" t="s">
        <v>52</v>
      </c>
      <c r="DG59" s="1" t="s">
        <v>53</v>
      </c>
      <c r="DH59" s="6"/>
      <c r="DI59" s="6"/>
      <c r="DJ59" s="1" t="s">
        <v>31</v>
      </c>
      <c r="DK59" s="11">
        <f t="shared" si="4"/>
        <v>39.755729087999995</v>
      </c>
    </row>
    <row r="60" spans="1:115" ht="15.75" x14ac:dyDescent="0.25">
      <c r="A60" s="6">
        <v>58</v>
      </c>
      <c r="B60" s="6">
        <v>1</v>
      </c>
      <c r="C60" s="9" t="s">
        <v>101</v>
      </c>
      <c r="D60" s="8" t="s">
        <v>373</v>
      </c>
      <c r="E60" s="6">
        <v>98.180999999999997</v>
      </c>
      <c r="F60" s="6">
        <v>408.80200000000002</v>
      </c>
      <c r="G60" s="10">
        <v>135.94667999999999</v>
      </c>
      <c r="H60" s="3">
        <f t="shared" si="0"/>
        <v>-174.67432000000005</v>
      </c>
      <c r="I60" s="3">
        <f t="shared" si="1"/>
        <v>34.584835391999995</v>
      </c>
      <c r="J60" s="1" t="s">
        <v>28</v>
      </c>
      <c r="K60" s="1" t="s">
        <v>29</v>
      </c>
      <c r="L60" s="6"/>
      <c r="M60" s="6"/>
      <c r="N60" s="1" t="s">
        <v>30</v>
      </c>
      <c r="O60" s="1" t="s">
        <v>34</v>
      </c>
      <c r="P60" s="6"/>
      <c r="Q60" s="6"/>
      <c r="R60" s="1" t="s">
        <v>30</v>
      </c>
      <c r="S60" s="1" t="s">
        <v>32</v>
      </c>
      <c r="T60" s="6"/>
      <c r="U60" s="6"/>
      <c r="V60" s="6" t="s">
        <v>30</v>
      </c>
      <c r="W60" s="6" t="s">
        <v>33</v>
      </c>
      <c r="X60" s="6"/>
      <c r="Y60" s="6"/>
      <c r="Z60" s="1" t="s">
        <v>30</v>
      </c>
      <c r="AA60" s="1" t="s">
        <v>34</v>
      </c>
      <c r="AB60" s="6"/>
      <c r="AC60" s="6"/>
      <c r="AD60" s="1" t="s">
        <v>35</v>
      </c>
      <c r="AE60" s="1" t="s">
        <v>29</v>
      </c>
      <c r="AF60" s="6"/>
      <c r="AG60" s="6"/>
      <c r="AH60" s="1" t="s">
        <v>36</v>
      </c>
      <c r="AI60" s="1" t="s">
        <v>37</v>
      </c>
      <c r="AJ60" s="6"/>
      <c r="AK60" s="6"/>
      <c r="AL60" s="1" t="s">
        <v>38</v>
      </c>
      <c r="AM60" s="1" t="s">
        <v>39</v>
      </c>
      <c r="AN60" s="6"/>
      <c r="AO60" s="6"/>
      <c r="AP60" s="1" t="s">
        <v>40</v>
      </c>
      <c r="AQ60" s="1" t="s">
        <v>41</v>
      </c>
      <c r="AR60" s="6"/>
      <c r="AS60" s="6"/>
      <c r="AT60" s="6"/>
      <c r="AU60" s="6"/>
      <c r="AV60" s="6"/>
      <c r="AW60" s="6"/>
      <c r="AX60" s="1" t="s">
        <v>42</v>
      </c>
      <c r="AY60" s="1" t="s">
        <v>39</v>
      </c>
      <c r="AZ60" s="6"/>
      <c r="BA60" s="6"/>
      <c r="BB60" s="1" t="s">
        <v>42</v>
      </c>
      <c r="BC60" s="1" t="s">
        <v>33</v>
      </c>
      <c r="BD60" s="6"/>
      <c r="BE60" s="6"/>
      <c r="BF60" s="1" t="s">
        <v>42</v>
      </c>
      <c r="BG60" s="1" t="s">
        <v>39</v>
      </c>
      <c r="BH60" s="6"/>
      <c r="BI60" s="11"/>
      <c r="BJ60" s="1" t="s">
        <v>43</v>
      </c>
      <c r="BK60" s="1" t="s">
        <v>44</v>
      </c>
      <c r="BL60" s="6"/>
      <c r="BM60" s="6"/>
      <c r="BN60" s="1" t="s">
        <v>45</v>
      </c>
      <c r="BO60" s="1" t="s">
        <v>44</v>
      </c>
      <c r="BP60" s="6"/>
      <c r="BQ60" s="6"/>
      <c r="BR60" s="1" t="s">
        <v>46</v>
      </c>
      <c r="BS60" s="1" t="s">
        <v>47</v>
      </c>
      <c r="BT60" s="6"/>
      <c r="BU60" s="6"/>
      <c r="BV60" s="1" t="s">
        <v>46</v>
      </c>
      <c r="BW60" s="1" t="s">
        <v>41</v>
      </c>
      <c r="BX60" s="6"/>
      <c r="BY60" s="6"/>
      <c r="BZ60" s="1" t="s">
        <v>46</v>
      </c>
      <c r="CA60" s="1" t="s">
        <v>48</v>
      </c>
      <c r="CB60" s="6"/>
      <c r="CC60" s="6"/>
      <c r="CD60" s="1" t="s">
        <v>46</v>
      </c>
      <c r="CE60" s="1" t="s">
        <v>48</v>
      </c>
      <c r="CF60" s="6"/>
      <c r="CG60" s="6"/>
      <c r="CH60" s="1" t="s">
        <v>46</v>
      </c>
      <c r="CI60" s="1" t="s">
        <v>39</v>
      </c>
      <c r="CJ60" s="6"/>
      <c r="CK60" s="6"/>
      <c r="CL60" s="1" t="s">
        <v>49</v>
      </c>
      <c r="CM60" s="1" t="s">
        <v>39</v>
      </c>
      <c r="CN60" s="6"/>
      <c r="CO60" s="6"/>
      <c r="CP60" s="1" t="s">
        <v>50</v>
      </c>
      <c r="CQ60" s="1" t="s">
        <v>51</v>
      </c>
      <c r="CR60" s="6"/>
      <c r="CS60" s="6"/>
      <c r="CT60" s="1" t="s">
        <v>50</v>
      </c>
      <c r="CU60" s="1" t="s">
        <v>39</v>
      </c>
      <c r="CV60" s="6"/>
      <c r="CW60" s="6"/>
      <c r="CX60" s="1" t="s">
        <v>50</v>
      </c>
      <c r="CY60" s="1" t="s">
        <v>39</v>
      </c>
      <c r="CZ60" s="6"/>
      <c r="DA60" s="6"/>
      <c r="DB60" s="1" t="s">
        <v>59</v>
      </c>
      <c r="DC60" s="1" t="s">
        <v>60</v>
      </c>
      <c r="DD60" s="6"/>
      <c r="DE60" s="6"/>
      <c r="DF60" s="1" t="s">
        <v>52</v>
      </c>
      <c r="DG60" s="1" t="s">
        <v>53</v>
      </c>
      <c r="DH60" s="6"/>
      <c r="DI60" s="6"/>
      <c r="DJ60" s="1" t="s">
        <v>31</v>
      </c>
      <c r="DK60" s="11">
        <f t="shared" si="4"/>
        <v>34.584835391999995</v>
      </c>
    </row>
    <row r="61" spans="1:115" s="12" customFormat="1" ht="15.75" x14ac:dyDescent="0.25">
      <c r="A61" s="6">
        <v>59</v>
      </c>
      <c r="B61" s="6">
        <v>1</v>
      </c>
      <c r="C61" s="9" t="s">
        <v>102</v>
      </c>
      <c r="D61" s="8" t="s">
        <v>373</v>
      </c>
      <c r="E61" s="6">
        <v>807.56899999999996</v>
      </c>
      <c r="F61" s="6">
        <v>640.70899999999995</v>
      </c>
      <c r="G61" s="10">
        <v>256.23311999999999</v>
      </c>
      <c r="H61" s="3">
        <f t="shared" si="0"/>
        <v>423.09312</v>
      </c>
      <c r="I61" s="3">
        <f t="shared" si="1"/>
        <v>516.73699999999997</v>
      </c>
      <c r="J61" s="1" t="s">
        <v>28</v>
      </c>
      <c r="K61" s="1" t="s">
        <v>29</v>
      </c>
      <c r="L61" s="6"/>
      <c r="M61" s="6"/>
      <c r="N61" s="1" t="s">
        <v>30</v>
      </c>
      <c r="O61" s="1" t="s">
        <v>34</v>
      </c>
      <c r="P61" s="6"/>
      <c r="Q61" s="6"/>
      <c r="R61" s="1" t="s">
        <v>30</v>
      </c>
      <c r="S61" s="1" t="s">
        <v>32</v>
      </c>
      <c r="T61" s="6"/>
      <c r="U61" s="6"/>
      <c r="V61" s="6" t="s">
        <v>30</v>
      </c>
      <c r="W61" s="6" t="s">
        <v>33</v>
      </c>
      <c r="X61" s="6"/>
      <c r="Y61" s="6"/>
      <c r="Z61" s="1" t="s">
        <v>30</v>
      </c>
      <c r="AA61" s="1" t="s">
        <v>34</v>
      </c>
      <c r="AB61" s="6"/>
      <c r="AC61" s="6"/>
      <c r="AD61" s="1" t="s">
        <v>35</v>
      </c>
      <c r="AE61" s="1" t="s">
        <v>29</v>
      </c>
      <c r="AF61" s="6"/>
      <c r="AG61" s="6"/>
      <c r="AH61" s="1" t="s">
        <v>36</v>
      </c>
      <c r="AI61" s="1" t="s">
        <v>37</v>
      </c>
      <c r="AJ61" s="6">
        <f>2*0.074</f>
        <v>0.14799999999999999</v>
      </c>
      <c r="AK61" s="6">
        <f>227.9+223.6</f>
        <v>451.5</v>
      </c>
      <c r="AL61" s="1" t="s">
        <v>38</v>
      </c>
      <c r="AM61" s="1" t="s">
        <v>39</v>
      </c>
      <c r="AN61" s="6"/>
      <c r="AO61" s="6"/>
      <c r="AP61" s="1" t="s">
        <v>40</v>
      </c>
      <c r="AQ61" s="1" t="s">
        <v>41</v>
      </c>
      <c r="AR61" s="6"/>
      <c r="AS61" s="6"/>
      <c r="AT61" s="6"/>
      <c r="AU61" s="6"/>
      <c r="AV61" s="6"/>
      <c r="AW61" s="6"/>
      <c r="AX61" s="1" t="s">
        <v>42</v>
      </c>
      <c r="AY61" s="1" t="s">
        <v>39</v>
      </c>
      <c r="AZ61" s="6">
        <v>1</v>
      </c>
      <c r="BA61" s="6">
        <v>3.2909999999999999</v>
      </c>
      <c r="BB61" s="1" t="s">
        <v>42</v>
      </c>
      <c r="BC61" s="1" t="s">
        <v>33</v>
      </c>
      <c r="BD61" s="6">
        <f>8+2</f>
        <v>10</v>
      </c>
      <c r="BE61" s="6">
        <f>(2*7.406)+41.392</f>
        <v>56.204000000000001</v>
      </c>
      <c r="BF61" s="1" t="s">
        <v>42</v>
      </c>
      <c r="BG61" s="1" t="s">
        <v>39</v>
      </c>
      <c r="BH61" s="6"/>
      <c r="BI61" s="11"/>
      <c r="BJ61" s="1" t="s">
        <v>43</v>
      </c>
      <c r="BK61" s="1" t="s">
        <v>44</v>
      </c>
      <c r="BL61" s="6">
        <v>6.0000000000000001E-3</v>
      </c>
      <c r="BM61" s="6">
        <v>5.742</v>
      </c>
      <c r="BN61" s="1" t="s">
        <v>45</v>
      </c>
      <c r="BO61" s="1" t="s">
        <v>44</v>
      </c>
      <c r="BP61" s="6"/>
      <c r="BQ61" s="6"/>
      <c r="BR61" s="1" t="s">
        <v>46</v>
      </c>
      <c r="BS61" s="1" t="s">
        <v>47</v>
      </c>
      <c r="BT61" s="6"/>
      <c r="BU61" s="6"/>
      <c r="BV61" s="1" t="s">
        <v>46</v>
      </c>
      <c r="BW61" s="1" t="s">
        <v>41</v>
      </c>
      <c r="BX61" s="6"/>
      <c r="BY61" s="6"/>
      <c r="BZ61" s="1" t="s">
        <v>46</v>
      </c>
      <c r="CA61" s="1" t="s">
        <v>48</v>
      </c>
      <c r="CB61" s="6"/>
      <c r="CC61" s="6"/>
      <c r="CD61" s="1" t="s">
        <v>46</v>
      </c>
      <c r="CE61" s="1" t="s">
        <v>48</v>
      </c>
      <c r="CF61" s="6"/>
      <c r="CG61" s="6"/>
      <c r="CH61" s="1" t="s">
        <v>46</v>
      </c>
      <c r="CI61" s="1" t="s">
        <v>39</v>
      </c>
      <c r="CJ61" s="6"/>
      <c r="CK61" s="6"/>
      <c r="CL61" s="1" t="s">
        <v>49</v>
      </c>
      <c r="CM61" s="1" t="s">
        <v>39</v>
      </c>
      <c r="CN61" s="6"/>
      <c r="CO61" s="6"/>
      <c r="CP61" s="1" t="s">
        <v>50</v>
      </c>
      <c r="CQ61" s="1" t="s">
        <v>51</v>
      </c>
      <c r="CR61" s="6"/>
      <c r="CS61" s="6"/>
      <c r="CT61" s="1" t="s">
        <v>50</v>
      </c>
      <c r="CU61" s="1" t="s">
        <v>39</v>
      </c>
      <c r="CV61" s="6"/>
      <c r="CW61" s="6"/>
      <c r="CX61" s="1" t="s">
        <v>50</v>
      </c>
      <c r="CY61" s="1" t="s">
        <v>39</v>
      </c>
      <c r="CZ61" s="6"/>
      <c r="DA61" s="6"/>
      <c r="DB61" s="1" t="s">
        <v>59</v>
      </c>
      <c r="DC61" s="1" t="s">
        <v>60</v>
      </c>
      <c r="DD61" s="6"/>
      <c r="DE61" s="6"/>
      <c r="DF61" s="1" t="s">
        <v>52</v>
      </c>
      <c r="DG61" s="1" t="s">
        <v>53</v>
      </c>
      <c r="DH61" s="6"/>
      <c r="DI61" s="6"/>
      <c r="DJ61" s="1" t="s">
        <v>31</v>
      </c>
      <c r="DK61" s="11"/>
    </row>
    <row r="62" spans="1:115" ht="15.75" x14ac:dyDescent="0.25">
      <c r="A62" s="6">
        <v>60</v>
      </c>
      <c r="B62" s="6">
        <v>1</v>
      </c>
      <c r="C62" s="9" t="s">
        <v>394</v>
      </c>
      <c r="D62" s="8" t="s">
        <v>373</v>
      </c>
      <c r="E62" s="6">
        <v>158.17599999999999</v>
      </c>
      <c r="F62" s="6">
        <v>23.192</v>
      </c>
      <c r="G62" s="10">
        <v>56.2104</v>
      </c>
      <c r="H62" s="3">
        <f t="shared" si="0"/>
        <v>191.19439999999997</v>
      </c>
      <c r="I62" s="3">
        <f t="shared" si="1"/>
        <v>45.96792576</v>
      </c>
      <c r="J62" s="1" t="s">
        <v>28</v>
      </c>
      <c r="K62" s="1" t="s">
        <v>29</v>
      </c>
      <c r="L62" s="6"/>
      <c r="M62" s="6"/>
      <c r="N62" s="1" t="s">
        <v>30</v>
      </c>
      <c r="O62" s="1" t="s">
        <v>34</v>
      </c>
      <c r="P62" s="6"/>
      <c r="Q62" s="6"/>
      <c r="R62" s="1" t="s">
        <v>30</v>
      </c>
      <c r="S62" s="1" t="s">
        <v>32</v>
      </c>
      <c r="T62" s="6"/>
      <c r="U62" s="6"/>
      <c r="V62" s="6" t="s">
        <v>30</v>
      </c>
      <c r="W62" s="6" t="s">
        <v>33</v>
      </c>
      <c r="X62" s="6">
        <v>4</v>
      </c>
      <c r="Y62" s="6">
        <v>28.42</v>
      </c>
      <c r="Z62" s="1" t="s">
        <v>30</v>
      </c>
      <c r="AA62" s="1" t="s">
        <v>34</v>
      </c>
      <c r="AB62" s="6"/>
      <c r="AC62" s="6"/>
      <c r="AD62" s="1" t="s">
        <v>35</v>
      </c>
      <c r="AE62" s="1" t="s">
        <v>29</v>
      </c>
      <c r="AF62" s="6"/>
      <c r="AG62" s="6"/>
      <c r="AH62" s="1" t="s">
        <v>36</v>
      </c>
      <c r="AI62" s="1" t="s">
        <v>37</v>
      </c>
      <c r="AJ62" s="6"/>
      <c r="AK62" s="6"/>
      <c r="AL62" s="1" t="s">
        <v>38</v>
      </c>
      <c r="AM62" s="1" t="s">
        <v>39</v>
      </c>
      <c r="AN62" s="6"/>
      <c r="AO62" s="6"/>
      <c r="AP62" s="1" t="s">
        <v>40</v>
      </c>
      <c r="AQ62" s="1" t="s">
        <v>41</v>
      </c>
      <c r="AR62" s="6"/>
      <c r="AS62" s="6"/>
      <c r="AT62" s="6"/>
      <c r="AU62" s="6"/>
      <c r="AV62" s="6"/>
      <c r="AW62" s="6"/>
      <c r="AX62" s="1" t="s">
        <v>42</v>
      </c>
      <c r="AY62" s="1" t="s">
        <v>39</v>
      </c>
      <c r="AZ62" s="6"/>
      <c r="BA62" s="6"/>
      <c r="BB62" s="1" t="s">
        <v>42</v>
      </c>
      <c r="BC62" s="1" t="s">
        <v>33</v>
      </c>
      <c r="BD62" s="6"/>
      <c r="BE62" s="6"/>
      <c r="BF62" s="1" t="s">
        <v>42</v>
      </c>
      <c r="BG62" s="1" t="s">
        <v>39</v>
      </c>
      <c r="BH62" s="6"/>
      <c r="BI62" s="11"/>
      <c r="BJ62" s="1" t="s">
        <v>43</v>
      </c>
      <c r="BK62" s="1" t="s">
        <v>44</v>
      </c>
      <c r="BL62" s="6">
        <v>8.0000000000000002E-3</v>
      </c>
      <c r="BM62" s="6">
        <v>3.2480000000000002</v>
      </c>
      <c r="BN62" s="1" t="s">
        <v>45</v>
      </c>
      <c r="BO62" s="1" t="s">
        <v>44</v>
      </c>
      <c r="BP62" s="6"/>
      <c r="BQ62" s="6"/>
      <c r="BR62" s="1" t="s">
        <v>46</v>
      </c>
      <c r="BS62" s="1" t="s">
        <v>47</v>
      </c>
      <c r="BT62" s="6"/>
      <c r="BU62" s="6"/>
      <c r="BV62" s="1" t="s">
        <v>46</v>
      </c>
      <c r="BW62" s="1" t="s">
        <v>41</v>
      </c>
      <c r="BX62" s="6"/>
      <c r="BY62" s="6"/>
      <c r="BZ62" s="1" t="s">
        <v>46</v>
      </c>
      <c r="CA62" s="1" t="s">
        <v>48</v>
      </c>
      <c r="CB62" s="6"/>
      <c r="CC62" s="6"/>
      <c r="CD62" s="1" t="s">
        <v>46</v>
      </c>
      <c r="CE62" s="1" t="s">
        <v>48</v>
      </c>
      <c r="CF62" s="6"/>
      <c r="CG62" s="6"/>
      <c r="CH62" s="1" t="s">
        <v>46</v>
      </c>
      <c r="CI62" s="1" t="s">
        <v>39</v>
      </c>
      <c r="CJ62" s="6"/>
      <c r="CK62" s="6"/>
      <c r="CL62" s="1" t="s">
        <v>49</v>
      </c>
      <c r="CM62" s="1" t="s">
        <v>39</v>
      </c>
      <c r="CN62" s="6"/>
      <c r="CO62" s="6"/>
      <c r="CP62" s="1" t="s">
        <v>50</v>
      </c>
      <c r="CQ62" s="1" t="s">
        <v>51</v>
      </c>
      <c r="CR62" s="6"/>
      <c r="CS62" s="6"/>
      <c r="CT62" s="1" t="s">
        <v>50</v>
      </c>
      <c r="CU62" s="1" t="s">
        <v>39</v>
      </c>
      <c r="CV62" s="6"/>
      <c r="CW62" s="6"/>
      <c r="CX62" s="1" t="s">
        <v>50</v>
      </c>
      <c r="CY62" s="1" t="s">
        <v>39</v>
      </c>
      <c r="CZ62" s="6"/>
      <c r="DA62" s="6"/>
      <c r="DB62" s="1" t="s">
        <v>59</v>
      </c>
      <c r="DC62" s="1" t="s">
        <v>60</v>
      </c>
      <c r="DD62" s="6"/>
      <c r="DE62" s="6"/>
      <c r="DF62" s="1" t="s">
        <v>52</v>
      </c>
      <c r="DG62" s="1" t="s">
        <v>53</v>
      </c>
      <c r="DH62" s="6"/>
      <c r="DI62" s="6"/>
      <c r="DJ62" s="1" t="s">
        <v>31</v>
      </c>
      <c r="DK62" s="11">
        <f>0.2544*G62</f>
        <v>14.299925760000001</v>
      </c>
    </row>
    <row r="63" spans="1:115" ht="15.75" x14ac:dyDescent="0.25">
      <c r="A63" s="6">
        <v>61</v>
      </c>
      <c r="B63" s="6">
        <v>1</v>
      </c>
      <c r="C63" s="9" t="s">
        <v>395</v>
      </c>
      <c r="D63" s="8" t="s">
        <v>373</v>
      </c>
      <c r="E63" s="6">
        <v>167.642</v>
      </c>
      <c r="F63" s="6">
        <v>13.504</v>
      </c>
      <c r="G63" s="10">
        <v>56.930639999999997</v>
      </c>
      <c r="H63" s="3">
        <f t="shared" si="0"/>
        <v>211.06864000000002</v>
      </c>
      <c r="I63" s="3">
        <f t="shared" si="1"/>
        <v>35.263154815999997</v>
      </c>
      <c r="J63" s="1" t="s">
        <v>28</v>
      </c>
      <c r="K63" s="1" t="s">
        <v>29</v>
      </c>
      <c r="L63" s="6"/>
      <c r="M63" s="6"/>
      <c r="N63" s="1" t="s">
        <v>30</v>
      </c>
      <c r="O63" s="1" t="s">
        <v>34</v>
      </c>
      <c r="P63" s="6"/>
      <c r="Q63" s="6"/>
      <c r="R63" s="1" t="s">
        <v>30</v>
      </c>
      <c r="S63" s="1" t="s">
        <v>32</v>
      </c>
      <c r="T63" s="6"/>
      <c r="U63" s="6"/>
      <c r="V63" s="6" t="s">
        <v>30</v>
      </c>
      <c r="W63" s="6" t="s">
        <v>33</v>
      </c>
      <c r="X63" s="6"/>
      <c r="Y63" s="6"/>
      <c r="Z63" s="1" t="s">
        <v>30</v>
      </c>
      <c r="AA63" s="1" t="s">
        <v>34</v>
      </c>
      <c r="AB63" s="6"/>
      <c r="AC63" s="6"/>
      <c r="AD63" s="1" t="s">
        <v>35</v>
      </c>
      <c r="AE63" s="1" t="s">
        <v>29</v>
      </c>
      <c r="AF63" s="6"/>
      <c r="AG63" s="6"/>
      <c r="AH63" s="1" t="s">
        <v>36</v>
      </c>
      <c r="AI63" s="1" t="s">
        <v>37</v>
      </c>
      <c r="AJ63" s="6"/>
      <c r="AK63" s="6"/>
      <c r="AL63" s="1" t="s">
        <v>38</v>
      </c>
      <c r="AM63" s="1" t="s">
        <v>39</v>
      </c>
      <c r="AN63" s="6">
        <v>8</v>
      </c>
      <c r="AO63" s="6">
        <v>4.9710000000000001</v>
      </c>
      <c r="AP63" s="1" t="s">
        <v>40</v>
      </c>
      <c r="AQ63" s="1" t="s">
        <v>41</v>
      </c>
      <c r="AR63" s="6"/>
      <c r="AS63" s="6"/>
      <c r="AT63" s="6"/>
      <c r="AU63" s="6"/>
      <c r="AV63" s="6"/>
      <c r="AW63" s="6"/>
      <c r="AX63" s="1" t="s">
        <v>42</v>
      </c>
      <c r="AY63" s="1" t="s">
        <v>39</v>
      </c>
      <c r="AZ63" s="6"/>
      <c r="BA63" s="6"/>
      <c r="BB63" s="1" t="s">
        <v>42</v>
      </c>
      <c r="BC63" s="1" t="s">
        <v>33</v>
      </c>
      <c r="BD63" s="6">
        <v>1</v>
      </c>
      <c r="BE63" s="6">
        <v>7.4059999999999997</v>
      </c>
      <c r="BF63" s="1" t="s">
        <v>42</v>
      </c>
      <c r="BG63" s="1" t="s">
        <v>39</v>
      </c>
      <c r="BH63" s="6"/>
      <c r="BI63" s="11"/>
      <c r="BJ63" s="1" t="s">
        <v>43</v>
      </c>
      <c r="BK63" s="1" t="s">
        <v>44</v>
      </c>
      <c r="BL63" s="6">
        <f>0.006+0.003+0.003</f>
        <v>1.2E-2</v>
      </c>
      <c r="BM63" s="6">
        <f>2.436+1.218+0.549</f>
        <v>4.2030000000000003</v>
      </c>
      <c r="BN63" s="1" t="s">
        <v>45</v>
      </c>
      <c r="BO63" s="1" t="s">
        <v>44</v>
      </c>
      <c r="BP63" s="6"/>
      <c r="BQ63" s="6"/>
      <c r="BR63" s="1" t="s">
        <v>46</v>
      </c>
      <c r="BS63" s="1" t="s">
        <v>47</v>
      </c>
      <c r="BT63" s="6"/>
      <c r="BU63" s="6"/>
      <c r="BV63" s="1" t="s">
        <v>46</v>
      </c>
      <c r="BW63" s="1" t="s">
        <v>41</v>
      </c>
      <c r="BX63" s="6"/>
      <c r="BY63" s="6"/>
      <c r="BZ63" s="1" t="s">
        <v>46</v>
      </c>
      <c r="CA63" s="1" t="s">
        <v>48</v>
      </c>
      <c r="CB63" s="6"/>
      <c r="CC63" s="6"/>
      <c r="CD63" s="1" t="s">
        <v>46</v>
      </c>
      <c r="CE63" s="1" t="s">
        <v>48</v>
      </c>
      <c r="CF63" s="6"/>
      <c r="CG63" s="6"/>
      <c r="CH63" s="1" t="s">
        <v>46</v>
      </c>
      <c r="CI63" s="1" t="s">
        <v>39</v>
      </c>
      <c r="CJ63" s="6"/>
      <c r="CK63" s="6"/>
      <c r="CL63" s="1" t="s">
        <v>49</v>
      </c>
      <c r="CM63" s="1" t="s">
        <v>39</v>
      </c>
      <c r="CN63" s="6"/>
      <c r="CO63" s="6"/>
      <c r="CP63" s="1" t="s">
        <v>50</v>
      </c>
      <c r="CQ63" s="1" t="s">
        <v>51</v>
      </c>
      <c r="CR63" s="6">
        <v>2.5000000000000001E-2</v>
      </c>
      <c r="CS63" s="6">
        <v>4.2</v>
      </c>
      <c r="CT63" s="1" t="s">
        <v>50</v>
      </c>
      <c r="CU63" s="1" t="s">
        <v>39</v>
      </c>
      <c r="CV63" s="6"/>
      <c r="CW63" s="6"/>
      <c r="CX63" s="1" t="s">
        <v>50</v>
      </c>
      <c r="CY63" s="1" t="s">
        <v>39</v>
      </c>
      <c r="CZ63" s="6"/>
      <c r="DA63" s="6"/>
      <c r="DB63" s="1" t="s">
        <v>59</v>
      </c>
      <c r="DC63" s="1" t="s">
        <v>60</v>
      </c>
      <c r="DD63" s="6"/>
      <c r="DE63" s="6"/>
      <c r="DF63" s="1" t="s">
        <v>52</v>
      </c>
      <c r="DG63" s="1" t="s">
        <v>53</v>
      </c>
      <c r="DH63" s="6"/>
      <c r="DI63" s="6"/>
      <c r="DJ63" s="1" t="s">
        <v>31</v>
      </c>
      <c r="DK63" s="11">
        <f>0.2544*G63</f>
        <v>14.483154816000001</v>
      </c>
    </row>
    <row r="64" spans="1:115" ht="15.75" x14ac:dyDescent="0.25">
      <c r="A64" s="6">
        <v>62</v>
      </c>
      <c r="B64" s="6">
        <v>1</v>
      </c>
      <c r="C64" s="9" t="s">
        <v>103</v>
      </c>
      <c r="D64" s="8" t="s">
        <v>373</v>
      </c>
      <c r="E64" s="6">
        <v>73.661000000000001</v>
      </c>
      <c r="F64" s="6">
        <v>24.597000000000001</v>
      </c>
      <c r="G64" s="10">
        <v>86.655119999999997</v>
      </c>
      <c r="H64" s="3">
        <f t="shared" si="0"/>
        <v>135.71912</v>
      </c>
      <c r="I64" s="3">
        <f t="shared" si="1"/>
        <v>62.372062528000001</v>
      </c>
      <c r="J64" s="1" t="s">
        <v>28</v>
      </c>
      <c r="K64" s="1" t="s">
        <v>29</v>
      </c>
      <c r="L64" s="6"/>
      <c r="M64" s="6"/>
      <c r="N64" s="1" t="s">
        <v>30</v>
      </c>
      <c r="O64" s="1" t="s">
        <v>34</v>
      </c>
      <c r="P64" s="6"/>
      <c r="Q64" s="6"/>
      <c r="R64" s="1" t="s">
        <v>30</v>
      </c>
      <c r="S64" s="1" t="s">
        <v>32</v>
      </c>
      <c r="T64" s="6">
        <v>8.0000000000000002E-3</v>
      </c>
      <c r="U64" s="6">
        <v>30.6</v>
      </c>
      <c r="V64" s="6" t="s">
        <v>30</v>
      </c>
      <c r="W64" s="6" t="s">
        <v>33</v>
      </c>
      <c r="X64" s="6"/>
      <c r="Y64" s="6"/>
      <c r="Z64" s="1" t="s">
        <v>30</v>
      </c>
      <c r="AA64" s="1" t="s">
        <v>34</v>
      </c>
      <c r="AB64" s="6"/>
      <c r="AC64" s="6"/>
      <c r="AD64" s="1" t="s">
        <v>35</v>
      </c>
      <c r="AE64" s="1" t="s">
        <v>29</v>
      </c>
      <c r="AF64" s="6"/>
      <c r="AG64" s="6"/>
      <c r="AH64" s="1" t="s">
        <v>36</v>
      </c>
      <c r="AI64" s="1" t="s">
        <v>37</v>
      </c>
      <c r="AJ64" s="6"/>
      <c r="AK64" s="6"/>
      <c r="AL64" s="1" t="s">
        <v>38</v>
      </c>
      <c r="AM64" s="1" t="s">
        <v>39</v>
      </c>
      <c r="AN64" s="6">
        <v>2</v>
      </c>
      <c r="AO64" s="6">
        <v>1.103</v>
      </c>
      <c r="AP64" s="1" t="s">
        <v>40</v>
      </c>
      <c r="AQ64" s="1" t="s">
        <v>41</v>
      </c>
      <c r="AR64" s="6"/>
      <c r="AS64" s="6"/>
      <c r="AT64" s="6"/>
      <c r="AU64" s="6"/>
      <c r="AV64" s="6"/>
      <c r="AW64" s="6"/>
      <c r="AX64" s="1" t="s">
        <v>42</v>
      </c>
      <c r="AY64" s="1" t="s">
        <v>39</v>
      </c>
      <c r="AZ64" s="6"/>
      <c r="BA64" s="6"/>
      <c r="BB64" s="1" t="s">
        <v>42</v>
      </c>
      <c r="BC64" s="1" t="s">
        <v>33</v>
      </c>
      <c r="BD64" s="6">
        <v>1</v>
      </c>
      <c r="BE64" s="6">
        <v>7.4059999999999997</v>
      </c>
      <c r="BF64" s="1" t="s">
        <v>42</v>
      </c>
      <c r="BG64" s="1" t="s">
        <v>39</v>
      </c>
      <c r="BH64" s="6"/>
      <c r="BI64" s="11"/>
      <c r="BJ64" s="1" t="s">
        <v>43</v>
      </c>
      <c r="BK64" s="1" t="s">
        <v>44</v>
      </c>
      <c r="BL64" s="6">
        <v>3.0000000000000001E-3</v>
      </c>
      <c r="BM64" s="6">
        <v>1.218</v>
      </c>
      <c r="BN64" s="1" t="s">
        <v>45</v>
      </c>
      <c r="BO64" s="1" t="s">
        <v>44</v>
      </c>
      <c r="BP64" s="6"/>
      <c r="BQ64" s="6"/>
      <c r="BR64" s="1" t="s">
        <v>46</v>
      </c>
      <c r="BS64" s="1" t="s">
        <v>47</v>
      </c>
      <c r="BT64" s="6"/>
      <c r="BU64" s="6"/>
      <c r="BV64" s="1" t="s">
        <v>46</v>
      </c>
      <c r="BW64" s="1" t="s">
        <v>41</v>
      </c>
      <c r="BX64" s="6"/>
      <c r="BY64" s="6"/>
      <c r="BZ64" s="1" t="s">
        <v>46</v>
      </c>
      <c r="CA64" s="1" t="s">
        <v>48</v>
      </c>
      <c r="CB64" s="6"/>
      <c r="CC64" s="6"/>
      <c r="CD64" s="1" t="s">
        <v>46</v>
      </c>
      <c r="CE64" s="1" t="s">
        <v>48</v>
      </c>
      <c r="CF64" s="6"/>
      <c r="CG64" s="6"/>
      <c r="CH64" s="1" t="s">
        <v>46</v>
      </c>
      <c r="CI64" s="1" t="s">
        <v>39</v>
      </c>
      <c r="CJ64" s="6"/>
      <c r="CK64" s="6"/>
      <c r="CL64" s="1" t="s">
        <v>49</v>
      </c>
      <c r="CM64" s="1" t="s">
        <v>39</v>
      </c>
      <c r="CN64" s="6"/>
      <c r="CO64" s="6"/>
      <c r="CP64" s="1" t="s">
        <v>50</v>
      </c>
      <c r="CQ64" s="1" t="s">
        <v>51</v>
      </c>
      <c r="CR64" s="6"/>
      <c r="CS64" s="6"/>
      <c r="CT64" s="1" t="s">
        <v>50</v>
      </c>
      <c r="CU64" s="1" t="s">
        <v>39</v>
      </c>
      <c r="CV64" s="6"/>
      <c r="CW64" s="6"/>
      <c r="CX64" s="1" t="s">
        <v>50</v>
      </c>
      <c r="CY64" s="1" t="s">
        <v>39</v>
      </c>
      <c r="CZ64" s="6"/>
      <c r="DA64" s="6"/>
      <c r="DB64" s="1" t="s">
        <v>59</v>
      </c>
      <c r="DC64" s="1" t="s">
        <v>60</v>
      </c>
      <c r="DD64" s="6"/>
      <c r="DE64" s="6"/>
      <c r="DF64" s="1" t="s">
        <v>52</v>
      </c>
      <c r="DG64" s="1" t="s">
        <v>53</v>
      </c>
      <c r="DH64" s="6"/>
      <c r="DI64" s="6"/>
      <c r="DJ64" s="1" t="s">
        <v>31</v>
      </c>
      <c r="DK64" s="11">
        <f>0.2544*G64</f>
        <v>22.045062527999999</v>
      </c>
    </row>
    <row r="65" spans="1:115" s="12" customFormat="1" ht="15.75" x14ac:dyDescent="0.25">
      <c r="A65" s="6">
        <v>63</v>
      </c>
      <c r="B65" s="6">
        <v>1</v>
      </c>
      <c r="C65" s="9" t="s">
        <v>396</v>
      </c>
      <c r="D65" s="8" t="s">
        <v>373</v>
      </c>
      <c r="E65" s="6">
        <v>-509.846</v>
      </c>
      <c r="F65" s="6">
        <v>888.41899999999998</v>
      </c>
      <c r="G65" s="10">
        <v>285.04284000000001</v>
      </c>
      <c r="H65" s="3">
        <f t="shared" si="0"/>
        <v>-1113.2221599999998</v>
      </c>
      <c r="I65" s="3">
        <f t="shared" si="1"/>
        <v>34.557000000000002</v>
      </c>
      <c r="J65" s="1" t="s">
        <v>28</v>
      </c>
      <c r="K65" s="1" t="s">
        <v>29</v>
      </c>
      <c r="L65" s="6"/>
      <c r="M65" s="6"/>
      <c r="N65" s="1" t="s">
        <v>30</v>
      </c>
      <c r="O65" s="1" t="s">
        <v>34</v>
      </c>
      <c r="P65" s="6"/>
      <c r="Q65" s="6"/>
      <c r="R65" s="1" t="s">
        <v>30</v>
      </c>
      <c r="S65" s="1" t="s">
        <v>32</v>
      </c>
      <c r="T65" s="6"/>
      <c r="U65" s="6"/>
      <c r="V65" s="6" t="s">
        <v>30</v>
      </c>
      <c r="W65" s="6" t="s">
        <v>33</v>
      </c>
      <c r="X65" s="6"/>
      <c r="Y65" s="6"/>
      <c r="Z65" s="1" t="s">
        <v>30</v>
      </c>
      <c r="AA65" s="1" t="s">
        <v>34</v>
      </c>
      <c r="AB65" s="6"/>
      <c r="AC65" s="6"/>
      <c r="AD65" s="1" t="s">
        <v>35</v>
      </c>
      <c r="AE65" s="1" t="s">
        <v>29</v>
      </c>
      <c r="AF65" s="6"/>
      <c r="AG65" s="6"/>
      <c r="AH65" s="1" t="s">
        <v>36</v>
      </c>
      <c r="AI65" s="1" t="s">
        <v>37</v>
      </c>
      <c r="AJ65" s="6"/>
      <c r="AK65" s="6"/>
      <c r="AL65" s="1" t="s">
        <v>38</v>
      </c>
      <c r="AM65" s="1" t="s">
        <v>39</v>
      </c>
      <c r="AN65" s="6"/>
      <c r="AO65" s="6"/>
      <c r="AP65" s="1" t="s">
        <v>40</v>
      </c>
      <c r="AQ65" s="1" t="s">
        <v>41</v>
      </c>
      <c r="AR65" s="6"/>
      <c r="AS65" s="6"/>
      <c r="AT65" s="6"/>
      <c r="AU65" s="6"/>
      <c r="AV65" s="6"/>
      <c r="AW65" s="6"/>
      <c r="AX65" s="1" t="s">
        <v>42</v>
      </c>
      <c r="AY65" s="1" t="s">
        <v>39</v>
      </c>
      <c r="AZ65" s="6"/>
      <c r="BA65" s="6"/>
      <c r="BB65" s="1" t="s">
        <v>42</v>
      </c>
      <c r="BC65" s="1" t="s">
        <v>33</v>
      </c>
      <c r="BD65" s="6"/>
      <c r="BE65" s="6"/>
      <c r="BF65" s="1" t="s">
        <v>42</v>
      </c>
      <c r="BG65" s="1" t="s">
        <v>39</v>
      </c>
      <c r="BH65" s="6"/>
      <c r="BI65" s="11"/>
      <c r="BJ65" s="1" t="s">
        <v>43</v>
      </c>
      <c r="BK65" s="1" t="s">
        <v>44</v>
      </c>
      <c r="BL65" s="6"/>
      <c r="BM65" s="6"/>
      <c r="BN65" s="1" t="s">
        <v>45</v>
      </c>
      <c r="BO65" s="1" t="s">
        <v>44</v>
      </c>
      <c r="BP65" s="6"/>
      <c r="BQ65" s="6"/>
      <c r="BR65" s="1" t="s">
        <v>46</v>
      </c>
      <c r="BS65" s="1" t="s">
        <v>47</v>
      </c>
      <c r="BT65" s="6"/>
      <c r="BU65" s="6"/>
      <c r="BV65" s="1" t="s">
        <v>46</v>
      </c>
      <c r="BW65" s="1" t="s">
        <v>41</v>
      </c>
      <c r="BX65" s="6"/>
      <c r="BY65" s="6"/>
      <c r="BZ65" s="1" t="s">
        <v>46</v>
      </c>
      <c r="CA65" s="1" t="s">
        <v>48</v>
      </c>
      <c r="CB65" s="6"/>
      <c r="CC65" s="6"/>
      <c r="CD65" s="1" t="s">
        <v>46</v>
      </c>
      <c r="CE65" s="1" t="s">
        <v>48</v>
      </c>
      <c r="CF65" s="6"/>
      <c r="CG65" s="6"/>
      <c r="CH65" s="1" t="s">
        <v>46</v>
      </c>
      <c r="CI65" s="1" t="s">
        <v>39</v>
      </c>
      <c r="CJ65" s="6"/>
      <c r="CK65" s="6"/>
      <c r="CL65" s="1" t="s">
        <v>49</v>
      </c>
      <c r="CM65" s="1" t="s">
        <v>39</v>
      </c>
      <c r="CN65" s="6"/>
      <c r="CO65" s="6"/>
      <c r="CP65" s="1" t="s">
        <v>50</v>
      </c>
      <c r="CQ65" s="1" t="s">
        <v>51</v>
      </c>
      <c r="CR65" s="6"/>
      <c r="CS65" s="6"/>
      <c r="CT65" s="1" t="s">
        <v>50</v>
      </c>
      <c r="CU65" s="1" t="s">
        <v>39</v>
      </c>
      <c r="CV65" s="6"/>
      <c r="CW65" s="6"/>
      <c r="CX65" s="1" t="s">
        <v>50</v>
      </c>
      <c r="CY65" s="1" t="s">
        <v>39</v>
      </c>
      <c r="CZ65" s="6"/>
      <c r="DA65" s="6"/>
      <c r="DB65" s="1" t="s">
        <v>59</v>
      </c>
      <c r="DC65" s="1" t="s">
        <v>60</v>
      </c>
      <c r="DD65" s="6"/>
      <c r="DE65" s="6"/>
      <c r="DF65" s="1" t="s">
        <v>52</v>
      </c>
      <c r="DG65" s="1" t="s">
        <v>53</v>
      </c>
      <c r="DH65" s="6"/>
      <c r="DI65" s="6"/>
      <c r="DJ65" s="1" t="s">
        <v>31</v>
      </c>
      <c r="DK65" s="11">
        <v>34.557000000000002</v>
      </c>
    </row>
    <row r="66" spans="1:115" ht="15.75" x14ac:dyDescent="0.25">
      <c r="A66" s="6">
        <v>64</v>
      </c>
      <c r="B66" s="6">
        <v>1</v>
      </c>
      <c r="C66" s="9" t="s">
        <v>397</v>
      </c>
      <c r="D66" s="8" t="s">
        <v>373</v>
      </c>
      <c r="E66" s="6">
        <v>130.72200000000001</v>
      </c>
      <c r="F66" s="6">
        <v>113.06</v>
      </c>
      <c r="G66" s="10">
        <v>141.50015999999999</v>
      </c>
      <c r="H66" s="3">
        <f t="shared" si="0"/>
        <v>159.16216</v>
      </c>
      <c r="I66" s="3">
        <f t="shared" si="1"/>
        <v>153.50064070400001</v>
      </c>
      <c r="J66" s="1" t="s">
        <v>28</v>
      </c>
      <c r="K66" s="1" t="s">
        <v>29</v>
      </c>
      <c r="L66" s="6">
        <v>0.03</v>
      </c>
      <c r="M66" s="6">
        <v>38.549999999999997</v>
      </c>
      <c r="N66" s="1" t="s">
        <v>30</v>
      </c>
      <c r="O66" s="1" t="s">
        <v>34</v>
      </c>
      <c r="P66" s="6"/>
      <c r="Q66" s="6"/>
      <c r="R66" s="1" t="s">
        <v>30</v>
      </c>
      <c r="S66" s="1" t="s">
        <v>32</v>
      </c>
      <c r="T66" s="6">
        <v>8.0000000000000002E-3</v>
      </c>
      <c r="U66" s="6">
        <v>30.6</v>
      </c>
      <c r="V66" s="6" t="s">
        <v>30</v>
      </c>
      <c r="W66" s="6" t="s">
        <v>33</v>
      </c>
      <c r="X66" s="6">
        <v>2</v>
      </c>
      <c r="Y66" s="6">
        <v>14.21</v>
      </c>
      <c r="Z66" s="1" t="s">
        <v>30</v>
      </c>
      <c r="AA66" s="1" t="s">
        <v>34</v>
      </c>
      <c r="AB66" s="6"/>
      <c r="AC66" s="6"/>
      <c r="AD66" s="1" t="s">
        <v>35</v>
      </c>
      <c r="AE66" s="1" t="s">
        <v>29</v>
      </c>
      <c r="AF66" s="6"/>
      <c r="AG66" s="6"/>
      <c r="AH66" s="1" t="s">
        <v>36</v>
      </c>
      <c r="AI66" s="1" t="s">
        <v>37</v>
      </c>
      <c r="AJ66" s="6"/>
      <c r="AK66" s="6"/>
      <c r="AL66" s="1" t="s">
        <v>38</v>
      </c>
      <c r="AM66" s="1" t="s">
        <v>39</v>
      </c>
      <c r="AN66" s="6">
        <v>10</v>
      </c>
      <c r="AO66" s="6">
        <v>6.633</v>
      </c>
      <c r="AP66" s="1" t="s">
        <v>40</v>
      </c>
      <c r="AQ66" s="1" t="s">
        <v>41</v>
      </c>
      <c r="AR66" s="6"/>
      <c r="AS66" s="6"/>
      <c r="AT66" s="6"/>
      <c r="AU66" s="6"/>
      <c r="AV66" s="6"/>
      <c r="AW66" s="6"/>
      <c r="AX66" s="1" t="s">
        <v>42</v>
      </c>
      <c r="AY66" s="1" t="s">
        <v>39</v>
      </c>
      <c r="AZ66" s="6"/>
      <c r="BA66" s="6"/>
      <c r="BB66" s="1" t="s">
        <v>42</v>
      </c>
      <c r="BC66" s="1" t="s">
        <v>33</v>
      </c>
      <c r="BD66" s="6"/>
      <c r="BE66" s="6"/>
      <c r="BF66" s="1" t="s">
        <v>42</v>
      </c>
      <c r="BG66" s="1" t="s">
        <v>39</v>
      </c>
      <c r="BH66" s="6"/>
      <c r="BI66" s="11"/>
      <c r="BJ66" s="1" t="s">
        <v>43</v>
      </c>
      <c r="BK66" s="1" t="s">
        <v>44</v>
      </c>
      <c r="BL66" s="6"/>
      <c r="BM66" s="6"/>
      <c r="BN66" s="1" t="s">
        <v>45</v>
      </c>
      <c r="BO66" s="1" t="s">
        <v>44</v>
      </c>
      <c r="BP66" s="6"/>
      <c r="BQ66" s="6"/>
      <c r="BR66" s="1" t="s">
        <v>46</v>
      </c>
      <c r="BS66" s="1" t="s">
        <v>47</v>
      </c>
      <c r="BT66" s="6"/>
      <c r="BU66" s="6"/>
      <c r="BV66" s="1" t="s">
        <v>46</v>
      </c>
      <c r="BW66" s="1" t="s">
        <v>41</v>
      </c>
      <c r="BX66" s="6"/>
      <c r="BY66" s="6"/>
      <c r="BZ66" s="1" t="s">
        <v>46</v>
      </c>
      <c r="CA66" s="1" t="s">
        <v>48</v>
      </c>
      <c r="CB66" s="6"/>
      <c r="CC66" s="6"/>
      <c r="CD66" s="1" t="s">
        <v>46</v>
      </c>
      <c r="CE66" s="1" t="s">
        <v>48</v>
      </c>
      <c r="CF66" s="6"/>
      <c r="CG66" s="6"/>
      <c r="CH66" s="1" t="s">
        <v>46</v>
      </c>
      <c r="CI66" s="1" t="s">
        <v>39</v>
      </c>
      <c r="CJ66" s="6"/>
      <c r="CK66" s="6"/>
      <c r="CL66" s="1" t="s">
        <v>49</v>
      </c>
      <c r="CM66" s="1" t="s">
        <v>39</v>
      </c>
      <c r="CN66" s="6">
        <v>30</v>
      </c>
      <c r="CO66" s="6">
        <v>22.32</v>
      </c>
      <c r="CP66" s="1" t="s">
        <v>50</v>
      </c>
      <c r="CQ66" s="1" t="s">
        <v>51</v>
      </c>
      <c r="CR66" s="6"/>
      <c r="CS66" s="6"/>
      <c r="CT66" s="1" t="s">
        <v>50</v>
      </c>
      <c r="CU66" s="1" t="s">
        <v>39</v>
      </c>
      <c r="CV66" s="6"/>
      <c r="CW66" s="6"/>
      <c r="CX66" s="1" t="s">
        <v>50</v>
      </c>
      <c r="CY66" s="1" t="s">
        <v>39</v>
      </c>
      <c r="CZ66" s="6"/>
      <c r="DA66" s="6"/>
      <c r="DB66" s="1" t="s">
        <v>59</v>
      </c>
      <c r="DC66" s="1" t="s">
        <v>60</v>
      </c>
      <c r="DD66" s="6">
        <v>1.4999999999999999E-2</v>
      </c>
      <c r="DE66" s="6">
        <v>5.19</v>
      </c>
      <c r="DF66" s="1" t="s">
        <v>52</v>
      </c>
      <c r="DG66" s="1" t="s">
        <v>53</v>
      </c>
      <c r="DH66" s="6"/>
      <c r="DI66" s="6"/>
      <c r="DJ66" s="1" t="s">
        <v>31</v>
      </c>
      <c r="DK66" s="11">
        <f>0.2544*G66</f>
        <v>35.997640703999998</v>
      </c>
    </row>
    <row r="67" spans="1:115" ht="15.75" x14ac:dyDescent="0.25">
      <c r="A67" s="6">
        <v>65</v>
      </c>
      <c r="B67" s="6">
        <v>1</v>
      </c>
      <c r="C67" s="9" t="s">
        <v>398</v>
      </c>
      <c r="D67" s="8" t="s">
        <v>373</v>
      </c>
      <c r="E67" s="6">
        <v>112.971</v>
      </c>
      <c r="F67" s="6">
        <v>80.906999999999996</v>
      </c>
      <c r="G67" s="10">
        <v>123.1944</v>
      </c>
      <c r="H67" s="3">
        <f t="shared" ref="H67:H130" si="5">(E67-F67)+G67</f>
        <v>155.25839999999999</v>
      </c>
      <c r="I67" s="3">
        <f t="shared" ref="I67:I130" si="6">M67+Q67+U67+Y67+AC67+AG67+AK67+AO67+AS67+AW67+BA67+BE67+BI67+BM67+BQ67+BU67+BY67+CC67+CG67+CK67+CO67+CS67+CW67+DA67+DE67+DI67+DK67</f>
        <v>90.189655360000003</v>
      </c>
      <c r="J67" s="1" t="s">
        <v>28</v>
      </c>
      <c r="K67" s="1" t="s">
        <v>29</v>
      </c>
      <c r="L67" s="6"/>
      <c r="M67" s="6"/>
      <c r="N67" s="1" t="s">
        <v>30</v>
      </c>
      <c r="O67" s="1" t="s">
        <v>34</v>
      </c>
      <c r="P67" s="6"/>
      <c r="Q67" s="6"/>
      <c r="R67" s="1" t="s">
        <v>30</v>
      </c>
      <c r="S67" s="1" t="s">
        <v>32</v>
      </c>
      <c r="T67" s="6">
        <v>8.0000000000000002E-3</v>
      </c>
      <c r="U67" s="6">
        <v>30.6</v>
      </c>
      <c r="V67" s="6" t="s">
        <v>30</v>
      </c>
      <c r="W67" s="6" t="s">
        <v>33</v>
      </c>
      <c r="X67" s="6">
        <v>2</v>
      </c>
      <c r="Y67" s="6">
        <v>14.21</v>
      </c>
      <c r="Z67" s="1" t="s">
        <v>30</v>
      </c>
      <c r="AA67" s="1" t="s">
        <v>34</v>
      </c>
      <c r="AB67" s="6"/>
      <c r="AC67" s="6"/>
      <c r="AD67" s="1" t="s">
        <v>35</v>
      </c>
      <c r="AE67" s="1" t="s">
        <v>29</v>
      </c>
      <c r="AF67" s="6"/>
      <c r="AG67" s="6"/>
      <c r="AH67" s="1" t="s">
        <v>36</v>
      </c>
      <c r="AI67" s="1" t="s">
        <v>37</v>
      </c>
      <c r="AJ67" s="6"/>
      <c r="AK67" s="6"/>
      <c r="AL67" s="1" t="s">
        <v>38</v>
      </c>
      <c r="AM67" s="1" t="s">
        <v>39</v>
      </c>
      <c r="AN67" s="6">
        <v>10</v>
      </c>
      <c r="AO67" s="6">
        <v>6.633</v>
      </c>
      <c r="AP67" s="1" t="s">
        <v>40</v>
      </c>
      <c r="AQ67" s="1" t="s">
        <v>41</v>
      </c>
      <c r="AR67" s="6"/>
      <c r="AS67" s="6"/>
      <c r="AT67" s="6"/>
      <c r="AU67" s="6"/>
      <c r="AV67" s="6"/>
      <c r="AW67" s="6"/>
      <c r="AX67" s="1" t="s">
        <v>42</v>
      </c>
      <c r="AY67" s="1" t="s">
        <v>39</v>
      </c>
      <c r="AZ67" s="6"/>
      <c r="BA67" s="6"/>
      <c r="BB67" s="1" t="s">
        <v>42</v>
      </c>
      <c r="BC67" s="1" t="s">
        <v>33</v>
      </c>
      <c r="BD67" s="6">
        <v>1</v>
      </c>
      <c r="BE67" s="6">
        <v>7.4059999999999997</v>
      </c>
      <c r="BF67" s="1" t="s">
        <v>42</v>
      </c>
      <c r="BG67" s="1" t="s">
        <v>39</v>
      </c>
      <c r="BH67" s="6"/>
      <c r="BI67" s="11"/>
      <c r="BJ67" s="1" t="s">
        <v>43</v>
      </c>
      <c r="BK67" s="1" t="s">
        <v>44</v>
      </c>
      <c r="BL67" s="6"/>
      <c r="BM67" s="6"/>
      <c r="BN67" s="1" t="s">
        <v>45</v>
      </c>
      <c r="BO67" s="1" t="s">
        <v>44</v>
      </c>
      <c r="BP67" s="6"/>
      <c r="BQ67" s="6"/>
      <c r="BR67" s="1" t="s">
        <v>46</v>
      </c>
      <c r="BS67" s="1" t="s">
        <v>47</v>
      </c>
      <c r="BT67" s="6"/>
      <c r="BU67" s="6"/>
      <c r="BV67" s="1" t="s">
        <v>46</v>
      </c>
      <c r="BW67" s="1" t="s">
        <v>41</v>
      </c>
      <c r="BX67" s="6"/>
      <c r="BY67" s="6"/>
      <c r="BZ67" s="1" t="s">
        <v>46</v>
      </c>
      <c r="CA67" s="1" t="s">
        <v>48</v>
      </c>
      <c r="CB67" s="6"/>
      <c r="CC67" s="6"/>
      <c r="CD67" s="1" t="s">
        <v>46</v>
      </c>
      <c r="CE67" s="1" t="s">
        <v>48</v>
      </c>
      <c r="CF67" s="6"/>
      <c r="CG67" s="6"/>
      <c r="CH67" s="1" t="s">
        <v>46</v>
      </c>
      <c r="CI67" s="1" t="s">
        <v>39</v>
      </c>
      <c r="CJ67" s="6"/>
      <c r="CK67" s="6"/>
      <c r="CL67" s="1" t="s">
        <v>49</v>
      </c>
      <c r="CM67" s="1" t="s">
        <v>39</v>
      </c>
      <c r="CN67" s="6"/>
      <c r="CO67" s="6"/>
      <c r="CP67" s="1" t="s">
        <v>50</v>
      </c>
      <c r="CQ67" s="1" t="s">
        <v>51</v>
      </c>
      <c r="CR67" s="6"/>
      <c r="CS67" s="6"/>
      <c r="CT67" s="1" t="s">
        <v>50</v>
      </c>
      <c r="CU67" s="1" t="s">
        <v>39</v>
      </c>
      <c r="CV67" s="6"/>
      <c r="CW67" s="6"/>
      <c r="CX67" s="1" t="s">
        <v>50</v>
      </c>
      <c r="CY67" s="1" t="s">
        <v>39</v>
      </c>
      <c r="CZ67" s="6"/>
      <c r="DA67" s="6"/>
      <c r="DB67" s="1" t="s">
        <v>59</v>
      </c>
      <c r="DC67" s="1" t="s">
        <v>60</v>
      </c>
      <c r="DD67" s="6"/>
      <c r="DE67" s="6"/>
      <c r="DF67" s="1" t="s">
        <v>52</v>
      </c>
      <c r="DG67" s="1" t="s">
        <v>53</v>
      </c>
      <c r="DH67" s="6"/>
      <c r="DI67" s="6"/>
      <c r="DJ67" s="1" t="s">
        <v>31</v>
      </c>
      <c r="DK67" s="11">
        <f>0.2544*G67</f>
        <v>31.340655360000003</v>
      </c>
    </row>
    <row r="68" spans="1:115" ht="15.75" x14ac:dyDescent="0.25">
      <c r="A68" s="6">
        <v>66</v>
      </c>
      <c r="B68" s="6">
        <v>1</v>
      </c>
      <c r="C68" s="9" t="s">
        <v>104</v>
      </c>
      <c r="D68" s="8" t="s">
        <v>373</v>
      </c>
      <c r="E68" s="6">
        <v>264.03800000000001</v>
      </c>
      <c r="F68" s="6">
        <v>397.279</v>
      </c>
      <c r="G68" s="10">
        <v>203.589</v>
      </c>
      <c r="H68" s="3">
        <f t="shared" si="5"/>
        <v>70.348000000000013</v>
      </c>
      <c r="I68" s="3">
        <f t="shared" si="6"/>
        <v>70.347999999999999</v>
      </c>
      <c r="J68" s="1" t="s">
        <v>28</v>
      </c>
      <c r="K68" s="1" t="s">
        <v>29</v>
      </c>
      <c r="L68" s="6"/>
      <c r="M68" s="6"/>
      <c r="N68" s="1" t="s">
        <v>30</v>
      </c>
      <c r="O68" s="1" t="s">
        <v>34</v>
      </c>
      <c r="P68" s="6"/>
      <c r="Q68" s="6"/>
      <c r="R68" s="1" t="s">
        <v>30</v>
      </c>
      <c r="S68" s="1" t="s">
        <v>32</v>
      </c>
      <c r="T68" s="6">
        <v>8.0000000000000002E-3</v>
      </c>
      <c r="U68" s="6">
        <v>30.6</v>
      </c>
      <c r="V68" s="6" t="s">
        <v>30</v>
      </c>
      <c r="W68" s="6" t="s">
        <v>33</v>
      </c>
      <c r="X68" s="6"/>
      <c r="Y68" s="6"/>
      <c r="Z68" s="1" t="s">
        <v>30</v>
      </c>
      <c r="AA68" s="1" t="s">
        <v>34</v>
      </c>
      <c r="AB68" s="6"/>
      <c r="AC68" s="6"/>
      <c r="AD68" s="1" t="s">
        <v>35</v>
      </c>
      <c r="AE68" s="1" t="s">
        <v>29</v>
      </c>
      <c r="AF68" s="6"/>
      <c r="AG68" s="6"/>
      <c r="AH68" s="1" t="s">
        <v>36</v>
      </c>
      <c r="AI68" s="1" t="s">
        <v>37</v>
      </c>
      <c r="AJ68" s="6"/>
      <c r="AK68" s="6"/>
      <c r="AL68" s="1" t="s">
        <v>38</v>
      </c>
      <c r="AM68" s="1" t="s">
        <v>39</v>
      </c>
      <c r="AN68" s="6">
        <v>10</v>
      </c>
      <c r="AO68" s="6">
        <v>6.407</v>
      </c>
      <c r="AP68" s="1" t="s">
        <v>40</v>
      </c>
      <c r="AQ68" s="1" t="s">
        <v>41</v>
      </c>
      <c r="AR68" s="6"/>
      <c r="AS68" s="6"/>
      <c r="AT68" s="6"/>
      <c r="AU68" s="6"/>
      <c r="AV68" s="6"/>
      <c r="AW68" s="6"/>
      <c r="AX68" s="1" t="s">
        <v>42</v>
      </c>
      <c r="AY68" s="1" t="s">
        <v>39</v>
      </c>
      <c r="AZ68" s="6"/>
      <c r="BA68" s="6"/>
      <c r="BB68" s="1" t="s">
        <v>42</v>
      </c>
      <c r="BC68" s="1" t="s">
        <v>33</v>
      </c>
      <c r="BD68" s="6">
        <v>2</v>
      </c>
      <c r="BE68" s="6">
        <v>14.811999999999999</v>
      </c>
      <c r="BF68" s="1" t="s">
        <v>42</v>
      </c>
      <c r="BG68" s="1" t="s">
        <v>39</v>
      </c>
      <c r="BH68" s="6"/>
      <c r="BI68" s="11"/>
      <c r="BJ68" s="1" t="s">
        <v>43</v>
      </c>
      <c r="BK68" s="1" t="s">
        <v>44</v>
      </c>
      <c r="BL68" s="6">
        <v>5.0000000000000001E-3</v>
      </c>
      <c r="BM68" s="6">
        <v>2.0299999999999998</v>
      </c>
      <c r="BN68" s="1" t="s">
        <v>45</v>
      </c>
      <c r="BO68" s="1" t="s">
        <v>44</v>
      </c>
      <c r="BP68" s="6"/>
      <c r="BQ68" s="6"/>
      <c r="BR68" s="1" t="s">
        <v>46</v>
      </c>
      <c r="BS68" s="1" t="s">
        <v>47</v>
      </c>
      <c r="BT68" s="6"/>
      <c r="BU68" s="6"/>
      <c r="BV68" s="1" t="s">
        <v>46</v>
      </c>
      <c r="BW68" s="1" t="s">
        <v>41</v>
      </c>
      <c r="BX68" s="6"/>
      <c r="BY68" s="6"/>
      <c r="BZ68" s="1" t="s">
        <v>46</v>
      </c>
      <c r="CA68" s="1" t="s">
        <v>48</v>
      </c>
      <c r="CB68" s="6"/>
      <c r="CC68" s="6"/>
      <c r="CD68" s="1" t="s">
        <v>46</v>
      </c>
      <c r="CE68" s="1" t="s">
        <v>48</v>
      </c>
      <c r="CF68" s="6"/>
      <c r="CG68" s="6"/>
      <c r="CH68" s="1" t="s">
        <v>46</v>
      </c>
      <c r="CI68" s="1" t="s">
        <v>39</v>
      </c>
      <c r="CJ68" s="6"/>
      <c r="CK68" s="6"/>
      <c r="CL68" s="1" t="s">
        <v>49</v>
      </c>
      <c r="CM68" s="1" t="s">
        <v>39</v>
      </c>
      <c r="CN68" s="6"/>
      <c r="CO68" s="6"/>
      <c r="CP68" s="1" t="s">
        <v>50</v>
      </c>
      <c r="CQ68" s="1" t="s">
        <v>51</v>
      </c>
      <c r="CR68" s="6"/>
      <c r="CS68" s="6"/>
      <c r="CT68" s="1" t="s">
        <v>50</v>
      </c>
      <c r="CU68" s="1" t="s">
        <v>39</v>
      </c>
      <c r="CV68" s="6"/>
      <c r="CW68" s="6"/>
      <c r="CX68" s="1" t="s">
        <v>50</v>
      </c>
      <c r="CY68" s="1" t="s">
        <v>39</v>
      </c>
      <c r="CZ68" s="6"/>
      <c r="DA68" s="6"/>
      <c r="DB68" s="1" t="s">
        <v>59</v>
      </c>
      <c r="DC68" s="1" t="s">
        <v>60</v>
      </c>
      <c r="DD68" s="6"/>
      <c r="DE68" s="6"/>
      <c r="DF68" s="1" t="s">
        <v>52</v>
      </c>
      <c r="DG68" s="1" t="s">
        <v>53</v>
      </c>
      <c r="DH68" s="6"/>
      <c r="DI68" s="6"/>
      <c r="DJ68" s="1" t="s">
        <v>31</v>
      </c>
      <c r="DK68" s="11">
        <v>16.498999999999999</v>
      </c>
    </row>
    <row r="69" spans="1:115" s="12" customFormat="1" ht="15.75" x14ac:dyDescent="0.25">
      <c r="A69" s="6">
        <v>67</v>
      </c>
      <c r="B69" s="6">
        <v>1</v>
      </c>
      <c r="C69" s="9" t="s">
        <v>105</v>
      </c>
      <c r="D69" s="8" t="s">
        <v>373</v>
      </c>
      <c r="E69" s="6">
        <v>154.90299999999999</v>
      </c>
      <c r="F69" s="6">
        <v>3.2410000000000001</v>
      </c>
      <c r="G69" s="10">
        <v>61.282440000000001</v>
      </c>
      <c r="H69" s="3">
        <f t="shared" si="5"/>
        <v>212.94443999999999</v>
      </c>
      <c r="I69" s="3">
        <f t="shared" si="6"/>
        <v>236</v>
      </c>
      <c r="J69" s="1" t="s">
        <v>28</v>
      </c>
      <c r="K69" s="1" t="s">
        <v>29</v>
      </c>
      <c r="L69" s="6"/>
      <c r="M69" s="6"/>
      <c r="N69" s="1" t="s">
        <v>30</v>
      </c>
      <c r="O69" s="1" t="s">
        <v>34</v>
      </c>
      <c r="P69" s="6"/>
      <c r="Q69" s="6"/>
      <c r="R69" s="1" t="s">
        <v>30</v>
      </c>
      <c r="S69" s="1" t="s">
        <v>32</v>
      </c>
      <c r="T69" s="6"/>
      <c r="U69" s="6"/>
      <c r="V69" s="6" t="s">
        <v>30</v>
      </c>
      <c r="W69" s="6" t="s">
        <v>33</v>
      </c>
      <c r="X69" s="6"/>
      <c r="Y69" s="6"/>
      <c r="Z69" s="1" t="s">
        <v>30</v>
      </c>
      <c r="AA69" s="1" t="s">
        <v>34</v>
      </c>
      <c r="AB69" s="6"/>
      <c r="AC69" s="6"/>
      <c r="AD69" s="1" t="s">
        <v>35</v>
      </c>
      <c r="AE69" s="1" t="s">
        <v>29</v>
      </c>
      <c r="AF69" s="6"/>
      <c r="AG69" s="6"/>
      <c r="AH69" s="1" t="s">
        <v>36</v>
      </c>
      <c r="AI69" s="1" t="s">
        <v>37</v>
      </c>
      <c r="AJ69" s="6"/>
      <c r="AK69" s="6"/>
      <c r="AL69" s="1" t="s">
        <v>38</v>
      </c>
      <c r="AM69" s="1" t="s">
        <v>39</v>
      </c>
      <c r="AN69" s="6"/>
      <c r="AO69" s="6"/>
      <c r="AP69" s="1" t="s">
        <v>40</v>
      </c>
      <c r="AQ69" s="1" t="s">
        <v>41</v>
      </c>
      <c r="AR69" s="6"/>
      <c r="AS69" s="6"/>
      <c r="AT69" s="6"/>
      <c r="AU69" s="6"/>
      <c r="AV69" s="6"/>
      <c r="AW69" s="6"/>
      <c r="AX69" s="1" t="s">
        <v>42</v>
      </c>
      <c r="AY69" s="1" t="s">
        <v>39</v>
      </c>
      <c r="AZ69" s="6"/>
      <c r="BA69" s="6"/>
      <c r="BB69" s="1" t="s">
        <v>42</v>
      </c>
      <c r="BC69" s="1" t="s">
        <v>33</v>
      </c>
      <c r="BD69" s="6"/>
      <c r="BE69" s="6"/>
      <c r="BF69" s="1" t="s">
        <v>42</v>
      </c>
      <c r="BG69" s="1" t="s">
        <v>39</v>
      </c>
      <c r="BH69" s="6">
        <v>10</v>
      </c>
      <c r="BI69" s="11">
        <v>236</v>
      </c>
      <c r="BJ69" s="1" t="s">
        <v>43</v>
      </c>
      <c r="BK69" s="1" t="s">
        <v>44</v>
      </c>
      <c r="BL69" s="6"/>
      <c r="BM69" s="6"/>
      <c r="BN69" s="1" t="s">
        <v>45</v>
      </c>
      <c r="BO69" s="1" t="s">
        <v>44</v>
      </c>
      <c r="BP69" s="6"/>
      <c r="BQ69" s="6"/>
      <c r="BR69" s="1" t="s">
        <v>46</v>
      </c>
      <c r="BS69" s="1" t="s">
        <v>47</v>
      </c>
      <c r="BT69" s="6"/>
      <c r="BU69" s="6"/>
      <c r="BV69" s="1" t="s">
        <v>46</v>
      </c>
      <c r="BW69" s="1" t="s">
        <v>41</v>
      </c>
      <c r="BX69" s="6"/>
      <c r="BY69" s="6"/>
      <c r="BZ69" s="1" t="s">
        <v>46</v>
      </c>
      <c r="CA69" s="1" t="s">
        <v>48</v>
      </c>
      <c r="CB69" s="6"/>
      <c r="CC69" s="6"/>
      <c r="CD69" s="1" t="s">
        <v>46</v>
      </c>
      <c r="CE69" s="1" t="s">
        <v>48</v>
      </c>
      <c r="CF69" s="6"/>
      <c r="CG69" s="6"/>
      <c r="CH69" s="1" t="s">
        <v>46</v>
      </c>
      <c r="CI69" s="1" t="s">
        <v>39</v>
      </c>
      <c r="CJ69" s="6"/>
      <c r="CK69" s="6"/>
      <c r="CL69" s="1" t="s">
        <v>49</v>
      </c>
      <c r="CM69" s="1" t="s">
        <v>39</v>
      </c>
      <c r="CN69" s="6"/>
      <c r="CO69" s="6"/>
      <c r="CP69" s="1" t="s">
        <v>50</v>
      </c>
      <c r="CQ69" s="1" t="s">
        <v>51</v>
      </c>
      <c r="CR69" s="6"/>
      <c r="CS69" s="6"/>
      <c r="CT69" s="1" t="s">
        <v>50</v>
      </c>
      <c r="CU69" s="1" t="s">
        <v>39</v>
      </c>
      <c r="CV69" s="6"/>
      <c r="CW69" s="6"/>
      <c r="CX69" s="1" t="s">
        <v>50</v>
      </c>
      <c r="CY69" s="1" t="s">
        <v>39</v>
      </c>
      <c r="CZ69" s="6"/>
      <c r="DA69" s="6"/>
      <c r="DB69" s="1" t="s">
        <v>59</v>
      </c>
      <c r="DC69" s="1" t="s">
        <v>60</v>
      </c>
      <c r="DD69" s="6"/>
      <c r="DE69" s="6"/>
      <c r="DF69" s="1" t="s">
        <v>52</v>
      </c>
      <c r="DG69" s="1" t="s">
        <v>53</v>
      </c>
      <c r="DH69" s="6"/>
      <c r="DI69" s="6"/>
      <c r="DJ69" s="1" t="s">
        <v>31</v>
      </c>
      <c r="DK69" s="11"/>
    </row>
    <row r="70" spans="1:115" ht="15.75" x14ac:dyDescent="0.25">
      <c r="A70" s="6">
        <v>68</v>
      </c>
      <c r="B70" s="6">
        <v>1</v>
      </c>
      <c r="C70" s="9" t="s">
        <v>399</v>
      </c>
      <c r="D70" s="8" t="s">
        <v>373</v>
      </c>
      <c r="E70" s="6">
        <v>-1.454</v>
      </c>
      <c r="F70" s="6">
        <v>4.1929999999999996</v>
      </c>
      <c r="G70" s="10">
        <v>2.65788</v>
      </c>
      <c r="H70" s="3">
        <f t="shared" si="5"/>
        <v>-2.9891199999999993</v>
      </c>
      <c r="I70" s="3">
        <f t="shared" si="6"/>
        <v>0.67616467200000008</v>
      </c>
      <c r="J70" s="1" t="s">
        <v>28</v>
      </c>
      <c r="K70" s="1" t="s">
        <v>29</v>
      </c>
      <c r="L70" s="6"/>
      <c r="M70" s="6"/>
      <c r="N70" s="1" t="s">
        <v>30</v>
      </c>
      <c r="O70" s="1" t="s">
        <v>34</v>
      </c>
      <c r="P70" s="6"/>
      <c r="Q70" s="6"/>
      <c r="R70" s="1" t="s">
        <v>30</v>
      </c>
      <c r="S70" s="1" t="s">
        <v>32</v>
      </c>
      <c r="T70" s="6"/>
      <c r="U70" s="6"/>
      <c r="V70" s="6" t="s">
        <v>30</v>
      </c>
      <c r="W70" s="6" t="s">
        <v>33</v>
      </c>
      <c r="X70" s="6"/>
      <c r="Y70" s="6"/>
      <c r="Z70" s="1" t="s">
        <v>30</v>
      </c>
      <c r="AA70" s="1" t="s">
        <v>34</v>
      </c>
      <c r="AB70" s="6"/>
      <c r="AC70" s="6"/>
      <c r="AD70" s="1" t="s">
        <v>35</v>
      </c>
      <c r="AE70" s="1" t="s">
        <v>29</v>
      </c>
      <c r="AF70" s="6"/>
      <c r="AG70" s="6"/>
      <c r="AH70" s="1" t="s">
        <v>36</v>
      </c>
      <c r="AI70" s="1" t="s">
        <v>37</v>
      </c>
      <c r="AJ70" s="6"/>
      <c r="AK70" s="6"/>
      <c r="AL70" s="1" t="s">
        <v>38</v>
      </c>
      <c r="AM70" s="1" t="s">
        <v>39</v>
      </c>
      <c r="AN70" s="6"/>
      <c r="AO70" s="6"/>
      <c r="AP70" s="1" t="s">
        <v>40</v>
      </c>
      <c r="AQ70" s="1" t="s">
        <v>41</v>
      </c>
      <c r="AR70" s="6"/>
      <c r="AS70" s="6"/>
      <c r="AT70" s="6"/>
      <c r="AU70" s="6"/>
      <c r="AV70" s="6"/>
      <c r="AW70" s="6"/>
      <c r="AX70" s="1" t="s">
        <v>42</v>
      </c>
      <c r="AY70" s="1" t="s">
        <v>39</v>
      </c>
      <c r="AZ70" s="6"/>
      <c r="BA70" s="6"/>
      <c r="BB70" s="1" t="s">
        <v>42</v>
      </c>
      <c r="BC70" s="1" t="s">
        <v>33</v>
      </c>
      <c r="BD70" s="6"/>
      <c r="BE70" s="6"/>
      <c r="BF70" s="1" t="s">
        <v>42</v>
      </c>
      <c r="BG70" s="1" t="s">
        <v>39</v>
      </c>
      <c r="BH70" s="6"/>
      <c r="BI70" s="11"/>
      <c r="BJ70" s="1" t="s">
        <v>43</v>
      </c>
      <c r="BK70" s="1" t="s">
        <v>44</v>
      </c>
      <c r="BL70" s="6"/>
      <c r="BM70" s="6"/>
      <c r="BN70" s="1" t="s">
        <v>45</v>
      </c>
      <c r="BO70" s="1" t="s">
        <v>44</v>
      </c>
      <c r="BP70" s="6"/>
      <c r="BQ70" s="6"/>
      <c r="BR70" s="1" t="s">
        <v>46</v>
      </c>
      <c r="BS70" s="1" t="s">
        <v>47</v>
      </c>
      <c r="BT70" s="6"/>
      <c r="BU70" s="6"/>
      <c r="BV70" s="1" t="s">
        <v>46</v>
      </c>
      <c r="BW70" s="1" t="s">
        <v>41</v>
      </c>
      <c r="BX70" s="6"/>
      <c r="BY70" s="6"/>
      <c r="BZ70" s="1" t="s">
        <v>46</v>
      </c>
      <c r="CA70" s="1" t="s">
        <v>48</v>
      </c>
      <c r="CB70" s="6"/>
      <c r="CC70" s="6"/>
      <c r="CD70" s="1" t="s">
        <v>46</v>
      </c>
      <c r="CE70" s="1" t="s">
        <v>48</v>
      </c>
      <c r="CF70" s="6"/>
      <c r="CG70" s="6"/>
      <c r="CH70" s="1" t="s">
        <v>46</v>
      </c>
      <c r="CI70" s="1" t="s">
        <v>39</v>
      </c>
      <c r="CJ70" s="6"/>
      <c r="CK70" s="6"/>
      <c r="CL70" s="1" t="s">
        <v>49</v>
      </c>
      <c r="CM70" s="1" t="s">
        <v>39</v>
      </c>
      <c r="CN70" s="6"/>
      <c r="CO70" s="6"/>
      <c r="CP70" s="1" t="s">
        <v>50</v>
      </c>
      <c r="CQ70" s="1" t="s">
        <v>51</v>
      </c>
      <c r="CR70" s="6"/>
      <c r="CS70" s="6"/>
      <c r="CT70" s="1" t="s">
        <v>50</v>
      </c>
      <c r="CU70" s="1" t="s">
        <v>39</v>
      </c>
      <c r="CV70" s="6"/>
      <c r="CW70" s="6"/>
      <c r="CX70" s="1" t="s">
        <v>50</v>
      </c>
      <c r="CY70" s="1" t="s">
        <v>39</v>
      </c>
      <c r="CZ70" s="6"/>
      <c r="DA70" s="6"/>
      <c r="DB70" s="1" t="s">
        <v>59</v>
      </c>
      <c r="DC70" s="1" t="s">
        <v>60</v>
      </c>
      <c r="DD70" s="6"/>
      <c r="DE70" s="6"/>
      <c r="DF70" s="1" t="s">
        <v>52</v>
      </c>
      <c r="DG70" s="1" t="s">
        <v>53</v>
      </c>
      <c r="DH70" s="6"/>
      <c r="DI70" s="6"/>
      <c r="DJ70" s="1" t="s">
        <v>31</v>
      </c>
      <c r="DK70" s="11">
        <f>0.2544*G70</f>
        <v>0.67616467200000008</v>
      </c>
    </row>
    <row r="71" spans="1:115" ht="15.75" x14ac:dyDescent="0.25">
      <c r="A71" s="6">
        <v>69</v>
      </c>
      <c r="B71" s="6">
        <v>1</v>
      </c>
      <c r="C71" s="9" t="s">
        <v>400</v>
      </c>
      <c r="D71" s="8" t="s">
        <v>373</v>
      </c>
      <c r="E71" s="6">
        <v>-27.844000000000001</v>
      </c>
      <c r="F71" s="6">
        <v>5.3630000000000004</v>
      </c>
      <c r="G71" s="10">
        <v>53.786279999999998</v>
      </c>
      <c r="H71" s="3">
        <f t="shared" si="5"/>
        <v>20.579279999999997</v>
      </c>
      <c r="I71" s="3">
        <f t="shared" si="6"/>
        <v>20.579000000000001</v>
      </c>
      <c r="J71" s="1" t="s">
        <v>28</v>
      </c>
      <c r="K71" s="1" t="s">
        <v>29</v>
      </c>
      <c r="L71" s="6"/>
      <c r="M71" s="6"/>
      <c r="N71" s="1" t="s">
        <v>30</v>
      </c>
      <c r="O71" s="1" t="s">
        <v>34</v>
      </c>
      <c r="P71" s="6"/>
      <c r="Q71" s="6"/>
      <c r="R71" s="1" t="s">
        <v>30</v>
      </c>
      <c r="S71" s="1" t="s">
        <v>32</v>
      </c>
      <c r="T71" s="6"/>
      <c r="U71" s="6"/>
      <c r="V71" s="6" t="s">
        <v>30</v>
      </c>
      <c r="W71" s="6" t="s">
        <v>33</v>
      </c>
      <c r="X71" s="6"/>
      <c r="Y71" s="6"/>
      <c r="Z71" s="1" t="s">
        <v>30</v>
      </c>
      <c r="AA71" s="1" t="s">
        <v>34</v>
      </c>
      <c r="AB71" s="6"/>
      <c r="AC71" s="6"/>
      <c r="AD71" s="1" t="s">
        <v>35</v>
      </c>
      <c r="AE71" s="1" t="s">
        <v>29</v>
      </c>
      <c r="AF71" s="6"/>
      <c r="AG71" s="6"/>
      <c r="AH71" s="1" t="s">
        <v>36</v>
      </c>
      <c r="AI71" s="1" t="s">
        <v>37</v>
      </c>
      <c r="AJ71" s="6"/>
      <c r="AK71" s="6"/>
      <c r="AL71" s="1" t="s">
        <v>38</v>
      </c>
      <c r="AM71" s="1" t="s">
        <v>39</v>
      </c>
      <c r="AN71" s="6"/>
      <c r="AO71" s="6"/>
      <c r="AP71" s="1" t="s">
        <v>40</v>
      </c>
      <c r="AQ71" s="1" t="s">
        <v>41</v>
      </c>
      <c r="AR71" s="6"/>
      <c r="AS71" s="6"/>
      <c r="AT71" s="6"/>
      <c r="AU71" s="6"/>
      <c r="AV71" s="6"/>
      <c r="AW71" s="6"/>
      <c r="AX71" s="1" t="s">
        <v>42</v>
      </c>
      <c r="AY71" s="1" t="s">
        <v>39</v>
      </c>
      <c r="AZ71" s="6"/>
      <c r="BA71" s="6"/>
      <c r="BB71" s="1" t="s">
        <v>42</v>
      </c>
      <c r="BC71" s="1" t="s">
        <v>33</v>
      </c>
      <c r="BD71" s="6">
        <v>1</v>
      </c>
      <c r="BE71" s="6">
        <v>7.4059999999999997</v>
      </c>
      <c r="BF71" s="1" t="s">
        <v>42</v>
      </c>
      <c r="BG71" s="1" t="s">
        <v>39</v>
      </c>
      <c r="BH71" s="6"/>
      <c r="BI71" s="11"/>
      <c r="BJ71" s="1" t="s">
        <v>43</v>
      </c>
      <c r="BK71" s="1" t="s">
        <v>44</v>
      </c>
      <c r="BL71" s="6"/>
      <c r="BM71" s="6"/>
      <c r="BN71" s="1" t="s">
        <v>45</v>
      </c>
      <c r="BO71" s="1" t="s">
        <v>44</v>
      </c>
      <c r="BP71" s="6"/>
      <c r="BQ71" s="6"/>
      <c r="BR71" s="1" t="s">
        <v>46</v>
      </c>
      <c r="BS71" s="1" t="s">
        <v>47</v>
      </c>
      <c r="BT71" s="6"/>
      <c r="BU71" s="6"/>
      <c r="BV71" s="1" t="s">
        <v>46</v>
      </c>
      <c r="BW71" s="1" t="s">
        <v>41</v>
      </c>
      <c r="BX71" s="6"/>
      <c r="BY71" s="6"/>
      <c r="BZ71" s="1" t="s">
        <v>46</v>
      </c>
      <c r="CA71" s="1" t="s">
        <v>48</v>
      </c>
      <c r="CB71" s="6"/>
      <c r="CC71" s="6"/>
      <c r="CD71" s="1" t="s">
        <v>46</v>
      </c>
      <c r="CE71" s="1" t="s">
        <v>48</v>
      </c>
      <c r="CF71" s="6"/>
      <c r="CG71" s="6"/>
      <c r="CH71" s="1" t="s">
        <v>46</v>
      </c>
      <c r="CI71" s="1" t="s">
        <v>39</v>
      </c>
      <c r="CJ71" s="6"/>
      <c r="CK71" s="6"/>
      <c r="CL71" s="1" t="s">
        <v>49</v>
      </c>
      <c r="CM71" s="1" t="s">
        <v>39</v>
      </c>
      <c r="CN71" s="6"/>
      <c r="CO71" s="6"/>
      <c r="CP71" s="1" t="s">
        <v>50</v>
      </c>
      <c r="CQ71" s="1" t="s">
        <v>51</v>
      </c>
      <c r="CR71" s="6"/>
      <c r="CS71" s="6"/>
      <c r="CT71" s="1" t="s">
        <v>50</v>
      </c>
      <c r="CU71" s="1" t="s">
        <v>39</v>
      </c>
      <c r="CV71" s="6"/>
      <c r="CW71" s="6"/>
      <c r="CX71" s="1" t="s">
        <v>50</v>
      </c>
      <c r="CY71" s="1" t="s">
        <v>39</v>
      </c>
      <c r="CZ71" s="6"/>
      <c r="DA71" s="6"/>
      <c r="DB71" s="1" t="s">
        <v>59</v>
      </c>
      <c r="DC71" s="1" t="s">
        <v>60</v>
      </c>
      <c r="DD71" s="6"/>
      <c r="DE71" s="6"/>
      <c r="DF71" s="1" t="s">
        <v>52</v>
      </c>
      <c r="DG71" s="1" t="s">
        <v>53</v>
      </c>
      <c r="DH71" s="6"/>
      <c r="DI71" s="6"/>
      <c r="DJ71" s="1" t="s">
        <v>31</v>
      </c>
      <c r="DK71" s="11">
        <v>13.173</v>
      </c>
    </row>
    <row r="72" spans="1:115" ht="15.75" x14ac:dyDescent="0.25">
      <c r="A72" s="6">
        <v>70</v>
      </c>
      <c r="B72" s="6">
        <v>1</v>
      </c>
      <c r="C72" s="9" t="s">
        <v>106</v>
      </c>
      <c r="D72" s="8" t="s">
        <v>373</v>
      </c>
      <c r="E72" s="6">
        <v>753.27599999999995</v>
      </c>
      <c r="F72" s="6">
        <v>0</v>
      </c>
      <c r="G72" s="10">
        <v>277.72967999999997</v>
      </c>
      <c r="H72" s="3">
        <f t="shared" si="5"/>
        <v>1031.00568</v>
      </c>
      <c r="I72" s="3">
        <f t="shared" si="6"/>
        <v>78.060430592000003</v>
      </c>
      <c r="J72" s="1" t="s">
        <v>28</v>
      </c>
      <c r="K72" s="1" t="s">
        <v>29</v>
      </c>
      <c r="L72" s="6"/>
      <c r="M72" s="6"/>
      <c r="N72" s="1" t="s">
        <v>30</v>
      </c>
      <c r="O72" s="1" t="s">
        <v>34</v>
      </c>
      <c r="P72" s="6"/>
      <c r="Q72" s="6"/>
      <c r="R72" s="1" t="s">
        <v>30</v>
      </c>
      <c r="S72" s="1" t="s">
        <v>32</v>
      </c>
      <c r="T72" s="6"/>
      <c r="U72" s="6"/>
      <c r="V72" s="6" t="s">
        <v>30</v>
      </c>
      <c r="W72" s="6" t="s">
        <v>33</v>
      </c>
      <c r="X72" s="6"/>
      <c r="Y72" s="6"/>
      <c r="Z72" s="1" t="s">
        <v>30</v>
      </c>
      <c r="AA72" s="1" t="s">
        <v>34</v>
      </c>
      <c r="AB72" s="6"/>
      <c r="AC72" s="6"/>
      <c r="AD72" s="1" t="s">
        <v>35</v>
      </c>
      <c r="AE72" s="1" t="s">
        <v>29</v>
      </c>
      <c r="AF72" s="6"/>
      <c r="AG72" s="6"/>
      <c r="AH72" s="1" t="s">
        <v>36</v>
      </c>
      <c r="AI72" s="1" t="s">
        <v>37</v>
      </c>
      <c r="AJ72" s="6"/>
      <c r="AK72" s="6"/>
      <c r="AL72" s="1" t="s">
        <v>38</v>
      </c>
      <c r="AM72" s="1" t="s">
        <v>39</v>
      </c>
      <c r="AN72" s="6"/>
      <c r="AO72" s="6"/>
      <c r="AP72" s="1" t="s">
        <v>40</v>
      </c>
      <c r="AQ72" s="1" t="s">
        <v>41</v>
      </c>
      <c r="AR72" s="6"/>
      <c r="AS72" s="6"/>
      <c r="AT72" s="6"/>
      <c r="AU72" s="6"/>
      <c r="AV72" s="6"/>
      <c r="AW72" s="6"/>
      <c r="AX72" s="1" t="s">
        <v>42</v>
      </c>
      <c r="AY72" s="1" t="s">
        <v>39</v>
      </c>
      <c r="AZ72" s="6"/>
      <c r="BA72" s="6"/>
      <c r="BB72" s="1" t="s">
        <v>42</v>
      </c>
      <c r="BC72" s="1" t="s">
        <v>33</v>
      </c>
      <c r="BD72" s="6">
        <v>1</v>
      </c>
      <c r="BE72" s="6">
        <v>7.4059999999999997</v>
      </c>
      <c r="BF72" s="1" t="s">
        <v>42</v>
      </c>
      <c r="BG72" s="1" t="s">
        <v>39</v>
      </c>
      <c r="BH72" s="6"/>
      <c r="BI72" s="11"/>
      <c r="BJ72" s="1" t="s">
        <v>43</v>
      </c>
      <c r="BK72" s="1" t="s">
        <v>44</v>
      </c>
      <c r="BL72" s="6"/>
      <c r="BM72" s="6"/>
      <c r="BN72" s="1" t="s">
        <v>45</v>
      </c>
      <c r="BO72" s="1" t="s">
        <v>44</v>
      </c>
      <c r="BP72" s="6"/>
      <c r="BQ72" s="6"/>
      <c r="BR72" s="1" t="s">
        <v>46</v>
      </c>
      <c r="BS72" s="1" t="s">
        <v>47</v>
      </c>
      <c r="BT72" s="6"/>
      <c r="BU72" s="6"/>
      <c r="BV72" s="1" t="s">
        <v>46</v>
      </c>
      <c r="BW72" s="1" t="s">
        <v>41</v>
      </c>
      <c r="BX72" s="6"/>
      <c r="BY72" s="6"/>
      <c r="BZ72" s="1" t="s">
        <v>46</v>
      </c>
      <c r="CA72" s="1" t="s">
        <v>48</v>
      </c>
      <c r="CB72" s="6"/>
      <c r="CC72" s="6"/>
      <c r="CD72" s="1" t="s">
        <v>46</v>
      </c>
      <c r="CE72" s="1" t="s">
        <v>48</v>
      </c>
      <c r="CF72" s="6"/>
      <c r="CG72" s="6"/>
      <c r="CH72" s="1" t="s">
        <v>46</v>
      </c>
      <c r="CI72" s="1" t="s">
        <v>39</v>
      </c>
      <c r="CJ72" s="6"/>
      <c r="CK72" s="6"/>
      <c r="CL72" s="1" t="s">
        <v>49</v>
      </c>
      <c r="CM72" s="1" t="s">
        <v>39</v>
      </c>
      <c r="CN72" s="6"/>
      <c r="CO72" s="6"/>
      <c r="CP72" s="1" t="s">
        <v>50</v>
      </c>
      <c r="CQ72" s="1" t="s">
        <v>51</v>
      </c>
      <c r="CR72" s="6"/>
      <c r="CS72" s="6"/>
      <c r="CT72" s="1" t="s">
        <v>50</v>
      </c>
      <c r="CU72" s="1" t="s">
        <v>39</v>
      </c>
      <c r="CV72" s="6"/>
      <c r="CW72" s="6"/>
      <c r="CX72" s="1" t="s">
        <v>50</v>
      </c>
      <c r="CY72" s="1" t="s">
        <v>39</v>
      </c>
      <c r="CZ72" s="6"/>
      <c r="DA72" s="6"/>
      <c r="DB72" s="1" t="s">
        <v>59</v>
      </c>
      <c r="DC72" s="1" t="s">
        <v>60</v>
      </c>
      <c r="DD72" s="6"/>
      <c r="DE72" s="6"/>
      <c r="DF72" s="1" t="s">
        <v>52</v>
      </c>
      <c r="DG72" s="1" t="s">
        <v>53</v>
      </c>
      <c r="DH72" s="6"/>
      <c r="DI72" s="6"/>
      <c r="DJ72" s="1" t="s">
        <v>31</v>
      </c>
      <c r="DK72" s="11">
        <f>0.2544*G72</f>
        <v>70.654430591999997</v>
      </c>
    </row>
    <row r="73" spans="1:115" ht="15.75" x14ac:dyDescent="0.25">
      <c r="A73" s="6">
        <v>71</v>
      </c>
      <c r="B73" s="6">
        <v>1</v>
      </c>
      <c r="C73" s="9" t="s">
        <v>107</v>
      </c>
      <c r="D73" s="8" t="s">
        <v>373</v>
      </c>
      <c r="E73" s="6">
        <v>-45.933999999999997</v>
      </c>
      <c r="F73" s="6">
        <v>32.496000000000002</v>
      </c>
      <c r="G73" s="10">
        <v>144.6696</v>
      </c>
      <c r="H73" s="3">
        <f t="shared" si="5"/>
        <v>66.239599999999996</v>
      </c>
      <c r="I73" s="3">
        <f t="shared" si="6"/>
        <v>63.484999999999999</v>
      </c>
      <c r="J73" s="1" t="s">
        <v>28</v>
      </c>
      <c r="K73" s="1" t="s">
        <v>29</v>
      </c>
      <c r="L73" s="6"/>
      <c r="M73" s="6"/>
      <c r="N73" s="1" t="s">
        <v>30</v>
      </c>
      <c r="O73" s="1" t="s">
        <v>34</v>
      </c>
      <c r="P73" s="6"/>
      <c r="Q73" s="6"/>
      <c r="R73" s="1" t="s">
        <v>30</v>
      </c>
      <c r="S73" s="1" t="s">
        <v>32</v>
      </c>
      <c r="T73" s="6"/>
      <c r="U73" s="6"/>
      <c r="V73" s="6" t="s">
        <v>30</v>
      </c>
      <c r="W73" s="6" t="s">
        <v>33</v>
      </c>
      <c r="X73" s="6"/>
      <c r="Y73" s="6"/>
      <c r="Z73" s="1" t="s">
        <v>30</v>
      </c>
      <c r="AA73" s="1" t="s">
        <v>34</v>
      </c>
      <c r="AB73" s="6"/>
      <c r="AC73" s="6"/>
      <c r="AD73" s="1" t="s">
        <v>35</v>
      </c>
      <c r="AE73" s="1" t="s">
        <v>29</v>
      </c>
      <c r="AF73" s="6">
        <v>0.02</v>
      </c>
      <c r="AG73" s="6">
        <v>27.64</v>
      </c>
      <c r="AH73" s="1" t="s">
        <v>36</v>
      </c>
      <c r="AI73" s="1" t="s">
        <v>37</v>
      </c>
      <c r="AJ73" s="6"/>
      <c r="AK73" s="6"/>
      <c r="AL73" s="1" t="s">
        <v>38</v>
      </c>
      <c r="AM73" s="1" t="s">
        <v>39</v>
      </c>
      <c r="AN73" s="6"/>
      <c r="AO73" s="6"/>
      <c r="AP73" s="1" t="s">
        <v>40</v>
      </c>
      <c r="AQ73" s="1" t="s">
        <v>41</v>
      </c>
      <c r="AR73" s="6"/>
      <c r="AS73" s="6"/>
      <c r="AT73" s="6"/>
      <c r="AU73" s="6"/>
      <c r="AV73" s="6"/>
      <c r="AW73" s="6"/>
      <c r="AX73" s="1" t="s">
        <v>42</v>
      </c>
      <c r="AY73" s="1" t="s">
        <v>39</v>
      </c>
      <c r="AZ73" s="6"/>
      <c r="BA73" s="6"/>
      <c r="BB73" s="1" t="s">
        <v>42</v>
      </c>
      <c r="BC73" s="1" t="s">
        <v>33</v>
      </c>
      <c r="BD73" s="6">
        <v>1</v>
      </c>
      <c r="BE73" s="6">
        <v>7.4059999999999997</v>
      </c>
      <c r="BF73" s="1" t="s">
        <v>42</v>
      </c>
      <c r="BG73" s="1" t="s">
        <v>39</v>
      </c>
      <c r="BH73" s="6"/>
      <c r="BI73" s="11"/>
      <c r="BJ73" s="1" t="s">
        <v>43</v>
      </c>
      <c r="BK73" s="1" t="s">
        <v>44</v>
      </c>
      <c r="BL73" s="6">
        <v>5.0000000000000001E-3</v>
      </c>
      <c r="BM73" s="6">
        <v>2.0299999999999998</v>
      </c>
      <c r="BN73" s="1" t="s">
        <v>45</v>
      </c>
      <c r="BO73" s="1" t="s">
        <v>44</v>
      </c>
      <c r="BP73" s="6"/>
      <c r="BQ73" s="6"/>
      <c r="BR73" s="1" t="s">
        <v>46</v>
      </c>
      <c r="BS73" s="1" t="s">
        <v>47</v>
      </c>
      <c r="BT73" s="6"/>
      <c r="BU73" s="6"/>
      <c r="BV73" s="1" t="s">
        <v>46</v>
      </c>
      <c r="BW73" s="1" t="s">
        <v>41</v>
      </c>
      <c r="BX73" s="6"/>
      <c r="BY73" s="6"/>
      <c r="BZ73" s="1" t="s">
        <v>46</v>
      </c>
      <c r="CA73" s="1" t="s">
        <v>48</v>
      </c>
      <c r="CB73" s="6"/>
      <c r="CC73" s="6"/>
      <c r="CD73" s="1" t="s">
        <v>46</v>
      </c>
      <c r="CE73" s="1" t="s">
        <v>48</v>
      </c>
      <c r="CF73" s="6"/>
      <c r="CG73" s="6"/>
      <c r="CH73" s="1" t="s">
        <v>46</v>
      </c>
      <c r="CI73" s="1" t="s">
        <v>39</v>
      </c>
      <c r="CJ73" s="6"/>
      <c r="CK73" s="6"/>
      <c r="CL73" s="1" t="s">
        <v>49</v>
      </c>
      <c r="CM73" s="1" t="s">
        <v>39</v>
      </c>
      <c r="CN73" s="6"/>
      <c r="CO73" s="6"/>
      <c r="CP73" s="1" t="s">
        <v>50</v>
      </c>
      <c r="CQ73" s="1" t="s">
        <v>51</v>
      </c>
      <c r="CR73" s="6"/>
      <c r="CS73" s="6"/>
      <c r="CT73" s="1" t="s">
        <v>50</v>
      </c>
      <c r="CU73" s="1" t="s">
        <v>39</v>
      </c>
      <c r="CV73" s="6">
        <v>5</v>
      </c>
      <c r="CW73" s="6">
        <v>9.5850000000000009</v>
      </c>
      <c r="CX73" s="1" t="s">
        <v>50</v>
      </c>
      <c r="CY73" s="1" t="s">
        <v>39</v>
      </c>
      <c r="CZ73" s="6"/>
      <c r="DA73" s="6"/>
      <c r="DB73" s="1" t="s">
        <v>59</v>
      </c>
      <c r="DC73" s="1" t="s">
        <v>60</v>
      </c>
      <c r="DD73" s="6"/>
      <c r="DE73" s="6"/>
      <c r="DF73" s="1" t="s">
        <v>52</v>
      </c>
      <c r="DG73" s="1" t="s">
        <v>53</v>
      </c>
      <c r="DH73" s="6"/>
      <c r="DI73" s="6"/>
      <c r="DJ73" s="1" t="s">
        <v>31</v>
      </c>
      <c r="DK73" s="11">
        <v>16.824000000000002</v>
      </c>
    </row>
    <row r="74" spans="1:115" ht="15.75" x14ac:dyDescent="0.25">
      <c r="A74" s="6">
        <v>72</v>
      </c>
      <c r="B74" s="6">
        <v>1</v>
      </c>
      <c r="C74" s="9" t="s">
        <v>108</v>
      </c>
      <c r="D74" s="8" t="s">
        <v>373</v>
      </c>
      <c r="E74" s="6">
        <v>345.94299999999998</v>
      </c>
      <c r="F74" s="6">
        <v>0.437</v>
      </c>
      <c r="G74" s="10">
        <v>162.68423999999999</v>
      </c>
      <c r="H74" s="3">
        <f t="shared" si="5"/>
        <v>508.19023999999996</v>
      </c>
      <c r="I74" s="3">
        <f t="shared" si="6"/>
        <v>124.714870656</v>
      </c>
      <c r="J74" s="1" t="s">
        <v>28</v>
      </c>
      <c r="K74" s="1" t="s">
        <v>29</v>
      </c>
      <c r="L74" s="6"/>
      <c r="M74" s="6"/>
      <c r="N74" s="1" t="s">
        <v>30</v>
      </c>
      <c r="O74" s="1" t="s">
        <v>34</v>
      </c>
      <c r="P74" s="6"/>
      <c r="Q74" s="6"/>
      <c r="R74" s="1" t="s">
        <v>30</v>
      </c>
      <c r="S74" s="1" t="s">
        <v>32</v>
      </c>
      <c r="T74" s="6"/>
      <c r="U74" s="6"/>
      <c r="V74" s="6" t="s">
        <v>30</v>
      </c>
      <c r="W74" s="6" t="s">
        <v>33</v>
      </c>
      <c r="X74" s="6"/>
      <c r="Y74" s="6"/>
      <c r="Z74" s="1" t="s">
        <v>30</v>
      </c>
      <c r="AA74" s="1" t="s">
        <v>34</v>
      </c>
      <c r="AB74" s="6"/>
      <c r="AC74" s="6"/>
      <c r="AD74" s="1" t="s">
        <v>35</v>
      </c>
      <c r="AE74" s="1" t="s">
        <v>29</v>
      </c>
      <c r="AF74" s="6">
        <v>1.4999999999999999E-2</v>
      </c>
      <c r="AG74" s="6">
        <v>20.73</v>
      </c>
      <c r="AH74" s="1" t="s">
        <v>36</v>
      </c>
      <c r="AI74" s="1" t="s">
        <v>37</v>
      </c>
      <c r="AJ74" s="6"/>
      <c r="AK74" s="6"/>
      <c r="AL74" s="1" t="s">
        <v>38</v>
      </c>
      <c r="AM74" s="1" t="s">
        <v>39</v>
      </c>
      <c r="AN74" s="6">
        <v>7</v>
      </c>
      <c r="AO74" s="6">
        <v>4.4800000000000004</v>
      </c>
      <c r="AP74" s="1" t="s">
        <v>40</v>
      </c>
      <c r="AQ74" s="1" t="s">
        <v>41</v>
      </c>
      <c r="AR74" s="6">
        <v>0.01</v>
      </c>
      <c r="AS74" s="6">
        <v>9.9</v>
      </c>
      <c r="AT74" s="6"/>
      <c r="AU74" s="6"/>
      <c r="AV74" s="6"/>
      <c r="AW74" s="6"/>
      <c r="AX74" s="1" t="s">
        <v>42</v>
      </c>
      <c r="AY74" s="1" t="s">
        <v>39</v>
      </c>
      <c r="AZ74" s="6"/>
      <c r="BA74" s="6"/>
      <c r="BB74" s="1" t="s">
        <v>42</v>
      </c>
      <c r="BC74" s="1" t="s">
        <v>33</v>
      </c>
      <c r="BD74" s="6">
        <v>3</v>
      </c>
      <c r="BE74" s="6">
        <v>22.218</v>
      </c>
      <c r="BF74" s="1" t="s">
        <v>42</v>
      </c>
      <c r="BG74" s="1" t="s">
        <v>39</v>
      </c>
      <c r="BH74" s="6"/>
      <c r="BI74" s="11"/>
      <c r="BJ74" s="1" t="s">
        <v>43</v>
      </c>
      <c r="BK74" s="1" t="s">
        <v>44</v>
      </c>
      <c r="BL74" s="6"/>
      <c r="BM74" s="6"/>
      <c r="BN74" s="1" t="s">
        <v>45</v>
      </c>
      <c r="BO74" s="1" t="s">
        <v>44</v>
      </c>
      <c r="BP74" s="6"/>
      <c r="BQ74" s="6"/>
      <c r="BR74" s="1" t="s">
        <v>46</v>
      </c>
      <c r="BS74" s="1" t="s">
        <v>47</v>
      </c>
      <c r="BT74" s="6"/>
      <c r="BU74" s="6"/>
      <c r="BV74" s="1" t="s">
        <v>46</v>
      </c>
      <c r="BW74" s="1" t="s">
        <v>41</v>
      </c>
      <c r="BX74" s="6"/>
      <c r="BY74" s="6"/>
      <c r="BZ74" s="1" t="s">
        <v>46</v>
      </c>
      <c r="CA74" s="1" t="s">
        <v>48</v>
      </c>
      <c r="CB74" s="6">
        <v>0.01</v>
      </c>
      <c r="CC74" s="6">
        <v>8.2200000000000006</v>
      </c>
      <c r="CD74" s="1" t="s">
        <v>46</v>
      </c>
      <c r="CE74" s="1" t="s">
        <v>48</v>
      </c>
      <c r="CF74" s="6">
        <v>0.01</v>
      </c>
      <c r="CG74" s="6">
        <v>9.7249999999999996</v>
      </c>
      <c r="CH74" s="1" t="s">
        <v>46</v>
      </c>
      <c r="CI74" s="1" t="s">
        <v>39</v>
      </c>
      <c r="CJ74" s="6"/>
      <c r="CK74" s="6"/>
      <c r="CL74" s="1" t="s">
        <v>49</v>
      </c>
      <c r="CM74" s="1" t="s">
        <v>39</v>
      </c>
      <c r="CN74" s="6">
        <v>4</v>
      </c>
      <c r="CO74" s="6">
        <v>2.3039999999999998</v>
      </c>
      <c r="CP74" s="1" t="s">
        <v>50</v>
      </c>
      <c r="CQ74" s="1" t="s">
        <v>51</v>
      </c>
      <c r="CR74" s="6"/>
      <c r="CS74" s="6"/>
      <c r="CT74" s="1" t="s">
        <v>50</v>
      </c>
      <c r="CU74" s="1" t="s">
        <v>39</v>
      </c>
      <c r="CV74" s="6">
        <v>3</v>
      </c>
      <c r="CW74" s="6">
        <v>5.7510000000000003</v>
      </c>
      <c r="CX74" s="1" t="s">
        <v>50</v>
      </c>
      <c r="CY74" s="1" t="s">
        <v>39</v>
      </c>
      <c r="CZ74" s="6"/>
      <c r="DA74" s="6"/>
      <c r="DB74" s="1" t="s">
        <v>59</v>
      </c>
      <c r="DC74" s="1" t="s">
        <v>60</v>
      </c>
      <c r="DD74" s="6"/>
      <c r="DE74" s="6"/>
      <c r="DF74" s="1" t="s">
        <v>52</v>
      </c>
      <c r="DG74" s="1" t="s">
        <v>53</v>
      </c>
      <c r="DH74" s="6"/>
      <c r="DI74" s="6"/>
      <c r="DJ74" s="1" t="s">
        <v>31</v>
      </c>
      <c r="DK74" s="11">
        <f>0.2544*G74</f>
        <v>41.386870655999999</v>
      </c>
    </row>
    <row r="75" spans="1:115" ht="15.75" x14ac:dyDescent="0.25">
      <c r="A75" s="6">
        <v>73</v>
      </c>
      <c r="B75" s="6">
        <v>1</v>
      </c>
      <c r="C75" s="9" t="s">
        <v>109</v>
      </c>
      <c r="D75" s="8" t="s">
        <v>373</v>
      </c>
      <c r="E75" s="6">
        <v>114.629</v>
      </c>
      <c r="F75" s="6">
        <v>55.366</v>
      </c>
      <c r="G75" s="10">
        <v>83.050560000000004</v>
      </c>
      <c r="H75" s="3">
        <f t="shared" si="5"/>
        <v>142.31356</v>
      </c>
      <c r="I75" s="3">
        <f t="shared" si="6"/>
        <v>188.33</v>
      </c>
      <c r="J75" s="1" t="s">
        <v>28</v>
      </c>
      <c r="K75" s="1" t="s">
        <v>29</v>
      </c>
      <c r="L75" s="6"/>
      <c r="M75" s="6"/>
      <c r="N75" s="1" t="s">
        <v>30</v>
      </c>
      <c r="O75" s="1" t="s">
        <v>34</v>
      </c>
      <c r="P75" s="6"/>
      <c r="Q75" s="6"/>
      <c r="R75" s="1" t="s">
        <v>30</v>
      </c>
      <c r="S75" s="1" t="s">
        <v>32</v>
      </c>
      <c r="T75" s="6"/>
      <c r="U75" s="6"/>
      <c r="V75" s="6" t="s">
        <v>30</v>
      </c>
      <c r="W75" s="6" t="s">
        <v>33</v>
      </c>
      <c r="X75" s="6"/>
      <c r="Y75" s="6"/>
      <c r="Z75" s="1" t="s">
        <v>30</v>
      </c>
      <c r="AA75" s="1" t="s">
        <v>34</v>
      </c>
      <c r="AB75" s="6"/>
      <c r="AC75" s="6"/>
      <c r="AD75" s="1" t="s">
        <v>35</v>
      </c>
      <c r="AE75" s="1" t="s">
        <v>29</v>
      </c>
      <c r="AF75" s="6"/>
      <c r="AG75" s="6"/>
      <c r="AH75" s="1" t="s">
        <v>36</v>
      </c>
      <c r="AI75" s="1" t="s">
        <v>37</v>
      </c>
      <c r="AJ75" s="6">
        <v>0.109</v>
      </c>
      <c r="AK75" s="6">
        <v>188.33</v>
      </c>
      <c r="AL75" s="1" t="s">
        <v>38</v>
      </c>
      <c r="AM75" s="1" t="s">
        <v>39</v>
      </c>
      <c r="AN75" s="6"/>
      <c r="AO75" s="6"/>
      <c r="AP75" s="1" t="s">
        <v>40</v>
      </c>
      <c r="AQ75" s="1" t="s">
        <v>41</v>
      </c>
      <c r="AR75" s="6"/>
      <c r="AS75" s="6"/>
      <c r="AT75" s="6"/>
      <c r="AU75" s="6"/>
      <c r="AV75" s="6"/>
      <c r="AW75" s="6"/>
      <c r="AX75" s="1" t="s">
        <v>42</v>
      </c>
      <c r="AY75" s="1" t="s">
        <v>39</v>
      </c>
      <c r="AZ75" s="6"/>
      <c r="BA75" s="6"/>
      <c r="BB75" s="1" t="s">
        <v>42</v>
      </c>
      <c r="BC75" s="1" t="s">
        <v>33</v>
      </c>
      <c r="BD75" s="6"/>
      <c r="BE75" s="6"/>
      <c r="BF75" s="1" t="s">
        <v>42</v>
      </c>
      <c r="BG75" s="1" t="s">
        <v>39</v>
      </c>
      <c r="BH75" s="6"/>
      <c r="BI75" s="11"/>
      <c r="BJ75" s="1" t="s">
        <v>43</v>
      </c>
      <c r="BK75" s="1" t="s">
        <v>44</v>
      </c>
      <c r="BL75" s="6"/>
      <c r="BM75" s="6"/>
      <c r="BN75" s="1" t="s">
        <v>45</v>
      </c>
      <c r="BO75" s="1" t="s">
        <v>44</v>
      </c>
      <c r="BP75" s="6"/>
      <c r="BQ75" s="6"/>
      <c r="BR75" s="1" t="s">
        <v>46</v>
      </c>
      <c r="BS75" s="1" t="s">
        <v>47</v>
      </c>
      <c r="BT75" s="6"/>
      <c r="BU75" s="6"/>
      <c r="BV75" s="1" t="s">
        <v>46</v>
      </c>
      <c r="BW75" s="1" t="s">
        <v>41</v>
      </c>
      <c r="BX75" s="6"/>
      <c r="BY75" s="6"/>
      <c r="BZ75" s="1" t="s">
        <v>46</v>
      </c>
      <c r="CA75" s="1" t="s">
        <v>48</v>
      </c>
      <c r="CB75" s="6"/>
      <c r="CC75" s="6"/>
      <c r="CD75" s="1" t="s">
        <v>46</v>
      </c>
      <c r="CE75" s="1" t="s">
        <v>48</v>
      </c>
      <c r="CF75" s="6"/>
      <c r="CG75" s="6"/>
      <c r="CH75" s="1" t="s">
        <v>46</v>
      </c>
      <c r="CI75" s="1" t="s">
        <v>39</v>
      </c>
      <c r="CJ75" s="6"/>
      <c r="CK75" s="6"/>
      <c r="CL75" s="1" t="s">
        <v>49</v>
      </c>
      <c r="CM75" s="1" t="s">
        <v>39</v>
      </c>
      <c r="CN75" s="6"/>
      <c r="CO75" s="6"/>
      <c r="CP75" s="1" t="s">
        <v>50</v>
      </c>
      <c r="CQ75" s="1" t="s">
        <v>51</v>
      </c>
      <c r="CR75" s="6"/>
      <c r="CS75" s="6"/>
      <c r="CT75" s="1" t="s">
        <v>50</v>
      </c>
      <c r="CU75" s="1" t="s">
        <v>39</v>
      </c>
      <c r="CV75" s="6"/>
      <c r="CW75" s="6"/>
      <c r="CX75" s="1" t="s">
        <v>50</v>
      </c>
      <c r="CY75" s="1" t="s">
        <v>39</v>
      </c>
      <c r="CZ75" s="6"/>
      <c r="DA75" s="6"/>
      <c r="DB75" s="1" t="s">
        <v>59</v>
      </c>
      <c r="DC75" s="1" t="s">
        <v>60</v>
      </c>
      <c r="DD75" s="6"/>
      <c r="DE75" s="6"/>
      <c r="DF75" s="1" t="s">
        <v>52</v>
      </c>
      <c r="DG75" s="1" t="s">
        <v>53</v>
      </c>
      <c r="DH75" s="6"/>
      <c r="DI75" s="6"/>
      <c r="DJ75" s="1" t="s">
        <v>31</v>
      </c>
      <c r="DK75" s="11"/>
    </row>
    <row r="76" spans="1:115" ht="15.75" x14ac:dyDescent="0.25">
      <c r="A76" s="6">
        <v>74</v>
      </c>
      <c r="B76" s="6">
        <v>1</v>
      </c>
      <c r="C76" s="9" t="s">
        <v>110</v>
      </c>
      <c r="D76" s="8" t="s">
        <v>373</v>
      </c>
      <c r="E76" s="6">
        <v>-63.706000000000003</v>
      </c>
      <c r="F76" s="6">
        <v>40.908999999999999</v>
      </c>
      <c r="G76" s="10">
        <v>217.2612</v>
      </c>
      <c r="H76" s="3">
        <f t="shared" si="5"/>
        <v>112.64619999999999</v>
      </c>
      <c r="I76" s="3">
        <f t="shared" si="6"/>
        <v>112.646</v>
      </c>
      <c r="J76" s="1" t="s">
        <v>28</v>
      </c>
      <c r="K76" s="1" t="s">
        <v>29</v>
      </c>
      <c r="L76" s="6"/>
      <c r="M76" s="6"/>
      <c r="N76" s="1" t="s">
        <v>30</v>
      </c>
      <c r="O76" s="1" t="s">
        <v>34</v>
      </c>
      <c r="P76" s="6"/>
      <c r="Q76" s="6"/>
      <c r="R76" s="1" t="s">
        <v>30</v>
      </c>
      <c r="S76" s="1" t="s">
        <v>32</v>
      </c>
      <c r="T76" s="6"/>
      <c r="U76" s="6"/>
      <c r="V76" s="6" t="s">
        <v>30</v>
      </c>
      <c r="W76" s="6" t="s">
        <v>33</v>
      </c>
      <c r="X76" s="6"/>
      <c r="Y76" s="6"/>
      <c r="Z76" s="1" t="s">
        <v>30</v>
      </c>
      <c r="AA76" s="1" t="s">
        <v>34</v>
      </c>
      <c r="AB76" s="6"/>
      <c r="AC76" s="6"/>
      <c r="AD76" s="1" t="s">
        <v>35</v>
      </c>
      <c r="AE76" s="1" t="s">
        <v>29</v>
      </c>
      <c r="AF76" s="6">
        <v>0.02</v>
      </c>
      <c r="AG76" s="6">
        <v>27.64</v>
      </c>
      <c r="AH76" s="1" t="s">
        <v>36</v>
      </c>
      <c r="AI76" s="1" t="s">
        <v>37</v>
      </c>
      <c r="AJ76" s="6"/>
      <c r="AK76" s="6"/>
      <c r="AL76" s="1" t="s">
        <v>38</v>
      </c>
      <c r="AM76" s="1" t="s">
        <v>39</v>
      </c>
      <c r="AN76" s="6">
        <v>11</v>
      </c>
      <c r="AO76" s="6">
        <v>7.4569999999999999</v>
      </c>
      <c r="AP76" s="1" t="s">
        <v>40</v>
      </c>
      <c r="AQ76" s="1" t="s">
        <v>41</v>
      </c>
      <c r="AR76" s="6"/>
      <c r="AS76" s="6"/>
      <c r="AT76" s="6"/>
      <c r="AU76" s="6"/>
      <c r="AV76" s="6"/>
      <c r="AW76" s="6"/>
      <c r="AX76" s="1" t="s">
        <v>42</v>
      </c>
      <c r="AY76" s="1" t="s">
        <v>39</v>
      </c>
      <c r="AZ76" s="6"/>
      <c r="BA76" s="6"/>
      <c r="BB76" s="1" t="s">
        <v>42</v>
      </c>
      <c r="BC76" s="1" t="s">
        <v>33</v>
      </c>
      <c r="BD76" s="6">
        <v>6</v>
      </c>
      <c r="BE76" s="6">
        <f>6*7.406</f>
        <v>44.436</v>
      </c>
      <c r="BF76" s="1" t="s">
        <v>42</v>
      </c>
      <c r="BG76" s="1" t="s">
        <v>39</v>
      </c>
      <c r="BH76" s="6"/>
      <c r="BI76" s="11"/>
      <c r="BJ76" s="1" t="s">
        <v>43</v>
      </c>
      <c r="BK76" s="1" t="s">
        <v>44</v>
      </c>
      <c r="BL76" s="6"/>
      <c r="BM76" s="6"/>
      <c r="BN76" s="1" t="s">
        <v>45</v>
      </c>
      <c r="BO76" s="1" t="s">
        <v>44</v>
      </c>
      <c r="BP76" s="6"/>
      <c r="BQ76" s="6"/>
      <c r="BR76" s="1" t="s">
        <v>46</v>
      </c>
      <c r="BS76" s="1" t="s">
        <v>47</v>
      </c>
      <c r="BT76" s="6"/>
      <c r="BU76" s="6"/>
      <c r="BV76" s="1" t="s">
        <v>46</v>
      </c>
      <c r="BW76" s="1" t="s">
        <v>41</v>
      </c>
      <c r="BX76" s="6">
        <v>1.2E-2</v>
      </c>
      <c r="BY76" s="6">
        <v>8.1240000000000006</v>
      </c>
      <c r="BZ76" s="1" t="s">
        <v>46</v>
      </c>
      <c r="CA76" s="1" t="s">
        <v>48</v>
      </c>
      <c r="CB76" s="6"/>
      <c r="CC76" s="6"/>
      <c r="CD76" s="1" t="s">
        <v>46</v>
      </c>
      <c r="CE76" s="1" t="s">
        <v>48</v>
      </c>
      <c r="CF76" s="6">
        <v>5.0000000000000001E-3</v>
      </c>
      <c r="CG76" s="6">
        <v>2.0550000000000002</v>
      </c>
      <c r="CH76" s="1" t="s">
        <v>46</v>
      </c>
      <c r="CI76" s="1" t="s">
        <v>39</v>
      </c>
      <c r="CJ76" s="6">
        <v>1</v>
      </c>
      <c r="CK76" s="6">
        <v>5.9770000000000003</v>
      </c>
      <c r="CL76" s="1" t="s">
        <v>49</v>
      </c>
      <c r="CM76" s="1" t="s">
        <v>39</v>
      </c>
      <c r="CN76" s="6">
        <v>8</v>
      </c>
      <c r="CO76" s="6">
        <v>4.6079999999999997</v>
      </c>
      <c r="CP76" s="1" t="s">
        <v>50</v>
      </c>
      <c r="CQ76" s="1" t="s">
        <v>51</v>
      </c>
      <c r="CR76" s="6"/>
      <c r="CS76" s="6"/>
      <c r="CT76" s="1" t="s">
        <v>50</v>
      </c>
      <c r="CU76" s="1" t="s">
        <v>39</v>
      </c>
      <c r="CV76" s="6">
        <v>6</v>
      </c>
      <c r="CW76" s="6">
        <v>11.502000000000001</v>
      </c>
      <c r="CX76" s="1" t="s">
        <v>50</v>
      </c>
      <c r="CY76" s="1" t="s">
        <v>39</v>
      </c>
      <c r="CZ76" s="6"/>
      <c r="DA76" s="6"/>
      <c r="DB76" s="1" t="s">
        <v>59</v>
      </c>
      <c r="DC76" s="1" t="s">
        <v>60</v>
      </c>
      <c r="DD76" s="6"/>
      <c r="DE76" s="6"/>
      <c r="DF76" s="1" t="s">
        <v>52</v>
      </c>
      <c r="DG76" s="1" t="s">
        <v>53</v>
      </c>
      <c r="DH76" s="6"/>
      <c r="DI76" s="6"/>
      <c r="DJ76" s="1" t="s">
        <v>31</v>
      </c>
      <c r="DK76" s="11">
        <v>0.84699999999999998</v>
      </c>
    </row>
    <row r="77" spans="1:115" ht="15.75" x14ac:dyDescent="0.25">
      <c r="A77" s="6">
        <v>75</v>
      </c>
      <c r="B77" s="6">
        <v>1</v>
      </c>
      <c r="C77" s="9" t="s">
        <v>111</v>
      </c>
      <c r="D77" s="8" t="s">
        <v>373</v>
      </c>
      <c r="E77" s="6">
        <v>172.61799999999999</v>
      </c>
      <c r="F77" s="6">
        <v>23.776</v>
      </c>
      <c r="G77" s="10">
        <v>95.525279999999995</v>
      </c>
      <c r="H77" s="3">
        <f t="shared" si="5"/>
        <v>244.36727999999999</v>
      </c>
      <c r="I77" s="3">
        <f t="shared" si="6"/>
        <v>48.400631232000002</v>
      </c>
      <c r="J77" s="1" t="s">
        <v>28</v>
      </c>
      <c r="K77" s="1" t="s">
        <v>29</v>
      </c>
      <c r="L77" s="6"/>
      <c r="M77" s="6"/>
      <c r="N77" s="1" t="s">
        <v>30</v>
      </c>
      <c r="O77" s="1" t="s">
        <v>34</v>
      </c>
      <c r="P77" s="6"/>
      <c r="Q77" s="6"/>
      <c r="R77" s="1" t="s">
        <v>30</v>
      </c>
      <c r="S77" s="1" t="s">
        <v>32</v>
      </c>
      <c r="T77" s="6">
        <v>2E-3</v>
      </c>
      <c r="U77" s="6">
        <v>7.65</v>
      </c>
      <c r="V77" s="6" t="s">
        <v>30</v>
      </c>
      <c r="W77" s="6" t="s">
        <v>33</v>
      </c>
      <c r="X77" s="6"/>
      <c r="Y77" s="6"/>
      <c r="Z77" s="1" t="s">
        <v>30</v>
      </c>
      <c r="AA77" s="1" t="s">
        <v>34</v>
      </c>
      <c r="AB77" s="6"/>
      <c r="AC77" s="6"/>
      <c r="AD77" s="1" t="s">
        <v>35</v>
      </c>
      <c r="AE77" s="1" t="s">
        <v>29</v>
      </c>
      <c r="AF77" s="6">
        <v>3.0000000000000001E-3</v>
      </c>
      <c r="AG77" s="6">
        <v>2.1389999999999998</v>
      </c>
      <c r="AH77" s="1" t="s">
        <v>36</v>
      </c>
      <c r="AI77" s="1" t="s">
        <v>37</v>
      </c>
      <c r="AJ77" s="6"/>
      <c r="AK77" s="6"/>
      <c r="AL77" s="1" t="s">
        <v>38</v>
      </c>
      <c r="AM77" s="1" t="s">
        <v>39</v>
      </c>
      <c r="AN77" s="6"/>
      <c r="AO77" s="6"/>
      <c r="AP77" s="1" t="s">
        <v>40</v>
      </c>
      <c r="AQ77" s="1" t="s">
        <v>41</v>
      </c>
      <c r="AR77" s="6"/>
      <c r="AS77" s="6"/>
      <c r="AT77" s="6"/>
      <c r="AU77" s="6"/>
      <c r="AV77" s="6"/>
      <c r="AW77" s="6"/>
      <c r="AX77" s="1" t="s">
        <v>42</v>
      </c>
      <c r="AY77" s="1" t="s">
        <v>39</v>
      </c>
      <c r="AZ77" s="6"/>
      <c r="BA77" s="6"/>
      <c r="BB77" s="1" t="s">
        <v>42</v>
      </c>
      <c r="BC77" s="1" t="s">
        <v>33</v>
      </c>
      <c r="BD77" s="6">
        <v>1</v>
      </c>
      <c r="BE77" s="6">
        <v>7.4059999999999997</v>
      </c>
      <c r="BF77" s="1" t="s">
        <v>42</v>
      </c>
      <c r="BG77" s="1" t="s">
        <v>39</v>
      </c>
      <c r="BH77" s="6"/>
      <c r="BI77" s="11"/>
      <c r="BJ77" s="1" t="s">
        <v>43</v>
      </c>
      <c r="BK77" s="1" t="s">
        <v>44</v>
      </c>
      <c r="BL77" s="6">
        <v>7.0000000000000001E-3</v>
      </c>
      <c r="BM77" s="6">
        <v>2.8420000000000001</v>
      </c>
      <c r="BN77" s="1" t="s">
        <v>45</v>
      </c>
      <c r="BO77" s="1" t="s">
        <v>44</v>
      </c>
      <c r="BP77" s="6"/>
      <c r="BQ77" s="6"/>
      <c r="BR77" s="1" t="s">
        <v>46</v>
      </c>
      <c r="BS77" s="1" t="s">
        <v>47</v>
      </c>
      <c r="BT77" s="6"/>
      <c r="BU77" s="6"/>
      <c r="BV77" s="1" t="s">
        <v>46</v>
      </c>
      <c r="BW77" s="1" t="s">
        <v>41</v>
      </c>
      <c r="BX77" s="6">
        <v>6.0000000000000001E-3</v>
      </c>
      <c r="BY77" s="6">
        <v>4.0620000000000003</v>
      </c>
      <c r="BZ77" s="1" t="s">
        <v>46</v>
      </c>
      <c r="CA77" s="1" t="s">
        <v>48</v>
      </c>
      <c r="CB77" s="6"/>
      <c r="CC77" s="6"/>
      <c r="CD77" s="1" t="s">
        <v>46</v>
      </c>
      <c r="CE77" s="1" t="s">
        <v>48</v>
      </c>
      <c r="CF77" s="6"/>
      <c r="CG77" s="6"/>
      <c r="CH77" s="1" t="s">
        <v>46</v>
      </c>
      <c r="CI77" s="1" t="s">
        <v>39</v>
      </c>
      <c r="CJ77" s="6"/>
      <c r="CK77" s="6"/>
      <c r="CL77" s="1" t="s">
        <v>49</v>
      </c>
      <c r="CM77" s="1" t="s">
        <v>39</v>
      </c>
      <c r="CN77" s="6"/>
      <c r="CO77" s="6"/>
      <c r="CP77" s="1" t="s">
        <v>50</v>
      </c>
      <c r="CQ77" s="1" t="s">
        <v>51</v>
      </c>
      <c r="CR77" s="6"/>
      <c r="CS77" s="6"/>
      <c r="CT77" s="1" t="s">
        <v>50</v>
      </c>
      <c r="CU77" s="1" t="s">
        <v>39</v>
      </c>
      <c r="CV77" s="6"/>
      <c r="CW77" s="6"/>
      <c r="CX77" s="1" t="s">
        <v>50</v>
      </c>
      <c r="CY77" s="1" t="s">
        <v>39</v>
      </c>
      <c r="CZ77" s="6"/>
      <c r="DA77" s="6"/>
      <c r="DB77" s="1" t="s">
        <v>59</v>
      </c>
      <c r="DC77" s="1" t="s">
        <v>60</v>
      </c>
      <c r="DD77" s="6"/>
      <c r="DE77" s="6"/>
      <c r="DF77" s="1" t="s">
        <v>52</v>
      </c>
      <c r="DG77" s="1" t="s">
        <v>53</v>
      </c>
      <c r="DH77" s="6"/>
      <c r="DI77" s="6"/>
      <c r="DJ77" s="1" t="s">
        <v>31</v>
      </c>
      <c r="DK77" s="11">
        <f t="shared" ref="DK77:DK97" si="7">0.2544*G77</f>
        <v>24.301631232000002</v>
      </c>
    </row>
    <row r="78" spans="1:115" ht="15.75" x14ac:dyDescent="0.25">
      <c r="A78" s="6">
        <v>76</v>
      </c>
      <c r="B78" s="6">
        <v>1</v>
      </c>
      <c r="C78" s="9" t="s">
        <v>112</v>
      </c>
      <c r="D78" s="8" t="s">
        <v>373</v>
      </c>
      <c r="E78" s="6">
        <v>157.059</v>
      </c>
      <c r="F78" s="6">
        <v>0</v>
      </c>
      <c r="G78" s="10">
        <v>116.47632</v>
      </c>
      <c r="H78" s="3">
        <f t="shared" si="5"/>
        <v>273.53532000000001</v>
      </c>
      <c r="I78" s="3">
        <f t="shared" si="6"/>
        <v>36.264575808000004</v>
      </c>
      <c r="J78" s="1" t="s">
        <v>28</v>
      </c>
      <c r="K78" s="1" t="s">
        <v>29</v>
      </c>
      <c r="L78" s="6"/>
      <c r="M78" s="6"/>
      <c r="N78" s="1" t="s">
        <v>30</v>
      </c>
      <c r="O78" s="1" t="s">
        <v>34</v>
      </c>
      <c r="P78" s="6"/>
      <c r="Q78" s="6"/>
      <c r="R78" s="1" t="s">
        <v>30</v>
      </c>
      <c r="S78" s="1" t="s">
        <v>32</v>
      </c>
      <c r="T78" s="6"/>
      <c r="U78" s="6"/>
      <c r="V78" s="6" t="s">
        <v>30</v>
      </c>
      <c r="W78" s="6" t="s">
        <v>33</v>
      </c>
      <c r="X78" s="6"/>
      <c r="Y78" s="6"/>
      <c r="Z78" s="1" t="s">
        <v>30</v>
      </c>
      <c r="AA78" s="1" t="s">
        <v>34</v>
      </c>
      <c r="AB78" s="6"/>
      <c r="AC78" s="6"/>
      <c r="AD78" s="1" t="s">
        <v>35</v>
      </c>
      <c r="AE78" s="1" t="s">
        <v>29</v>
      </c>
      <c r="AF78" s="6"/>
      <c r="AG78" s="6"/>
      <c r="AH78" s="1" t="s">
        <v>36</v>
      </c>
      <c r="AI78" s="1" t="s">
        <v>37</v>
      </c>
      <c r="AJ78" s="6"/>
      <c r="AK78" s="6"/>
      <c r="AL78" s="1" t="s">
        <v>38</v>
      </c>
      <c r="AM78" s="1" t="s">
        <v>39</v>
      </c>
      <c r="AN78" s="6">
        <v>10</v>
      </c>
      <c r="AO78" s="6">
        <v>6.633</v>
      </c>
      <c r="AP78" s="1" t="s">
        <v>40</v>
      </c>
      <c r="AQ78" s="1" t="s">
        <v>41</v>
      </c>
      <c r="AR78" s="6"/>
      <c r="AS78" s="6"/>
      <c r="AT78" s="6"/>
      <c r="AU78" s="6"/>
      <c r="AV78" s="6"/>
      <c r="AW78" s="6"/>
      <c r="AX78" s="1" t="s">
        <v>42</v>
      </c>
      <c r="AY78" s="1" t="s">
        <v>39</v>
      </c>
      <c r="AZ78" s="6"/>
      <c r="BA78" s="6"/>
      <c r="BB78" s="1" t="s">
        <v>42</v>
      </c>
      <c r="BC78" s="1" t="s">
        <v>33</v>
      </c>
      <c r="BD78" s="6"/>
      <c r="BE78" s="6"/>
      <c r="BF78" s="1" t="s">
        <v>42</v>
      </c>
      <c r="BG78" s="1" t="s">
        <v>39</v>
      </c>
      <c r="BH78" s="6"/>
      <c r="BI78" s="11"/>
      <c r="BJ78" s="1" t="s">
        <v>43</v>
      </c>
      <c r="BK78" s="1" t="s">
        <v>44</v>
      </c>
      <c r="BL78" s="6"/>
      <c r="BM78" s="6"/>
      <c r="BN78" s="1" t="s">
        <v>45</v>
      </c>
      <c r="BO78" s="1" t="s">
        <v>44</v>
      </c>
      <c r="BP78" s="6"/>
      <c r="BQ78" s="6"/>
      <c r="BR78" s="1" t="s">
        <v>46</v>
      </c>
      <c r="BS78" s="1" t="s">
        <v>47</v>
      </c>
      <c r="BT78" s="6"/>
      <c r="BU78" s="6"/>
      <c r="BV78" s="1" t="s">
        <v>46</v>
      </c>
      <c r="BW78" s="1" t="s">
        <v>41</v>
      </c>
      <c r="BX78" s="6"/>
      <c r="BY78" s="6"/>
      <c r="BZ78" s="1" t="s">
        <v>46</v>
      </c>
      <c r="CA78" s="1" t="s">
        <v>48</v>
      </c>
      <c r="CB78" s="6"/>
      <c r="CC78" s="6"/>
      <c r="CD78" s="1" t="s">
        <v>46</v>
      </c>
      <c r="CE78" s="1" t="s">
        <v>48</v>
      </c>
      <c r="CF78" s="6"/>
      <c r="CG78" s="6"/>
      <c r="CH78" s="1" t="s">
        <v>46</v>
      </c>
      <c r="CI78" s="1" t="s">
        <v>39</v>
      </c>
      <c r="CJ78" s="6"/>
      <c r="CK78" s="6"/>
      <c r="CL78" s="1" t="s">
        <v>49</v>
      </c>
      <c r="CM78" s="1" t="s">
        <v>39</v>
      </c>
      <c r="CN78" s="6"/>
      <c r="CO78" s="6"/>
      <c r="CP78" s="1" t="s">
        <v>50</v>
      </c>
      <c r="CQ78" s="1" t="s">
        <v>51</v>
      </c>
      <c r="CR78" s="6"/>
      <c r="CS78" s="6"/>
      <c r="CT78" s="1" t="s">
        <v>50</v>
      </c>
      <c r="CU78" s="1" t="s">
        <v>39</v>
      </c>
      <c r="CV78" s="6"/>
      <c r="CW78" s="6"/>
      <c r="CX78" s="1" t="s">
        <v>50</v>
      </c>
      <c r="CY78" s="1" t="s">
        <v>39</v>
      </c>
      <c r="CZ78" s="6"/>
      <c r="DA78" s="6"/>
      <c r="DB78" s="1" t="s">
        <v>59</v>
      </c>
      <c r="DC78" s="1" t="s">
        <v>60</v>
      </c>
      <c r="DD78" s="6"/>
      <c r="DE78" s="6"/>
      <c r="DF78" s="1" t="s">
        <v>52</v>
      </c>
      <c r="DG78" s="1" t="s">
        <v>53</v>
      </c>
      <c r="DH78" s="6"/>
      <c r="DI78" s="6"/>
      <c r="DJ78" s="1" t="s">
        <v>31</v>
      </c>
      <c r="DK78" s="11">
        <f t="shared" si="7"/>
        <v>29.631575808000001</v>
      </c>
    </row>
    <row r="79" spans="1:115" ht="15.75" x14ac:dyDescent="0.25">
      <c r="A79" s="6">
        <v>77</v>
      </c>
      <c r="B79" s="6">
        <v>1</v>
      </c>
      <c r="C79" s="9" t="s">
        <v>401</v>
      </c>
      <c r="D79" s="8" t="s">
        <v>373</v>
      </c>
      <c r="E79" s="6">
        <v>413.327</v>
      </c>
      <c r="F79" s="6">
        <v>48.911999999999999</v>
      </c>
      <c r="G79" s="10">
        <v>209.05632</v>
      </c>
      <c r="H79" s="3">
        <f t="shared" si="5"/>
        <v>573.47131999999999</v>
      </c>
      <c r="I79" s="3">
        <f t="shared" si="6"/>
        <v>63.441927808000003</v>
      </c>
      <c r="J79" s="1" t="s">
        <v>28</v>
      </c>
      <c r="K79" s="1" t="s">
        <v>29</v>
      </c>
      <c r="L79" s="6"/>
      <c r="M79" s="6"/>
      <c r="N79" s="1" t="s">
        <v>30</v>
      </c>
      <c r="O79" s="1" t="s">
        <v>34</v>
      </c>
      <c r="P79" s="6"/>
      <c r="Q79" s="6"/>
      <c r="R79" s="1" t="s">
        <v>30</v>
      </c>
      <c r="S79" s="1" t="s">
        <v>32</v>
      </c>
      <c r="T79" s="6"/>
      <c r="U79" s="6"/>
      <c r="V79" s="6" t="s">
        <v>30</v>
      </c>
      <c r="W79" s="6" t="s">
        <v>33</v>
      </c>
      <c r="X79" s="6"/>
      <c r="Y79" s="6"/>
      <c r="Z79" s="1" t="s">
        <v>30</v>
      </c>
      <c r="AA79" s="1" t="s">
        <v>34</v>
      </c>
      <c r="AB79" s="6"/>
      <c r="AC79" s="6"/>
      <c r="AD79" s="1" t="s">
        <v>35</v>
      </c>
      <c r="AE79" s="1" t="s">
        <v>29</v>
      </c>
      <c r="AF79" s="6">
        <v>4.0000000000000001E-3</v>
      </c>
      <c r="AG79" s="6">
        <v>2.8519999999999999</v>
      </c>
      <c r="AH79" s="1" t="s">
        <v>36</v>
      </c>
      <c r="AI79" s="1" t="s">
        <v>37</v>
      </c>
      <c r="AJ79" s="6"/>
      <c r="AK79" s="6"/>
      <c r="AL79" s="1" t="s">
        <v>38</v>
      </c>
      <c r="AM79" s="1" t="s">
        <v>39</v>
      </c>
      <c r="AN79" s="6"/>
      <c r="AO79" s="6"/>
      <c r="AP79" s="1" t="s">
        <v>40</v>
      </c>
      <c r="AQ79" s="1" t="s">
        <v>41</v>
      </c>
      <c r="AR79" s="6"/>
      <c r="AS79" s="6"/>
      <c r="AT79" s="6"/>
      <c r="AU79" s="6"/>
      <c r="AV79" s="6"/>
      <c r="AW79" s="6"/>
      <c r="AX79" s="1" t="s">
        <v>42</v>
      </c>
      <c r="AY79" s="1" t="s">
        <v>39</v>
      </c>
      <c r="AZ79" s="6"/>
      <c r="BA79" s="6"/>
      <c r="BB79" s="1" t="s">
        <v>42</v>
      </c>
      <c r="BC79" s="1" t="s">
        <v>33</v>
      </c>
      <c r="BD79" s="6">
        <v>1</v>
      </c>
      <c r="BE79" s="6">
        <v>7.4059999999999997</v>
      </c>
      <c r="BF79" s="1" t="s">
        <v>42</v>
      </c>
      <c r="BG79" s="1" t="s">
        <v>39</v>
      </c>
      <c r="BH79" s="6"/>
      <c r="BI79" s="11"/>
      <c r="BJ79" s="1" t="s">
        <v>43</v>
      </c>
      <c r="BK79" s="1" t="s">
        <v>44</v>
      </c>
      <c r="BL79" s="6"/>
      <c r="BM79" s="6"/>
      <c r="BN79" s="1" t="s">
        <v>45</v>
      </c>
      <c r="BO79" s="1" t="s">
        <v>44</v>
      </c>
      <c r="BP79" s="6"/>
      <c r="BQ79" s="6"/>
      <c r="BR79" s="1" t="s">
        <v>46</v>
      </c>
      <c r="BS79" s="1" t="s">
        <v>47</v>
      </c>
      <c r="BT79" s="6"/>
      <c r="BU79" s="6"/>
      <c r="BV79" s="1" t="s">
        <v>46</v>
      </c>
      <c r="BW79" s="1" t="s">
        <v>41</v>
      </c>
      <c r="BX79" s="6"/>
      <c r="BY79" s="6"/>
      <c r="BZ79" s="1" t="s">
        <v>46</v>
      </c>
      <c r="CA79" s="1" t="s">
        <v>48</v>
      </c>
      <c r="CB79" s="6"/>
      <c r="CC79" s="6"/>
      <c r="CD79" s="1" t="s">
        <v>46</v>
      </c>
      <c r="CE79" s="1" t="s">
        <v>48</v>
      </c>
      <c r="CF79" s="6"/>
      <c r="CG79" s="6"/>
      <c r="CH79" s="1" t="s">
        <v>46</v>
      </c>
      <c r="CI79" s="1" t="s">
        <v>39</v>
      </c>
      <c r="CJ79" s="6"/>
      <c r="CK79" s="6"/>
      <c r="CL79" s="1" t="s">
        <v>49</v>
      </c>
      <c r="CM79" s="1" t="s">
        <v>39</v>
      </c>
      <c r="CN79" s="6"/>
      <c r="CO79" s="6"/>
      <c r="CP79" s="1" t="s">
        <v>50</v>
      </c>
      <c r="CQ79" s="1" t="s">
        <v>51</v>
      </c>
      <c r="CR79" s="6"/>
      <c r="CS79" s="6"/>
      <c r="CT79" s="1" t="s">
        <v>50</v>
      </c>
      <c r="CU79" s="1" t="s">
        <v>39</v>
      </c>
      <c r="CV79" s="6"/>
      <c r="CW79" s="6"/>
      <c r="CX79" s="1" t="s">
        <v>50</v>
      </c>
      <c r="CY79" s="1" t="s">
        <v>39</v>
      </c>
      <c r="CZ79" s="6"/>
      <c r="DA79" s="6"/>
      <c r="DB79" s="1" t="s">
        <v>59</v>
      </c>
      <c r="DC79" s="1" t="s">
        <v>60</v>
      </c>
      <c r="DD79" s="6"/>
      <c r="DE79" s="6"/>
      <c r="DF79" s="1" t="s">
        <v>52</v>
      </c>
      <c r="DG79" s="1" t="s">
        <v>53</v>
      </c>
      <c r="DH79" s="6"/>
      <c r="DI79" s="6"/>
      <c r="DJ79" s="1" t="s">
        <v>31</v>
      </c>
      <c r="DK79" s="11">
        <f t="shared" si="7"/>
        <v>53.183927808</v>
      </c>
    </row>
    <row r="80" spans="1:115" ht="15.75" x14ac:dyDescent="0.25">
      <c r="A80" s="6">
        <v>78</v>
      </c>
      <c r="B80" s="6">
        <v>1</v>
      </c>
      <c r="C80" s="9" t="s">
        <v>402</v>
      </c>
      <c r="D80" s="8" t="s">
        <v>373</v>
      </c>
      <c r="E80" s="6">
        <v>28.29</v>
      </c>
      <c r="F80" s="6">
        <v>0</v>
      </c>
      <c r="G80" s="10">
        <v>13.81968</v>
      </c>
      <c r="H80" s="3">
        <f t="shared" si="5"/>
        <v>42.109679999999997</v>
      </c>
      <c r="I80" s="3">
        <f t="shared" si="6"/>
        <v>6.7637265920000003</v>
      </c>
      <c r="J80" s="1" t="s">
        <v>28</v>
      </c>
      <c r="K80" s="1" t="s">
        <v>29</v>
      </c>
      <c r="L80" s="6"/>
      <c r="M80" s="6"/>
      <c r="N80" s="1" t="s">
        <v>30</v>
      </c>
      <c r="O80" s="1" t="s">
        <v>34</v>
      </c>
      <c r="P80" s="6"/>
      <c r="Q80" s="6"/>
      <c r="R80" s="1" t="s">
        <v>30</v>
      </c>
      <c r="S80" s="1" t="s">
        <v>32</v>
      </c>
      <c r="T80" s="6"/>
      <c r="U80" s="6"/>
      <c r="V80" s="6" t="s">
        <v>30</v>
      </c>
      <c r="W80" s="6" t="s">
        <v>33</v>
      </c>
      <c r="X80" s="6"/>
      <c r="Y80" s="6"/>
      <c r="Z80" s="1" t="s">
        <v>30</v>
      </c>
      <c r="AA80" s="1" t="s">
        <v>34</v>
      </c>
      <c r="AB80" s="6"/>
      <c r="AC80" s="6"/>
      <c r="AD80" s="1" t="s">
        <v>35</v>
      </c>
      <c r="AE80" s="1" t="s">
        <v>29</v>
      </c>
      <c r="AF80" s="6"/>
      <c r="AG80" s="6"/>
      <c r="AH80" s="1" t="s">
        <v>36</v>
      </c>
      <c r="AI80" s="1" t="s">
        <v>37</v>
      </c>
      <c r="AJ80" s="6"/>
      <c r="AK80" s="6"/>
      <c r="AL80" s="1" t="s">
        <v>38</v>
      </c>
      <c r="AM80" s="1" t="s">
        <v>39</v>
      </c>
      <c r="AN80" s="6"/>
      <c r="AO80" s="6"/>
      <c r="AP80" s="1" t="s">
        <v>40</v>
      </c>
      <c r="AQ80" s="1" t="s">
        <v>41</v>
      </c>
      <c r="AR80" s="6"/>
      <c r="AS80" s="6"/>
      <c r="AT80" s="6"/>
      <c r="AU80" s="6"/>
      <c r="AV80" s="6"/>
      <c r="AW80" s="6"/>
      <c r="AX80" s="1" t="s">
        <v>42</v>
      </c>
      <c r="AY80" s="1" t="s">
        <v>39</v>
      </c>
      <c r="AZ80" s="6"/>
      <c r="BA80" s="6"/>
      <c r="BB80" s="1" t="s">
        <v>42</v>
      </c>
      <c r="BC80" s="1" t="s">
        <v>33</v>
      </c>
      <c r="BD80" s="6"/>
      <c r="BE80" s="6"/>
      <c r="BF80" s="1" t="s">
        <v>42</v>
      </c>
      <c r="BG80" s="1" t="s">
        <v>39</v>
      </c>
      <c r="BH80" s="6"/>
      <c r="BI80" s="11"/>
      <c r="BJ80" s="1" t="s">
        <v>43</v>
      </c>
      <c r="BK80" s="1" t="s">
        <v>44</v>
      </c>
      <c r="BL80" s="6">
        <v>8.0000000000000002E-3</v>
      </c>
      <c r="BM80" s="6">
        <v>3.2480000000000002</v>
      </c>
      <c r="BN80" s="1" t="s">
        <v>45</v>
      </c>
      <c r="BO80" s="1" t="s">
        <v>44</v>
      </c>
      <c r="BP80" s="6"/>
      <c r="BQ80" s="6"/>
      <c r="BR80" s="1" t="s">
        <v>46</v>
      </c>
      <c r="BS80" s="1" t="s">
        <v>47</v>
      </c>
      <c r="BT80" s="6"/>
      <c r="BU80" s="6"/>
      <c r="BV80" s="1" t="s">
        <v>46</v>
      </c>
      <c r="BW80" s="1" t="s">
        <v>41</v>
      </c>
      <c r="BX80" s="6"/>
      <c r="BY80" s="6"/>
      <c r="BZ80" s="1" t="s">
        <v>46</v>
      </c>
      <c r="CA80" s="1" t="s">
        <v>48</v>
      </c>
      <c r="CB80" s="6"/>
      <c r="CC80" s="6"/>
      <c r="CD80" s="1" t="s">
        <v>46</v>
      </c>
      <c r="CE80" s="1" t="s">
        <v>48</v>
      </c>
      <c r="CF80" s="6"/>
      <c r="CG80" s="6"/>
      <c r="CH80" s="1" t="s">
        <v>46</v>
      </c>
      <c r="CI80" s="1" t="s">
        <v>39</v>
      </c>
      <c r="CJ80" s="6"/>
      <c r="CK80" s="6"/>
      <c r="CL80" s="1" t="s">
        <v>49</v>
      </c>
      <c r="CM80" s="1" t="s">
        <v>39</v>
      </c>
      <c r="CN80" s="6"/>
      <c r="CO80" s="6"/>
      <c r="CP80" s="1" t="s">
        <v>50</v>
      </c>
      <c r="CQ80" s="1" t="s">
        <v>51</v>
      </c>
      <c r="CR80" s="6"/>
      <c r="CS80" s="6"/>
      <c r="CT80" s="1" t="s">
        <v>50</v>
      </c>
      <c r="CU80" s="1" t="s">
        <v>39</v>
      </c>
      <c r="CV80" s="6"/>
      <c r="CW80" s="6"/>
      <c r="CX80" s="1" t="s">
        <v>50</v>
      </c>
      <c r="CY80" s="1" t="s">
        <v>39</v>
      </c>
      <c r="CZ80" s="6"/>
      <c r="DA80" s="6"/>
      <c r="DB80" s="1" t="s">
        <v>59</v>
      </c>
      <c r="DC80" s="1" t="s">
        <v>60</v>
      </c>
      <c r="DD80" s="6"/>
      <c r="DE80" s="6"/>
      <c r="DF80" s="1" t="s">
        <v>52</v>
      </c>
      <c r="DG80" s="1" t="s">
        <v>53</v>
      </c>
      <c r="DH80" s="6"/>
      <c r="DI80" s="6"/>
      <c r="DJ80" s="1" t="s">
        <v>31</v>
      </c>
      <c r="DK80" s="11">
        <f t="shared" si="7"/>
        <v>3.515726592</v>
      </c>
    </row>
    <row r="81" spans="1:115" ht="15.75" x14ac:dyDescent="0.25">
      <c r="A81" s="6">
        <v>79</v>
      </c>
      <c r="B81" s="6">
        <v>1</v>
      </c>
      <c r="C81" s="9" t="s">
        <v>403</v>
      </c>
      <c r="D81" s="8" t="s">
        <v>373</v>
      </c>
      <c r="E81" s="6">
        <v>29.73</v>
      </c>
      <c r="F81" s="6">
        <v>0</v>
      </c>
      <c r="G81" s="10">
        <v>7.8333599999999999</v>
      </c>
      <c r="H81" s="3">
        <f t="shared" si="5"/>
        <v>37.563360000000003</v>
      </c>
      <c r="I81" s="3">
        <f t="shared" si="6"/>
        <v>1.9928067840000001</v>
      </c>
      <c r="J81" s="1" t="s">
        <v>28</v>
      </c>
      <c r="K81" s="1" t="s">
        <v>29</v>
      </c>
      <c r="L81" s="6"/>
      <c r="M81" s="6"/>
      <c r="N81" s="1" t="s">
        <v>30</v>
      </c>
      <c r="O81" s="1" t="s">
        <v>34</v>
      </c>
      <c r="P81" s="6"/>
      <c r="Q81" s="6"/>
      <c r="R81" s="1" t="s">
        <v>30</v>
      </c>
      <c r="S81" s="1" t="s">
        <v>32</v>
      </c>
      <c r="T81" s="6"/>
      <c r="U81" s="6"/>
      <c r="V81" s="6" t="s">
        <v>30</v>
      </c>
      <c r="W81" s="6" t="s">
        <v>33</v>
      </c>
      <c r="X81" s="6"/>
      <c r="Y81" s="6"/>
      <c r="Z81" s="1" t="s">
        <v>30</v>
      </c>
      <c r="AA81" s="1" t="s">
        <v>34</v>
      </c>
      <c r="AB81" s="6"/>
      <c r="AC81" s="6"/>
      <c r="AD81" s="1" t="s">
        <v>35</v>
      </c>
      <c r="AE81" s="1" t="s">
        <v>29</v>
      </c>
      <c r="AF81" s="6"/>
      <c r="AG81" s="6"/>
      <c r="AH81" s="1" t="s">
        <v>36</v>
      </c>
      <c r="AI81" s="1" t="s">
        <v>37</v>
      </c>
      <c r="AJ81" s="6"/>
      <c r="AK81" s="6"/>
      <c r="AL81" s="1" t="s">
        <v>38</v>
      </c>
      <c r="AM81" s="1" t="s">
        <v>39</v>
      </c>
      <c r="AN81" s="6"/>
      <c r="AO81" s="6"/>
      <c r="AP81" s="1" t="s">
        <v>40</v>
      </c>
      <c r="AQ81" s="1" t="s">
        <v>41</v>
      </c>
      <c r="AR81" s="6"/>
      <c r="AS81" s="6"/>
      <c r="AT81" s="6"/>
      <c r="AU81" s="6"/>
      <c r="AV81" s="6"/>
      <c r="AW81" s="6"/>
      <c r="AX81" s="1" t="s">
        <v>42</v>
      </c>
      <c r="AY81" s="1" t="s">
        <v>39</v>
      </c>
      <c r="AZ81" s="6"/>
      <c r="BA81" s="6"/>
      <c r="BB81" s="1" t="s">
        <v>42</v>
      </c>
      <c r="BC81" s="1" t="s">
        <v>33</v>
      </c>
      <c r="BD81" s="6"/>
      <c r="BE81" s="6"/>
      <c r="BF81" s="1" t="s">
        <v>42</v>
      </c>
      <c r="BG81" s="1" t="s">
        <v>39</v>
      </c>
      <c r="BH81" s="6"/>
      <c r="BI81" s="11"/>
      <c r="BJ81" s="1" t="s">
        <v>43</v>
      </c>
      <c r="BK81" s="1" t="s">
        <v>44</v>
      </c>
      <c r="BL81" s="6"/>
      <c r="BM81" s="6"/>
      <c r="BN81" s="1" t="s">
        <v>45</v>
      </c>
      <c r="BO81" s="1" t="s">
        <v>44</v>
      </c>
      <c r="BP81" s="6"/>
      <c r="BQ81" s="6"/>
      <c r="BR81" s="1" t="s">
        <v>46</v>
      </c>
      <c r="BS81" s="1" t="s">
        <v>47</v>
      </c>
      <c r="BT81" s="6"/>
      <c r="BU81" s="6"/>
      <c r="BV81" s="1" t="s">
        <v>46</v>
      </c>
      <c r="BW81" s="1" t="s">
        <v>41</v>
      </c>
      <c r="BX81" s="6"/>
      <c r="BY81" s="6"/>
      <c r="BZ81" s="1" t="s">
        <v>46</v>
      </c>
      <c r="CA81" s="1" t="s">
        <v>48</v>
      </c>
      <c r="CB81" s="6"/>
      <c r="CC81" s="6"/>
      <c r="CD81" s="1" t="s">
        <v>46</v>
      </c>
      <c r="CE81" s="1" t="s">
        <v>48</v>
      </c>
      <c r="CF81" s="6"/>
      <c r="CG81" s="6"/>
      <c r="CH81" s="1" t="s">
        <v>46</v>
      </c>
      <c r="CI81" s="1" t="s">
        <v>39</v>
      </c>
      <c r="CJ81" s="6"/>
      <c r="CK81" s="6"/>
      <c r="CL81" s="1" t="s">
        <v>49</v>
      </c>
      <c r="CM81" s="1" t="s">
        <v>39</v>
      </c>
      <c r="CN81" s="6"/>
      <c r="CO81" s="6"/>
      <c r="CP81" s="1" t="s">
        <v>50</v>
      </c>
      <c r="CQ81" s="1" t="s">
        <v>51</v>
      </c>
      <c r="CR81" s="6"/>
      <c r="CS81" s="6"/>
      <c r="CT81" s="1" t="s">
        <v>50</v>
      </c>
      <c r="CU81" s="1" t="s">
        <v>39</v>
      </c>
      <c r="CV81" s="6"/>
      <c r="CW81" s="6"/>
      <c r="CX81" s="1" t="s">
        <v>50</v>
      </c>
      <c r="CY81" s="1" t="s">
        <v>39</v>
      </c>
      <c r="CZ81" s="6"/>
      <c r="DA81" s="6"/>
      <c r="DB81" s="1" t="s">
        <v>59</v>
      </c>
      <c r="DC81" s="1" t="s">
        <v>60</v>
      </c>
      <c r="DD81" s="6"/>
      <c r="DE81" s="6"/>
      <c r="DF81" s="1" t="s">
        <v>52</v>
      </c>
      <c r="DG81" s="1" t="s">
        <v>53</v>
      </c>
      <c r="DH81" s="6"/>
      <c r="DI81" s="6"/>
      <c r="DJ81" s="1" t="s">
        <v>31</v>
      </c>
      <c r="DK81" s="11">
        <f t="shared" si="7"/>
        <v>1.9928067840000001</v>
      </c>
    </row>
    <row r="82" spans="1:115" ht="15.75" x14ac:dyDescent="0.25">
      <c r="A82" s="6">
        <v>80</v>
      </c>
      <c r="B82" s="6">
        <v>1</v>
      </c>
      <c r="C82" s="9" t="s">
        <v>113</v>
      </c>
      <c r="D82" s="8" t="s">
        <v>373</v>
      </c>
      <c r="E82" s="6">
        <v>9.2409999999999997</v>
      </c>
      <c r="F82" s="6">
        <v>0</v>
      </c>
      <c r="G82" s="10">
        <v>32.529000000000003</v>
      </c>
      <c r="H82" s="3">
        <f t="shared" si="5"/>
        <v>41.77</v>
      </c>
      <c r="I82" s="3">
        <f t="shared" si="6"/>
        <v>9.3783776000000003</v>
      </c>
      <c r="J82" s="1" t="s">
        <v>28</v>
      </c>
      <c r="K82" s="1" t="s">
        <v>29</v>
      </c>
      <c r="L82" s="6"/>
      <c r="M82" s="6"/>
      <c r="N82" s="1" t="s">
        <v>30</v>
      </c>
      <c r="O82" s="1" t="s">
        <v>34</v>
      </c>
      <c r="P82" s="6"/>
      <c r="Q82" s="6"/>
      <c r="R82" s="1" t="s">
        <v>30</v>
      </c>
      <c r="S82" s="1" t="s">
        <v>32</v>
      </c>
      <c r="T82" s="6"/>
      <c r="U82" s="6"/>
      <c r="V82" s="6" t="s">
        <v>30</v>
      </c>
      <c r="W82" s="6" t="s">
        <v>33</v>
      </c>
      <c r="X82" s="6"/>
      <c r="Y82" s="6"/>
      <c r="Z82" s="1" t="s">
        <v>30</v>
      </c>
      <c r="AA82" s="1" t="s">
        <v>34</v>
      </c>
      <c r="AB82" s="6"/>
      <c r="AC82" s="6"/>
      <c r="AD82" s="1" t="s">
        <v>35</v>
      </c>
      <c r="AE82" s="1" t="s">
        <v>29</v>
      </c>
      <c r="AF82" s="6"/>
      <c r="AG82" s="6"/>
      <c r="AH82" s="1" t="s">
        <v>36</v>
      </c>
      <c r="AI82" s="1" t="s">
        <v>37</v>
      </c>
      <c r="AJ82" s="6"/>
      <c r="AK82" s="6"/>
      <c r="AL82" s="1" t="s">
        <v>38</v>
      </c>
      <c r="AM82" s="1" t="s">
        <v>39</v>
      </c>
      <c r="AN82" s="6">
        <v>2</v>
      </c>
      <c r="AO82" s="6">
        <v>1.103</v>
      </c>
      <c r="AP82" s="1" t="s">
        <v>40</v>
      </c>
      <c r="AQ82" s="1" t="s">
        <v>41</v>
      </c>
      <c r="AR82" s="6"/>
      <c r="AS82" s="6"/>
      <c r="AT82" s="6"/>
      <c r="AU82" s="6"/>
      <c r="AV82" s="6"/>
      <c r="AW82" s="6"/>
      <c r="AX82" s="1" t="s">
        <v>42</v>
      </c>
      <c r="AY82" s="1" t="s">
        <v>39</v>
      </c>
      <c r="AZ82" s="6"/>
      <c r="BA82" s="6"/>
      <c r="BB82" s="1" t="s">
        <v>42</v>
      </c>
      <c r="BC82" s="1" t="s">
        <v>33</v>
      </c>
      <c r="BD82" s="6"/>
      <c r="BE82" s="6"/>
      <c r="BF82" s="1" t="s">
        <v>42</v>
      </c>
      <c r="BG82" s="1" t="s">
        <v>39</v>
      </c>
      <c r="BH82" s="6"/>
      <c r="BI82" s="11"/>
      <c r="BJ82" s="1" t="s">
        <v>43</v>
      </c>
      <c r="BK82" s="1" t="s">
        <v>44</v>
      </c>
      <c r="BL82" s="6"/>
      <c r="BM82" s="6"/>
      <c r="BN82" s="1" t="s">
        <v>45</v>
      </c>
      <c r="BO82" s="1" t="s">
        <v>44</v>
      </c>
      <c r="BP82" s="6"/>
      <c r="BQ82" s="6"/>
      <c r="BR82" s="1" t="s">
        <v>46</v>
      </c>
      <c r="BS82" s="1" t="s">
        <v>47</v>
      </c>
      <c r="BT82" s="6"/>
      <c r="BU82" s="6"/>
      <c r="BV82" s="1" t="s">
        <v>46</v>
      </c>
      <c r="BW82" s="1" t="s">
        <v>41</v>
      </c>
      <c r="BX82" s="6"/>
      <c r="BY82" s="6"/>
      <c r="BZ82" s="1" t="s">
        <v>46</v>
      </c>
      <c r="CA82" s="1" t="s">
        <v>48</v>
      </c>
      <c r="CB82" s="6"/>
      <c r="CC82" s="6"/>
      <c r="CD82" s="1" t="s">
        <v>46</v>
      </c>
      <c r="CE82" s="1" t="s">
        <v>48</v>
      </c>
      <c r="CF82" s="6"/>
      <c r="CG82" s="6"/>
      <c r="CH82" s="1" t="s">
        <v>46</v>
      </c>
      <c r="CI82" s="1" t="s">
        <v>39</v>
      </c>
      <c r="CJ82" s="6"/>
      <c r="CK82" s="6"/>
      <c r="CL82" s="1" t="s">
        <v>49</v>
      </c>
      <c r="CM82" s="1" t="s">
        <v>39</v>
      </c>
      <c r="CN82" s="6"/>
      <c r="CO82" s="6"/>
      <c r="CP82" s="1" t="s">
        <v>50</v>
      </c>
      <c r="CQ82" s="1" t="s">
        <v>51</v>
      </c>
      <c r="CR82" s="6"/>
      <c r="CS82" s="6"/>
      <c r="CT82" s="1" t="s">
        <v>50</v>
      </c>
      <c r="CU82" s="1" t="s">
        <v>39</v>
      </c>
      <c r="CV82" s="6"/>
      <c r="CW82" s="6"/>
      <c r="CX82" s="1" t="s">
        <v>50</v>
      </c>
      <c r="CY82" s="1" t="s">
        <v>39</v>
      </c>
      <c r="CZ82" s="6"/>
      <c r="DA82" s="6"/>
      <c r="DB82" s="1" t="s">
        <v>59</v>
      </c>
      <c r="DC82" s="1" t="s">
        <v>60</v>
      </c>
      <c r="DD82" s="6"/>
      <c r="DE82" s="6"/>
      <c r="DF82" s="1" t="s">
        <v>52</v>
      </c>
      <c r="DG82" s="1" t="s">
        <v>53</v>
      </c>
      <c r="DH82" s="6"/>
      <c r="DI82" s="6"/>
      <c r="DJ82" s="1" t="s">
        <v>31</v>
      </c>
      <c r="DK82" s="11">
        <f t="shared" si="7"/>
        <v>8.2753776000000006</v>
      </c>
    </row>
    <row r="83" spans="1:115" ht="15.75" x14ac:dyDescent="0.25">
      <c r="A83" s="6">
        <v>81</v>
      </c>
      <c r="B83" s="6">
        <v>1</v>
      </c>
      <c r="C83" s="9" t="s">
        <v>114</v>
      </c>
      <c r="D83" s="8" t="s">
        <v>373</v>
      </c>
      <c r="E83" s="6">
        <v>215.92699999999999</v>
      </c>
      <c r="F83" s="6">
        <v>6.0880000000000001</v>
      </c>
      <c r="G83" s="10">
        <v>69.582719999999995</v>
      </c>
      <c r="H83" s="3">
        <f t="shared" si="5"/>
        <v>279.42171999999999</v>
      </c>
      <c r="I83" s="3">
        <f t="shared" si="6"/>
        <v>57.712843967999994</v>
      </c>
      <c r="J83" s="1" t="s">
        <v>28</v>
      </c>
      <c r="K83" s="1" t="s">
        <v>29</v>
      </c>
      <c r="L83" s="6"/>
      <c r="M83" s="6"/>
      <c r="N83" s="1" t="s">
        <v>30</v>
      </c>
      <c r="O83" s="1" t="s">
        <v>34</v>
      </c>
      <c r="P83" s="6"/>
      <c r="Q83" s="6"/>
      <c r="R83" s="1" t="s">
        <v>30</v>
      </c>
      <c r="S83" s="1" t="s">
        <v>32</v>
      </c>
      <c r="T83" s="6"/>
      <c r="U83" s="6"/>
      <c r="V83" s="6" t="s">
        <v>30</v>
      </c>
      <c r="W83" s="6" t="s">
        <v>33</v>
      </c>
      <c r="X83" s="6"/>
      <c r="Y83" s="6"/>
      <c r="Z83" s="1" t="s">
        <v>30</v>
      </c>
      <c r="AA83" s="1" t="s">
        <v>34</v>
      </c>
      <c r="AB83" s="6"/>
      <c r="AC83" s="6"/>
      <c r="AD83" s="1" t="s">
        <v>35</v>
      </c>
      <c r="AE83" s="1" t="s">
        <v>29</v>
      </c>
      <c r="AF83" s="6"/>
      <c r="AG83" s="6"/>
      <c r="AH83" s="1" t="s">
        <v>36</v>
      </c>
      <c r="AI83" s="1" t="s">
        <v>37</v>
      </c>
      <c r="AJ83" s="6"/>
      <c r="AK83" s="6"/>
      <c r="AL83" s="1" t="s">
        <v>38</v>
      </c>
      <c r="AM83" s="1" t="s">
        <v>39</v>
      </c>
      <c r="AN83" s="6">
        <v>4</v>
      </c>
      <c r="AO83" s="6">
        <v>3.0979999999999999</v>
      </c>
      <c r="AP83" s="1" t="s">
        <v>40</v>
      </c>
      <c r="AQ83" s="1" t="s">
        <v>41</v>
      </c>
      <c r="AR83" s="6"/>
      <c r="AS83" s="6"/>
      <c r="AT83" s="6"/>
      <c r="AU83" s="6"/>
      <c r="AV83" s="6"/>
      <c r="AW83" s="6"/>
      <c r="AX83" s="1" t="s">
        <v>42</v>
      </c>
      <c r="AY83" s="1" t="s">
        <v>39</v>
      </c>
      <c r="AZ83" s="6"/>
      <c r="BA83" s="6"/>
      <c r="BB83" s="1" t="s">
        <v>42</v>
      </c>
      <c r="BC83" s="1" t="s">
        <v>33</v>
      </c>
      <c r="BD83" s="6"/>
      <c r="BE83" s="6"/>
      <c r="BF83" s="1" t="s">
        <v>42</v>
      </c>
      <c r="BG83" s="1" t="s">
        <v>39</v>
      </c>
      <c r="BH83" s="6"/>
      <c r="BI83" s="11"/>
      <c r="BJ83" s="1" t="s">
        <v>43</v>
      </c>
      <c r="BK83" s="1" t="s">
        <v>44</v>
      </c>
      <c r="BL83" s="6"/>
      <c r="BM83" s="6"/>
      <c r="BN83" s="1" t="s">
        <v>45</v>
      </c>
      <c r="BO83" s="1" t="s">
        <v>44</v>
      </c>
      <c r="BP83" s="6"/>
      <c r="BQ83" s="6"/>
      <c r="BR83" s="1" t="s">
        <v>46</v>
      </c>
      <c r="BS83" s="1" t="s">
        <v>47</v>
      </c>
      <c r="BT83" s="6"/>
      <c r="BU83" s="6"/>
      <c r="BV83" s="1" t="s">
        <v>46</v>
      </c>
      <c r="BW83" s="1" t="s">
        <v>41</v>
      </c>
      <c r="BX83" s="6"/>
      <c r="BY83" s="6"/>
      <c r="BZ83" s="1" t="s">
        <v>46</v>
      </c>
      <c r="CA83" s="1" t="s">
        <v>48</v>
      </c>
      <c r="CB83" s="6"/>
      <c r="CC83" s="6"/>
      <c r="CD83" s="1" t="s">
        <v>46</v>
      </c>
      <c r="CE83" s="1" t="s">
        <v>48</v>
      </c>
      <c r="CF83" s="6"/>
      <c r="CG83" s="6"/>
      <c r="CH83" s="1" t="s">
        <v>46</v>
      </c>
      <c r="CI83" s="1" t="s">
        <v>39</v>
      </c>
      <c r="CJ83" s="6"/>
      <c r="CK83" s="6"/>
      <c r="CL83" s="1" t="s">
        <v>49</v>
      </c>
      <c r="CM83" s="1" t="s">
        <v>39</v>
      </c>
      <c r="CN83" s="6"/>
      <c r="CO83" s="6"/>
      <c r="CP83" s="1" t="s">
        <v>50</v>
      </c>
      <c r="CQ83" s="1" t="s">
        <v>51</v>
      </c>
      <c r="CR83" s="6"/>
      <c r="CS83" s="6"/>
      <c r="CT83" s="1" t="s">
        <v>50</v>
      </c>
      <c r="CU83" s="1" t="s">
        <v>39</v>
      </c>
      <c r="CV83" s="6">
        <v>10</v>
      </c>
      <c r="CW83" s="6">
        <v>19.170000000000002</v>
      </c>
      <c r="CX83" s="1" t="s">
        <v>50</v>
      </c>
      <c r="CY83" s="1" t="s">
        <v>39</v>
      </c>
      <c r="CZ83" s="6">
        <v>11</v>
      </c>
      <c r="DA83" s="6">
        <v>17.742999999999999</v>
      </c>
      <c r="DB83" s="1" t="s">
        <v>59</v>
      </c>
      <c r="DC83" s="1" t="s">
        <v>60</v>
      </c>
      <c r="DD83" s="6"/>
      <c r="DE83" s="6"/>
      <c r="DF83" s="1" t="s">
        <v>52</v>
      </c>
      <c r="DG83" s="1" t="s">
        <v>53</v>
      </c>
      <c r="DH83" s="6"/>
      <c r="DI83" s="6"/>
      <c r="DJ83" s="1" t="s">
        <v>31</v>
      </c>
      <c r="DK83" s="11">
        <f t="shared" si="7"/>
        <v>17.701843967999999</v>
      </c>
    </row>
    <row r="84" spans="1:115" ht="15.75" x14ac:dyDescent="0.25">
      <c r="A84" s="6">
        <v>82</v>
      </c>
      <c r="B84" s="6">
        <v>1</v>
      </c>
      <c r="C84" s="9" t="s">
        <v>115</v>
      </c>
      <c r="D84" s="8" t="s">
        <v>373</v>
      </c>
      <c r="E84" s="6">
        <v>256.93</v>
      </c>
      <c r="F84" s="6">
        <v>36.65</v>
      </c>
      <c r="G84" s="10">
        <v>97.578000000000003</v>
      </c>
      <c r="H84" s="3">
        <f t="shared" si="5"/>
        <v>317.858</v>
      </c>
      <c r="I84" s="3">
        <f t="shared" si="6"/>
        <v>77.907843200000002</v>
      </c>
      <c r="J84" s="1" t="s">
        <v>28</v>
      </c>
      <c r="K84" s="1" t="s">
        <v>29</v>
      </c>
      <c r="L84" s="6"/>
      <c r="M84" s="6"/>
      <c r="N84" s="1" t="s">
        <v>30</v>
      </c>
      <c r="O84" s="1" t="s">
        <v>34</v>
      </c>
      <c r="P84" s="6"/>
      <c r="Q84" s="6"/>
      <c r="R84" s="1" t="s">
        <v>30</v>
      </c>
      <c r="S84" s="1" t="s">
        <v>32</v>
      </c>
      <c r="T84" s="6"/>
      <c r="U84" s="6"/>
      <c r="V84" s="6" t="s">
        <v>30</v>
      </c>
      <c r="W84" s="6" t="s">
        <v>33</v>
      </c>
      <c r="X84" s="6"/>
      <c r="Y84" s="6"/>
      <c r="Z84" s="1" t="s">
        <v>30</v>
      </c>
      <c r="AA84" s="1" t="s">
        <v>34</v>
      </c>
      <c r="AB84" s="6"/>
      <c r="AC84" s="6"/>
      <c r="AD84" s="1" t="s">
        <v>35</v>
      </c>
      <c r="AE84" s="1" t="s">
        <v>29</v>
      </c>
      <c r="AF84" s="6"/>
      <c r="AG84" s="6"/>
      <c r="AH84" s="1" t="s">
        <v>36</v>
      </c>
      <c r="AI84" s="1" t="s">
        <v>37</v>
      </c>
      <c r="AJ84" s="6"/>
      <c r="AK84" s="6"/>
      <c r="AL84" s="1" t="s">
        <v>38</v>
      </c>
      <c r="AM84" s="1" t="s">
        <v>39</v>
      </c>
      <c r="AN84" s="6">
        <v>3</v>
      </c>
      <c r="AO84" s="6">
        <v>2.153</v>
      </c>
      <c r="AP84" s="1" t="s">
        <v>40</v>
      </c>
      <c r="AQ84" s="1" t="s">
        <v>41</v>
      </c>
      <c r="AR84" s="6"/>
      <c r="AS84" s="6"/>
      <c r="AT84" s="6"/>
      <c r="AU84" s="6"/>
      <c r="AV84" s="6"/>
      <c r="AW84" s="6"/>
      <c r="AX84" s="1" t="s">
        <v>42</v>
      </c>
      <c r="AY84" s="1" t="s">
        <v>39</v>
      </c>
      <c r="AZ84" s="6"/>
      <c r="BA84" s="6"/>
      <c r="BB84" s="1" t="s">
        <v>42</v>
      </c>
      <c r="BC84" s="1" t="s">
        <v>33</v>
      </c>
      <c r="BD84" s="6"/>
      <c r="BE84" s="6"/>
      <c r="BF84" s="1" t="s">
        <v>42</v>
      </c>
      <c r="BG84" s="1" t="s">
        <v>39</v>
      </c>
      <c r="BH84" s="6"/>
      <c r="BI84" s="11"/>
      <c r="BJ84" s="1" t="s">
        <v>43</v>
      </c>
      <c r="BK84" s="1" t="s">
        <v>44</v>
      </c>
      <c r="BL84" s="6"/>
      <c r="BM84" s="6"/>
      <c r="BN84" s="1" t="s">
        <v>45</v>
      </c>
      <c r="BO84" s="1" t="s">
        <v>44</v>
      </c>
      <c r="BP84" s="6"/>
      <c r="BQ84" s="6"/>
      <c r="BR84" s="1" t="s">
        <v>46</v>
      </c>
      <c r="BS84" s="1" t="s">
        <v>47</v>
      </c>
      <c r="BT84" s="6"/>
      <c r="BU84" s="6"/>
      <c r="BV84" s="1" t="s">
        <v>46</v>
      </c>
      <c r="BW84" s="1" t="s">
        <v>41</v>
      </c>
      <c r="BX84" s="6"/>
      <c r="BY84" s="6"/>
      <c r="BZ84" s="1" t="s">
        <v>46</v>
      </c>
      <c r="CA84" s="1" t="s">
        <v>48</v>
      </c>
      <c r="CB84" s="6"/>
      <c r="CC84" s="6"/>
      <c r="CD84" s="1" t="s">
        <v>46</v>
      </c>
      <c r="CE84" s="1" t="s">
        <v>48</v>
      </c>
      <c r="CF84" s="6"/>
      <c r="CG84" s="6"/>
      <c r="CH84" s="1" t="s">
        <v>46</v>
      </c>
      <c r="CI84" s="1" t="s">
        <v>39</v>
      </c>
      <c r="CJ84" s="6"/>
      <c r="CK84" s="6"/>
      <c r="CL84" s="1" t="s">
        <v>49</v>
      </c>
      <c r="CM84" s="1" t="s">
        <v>39</v>
      </c>
      <c r="CN84" s="6"/>
      <c r="CO84" s="6"/>
      <c r="CP84" s="1" t="s">
        <v>50</v>
      </c>
      <c r="CQ84" s="1" t="s">
        <v>51</v>
      </c>
      <c r="CR84" s="6">
        <v>0.13200000000000001</v>
      </c>
      <c r="CS84" s="6">
        <v>22.175999999999998</v>
      </c>
      <c r="CT84" s="1" t="s">
        <v>50</v>
      </c>
      <c r="CU84" s="1" t="s">
        <v>39</v>
      </c>
      <c r="CV84" s="6">
        <v>15</v>
      </c>
      <c r="CW84" s="6">
        <v>28.754999999999999</v>
      </c>
      <c r="CX84" s="1" t="s">
        <v>50</v>
      </c>
      <c r="CY84" s="1" t="s">
        <v>39</v>
      </c>
      <c r="CZ84" s="6"/>
      <c r="DA84" s="6"/>
      <c r="DB84" s="1" t="s">
        <v>59</v>
      </c>
      <c r="DC84" s="1" t="s">
        <v>60</v>
      </c>
      <c r="DD84" s="6"/>
      <c r="DE84" s="6"/>
      <c r="DF84" s="1" t="s">
        <v>52</v>
      </c>
      <c r="DG84" s="1" t="s">
        <v>53</v>
      </c>
      <c r="DH84" s="6"/>
      <c r="DI84" s="6"/>
      <c r="DJ84" s="1" t="s">
        <v>31</v>
      </c>
      <c r="DK84" s="11">
        <f t="shared" si="7"/>
        <v>24.823843200000002</v>
      </c>
    </row>
    <row r="85" spans="1:115" ht="15.75" x14ac:dyDescent="0.25">
      <c r="A85" s="6">
        <v>83</v>
      </c>
      <c r="B85" s="6">
        <v>1</v>
      </c>
      <c r="C85" s="9" t="s">
        <v>116</v>
      </c>
      <c r="D85" s="8" t="s">
        <v>373</v>
      </c>
      <c r="E85" s="6">
        <v>-21.247</v>
      </c>
      <c r="F85" s="6">
        <v>12.106</v>
      </c>
      <c r="G85" s="10">
        <v>19.336559999999999</v>
      </c>
      <c r="H85" s="3">
        <f t="shared" si="5"/>
        <v>-14.016440000000003</v>
      </c>
      <c r="I85" s="3">
        <f t="shared" si="6"/>
        <v>4.9192208639999997</v>
      </c>
      <c r="J85" s="1" t="s">
        <v>28</v>
      </c>
      <c r="K85" s="1" t="s">
        <v>29</v>
      </c>
      <c r="L85" s="6"/>
      <c r="M85" s="6"/>
      <c r="N85" s="1" t="s">
        <v>30</v>
      </c>
      <c r="O85" s="1" t="s">
        <v>34</v>
      </c>
      <c r="P85" s="6"/>
      <c r="Q85" s="6"/>
      <c r="R85" s="1" t="s">
        <v>30</v>
      </c>
      <c r="S85" s="1" t="s">
        <v>32</v>
      </c>
      <c r="T85" s="6"/>
      <c r="U85" s="6"/>
      <c r="V85" s="6" t="s">
        <v>30</v>
      </c>
      <c r="W85" s="6" t="s">
        <v>33</v>
      </c>
      <c r="X85" s="6"/>
      <c r="Y85" s="6"/>
      <c r="Z85" s="1" t="s">
        <v>30</v>
      </c>
      <c r="AA85" s="1" t="s">
        <v>34</v>
      </c>
      <c r="AB85" s="6"/>
      <c r="AC85" s="6"/>
      <c r="AD85" s="1" t="s">
        <v>35</v>
      </c>
      <c r="AE85" s="1" t="s">
        <v>29</v>
      </c>
      <c r="AF85" s="6"/>
      <c r="AG85" s="6"/>
      <c r="AH85" s="1" t="s">
        <v>36</v>
      </c>
      <c r="AI85" s="1" t="s">
        <v>37</v>
      </c>
      <c r="AJ85" s="6"/>
      <c r="AK85" s="6"/>
      <c r="AL85" s="1" t="s">
        <v>38</v>
      </c>
      <c r="AM85" s="1" t="s">
        <v>39</v>
      </c>
      <c r="AN85" s="6"/>
      <c r="AO85" s="6"/>
      <c r="AP85" s="1" t="s">
        <v>40</v>
      </c>
      <c r="AQ85" s="1" t="s">
        <v>41</v>
      </c>
      <c r="AR85" s="6"/>
      <c r="AS85" s="6"/>
      <c r="AT85" s="6"/>
      <c r="AU85" s="6"/>
      <c r="AV85" s="6"/>
      <c r="AW85" s="6"/>
      <c r="AX85" s="1" t="s">
        <v>42</v>
      </c>
      <c r="AY85" s="1" t="s">
        <v>39</v>
      </c>
      <c r="AZ85" s="6"/>
      <c r="BA85" s="6"/>
      <c r="BB85" s="1" t="s">
        <v>42</v>
      </c>
      <c r="BC85" s="1" t="s">
        <v>33</v>
      </c>
      <c r="BD85" s="6"/>
      <c r="BE85" s="6"/>
      <c r="BF85" s="1" t="s">
        <v>42</v>
      </c>
      <c r="BG85" s="1" t="s">
        <v>39</v>
      </c>
      <c r="BH85" s="6"/>
      <c r="BI85" s="11"/>
      <c r="BJ85" s="1" t="s">
        <v>43</v>
      </c>
      <c r="BK85" s="1" t="s">
        <v>44</v>
      </c>
      <c r="BL85" s="6"/>
      <c r="BM85" s="6"/>
      <c r="BN85" s="1" t="s">
        <v>45</v>
      </c>
      <c r="BO85" s="1" t="s">
        <v>44</v>
      </c>
      <c r="BP85" s="6"/>
      <c r="BQ85" s="6"/>
      <c r="BR85" s="1" t="s">
        <v>46</v>
      </c>
      <c r="BS85" s="1" t="s">
        <v>47</v>
      </c>
      <c r="BT85" s="6"/>
      <c r="BU85" s="6"/>
      <c r="BV85" s="1" t="s">
        <v>46</v>
      </c>
      <c r="BW85" s="1" t="s">
        <v>41</v>
      </c>
      <c r="BX85" s="6"/>
      <c r="BY85" s="6"/>
      <c r="BZ85" s="1" t="s">
        <v>46</v>
      </c>
      <c r="CA85" s="1" t="s">
        <v>48</v>
      </c>
      <c r="CB85" s="6"/>
      <c r="CC85" s="6"/>
      <c r="CD85" s="1" t="s">
        <v>46</v>
      </c>
      <c r="CE85" s="1" t="s">
        <v>48</v>
      </c>
      <c r="CF85" s="6"/>
      <c r="CG85" s="6"/>
      <c r="CH85" s="1" t="s">
        <v>46</v>
      </c>
      <c r="CI85" s="1" t="s">
        <v>39</v>
      </c>
      <c r="CJ85" s="6"/>
      <c r="CK85" s="6"/>
      <c r="CL85" s="1" t="s">
        <v>49</v>
      </c>
      <c r="CM85" s="1" t="s">
        <v>39</v>
      </c>
      <c r="CN85" s="6"/>
      <c r="CO85" s="6"/>
      <c r="CP85" s="1" t="s">
        <v>50</v>
      </c>
      <c r="CQ85" s="1" t="s">
        <v>51</v>
      </c>
      <c r="CR85" s="6"/>
      <c r="CS85" s="6"/>
      <c r="CT85" s="1" t="s">
        <v>50</v>
      </c>
      <c r="CU85" s="1" t="s">
        <v>39</v>
      </c>
      <c r="CV85" s="6"/>
      <c r="CW85" s="6"/>
      <c r="CX85" s="1" t="s">
        <v>50</v>
      </c>
      <c r="CY85" s="1" t="s">
        <v>39</v>
      </c>
      <c r="CZ85" s="6"/>
      <c r="DA85" s="6"/>
      <c r="DB85" s="1" t="s">
        <v>59</v>
      </c>
      <c r="DC85" s="1" t="s">
        <v>60</v>
      </c>
      <c r="DD85" s="6"/>
      <c r="DE85" s="6"/>
      <c r="DF85" s="1" t="s">
        <v>52</v>
      </c>
      <c r="DG85" s="1" t="s">
        <v>53</v>
      </c>
      <c r="DH85" s="6"/>
      <c r="DI85" s="6"/>
      <c r="DJ85" s="1" t="s">
        <v>31</v>
      </c>
      <c r="DK85" s="11">
        <f t="shared" si="7"/>
        <v>4.9192208639999997</v>
      </c>
    </row>
    <row r="86" spans="1:115" ht="15.75" x14ac:dyDescent="0.25">
      <c r="A86" s="6">
        <v>84</v>
      </c>
      <c r="B86" s="6">
        <v>3</v>
      </c>
      <c r="C86" s="9" t="s">
        <v>117</v>
      </c>
      <c r="D86" s="8" t="s">
        <v>373</v>
      </c>
      <c r="E86" s="6">
        <v>690.17899999999997</v>
      </c>
      <c r="F86" s="6">
        <v>499.47899999999998</v>
      </c>
      <c r="G86" s="10">
        <v>267.32136000000003</v>
      </c>
      <c r="H86" s="3">
        <f t="shared" si="5"/>
        <v>458.02136000000002</v>
      </c>
      <c r="I86" s="3">
        <f t="shared" si="6"/>
        <v>166.121553984</v>
      </c>
      <c r="J86" s="1" t="s">
        <v>28</v>
      </c>
      <c r="K86" s="1" t="s">
        <v>29</v>
      </c>
      <c r="L86" s="6"/>
      <c r="M86" s="6"/>
      <c r="N86" s="1" t="s">
        <v>30</v>
      </c>
      <c r="O86" s="1" t="s">
        <v>34</v>
      </c>
      <c r="P86" s="6"/>
      <c r="Q86" s="6"/>
      <c r="R86" s="1" t="s">
        <v>30</v>
      </c>
      <c r="S86" s="1" t="s">
        <v>32</v>
      </c>
      <c r="T86" s="6">
        <v>8.0000000000000002E-3</v>
      </c>
      <c r="U86" s="6">
        <v>30.6</v>
      </c>
      <c r="V86" s="6" t="s">
        <v>30</v>
      </c>
      <c r="W86" s="6" t="s">
        <v>33</v>
      </c>
      <c r="X86" s="6">
        <v>1</v>
      </c>
      <c r="Y86" s="6">
        <v>7.1050000000000004</v>
      </c>
      <c r="Z86" s="1" t="s">
        <v>30</v>
      </c>
      <c r="AA86" s="1" t="s">
        <v>34</v>
      </c>
      <c r="AB86" s="6"/>
      <c r="AC86" s="6"/>
      <c r="AD86" s="1" t="s">
        <v>35</v>
      </c>
      <c r="AE86" s="1" t="s">
        <v>29</v>
      </c>
      <c r="AF86" s="6"/>
      <c r="AG86" s="6"/>
      <c r="AH86" s="1" t="s">
        <v>36</v>
      </c>
      <c r="AI86" s="1" t="s">
        <v>37</v>
      </c>
      <c r="AJ86" s="6"/>
      <c r="AK86" s="6"/>
      <c r="AL86" s="1" t="s">
        <v>38</v>
      </c>
      <c r="AM86" s="1" t="s">
        <v>39</v>
      </c>
      <c r="AN86" s="6"/>
      <c r="AO86" s="6"/>
      <c r="AP86" s="1" t="s">
        <v>40</v>
      </c>
      <c r="AQ86" s="1" t="s">
        <v>41</v>
      </c>
      <c r="AR86" s="6"/>
      <c r="AS86" s="6"/>
      <c r="AT86" s="6"/>
      <c r="AU86" s="6"/>
      <c r="AV86" s="6"/>
      <c r="AW86" s="6"/>
      <c r="AX86" s="1" t="s">
        <v>42</v>
      </c>
      <c r="AY86" s="1" t="s">
        <v>39</v>
      </c>
      <c r="AZ86" s="6">
        <v>2</v>
      </c>
      <c r="BA86" s="6">
        <v>6.5819999999999999</v>
      </c>
      <c r="BB86" s="1" t="s">
        <v>42</v>
      </c>
      <c r="BC86" s="1" t="s">
        <v>33</v>
      </c>
      <c r="BD86" s="6">
        <v>2</v>
      </c>
      <c r="BE86" s="6">
        <v>14.811999999999999</v>
      </c>
      <c r="BF86" s="1" t="s">
        <v>42</v>
      </c>
      <c r="BG86" s="1" t="s">
        <v>39</v>
      </c>
      <c r="BH86" s="6"/>
      <c r="BI86" s="11"/>
      <c r="BJ86" s="1" t="s">
        <v>43</v>
      </c>
      <c r="BK86" s="1" t="s">
        <v>44</v>
      </c>
      <c r="BL86" s="6">
        <v>4.0000000000000001E-3</v>
      </c>
      <c r="BM86" s="6">
        <f>0.812+0.988</f>
        <v>1.8</v>
      </c>
      <c r="BN86" s="1" t="s">
        <v>45</v>
      </c>
      <c r="BO86" s="1" t="s">
        <v>44</v>
      </c>
      <c r="BP86" s="6"/>
      <c r="BQ86" s="6"/>
      <c r="BR86" s="1" t="s">
        <v>46</v>
      </c>
      <c r="BS86" s="1" t="s">
        <v>47</v>
      </c>
      <c r="BT86" s="6"/>
      <c r="BU86" s="6"/>
      <c r="BV86" s="1" t="s">
        <v>46</v>
      </c>
      <c r="BW86" s="1" t="s">
        <v>41</v>
      </c>
      <c r="BX86" s="6"/>
      <c r="BY86" s="6"/>
      <c r="BZ86" s="1" t="s">
        <v>46</v>
      </c>
      <c r="CA86" s="1" t="s">
        <v>48</v>
      </c>
      <c r="CB86" s="6"/>
      <c r="CC86" s="6"/>
      <c r="CD86" s="1" t="s">
        <v>46</v>
      </c>
      <c r="CE86" s="1" t="s">
        <v>48</v>
      </c>
      <c r="CF86" s="6">
        <v>0.01</v>
      </c>
      <c r="CG86" s="6">
        <v>15.34</v>
      </c>
      <c r="CH86" s="1" t="s">
        <v>46</v>
      </c>
      <c r="CI86" s="1" t="s">
        <v>39</v>
      </c>
      <c r="CJ86" s="6"/>
      <c r="CK86" s="6"/>
      <c r="CL86" s="1" t="s">
        <v>49</v>
      </c>
      <c r="CM86" s="1" t="s">
        <v>39</v>
      </c>
      <c r="CN86" s="6">
        <v>10</v>
      </c>
      <c r="CO86" s="6">
        <v>5.76</v>
      </c>
      <c r="CP86" s="1" t="s">
        <v>50</v>
      </c>
      <c r="CQ86" s="1" t="s">
        <v>51</v>
      </c>
      <c r="CR86" s="6">
        <v>0.09</v>
      </c>
      <c r="CS86" s="6">
        <v>15.12</v>
      </c>
      <c r="CT86" s="1" t="s">
        <v>50</v>
      </c>
      <c r="CU86" s="1" t="s">
        <v>39</v>
      </c>
      <c r="CV86" s="6">
        <v>6</v>
      </c>
      <c r="CW86" s="6">
        <v>0.996</v>
      </c>
      <c r="CX86" s="1" t="s">
        <v>50</v>
      </c>
      <c r="CY86" s="1" t="s">
        <v>39</v>
      </c>
      <c r="CZ86" s="6"/>
      <c r="DA86" s="6"/>
      <c r="DB86" s="1" t="s">
        <v>59</v>
      </c>
      <c r="DC86" s="1" t="s">
        <v>60</v>
      </c>
      <c r="DD86" s="6"/>
      <c r="DE86" s="6"/>
      <c r="DF86" s="1" t="s">
        <v>52</v>
      </c>
      <c r="DG86" s="1" t="s">
        <v>53</v>
      </c>
      <c r="DH86" s="6"/>
      <c r="DI86" s="6"/>
      <c r="DJ86" s="1" t="s">
        <v>31</v>
      </c>
      <c r="DK86" s="11">
        <f t="shared" si="7"/>
        <v>68.006553984000007</v>
      </c>
    </row>
    <row r="87" spans="1:115" ht="15.75" x14ac:dyDescent="0.25">
      <c r="A87" s="6">
        <v>85</v>
      </c>
      <c r="B87" s="6">
        <v>3</v>
      </c>
      <c r="C87" s="9" t="s">
        <v>118</v>
      </c>
      <c r="D87" s="8" t="s">
        <v>373</v>
      </c>
      <c r="E87" s="6">
        <v>759.95100000000002</v>
      </c>
      <c r="F87" s="6">
        <v>635.91200000000003</v>
      </c>
      <c r="G87" s="10">
        <v>264.43991999999997</v>
      </c>
      <c r="H87" s="3">
        <f t="shared" si="5"/>
        <v>388.47891999999996</v>
      </c>
      <c r="I87" s="3">
        <f t="shared" si="6"/>
        <v>78.236515647999994</v>
      </c>
      <c r="J87" s="1" t="s">
        <v>28</v>
      </c>
      <c r="K87" s="1" t="s">
        <v>29</v>
      </c>
      <c r="L87" s="6"/>
      <c r="M87" s="6"/>
      <c r="N87" s="1" t="s">
        <v>30</v>
      </c>
      <c r="O87" s="1" t="s">
        <v>34</v>
      </c>
      <c r="P87" s="6"/>
      <c r="Q87" s="6"/>
      <c r="R87" s="1" t="s">
        <v>30</v>
      </c>
      <c r="S87" s="1" t="s">
        <v>32</v>
      </c>
      <c r="T87" s="6"/>
      <c r="U87" s="6"/>
      <c r="V87" s="6" t="s">
        <v>30</v>
      </c>
      <c r="W87" s="6" t="s">
        <v>33</v>
      </c>
      <c r="X87" s="6"/>
      <c r="Y87" s="6"/>
      <c r="Z87" s="1" t="s">
        <v>30</v>
      </c>
      <c r="AA87" s="1" t="s">
        <v>34</v>
      </c>
      <c r="AB87" s="6"/>
      <c r="AC87" s="6"/>
      <c r="AD87" s="1" t="s">
        <v>35</v>
      </c>
      <c r="AE87" s="1" t="s">
        <v>29</v>
      </c>
      <c r="AF87" s="6"/>
      <c r="AG87" s="6"/>
      <c r="AH87" s="1" t="s">
        <v>36</v>
      </c>
      <c r="AI87" s="1" t="s">
        <v>37</v>
      </c>
      <c r="AJ87" s="6"/>
      <c r="AK87" s="6"/>
      <c r="AL87" s="1" t="s">
        <v>38</v>
      </c>
      <c r="AM87" s="1" t="s">
        <v>39</v>
      </c>
      <c r="AN87" s="6"/>
      <c r="AO87" s="6"/>
      <c r="AP87" s="1" t="s">
        <v>40</v>
      </c>
      <c r="AQ87" s="1" t="s">
        <v>41</v>
      </c>
      <c r="AR87" s="6"/>
      <c r="AS87" s="6"/>
      <c r="AT87" s="6"/>
      <c r="AU87" s="6"/>
      <c r="AV87" s="6"/>
      <c r="AW87" s="6"/>
      <c r="AX87" s="1" t="s">
        <v>42</v>
      </c>
      <c r="AY87" s="1" t="s">
        <v>39</v>
      </c>
      <c r="AZ87" s="6"/>
      <c r="BA87" s="6"/>
      <c r="BB87" s="1" t="s">
        <v>42</v>
      </c>
      <c r="BC87" s="1" t="s">
        <v>33</v>
      </c>
      <c r="BD87" s="6">
        <v>1</v>
      </c>
      <c r="BE87" s="6">
        <v>7.4059999999999997</v>
      </c>
      <c r="BF87" s="1" t="s">
        <v>42</v>
      </c>
      <c r="BG87" s="1" t="s">
        <v>39</v>
      </c>
      <c r="BH87" s="6"/>
      <c r="BI87" s="11"/>
      <c r="BJ87" s="1" t="s">
        <v>43</v>
      </c>
      <c r="BK87" s="1" t="s">
        <v>44</v>
      </c>
      <c r="BL87" s="6"/>
      <c r="BM87" s="6"/>
      <c r="BN87" s="1" t="s">
        <v>45</v>
      </c>
      <c r="BO87" s="1" t="s">
        <v>44</v>
      </c>
      <c r="BP87" s="6">
        <v>2E-3</v>
      </c>
      <c r="BQ87" s="6">
        <v>3.5569999999999999</v>
      </c>
      <c r="BR87" s="1" t="s">
        <v>46</v>
      </c>
      <c r="BS87" s="1" t="s">
        <v>47</v>
      </c>
      <c r="BT87" s="6"/>
      <c r="BU87" s="6"/>
      <c r="BV87" s="1" t="s">
        <v>46</v>
      </c>
      <c r="BW87" s="1" t="s">
        <v>41</v>
      </c>
      <c r="BX87" s="6"/>
      <c r="BY87" s="6"/>
      <c r="BZ87" s="1" t="s">
        <v>46</v>
      </c>
      <c r="CA87" s="1" t="s">
        <v>48</v>
      </c>
      <c r="CB87" s="6"/>
      <c r="CC87" s="6"/>
      <c r="CD87" s="1" t="s">
        <v>46</v>
      </c>
      <c r="CE87" s="1" t="s">
        <v>48</v>
      </c>
      <c r="CF87" s="6"/>
      <c r="CG87" s="6"/>
      <c r="CH87" s="1" t="s">
        <v>46</v>
      </c>
      <c r="CI87" s="1" t="s">
        <v>39</v>
      </c>
      <c r="CJ87" s="6"/>
      <c r="CK87" s="6"/>
      <c r="CL87" s="1" t="s">
        <v>49</v>
      </c>
      <c r="CM87" s="1" t="s">
        <v>39</v>
      </c>
      <c r="CN87" s="6"/>
      <c r="CO87" s="6"/>
      <c r="CP87" s="1" t="s">
        <v>50</v>
      </c>
      <c r="CQ87" s="1" t="s">
        <v>51</v>
      </c>
      <c r="CR87" s="6"/>
      <c r="CS87" s="6"/>
      <c r="CT87" s="1" t="s">
        <v>50</v>
      </c>
      <c r="CU87" s="1" t="s">
        <v>39</v>
      </c>
      <c r="CV87" s="6"/>
      <c r="CW87" s="6"/>
      <c r="CX87" s="1" t="s">
        <v>50</v>
      </c>
      <c r="CY87" s="1" t="s">
        <v>39</v>
      </c>
      <c r="CZ87" s="6"/>
      <c r="DA87" s="6"/>
      <c r="DB87" s="1" t="s">
        <v>59</v>
      </c>
      <c r="DC87" s="1" t="s">
        <v>60</v>
      </c>
      <c r="DD87" s="6"/>
      <c r="DE87" s="6"/>
      <c r="DF87" s="1" t="s">
        <v>52</v>
      </c>
      <c r="DG87" s="1" t="s">
        <v>53</v>
      </c>
      <c r="DH87" s="6"/>
      <c r="DI87" s="6"/>
      <c r="DJ87" s="1" t="s">
        <v>31</v>
      </c>
      <c r="DK87" s="11">
        <f t="shared" si="7"/>
        <v>67.273515648</v>
      </c>
    </row>
    <row r="88" spans="1:115" ht="15.75" x14ac:dyDescent="0.25">
      <c r="A88" s="6">
        <v>86</v>
      </c>
      <c r="B88" s="6">
        <v>3</v>
      </c>
      <c r="C88" s="9" t="s">
        <v>119</v>
      </c>
      <c r="D88" s="8" t="s">
        <v>373</v>
      </c>
      <c r="E88" s="6">
        <v>967.00400000000002</v>
      </c>
      <c r="F88" s="6">
        <v>72.626000000000005</v>
      </c>
      <c r="G88" s="10">
        <v>318.7176</v>
      </c>
      <c r="H88" s="3">
        <f t="shared" si="5"/>
        <v>1213.0956000000001</v>
      </c>
      <c r="I88" s="3">
        <f t="shared" si="6"/>
        <v>81.081757440000004</v>
      </c>
      <c r="J88" s="1" t="s">
        <v>28</v>
      </c>
      <c r="K88" s="1" t="s">
        <v>29</v>
      </c>
      <c r="L88" s="6"/>
      <c r="M88" s="6"/>
      <c r="N88" s="1" t="s">
        <v>30</v>
      </c>
      <c r="O88" s="1" t="s">
        <v>34</v>
      </c>
      <c r="P88" s="6"/>
      <c r="Q88" s="6"/>
      <c r="R88" s="1" t="s">
        <v>30</v>
      </c>
      <c r="S88" s="1" t="s">
        <v>32</v>
      </c>
      <c r="T88" s="6"/>
      <c r="U88" s="6"/>
      <c r="V88" s="6" t="s">
        <v>30</v>
      </c>
      <c r="W88" s="6" t="s">
        <v>33</v>
      </c>
      <c r="X88" s="6"/>
      <c r="Y88" s="6"/>
      <c r="Z88" s="1" t="s">
        <v>30</v>
      </c>
      <c r="AA88" s="1" t="s">
        <v>34</v>
      </c>
      <c r="AB88" s="6"/>
      <c r="AC88" s="6"/>
      <c r="AD88" s="1" t="s">
        <v>35</v>
      </c>
      <c r="AE88" s="1" t="s">
        <v>29</v>
      </c>
      <c r="AF88" s="6"/>
      <c r="AG88" s="6"/>
      <c r="AH88" s="1" t="s">
        <v>36</v>
      </c>
      <c r="AI88" s="1" t="s">
        <v>37</v>
      </c>
      <c r="AJ88" s="6"/>
      <c r="AK88" s="6"/>
      <c r="AL88" s="1" t="s">
        <v>38</v>
      </c>
      <c r="AM88" s="1" t="s">
        <v>39</v>
      </c>
      <c r="AN88" s="6"/>
      <c r="AO88" s="6"/>
      <c r="AP88" s="1" t="s">
        <v>40</v>
      </c>
      <c r="AQ88" s="1" t="s">
        <v>41</v>
      </c>
      <c r="AR88" s="6"/>
      <c r="AS88" s="6"/>
      <c r="AT88" s="6"/>
      <c r="AU88" s="6"/>
      <c r="AV88" s="6"/>
      <c r="AW88" s="6"/>
      <c r="AX88" s="1" t="s">
        <v>42</v>
      </c>
      <c r="AY88" s="1" t="s">
        <v>39</v>
      </c>
      <c r="AZ88" s="6"/>
      <c r="BA88" s="6"/>
      <c r="BB88" s="1" t="s">
        <v>42</v>
      </c>
      <c r="BC88" s="1" t="s">
        <v>33</v>
      </c>
      <c r="BD88" s="6"/>
      <c r="BE88" s="6"/>
      <c r="BF88" s="1" t="s">
        <v>42</v>
      </c>
      <c r="BG88" s="1" t="s">
        <v>39</v>
      </c>
      <c r="BH88" s="6"/>
      <c r="BI88" s="11"/>
      <c r="BJ88" s="1" t="s">
        <v>43</v>
      </c>
      <c r="BK88" s="1" t="s">
        <v>44</v>
      </c>
      <c r="BL88" s="6"/>
      <c r="BM88" s="6"/>
      <c r="BN88" s="1" t="s">
        <v>45</v>
      </c>
      <c r="BO88" s="1" t="s">
        <v>44</v>
      </c>
      <c r="BP88" s="6"/>
      <c r="BQ88" s="6"/>
      <c r="BR88" s="1" t="s">
        <v>46</v>
      </c>
      <c r="BS88" s="1" t="s">
        <v>47</v>
      </c>
      <c r="BT88" s="6"/>
      <c r="BU88" s="6"/>
      <c r="BV88" s="1" t="s">
        <v>46</v>
      </c>
      <c r="BW88" s="1" t="s">
        <v>41</v>
      </c>
      <c r="BX88" s="6"/>
      <c r="BY88" s="6"/>
      <c r="BZ88" s="1" t="s">
        <v>46</v>
      </c>
      <c r="CA88" s="1" t="s">
        <v>48</v>
      </c>
      <c r="CB88" s="6"/>
      <c r="CC88" s="6"/>
      <c r="CD88" s="1" t="s">
        <v>46</v>
      </c>
      <c r="CE88" s="1" t="s">
        <v>48</v>
      </c>
      <c r="CF88" s="6"/>
      <c r="CG88" s="6"/>
      <c r="CH88" s="1" t="s">
        <v>46</v>
      </c>
      <c r="CI88" s="1" t="s">
        <v>39</v>
      </c>
      <c r="CJ88" s="6"/>
      <c r="CK88" s="6"/>
      <c r="CL88" s="1" t="s">
        <v>49</v>
      </c>
      <c r="CM88" s="1" t="s">
        <v>39</v>
      </c>
      <c r="CN88" s="6"/>
      <c r="CO88" s="6"/>
      <c r="CP88" s="1" t="s">
        <v>50</v>
      </c>
      <c r="CQ88" s="1" t="s">
        <v>51</v>
      </c>
      <c r="CR88" s="6"/>
      <c r="CS88" s="6"/>
      <c r="CT88" s="1" t="s">
        <v>50</v>
      </c>
      <c r="CU88" s="1" t="s">
        <v>39</v>
      </c>
      <c r="CV88" s="6"/>
      <c r="CW88" s="6"/>
      <c r="CX88" s="1" t="s">
        <v>50</v>
      </c>
      <c r="CY88" s="1" t="s">
        <v>39</v>
      </c>
      <c r="CZ88" s="6"/>
      <c r="DA88" s="6"/>
      <c r="DB88" s="1" t="s">
        <v>59</v>
      </c>
      <c r="DC88" s="1" t="s">
        <v>60</v>
      </c>
      <c r="DD88" s="6"/>
      <c r="DE88" s="6"/>
      <c r="DF88" s="1" t="s">
        <v>52</v>
      </c>
      <c r="DG88" s="1" t="s">
        <v>53</v>
      </c>
      <c r="DH88" s="6"/>
      <c r="DI88" s="6"/>
      <c r="DJ88" s="1" t="s">
        <v>31</v>
      </c>
      <c r="DK88" s="11">
        <f t="shared" si="7"/>
        <v>81.081757440000004</v>
      </c>
    </row>
    <row r="89" spans="1:115" ht="15.75" x14ac:dyDescent="0.25">
      <c r="A89" s="6">
        <v>87</v>
      </c>
      <c r="B89" s="6">
        <v>1</v>
      </c>
      <c r="C89" s="9" t="s">
        <v>120</v>
      </c>
      <c r="D89" s="8" t="s">
        <v>373</v>
      </c>
      <c r="E89" s="6">
        <v>1133.6790000000001</v>
      </c>
      <c r="F89" s="6">
        <v>157.904</v>
      </c>
      <c r="G89" s="10">
        <v>552.7944</v>
      </c>
      <c r="H89" s="3">
        <f t="shared" si="5"/>
        <v>1528.5694000000001</v>
      </c>
      <c r="I89" s="3">
        <f t="shared" si="6"/>
        <v>536.68489535999993</v>
      </c>
      <c r="J89" s="1" t="s">
        <v>28</v>
      </c>
      <c r="K89" s="1" t="s">
        <v>29</v>
      </c>
      <c r="L89" s="6"/>
      <c r="M89" s="6"/>
      <c r="N89" s="1" t="s">
        <v>30</v>
      </c>
      <c r="O89" s="1" t="s">
        <v>34</v>
      </c>
      <c r="P89" s="6"/>
      <c r="Q89" s="6"/>
      <c r="R89" s="1" t="s">
        <v>30</v>
      </c>
      <c r="S89" s="1" t="s">
        <v>32</v>
      </c>
      <c r="T89" s="6"/>
      <c r="U89" s="6"/>
      <c r="V89" s="6" t="s">
        <v>30</v>
      </c>
      <c r="W89" s="6" t="s">
        <v>33</v>
      </c>
      <c r="X89" s="6"/>
      <c r="Y89" s="6"/>
      <c r="Z89" s="1" t="s">
        <v>30</v>
      </c>
      <c r="AA89" s="1" t="s">
        <v>34</v>
      </c>
      <c r="AB89" s="6"/>
      <c r="AC89" s="6"/>
      <c r="AD89" s="1" t="s">
        <v>35</v>
      </c>
      <c r="AE89" s="1" t="s">
        <v>29</v>
      </c>
      <c r="AF89" s="6"/>
      <c r="AG89" s="6"/>
      <c r="AH89" s="1" t="s">
        <v>36</v>
      </c>
      <c r="AI89" s="1" t="s">
        <v>37</v>
      </c>
      <c r="AJ89" s="6">
        <v>0.105</v>
      </c>
      <c r="AK89" s="6">
        <v>246.82</v>
      </c>
      <c r="AL89" s="1" t="s">
        <v>38</v>
      </c>
      <c r="AM89" s="1" t="s">
        <v>39</v>
      </c>
      <c r="AN89" s="6"/>
      <c r="AO89" s="6"/>
      <c r="AP89" s="1" t="s">
        <v>40</v>
      </c>
      <c r="AQ89" s="1" t="s">
        <v>41</v>
      </c>
      <c r="AR89" s="6">
        <v>1.2E-2</v>
      </c>
      <c r="AS89" s="6">
        <v>11.88</v>
      </c>
      <c r="AT89" s="6"/>
      <c r="AU89" s="6"/>
      <c r="AV89" s="6"/>
      <c r="AW89" s="6"/>
      <c r="AX89" s="1" t="s">
        <v>42</v>
      </c>
      <c r="AY89" s="1" t="s">
        <v>39</v>
      </c>
      <c r="AZ89" s="6"/>
      <c r="BA89" s="6"/>
      <c r="BB89" s="1" t="s">
        <v>42</v>
      </c>
      <c r="BC89" s="1" t="s">
        <v>33</v>
      </c>
      <c r="BD89" s="6">
        <f>4+13</f>
        <v>17</v>
      </c>
      <c r="BE89" s="6">
        <f>20.696+96.278</f>
        <v>116.974</v>
      </c>
      <c r="BF89" s="1" t="s">
        <v>42</v>
      </c>
      <c r="BG89" s="1" t="s">
        <v>39</v>
      </c>
      <c r="BH89" s="6"/>
      <c r="BI89" s="11"/>
      <c r="BJ89" s="1" t="s">
        <v>43</v>
      </c>
      <c r="BK89" s="1" t="s">
        <v>44</v>
      </c>
      <c r="BL89" s="6">
        <v>2E-3</v>
      </c>
      <c r="BM89" s="6">
        <v>0.98799999999999999</v>
      </c>
      <c r="BN89" s="1" t="s">
        <v>45</v>
      </c>
      <c r="BO89" s="1" t="s">
        <v>44</v>
      </c>
      <c r="BP89" s="6"/>
      <c r="BQ89" s="6"/>
      <c r="BR89" s="1" t="s">
        <v>46</v>
      </c>
      <c r="BS89" s="1" t="s">
        <v>47</v>
      </c>
      <c r="BT89" s="6"/>
      <c r="BU89" s="6"/>
      <c r="BV89" s="1" t="s">
        <v>46</v>
      </c>
      <c r="BW89" s="1" t="s">
        <v>41</v>
      </c>
      <c r="BX89" s="6">
        <v>2.4E-2</v>
      </c>
      <c r="BY89" s="6">
        <v>16.103999999999999</v>
      </c>
      <c r="BZ89" s="1" t="s">
        <v>46</v>
      </c>
      <c r="CA89" s="1" t="s">
        <v>48</v>
      </c>
      <c r="CB89" s="6"/>
      <c r="CC89" s="6"/>
      <c r="CD89" s="1" t="s">
        <v>46</v>
      </c>
      <c r="CE89" s="1" t="s">
        <v>48</v>
      </c>
      <c r="CF89" s="6">
        <v>8.0000000000000002E-3</v>
      </c>
      <c r="CG89" s="6">
        <v>3.2879999999999998</v>
      </c>
      <c r="CH89" s="1" t="s">
        <v>46</v>
      </c>
      <c r="CI89" s="1" t="s">
        <v>39</v>
      </c>
      <c r="CJ89" s="6"/>
      <c r="CK89" s="6"/>
      <c r="CL89" s="1" t="s">
        <v>49</v>
      </c>
      <c r="CM89" s="1" t="s">
        <v>39</v>
      </c>
      <c r="CN89" s="6"/>
      <c r="CO89" s="6"/>
      <c r="CP89" s="1" t="s">
        <v>50</v>
      </c>
      <c r="CQ89" s="1" t="s">
        <v>51</v>
      </c>
      <c r="CR89" s="6"/>
      <c r="CS89" s="6"/>
      <c r="CT89" s="1" t="s">
        <v>50</v>
      </c>
      <c r="CU89" s="1" t="s">
        <v>39</v>
      </c>
      <c r="CV89" s="6"/>
      <c r="CW89" s="6"/>
      <c r="CX89" s="1" t="s">
        <v>50</v>
      </c>
      <c r="CY89" s="1" t="s">
        <v>39</v>
      </c>
      <c r="CZ89" s="6"/>
      <c r="DA89" s="6"/>
      <c r="DB89" s="1" t="s">
        <v>59</v>
      </c>
      <c r="DC89" s="1" t="s">
        <v>60</v>
      </c>
      <c r="DD89" s="6"/>
      <c r="DE89" s="6"/>
      <c r="DF89" s="1" t="s">
        <v>52</v>
      </c>
      <c r="DG89" s="1" t="s">
        <v>53</v>
      </c>
      <c r="DH89" s="6"/>
      <c r="DI89" s="6"/>
      <c r="DJ89" s="1" t="s">
        <v>31</v>
      </c>
      <c r="DK89" s="11">
        <f t="shared" si="7"/>
        <v>140.63089536000001</v>
      </c>
    </row>
    <row r="90" spans="1:115" ht="15.75" x14ac:dyDescent="0.25">
      <c r="A90" s="6">
        <v>88</v>
      </c>
      <c r="B90" s="6">
        <v>1</v>
      </c>
      <c r="C90" s="9" t="s">
        <v>121</v>
      </c>
      <c r="D90" s="8" t="s">
        <v>373</v>
      </c>
      <c r="E90" s="6">
        <v>552.322</v>
      </c>
      <c r="F90" s="6">
        <v>92.813999999999993</v>
      </c>
      <c r="G90" s="10">
        <v>176.99843999999999</v>
      </c>
      <c r="H90" s="3">
        <f t="shared" si="5"/>
        <v>636.50644</v>
      </c>
      <c r="I90" s="3">
        <f t="shared" si="6"/>
        <v>59.398403135999999</v>
      </c>
      <c r="J90" s="1" t="s">
        <v>28</v>
      </c>
      <c r="K90" s="1" t="s">
        <v>29</v>
      </c>
      <c r="L90" s="6"/>
      <c r="M90" s="6"/>
      <c r="N90" s="1" t="s">
        <v>30</v>
      </c>
      <c r="O90" s="1" t="s">
        <v>34</v>
      </c>
      <c r="P90" s="6"/>
      <c r="Q90" s="6"/>
      <c r="R90" s="1" t="s">
        <v>30</v>
      </c>
      <c r="S90" s="1" t="s">
        <v>32</v>
      </c>
      <c r="T90" s="6"/>
      <c r="U90" s="6"/>
      <c r="V90" s="6" t="s">
        <v>30</v>
      </c>
      <c r="W90" s="6" t="s">
        <v>33</v>
      </c>
      <c r="X90" s="6"/>
      <c r="Y90" s="6"/>
      <c r="Z90" s="1" t="s">
        <v>30</v>
      </c>
      <c r="AA90" s="1" t="s">
        <v>34</v>
      </c>
      <c r="AB90" s="6"/>
      <c r="AC90" s="6"/>
      <c r="AD90" s="1" t="s">
        <v>35</v>
      </c>
      <c r="AE90" s="1" t="s">
        <v>29</v>
      </c>
      <c r="AF90" s="6"/>
      <c r="AG90" s="6"/>
      <c r="AH90" s="1" t="s">
        <v>36</v>
      </c>
      <c r="AI90" s="1" t="s">
        <v>37</v>
      </c>
      <c r="AJ90" s="6"/>
      <c r="AK90" s="6"/>
      <c r="AL90" s="1" t="s">
        <v>38</v>
      </c>
      <c r="AM90" s="1" t="s">
        <v>39</v>
      </c>
      <c r="AN90" s="6"/>
      <c r="AO90" s="6"/>
      <c r="AP90" s="1" t="s">
        <v>40</v>
      </c>
      <c r="AQ90" s="1" t="s">
        <v>41</v>
      </c>
      <c r="AR90" s="6"/>
      <c r="AS90" s="6"/>
      <c r="AT90" s="6"/>
      <c r="AU90" s="6"/>
      <c r="AV90" s="6"/>
      <c r="AW90" s="6"/>
      <c r="AX90" s="1" t="s">
        <v>42</v>
      </c>
      <c r="AY90" s="1" t="s">
        <v>39</v>
      </c>
      <c r="AZ90" s="6"/>
      <c r="BA90" s="6"/>
      <c r="BB90" s="1" t="s">
        <v>42</v>
      </c>
      <c r="BC90" s="1" t="s">
        <v>33</v>
      </c>
      <c r="BD90" s="6">
        <v>1</v>
      </c>
      <c r="BE90" s="6">
        <v>7.4059999999999997</v>
      </c>
      <c r="BF90" s="1" t="s">
        <v>42</v>
      </c>
      <c r="BG90" s="1" t="s">
        <v>39</v>
      </c>
      <c r="BH90" s="6">
        <v>1</v>
      </c>
      <c r="BI90" s="11">
        <v>3.407</v>
      </c>
      <c r="BJ90" s="1" t="s">
        <v>43</v>
      </c>
      <c r="BK90" s="1" t="s">
        <v>44</v>
      </c>
      <c r="BL90" s="6"/>
      <c r="BM90" s="6"/>
      <c r="BN90" s="1" t="s">
        <v>45</v>
      </c>
      <c r="BO90" s="1" t="s">
        <v>44</v>
      </c>
      <c r="BP90" s="6">
        <v>2E-3</v>
      </c>
      <c r="BQ90" s="6">
        <v>3.5569999999999999</v>
      </c>
      <c r="BR90" s="1" t="s">
        <v>46</v>
      </c>
      <c r="BS90" s="1" t="s">
        <v>47</v>
      </c>
      <c r="BT90" s="6"/>
      <c r="BU90" s="6"/>
      <c r="BV90" s="1" t="s">
        <v>46</v>
      </c>
      <c r="BW90" s="1" t="s">
        <v>41</v>
      </c>
      <c r="BX90" s="6"/>
      <c r="BY90" s="6"/>
      <c r="BZ90" s="1" t="s">
        <v>46</v>
      </c>
      <c r="CA90" s="1" t="s">
        <v>48</v>
      </c>
      <c r="CB90" s="6"/>
      <c r="CC90" s="6"/>
      <c r="CD90" s="1" t="s">
        <v>46</v>
      </c>
      <c r="CE90" s="1" t="s">
        <v>48</v>
      </c>
      <c r="CF90" s="6"/>
      <c r="CG90" s="6"/>
      <c r="CH90" s="1" t="s">
        <v>46</v>
      </c>
      <c r="CI90" s="1" t="s">
        <v>39</v>
      </c>
      <c r="CJ90" s="6"/>
      <c r="CK90" s="6"/>
      <c r="CL90" s="1" t="s">
        <v>49</v>
      </c>
      <c r="CM90" s="1" t="s">
        <v>39</v>
      </c>
      <c r="CN90" s="6"/>
      <c r="CO90" s="6"/>
      <c r="CP90" s="1" t="s">
        <v>50</v>
      </c>
      <c r="CQ90" s="1" t="s">
        <v>51</v>
      </c>
      <c r="CR90" s="6"/>
      <c r="CS90" s="6"/>
      <c r="CT90" s="1" t="s">
        <v>50</v>
      </c>
      <c r="CU90" s="1" t="s">
        <v>39</v>
      </c>
      <c r="CV90" s="6"/>
      <c r="CW90" s="6"/>
      <c r="CX90" s="1" t="s">
        <v>50</v>
      </c>
      <c r="CY90" s="1" t="s">
        <v>39</v>
      </c>
      <c r="CZ90" s="6"/>
      <c r="DA90" s="6"/>
      <c r="DB90" s="1" t="s">
        <v>59</v>
      </c>
      <c r="DC90" s="1" t="s">
        <v>60</v>
      </c>
      <c r="DD90" s="6"/>
      <c r="DE90" s="6"/>
      <c r="DF90" s="1" t="s">
        <v>52</v>
      </c>
      <c r="DG90" s="1" t="s">
        <v>53</v>
      </c>
      <c r="DH90" s="6"/>
      <c r="DI90" s="6"/>
      <c r="DJ90" s="1" t="s">
        <v>31</v>
      </c>
      <c r="DK90" s="11">
        <f t="shared" si="7"/>
        <v>45.028403136000001</v>
      </c>
    </row>
    <row r="91" spans="1:115" ht="15.75" x14ac:dyDescent="0.25">
      <c r="A91" s="6">
        <v>89</v>
      </c>
      <c r="B91" s="6">
        <v>1</v>
      </c>
      <c r="C91" s="9" t="s">
        <v>404</v>
      </c>
      <c r="D91" s="8" t="s">
        <v>373</v>
      </c>
      <c r="E91" s="6">
        <v>552.87099999999998</v>
      </c>
      <c r="F91" s="6">
        <v>18.614999999999998</v>
      </c>
      <c r="G91" s="10">
        <v>170.17547999999999</v>
      </c>
      <c r="H91" s="3">
        <f t="shared" si="5"/>
        <v>704.43147999999997</v>
      </c>
      <c r="I91" s="3">
        <f t="shared" si="6"/>
        <v>113.105642112</v>
      </c>
      <c r="J91" s="1" t="s">
        <v>28</v>
      </c>
      <c r="K91" s="1" t="s">
        <v>29</v>
      </c>
      <c r="L91" s="6">
        <v>0.01</v>
      </c>
      <c r="M91" s="6">
        <v>5.37</v>
      </c>
      <c r="N91" s="1" t="s">
        <v>30</v>
      </c>
      <c r="O91" s="1" t="s">
        <v>34</v>
      </c>
      <c r="P91" s="6"/>
      <c r="Q91" s="6"/>
      <c r="R91" s="1" t="s">
        <v>30</v>
      </c>
      <c r="S91" s="1" t="s">
        <v>32</v>
      </c>
      <c r="T91" s="6"/>
      <c r="U91" s="6"/>
      <c r="V91" s="6" t="s">
        <v>30</v>
      </c>
      <c r="W91" s="6" t="s">
        <v>33</v>
      </c>
      <c r="X91" s="6">
        <v>1</v>
      </c>
      <c r="Y91" s="6">
        <v>7.1050000000000004</v>
      </c>
      <c r="Z91" s="1" t="s">
        <v>30</v>
      </c>
      <c r="AA91" s="1" t="s">
        <v>34</v>
      </c>
      <c r="AB91" s="6"/>
      <c r="AC91" s="6"/>
      <c r="AD91" s="1" t="s">
        <v>35</v>
      </c>
      <c r="AE91" s="1" t="s">
        <v>29</v>
      </c>
      <c r="AF91" s="6">
        <v>0.01</v>
      </c>
      <c r="AG91" s="6">
        <v>13.82</v>
      </c>
      <c r="AH91" s="1" t="s">
        <v>36</v>
      </c>
      <c r="AI91" s="1" t="s">
        <v>37</v>
      </c>
      <c r="AJ91" s="6"/>
      <c r="AK91" s="6"/>
      <c r="AL91" s="1" t="s">
        <v>38</v>
      </c>
      <c r="AM91" s="1" t="s">
        <v>39</v>
      </c>
      <c r="AN91" s="6">
        <v>10</v>
      </c>
      <c r="AO91" s="6">
        <v>9.6630000000000003</v>
      </c>
      <c r="AP91" s="1" t="s">
        <v>40</v>
      </c>
      <c r="AQ91" s="1" t="s">
        <v>41</v>
      </c>
      <c r="AR91" s="6">
        <v>0.01</v>
      </c>
      <c r="AS91" s="6">
        <v>15.19</v>
      </c>
      <c r="AT91" s="6"/>
      <c r="AU91" s="6"/>
      <c r="AV91" s="6"/>
      <c r="AW91" s="6"/>
      <c r="AX91" s="1" t="s">
        <v>42</v>
      </c>
      <c r="AY91" s="1" t="s">
        <v>39</v>
      </c>
      <c r="AZ91" s="6"/>
      <c r="BA91" s="6"/>
      <c r="BB91" s="1" t="s">
        <v>42</v>
      </c>
      <c r="BC91" s="1" t="s">
        <v>33</v>
      </c>
      <c r="BD91" s="6">
        <v>1</v>
      </c>
      <c r="BE91" s="6">
        <v>7.4059999999999997</v>
      </c>
      <c r="BF91" s="1" t="s">
        <v>42</v>
      </c>
      <c r="BG91" s="1" t="s">
        <v>39</v>
      </c>
      <c r="BH91" s="6">
        <v>1</v>
      </c>
      <c r="BI91" s="11">
        <v>3.407</v>
      </c>
      <c r="BJ91" s="1" t="s">
        <v>43</v>
      </c>
      <c r="BK91" s="1" t="s">
        <v>44</v>
      </c>
      <c r="BL91" s="6">
        <v>6.0000000000000001E-3</v>
      </c>
      <c r="BM91" s="6">
        <v>2.4359999999999999</v>
      </c>
      <c r="BN91" s="1" t="s">
        <v>45</v>
      </c>
      <c r="BO91" s="1" t="s">
        <v>44</v>
      </c>
      <c r="BP91" s="6"/>
      <c r="BQ91" s="6"/>
      <c r="BR91" s="1" t="s">
        <v>46</v>
      </c>
      <c r="BS91" s="1" t="s">
        <v>47</v>
      </c>
      <c r="BT91" s="6"/>
      <c r="BU91" s="6"/>
      <c r="BV91" s="1" t="s">
        <v>46</v>
      </c>
      <c r="BW91" s="1" t="s">
        <v>41</v>
      </c>
      <c r="BX91" s="6">
        <v>8.0000000000000002E-3</v>
      </c>
      <c r="BY91" s="6">
        <v>5.4160000000000004</v>
      </c>
      <c r="BZ91" s="1" t="s">
        <v>46</v>
      </c>
      <c r="CA91" s="1" t="s">
        <v>48</v>
      </c>
      <c r="CB91" s="6"/>
      <c r="CC91" s="6"/>
      <c r="CD91" s="1" t="s">
        <v>46</v>
      </c>
      <c r="CE91" s="1" t="s">
        <v>48</v>
      </c>
      <c r="CF91" s="6"/>
      <c r="CG91" s="6"/>
      <c r="CH91" s="1" t="s">
        <v>46</v>
      </c>
      <c r="CI91" s="1" t="s">
        <v>39</v>
      </c>
      <c r="CJ91" s="6"/>
      <c r="CK91" s="6"/>
      <c r="CL91" s="1" t="s">
        <v>49</v>
      </c>
      <c r="CM91" s="1" t="s">
        <v>39</v>
      </c>
      <c r="CN91" s="6"/>
      <c r="CO91" s="6"/>
      <c r="CP91" s="1" t="s">
        <v>50</v>
      </c>
      <c r="CQ91" s="1" t="s">
        <v>51</v>
      </c>
      <c r="CR91" s="6"/>
      <c r="CS91" s="6"/>
      <c r="CT91" s="1" t="s">
        <v>50</v>
      </c>
      <c r="CU91" s="1" t="s">
        <v>39</v>
      </c>
      <c r="CV91" s="6"/>
      <c r="CW91" s="6"/>
      <c r="CX91" s="1" t="s">
        <v>50</v>
      </c>
      <c r="CY91" s="1" t="s">
        <v>39</v>
      </c>
      <c r="CZ91" s="6"/>
      <c r="DA91" s="6"/>
      <c r="DB91" s="1" t="s">
        <v>59</v>
      </c>
      <c r="DC91" s="1" t="s">
        <v>60</v>
      </c>
      <c r="DD91" s="6"/>
      <c r="DE91" s="6"/>
      <c r="DF91" s="1" t="s">
        <v>52</v>
      </c>
      <c r="DG91" s="1" t="s">
        <v>53</v>
      </c>
      <c r="DH91" s="6"/>
      <c r="DI91" s="6"/>
      <c r="DJ91" s="1" t="s">
        <v>31</v>
      </c>
      <c r="DK91" s="11">
        <f t="shared" si="7"/>
        <v>43.292642112000003</v>
      </c>
    </row>
    <row r="92" spans="1:115" ht="15.75" x14ac:dyDescent="0.25">
      <c r="A92" s="6">
        <v>90</v>
      </c>
      <c r="B92" s="6">
        <v>1</v>
      </c>
      <c r="C92" s="9" t="s">
        <v>405</v>
      </c>
      <c r="D92" s="8" t="s">
        <v>373</v>
      </c>
      <c r="E92" s="6">
        <v>23.657</v>
      </c>
      <c r="F92" s="6">
        <v>0</v>
      </c>
      <c r="G92" s="10">
        <v>2.8224</v>
      </c>
      <c r="H92" s="3">
        <f t="shared" si="5"/>
        <v>26.479399999999998</v>
      </c>
      <c r="I92" s="3">
        <f t="shared" si="6"/>
        <v>13.127018560000002</v>
      </c>
      <c r="J92" s="1" t="s">
        <v>28</v>
      </c>
      <c r="K92" s="1" t="s">
        <v>29</v>
      </c>
      <c r="L92" s="6"/>
      <c r="M92" s="6"/>
      <c r="N92" s="1" t="s">
        <v>30</v>
      </c>
      <c r="O92" s="1" t="s">
        <v>34</v>
      </c>
      <c r="P92" s="6"/>
      <c r="Q92" s="6"/>
      <c r="R92" s="1" t="s">
        <v>30</v>
      </c>
      <c r="S92" s="1" t="s">
        <v>32</v>
      </c>
      <c r="T92" s="6"/>
      <c r="U92" s="6"/>
      <c r="V92" s="6" t="s">
        <v>30</v>
      </c>
      <c r="W92" s="6" t="s">
        <v>33</v>
      </c>
      <c r="X92" s="6">
        <v>1</v>
      </c>
      <c r="Y92" s="6">
        <v>7.1050000000000004</v>
      </c>
      <c r="Z92" s="1" t="s">
        <v>30</v>
      </c>
      <c r="AA92" s="1" t="s">
        <v>34</v>
      </c>
      <c r="AB92" s="6"/>
      <c r="AC92" s="6"/>
      <c r="AD92" s="1" t="s">
        <v>35</v>
      </c>
      <c r="AE92" s="1" t="s">
        <v>29</v>
      </c>
      <c r="AF92" s="6"/>
      <c r="AG92" s="6"/>
      <c r="AH92" s="1" t="s">
        <v>36</v>
      </c>
      <c r="AI92" s="1" t="s">
        <v>37</v>
      </c>
      <c r="AJ92" s="6"/>
      <c r="AK92" s="6"/>
      <c r="AL92" s="1" t="s">
        <v>38</v>
      </c>
      <c r="AM92" s="1" t="s">
        <v>39</v>
      </c>
      <c r="AN92" s="6">
        <v>15</v>
      </c>
      <c r="AO92" s="6">
        <v>5.3040000000000003</v>
      </c>
      <c r="AP92" s="1" t="s">
        <v>40</v>
      </c>
      <c r="AQ92" s="1" t="s">
        <v>41</v>
      </c>
      <c r="AR92" s="6"/>
      <c r="AS92" s="6"/>
      <c r="AT92" s="6"/>
      <c r="AU92" s="6"/>
      <c r="AV92" s="6"/>
      <c r="AW92" s="6"/>
      <c r="AX92" s="1" t="s">
        <v>42</v>
      </c>
      <c r="AY92" s="1" t="s">
        <v>39</v>
      </c>
      <c r="AZ92" s="6"/>
      <c r="BA92" s="6"/>
      <c r="BB92" s="1" t="s">
        <v>42</v>
      </c>
      <c r="BC92" s="1" t="s">
        <v>33</v>
      </c>
      <c r="BD92" s="6"/>
      <c r="BE92" s="6"/>
      <c r="BF92" s="1" t="s">
        <v>42</v>
      </c>
      <c r="BG92" s="1" t="s">
        <v>39</v>
      </c>
      <c r="BH92" s="6"/>
      <c r="BI92" s="11"/>
      <c r="BJ92" s="1" t="s">
        <v>43</v>
      </c>
      <c r="BK92" s="1" t="s">
        <v>44</v>
      </c>
      <c r="BL92" s="6"/>
      <c r="BM92" s="6"/>
      <c r="BN92" s="1" t="s">
        <v>45</v>
      </c>
      <c r="BO92" s="1" t="s">
        <v>44</v>
      </c>
      <c r="BP92" s="6"/>
      <c r="BQ92" s="6"/>
      <c r="BR92" s="1" t="s">
        <v>46</v>
      </c>
      <c r="BS92" s="1" t="s">
        <v>47</v>
      </c>
      <c r="BT92" s="6"/>
      <c r="BU92" s="6"/>
      <c r="BV92" s="1" t="s">
        <v>46</v>
      </c>
      <c r="BW92" s="1" t="s">
        <v>41</v>
      </c>
      <c r="BX92" s="6"/>
      <c r="BY92" s="6"/>
      <c r="BZ92" s="1" t="s">
        <v>46</v>
      </c>
      <c r="CA92" s="1" t="s">
        <v>48</v>
      </c>
      <c r="CB92" s="6"/>
      <c r="CC92" s="6"/>
      <c r="CD92" s="1" t="s">
        <v>46</v>
      </c>
      <c r="CE92" s="1" t="s">
        <v>48</v>
      </c>
      <c r="CF92" s="6"/>
      <c r="CG92" s="6"/>
      <c r="CH92" s="1" t="s">
        <v>46</v>
      </c>
      <c r="CI92" s="1" t="s">
        <v>39</v>
      </c>
      <c r="CJ92" s="6"/>
      <c r="CK92" s="6"/>
      <c r="CL92" s="1" t="s">
        <v>49</v>
      </c>
      <c r="CM92" s="1" t="s">
        <v>39</v>
      </c>
      <c r="CN92" s="6"/>
      <c r="CO92" s="6"/>
      <c r="CP92" s="1" t="s">
        <v>50</v>
      </c>
      <c r="CQ92" s="1" t="s">
        <v>51</v>
      </c>
      <c r="CR92" s="6"/>
      <c r="CS92" s="6"/>
      <c r="CT92" s="1" t="s">
        <v>50</v>
      </c>
      <c r="CU92" s="1" t="s">
        <v>39</v>
      </c>
      <c r="CV92" s="6"/>
      <c r="CW92" s="6"/>
      <c r="CX92" s="1" t="s">
        <v>50</v>
      </c>
      <c r="CY92" s="1" t="s">
        <v>39</v>
      </c>
      <c r="CZ92" s="6"/>
      <c r="DA92" s="6"/>
      <c r="DB92" s="1" t="s">
        <v>59</v>
      </c>
      <c r="DC92" s="1" t="s">
        <v>60</v>
      </c>
      <c r="DD92" s="6"/>
      <c r="DE92" s="6"/>
      <c r="DF92" s="1" t="s">
        <v>52</v>
      </c>
      <c r="DG92" s="1" t="s">
        <v>53</v>
      </c>
      <c r="DH92" s="6"/>
      <c r="DI92" s="6"/>
      <c r="DJ92" s="1" t="s">
        <v>31</v>
      </c>
      <c r="DK92" s="11">
        <f t="shared" si="7"/>
        <v>0.71801856000000008</v>
      </c>
    </row>
    <row r="93" spans="1:115" ht="15.75" x14ac:dyDescent="0.25">
      <c r="A93" s="6">
        <v>91</v>
      </c>
      <c r="B93" s="6">
        <v>1</v>
      </c>
      <c r="C93" s="9" t="s">
        <v>122</v>
      </c>
      <c r="D93" s="8" t="s">
        <v>373</v>
      </c>
      <c r="E93" s="6">
        <v>192.37299999999999</v>
      </c>
      <c r="F93" s="6">
        <v>0.40899999999999997</v>
      </c>
      <c r="G93" s="10">
        <v>52.073880000000003</v>
      </c>
      <c r="H93" s="3">
        <f t="shared" si="5"/>
        <v>244.03788</v>
      </c>
      <c r="I93" s="3">
        <f t="shared" si="6"/>
        <v>35.131595072000003</v>
      </c>
      <c r="J93" s="1" t="s">
        <v>28</v>
      </c>
      <c r="K93" s="1" t="s">
        <v>29</v>
      </c>
      <c r="L93" s="6"/>
      <c r="M93" s="6"/>
      <c r="N93" s="1" t="s">
        <v>30</v>
      </c>
      <c r="O93" s="1" t="s">
        <v>34</v>
      </c>
      <c r="P93" s="6"/>
      <c r="Q93" s="6"/>
      <c r="R93" s="1" t="s">
        <v>30</v>
      </c>
      <c r="S93" s="1" t="s">
        <v>32</v>
      </c>
      <c r="T93" s="6"/>
      <c r="U93" s="6"/>
      <c r="V93" s="6" t="s">
        <v>30</v>
      </c>
      <c r="W93" s="6" t="s">
        <v>33</v>
      </c>
      <c r="X93" s="6">
        <v>1</v>
      </c>
      <c r="Y93" s="6">
        <v>7.1050000000000004</v>
      </c>
      <c r="Z93" s="1" t="s">
        <v>30</v>
      </c>
      <c r="AA93" s="1" t="s">
        <v>34</v>
      </c>
      <c r="AB93" s="6"/>
      <c r="AC93" s="6"/>
      <c r="AD93" s="1" t="s">
        <v>35</v>
      </c>
      <c r="AE93" s="1" t="s">
        <v>29</v>
      </c>
      <c r="AF93" s="6"/>
      <c r="AG93" s="6"/>
      <c r="AH93" s="1" t="s">
        <v>36</v>
      </c>
      <c r="AI93" s="1" t="s">
        <v>37</v>
      </c>
      <c r="AJ93" s="6"/>
      <c r="AK93" s="6"/>
      <c r="AL93" s="1" t="s">
        <v>38</v>
      </c>
      <c r="AM93" s="1" t="s">
        <v>39</v>
      </c>
      <c r="AN93" s="6">
        <v>2</v>
      </c>
      <c r="AO93" s="6">
        <v>0.61199999999999999</v>
      </c>
      <c r="AP93" s="1" t="s">
        <v>40</v>
      </c>
      <c r="AQ93" s="1" t="s">
        <v>41</v>
      </c>
      <c r="AR93" s="6"/>
      <c r="AS93" s="6"/>
      <c r="AT93" s="6"/>
      <c r="AU93" s="6"/>
      <c r="AV93" s="6"/>
      <c r="AW93" s="6"/>
      <c r="AX93" s="1" t="s">
        <v>42</v>
      </c>
      <c r="AY93" s="1" t="s">
        <v>39</v>
      </c>
      <c r="AZ93" s="6"/>
      <c r="BA93" s="6"/>
      <c r="BB93" s="1" t="s">
        <v>42</v>
      </c>
      <c r="BC93" s="1" t="s">
        <v>33</v>
      </c>
      <c r="BD93" s="6">
        <v>1</v>
      </c>
      <c r="BE93" s="6">
        <v>7.4059999999999997</v>
      </c>
      <c r="BF93" s="1" t="s">
        <v>42</v>
      </c>
      <c r="BG93" s="1" t="s">
        <v>39</v>
      </c>
      <c r="BH93" s="6">
        <v>1</v>
      </c>
      <c r="BI93" s="11">
        <v>3.407</v>
      </c>
      <c r="BJ93" s="1" t="s">
        <v>43</v>
      </c>
      <c r="BK93" s="1" t="s">
        <v>44</v>
      </c>
      <c r="BL93" s="6">
        <v>4.0000000000000001E-3</v>
      </c>
      <c r="BM93" s="6">
        <v>1.6240000000000001</v>
      </c>
      <c r="BN93" s="1" t="s">
        <v>45</v>
      </c>
      <c r="BO93" s="1" t="s">
        <v>44</v>
      </c>
      <c r="BP93" s="6"/>
      <c r="BQ93" s="6"/>
      <c r="BR93" s="1" t="s">
        <v>46</v>
      </c>
      <c r="BS93" s="1" t="s">
        <v>47</v>
      </c>
      <c r="BT93" s="6"/>
      <c r="BU93" s="6"/>
      <c r="BV93" s="1" t="s">
        <v>46</v>
      </c>
      <c r="BW93" s="1" t="s">
        <v>41</v>
      </c>
      <c r="BX93" s="6"/>
      <c r="BY93" s="6"/>
      <c r="BZ93" s="1" t="s">
        <v>46</v>
      </c>
      <c r="CA93" s="1" t="s">
        <v>48</v>
      </c>
      <c r="CB93" s="6"/>
      <c r="CC93" s="6"/>
      <c r="CD93" s="1" t="s">
        <v>46</v>
      </c>
      <c r="CE93" s="1" t="s">
        <v>48</v>
      </c>
      <c r="CF93" s="6"/>
      <c r="CG93" s="6"/>
      <c r="CH93" s="1" t="s">
        <v>46</v>
      </c>
      <c r="CI93" s="1" t="s">
        <v>39</v>
      </c>
      <c r="CJ93" s="6"/>
      <c r="CK93" s="6"/>
      <c r="CL93" s="1" t="s">
        <v>49</v>
      </c>
      <c r="CM93" s="1" t="s">
        <v>39</v>
      </c>
      <c r="CN93" s="6"/>
      <c r="CO93" s="6"/>
      <c r="CP93" s="1" t="s">
        <v>50</v>
      </c>
      <c r="CQ93" s="1" t="s">
        <v>51</v>
      </c>
      <c r="CR93" s="6"/>
      <c r="CS93" s="6"/>
      <c r="CT93" s="1" t="s">
        <v>50</v>
      </c>
      <c r="CU93" s="1" t="s">
        <v>39</v>
      </c>
      <c r="CV93" s="6"/>
      <c r="CW93" s="6"/>
      <c r="CX93" s="1" t="s">
        <v>50</v>
      </c>
      <c r="CY93" s="1" t="s">
        <v>39</v>
      </c>
      <c r="CZ93" s="6"/>
      <c r="DA93" s="6"/>
      <c r="DB93" s="1" t="s">
        <v>59</v>
      </c>
      <c r="DC93" s="1" t="s">
        <v>60</v>
      </c>
      <c r="DD93" s="6">
        <v>5.0000000000000001E-3</v>
      </c>
      <c r="DE93" s="6">
        <v>1.73</v>
      </c>
      <c r="DF93" s="1" t="s">
        <v>52</v>
      </c>
      <c r="DG93" s="1" t="s">
        <v>53</v>
      </c>
      <c r="DH93" s="6"/>
      <c r="DI93" s="6"/>
      <c r="DJ93" s="1" t="s">
        <v>31</v>
      </c>
      <c r="DK93" s="11">
        <f t="shared" si="7"/>
        <v>13.247595072000001</v>
      </c>
    </row>
    <row r="94" spans="1:115" ht="15.75" x14ac:dyDescent="0.25">
      <c r="A94" s="6">
        <v>92</v>
      </c>
      <c r="B94" s="6">
        <v>1</v>
      </c>
      <c r="C94" s="9" t="s">
        <v>123</v>
      </c>
      <c r="D94" s="8" t="s">
        <v>373</v>
      </c>
      <c r="E94" s="6">
        <v>228.93600000000001</v>
      </c>
      <c r="F94" s="6">
        <v>3.089</v>
      </c>
      <c r="G94" s="10">
        <v>75.569879999999998</v>
      </c>
      <c r="H94" s="3">
        <f t="shared" si="5"/>
        <v>301.41687999999999</v>
      </c>
      <c r="I94" s="3">
        <f t="shared" si="6"/>
        <v>227.68997747199998</v>
      </c>
      <c r="J94" s="1" t="s">
        <v>28</v>
      </c>
      <c r="K94" s="1" t="s">
        <v>29</v>
      </c>
      <c r="L94" s="6"/>
      <c r="M94" s="6"/>
      <c r="N94" s="1" t="s">
        <v>30</v>
      </c>
      <c r="O94" s="1" t="s">
        <v>34</v>
      </c>
      <c r="P94" s="6"/>
      <c r="Q94" s="6"/>
      <c r="R94" s="1" t="s">
        <v>30</v>
      </c>
      <c r="S94" s="1" t="s">
        <v>32</v>
      </c>
      <c r="T94" s="6">
        <v>6.0000000000000001E-3</v>
      </c>
      <c r="U94" s="6">
        <v>22.95</v>
      </c>
      <c r="V94" s="6" t="s">
        <v>30</v>
      </c>
      <c r="W94" s="6" t="s">
        <v>33</v>
      </c>
      <c r="X94" s="6">
        <v>1</v>
      </c>
      <c r="Y94" s="6">
        <v>7.1050000000000004</v>
      </c>
      <c r="Z94" s="1" t="s">
        <v>30</v>
      </c>
      <c r="AA94" s="1" t="s">
        <v>34</v>
      </c>
      <c r="AB94" s="6"/>
      <c r="AC94" s="6"/>
      <c r="AD94" s="1" t="s">
        <v>35</v>
      </c>
      <c r="AE94" s="1" t="s">
        <v>29</v>
      </c>
      <c r="AF94" s="6">
        <v>0.1</v>
      </c>
      <c r="AG94" s="6">
        <v>138.19999999999999</v>
      </c>
      <c r="AH94" s="1" t="s">
        <v>36</v>
      </c>
      <c r="AI94" s="1" t="s">
        <v>37</v>
      </c>
      <c r="AJ94" s="6"/>
      <c r="AK94" s="6"/>
      <c r="AL94" s="1" t="s">
        <v>38</v>
      </c>
      <c r="AM94" s="1" t="s">
        <v>39</v>
      </c>
      <c r="AN94" s="6">
        <v>13</v>
      </c>
      <c r="AO94" s="6">
        <v>8.56</v>
      </c>
      <c r="AP94" s="1" t="s">
        <v>40</v>
      </c>
      <c r="AQ94" s="1" t="s">
        <v>41</v>
      </c>
      <c r="AR94" s="6"/>
      <c r="AS94" s="6"/>
      <c r="AT94" s="6"/>
      <c r="AU94" s="6"/>
      <c r="AV94" s="6"/>
      <c r="AW94" s="6"/>
      <c r="AX94" s="1" t="s">
        <v>42</v>
      </c>
      <c r="AY94" s="1" t="s">
        <v>39</v>
      </c>
      <c r="AZ94" s="6"/>
      <c r="BA94" s="6"/>
      <c r="BB94" s="1" t="s">
        <v>42</v>
      </c>
      <c r="BC94" s="1" t="s">
        <v>33</v>
      </c>
      <c r="BD94" s="6">
        <v>3</v>
      </c>
      <c r="BE94" s="6">
        <f>7.406+14.812</f>
        <v>22.218</v>
      </c>
      <c r="BF94" s="1" t="s">
        <v>42</v>
      </c>
      <c r="BG94" s="1" t="s">
        <v>39</v>
      </c>
      <c r="BH94" s="6"/>
      <c r="BI94" s="11"/>
      <c r="BJ94" s="1" t="s">
        <v>43</v>
      </c>
      <c r="BK94" s="1" t="s">
        <v>44</v>
      </c>
      <c r="BL94" s="6">
        <f>0.017+0.002</f>
        <v>1.9000000000000003E-2</v>
      </c>
      <c r="BM94" s="6">
        <f>4.06+3.458+1.914</f>
        <v>9.4320000000000004</v>
      </c>
      <c r="BN94" s="1" t="s">
        <v>45</v>
      </c>
      <c r="BO94" s="1" t="s">
        <v>44</v>
      </c>
      <c r="BP94" s="6"/>
      <c r="BQ94" s="6"/>
      <c r="BR94" s="1" t="s">
        <v>46</v>
      </c>
      <c r="BS94" s="1" t="s">
        <v>47</v>
      </c>
      <c r="BT94" s="6"/>
      <c r="BU94" s="6"/>
      <c r="BV94" s="1" t="s">
        <v>46</v>
      </c>
      <c r="BW94" s="1" t="s">
        <v>41</v>
      </c>
      <c r="BX94" s="6"/>
      <c r="BY94" s="6"/>
      <c r="BZ94" s="1" t="s">
        <v>46</v>
      </c>
      <c r="CA94" s="1" t="s">
        <v>48</v>
      </c>
      <c r="CB94" s="6"/>
      <c r="CC94" s="6"/>
      <c r="CD94" s="1" t="s">
        <v>46</v>
      </c>
      <c r="CE94" s="1" t="s">
        <v>48</v>
      </c>
      <c r="CF94" s="6"/>
      <c r="CG94" s="6"/>
      <c r="CH94" s="1" t="s">
        <v>46</v>
      </c>
      <c r="CI94" s="1" t="s">
        <v>39</v>
      </c>
      <c r="CJ94" s="6"/>
      <c r="CK94" s="6"/>
      <c r="CL94" s="1" t="s">
        <v>49</v>
      </c>
      <c r="CM94" s="1" t="s">
        <v>39</v>
      </c>
      <c r="CN94" s="6"/>
      <c r="CO94" s="6"/>
      <c r="CP94" s="1" t="s">
        <v>50</v>
      </c>
      <c r="CQ94" s="1" t="s">
        <v>51</v>
      </c>
      <c r="CR94" s="6"/>
      <c r="CS94" s="6"/>
      <c r="CT94" s="1" t="s">
        <v>50</v>
      </c>
      <c r="CU94" s="1" t="s">
        <v>39</v>
      </c>
      <c r="CV94" s="6"/>
      <c r="CW94" s="6"/>
      <c r="CX94" s="1" t="s">
        <v>50</v>
      </c>
      <c r="CY94" s="1" t="s">
        <v>39</v>
      </c>
      <c r="CZ94" s="6"/>
      <c r="DA94" s="6"/>
      <c r="DB94" s="1" t="s">
        <v>59</v>
      </c>
      <c r="DC94" s="1" t="s">
        <v>60</v>
      </c>
      <c r="DD94" s="6"/>
      <c r="DE94" s="6"/>
      <c r="DF94" s="1" t="s">
        <v>52</v>
      </c>
      <c r="DG94" s="1" t="s">
        <v>53</v>
      </c>
      <c r="DH94" s="6"/>
      <c r="DI94" s="6"/>
      <c r="DJ94" s="1" t="s">
        <v>31</v>
      </c>
      <c r="DK94" s="11">
        <f t="shared" si="7"/>
        <v>19.224977471999999</v>
      </c>
    </row>
    <row r="95" spans="1:115" ht="15.75" x14ac:dyDescent="0.25">
      <c r="A95" s="6">
        <v>93</v>
      </c>
      <c r="B95" s="6">
        <v>1</v>
      </c>
      <c r="C95" s="9" t="s">
        <v>124</v>
      </c>
      <c r="D95" s="8" t="s">
        <v>373</v>
      </c>
      <c r="E95" s="6">
        <v>387.37900000000002</v>
      </c>
      <c r="F95" s="6">
        <v>4.9980000000000002</v>
      </c>
      <c r="G95" s="10">
        <v>114.97056000000001</v>
      </c>
      <c r="H95" s="3">
        <f t="shared" si="5"/>
        <v>497.35156000000006</v>
      </c>
      <c r="I95" s="3">
        <f t="shared" si="6"/>
        <v>233.39551046399998</v>
      </c>
      <c r="J95" s="1" t="s">
        <v>28</v>
      </c>
      <c r="K95" s="1" t="s">
        <v>29</v>
      </c>
      <c r="L95" s="6"/>
      <c r="M95" s="6"/>
      <c r="N95" s="1" t="s">
        <v>30</v>
      </c>
      <c r="O95" s="1" t="s">
        <v>34</v>
      </c>
      <c r="P95" s="6"/>
      <c r="Q95" s="6"/>
      <c r="R95" s="1" t="s">
        <v>30</v>
      </c>
      <c r="S95" s="1" t="s">
        <v>32</v>
      </c>
      <c r="T95" s="6">
        <v>4.7E-2</v>
      </c>
      <c r="U95" s="25">
        <v>179.77500000000001</v>
      </c>
      <c r="V95" s="6" t="s">
        <v>30</v>
      </c>
      <c r="W95" s="6" t="s">
        <v>33</v>
      </c>
      <c r="X95" s="6">
        <v>1</v>
      </c>
      <c r="Y95" s="6">
        <v>7.1050000000000004</v>
      </c>
      <c r="Z95" s="1" t="s">
        <v>30</v>
      </c>
      <c r="AA95" s="1" t="s">
        <v>34</v>
      </c>
      <c r="AB95" s="6"/>
      <c r="AC95" s="6"/>
      <c r="AD95" s="1" t="s">
        <v>35</v>
      </c>
      <c r="AE95" s="1" t="s">
        <v>29</v>
      </c>
      <c r="AF95" s="6"/>
      <c r="AG95" s="6"/>
      <c r="AH95" s="1" t="s">
        <v>36</v>
      </c>
      <c r="AI95" s="1" t="s">
        <v>37</v>
      </c>
      <c r="AJ95" s="6"/>
      <c r="AK95" s="6"/>
      <c r="AL95" s="1" t="s">
        <v>38</v>
      </c>
      <c r="AM95" s="1" t="s">
        <v>39</v>
      </c>
      <c r="AN95" s="6"/>
      <c r="AO95" s="6"/>
      <c r="AP95" s="1" t="s">
        <v>40</v>
      </c>
      <c r="AQ95" s="1" t="s">
        <v>41</v>
      </c>
      <c r="AR95" s="6"/>
      <c r="AS95" s="6"/>
      <c r="AT95" s="6"/>
      <c r="AU95" s="6"/>
      <c r="AV95" s="6"/>
      <c r="AW95" s="6"/>
      <c r="AX95" s="1" t="s">
        <v>42</v>
      </c>
      <c r="AY95" s="1" t="s">
        <v>39</v>
      </c>
      <c r="AZ95" s="6">
        <v>5</v>
      </c>
      <c r="BA95" s="6">
        <f>3.291+13.164</f>
        <v>16.454999999999998</v>
      </c>
      <c r="BB95" s="1" t="s">
        <v>42</v>
      </c>
      <c r="BC95" s="1" t="s">
        <v>33</v>
      </c>
      <c r="BD95" s="6"/>
      <c r="BE95" s="6"/>
      <c r="BF95" s="1" t="s">
        <v>42</v>
      </c>
      <c r="BG95" s="1" t="s">
        <v>39</v>
      </c>
      <c r="BH95" s="6"/>
      <c r="BI95" s="11"/>
      <c r="BJ95" s="1" t="s">
        <v>43</v>
      </c>
      <c r="BK95" s="1" t="s">
        <v>44</v>
      </c>
      <c r="BL95" s="6">
        <v>2E-3</v>
      </c>
      <c r="BM95" s="6">
        <v>0.81200000000000006</v>
      </c>
      <c r="BN95" s="1" t="s">
        <v>45</v>
      </c>
      <c r="BO95" s="1" t="s">
        <v>44</v>
      </c>
      <c r="BP95" s="6"/>
      <c r="BQ95" s="6"/>
      <c r="BR95" s="1" t="s">
        <v>46</v>
      </c>
      <c r="BS95" s="1" t="s">
        <v>47</v>
      </c>
      <c r="BT95" s="6"/>
      <c r="BU95" s="6"/>
      <c r="BV95" s="1" t="s">
        <v>46</v>
      </c>
      <c r="BW95" s="1" t="s">
        <v>41</v>
      </c>
      <c r="BX95" s="6"/>
      <c r="BY95" s="6"/>
      <c r="BZ95" s="1" t="s">
        <v>46</v>
      </c>
      <c r="CA95" s="1" t="s">
        <v>48</v>
      </c>
      <c r="CB95" s="6"/>
      <c r="CC95" s="6"/>
      <c r="CD95" s="1" t="s">
        <v>46</v>
      </c>
      <c r="CE95" s="1" t="s">
        <v>48</v>
      </c>
      <c r="CF95" s="6"/>
      <c r="CG95" s="6"/>
      <c r="CH95" s="1" t="s">
        <v>46</v>
      </c>
      <c r="CI95" s="1" t="s">
        <v>39</v>
      </c>
      <c r="CJ95" s="6"/>
      <c r="CK95" s="6"/>
      <c r="CL95" s="1" t="s">
        <v>49</v>
      </c>
      <c r="CM95" s="1" t="s">
        <v>39</v>
      </c>
      <c r="CN95" s="6"/>
      <c r="CO95" s="6"/>
      <c r="CP95" s="1" t="s">
        <v>50</v>
      </c>
      <c r="CQ95" s="1" t="s">
        <v>51</v>
      </c>
      <c r="CR95" s="6"/>
      <c r="CS95" s="6"/>
      <c r="CT95" s="1" t="s">
        <v>50</v>
      </c>
      <c r="CU95" s="1" t="s">
        <v>39</v>
      </c>
      <c r="CV95" s="6"/>
      <c r="CW95" s="6"/>
      <c r="CX95" s="1" t="s">
        <v>50</v>
      </c>
      <c r="CY95" s="1" t="s">
        <v>39</v>
      </c>
      <c r="CZ95" s="6"/>
      <c r="DA95" s="6"/>
      <c r="DB95" s="1" t="s">
        <v>59</v>
      </c>
      <c r="DC95" s="1" t="s">
        <v>60</v>
      </c>
      <c r="DD95" s="6"/>
      <c r="DE95" s="6"/>
      <c r="DF95" s="1" t="s">
        <v>52</v>
      </c>
      <c r="DG95" s="1" t="s">
        <v>53</v>
      </c>
      <c r="DH95" s="6"/>
      <c r="DI95" s="6"/>
      <c r="DJ95" s="1" t="s">
        <v>31</v>
      </c>
      <c r="DK95" s="11">
        <f t="shared" si="7"/>
        <v>29.248510464000002</v>
      </c>
    </row>
    <row r="96" spans="1:115" ht="15.75" x14ac:dyDescent="0.25">
      <c r="A96" s="6">
        <v>94</v>
      </c>
      <c r="B96" s="6">
        <v>1</v>
      </c>
      <c r="C96" s="9" t="s">
        <v>125</v>
      </c>
      <c r="D96" s="8" t="s">
        <v>373</v>
      </c>
      <c r="E96" s="6">
        <v>189.72800000000001</v>
      </c>
      <c r="F96" s="6">
        <v>4.7249999999999996</v>
      </c>
      <c r="G96" s="10">
        <v>146.32032000000001</v>
      </c>
      <c r="H96" s="3">
        <f t="shared" si="5"/>
        <v>331.32332000000002</v>
      </c>
      <c r="I96" s="3">
        <f t="shared" si="6"/>
        <v>86.903889407999998</v>
      </c>
      <c r="J96" s="1" t="s">
        <v>28</v>
      </c>
      <c r="K96" s="1" t="s">
        <v>29</v>
      </c>
      <c r="L96" s="6"/>
      <c r="M96" s="6"/>
      <c r="N96" s="1" t="s">
        <v>30</v>
      </c>
      <c r="O96" s="1" t="s">
        <v>34</v>
      </c>
      <c r="P96" s="6"/>
      <c r="Q96" s="6"/>
      <c r="R96" s="1" t="s">
        <v>30</v>
      </c>
      <c r="S96" s="1" t="s">
        <v>32</v>
      </c>
      <c r="T96" s="6"/>
      <c r="U96" s="6"/>
      <c r="V96" s="6" t="s">
        <v>30</v>
      </c>
      <c r="W96" s="6" t="s">
        <v>33</v>
      </c>
      <c r="X96" s="6"/>
      <c r="Y96" s="6"/>
      <c r="Z96" s="1" t="s">
        <v>30</v>
      </c>
      <c r="AA96" s="1" t="s">
        <v>34</v>
      </c>
      <c r="AB96" s="6">
        <v>3</v>
      </c>
      <c r="AC96" s="6">
        <v>8.4120000000000008</v>
      </c>
      <c r="AD96" s="1" t="s">
        <v>35</v>
      </c>
      <c r="AE96" s="1" t="s">
        <v>29</v>
      </c>
      <c r="AF96" s="6">
        <v>0.02</v>
      </c>
      <c r="AG96" s="6">
        <v>27.64</v>
      </c>
      <c r="AH96" s="1" t="s">
        <v>36</v>
      </c>
      <c r="AI96" s="1" t="s">
        <v>37</v>
      </c>
      <c r="AJ96" s="6"/>
      <c r="AK96" s="6"/>
      <c r="AL96" s="1" t="s">
        <v>38</v>
      </c>
      <c r="AM96" s="1" t="s">
        <v>39</v>
      </c>
      <c r="AN96" s="6"/>
      <c r="AO96" s="6"/>
      <c r="AP96" s="1" t="s">
        <v>40</v>
      </c>
      <c r="AQ96" s="1" t="s">
        <v>41</v>
      </c>
      <c r="AR96" s="6"/>
      <c r="AS96" s="6"/>
      <c r="AT96" s="6"/>
      <c r="AU96" s="6"/>
      <c r="AV96" s="6"/>
      <c r="AW96" s="6"/>
      <c r="AX96" s="1" t="s">
        <v>42</v>
      </c>
      <c r="AY96" s="1" t="s">
        <v>39</v>
      </c>
      <c r="AZ96" s="6"/>
      <c r="BA96" s="6"/>
      <c r="BB96" s="1" t="s">
        <v>42</v>
      </c>
      <c r="BC96" s="1" t="s">
        <v>33</v>
      </c>
      <c r="BD96" s="6"/>
      <c r="BE96" s="6"/>
      <c r="BF96" s="1" t="s">
        <v>42</v>
      </c>
      <c r="BG96" s="1" t="s">
        <v>39</v>
      </c>
      <c r="BH96" s="6">
        <v>4</v>
      </c>
      <c r="BI96" s="11">
        <v>13.628</v>
      </c>
      <c r="BJ96" s="1" t="s">
        <v>43</v>
      </c>
      <c r="BK96" s="1" t="s">
        <v>44</v>
      </c>
      <c r="BL96" s="6"/>
      <c r="BM96" s="6"/>
      <c r="BN96" s="1" t="s">
        <v>45</v>
      </c>
      <c r="BO96" s="1" t="s">
        <v>44</v>
      </c>
      <c r="BP96" s="6"/>
      <c r="BQ96" s="6"/>
      <c r="BR96" s="1" t="s">
        <v>46</v>
      </c>
      <c r="BS96" s="1" t="s">
        <v>47</v>
      </c>
      <c r="BT96" s="6"/>
      <c r="BU96" s="6"/>
      <c r="BV96" s="1" t="s">
        <v>46</v>
      </c>
      <c r="BW96" s="1" t="s">
        <v>41</v>
      </c>
      <c r="BX96" s="6"/>
      <c r="BY96" s="6"/>
      <c r="BZ96" s="1" t="s">
        <v>46</v>
      </c>
      <c r="CA96" s="1" t="s">
        <v>48</v>
      </c>
      <c r="CB96" s="6"/>
      <c r="CC96" s="6"/>
      <c r="CD96" s="1" t="s">
        <v>46</v>
      </c>
      <c r="CE96" s="1" t="s">
        <v>48</v>
      </c>
      <c r="CF96" s="6"/>
      <c r="CG96" s="6"/>
      <c r="CH96" s="1" t="s">
        <v>46</v>
      </c>
      <c r="CI96" s="1" t="s">
        <v>39</v>
      </c>
      <c r="CJ96" s="6"/>
      <c r="CK96" s="6"/>
      <c r="CL96" s="1" t="s">
        <v>49</v>
      </c>
      <c r="CM96" s="1" t="s">
        <v>39</v>
      </c>
      <c r="CN96" s="6"/>
      <c r="CO96" s="6"/>
      <c r="CP96" s="1" t="s">
        <v>50</v>
      </c>
      <c r="CQ96" s="1" t="s">
        <v>51</v>
      </c>
      <c r="CR96" s="6"/>
      <c r="CS96" s="6"/>
      <c r="CT96" s="1" t="s">
        <v>50</v>
      </c>
      <c r="CU96" s="1" t="s">
        <v>39</v>
      </c>
      <c r="CV96" s="6"/>
      <c r="CW96" s="6"/>
      <c r="CX96" s="1" t="s">
        <v>50</v>
      </c>
      <c r="CY96" s="1" t="s">
        <v>39</v>
      </c>
      <c r="CZ96" s="6"/>
      <c r="DA96" s="6"/>
      <c r="DB96" s="1" t="s">
        <v>59</v>
      </c>
      <c r="DC96" s="1" t="s">
        <v>60</v>
      </c>
      <c r="DD96" s="6"/>
      <c r="DE96" s="6"/>
      <c r="DF96" s="1" t="s">
        <v>52</v>
      </c>
      <c r="DG96" s="1" t="s">
        <v>53</v>
      </c>
      <c r="DH96" s="6"/>
      <c r="DI96" s="6"/>
      <c r="DJ96" s="1" t="s">
        <v>31</v>
      </c>
      <c r="DK96" s="11">
        <f t="shared" si="7"/>
        <v>37.223889408000005</v>
      </c>
    </row>
    <row r="97" spans="1:115" ht="15.75" x14ac:dyDescent="0.25">
      <c r="A97" s="6">
        <v>95</v>
      </c>
      <c r="B97" s="6">
        <v>1</v>
      </c>
      <c r="C97" s="9" t="s">
        <v>126</v>
      </c>
      <c r="D97" s="8" t="s">
        <v>373</v>
      </c>
      <c r="E97" s="6">
        <v>767.08199999999999</v>
      </c>
      <c r="F97" s="6">
        <v>58.459000000000003</v>
      </c>
      <c r="G97" s="10">
        <v>293.65091999999999</v>
      </c>
      <c r="H97" s="3">
        <f t="shared" si="5"/>
        <v>1002.2739200000001</v>
      </c>
      <c r="I97" s="3">
        <f t="shared" si="6"/>
        <v>548.65379404800001</v>
      </c>
      <c r="J97" s="1" t="s">
        <v>28</v>
      </c>
      <c r="K97" s="1" t="s">
        <v>29</v>
      </c>
      <c r="L97" s="6"/>
      <c r="M97" s="6"/>
      <c r="N97" s="1" t="s">
        <v>30</v>
      </c>
      <c r="O97" s="1" t="s">
        <v>34</v>
      </c>
      <c r="P97" s="6"/>
      <c r="Q97" s="6"/>
      <c r="R97" s="1" t="s">
        <v>30</v>
      </c>
      <c r="S97" s="1" t="s">
        <v>32</v>
      </c>
      <c r="T97" s="6"/>
      <c r="U97" s="6"/>
      <c r="V97" s="6" t="s">
        <v>30</v>
      </c>
      <c r="W97" s="6" t="s">
        <v>33</v>
      </c>
      <c r="X97" s="6"/>
      <c r="Y97" s="6"/>
      <c r="Z97" s="1" t="s">
        <v>30</v>
      </c>
      <c r="AA97" s="1" t="s">
        <v>34</v>
      </c>
      <c r="AB97" s="6"/>
      <c r="AC97" s="6"/>
      <c r="AD97" s="1" t="s">
        <v>35</v>
      </c>
      <c r="AE97" s="1" t="s">
        <v>29</v>
      </c>
      <c r="AF97" s="6"/>
      <c r="AG97" s="6"/>
      <c r="AH97" s="1" t="s">
        <v>36</v>
      </c>
      <c r="AI97" s="1" t="s">
        <v>37</v>
      </c>
      <c r="AJ97" s="6">
        <v>0.125</v>
      </c>
      <c r="AK97" s="6">
        <v>390.63</v>
      </c>
      <c r="AL97" s="1" t="s">
        <v>38</v>
      </c>
      <c r="AM97" s="1" t="s">
        <v>39</v>
      </c>
      <c r="AN97" s="6"/>
      <c r="AO97" s="6"/>
      <c r="AP97" s="1" t="s">
        <v>40</v>
      </c>
      <c r="AQ97" s="1" t="s">
        <v>41</v>
      </c>
      <c r="AR97" s="6"/>
      <c r="AS97" s="6"/>
      <c r="AT97" s="6"/>
      <c r="AU97" s="6"/>
      <c r="AV97" s="6"/>
      <c r="AW97" s="6"/>
      <c r="AX97" s="1" t="s">
        <v>42</v>
      </c>
      <c r="AY97" s="1" t="s">
        <v>39</v>
      </c>
      <c r="AZ97" s="6"/>
      <c r="BA97" s="6"/>
      <c r="BB97" s="1" t="s">
        <v>42</v>
      </c>
      <c r="BC97" s="1" t="s">
        <v>33</v>
      </c>
      <c r="BD97" s="6">
        <v>3</v>
      </c>
      <c r="BE97" s="6">
        <v>22.218</v>
      </c>
      <c r="BF97" s="1" t="s">
        <v>42</v>
      </c>
      <c r="BG97" s="1" t="s">
        <v>39</v>
      </c>
      <c r="BH97" s="6"/>
      <c r="BI97" s="11"/>
      <c r="BJ97" s="1" t="s">
        <v>43</v>
      </c>
      <c r="BK97" s="1" t="s">
        <v>44</v>
      </c>
      <c r="BL97" s="6">
        <v>0.01</v>
      </c>
      <c r="BM97" s="6">
        <f>4.785+2.47</f>
        <v>7.2550000000000008</v>
      </c>
      <c r="BN97" s="1" t="s">
        <v>45</v>
      </c>
      <c r="BO97" s="1" t="s">
        <v>44</v>
      </c>
      <c r="BP97" s="6"/>
      <c r="BQ97" s="6"/>
      <c r="BR97" s="1" t="s">
        <v>46</v>
      </c>
      <c r="BS97" s="1" t="s">
        <v>47</v>
      </c>
      <c r="BT97" s="6"/>
      <c r="BU97" s="6"/>
      <c r="BV97" s="1" t="s">
        <v>46</v>
      </c>
      <c r="BW97" s="1" t="s">
        <v>41</v>
      </c>
      <c r="BX97" s="6">
        <v>0.08</v>
      </c>
      <c r="BY97" s="6">
        <v>53.68</v>
      </c>
      <c r="BZ97" s="1" t="s">
        <v>46</v>
      </c>
      <c r="CA97" s="1" t="s">
        <v>48</v>
      </c>
      <c r="CB97" s="6"/>
      <c r="CC97" s="6"/>
      <c r="CD97" s="1" t="s">
        <v>46</v>
      </c>
      <c r="CE97" s="1" t="s">
        <v>48</v>
      </c>
      <c r="CF97" s="6"/>
      <c r="CG97" s="6"/>
      <c r="CH97" s="1" t="s">
        <v>46</v>
      </c>
      <c r="CI97" s="1" t="s">
        <v>39</v>
      </c>
      <c r="CJ97" s="6"/>
      <c r="CK97" s="6"/>
      <c r="CL97" s="1" t="s">
        <v>49</v>
      </c>
      <c r="CM97" s="1" t="s">
        <v>39</v>
      </c>
      <c r="CN97" s="6"/>
      <c r="CO97" s="6"/>
      <c r="CP97" s="1" t="s">
        <v>50</v>
      </c>
      <c r="CQ97" s="1" t="s">
        <v>51</v>
      </c>
      <c r="CR97" s="6"/>
      <c r="CS97" s="6"/>
      <c r="CT97" s="1" t="s">
        <v>50</v>
      </c>
      <c r="CU97" s="1" t="s">
        <v>39</v>
      </c>
      <c r="CV97" s="6">
        <v>1</v>
      </c>
      <c r="CW97" s="6">
        <v>0.16600000000000001</v>
      </c>
      <c r="CX97" s="1" t="s">
        <v>50</v>
      </c>
      <c r="CY97" s="1" t="s">
        <v>39</v>
      </c>
      <c r="CZ97" s="6"/>
      <c r="DA97" s="6"/>
      <c r="DB97" s="1" t="s">
        <v>59</v>
      </c>
      <c r="DC97" s="1" t="s">
        <v>60</v>
      </c>
      <c r="DD97" s="6"/>
      <c r="DE97" s="6"/>
      <c r="DF97" s="1" t="s">
        <v>52</v>
      </c>
      <c r="DG97" s="1" t="s">
        <v>53</v>
      </c>
      <c r="DH97" s="6"/>
      <c r="DI97" s="6"/>
      <c r="DJ97" s="1" t="s">
        <v>31</v>
      </c>
      <c r="DK97" s="11">
        <f t="shared" si="7"/>
        <v>74.704794047999997</v>
      </c>
    </row>
    <row r="98" spans="1:115" ht="15.75" x14ac:dyDescent="0.25">
      <c r="A98" s="6">
        <v>96</v>
      </c>
      <c r="B98" s="6">
        <v>1</v>
      </c>
      <c r="C98" s="9" t="s">
        <v>127</v>
      </c>
      <c r="D98" s="8" t="s">
        <v>373</v>
      </c>
      <c r="E98" s="6">
        <v>-108.911</v>
      </c>
      <c r="F98" s="6">
        <v>73.486000000000004</v>
      </c>
      <c r="G98" s="10">
        <v>81.984960000000001</v>
      </c>
      <c r="H98" s="3">
        <f t="shared" si="5"/>
        <v>-100.41203999999999</v>
      </c>
      <c r="I98" s="3">
        <f t="shared" si="6"/>
        <v>7.4059999999999997</v>
      </c>
      <c r="J98" s="1" t="s">
        <v>28</v>
      </c>
      <c r="K98" s="1" t="s">
        <v>29</v>
      </c>
      <c r="L98" s="6"/>
      <c r="M98" s="6"/>
      <c r="N98" s="1" t="s">
        <v>30</v>
      </c>
      <c r="O98" s="1" t="s">
        <v>34</v>
      </c>
      <c r="P98" s="6"/>
      <c r="Q98" s="6"/>
      <c r="R98" s="1" t="s">
        <v>30</v>
      </c>
      <c r="S98" s="1" t="s">
        <v>32</v>
      </c>
      <c r="T98" s="6"/>
      <c r="U98" s="6"/>
      <c r="V98" s="6" t="s">
        <v>30</v>
      </c>
      <c r="W98" s="6" t="s">
        <v>33</v>
      </c>
      <c r="X98" s="6"/>
      <c r="Y98" s="6"/>
      <c r="Z98" s="1" t="s">
        <v>30</v>
      </c>
      <c r="AA98" s="1" t="s">
        <v>34</v>
      </c>
      <c r="AB98" s="6"/>
      <c r="AC98" s="6"/>
      <c r="AD98" s="1" t="s">
        <v>35</v>
      </c>
      <c r="AE98" s="1" t="s">
        <v>29</v>
      </c>
      <c r="AF98" s="6"/>
      <c r="AG98" s="6"/>
      <c r="AH98" s="1" t="s">
        <v>36</v>
      </c>
      <c r="AI98" s="1" t="s">
        <v>37</v>
      </c>
      <c r="AJ98" s="6"/>
      <c r="AK98" s="6"/>
      <c r="AL98" s="1" t="s">
        <v>38</v>
      </c>
      <c r="AM98" s="1" t="s">
        <v>39</v>
      </c>
      <c r="AN98" s="6"/>
      <c r="AO98" s="6"/>
      <c r="AP98" s="1" t="s">
        <v>40</v>
      </c>
      <c r="AQ98" s="1" t="s">
        <v>41</v>
      </c>
      <c r="AR98" s="6"/>
      <c r="AS98" s="6"/>
      <c r="AT98" s="6"/>
      <c r="AU98" s="6"/>
      <c r="AV98" s="6"/>
      <c r="AW98" s="6"/>
      <c r="AX98" s="1" t="s">
        <v>42</v>
      </c>
      <c r="AY98" s="1" t="s">
        <v>39</v>
      </c>
      <c r="AZ98" s="6"/>
      <c r="BA98" s="6"/>
      <c r="BB98" s="1" t="s">
        <v>42</v>
      </c>
      <c r="BC98" s="1" t="s">
        <v>33</v>
      </c>
      <c r="BD98" s="6">
        <v>1</v>
      </c>
      <c r="BE98" s="6">
        <v>7.4059999999999997</v>
      </c>
      <c r="BF98" s="1" t="s">
        <v>42</v>
      </c>
      <c r="BG98" s="1" t="s">
        <v>39</v>
      </c>
      <c r="BH98" s="6"/>
      <c r="BI98" s="11"/>
      <c r="BJ98" s="1" t="s">
        <v>43</v>
      </c>
      <c r="BK98" s="1" t="s">
        <v>44</v>
      </c>
      <c r="BL98" s="6"/>
      <c r="BM98" s="6"/>
      <c r="BN98" s="1" t="s">
        <v>45</v>
      </c>
      <c r="BO98" s="1" t="s">
        <v>44</v>
      </c>
      <c r="BP98" s="6"/>
      <c r="BQ98" s="6"/>
      <c r="BR98" s="1" t="s">
        <v>46</v>
      </c>
      <c r="BS98" s="1" t="s">
        <v>47</v>
      </c>
      <c r="BT98" s="6"/>
      <c r="BU98" s="6"/>
      <c r="BV98" s="1" t="s">
        <v>46</v>
      </c>
      <c r="BW98" s="1" t="s">
        <v>41</v>
      </c>
      <c r="BX98" s="6"/>
      <c r="BY98" s="6"/>
      <c r="BZ98" s="1" t="s">
        <v>46</v>
      </c>
      <c r="CA98" s="1" t="s">
        <v>48</v>
      </c>
      <c r="CB98" s="6"/>
      <c r="CC98" s="6"/>
      <c r="CD98" s="1" t="s">
        <v>46</v>
      </c>
      <c r="CE98" s="1" t="s">
        <v>48</v>
      </c>
      <c r="CF98" s="6"/>
      <c r="CG98" s="6"/>
      <c r="CH98" s="1" t="s">
        <v>46</v>
      </c>
      <c r="CI98" s="1" t="s">
        <v>39</v>
      </c>
      <c r="CJ98" s="6"/>
      <c r="CK98" s="6"/>
      <c r="CL98" s="1" t="s">
        <v>49</v>
      </c>
      <c r="CM98" s="1" t="s">
        <v>39</v>
      </c>
      <c r="CN98" s="6"/>
      <c r="CO98" s="6"/>
      <c r="CP98" s="1" t="s">
        <v>50</v>
      </c>
      <c r="CQ98" s="1" t="s">
        <v>51</v>
      </c>
      <c r="CR98" s="6"/>
      <c r="CS98" s="6"/>
      <c r="CT98" s="1" t="s">
        <v>50</v>
      </c>
      <c r="CU98" s="1" t="s">
        <v>39</v>
      </c>
      <c r="CV98" s="6"/>
      <c r="CW98" s="6"/>
      <c r="CX98" s="1" t="s">
        <v>50</v>
      </c>
      <c r="CY98" s="1" t="s">
        <v>39</v>
      </c>
      <c r="CZ98" s="6"/>
      <c r="DA98" s="6"/>
      <c r="DB98" s="1" t="s">
        <v>59</v>
      </c>
      <c r="DC98" s="1" t="s">
        <v>60</v>
      </c>
      <c r="DD98" s="6"/>
      <c r="DE98" s="6"/>
      <c r="DF98" s="1" t="s">
        <v>52</v>
      </c>
      <c r="DG98" s="1" t="s">
        <v>53</v>
      </c>
      <c r="DH98" s="6"/>
      <c r="DI98" s="6"/>
      <c r="DJ98" s="1" t="s">
        <v>31</v>
      </c>
      <c r="DK98" s="11"/>
    </row>
    <row r="99" spans="1:115" ht="15.75" x14ac:dyDescent="0.25">
      <c r="A99" s="6">
        <v>97</v>
      </c>
      <c r="B99" s="6">
        <v>1</v>
      </c>
      <c r="C99" s="9" t="s">
        <v>128</v>
      </c>
      <c r="D99" s="8" t="s">
        <v>373</v>
      </c>
      <c r="E99" s="6">
        <v>718.91800000000001</v>
      </c>
      <c r="F99" s="6">
        <v>23.946999999999999</v>
      </c>
      <c r="G99" s="10">
        <v>307.63884000000002</v>
      </c>
      <c r="H99" s="3">
        <f t="shared" si="5"/>
        <v>1002.6098400000001</v>
      </c>
      <c r="I99" s="3">
        <f t="shared" si="6"/>
        <v>349.83132089599997</v>
      </c>
      <c r="J99" s="1" t="s">
        <v>28</v>
      </c>
      <c r="K99" s="1" t="s">
        <v>29</v>
      </c>
      <c r="L99" s="6"/>
      <c r="M99" s="6"/>
      <c r="N99" s="1" t="s">
        <v>30</v>
      </c>
      <c r="O99" s="1" t="s">
        <v>34</v>
      </c>
      <c r="P99" s="6"/>
      <c r="Q99" s="6"/>
      <c r="R99" s="1" t="s">
        <v>30</v>
      </c>
      <c r="S99" s="1" t="s">
        <v>32</v>
      </c>
      <c r="T99" s="6">
        <v>0.01</v>
      </c>
      <c r="U99" s="6">
        <v>38.25</v>
      </c>
      <c r="V99" s="6" t="s">
        <v>30</v>
      </c>
      <c r="W99" s="6" t="s">
        <v>33</v>
      </c>
      <c r="X99" s="6">
        <v>3</v>
      </c>
      <c r="Y99" s="6">
        <v>21.315000000000001</v>
      </c>
      <c r="Z99" s="1" t="s">
        <v>30</v>
      </c>
      <c r="AA99" s="1" t="s">
        <v>34</v>
      </c>
      <c r="AB99" s="6"/>
      <c r="AC99" s="6"/>
      <c r="AD99" s="1" t="s">
        <v>35</v>
      </c>
      <c r="AE99" s="1" t="s">
        <v>29</v>
      </c>
      <c r="AF99" s="6">
        <v>0.1</v>
      </c>
      <c r="AG99" s="6">
        <v>138.19999999999999</v>
      </c>
      <c r="AH99" s="1" t="s">
        <v>36</v>
      </c>
      <c r="AI99" s="1" t="s">
        <v>37</v>
      </c>
      <c r="AJ99" s="6"/>
      <c r="AK99" s="6"/>
      <c r="AL99" s="1" t="s">
        <v>38</v>
      </c>
      <c r="AM99" s="1" t="s">
        <v>39</v>
      </c>
      <c r="AN99" s="6">
        <v>6</v>
      </c>
      <c r="AO99" s="6">
        <v>4.2009999999999996</v>
      </c>
      <c r="AP99" s="1" t="s">
        <v>40</v>
      </c>
      <c r="AQ99" s="1" t="s">
        <v>41</v>
      </c>
      <c r="AR99" s="6"/>
      <c r="AS99" s="6"/>
      <c r="AT99" s="6"/>
      <c r="AU99" s="6"/>
      <c r="AV99" s="6"/>
      <c r="AW99" s="6"/>
      <c r="AX99" s="1" t="s">
        <v>42</v>
      </c>
      <c r="AY99" s="1" t="s">
        <v>39</v>
      </c>
      <c r="AZ99" s="6"/>
      <c r="BA99" s="6"/>
      <c r="BB99" s="1" t="s">
        <v>42</v>
      </c>
      <c r="BC99" s="1" t="s">
        <v>33</v>
      </c>
      <c r="BD99" s="6">
        <v>2</v>
      </c>
      <c r="BE99" s="6">
        <v>14.811999999999999</v>
      </c>
      <c r="BF99" s="1" t="s">
        <v>42</v>
      </c>
      <c r="BG99" s="1" t="s">
        <v>39</v>
      </c>
      <c r="BH99" s="6"/>
      <c r="BI99" s="11"/>
      <c r="BJ99" s="1" t="s">
        <v>43</v>
      </c>
      <c r="BK99" s="1" t="s">
        <v>44</v>
      </c>
      <c r="BL99" s="6">
        <v>0.01</v>
      </c>
      <c r="BM99" s="6">
        <v>4.0599999999999996</v>
      </c>
      <c r="BN99" s="1" t="s">
        <v>45</v>
      </c>
      <c r="BO99" s="1" t="s">
        <v>44</v>
      </c>
      <c r="BP99" s="6"/>
      <c r="BQ99" s="6"/>
      <c r="BR99" s="1" t="s">
        <v>46</v>
      </c>
      <c r="BS99" s="1" t="s">
        <v>47</v>
      </c>
      <c r="BT99" s="6"/>
      <c r="BU99" s="6"/>
      <c r="BV99" s="1" t="s">
        <v>46</v>
      </c>
      <c r="BW99" s="1" t="s">
        <v>41</v>
      </c>
      <c r="BX99" s="6"/>
      <c r="BY99" s="6"/>
      <c r="BZ99" s="1" t="s">
        <v>46</v>
      </c>
      <c r="CA99" s="1" t="s">
        <v>48</v>
      </c>
      <c r="CB99" s="6"/>
      <c r="CC99" s="6"/>
      <c r="CD99" s="1" t="s">
        <v>46</v>
      </c>
      <c r="CE99" s="1" t="s">
        <v>48</v>
      </c>
      <c r="CF99" s="6"/>
      <c r="CG99" s="6"/>
      <c r="CH99" s="1" t="s">
        <v>46</v>
      </c>
      <c r="CI99" s="1" t="s">
        <v>39</v>
      </c>
      <c r="CJ99" s="6"/>
      <c r="CK99" s="6"/>
      <c r="CL99" s="1" t="s">
        <v>49</v>
      </c>
      <c r="CM99" s="1" t="s">
        <v>39</v>
      </c>
      <c r="CN99" s="6"/>
      <c r="CO99" s="6"/>
      <c r="CP99" s="1" t="s">
        <v>50</v>
      </c>
      <c r="CQ99" s="1" t="s">
        <v>51</v>
      </c>
      <c r="CR99" s="6">
        <v>0.08</v>
      </c>
      <c r="CS99" s="6">
        <v>13.44</v>
      </c>
      <c r="CT99" s="1" t="s">
        <v>50</v>
      </c>
      <c r="CU99" s="1" t="s">
        <v>39</v>
      </c>
      <c r="CV99" s="6">
        <v>17</v>
      </c>
      <c r="CW99" s="6">
        <v>30.838000000000001</v>
      </c>
      <c r="CX99" s="1" t="s">
        <v>50</v>
      </c>
      <c r="CY99" s="1" t="s">
        <v>39</v>
      </c>
      <c r="CZ99" s="6">
        <v>4</v>
      </c>
      <c r="DA99" s="6">
        <v>6.452</v>
      </c>
      <c r="DB99" s="1" t="s">
        <v>59</v>
      </c>
      <c r="DC99" s="1" t="s">
        <v>60</v>
      </c>
      <c r="DD99" s="6"/>
      <c r="DE99" s="6"/>
      <c r="DF99" s="1" t="s">
        <v>52</v>
      </c>
      <c r="DG99" s="1" t="s">
        <v>53</v>
      </c>
      <c r="DH99" s="6"/>
      <c r="DI99" s="6"/>
      <c r="DJ99" s="1" t="s">
        <v>31</v>
      </c>
      <c r="DK99" s="11">
        <f t="shared" ref="DK99:DK111" si="8">0.2544*G99</f>
        <v>78.26332089600001</v>
      </c>
    </row>
    <row r="100" spans="1:115" ht="15.75" x14ac:dyDescent="0.25">
      <c r="A100" s="6">
        <v>98</v>
      </c>
      <c r="B100" s="6">
        <v>1</v>
      </c>
      <c r="C100" s="9" t="s">
        <v>129</v>
      </c>
      <c r="D100" s="8" t="s">
        <v>373</v>
      </c>
      <c r="E100" s="6">
        <v>407.12599999999998</v>
      </c>
      <c r="F100" s="6">
        <v>38.204999999999998</v>
      </c>
      <c r="G100" s="10">
        <v>271.76172000000003</v>
      </c>
      <c r="H100" s="3">
        <f t="shared" si="5"/>
        <v>640.68272000000002</v>
      </c>
      <c r="I100" s="3">
        <f t="shared" si="6"/>
        <v>106.91218156800001</v>
      </c>
      <c r="J100" s="1" t="s">
        <v>28</v>
      </c>
      <c r="K100" s="1" t="s">
        <v>29</v>
      </c>
      <c r="L100" s="6"/>
      <c r="M100" s="6"/>
      <c r="N100" s="1" t="s">
        <v>30</v>
      </c>
      <c r="O100" s="1" t="s">
        <v>34</v>
      </c>
      <c r="P100" s="6"/>
      <c r="Q100" s="6"/>
      <c r="R100" s="1" t="s">
        <v>30</v>
      </c>
      <c r="S100" s="1" t="s">
        <v>32</v>
      </c>
      <c r="T100" s="6"/>
      <c r="U100" s="6"/>
      <c r="V100" s="6" t="s">
        <v>30</v>
      </c>
      <c r="W100" s="6" t="s">
        <v>33</v>
      </c>
      <c r="X100" s="6"/>
      <c r="Y100" s="6"/>
      <c r="Z100" s="1" t="s">
        <v>30</v>
      </c>
      <c r="AA100" s="1" t="s">
        <v>34</v>
      </c>
      <c r="AB100" s="6"/>
      <c r="AC100" s="6"/>
      <c r="AD100" s="1" t="s">
        <v>35</v>
      </c>
      <c r="AE100" s="1" t="s">
        <v>29</v>
      </c>
      <c r="AF100" s="6"/>
      <c r="AG100" s="6"/>
      <c r="AH100" s="1" t="s">
        <v>36</v>
      </c>
      <c r="AI100" s="1" t="s">
        <v>37</v>
      </c>
      <c r="AJ100" s="6"/>
      <c r="AK100" s="6"/>
      <c r="AL100" s="1" t="s">
        <v>38</v>
      </c>
      <c r="AM100" s="1" t="s">
        <v>39</v>
      </c>
      <c r="AN100" s="6">
        <v>9</v>
      </c>
      <c r="AO100" s="6">
        <v>6.3540000000000001</v>
      </c>
      <c r="AP100" s="1" t="s">
        <v>40</v>
      </c>
      <c r="AQ100" s="1" t="s">
        <v>41</v>
      </c>
      <c r="AR100" s="6"/>
      <c r="AS100" s="6"/>
      <c r="AT100" s="6"/>
      <c r="AU100" s="6"/>
      <c r="AV100" s="6"/>
      <c r="AW100" s="6"/>
      <c r="AX100" s="1" t="s">
        <v>42</v>
      </c>
      <c r="AY100" s="1" t="s">
        <v>39</v>
      </c>
      <c r="AZ100" s="6"/>
      <c r="BA100" s="6"/>
      <c r="BB100" s="1" t="s">
        <v>42</v>
      </c>
      <c r="BC100" s="1" t="s">
        <v>33</v>
      </c>
      <c r="BD100" s="6">
        <f>1+2</f>
        <v>3</v>
      </c>
      <c r="BE100" s="6">
        <f>7.406+14.812</f>
        <v>22.218</v>
      </c>
      <c r="BF100" s="1" t="s">
        <v>42</v>
      </c>
      <c r="BG100" s="1" t="s">
        <v>39</v>
      </c>
      <c r="BH100" s="6"/>
      <c r="BI100" s="11"/>
      <c r="BJ100" s="1" t="s">
        <v>43</v>
      </c>
      <c r="BK100" s="1" t="s">
        <v>44</v>
      </c>
      <c r="BL100" s="6"/>
      <c r="BM100" s="6"/>
      <c r="BN100" s="1" t="s">
        <v>45</v>
      </c>
      <c r="BO100" s="1" t="s">
        <v>44</v>
      </c>
      <c r="BP100" s="6"/>
      <c r="BQ100" s="6"/>
      <c r="BR100" s="1" t="s">
        <v>46</v>
      </c>
      <c r="BS100" s="1" t="s">
        <v>47</v>
      </c>
      <c r="BT100" s="6"/>
      <c r="BU100" s="6"/>
      <c r="BV100" s="1" t="s">
        <v>46</v>
      </c>
      <c r="BW100" s="1" t="s">
        <v>41</v>
      </c>
      <c r="BX100" s="6"/>
      <c r="BY100" s="6"/>
      <c r="BZ100" s="1" t="s">
        <v>46</v>
      </c>
      <c r="CA100" s="1" t="s">
        <v>48</v>
      </c>
      <c r="CB100" s="6"/>
      <c r="CC100" s="6"/>
      <c r="CD100" s="1" t="s">
        <v>46</v>
      </c>
      <c r="CE100" s="1" t="s">
        <v>48</v>
      </c>
      <c r="CF100" s="6">
        <v>6.0000000000000001E-3</v>
      </c>
      <c r="CG100" s="6">
        <v>9.2040000000000006</v>
      </c>
      <c r="CH100" s="1" t="s">
        <v>46</v>
      </c>
      <c r="CI100" s="1" t="s">
        <v>39</v>
      </c>
      <c r="CJ100" s="6"/>
      <c r="CK100" s="6"/>
      <c r="CL100" s="1" t="s">
        <v>49</v>
      </c>
      <c r="CM100" s="1" t="s">
        <v>39</v>
      </c>
      <c r="CN100" s="6"/>
      <c r="CO100" s="6"/>
      <c r="CP100" s="1" t="s">
        <v>50</v>
      </c>
      <c r="CQ100" s="1" t="s">
        <v>51</v>
      </c>
      <c r="CR100" s="6"/>
      <c r="CS100" s="6"/>
      <c r="CT100" s="1" t="s">
        <v>50</v>
      </c>
      <c r="CU100" s="1" t="s">
        <v>39</v>
      </c>
      <c r="CV100" s="6"/>
      <c r="CW100" s="6"/>
      <c r="CX100" s="1" t="s">
        <v>50</v>
      </c>
      <c r="CY100" s="1" t="s">
        <v>39</v>
      </c>
      <c r="CZ100" s="6"/>
      <c r="DA100" s="6"/>
      <c r="DB100" s="1" t="s">
        <v>59</v>
      </c>
      <c r="DC100" s="1" t="s">
        <v>60</v>
      </c>
      <c r="DD100" s="6"/>
      <c r="DE100" s="6"/>
      <c r="DF100" s="1" t="s">
        <v>52</v>
      </c>
      <c r="DG100" s="1" t="s">
        <v>53</v>
      </c>
      <c r="DH100" s="6"/>
      <c r="DI100" s="6"/>
      <c r="DJ100" s="1" t="s">
        <v>31</v>
      </c>
      <c r="DK100" s="11">
        <f t="shared" si="8"/>
        <v>69.136181568000012</v>
      </c>
    </row>
    <row r="101" spans="1:115" ht="15.75" x14ac:dyDescent="0.25">
      <c r="A101" s="6">
        <v>99</v>
      </c>
      <c r="B101" s="6">
        <v>1</v>
      </c>
      <c r="C101" s="9" t="s">
        <v>130</v>
      </c>
      <c r="D101" s="8" t="s">
        <v>373</v>
      </c>
      <c r="E101" s="6">
        <v>96.15</v>
      </c>
      <c r="F101" s="6">
        <v>3.218</v>
      </c>
      <c r="G101" s="10">
        <v>46.573439999999998</v>
      </c>
      <c r="H101" s="3">
        <f t="shared" si="5"/>
        <v>139.50543999999999</v>
      </c>
      <c r="I101" s="3">
        <f t="shared" si="6"/>
        <v>17.495283136000001</v>
      </c>
      <c r="J101" s="1" t="s">
        <v>28</v>
      </c>
      <c r="K101" s="1" t="s">
        <v>29</v>
      </c>
      <c r="L101" s="6"/>
      <c r="M101" s="6"/>
      <c r="N101" s="1" t="s">
        <v>30</v>
      </c>
      <c r="O101" s="1" t="s">
        <v>34</v>
      </c>
      <c r="P101" s="6"/>
      <c r="Q101" s="6"/>
      <c r="R101" s="1" t="s">
        <v>30</v>
      </c>
      <c r="S101" s="1" t="s">
        <v>32</v>
      </c>
      <c r="T101" s="6"/>
      <c r="U101" s="6"/>
      <c r="V101" s="6" t="s">
        <v>30</v>
      </c>
      <c r="W101" s="6" t="s">
        <v>33</v>
      </c>
      <c r="X101" s="6"/>
      <c r="Y101" s="6"/>
      <c r="Z101" s="1" t="s">
        <v>30</v>
      </c>
      <c r="AA101" s="1" t="s">
        <v>34</v>
      </c>
      <c r="AB101" s="6"/>
      <c r="AC101" s="6"/>
      <c r="AD101" s="1" t="s">
        <v>35</v>
      </c>
      <c r="AE101" s="1" t="s">
        <v>29</v>
      </c>
      <c r="AF101" s="6"/>
      <c r="AG101" s="6"/>
      <c r="AH101" s="1" t="s">
        <v>36</v>
      </c>
      <c r="AI101" s="1" t="s">
        <v>37</v>
      </c>
      <c r="AJ101" s="6"/>
      <c r="AK101" s="6"/>
      <c r="AL101" s="1" t="s">
        <v>38</v>
      </c>
      <c r="AM101" s="1" t="s">
        <v>39</v>
      </c>
      <c r="AN101" s="6">
        <v>6</v>
      </c>
      <c r="AO101" s="6">
        <v>3.8679999999999999</v>
      </c>
      <c r="AP101" s="1" t="s">
        <v>40</v>
      </c>
      <c r="AQ101" s="1" t="s">
        <v>41</v>
      </c>
      <c r="AR101" s="6"/>
      <c r="AS101" s="6"/>
      <c r="AT101" s="6"/>
      <c r="AU101" s="6"/>
      <c r="AV101" s="6"/>
      <c r="AW101" s="6"/>
      <c r="AX101" s="1" t="s">
        <v>42</v>
      </c>
      <c r="AY101" s="1" t="s">
        <v>39</v>
      </c>
      <c r="AZ101" s="6"/>
      <c r="BA101" s="6"/>
      <c r="BB101" s="1" t="s">
        <v>42</v>
      </c>
      <c r="BC101" s="1" t="s">
        <v>33</v>
      </c>
      <c r="BD101" s="6"/>
      <c r="BE101" s="6"/>
      <c r="BF101" s="1" t="s">
        <v>42</v>
      </c>
      <c r="BG101" s="1" t="s">
        <v>39</v>
      </c>
      <c r="BH101" s="6"/>
      <c r="BI101" s="11"/>
      <c r="BJ101" s="1" t="s">
        <v>43</v>
      </c>
      <c r="BK101" s="1" t="s">
        <v>44</v>
      </c>
      <c r="BL101" s="6"/>
      <c r="BM101" s="6"/>
      <c r="BN101" s="1" t="s">
        <v>45</v>
      </c>
      <c r="BO101" s="1" t="s">
        <v>44</v>
      </c>
      <c r="BP101" s="6"/>
      <c r="BQ101" s="6"/>
      <c r="BR101" s="1" t="s">
        <v>46</v>
      </c>
      <c r="BS101" s="1" t="s">
        <v>47</v>
      </c>
      <c r="BT101" s="6"/>
      <c r="BU101" s="6"/>
      <c r="BV101" s="1" t="s">
        <v>46</v>
      </c>
      <c r="BW101" s="1" t="s">
        <v>41</v>
      </c>
      <c r="BX101" s="6"/>
      <c r="BY101" s="6"/>
      <c r="BZ101" s="1" t="s">
        <v>46</v>
      </c>
      <c r="CA101" s="1" t="s">
        <v>48</v>
      </c>
      <c r="CB101" s="6"/>
      <c r="CC101" s="6"/>
      <c r="CD101" s="1" t="s">
        <v>46</v>
      </c>
      <c r="CE101" s="1" t="s">
        <v>48</v>
      </c>
      <c r="CF101" s="6"/>
      <c r="CG101" s="6"/>
      <c r="CH101" s="1" t="s">
        <v>46</v>
      </c>
      <c r="CI101" s="1" t="s">
        <v>39</v>
      </c>
      <c r="CJ101" s="6"/>
      <c r="CK101" s="6"/>
      <c r="CL101" s="1" t="s">
        <v>49</v>
      </c>
      <c r="CM101" s="1" t="s">
        <v>39</v>
      </c>
      <c r="CN101" s="6"/>
      <c r="CO101" s="6"/>
      <c r="CP101" s="1" t="s">
        <v>50</v>
      </c>
      <c r="CQ101" s="1" t="s">
        <v>51</v>
      </c>
      <c r="CR101" s="6"/>
      <c r="CS101" s="6"/>
      <c r="CT101" s="1" t="s">
        <v>50</v>
      </c>
      <c r="CU101" s="1" t="s">
        <v>39</v>
      </c>
      <c r="CV101" s="6">
        <v>1</v>
      </c>
      <c r="CW101" s="6">
        <v>0.16600000000000001</v>
      </c>
      <c r="CX101" s="1" t="s">
        <v>50</v>
      </c>
      <c r="CY101" s="1" t="s">
        <v>39</v>
      </c>
      <c r="CZ101" s="6">
        <v>1</v>
      </c>
      <c r="DA101" s="6">
        <v>1.613</v>
      </c>
      <c r="DB101" s="1" t="s">
        <v>59</v>
      </c>
      <c r="DC101" s="1" t="s">
        <v>60</v>
      </c>
      <c r="DD101" s="6"/>
      <c r="DE101" s="6"/>
      <c r="DF101" s="1" t="s">
        <v>52</v>
      </c>
      <c r="DG101" s="1" t="s">
        <v>53</v>
      </c>
      <c r="DH101" s="6"/>
      <c r="DI101" s="6"/>
      <c r="DJ101" s="1" t="s">
        <v>31</v>
      </c>
      <c r="DK101" s="11">
        <f t="shared" si="8"/>
        <v>11.848283136000001</v>
      </c>
    </row>
    <row r="102" spans="1:115" ht="15.75" x14ac:dyDescent="0.25">
      <c r="A102" s="6">
        <v>100</v>
      </c>
      <c r="B102" s="6">
        <v>1</v>
      </c>
      <c r="C102" s="9" t="s">
        <v>131</v>
      </c>
      <c r="D102" s="8" t="s">
        <v>373</v>
      </c>
      <c r="E102" s="6">
        <v>-73.947000000000003</v>
      </c>
      <c r="F102" s="6">
        <v>29.177</v>
      </c>
      <c r="G102" s="10">
        <v>47.445239999999998</v>
      </c>
      <c r="H102" s="3">
        <f t="shared" si="5"/>
        <v>-55.678759999999997</v>
      </c>
      <c r="I102" s="3">
        <f t="shared" si="6"/>
        <v>12.070069055999999</v>
      </c>
      <c r="J102" s="1" t="s">
        <v>28</v>
      </c>
      <c r="K102" s="1" t="s">
        <v>29</v>
      </c>
      <c r="L102" s="6"/>
      <c r="M102" s="6"/>
      <c r="N102" s="1" t="s">
        <v>30</v>
      </c>
      <c r="O102" s="1" t="s">
        <v>34</v>
      </c>
      <c r="P102" s="6"/>
      <c r="Q102" s="6"/>
      <c r="R102" s="1" t="s">
        <v>30</v>
      </c>
      <c r="S102" s="1" t="s">
        <v>32</v>
      </c>
      <c r="T102" s="6"/>
      <c r="U102" s="6"/>
      <c r="V102" s="6" t="s">
        <v>30</v>
      </c>
      <c r="W102" s="6" t="s">
        <v>33</v>
      </c>
      <c r="X102" s="6"/>
      <c r="Y102" s="6"/>
      <c r="Z102" s="1" t="s">
        <v>30</v>
      </c>
      <c r="AA102" s="1" t="s">
        <v>34</v>
      </c>
      <c r="AB102" s="6"/>
      <c r="AC102" s="6"/>
      <c r="AD102" s="1" t="s">
        <v>35</v>
      </c>
      <c r="AE102" s="1" t="s">
        <v>29</v>
      </c>
      <c r="AF102" s="6"/>
      <c r="AG102" s="6"/>
      <c r="AH102" s="1" t="s">
        <v>36</v>
      </c>
      <c r="AI102" s="1" t="s">
        <v>37</v>
      </c>
      <c r="AJ102" s="6"/>
      <c r="AK102" s="6"/>
      <c r="AL102" s="1" t="s">
        <v>38</v>
      </c>
      <c r="AM102" s="1" t="s">
        <v>39</v>
      </c>
      <c r="AN102" s="6"/>
      <c r="AO102" s="6"/>
      <c r="AP102" s="1" t="s">
        <v>40</v>
      </c>
      <c r="AQ102" s="1" t="s">
        <v>41</v>
      </c>
      <c r="AR102" s="6"/>
      <c r="AS102" s="6"/>
      <c r="AT102" s="6"/>
      <c r="AU102" s="6"/>
      <c r="AV102" s="6"/>
      <c r="AW102" s="6"/>
      <c r="AX102" s="1" t="s">
        <v>42</v>
      </c>
      <c r="AY102" s="1" t="s">
        <v>39</v>
      </c>
      <c r="AZ102" s="6"/>
      <c r="BA102" s="6"/>
      <c r="BB102" s="1" t="s">
        <v>42</v>
      </c>
      <c r="BC102" s="1" t="s">
        <v>33</v>
      </c>
      <c r="BD102" s="6"/>
      <c r="BE102" s="6"/>
      <c r="BF102" s="1" t="s">
        <v>42</v>
      </c>
      <c r="BG102" s="1" t="s">
        <v>39</v>
      </c>
      <c r="BH102" s="6"/>
      <c r="BI102" s="11"/>
      <c r="BJ102" s="1" t="s">
        <v>43</v>
      </c>
      <c r="BK102" s="1" t="s">
        <v>44</v>
      </c>
      <c r="BL102" s="6"/>
      <c r="BM102" s="6"/>
      <c r="BN102" s="1" t="s">
        <v>45</v>
      </c>
      <c r="BO102" s="1" t="s">
        <v>44</v>
      </c>
      <c r="BP102" s="6"/>
      <c r="BQ102" s="6"/>
      <c r="BR102" s="1" t="s">
        <v>46</v>
      </c>
      <c r="BS102" s="1" t="s">
        <v>47</v>
      </c>
      <c r="BT102" s="6"/>
      <c r="BU102" s="6"/>
      <c r="BV102" s="1" t="s">
        <v>46</v>
      </c>
      <c r="BW102" s="1" t="s">
        <v>41</v>
      </c>
      <c r="BX102" s="6"/>
      <c r="BY102" s="6"/>
      <c r="BZ102" s="1" t="s">
        <v>46</v>
      </c>
      <c r="CA102" s="1" t="s">
        <v>48</v>
      </c>
      <c r="CB102" s="6"/>
      <c r="CC102" s="6"/>
      <c r="CD102" s="1" t="s">
        <v>46</v>
      </c>
      <c r="CE102" s="1" t="s">
        <v>48</v>
      </c>
      <c r="CF102" s="6"/>
      <c r="CG102" s="6"/>
      <c r="CH102" s="1" t="s">
        <v>46</v>
      </c>
      <c r="CI102" s="1" t="s">
        <v>39</v>
      </c>
      <c r="CJ102" s="6"/>
      <c r="CK102" s="6"/>
      <c r="CL102" s="1" t="s">
        <v>49</v>
      </c>
      <c r="CM102" s="1" t="s">
        <v>39</v>
      </c>
      <c r="CN102" s="6"/>
      <c r="CO102" s="6"/>
      <c r="CP102" s="1" t="s">
        <v>50</v>
      </c>
      <c r="CQ102" s="1" t="s">
        <v>51</v>
      </c>
      <c r="CR102" s="6"/>
      <c r="CS102" s="6"/>
      <c r="CT102" s="1" t="s">
        <v>50</v>
      </c>
      <c r="CU102" s="1" t="s">
        <v>39</v>
      </c>
      <c r="CV102" s="6"/>
      <c r="CW102" s="6"/>
      <c r="CX102" s="1" t="s">
        <v>50</v>
      </c>
      <c r="CY102" s="1" t="s">
        <v>39</v>
      </c>
      <c r="CZ102" s="6"/>
      <c r="DA102" s="6"/>
      <c r="DB102" s="1" t="s">
        <v>59</v>
      </c>
      <c r="DC102" s="1" t="s">
        <v>60</v>
      </c>
      <c r="DD102" s="6"/>
      <c r="DE102" s="6"/>
      <c r="DF102" s="1" t="s">
        <v>52</v>
      </c>
      <c r="DG102" s="1" t="s">
        <v>53</v>
      </c>
      <c r="DH102" s="6"/>
      <c r="DI102" s="6"/>
      <c r="DJ102" s="1" t="s">
        <v>31</v>
      </c>
      <c r="DK102" s="11">
        <f t="shared" si="8"/>
        <v>12.070069055999999</v>
      </c>
    </row>
    <row r="103" spans="1:115" ht="15.75" x14ac:dyDescent="0.25">
      <c r="A103" s="6">
        <v>101</v>
      </c>
      <c r="B103" s="6">
        <v>1</v>
      </c>
      <c r="C103" s="9" t="s">
        <v>132</v>
      </c>
      <c r="D103" s="8" t="s">
        <v>373</v>
      </c>
      <c r="E103" s="6">
        <v>794.97</v>
      </c>
      <c r="F103" s="6">
        <v>710.08600000000001</v>
      </c>
      <c r="G103" s="10">
        <v>438.13740000000001</v>
      </c>
      <c r="H103" s="3">
        <f t="shared" si="5"/>
        <v>523.02140000000009</v>
      </c>
      <c r="I103" s="3">
        <f t="shared" si="6"/>
        <v>155.31015456</v>
      </c>
      <c r="J103" s="1" t="s">
        <v>28</v>
      </c>
      <c r="K103" s="1" t="s">
        <v>29</v>
      </c>
      <c r="L103" s="6">
        <v>1.4999999999999999E-2</v>
      </c>
      <c r="M103" s="6">
        <v>15.69</v>
      </c>
      <c r="N103" s="1" t="s">
        <v>30</v>
      </c>
      <c r="O103" s="1" t="s">
        <v>34</v>
      </c>
      <c r="P103" s="6"/>
      <c r="Q103" s="6"/>
      <c r="R103" s="1" t="s">
        <v>30</v>
      </c>
      <c r="S103" s="1" t="s">
        <v>32</v>
      </c>
      <c r="T103" s="6"/>
      <c r="U103" s="6"/>
      <c r="V103" s="6" t="s">
        <v>30</v>
      </c>
      <c r="W103" s="6" t="s">
        <v>33</v>
      </c>
      <c r="X103" s="6"/>
      <c r="Y103" s="6"/>
      <c r="Z103" s="1" t="s">
        <v>30</v>
      </c>
      <c r="AA103" s="1" t="s">
        <v>34</v>
      </c>
      <c r="AB103" s="6"/>
      <c r="AC103" s="6"/>
      <c r="AD103" s="1" t="s">
        <v>35</v>
      </c>
      <c r="AE103" s="1" t="s">
        <v>29</v>
      </c>
      <c r="AF103" s="6">
        <v>1.7999999999999999E-2</v>
      </c>
      <c r="AG103" s="6">
        <v>24.876000000000001</v>
      </c>
      <c r="AH103" s="1" t="s">
        <v>36</v>
      </c>
      <c r="AI103" s="1" t="s">
        <v>37</v>
      </c>
      <c r="AJ103" s="6"/>
      <c r="AK103" s="6"/>
      <c r="AL103" s="1" t="s">
        <v>38</v>
      </c>
      <c r="AM103" s="1" t="s">
        <v>39</v>
      </c>
      <c r="AN103" s="6"/>
      <c r="AO103" s="6"/>
      <c r="AP103" s="1" t="s">
        <v>40</v>
      </c>
      <c r="AQ103" s="1" t="s">
        <v>41</v>
      </c>
      <c r="AR103" s="6"/>
      <c r="AS103" s="6"/>
      <c r="AT103" s="6"/>
      <c r="AU103" s="6"/>
      <c r="AV103" s="6"/>
      <c r="AW103" s="6"/>
      <c r="AX103" s="1" t="s">
        <v>42</v>
      </c>
      <c r="AY103" s="1" t="s">
        <v>39</v>
      </c>
      <c r="AZ103" s="6"/>
      <c r="BA103" s="6"/>
      <c r="BB103" s="1" t="s">
        <v>42</v>
      </c>
      <c r="BC103" s="1" t="s">
        <v>33</v>
      </c>
      <c r="BD103" s="6"/>
      <c r="BE103" s="6"/>
      <c r="BF103" s="1" t="s">
        <v>42</v>
      </c>
      <c r="BG103" s="1" t="s">
        <v>39</v>
      </c>
      <c r="BH103" s="6"/>
      <c r="BI103" s="11"/>
      <c r="BJ103" s="1" t="s">
        <v>43</v>
      </c>
      <c r="BK103" s="1" t="s">
        <v>44</v>
      </c>
      <c r="BL103" s="6">
        <v>8.9999999999999993E-3</v>
      </c>
      <c r="BM103" s="6">
        <f>0.812+2.47</f>
        <v>3.282</v>
      </c>
      <c r="BN103" s="1" t="s">
        <v>45</v>
      </c>
      <c r="BO103" s="1" t="s">
        <v>44</v>
      </c>
      <c r="BP103" s="6"/>
      <c r="BQ103" s="6"/>
      <c r="BR103" s="1" t="s">
        <v>46</v>
      </c>
      <c r="BS103" s="1" t="s">
        <v>47</v>
      </c>
      <c r="BT103" s="6"/>
      <c r="BU103" s="6"/>
      <c r="BV103" s="1" t="s">
        <v>46</v>
      </c>
      <c r="BW103" s="1" t="s">
        <v>41</v>
      </c>
      <c r="BX103" s="6"/>
      <c r="BY103" s="6"/>
      <c r="BZ103" s="1" t="s">
        <v>46</v>
      </c>
      <c r="CA103" s="1" t="s">
        <v>48</v>
      </c>
      <c r="CB103" s="6"/>
      <c r="CC103" s="6"/>
      <c r="CD103" s="1" t="s">
        <v>46</v>
      </c>
      <c r="CE103" s="1" t="s">
        <v>48</v>
      </c>
      <c r="CF103" s="6"/>
      <c r="CG103" s="6"/>
      <c r="CH103" s="1" t="s">
        <v>46</v>
      </c>
      <c r="CI103" s="1" t="s">
        <v>39</v>
      </c>
      <c r="CJ103" s="6"/>
      <c r="CK103" s="6"/>
      <c r="CL103" s="1" t="s">
        <v>49</v>
      </c>
      <c r="CM103" s="1" t="s">
        <v>39</v>
      </c>
      <c r="CN103" s="6"/>
      <c r="CO103" s="6"/>
      <c r="CP103" s="1" t="s">
        <v>50</v>
      </c>
      <c r="CQ103" s="1" t="s">
        <v>51</v>
      </c>
      <c r="CR103" s="6"/>
      <c r="CS103" s="6"/>
      <c r="CT103" s="1" t="s">
        <v>50</v>
      </c>
      <c r="CU103" s="1" t="s">
        <v>39</v>
      </c>
      <c r="CV103" s="6"/>
      <c r="CW103" s="6"/>
      <c r="CX103" s="1" t="s">
        <v>50</v>
      </c>
      <c r="CY103" s="1" t="s">
        <v>39</v>
      </c>
      <c r="CZ103" s="6"/>
      <c r="DA103" s="6"/>
      <c r="DB103" s="1" t="s">
        <v>59</v>
      </c>
      <c r="DC103" s="1" t="s">
        <v>60</v>
      </c>
      <c r="DD103" s="6"/>
      <c r="DE103" s="6"/>
      <c r="DF103" s="1" t="s">
        <v>52</v>
      </c>
      <c r="DG103" s="1" t="s">
        <v>53</v>
      </c>
      <c r="DH103" s="6"/>
      <c r="DI103" s="6"/>
      <c r="DJ103" s="1" t="s">
        <v>31</v>
      </c>
      <c r="DK103" s="11">
        <f t="shared" si="8"/>
        <v>111.46215456000002</v>
      </c>
    </row>
    <row r="104" spans="1:115" ht="15.75" x14ac:dyDescent="0.25">
      <c r="A104" s="6">
        <v>102</v>
      </c>
      <c r="B104" s="6">
        <v>1</v>
      </c>
      <c r="C104" s="9" t="s">
        <v>133</v>
      </c>
      <c r="D104" s="8" t="s">
        <v>373</v>
      </c>
      <c r="E104" s="6">
        <v>333.62700000000001</v>
      </c>
      <c r="F104" s="6">
        <v>8.1760000000000002</v>
      </c>
      <c r="G104" s="10">
        <v>222.33959999999999</v>
      </c>
      <c r="H104" s="3">
        <f t="shared" si="5"/>
        <v>547.79060000000004</v>
      </c>
      <c r="I104" s="3">
        <f t="shared" si="6"/>
        <v>66.821194239999997</v>
      </c>
      <c r="J104" s="1" t="s">
        <v>28</v>
      </c>
      <c r="K104" s="1" t="s">
        <v>29</v>
      </c>
      <c r="L104" s="6"/>
      <c r="M104" s="6"/>
      <c r="N104" s="1" t="s">
        <v>30</v>
      </c>
      <c r="O104" s="1" t="s">
        <v>34</v>
      </c>
      <c r="P104" s="6"/>
      <c r="Q104" s="6"/>
      <c r="R104" s="1" t="s">
        <v>30</v>
      </c>
      <c r="S104" s="1" t="s">
        <v>32</v>
      </c>
      <c r="T104" s="6"/>
      <c r="U104" s="6"/>
      <c r="V104" s="6" t="s">
        <v>30</v>
      </c>
      <c r="W104" s="6" t="s">
        <v>33</v>
      </c>
      <c r="X104" s="6"/>
      <c r="Y104" s="6"/>
      <c r="Z104" s="1" t="s">
        <v>30</v>
      </c>
      <c r="AA104" s="1" t="s">
        <v>34</v>
      </c>
      <c r="AB104" s="6"/>
      <c r="AC104" s="6"/>
      <c r="AD104" s="1" t="s">
        <v>35</v>
      </c>
      <c r="AE104" s="1" t="s">
        <v>29</v>
      </c>
      <c r="AF104" s="6">
        <v>4.0000000000000001E-3</v>
      </c>
      <c r="AG104" s="6">
        <v>2.8519999999999999</v>
      </c>
      <c r="AH104" s="1" t="s">
        <v>36</v>
      </c>
      <c r="AI104" s="1" t="s">
        <v>37</v>
      </c>
      <c r="AJ104" s="6"/>
      <c r="AK104" s="6"/>
      <c r="AL104" s="1" t="s">
        <v>38</v>
      </c>
      <c r="AM104" s="1" t="s">
        <v>39</v>
      </c>
      <c r="AN104" s="6"/>
      <c r="AO104" s="6"/>
      <c r="AP104" s="1" t="s">
        <v>40</v>
      </c>
      <c r="AQ104" s="1" t="s">
        <v>41</v>
      </c>
      <c r="AR104" s="6"/>
      <c r="AS104" s="6"/>
      <c r="AT104" s="6"/>
      <c r="AU104" s="6"/>
      <c r="AV104" s="6"/>
      <c r="AW104" s="6"/>
      <c r="AX104" s="1" t="s">
        <v>42</v>
      </c>
      <c r="AY104" s="1" t="s">
        <v>39</v>
      </c>
      <c r="AZ104" s="6"/>
      <c r="BA104" s="6"/>
      <c r="BB104" s="1" t="s">
        <v>42</v>
      </c>
      <c r="BC104" s="1" t="s">
        <v>33</v>
      </c>
      <c r="BD104" s="6">
        <v>1</v>
      </c>
      <c r="BE104" s="6">
        <v>7.4059999999999997</v>
      </c>
      <c r="BF104" s="1" t="s">
        <v>42</v>
      </c>
      <c r="BG104" s="1" t="s">
        <v>39</v>
      </c>
      <c r="BH104" s="6"/>
      <c r="BI104" s="11"/>
      <c r="BJ104" s="1" t="s">
        <v>43</v>
      </c>
      <c r="BK104" s="1" t="s">
        <v>44</v>
      </c>
      <c r="BL104" s="6"/>
      <c r="BM104" s="6"/>
      <c r="BN104" s="1" t="s">
        <v>45</v>
      </c>
      <c r="BO104" s="1" t="s">
        <v>44</v>
      </c>
      <c r="BP104" s="6"/>
      <c r="BQ104" s="6"/>
      <c r="BR104" s="1" t="s">
        <v>46</v>
      </c>
      <c r="BS104" s="1" t="s">
        <v>47</v>
      </c>
      <c r="BT104" s="6"/>
      <c r="BU104" s="6"/>
      <c r="BV104" s="1" t="s">
        <v>46</v>
      </c>
      <c r="BW104" s="1" t="s">
        <v>41</v>
      </c>
      <c r="BX104" s="6"/>
      <c r="BY104" s="6"/>
      <c r="BZ104" s="1" t="s">
        <v>46</v>
      </c>
      <c r="CA104" s="1" t="s">
        <v>48</v>
      </c>
      <c r="CB104" s="6"/>
      <c r="CC104" s="6"/>
      <c r="CD104" s="1" t="s">
        <v>46</v>
      </c>
      <c r="CE104" s="1" t="s">
        <v>48</v>
      </c>
      <c r="CF104" s="6"/>
      <c r="CG104" s="6"/>
      <c r="CH104" s="1" t="s">
        <v>46</v>
      </c>
      <c r="CI104" s="1" t="s">
        <v>39</v>
      </c>
      <c r="CJ104" s="6"/>
      <c r="CK104" s="6"/>
      <c r="CL104" s="1" t="s">
        <v>49</v>
      </c>
      <c r="CM104" s="1" t="s">
        <v>39</v>
      </c>
      <c r="CN104" s="6"/>
      <c r="CO104" s="6"/>
      <c r="CP104" s="1" t="s">
        <v>50</v>
      </c>
      <c r="CQ104" s="1" t="s">
        <v>51</v>
      </c>
      <c r="CR104" s="6"/>
      <c r="CS104" s="6"/>
      <c r="CT104" s="1" t="s">
        <v>50</v>
      </c>
      <c r="CU104" s="1" t="s">
        <v>39</v>
      </c>
      <c r="CV104" s="6"/>
      <c r="CW104" s="6"/>
      <c r="CX104" s="1" t="s">
        <v>50</v>
      </c>
      <c r="CY104" s="1" t="s">
        <v>39</v>
      </c>
      <c r="CZ104" s="6"/>
      <c r="DA104" s="6"/>
      <c r="DB104" s="1" t="s">
        <v>59</v>
      </c>
      <c r="DC104" s="1" t="s">
        <v>60</v>
      </c>
      <c r="DD104" s="6"/>
      <c r="DE104" s="6"/>
      <c r="DF104" s="1" t="s">
        <v>52</v>
      </c>
      <c r="DG104" s="1" t="s">
        <v>53</v>
      </c>
      <c r="DH104" s="6"/>
      <c r="DI104" s="6"/>
      <c r="DJ104" s="1" t="s">
        <v>31</v>
      </c>
      <c r="DK104" s="11">
        <f t="shared" si="8"/>
        <v>56.563194240000001</v>
      </c>
    </row>
    <row r="105" spans="1:115" ht="15.75" x14ac:dyDescent="0.25">
      <c r="A105" s="6">
        <v>103</v>
      </c>
      <c r="B105" s="6">
        <v>1</v>
      </c>
      <c r="C105" s="9" t="s">
        <v>406</v>
      </c>
      <c r="D105" s="8" t="s">
        <v>373</v>
      </c>
      <c r="E105" s="6">
        <v>51.58</v>
      </c>
      <c r="F105" s="6">
        <v>0</v>
      </c>
      <c r="G105" s="10">
        <v>78.474239999999995</v>
      </c>
      <c r="H105" s="3">
        <f t="shared" si="5"/>
        <v>130.05423999999999</v>
      </c>
      <c r="I105" s="3">
        <f t="shared" si="6"/>
        <v>24.934846656000001</v>
      </c>
      <c r="J105" s="1" t="s">
        <v>28</v>
      </c>
      <c r="K105" s="1" t="s">
        <v>29</v>
      </c>
      <c r="L105" s="6"/>
      <c r="M105" s="6"/>
      <c r="N105" s="1" t="s">
        <v>30</v>
      </c>
      <c r="O105" s="1" t="s">
        <v>34</v>
      </c>
      <c r="P105" s="6"/>
      <c r="Q105" s="6"/>
      <c r="R105" s="1" t="s">
        <v>30</v>
      </c>
      <c r="S105" s="1" t="s">
        <v>32</v>
      </c>
      <c r="T105" s="6"/>
      <c r="U105" s="6"/>
      <c r="V105" s="6" t="s">
        <v>30</v>
      </c>
      <c r="W105" s="6" t="s">
        <v>33</v>
      </c>
      <c r="X105" s="6"/>
      <c r="Y105" s="6"/>
      <c r="Z105" s="1" t="s">
        <v>30</v>
      </c>
      <c r="AA105" s="1" t="s">
        <v>34</v>
      </c>
      <c r="AB105" s="6"/>
      <c r="AC105" s="6"/>
      <c r="AD105" s="1" t="s">
        <v>35</v>
      </c>
      <c r="AE105" s="1" t="s">
        <v>29</v>
      </c>
      <c r="AF105" s="6"/>
      <c r="AG105" s="6"/>
      <c r="AH105" s="1" t="s">
        <v>36</v>
      </c>
      <c r="AI105" s="1" t="s">
        <v>37</v>
      </c>
      <c r="AJ105" s="6"/>
      <c r="AK105" s="6"/>
      <c r="AL105" s="1" t="s">
        <v>38</v>
      </c>
      <c r="AM105" s="1" t="s">
        <v>39</v>
      </c>
      <c r="AN105" s="6">
        <v>8</v>
      </c>
      <c r="AO105" s="6">
        <v>4.9710000000000001</v>
      </c>
      <c r="AP105" s="1" t="s">
        <v>40</v>
      </c>
      <c r="AQ105" s="1" t="s">
        <v>41</v>
      </c>
      <c r="AR105" s="6"/>
      <c r="AS105" s="6"/>
      <c r="AT105" s="6"/>
      <c r="AU105" s="6"/>
      <c r="AV105" s="6"/>
      <c r="AW105" s="6"/>
      <c r="AX105" s="1" t="s">
        <v>42</v>
      </c>
      <c r="AY105" s="1" t="s">
        <v>39</v>
      </c>
      <c r="AZ105" s="6"/>
      <c r="BA105" s="6"/>
      <c r="BB105" s="1" t="s">
        <v>42</v>
      </c>
      <c r="BC105" s="1" t="s">
        <v>33</v>
      </c>
      <c r="BD105" s="6"/>
      <c r="BE105" s="6"/>
      <c r="BF105" s="1" t="s">
        <v>42</v>
      </c>
      <c r="BG105" s="1" t="s">
        <v>39</v>
      </c>
      <c r="BH105" s="6"/>
      <c r="BI105" s="11"/>
      <c r="BJ105" s="1" t="s">
        <v>43</v>
      </c>
      <c r="BK105" s="1" t="s">
        <v>44</v>
      </c>
      <c r="BL105" s="6"/>
      <c r="BM105" s="6"/>
      <c r="BN105" s="1" t="s">
        <v>45</v>
      </c>
      <c r="BO105" s="1" t="s">
        <v>44</v>
      </c>
      <c r="BP105" s="6"/>
      <c r="BQ105" s="6"/>
      <c r="BR105" s="1" t="s">
        <v>46</v>
      </c>
      <c r="BS105" s="1" t="s">
        <v>47</v>
      </c>
      <c r="BT105" s="6"/>
      <c r="BU105" s="6"/>
      <c r="BV105" s="1" t="s">
        <v>46</v>
      </c>
      <c r="BW105" s="1" t="s">
        <v>41</v>
      </c>
      <c r="BX105" s="6"/>
      <c r="BY105" s="6"/>
      <c r="BZ105" s="1" t="s">
        <v>46</v>
      </c>
      <c r="CA105" s="1" t="s">
        <v>48</v>
      </c>
      <c r="CB105" s="6"/>
      <c r="CC105" s="6"/>
      <c r="CD105" s="1" t="s">
        <v>46</v>
      </c>
      <c r="CE105" s="1" t="s">
        <v>48</v>
      </c>
      <c r="CF105" s="6"/>
      <c r="CG105" s="6"/>
      <c r="CH105" s="1" t="s">
        <v>46</v>
      </c>
      <c r="CI105" s="1" t="s">
        <v>39</v>
      </c>
      <c r="CJ105" s="6"/>
      <c r="CK105" s="6"/>
      <c r="CL105" s="1" t="s">
        <v>49</v>
      </c>
      <c r="CM105" s="1" t="s">
        <v>39</v>
      </c>
      <c r="CN105" s="6"/>
      <c r="CO105" s="6"/>
      <c r="CP105" s="1" t="s">
        <v>50</v>
      </c>
      <c r="CQ105" s="1" t="s">
        <v>51</v>
      </c>
      <c r="CR105" s="6"/>
      <c r="CS105" s="6"/>
      <c r="CT105" s="1" t="s">
        <v>50</v>
      </c>
      <c r="CU105" s="1" t="s">
        <v>39</v>
      </c>
      <c r="CV105" s="6"/>
      <c r="CW105" s="6"/>
      <c r="CX105" s="1" t="s">
        <v>50</v>
      </c>
      <c r="CY105" s="1" t="s">
        <v>39</v>
      </c>
      <c r="CZ105" s="6"/>
      <c r="DA105" s="6"/>
      <c r="DB105" s="1" t="s">
        <v>59</v>
      </c>
      <c r="DC105" s="1" t="s">
        <v>60</v>
      </c>
      <c r="DD105" s="6"/>
      <c r="DE105" s="6"/>
      <c r="DF105" s="1" t="s">
        <v>52</v>
      </c>
      <c r="DG105" s="1" t="s">
        <v>53</v>
      </c>
      <c r="DH105" s="6"/>
      <c r="DI105" s="6"/>
      <c r="DJ105" s="1" t="s">
        <v>31</v>
      </c>
      <c r="DK105" s="11">
        <f t="shared" si="8"/>
        <v>19.963846656000001</v>
      </c>
    </row>
    <row r="106" spans="1:115" ht="15.75" x14ac:dyDescent="0.25">
      <c r="A106" s="6">
        <v>104</v>
      </c>
      <c r="B106" s="6">
        <v>1</v>
      </c>
      <c r="C106" s="9" t="s">
        <v>407</v>
      </c>
      <c r="D106" s="8" t="s">
        <v>373</v>
      </c>
      <c r="E106" s="6">
        <v>51.912999999999997</v>
      </c>
      <c r="F106" s="6">
        <v>7.444</v>
      </c>
      <c r="G106" s="10">
        <v>79.126080000000002</v>
      </c>
      <c r="H106" s="3">
        <f t="shared" si="5"/>
        <v>123.59508</v>
      </c>
      <c r="I106" s="3">
        <f t="shared" si="6"/>
        <v>50.998674751999999</v>
      </c>
      <c r="J106" s="1" t="s">
        <v>28</v>
      </c>
      <c r="K106" s="1" t="s">
        <v>29</v>
      </c>
      <c r="L106" s="6"/>
      <c r="M106" s="6"/>
      <c r="N106" s="1" t="s">
        <v>30</v>
      </c>
      <c r="O106" s="1" t="s">
        <v>34</v>
      </c>
      <c r="P106" s="6"/>
      <c r="Q106" s="6"/>
      <c r="R106" s="1" t="s">
        <v>30</v>
      </c>
      <c r="S106" s="1" t="s">
        <v>32</v>
      </c>
      <c r="T106" s="6"/>
      <c r="U106" s="6"/>
      <c r="V106" s="6" t="s">
        <v>30</v>
      </c>
      <c r="W106" s="6" t="s">
        <v>33</v>
      </c>
      <c r="X106" s="6"/>
      <c r="Y106" s="6"/>
      <c r="Z106" s="1" t="s">
        <v>30</v>
      </c>
      <c r="AA106" s="1" t="s">
        <v>34</v>
      </c>
      <c r="AB106" s="6"/>
      <c r="AC106" s="6"/>
      <c r="AD106" s="1" t="s">
        <v>35</v>
      </c>
      <c r="AE106" s="1" t="s">
        <v>29</v>
      </c>
      <c r="AF106" s="6"/>
      <c r="AG106" s="6"/>
      <c r="AH106" s="1" t="s">
        <v>36</v>
      </c>
      <c r="AI106" s="1" t="s">
        <v>37</v>
      </c>
      <c r="AJ106" s="6">
        <v>2.5999999999999999E-2</v>
      </c>
      <c r="AK106" s="6">
        <v>22.36</v>
      </c>
      <c r="AL106" s="1" t="s">
        <v>38</v>
      </c>
      <c r="AM106" s="1" t="s">
        <v>39</v>
      </c>
      <c r="AN106" s="6">
        <v>2</v>
      </c>
      <c r="AO106" s="6">
        <v>1.103</v>
      </c>
      <c r="AP106" s="1" t="s">
        <v>40</v>
      </c>
      <c r="AQ106" s="1" t="s">
        <v>41</v>
      </c>
      <c r="AR106" s="6"/>
      <c r="AS106" s="6"/>
      <c r="AT106" s="6"/>
      <c r="AU106" s="6"/>
      <c r="AV106" s="6"/>
      <c r="AW106" s="6"/>
      <c r="AX106" s="1" t="s">
        <v>42</v>
      </c>
      <c r="AY106" s="1" t="s">
        <v>39</v>
      </c>
      <c r="AZ106" s="6"/>
      <c r="BA106" s="6"/>
      <c r="BB106" s="1" t="s">
        <v>42</v>
      </c>
      <c r="BC106" s="1" t="s">
        <v>33</v>
      </c>
      <c r="BD106" s="6">
        <v>1</v>
      </c>
      <c r="BE106" s="6">
        <v>7.4059999999999997</v>
      </c>
      <c r="BF106" s="1" t="s">
        <v>42</v>
      </c>
      <c r="BG106" s="1" t="s">
        <v>39</v>
      </c>
      <c r="BH106" s="6"/>
      <c r="BI106" s="11"/>
      <c r="BJ106" s="1" t="s">
        <v>43</v>
      </c>
      <c r="BK106" s="1" t="s">
        <v>44</v>
      </c>
      <c r="BL106" s="6"/>
      <c r="BM106" s="6"/>
      <c r="BN106" s="1" t="s">
        <v>45</v>
      </c>
      <c r="BO106" s="1" t="s">
        <v>44</v>
      </c>
      <c r="BP106" s="6"/>
      <c r="BQ106" s="6"/>
      <c r="BR106" s="1" t="s">
        <v>46</v>
      </c>
      <c r="BS106" s="1" t="s">
        <v>47</v>
      </c>
      <c r="BT106" s="6"/>
      <c r="BU106" s="6"/>
      <c r="BV106" s="1" t="s">
        <v>46</v>
      </c>
      <c r="BW106" s="1" t="s">
        <v>41</v>
      </c>
      <c r="BX106" s="6"/>
      <c r="BY106" s="6"/>
      <c r="BZ106" s="1" t="s">
        <v>46</v>
      </c>
      <c r="CA106" s="1" t="s">
        <v>48</v>
      </c>
      <c r="CB106" s="6"/>
      <c r="CC106" s="6"/>
      <c r="CD106" s="1" t="s">
        <v>46</v>
      </c>
      <c r="CE106" s="1" t="s">
        <v>48</v>
      </c>
      <c r="CF106" s="6"/>
      <c r="CG106" s="6"/>
      <c r="CH106" s="1" t="s">
        <v>46</v>
      </c>
      <c r="CI106" s="1" t="s">
        <v>39</v>
      </c>
      <c r="CJ106" s="6"/>
      <c r="CK106" s="6"/>
      <c r="CL106" s="1" t="s">
        <v>49</v>
      </c>
      <c r="CM106" s="1" t="s">
        <v>39</v>
      </c>
      <c r="CN106" s="6"/>
      <c r="CO106" s="6"/>
      <c r="CP106" s="1" t="s">
        <v>50</v>
      </c>
      <c r="CQ106" s="1" t="s">
        <v>51</v>
      </c>
      <c r="CR106" s="6"/>
      <c r="CS106" s="6"/>
      <c r="CT106" s="1" t="s">
        <v>50</v>
      </c>
      <c r="CU106" s="1" t="s">
        <v>39</v>
      </c>
      <c r="CV106" s="6"/>
      <c r="CW106" s="6"/>
      <c r="CX106" s="1" t="s">
        <v>50</v>
      </c>
      <c r="CY106" s="1" t="s">
        <v>39</v>
      </c>
      <c r="CZ106" s="6"/>
      <c r="DA106" s="6"/>
      <c r="DB106" s="1" t="s">
        <v>59</v>
      </c>
      <c r="DC106" s="1" t="s">
        <v>60</v>
      </c>
      <c r="DD106" s="6"/>
      <c r="DE106" s="6"/>
      <c r="DF106" s="1" t="s">
        <v>52</v>
      </c>
      <c r="DG106" s="1" t="s">
        <v>53</v>
      </c>
      <c r="DH106" s="6"/>
      <c r="DI106" s="6"/>
      <c r="DJ106" s="1" t="s">
        <v>31</v>
      </c>
      <c r="DK106" s="11">
        <f t="shared" si="8"/>
        <v>20.129674752000003</v>
      </c>
    </row>
    <row r="107" spans="1:115" ht="15.75" x14ac:dyDescent="0.25">
      <c r="A107" s="6">
        <v>105</v>
      </c>
      <c r="B107" s="6">
        <v>1</v>
      </c>
      <c r="C107" s="9" t="s">
        <v>134</v>
      </c>
      <c r="D107" s="8" t="s">
        <v>373</v>
      </c>
      <c r="E107" s="6">
        <v>49.502000000000002</v>
      </c>
      <c r="F107" s="6">
        <v>21.69</v>
      </c>
      <c r="G107" s="10">
        <v>247.10604000000001</v>
      </c>
      <c r="H107" s="3">
        <f t="shared" si="5"/>
        <v>274.91804000000002</v>
      </c>
      <c r="I107" s="3">
        <f t="shared" si="6"/>
        <v>216.70977657600002</v>
      </c>
      <c r="J107" s="1" t="s">
        <v>28</v>
      </c>
      <c r="K107" s="1" t="s">
        <v>29</v>
      </c>
      <c r="L107" s="6"/>
      <c r="M107" s="6"/>
      <c r="N107" s="1" t="s">
        <v>30</v>
      </c>
      <c r="O107" s="1" t="s">
        <v>34</v>
      </c>
      <c r="P107" s="6"/>
      <c r="Q107" s="6"/>
      <c r="R107" s="1" t="s">
        <v>30</v>
      </c>
      <c r="S107" s="1" t="s">
        <v>32</v>
      </c>
      <c r="T107" s="6"/>
      <c r="U107" s="6"/>
      <c r="V107" s="6" t="s">
        <v>30</v>
      </c>
      <c r="W107" s="6" t="s">
        <v>33</v>
      </c>
      <c r="X107" s="6"/>
      <c r="Y107" s="6"/>
      <c r="Z107" s="1" t="s">
        <v>30</v>
      </c>
      <c r="AA107" s="1" t="s">
        <v>34</v>
      </c>
      <c r="AB107" s="6"/>
      <c r="AC107" s="6"/>
      <c r="AD107" s="1" t="s">
        <v>35</v>
      </c>
      <c r="AE107" s="1" t="s">
        <v>29</v>
      </c>
      <c r="AF107" s="6"/>
      <c r="AG107" s="6"/>
      <c r="AH107" s="1" t="s">
        <v>36</v>
      </c>
      <c r="AI107" s="1" t="s">
        <v>37</v>
      </c>
      <c r="AJ107" s="6">
        <v>0.10100000000000001</v>
      </c>
      <c r="AK107" s="6">
        <v>137.66</v>
      </c>
      <c r="AL107" s="1" t="s">
        <v>38</v>
      </c>
      <c r="AM107" s="1" t="s">
        <v>39</v>
      </c>
      <c r="AN107" s="6">
        <v>13</v>
      </c>
      <c r="AO107" s="6">
        <v>6.9820000000000002</v>
      </c>
      <c r="AP107" s="1" t="s">
        <v>40</v>
      </c>
      <c r="AQ107" s="1" t="s">
        <v>41</v>
      </c>
      <c r="AR107" s="6"/>
      <c r="AS107" s="6"/>
      <c r="AT107" s="6"/>
      <c r="AU107" s="6"/>
      <c r="AV107" s="6"/>
      <c r="AW107" s="6"/>
      <c r="AX107" s="1" t="s">
        <v>42</v>
      </c>
      <c r="AY107" s="1" t="s">
        <v>39</v>
      </c>
      <c r="AZ107" s="6"/>
      <c r="BA107" s="6"/>
      <c r="BB107" s="1" t="s">
        <v>42</v>
      </c>
      <c r="BC107" s="1" t="s">
        <v>33</v>
      </c>
      <c r="BD107" s="6"/>
      <c r="BE107" s="6"/>
      <c r="BF107" s="1" t="s">
        <v>42</v>
      </c>
      <c r="BG107" s="1" t="s">
        <v>39</v>
      </c>
      <c r="BH107" s="6"/>
      <c r="BI107" s="11"/>
      <c r="BJ107" s="1" t="s">
        <v>43</v>
      </c>
      <c r="BK107" s="1" t="s">
        <v>44</v>
      </c>
      <c r="BL107" s="6"/>
      <c r="BM107" s="6"/>
      <c r="BN107" s="1" t="s">
        <v>45</v>
      </c>
      <c r="BO107" s="1" t="s">
        <v>44</v>
      </c>
      <c r="BP107" s="6"/>
      <c r="BQ107" s="6"/>
      <c r="BR107" s="1" t="s">
        <v>46</v>
      </c>
      <c r="BS107" s="1" t="s">
        <v>47</v>
      </c>
      <c r="BT107" s="6"/>
      <c r="BU107" s="6"/>
      <c r="BV107" s="1" t="s">
        <v>46</v>
      </c>
      <c r="BW107" s="1" t="s">
        <v>41</v>
      </c>
      <c r="BX107" s="6"/>
      <c r="BY107" s="6"/>
      <c r="BZ107" s="1" t="s">
        <v>46</v>
      </c>
      <c r="CA107" s="1" t="s">
        <v>48</v>
      </c>
      <c r="CB107" s="6"/>
      <c r="CC107" s="6"/>
      <c r="CD107" s="1" t="s">
        <v>46</v>
      </c>
      <c r="CE107" s="1" t="s">
        <v>48</v>
      </c>
      <c r="CF107" s="6">
        <v>6.0000000000000001E-3</v>
      </c>
      <c r="CG107" s="6">
        <v>9.2040000000000006</v>
      </c>
      <c r="CH107" s="1" t="s">
        <v>46</v>
      </c>
      <c r="CI107" s="1" t="s">
        <v>39</v>
      </c>
      <c r="CJ107" s="6"/>
      <c r="CK107" s="6"/>
      <c r="CL107" s="1" t="s">
        <v>49</v>
      </c>
      <c r="CM107" s="1" t="s">
        <v>39</v>
      </c>
      <c r="CN107" s="6"/>
      <c r="CO107" s="6"/>
      <c r="CP107" s="1" t="s">
        <v>50</v>
      </c>
      <c r="CQ107" s="1" t="s">
        <v>51</v>
      </c>
      <c r="CR107" s="6"/>
      <c r="CS107" s="6"/>
      <c r="CT107" s="1" t="s">
        <v>50</v>
      </c>
      <c r="CU107" s="1" t="s">
        <v>39</v>
      </c>
      <c r="CV107" s="6"/>
      <c r="CW107" s="6"/>
      <c r="CX107" s="1" t="s">
        <v>50</v>
      </c>
      <c r="CY107" s="1" t="s">
        <v>39</v>
      </c>
      <c r="CZ107" s="6"/>
      <c r="DA107" s="6"/>
      <c r="DB107" s="1" t="s">
        <v>59</v>
      </c>
      <c r="DC107" s="1" t="s">
        <v>60</v>
      </c>
      <c r="DD107" s="6"/>
      <c r="DE107" s="6"/>
      <c r="DF107" s="1" t="s">
        <v>52</v>
      </c>
      <c r="DG107" s="1" t="s">
        <v>53</v>
      </c>
      <c r="DH107" s="6"/>
      <c r="DI107" s="6"/>
      <c r="DJ107" s="1" t="s">
        <v>31</v>
      </c>
      <c r="DK107" s="11">
        <f t="shared" si="8"/>
        <v>62.863776576000006</v>
      </c>
    </row>
    <row r="108" spans="1:115" ht="15.75" x14ac:dyDescent="0.25">
      <c r="A108" s="6">
        <v>106</v>
      </c>
      <c r="B108" s="6">
        <v>1</v>
      </c>
      <c r="C108" s="9" t="s">
        <v>135</v>
      </c>
      <c r="D108" s="8" t="s">
        <v>373</v>
      </c>
      <c r="E108" s="6">
        <v>312.26900000000001</v>
      </c>
      <c r="F108" s="6">
        <v>26.158999999999999</v>
      </c>
      <c r="G108" s="10">
        <v>101.89464</v>
      </c>
      <c r="H108" s="3">
        <f t="shared" si="5"/>
        <v>388.00463999999999</v>
      </c>
      <c r="I108" s="3">
        <f t="shared" si="6"/>
        <v>328.17099641599998</v>
      </c>
      <c r="J108" s="1" t="s">
        <v>28</v>
      </c>
      <c r="K108" s="1" t="s">
        <v>29</v>
      </c>
      <c r="L108" s="6"/>
      <c r="M108" s="6"/>
      <c r="N108" s="1" t="s">
        <v>30</v>
      </c>
      <c r="O108" s="1" t="s">
        <v>34</v>
      </c>
      <c r="P108" s="6"/>
      <c r="Q108" s="6"/>
      <c r="R108" s="1" t="s">
        <v>30</v>
      </c>
      <c r="S108" s="1" t="s">
        <v>32</v>
      </c>
      <c r="T108" s="6"/>
      <c r="U108" s="6"/>
      <c r="V108" s="6" t="s">
        <v>30</v>
      </c>
      <c r="W108" s="6" t="s">
        <v>33</v>
      </c>
      <c r="X108" s="6">
        <v>2</v>
      </c>
      <c r="Y108" s="6">
        <v>14.21</v>
      </c>
      <c r="Z108" s="1" t="s">
        <v>30</v>
      </c>
      <c r="AA108" s="1" t="s">
        <v>34</v>
      </c>
      <c r="AB108" s="6"/>
      <c r="AC108" s="6"/>
      <c r="AD108" s="1" t="s">
        <v>35</v>
      </c>
      <c r="AE108" s="1" t="s">
        <v>29</v>
      </c>
      <c r="AF108" s="6"/>
      <c r="AG108" s="6"/>
      <c r="AH108" s="1" t="s">
        <v>36</v>
      </c>
      <c r="AI108" s="1" t="s">
        <v>37</v>
      </c>
      <c r="AJ108" s="6"/>
      <c r="AK108" s="6"/>
      <c r="AL108" s="1" t="s">
        <v>38</v>
      </c>
      <c r="AM108" s="1" t="s">
        <v>39</v>
      </c>
      <c r="AN108" s="6"/>
      <c r="AO108" s="6"/>
      <c r="AP108" s="1" t="s">
        <v>40</v>
      </c>
      <c r="AQ108" s="1" t="s">
        <v>41</v>
      </c>
      <c r="AR108" s="6"/>
      <c r="AS108" s="6"/>
      <c r="AT108" s="6"/>
      <c r="AU108" s="6"/>
      <c r="AV108" s="6"/>
      <c r="AW108" s="6"/>
      <c r="AX108" s="1" t="s">
        <v>42</v>
      </c>
      <c r="AY108" s="1" t="s">
        <v>39</v>
      </c>
      <c r="AZ108" s="6"/>
      <c r="BA108" s="6"/>
      <c r="BB108" s="1" t="s">
        <v>42</v>
      </c>
      <c r="BC108" s="1" t="s">
        <v>33</v>
      </c>
      <c r="BD108" s="6"/>
      <c r="BE108" s="6"/>
      <c r="BF108" s="1" t="s">
        <v>42</v>
      </c>
      <c r="BG108" s="1" t="s">
        <v>39</v>
      </c>
      <c r="BH108" s="6">
        <v>12</v>
      </c>
      <c r="BI108" s="11">
        <v>283.2</v>
      </c>
      <c r="BJ108" s="1" t="s">
        <v>43</v>
      </c>
      <c r="BK108" s="1" t="s">
        <v>44</v>
      </c>
      <c r="BL108" s="6"/>
      <c r="BM108" s="6"/>
      <c r="BN108" s="1" t="s">
        <v>45</v>
      </c>
      <c r="BO108" s="1" t="s">
        <v>44</v>
      </c>
      <c r="BP108" s="6"/>
      <c r="BQ108" s="6"/>
      <c r="BR108" s="1" t="s">
        <v>46</v>
      </c>
      <c r="BS108" s="1" t="s">
        <v>47</v>
      </c>
      <c r="BT108" s="6"/>
      <c r="BU108" s="6"/>
      <c r="BV108" s="1" t="s">
        <v>46</v>
      </c>
      <c r="BW108" s="1" t="s">
        <v>41</v>
      </c>
      <c r="BX108" s="6"/>
      <c r="BY108" s="6"/>
      <c r="BZ108" s="1" t="s">
        <v>46</v>
      </c>
      <c r="CA108" s="1" t="s">
        <v>48</v>
      </c>
      <c r="CB108" s="6"/>
      <c r="CC108" s="6"/>
      <c r="CD108" s="1" t="s">
        <v>46</v>
      </c>
      <c r="CE108" s="1" t="s">
        <v>48</v>
      </c>
      <c r="CF108" s="6"/>
      <c r="CG108" s="6"/>
      <c r="CH108" s="1" t="s">
        <v>46</v>
      </c>
      <c r="CI108" s="1" t="s">
        <v>39</v>
      </c>
      <c r="CJ108" s="6"/>
      <c r="CK108" s="6"/>
      <c r="CL108" s="1" t="s">
        <v>49</v>
      </c>
      <c r="CM108" s="1" t="s">
        <v>39</v>
      </c>
      <c r="CN108" s="6"/>
      <c r="CO108" s="6"/>
      <c r="CP108" s="1" t="s">
        <v>50</v>
      </c>
      <c r="CQ108" s="1" t="s">
        <v>51</v>
      </c>
      <c r="CR108" s="6"/>
      <c r="CS108" s="6"/>
      <c r="CT108" s="1" t="s">
        <v>50</v>
      </c>
      <c r="CU108" s="1" t="s">
        <v>39</v>
      </c>
      <c r="CV108" s="6"/>
      <c r="CW108" s="6"/>
      <c r="CX108" s="1" t="s">
        <v>50</v>
      </c>
      <c r="CY108" s="1" t="s">
        <v>39</v>
      </c>
      <c r="CZ108" s="6">
        <v>3</v>
      </c>
      <c r="DA108" s="6">
        <v>4.8390000000000004</v>
      </c>
      <c r="DB108" s="1" t="s">
        <v>59</v>
      </c>
      <c r="DC108" s="1" t="s">
        <v>60</v>
      </c>
      <c r="DD108" s="6"/>
      <c r="DE108" s="6"/>
      <c r="DF108" s="1" t="s">
        <v>52</v>
      </c>
      <c r="DG108" s="1" t="s">
        <v>53</v>
      </c>
      <c r="DH108" s="6"/>
      <c r="DI108" s="6"/>
      <c r="DJ108" s="1" t="s">
        <v>31</v>
      </c>
      <c r="DK108" s="11">
        <f t="shared" si="8"/>
        <v>25.921996415999999</v>
      </c>
    </row>
    <row r="109" spans="1:115" ht="15.75" x14ac:dyDescent="0.25">
      <c r="A109" s="6">
        <v>107</v>
      </c>
      <c r="B109" s="6">
        <v>1</v>
      </c>
      <c r="C109" s="9" t="s">
        <v>136</v>
      </c>
      <c r="D109" s="8" t="s">
        <v>373</v>
      </c>
      <c r="E109" s="6">
        <v>-109.599</v>
      </c>
      <c r="F109" s="6">
        <v>38.081000000000003</v>
      </c>
      <c r="G109" s="10">
        <v>444.32400000000001</v>
      </c>
      <c r="H109" s="3">
        <f t="shared" si="5"/>
        <v>296.64400000000001</v>
      </c>
      <c r="I109" s="3">
        <f t="shared" si="6"/>
        <v>115.01202560000002</v>
      </c>
      <c r="J109" s="1" t="s">
        <v>28</v>
      </c>
      <c r="K109" s="1" t="s">
        <v>29</v>
      </c>
      <c r="L109" s="6"/>
      <c r="M109" s="6"/>
      <c r="N109" s="1" t="s">
        <v>30</v>
      </c>
      <c r="O109" s="1" t="s">
        <v>34</v>
      </c>
      <c r="P109" s="6"/>
      <c r="Q109" s="6"/>
      <c r="R109" s="1" t="s">
        <v>30</v>
      </c>
      <c r="S109" s="1" t="s">
        <v>32</v>
      </c>
      <c r="T109" s="6"/>
      <c r="U109" s="6"/>
      <c r="V109" s="6" t="s">
        <v>30</v>
      </c>
      <c r="W109" s="6" t="s">
        <v>33</v>
      </c>
      <c r="X109" s="6"/>
      <c r="Y109" s="6"/>
      <c r="Z109" s="1" t="s">
        <v>30</v>
      </c>
      <c r="AA109" s="1" t="s">
        <v>34</v>
      </c>
      <c r="AB109" s="6"/>
      <c r="AC109" s="6"/>
      <c r="AD109" s="1" t="s">
        <v>35</v>
      </c>
      <c r="AE109" s="1" t="s">
        <v>29</v>
      </c>
      <c r="AF109" s="6"/>
      <c r="AG109" s="6"/>
      <c r="AH109" s="1" t="s">
        <v>36</v>
      </c>
      <c r="AI109" s="1" t="s">
        <v>37</v>
      </c>
      <c r="AJ109" s="6"/>
      <c r="AK109" s="6"/>
      <c r="AL109" s="1" t="s">
        <v>38</v>
      </c>
      <c r="AM109" s="1" t="s">
        <v>39</v>
      </c>
      <c r="AN109" s="6"/>
      <c r="AO109" s="6"/>
      <c r="AP109" s="1" t="s">
        <v>40</v>
      </c>
      <c r="AQ109" s="1" t="s">
        <v>41</v>
      </c>
      <c r="AR109" s="6"/>
      <c r="AS109" s="6"/>
      <c r="AT109" s="6"/>
      <c r="AU109" s="6"/>
      <c r="AV109" s="6"/>
      <c r="AW109" s="6"/>
      <c r="AX109" s="1" t="s">
        <v>42</v>
      </c>
      <c r="AY109" s="1" t="s">
        <v>39</v>
      </c>
      <c r="AZ109" s="6"/>
      <c r="BA109" s="6"/>
      <c r="BB109" s="1" t="s">
        <v>42</v>
      </c>
      <c r="BC109" s="1" t="s">
        <v>33</v>
      </c>
      <c r="BD109" s="6"/>
      <c r="BE109" s="6"/>
      <c r="BF109" s="1" t="s">
        <v>42</v>
      </c>
      <c r="BG109" s="1" t="s">
        <v>39</v>
      </c>
      <c r="BH109" s="6"/>
      <c r="BI109" s="11"/>
      <c r="BJ109" s="1" t="s">
        <v>43</v>
      </c>
      <c r="BK109" s="1" t="s">
        <v>44</v>
      </c>
      <c r="BL109" s="6">
        <v>4.0000000000000001E-3</v>
      </c>
      <c r="BM109" s="6">
        <v>1.976</v>
      </c>
      <c r="BN109" s="1" t="s">
        <v>45</v>
      </c>
      <c r="BO109" s="1" t="s">
        <v>44</v>
      </c>
      <c r="BP109" s="6"/>
      <c r="BQ109" s="6"/>
      <c r="BR109" s="1" t="s">
        <v>46</v>
      </c>
      <c r="BS109" s="1" t="s">
        <v>47</v>
      </c>
      <c r="BT109" s="6"/>
      <c r="BU109" s="6"/>
      <c r="BV109" s="1" t="s">
        <v>46</v>
      </c>
      <c r="BW109" s="1" t="s">
        <v>41</v>
      </c>
      <c r="BX109" s="6"/>
      <c r="BY109" s="6"/>
      <c r="BZ109" s="1" t="s">
        <v>46</v>
      </c>
      <c r="CA109" s="1" t="s">
        <v>48</v>
      </c>
      <c r="CB109" s="6"/>
      <c r="CC109" s="6"/>
      <c r="CD109" s="1" t="s">
        <v>46</v>
      </c>
      <c r="CE109" s="1" t="s">
        <v>48</v>
      </c>
      <c r="CF109" s="6"/>
      <c r="CG109" s="6"/>
      <c r="CH109" s="1" t="s">
        <v>46</v>
      </c>
      <c r="CI109" s="1" t="s">
        <v>39</v>
      </c>
      <c r="CJ109" s="6"/>
      <c r="CK109" s="6"/>
      <c r="CL109" s="1" t="s">
        <v>49</v>
      </c>
      <c r="CM109" s="1" t="s">
        <v>39</v>
      </c>
      <c r="CN109" s="6"/>
      <c r="CO109" s="6"/>
      <c r="CP109" s="1" t="s">
        <v>50</v>
      </c>
      <c r="CQ109" s="1" t="s">
        <v>51</v>
      </c>
      <c r="CR109" s="6"/>
      <c r="CS109" s="6"/>
      <c r="CT109" s="1" t="s">
        <v>50</v>
      </c>
      <c r="CU109" s="1" t="s">
        <v>39</v>
      </c>
      <c r="CV109" s="6"/>
      <c r="CW109" s="6"/>
      <c r="CX109" s="1" t="s">
        <v>50</v>
      </c>
      <c r="CY109" s="1" t="s">
        <v>39</v>
      </c>
      <c r="CZ109" s="6"/>
      <c r="DA109" s="6"/>
      <c r="DB109" s="1" t="s">
        <v>59</v>
      </c>
      <c r="DC109" s="1" t="s">
        <v>60</v>
      </c>
      <c r="DD109" s="6"/>
      <c r="DE109" s="6"/>
      <c r="DF109" s="1" t="s">
        <v>52</v>
      </c>
      <c r="DG109" s="1" t="s">
        <v>53</v>
      </c>
      <c r="DH109" s="6"/>
      <c r="DI109" s="6"/>
      <c r="DJ109" s="1" t="s">
        <v>31</v>
      </c>
      <c r="DK109" s="11">
        <f t="shared" si="8"/>
        <v>113.03602560000002</v>
      </c>
    </row>
    <row r="110" spans="1:115" ht="15.75" x14ac:dyDescent="0.25">
      <c r="A110" s="6">
        <v>108</v>
      </c>
      <c r="B110" s="6">
        <v>1</v>
      </c>
      <c r="C110" s="9" t="s">
        <v>137</v>
      </c>
      <c r="D110" s="8" t="s">
        <v>373</v>
      </c>
      <c r="E110" s="6">
        <v>72.951999999999998</v>
      </c>
      <c r="F110" s="6">
        <v>18.603999999999999</v>
      </c>
      <c r="G110" s="10">
        <v>84.38664</v>
      </c>
      <c r="H110" s="3">
        <f t="shared" si="5"/>
        <v>138.73464000000001</v>
      </c>
      <c r="I110" s="3">
        <f t="shared" si="6"/>
        <v>52.858961216000004</v>
      </c>
      <c r="J110" s="1" t="s">
        <v>28</v>
      </c>
      <c r="K110" s="1" t="s">
        <v>29</v>
      </c>
      <c r="L110" s="6"/>
      <c r="M110" s="6"/>
      <c r="N110" s="1" t="s">
        <v>30</v>
      </c>
      <c r="O110" s="1" t="s">
        <v>34</v>
      </c>
      <c r="P110" s="6"/>
      <c r="Q110" s="6"/>
      <c r="R110" s="1" t="s">
        <v>30</v>
      </c>
      <c r="S110" s="1" t="s">
        <v>32</v>
      </c>
      <c r="T110" s="6"/>
      <c r="U110" s="6"/>
      <c r="V110" s="6" t="s">
        <v>30</v>
      </c>
      <c r="W110" s="6" t="s">
        <v>33</v>
      </c>
      <c r="X110" s="6"/>
      <c r="Y110" s="6"/>
      <c r="Z110" s="1" t="s">
        <v>30</v>
      </c>
      <c r="AA110" s="1" t="s">
        <v>34</v>
      </c>
      <c r="AB110" s="6"/>
      <c r="AC110" s="6"/>
      <c r="AD110" s="1" t="s">
        <v>35</v>
      </c>
      <c r="AE110" s="1" t="s">
        <v>29</v>
      </c>
      <c r="AF110" s="6"/>
      <c r="AG110" s="6"/>
      <c r="AH110" s="1" t="s">
        <v>36</v>
      </c>
      <c r="AI110" s="1" t="s">
        <v>37</v>
      </c>
      <c r="AJ110" s="6"/>
      <c r="AK110" s="6"/>
      <c r="AL110" s="1" t="s">
        <v>38</v>
      </c>
      <c r="AM110" s="1" t="s">
        <v>39</v>
      </c>
      <c r="AN110" s="6">
        <v>11</v>
      </c>
      <c r="AO110" s="6">
        <v>7.4569999999999999</v>
      </c>
      <c r="AP110" s="1" t="s">
        <v>40</v>
      </c>
      <c r="AQ110" s="1" t="s">
        <v>41</v>
      </c>
      <c r="AR110" s="6"/>
      <c r="AS110" s="6"/>
      <c r="AT110" s="6"/>
      <c r="AU110" s="6"/>
      <c r="AV110" s="6"/>
      <c r="AW110" s="6"/>
      <c r="AX110" s="1" t="s">
        <v>42</v>
      </c>
      <c r="AY110" s="1" t="s">
        <v>39</v>
      </c>
      <c r="AZ110" s="6"/>
      <c r="BA110" s="6"/>
      <c r="BB110" s="1" t="s">
        <v>42</v>
      </c>
      <c r="BC110" s="1" t="s">
        <v>33</v>
      </c>
      <c r="BD110" s="6"/>
      <c r="BE110" s="6"/>
      <c r="BF110" s="1" t="s">
        <v>42</v>
      </c>
      <c r="BG110" s="1" t="s">
        <v>39</v>
      </c>
      <c r="BH110" s="6"/>
      <c r="BI110" s="11"/>
      <c r="BJ110" s="1" t="s">
        <v>43</v>
      </c>
      <c r="BK110" s="1" t="s">
        <v>44</v>
      </c>
      <c r="BL110" s="6"/>
      <c r="BM110" s="6"/>
      <c r="BN110" s="1" t="s">
        <v>45</v>
      </c>
      <c r="BO110" s="1" t="s">
        <v>44</v>
      </c>
      <c r="BP110" s="6"/>
      <c r="BQ110" s="6"/>
      <c r="BR110" s="1" t="s">
        <v>46</v>
      </c>
      <c r="BS110" s="1" t="s">
        <v>47</v>
      </c>
      <c r="BT110" s="6"/>
      <c r="BU110" s="6"/>
      <c r="BV110" s="1" t="s">
        <v>46</v>
      </c>
      <c r="BW110" s="1" t="s">
        <v>41</v>
      </c>
      <c r="BX110" s="6">
        <v>0.01</v>
      </c>
      <c r="BY110" s="6">
        <v>10.050000000000001</v>
      </c>
      <c r="BZ110" s="1" t="s">
        <v>46</v>
      </c>
      <c r="CA110" s="1" t="s">
        <v>48</v>
      </c>
      <c r="CB110" s="6"/>
      <c r="CC110" s="6"/>
      <c r="CD110" s="1" t="s">
        <v>46</v>
      </c>
      <c r="CE110" s="1" t="s">
        <v>48</v>
      </c>
      <c r="CF110" s="6">
        <v>0.01</v>
      </c>
      <c r="CG110" s="6">
        <v>10.050000000000001</v>
      </c>
      <c r="CH110" s="1" t="s">
        <v>46</v>
      </c>
      <c r="CI110" s="1" t="s">
        <v>39</v>
      </c>
      <c r="CJ110" s="6"/>
      <c r="CK110" s="6"/>
      <c r="CL110" s="1" t="s">
        <v>49</v>
      </c>
      <c r="CM110" s="1" t="s">
        <v>39</v>
      </c>
      <c r="CN110" s="6"/>
      <c r="CO110" s="6"/>
      <c r="CP110" s="1" t="s">
        <v>50</v>
      </c>
      <c r="CQ110" s="1" t="s">
        <v>51</v>
      </c>
      <c r="CR110" s="6"/>
      <c r="CS110" s="6"/>
      <c r="CT110" s="1" t="s">
        <v>50</v>
      </c>
      <c r="CU110" s="1" t="s">
        <v>39</v>
      </c>
      <c r="CV110" s="6">
        <v>2</v>
      </c>
      <c r="CW110" s="6">
        <v>3.8340000000000001</v>
      </c>
      <c r="CX110" s="1" t="s">
        <v>50</v>
      </c>
      <c r="CY110" s="1" t="s">
        <v>39</v>
      </c>
      <c r="CZ110" s="6"/>
      <c r="DA110" s="6"/>
      <c r="DB110" s="1" t="s">
        <v>59</v>
      </c>
      <c r="DC110" s="1" t="s">
        <v>60</v>
      </c>
      <c r="DD110" s="6"/>
      <c r="DE110" s="6"/>
      <c r="DF110" s="1" t="s">
        <v>52</v>
      </c>
      <c r="DG110" s="1" t="s">
        <v>53</v>
      </c>
      <c r="DH110" s="6"/>
      <c r="DI110" s="6"/>
      <c r="DJ110" s="1" t="s">
        <v>31</v>
      </c>
      <c r="DK110" s="11">
        <f t="shared" si="8"/>
        <v>21.467961216000003</v>
      </c>
    </row>
    <row r="111" spans="1:115" ht="15.75" x14ac:dyDescent="0.25">
      <c r="A111" s="6">
        <v>109</v>
      </c>
      <c r="B111" s="6">
        <v>3</v>
      </c>
      <c r="C111" s="9" t="s">
        <v>138</v>
      </c>
      <c r="D111" s="8" t="s">
        <v>373</v>
      </c>
      <c r="E111" s="6">
        <v>919.60299999999995</v>
      </c>
      <c r="F111" s="6">
        <v>591.31100000000004</v>
      </c>
      <c r="G111" s="10">
        <v>489.73692</v>
      </c>
      <c r="H111" s="3">
        <f t="shared" si="5"/>
        <v>818.02891999999997</v>
      </c>
      <c r="I111" s="3">
        <f t="shared" si="6"/>
        <v>125.692072448</v>
      </c>
      <c r="J111" s="1" t="s">
        <v>28</v>
      </c>
      <c r="K111" s="1" t="s">
        <v>29</v>
      </c>
      <c r="L111" s="6"/>
      <c r="M111" s="6"/>
      <c r="N111" s="1" t="s">
        <v>30</v>
      </c>
      <c r="O111" s="1" t="s">
        <v>34</v>
      </c>
      <c r="P111" s="6"/>
      <c r="Q111" s="6"/>
      <c r="R111" s="1" t="s">
        <v>30</v>
      </c>
      <c r="S111" s="1" t="s">
        <v>32</v>
      </c>
      <c r="T111" s="6"/>
      <c r="U111" s="6"/>
      <c r="V111" s="6" t="s">
        <v>30</v>
      </c>
      <c r="W111" s="6" t="s">
        <v>33</v>
      </c>
      <c r="X111" s="6"/>
      <c r="Y111" s="6"/>
      <c r="Z111" s="1" t="s">
        <v>30</v>
      </c>
      <c r="AA111" s="1" t="s">
        <v>34</v>
      </c>
      <c r="AB111" s="6"/>
      <c r="AC111" s="6"/>
      <c r="AD111" s="1" t="s">
        <v>35</v>
      </c>
      <c r="AE111" s="1" t="s">
        <v>29</v>
      </c>
      <c r="AF111" s="6"/>
      <c r="AG111" s="6"/>
      <c r="AH111" s="1" t="s">
        <v>36</v>
      </c>
      <c r="AI111" s="1" t="s">
        <v>37</v>
      </c>
      <c r="AJ111" s="6"/>
      <c r="AK111" s="6"/>
      <c r="AL111" s="1" t="s">
        <v>38</v>
      </c>
      <c r="AM111" s="1" t="s">
        <v>39</v>
      </c>
      <c r="AN111" s="6">
        <v>2</v>
      </c>
      <c r="AO111" s="6">
        <v>1.103</v>
      </c>
      <c r="AP111" s="1" t="s">
        <v>40</v>
      </c>
      <c r="AQ111" s="1" t="s">
        <v>41</v>
      </c>
      <c r="AR111" s="6"/>
      <c r="AS111" s="6"/>
      <c r="AT111" s="6"/>
      <c r="AU111" s="6"/>
      <c r="AV111" s="6"/>
      <c r="AW111" s="6"/>
      <c r="AX111" s="1" t="s">
        <v>42</v>
      </c>
      <c r="AY111" s="1" t="s">
        <v>39</v>
      </c>
      <c r="AZ111" s="6"/>
      <c r="BA111" s="6"/>
      <c r="BB111" s="1" t="s">
        <v>42</v>
      </c>
      <c r="BC111" s="1" t="s">
        <v>33</v>
      </c>
      <c r="BD111" s="6"/>
      <c r="BE111" s="6"/>
      <c r="BF111" s="1" t="s">
        <v>42</v>
      </c>
      <c r="BG111" s="1" t="s">
        <v>39</v>
      </c>
      <c r="BH111" s="6"/>
      <c r="BI111" s="11"/>
      <c r="BJ111" s="1" t="s">
        <v>43</v>
      </c>
      <c r="BK111" s="1" t="s">
        <v>44</v>
      </c>
      <c r="BL111" s="6"/>
      <c r="BM111" s="6"/>
      <c r="BN111" s="1" t="s">
        <v>45</v>
      </c>
      <c r="BO111" s="1" t="s">
        <v>44</v>
      </c>
      <c r="BP111" s="6"/>
      <c r="BQ111" s="6"/>
      <c r="BR111" s="1" t="s">
        <v>46</v>
      </c>
      <c r="BS111" s="1" t="s">
        <v>47</v>
      </c>
      <c r="BT111" s="6"/>
      <c r="BU111" s="6"/>
      <c r="BV111" s="1" t="s">
        <v>46</v>
      </c>
      <c r="BW111" s="1" t="s">
        <v>41</v>
      </c>
      <c r="BX111" s="6"/>
      <c r="BY111" s="6"/>
      <c r="BZ111" s="1" t="s">
        <v>46</v>
      </c>
      <c r="CA111" s="1" t="s">
        <v>48</v>
      </c>
      <c r="CB111" s="6"/>
      <c r="CC111" s="6"/>
      <c r="CD111" s="1" t="s">
        <v>46</v>
      </c>
      <c r="CE111" s="1" t="s">
        <v>48</v>
      </c>
      <c r="CF111" s="6"/>
      <c r="CG111" s="6"/>
      <c r="CH111" s="1" t="s">
        <v>46</v>
      </c>
      <c r="CI111" s="1" t="s">
        <v>39</v>
      </c>
      <c r="CJ111" s="6"/>
      <c r="CK111" s="6"/>
      <c r="CL111" s="1" t="s">
        <v>49</v>
      </c>
      <c r="CM111" s="1" t="s">
        <v>39</v>
      </c>
      <c r="CN111" s="6"/>
      <c r="CO111" s="6"/>
      <c r="CP111" s="1" t="s">
        <v>50</v>
      </c>
      <c r="CQ111" s="1" t="s">
        <v>51</v>
      </c>
      <c r="CR111" s="6"/>
      <c r="CS111" s="6"/>
      <c r="CT111" s="1" t="s">
        <v>50</v>
      </c>
      <c r="CU111" s="1" t="s">
        <v>39</v>
      </c>
      <c r="CV111" s="6"/>
      <c r="CW111" s="6"/>
      <c r="CX111" s="1" t="s">
        <v>50</v>
      </c>
      <c r="CY111" s="1" t="s">
        <v>39</v>
      </c>
      <c r="CZ111" s="6"/>
      <c r="DA111" s="6"/>
      <c r="DB111" s="1" t="s">
        <v>59</v>
      </c>
      <c r="DC111" s="1" t="s">
        <v>60</v>
      </c>
      <c r="DD111" s="6"/>
      <c r="DE111" s="6"/>
      <c r="DF111" s="1" t="s">
        <v>52</v>
      </c>
      <c r="DG111" s="1" t="s">
        <v>53</v>
      </c>
      <c r="DH111" s="6"/>
      <c r="DI111" s="6"/>
      <c r="DJ111" s="1" t="s">
        <v>31</v>
      </c>
      <c r="DK111" s="11">
        <f t="shared" si="8"/>
        <v>124.58907244800001</v>
      </c>
    </row>
    <row r="112" spans="1:115" s="12" customFormat="1" ht="15.75" x14ac:dyDescent="0.25">
      <c r="A112" s="6">
        <v>110</v>
      </c>
      <c r="B112" s="6">
        <v>3</v>
      </c>
      <c r="C112" s="9" t="s">
        <v>139</v>
      </c>
      <c r="D112" s="8" t="s">
        <v>373</v>
      </c>
      <c r="E112" s="6">
        <v>117.83499999999999</v>
      </c>
      <c r="F112" s="6">
        <v>23.016999999999999</v>
      </c>
      <c r="G112" s="10">
        <v>66.782399999999996</v>
      </c>
      <c r="H112" s="3">
        <f t="shared" si="5"/>
        <v>161.60039999999998</v>
      </c>
      <c r="I112" s="3">
        <f t="shared" si="6"/>
        <v>471.65199999999999</v>
      </c>
      <c r="J112" s="1" t="s">
        <v>28</v>
      </c>
      <c r="K112" s="1" t="s">
        <v>29</v>
      </c>
      <c r="L112" s="6"/>
      <c r="M112" s="6"/>
      <c r="N112" s="1" t="s">
        <v>30</v>
      </c>
      <c r="O112" s="1" t="s">
        <v>34</v>
      </c>
      <c r="P112" s="6"/>
      <c r="Q112" s="6"/>
      <c r="R112" s="1" t="s">
        <v>30</v>
      </c>
      <c r="S112" s="1" t="s">
        <v>32</v>
      </c>
      <c r="T112" s="6"/>
      <c r="U112" s="6"/>
      <c r="V112" s="6" t="s">
        <v>30</v>
      </c>
      <c r="W112" s="6" t="s">
        <v>33</v>
      </c>
      <c r="X112" s="6"/>
      <c r="Y112" s="6"/>
      <c r="Z112" s="1" t="s">
        <v>30</v>
      </c>
      <c r="AA112" s="1" t="s">
        <v>34</v>
      </c>
      <c r="AB112" s="6"/>
      <c r="AC112" s="6"/>
      <c r="AD112" s="1" t="s">
        <v>35</v>
      </c>
      <c r="AE112" s="1" t="s">
        <v>29</v>
      </c>
      <c r="AF112" s="6">
        <v>0.03</v>
      </c>
      <c r="AG112" s="6">
        <v>41.46</v>
      </c>
      <c r="AH112" s="1" t="s">
        <v>36</v>
      </c>
      <c r="AI112" s="1" t="s">
        <v>37</v>
      </c>
      <c r="AJ112" s="6">
        <v>0.14299999999999999</v>
      </c>
      <c r="AK112" s="6">
        <v>415.38</v>
      </c>
      <c r="AL112" s="1" t="s">
        <v>38</v>
      </c>
      <c r="AM112" s="1" t="s">
        <v>39</v>
      </c>
      <c r="AN112" s="6"/>
      <c r="AO112" s="6"/>
      <c r="AP112" s="1" t="s">
        <v>40</v>
      </c>
      <c r="AQ112" s="1" t="s">
        <v>41</v>
      </c>
      <c r="AR112" s="6"/>
      <c r="AS112" s="6"/>
      <c r="AT112" s="6"/>
      <c r="AU112" s="6"/>
      <c r="AV112" s="6"/>
      <c r="AW112" s="6"/>
      <c r="AX112" s="1" t="s">
        <v>42</v>
      </c>
      <c r="AY112" s="1" t="s">
        <v>39</v>
      </c>
      <c r="AZ112" s="6"/>
      <c r="BA112" s="6"/>
      <c r="BB112" s="1" t="s">
        <v>42</v>
      </c>
      <c r="BC112" s="1" t="s">
        <v>33</v>
      </c>
      <c r="BD112" s="6">
        <v>2</v>
      </c>
      <c r="BE112" s="6">
        <v>14.811999999999999</v>
      </c>
      <c r="BF112" s="1" t="s">
        <v>42</v>
      </c>
      <c r="BG112" s="1" t="s">
        <v>39</v>
      </c>
      <c r="BH112" s="6"/>
      <c r="BI112" s="11"/>
      <c r="BJ112" s="1" t="s">
        <v>43</v>
      </c>
      <c r="BK112" s="1" t="s">
        <v>44</v>
      </c>
      <c r="BL112" s="6"/>
      <c r="BM112" s="6"/>
      <c r="BN112" s="1" t="s">
        <v>45</v>
      </c>
      <c r="BO112" s="1" t="s">
        <v>44</v>
      </c>
      <c r="BP112" s="6"/>
      <c r="BQ112" s="6"/>
      <c r="BR112" s="1" t="s">
        <v>46</v>
      </c>
      <c r="BS112" s="1" t="s">
        <v>47</v>
      </c>
      <c r="BT112" s="6"/>
      <c r="BU112" s="6"/>
      <c r="BV112" s="1" t="s">
        <v>46</v>
      </c>
      <c r="BW112" s="1" t="s">
        <v>41</v>
      </c>
      <c r="BX112" s="6"/>
      <c r="BY112" s="6"/>
      <c r="BZ112" s="1" t="s">
        <v>46</v>
      </c>
      <c r="CA112" s="1" t="s">
        <v>48</v>
      </c>
      <c r="CB112" s="6"/>
      <c r="CC112" s="6"/>
      <c r="CD112" s="1" t="s">
        <v>46</v>
      </c>
      <c r="CE112" s="1" t="s">
        <v>48</v>
      </c>
      <c r="CF112" s="6"/>
      <c r="CG112" s="6"/>
      <c r="CH112" s="1" t="s">
        <v>46</v>
      </c>
      <c r="CI112" s="1" t="s">
        <v>39</v>
      </c>
      <c r="CJ112" s="6"/>
      <c r="CK112" s="6"/>
      <c r="CL112" s="1" t="s">
        <v>49</v>
      </c>
      <c r="CM112" s="1" t="s">
        <v>39</v>
      </c>
      <c r="CN112" s="6"/>
      <c r="CO112" s="6"/>
      <c r="CP112" s="1" t="s">
        <v>50</v>
      </c>
      <c r="CQ112" s="1" t="s">
        <v>51</v>
      </c>
      <c r="CR112" s="6"/>
      <c r="CS112" s="6"/>
      <c r="CT112" s="1" t="s">
        <v>50</v>
      </c>
      <c r="CU112" s="1" t="s">
        <v>39</v>
      </c>
      <c r="CV112" s="6"/>
      <c r="CW112" s="6"/>
      <c r="CX112" s="1" t="s">
        <v>50</v>
      </c>
      <c r="CY112" s="1" t="s">
        <v>39</v>
      </c>
      <c r="CZ112" s="6"/>
      <c r="DA112" s="6"/>
      <c r="DB112" s="1" t="s">
        <v>59</v>
      </c>
      <c r="DC112" s="1" t="s">
        <v>60</v>
      </c>
      <c r="DD112" s="6"/>
      <c r="DE112" s="6"/>
      <c r="DF112" s="1" t="s">
        <v>52</v>
      </c>
      <c r="DG112" s="1" t="s">
        <v>53</v>
      </c>
      <c r="DH112" s="6"/>
      <c r="DI112" s="6"/>
      <c r="DJ112" s="1" t="s">
        <v>31</v>
      </c>
      <c r="DK112" s="11"/>
    </row>
    <row r="113" spans="1:115" s="12" customFormat="1" ht="15.75" x14ac:dyDescent="0.25">
      <c r="A113" s="6">
        <v>111</v>
      </c>
      <c r="B113" s="6">
        <v>3</v>
      </c>
      <c r="C113" s="9" t="s">
        <v>140</v>
      </c>
      <c r="D113" s="8" t="s">
        <v>373</v>
      </c>
      <c r="E113" s="6">
        <v>157.88900000000001</v>
      </c>
      <c r="F113" s="6">
        <v>181.624</v>
      </c>
      <c r="G113" s="10">
        <v>212.83776</v>
      </c>
      <c r="H113" s="3">
        <f t="shared" si="5"/>
        <v>189.10276000000002</v>
      </c>
      <c r="I113" s="3">
        <f t="shared" si="6"/>
        <v>412.71299999999997</v>
      </c>
      <c r="J113" s="1" t="s">
        <v>28</v>
      </c>
      <c r="K113" s="1" t="s">
        <v>29</v>
      </c>
      <c r="L113" s="6"/>
      <c r="M113" s="6"/>
      <c r="N113" s="1" t="s">
        <v>30</v>
      </c>
      <c r="O113" s="1" t="s">
        <v>34</v>
      </c>
      <c r="P113" s="6"/>
      <c r="Q113" s="6"/>
      <c r="R113" s="1" t="s">
        <v>30</v>
      </c>
      <c r="S113" s="1" t="s">
        <v>32</v>
      </c>
      <c r="T113" s="6"/>
      <c r="U113" s="6"/>
      <c r="V113" s="6" t="s">
        <v>30</v>
      </c>
      <c r="W113" s="6" t="s">
        <v>33</v>
      </c>
      <c r="X113" s="6"/>
      <c r="Y113" s="6"/>
      <c r="Z113" s="1" t="s">
        <v>30</v>
      </c>
      <c r="AA113" s="1" t="s">
        <v>34</v>
      </c>
      <c r="AB113" s="6"/>
      <c r="AC113" s="6"/>
      <c r="AD113" s="1" t="s">
        <v>35</v>
      </c>
      <c r="AE113" s="1" t="s">
        <v>29</v>
      </c>
      <c r="AF113" s="6">
        <v>0.06</v>
      </c>
      <c r="AG113" s="6">
        <v>82.92</v>
      </c>
      <c r="AH113" s="1" t="s">
        <v>36</v>
      </c>
      <c r="AI113" s="1" t="s">
        <v>37</v>
      </c>
      <c r="AJ113" s="6">
        <v>0.111</v>
      </c>
      <c r="AK113" s="6">
        <v>290.68</v>
      </c>
      <c r="AL113" s="1" t="s">
        <v>38</v>
      </c>
      <c r="AM113" s="1" t="s">
        <v>39</v>
      </c>
      <c r="AN113" s="6">
        <v>7</v>
      </c>
      <c r="AO113" s="6">
        <v>5.2510000000000003</v>
      </c>
      <c r="AP113" s="1" t="s">
        <v>40</v>
      </c>
      <c r="AQ113" s="1" t="s">
        <v>41</v>
      </c>
      <c r="AR113" s="6"/>
      <c r="AS113" s="6"/>
      <c r="AT113" s="6"/>
      <c r="AU113" s="6"/>
      <c r="AV113" s="6"/>
      <c r="AW113" s="6"/>
      <c r="AX113" s="1" t="s">
        <v>42</v>
      </c>
      <c r="AY113" s="1" t="s">
        <v>39</v>
      </c>
      <c r="AZ113" s="6"/>
      <c r="BA113" s="6"/>
      <c r="BB113" s="1" t="s">
        <v>42</v>
      </c>
      <c r="BC113" s="1" t="s">
        <v>33</v>
      </c>
      <c r="BD113" s="6">
        <f>4+1</f>
        <v>5</v>
      </c>
      <c r="BE113" s="6">
        <f>20.696+7.406</f>
        <v>28.102</v>
      </c>
      <c r="BF113" s="1" t="s">
        <v>42</v>
      </c>
      <c r="BG113" s="1" t="s">
        <v>39</v>
      </c>
      <c r="BH113" s="6"/>
      <c r="BI113" s="11"/>
      <c r="BJ113" s="1" t="s">
        <v>43</v>
      </c>
      <c r="BK113" s="1" t="s">
        <v>44</v>
      </c>
      <c r="BL113" s="6"/>
      <c r="BM113" s="6"/>
      <c r="BN113" s="1" t="s">
        <v>45</v>
      </c>
      <c r="BO113" s="1" t="s">
        <v>44</v>
      </c>
      <c r="BP113" s="6"/>
      <c r="BQ113" s="6"/>
      <c r="BR113" s="1" t="s">
        <v>46</v>
      </c>
      <c r="BS113" s="1" t="s">
        <v>47</v>
      </c>
      <c r="BT113" s="6"/>
      <c r="BU113" s="6"/>
      <c r="BV113" s="1" t="s">
        <v>46</v>
      </c>
      <c r="BW113" s="1" t="s">
        <v>41</v>
      </c>
      <c r="BX113" s="6"/>
      <c r="BY113" s="6"/>
      <c r="BZ113" s="1" t="s">
        <v>46</v>
      </c>
      <c r="CA113" s="1" t="s">
        <v>48</v>
      </c>
      <c r="CB113" s="6"/>
      <c r="CC113" s="6"/>
      <c r="CD113" s="1" t="s">
        <v>46</v>
      </c>
      <c r="CE113" s="1" t="s">
        <v>48</v>
      </c>
      <c r="CF113" s="6"/>
      <c r="CG113" s="6"/>
      <c r="CH113" s="1" t="s">
        <v>46</v>
      </c>
      <c r="CI113" s="1" t="s">
        <v>39</v>
      </c>
      <c r="CJ113" s="6"/>
      <c r="CK113" s="6"/>
      <c r="CL113" s="1" t="s">
        <v>49</v>
      </c>
      <c r="CM113" s="1" t="s">
        <v>39</v>
      </c>
      <c r="CN113" s="6">
        <v>10</v>
      </c>
      <c r="CO113" s="6">
        <v>5.76</v>
      </c>
      <c r="CP113" s="1" t="s">
        <v>50</v>
      </c>
      <c r="CQ113" s="1" t="s">
        <v>51</v>
      </c>
      <c r="CR113" s="6"/>
      <c r="CS113" s="6"/>
      <c r="CT113" s="1" t="s">
        <v>50</v>
      </c>
      <c r="CU113" s="1" t="s">
        <v>39</v>
      </c>
      <c r="CV113" s="6"/>
      <c r="CW113" s="6"/>
      <c r="CX113" s="1" t="s">
        <v>50</v>
      </c>
      <c r="CY113" s="1" t="s">
        <v>39</v>
      </c>
      <c r="CZ113" s="6"/>
      <c r="DA113" s="6"/>
      <c r="DB113" s="1" t="s">
        <v>59</v>
      </c>
      <c r="DC113" s="1" t="s">
        <v>60</v>
      </c>
      <c r="DD113" s="6"/>
      <c r="DE113" s="6"/>
      <c r="DF113" s="1" t="s">
        <v>52</v>
      </c>
      <c r="DG113" s="1" t="s">
        <v>53</v>
      </c>
      <c r="DH113" s="6"/>
      <c r="DI113" s="6"/>
      <c r="DJ113" s="1" t="s">
        <v>31</v>
      </c>
      <c r="DK113" s="11"/>
    </row>
    <row r="114" spans="1:115" s="12" customFormat="1" ht="15.75" x14ac:dyDescent="0.25">
      <c r="A114" s="6">
        <v>112</v>
      </c>
      <c r="B114" s="6">
        <v>3</v>
      </c>
      <c r="C114" s="9" t="s">
        <v>141</v>
      </c>
      <c r="D114" s="8" t="s">
        <v>373</v>
      </c>
      <c r="E114" s="6">
        <v>65.269000000000005</v>
      </c>
      <c r="F114" s="6">
        <v>36.776000000000003</v>
      </c>
      <c r="G114" s="10">
        <v>144.54132000000001</v>
      </c>
      <c r="H114" s="3">
        <f t="shared" si="5"/>
        <v>173.03432000000001</v>
      </c>
      <c r="I114" s="3">
        <f t="shared" si="6"/>
        <v>167.68431180799999</v>
      </c>
      <c r="J114" s="1" t="s">
        <v>28</v>
      </c>
      <c r="K114" s="1" t="s">
        <v>29</v>
      </c>
      <c r="L114" s="6">
        <v>0.03</v>
      </c>
      <c r="M114" s="6">
        <v>38.549999999999997</v>
      </c>
      <c r="N114" s="1" t="s">
        <v>30</v>
      </c>
      <c r="O114" s="1" t="s">
        <v>34</v>
      </c>
      <c r="P114" s="6"/>
      <c r="Q114" s="6"/>
      <c r="R114" s="1" t="s">
        <v>30</v>
      </c>
      <c r="S114" s="1" t="s">
        <v>32</v>
      </c>
      <c r="T114" s="6"/>
      <c r="U114" s="6"/>
      <c r="V114" s="6" t="s">
        <v>30</v>
      </c>
      <c r="W114" s="6" t="s">
        <v>33</v>
      </c>
      <c r="X114" s="6"/>
      <c r="Y114" s="6"/>
      <c r="Z114" s="1" t="s">
        <v>30</v>
      </c>
      <c r="AA114" s="1" t="s">
        <v>34</v>
      </c>
      <c r="AB114" s="6"/>
      <c r="AC114" s="6"/>
      <c r="AD114" s="1" t="s">
        <v>35</v>
      </c>
      <c r="AE114" s="1" t="s">
        <v>29</v>
      </c>
      <c r="AF114" s="6">
        <v>0.03</v>
      </c>
      <c r="AG114" s="6">
        <v>41.46</v>
      </c>
      <c r="AH114" s="1" t="s">
        <v>36</v>
      </c>
      <c r="AI114" s="1" t="s">
        <v>37</v>
      </c>
      <c r="AJ114" s="6"/>
      <c r="AK114" s="6"/>
      <c r="AL114" s="1" t="s">
        <v>38</v>
      </c>
      <c r="AM114" s="1" t="s">
        <v>39</v>
      </c>
      <c r="AN114" s="6">
        <v>10</v>
      </c>
      <c r="AO114" s="6">
        <v>6.633</v>
      </c>
      <c r="AP114" s="1" t="s">
        <v>40</v>
      </c>
      <c r="AQ114" s="1" t="s">
        <v>41</v>
      </c>
      <c r="AR114" s="6"/>
      <c r="AS114" s="6"/>
      <c r="AT114" s="6"/>
      <c r="AU114" s="6"/>
      <c r="AV114" s="6"/>
      <c r="AW114" s="6"/>
      <c r="AX114" s="1" t="s">
        <v>42</v>
      </c>
      <c r="AY114" s="1" t="s">
        <v>39</v>
      </c>
      <c r="AZ114" s="6"/>
      <c r="BA114" s="6"/>
      <c r="BB114" s="1" t="s">
        <v>42</v>
      </c>
      <c r="BC114" s="1" t="s">
        <v>33</v>
      </c>
      <c r="BD114" s="6"/>
      <c r="BE114" s="6"/>
      <c r="BF114" s="1" t="s">
        <v>42</v>
      </c>
      <c r="BG114" s="1" t="s">
        <v>39</v>
      </c>
      <c r="BH114" s="6">
        <v>5</v>
      </c>
      <c r="BI114" s="11">
        <v>17.035</v>
      </c>
      <c r="BJ114" s="1" t="s">
        <v>43</v>
      </c>
      <c r="BK114" s="1" t="s">
        <v>44</v>
      </c>
      <c r="BL114" s="6"/>
      <c r="BM114" s="6"/>
      <c r="BN114" s="1" t="s">
        <v>45</v>
      </c>
      <c r="BO114" s="1" t="s">
        <v>44</v>
      </c>
      <c r="BP114" s="6"/>
      <c r="BQ114" s="6"/>
      <c r="BR114" s="1" t="s">
        <v>46</v>
      </c>
      <c r="BS114" s="1" t="s">
        <v>47</v>
      </c>
      <c r="BT114" s="6"/>
      <c r="BU114" s="6"/>
      <c r="BV114" s="1" t="s">
        <v>46</v>
      </c>
      <c r="BW114" s="1" t="s">
        <v>41</v>
      </c>
      <c r="BX114" s="6"/>
      <c r="BY114" s="6"/>
      <c r="BZ114" s="1" t="s">
        <v>46</v>
      </c>
      <c r="CA114" s="1" t="s">
        <v>48</v>
      </c>
      <c r="CB114" s="6"/>
      <c r="CC114" s="6"/>
      <c r="CD114" s="1" t="s">
        <v>46</v>
      </c>
      <c r="CE114" s="1" t="s">
        <v>48</v>
      </c>
      <c r="CF114" s="6"/>
      <c r="CG114" s="6"/>
      <c r="CH114" s="1" t="s">
        <v>46</v>
      </c>
      <c r="CI114" s="1" t="s">
        <v>39</v>
      </c>
      <c r="CJ114" s="6"/>
      <c r="CK114" s="6"/>
      <c r="CL114" s="1" t="s">
        <v>49</v>
      </c>
      <c r="CM114" s="1" t="s">
        <v>39</v>
      </c>
      <c r="CN114" s="6"/>
      <c r="CO114" s="6"/>
      <c r="CP114" s="1" t="s">
        <v>50</v>
      </c>
      <c r="CQ114" s="1" t="s">
        <v>51</v>
      </c>
      <c r="CR114" s="6"/>
      <c r="CS114" s="6"/>
      <c r="CT114" s="1" t="s">
        <v>50</v>
      </c>
      <c r="CU114" s="1" t="s">
        <v>39</v>
      </c>
      <c r="CV114" s="6">
        <v>10</v>
      </c>
      <c r="CW114" s="6">
        <v>19.170000000000002</v>
      </c>
      <c r="CX114" s="1" t="s">
        <v>50</v>
      </c>
      <c r="CY114" s="1" t="s">
        <v>39</v>
      </c>
      <c r="CZ114" s="6">
        <v>5</v>
      </c>
      <c r="DA114" s="6">
        <v>8.0649999999999995</v>
      </c>
      <c r="DB114" s="1" t="s">
        <v>59</v>
      </c>
      <c r="DC114" s="1" t="s">
        <v>60</v>
      </c>
      <c r="DD114" s="6"/>
      <c r="DE114" s="6"/>
      <c r="DF114" s="1" t="s">
        <v>52</v>
      </c>
      <c r="DG114" s="1" t="s">
        <v>53</v>
      </c>
      <c r="DH114" s="6"/>
      <c r="DI114" s="6"/>
      <c r="DJ114" s="1" t="s">
        <v>31</v>
      </c>
      <c r="DK114" s="11">
        <f>0.2544*G114</f>
        <v>36.771311808000007</v>
      </c>
    </row>
    <row r="115" spans="1:115" s="12" customFormat="1" ht="15.75" x14ac:dyDescent="0.25">
      <c r="A115" s="6">
        <v>113</v>
      </c>
      <c r="B115" s="6">
        <v>3</v>
      </c>
      <c r="C115" s="9" t="s">
        <v>142</v>
      </c>
      <c r="D115" s="8" t="s">
        <v>373</v>
      </c>
      <c r="E115" s="6">
        <v>418.39699999999999</v>
      </c>
      <c r="F115" s="6">
        <v>28.187000000000001</v>
      </c>
      <c r="G115" s="10">
        <v>139.83011999999999</v>
      </c>
      <c r="H115" s="3">
        <f t="shared" si="5"/>
        <v>530.04012</v>
      </c>
      <c r="I115" s="3">
        <f t="shared" si="6"/>
        <v>221.73378252800003</v>
      </c>
      <c r="J115" s="1" t="s">
        <v>28</v>
      </c>
      <c r="K115" s="1" t="s">
        <v>29</v>
      </c>
      <c r="L115" s="6"/>
      <c r="M115" s="6"/>
      <c r="N115" s="1" t="s">
        <v>30</v>
      </c>
      <c r="O115" s="1" t="s">
        <v>34</v>
      </c>
      <c r="P115" s="6"/>
      <c r="Q115" s="6"/>
      <c r="R115" s="1" t="s">
        <v>30</v>
      </c>
      <c r="S115" s="1" t="s">
        <v>32</v>
      </c>
      <c r="T115" s="6"/>
      <c r="U115" s="6"/>
      <c r="V115" s="6" t="s">
        <v>30</v>
      </c>
      <c r="W115" s="6" t="s">
        <v>33</v>
      </c>
      <c r="X115" s="6">
        <v>1</v>
      </c>
      <c r="Y115" s="6">
        <v>7.1050000000000004</v>
      </c>
      <c r="Z115" s="1" t="s">
        <v>30</v>
      </c>
      <c r="AA115" s="1" t="s">
        <v>34</v>
      </c>
      <c r="AB115" s="6"/>
      <c r="AC115" s="6"/>
      <c r="AD115" s="1" t="s">
        <v>35</v>
      </c>
      <c r="AE115" s="1" t="s">
        <v>29</v>
      </c>
      <c r="AF115" s="6"/>
      <c r="AG115" s="6"/>
      <c r="AH115" s="1" t="s">
        <v>36</v>
      </c>
      <c r="AI115" s="1" t="s">
        <v>37</v>
      </c>
      <c r="AJ115" s="6"/>
      <c r="AK115" s="6"/>
      <c r="AL115" s="1" t="s">
        <v>38</v>
      </c>
      <c r="AM115" s="1" t="s">
        <v>39</v>
      </c>
      <c r="AN115" s="6"/>
      <c r="AO115" s="6"/>
      <c r="AP115" s="1" t="s">
        <v>40</v>
      </c>
      <c r="AQ115" s="1" t="s">
        <v>41</v>
      </c>
      <c r="AR115" s="6"/>
      <c r="AS115" s="6"/>
      <c r="AT115" s="6"/>
      <c r="AU115" s="6"/>
      <c r="AV115" s="6"/>
      <c r="AW115" s="6"/>
      <c r="AX115" s="1" t="s">
        <v>42</v>
      </c>
      <c r="AY115" s="1" t="s">
        <v>39</v>
      </c>
      <c r="AZ115" s="6"/>
      <c r="BA115" s="6"/>
      <c r="BB115" s="1" t="s">
        <v>42</v>
      </c>
      <c r="BC115" s="1" t="s">
        <v>33</v>
      </c>
      <c r="BD115" s="6"/>
      <c r="BE115" s="6"/>
      <c r="BF115" s="1" t="s">
        <v>42</v>
      </c>
      <c r="BG115" s="1" t="s">
        <v>39</v>
      </c>
      <c r="BH115" s="6"/>
      <c r="BI115" s="11"/>
      <c r="BJ115" s="1" t="s">
        <v>43</v>
      </c>
      <c r="BK115" s="1" t="s">
        <v>44</v>
      </c>
      <c r="BL115" s="6">
        <v>4.0000000000000001E-3</v>
      </c>
      <c r="BM115" s="6">
        <v>1.6240000000000001</v>
      </c>
      <c r="BN115" s="1" t="s">
        <v>45</v>
      </c>
      <c r="BO115" s="1" t="s">
        <v>44</v>
      </c>
      <c r="BP115" s="6"/>
      <c r="BQ115" s="6"/>
      <c r="BR115" s="1" t="s">
        <v>46</v>
      </c>
      <c r="BS115" s="1" t="s">
        <v>47</v>
      </c>
      <c r="BT115" s="6"/>
      <c r="BU115" s="6"/>
      <c r="BV115" s="1" t="s">
        <v>46</v>
      </c>
      <c r="BW115" s="1" t="s">
        <v>41</v>
      </c>
      <c r="BX115" s="6"/>
      <c r="BY115" s="6"/>
      <c r="BZ115" s="1" t="s">
        <v>46</v>
      </c>
      <c r="CA115" s="1" t="s">
        <v>48</v>
      </c>
      <c r="CB115" s="6"/>
      <c r="CC115" s="6"/>
      <c r="CD115" s="1" t="s">
        <v>46</v>
      </c>
      <c r="CE115" s="1" t="s">
        <v>48</v>
      </c>
      <c r="CF115" s="6">
        <v>0.08</v>
      </c>
      <c r="CG115" s="6">
        <v>122.72</v>
      </c>
      <c r="CH115" s="1" t="s">
        <v>46</v>
      </c>
      <c r="CI115" s="1" t="s">
        <v>39</v>
      </c>
      <c r="CJ115" s="6"/>
      <c r="CK115" s="6"/>
      <c r="CL115" s="1" t="s">
        <v>49</v>
      </c>
      <c r="CM115" s="1" t="s">
        <v>39</v>
      </c>
      <c r="CN115" s="6"/>
      <c r="CO115" s="6"/>
      <c r="CP115" s="1" t="s">
        <v>50</v>
      </c>
      <c r="CQ115" s="1" t="s">
        <v>51</v>
      </c>
      <c r="CR115" s="6">
        <v>0.1</v>
      </c>
      <c r="CS115" s="6">
        <v>16.8</v>
      </c>
      <c r="CT115" s="1" t="s">
        <v>50</v>
      </c>
      <c r="CU115" s="1" t="s">
        <v>39</v>
      </c>
      <c r="CV115" s="6">
        <v>20</v>
      </c>
      <c r="CW115" s="6">
        <v>23.38</v>
      </c>
      <c r="CX115" s="1" t="s">
        <v>50</v>
      </c>
      <c r="CY115" s="1" t="s">
        <v>39</v>
      </c>
      <c r="CZ115" s="6"/>
      <c r="DA115" s="6"/>
      <c r="DB115" s="1" t="s">
        <v>59</v>
      </c>
      <c r="DC115" s="1" t="s">
        <v>60</v>
      </c>
      <c r="DD115" s="6">
        <v>4.2000000000000003E-2</v>
      </c>
      <c r="DE115" s="6">
        <v>14.532</v>
      </c>
      <c r="DF115" s="1" t="s">
        <v>52</v>
      </c>
      <c r="DG115" s="1" t="s">
        <v>53</v>
      </c>
      <c r="DH115" s="6"/>
      <c r="DI115" s="6"/>
      <c r="DJ115" s="1" t="s">
        <v>31</v>
      </c>
      <c r="DK115" s="11">
        <f>0.2544*G115</f>
        <v>35.572782527999998</v>
      </c>
    </row>
    <row r="116" spans="1:115" s="12" customFormat="1" ht="15.75" x14ac:dyDescent="0.25">
      <c r="A116" s="6">
        <v>114</v>
      </c>
      <c r="B116" s="6">
        <v>3</v>
      </c>
      <c r="C116" s="9" t="s">
        <v>143</v>
      </c>
      <c r="D116" s="8" t="s">
        <v>373</v>
      </c>
      <c r="E116" s="6">
        <v>192.155</v>
      </c>
      <c r="F116" s="6">
        <v>249.71899999999999</v>
      </c>
      <c r="G116" s="10">
        <v>132.44784000000001</v>
      </c>
      <c r="H116" s="3">
        <f t="shared" si="5"/>
        <v>74.883840000000021</v>
      </c>
      <c r="I116" s="3">
        <f t="shared" si="6"/>
        <v>74.883999999999986</v>
      </c>
      <c r="J116" s="1" t="s">
        <v>28</v>
      </c>
      <c r="K116" s="1" t="s">
        <v>29</v>
      </c>
      <c r="L116" s="6">
        <v>0.01</v>
      </c>
      <c r="M116" s="6">
        <v>5.37</v>
      </c>
      <c r="N116" s="1" t="s">
        <v>30</v>
      </c>
      <c r="O116" s="1" t="s">
        <v>34</v>
      </c>
      <c r="P116" s="6"/>
      <c r="Q116" s="6"/>
      <c r="R116" s="1" t="s">
        <v>30</v>
      </c>
      <c r="S116" s="1" t="s">
        <v>32</v>
      </c>
      <c r="T116" s="6"/>
      <c r="U116" s="6"/>
      <c r="V116" s="6" t="s">
        <v>30</v>
      </c>
      <c r="W116" s="6" t="s">
        <v>33</v>
      </c>
      <c r="X116" s="6"/>
      <c r="Y116" s="6"/>
      <c r="Z116" s="1" t="s">
        <v>30</v>
      </c>
      <c r="AA116" s="1" t="s">
        <v>34</v>
      </c>
      <c r="AB116" s="6"/>
      <c r="AC116" s="6"/>
      <c r="AD116" s="1" t="s">
        <v>35</v>
      </c>
      <c r="AE116" s="1" t="s">
        <v>29</v>
      </c>
      <c r="AF116" s="6"/>
      <c r="AG116" s="6"/>
      <c r="AH116" s="1" t="s">
        <v>36</v>
      </c>
      <c r="AI116" s="1" t="s">
        <v>37</v>
      </c>
      <c r="AJ116" s="6"/>
      <c r="AK116" s="6"/>
      <c r="AL116" s="1" t="s">
        <v>38</v>
      </c>
      <c r="AM116" s="1" t="s">
        <v>39</v>
      </c>
      <c r="AN116" s="6"/>
      <c r="AO116" s="6"/>
      <c r="AP116" s="1" t="s">
        <v>40</v>
      </c>
      <c r="AQ116" s="1" t="s">
        <v>41</v>
      </c>
      <c r="AR116" s="6">
        <v>1.4999999999999999E-2</v>
      </c>
      <c r="AS116" s="6">
        <v>22.785</v>
      </c>
      <c r="AT116" s="6"/>
      <c r="AU116" s="6"/>
      <c r="AV116" s="6"/>
      <c r="AW116" s="6"/>
      <c r="AX116" s="1" t="s">
        <v>42</v>
      </c>
      <c r="AY116" s="1" t="s">
        <v>39</v>
      </c>
      <c r="AZ116" s="6"/>
      <c r="BA116" s="6"/>
      <c r="BB116" s="1" t="s">
        <v>42</v>
      </c>
      <c r="BC116" s="1" t="s">
        <v>33</v>
      </c>
      <c r="BD116" s="6">
        <v>1</v>
      </c>
      <c r="BE116" s="6">
        <v>7.4059999999999997</v>
      </c>
      <c r="BF116" s="1" t="s">
        <v>42</v>
      </c>
      <c r="BG116" s="1" t="s">
        <v>39</v>
      </c>
      <c r="BH116" s="6"/>
      <c r="BI116" s="11"/>
      <c r="BJ116" s="1" t="s">
        <v>43</v>
      </c>
      <c r="BK116" s="1" t="s">
        <v>44</v>
      </c>
      <c r="BL116" s="6"/>
      <c r="BM116" s="6"/>
      <c r="BN116" s="1" t="s">
        <v>45</v>
      </c>
      <c r="BO116" s="1" t="s">
        <v>44</v>
      </c>
      <c r="BP116" s="6"/>
      <c r="BQ116" s="6"/>
      <c r="BR116" s="1" t="s">
        <v>46</v>
      </c>
      <c r="BS116" s="1" t="s">
        <v>47</v>
      </c>
      <c r="BT116" s="6"/>
      <c r="BU116" s="6"/>
      <c r="BV116" s="1" t="s">
        <v>46</v>
      </c>
      <c r="BW116" s="1" t="s">
        <v>41</v>
      </c>
      <c r="BX116" s="6"/>
      <c r="BY116" s="6"/>
      <c r="BZ116" s="1" t="s">
        <v>46</v>
      </c>
      <c r="CA116" s="1" t="s">
        <v>48</v>
      </c>
      <c r="CB116" s="6"/>
      <c r="CC116" s="6"/>
      <c r="CD116" s="1" t="s">
        <v>46</v>
      </c>
      <c r="CE116" s="1" t="s">
        <v>48</v>
      </c>
      <c r="CF116" s="6"/>
      <c r="CG116" s="6"/>
      <c r="CH116" s="1" t="s">
        <v>46</v>
      </c>
      <c r="CI116" s="1" t="s">
        <v>39</v>
      </c>
      <c r="CJ116" s="6"/>
      <c r="CK116" s="6"/>
      <c r="CL116" s="1" t="s">
        <v>49</v>
      </c>
      <c r="CM116" s="1" t="s">
        <v>39</v>
      </c>
      <c r="CN116" s="6"/>
      <c r="CO116" s="6"/>
      <c r="CP116" s="1" t="s">
        <v>50</v>
      </c>
      <c r="CQ116" s="1" t="s">
        <v>51</v>
      </c>
      <c r="CR116" s="6"/>
      <c r="CS116" s="6"/>
      <c r="CT116" s="1" t="s">
        <v>50</v>
      </c>
      <c r="CU116" s="1" t="s">
        <v>39</v>
      </c>
      <c r="CV116" s="6">
        <v>12</v>
      </c>
      <c r="CW116" s="6">
        <v>29.603999999999999</v>
      </c>
      <c r="CX116" s="1" t="s">
        <v>50</v>
      </c>
      <c r="CY116" s="1" t="s">
        <v>39</v>
      </c>
      <c r="CZ116" s="6"/>
      <c r="DA116" s="6"/>
      <c r="DB116" s="1" t="s">
        <v>59</v>
      </c>
      <c r="DC116" s="1" t="s">
        <v>60</v>
      </c>
      <c r="DD116" s="6"/>
      <c r="DE116" s="6"/>
      <c r="DF116" s="1" t="s">
        <v>52</v>
      </c>
      <c r="DG116" s="1" t="s">
        <v>53</v>
      </c>
      <c r="DH116" s="6"/>
      <c r="DI116" s="6"/>
      <c r="DJ116" s="1" t="s">
        <v>31</v>
      </c>
      <c r="DK116" s="11">
        <v>9.7189999999999994</v>
      </c>
    </row>
    <row r="117" spans="1:115" s="12" customFormat="1" ht="15.75" x14ac:dyDescent="0.25">
      <c r="A117" s="6">
        <v>115</v>
      </c>
      <c r="B117" s="6">
        <v>3</v>
      </c>
      <c r="C117" s="9" t="s">
        <v>144</v>
      </c>
      <c r="D117" s="8" t="s">
        <v>373</v>
      </c>
      <c r="E117" s="6">
        <v>-109.2</v>
      </c>
      <c r="F117" s="6">
        <v>0.748</v>
      </c>
      <c r="G117" s="10">
        <v>136.00800000000001</v>
      </c>
      <c r="H117" s="3">
        <f t="shared" si="5"/>
        <v>26.060000000000002</v>
      </c>
      <c r="I117" s="3">
        <f t="shared" si="6"/>
        <v>86.074999999999989</v>
      </c>
      <c r="J117" s="1" t="s">
        <v>28</v>
      </c>
      <c r="K117" s="1" t="s">
        <v>29</v>
      </c>
      <c r="L117" s="6"/>
      <c r="M117" s="6"/>
      <c r="N117" s="1" t="s">
        <v>30</v>
      </c>
      <c r="O117" s="1" t="s">
        <v>34</v>
      </c>
      <c r="P117" s="6"/>
      <c r="Q117" s="6"/>
      <c r="R117" s="1" t="s">
        <v>30</v>
      </c>
      <c r="S117" s="1" t="s">
        <v>32</v>
      </c>
      <c r="T117" s="6"/>
      <c r="U117" s="6"/>
      <c r="V117" s="6" t="s">
        <v>30</v>
      </c>
      <c r="W117" s="6" t="s">
        <v>33</v>
      </c>
      <c r="X117" s="6"/>
      <c r="Y117" s="6"/>
      <c r="Z117" s="1" t="s">
        <v>30</v>
      </c>
      <c r="AA117" s="1" t="s">
        <v>34</v>
      </c>
      <c r="AB117" s="6"/>
      <c r="AC117" s="6"/>
      <c r="AD117" s="1" t="s">
        <v>35</v>
      </c>
      <c r="AE117" s="1" t="s">
        <v>29</v>
      </c>
      <c r="AF117" s="6"/>
      <c r="AG117" s="6"/>
      <c r="AH117" s="1" t="s">
        <v>36</v>
      </c>
      <c r="AI117" s="1" t="s">
        <v>37</v>
      </c>
      <c r="AJ117" s="6"/>
      <c r="AK117" s="6"/>
      <c r="AL117" s="1" t="s">
        <v>38</v>
      </c>
      <c r="AM117" s="1" t="s">
        <v>39</v>
      </c>
      <c r="AN117" s="6"/>
      <c r="AO117" s="6"/>
      <c r="AP117" s="1" t="s">
        <v>40</v>
      </c>
      <c r="AQ117" s="1" t="s">
        <v>41</v>
      </c>
      <c r="AR117" s="6"/>
      <c r="AS117" s="6"/>
      <c r="AT117" s="6"/>
      <c r="AU117" s="6"/>
      <c r="AV117" s="6"/>
      <c r="AW117" s="6"/>
      <c r="AX117" s="1" t="s">
        <v>42</v>
      </c>
      <c r="AY117" s="1" t="s">
        <v>39</v>
      </c>
      <c r="AZ117" s="6"/>
      <c r="BA117" s="6"/>
      <c r="BB117" s="1" t="s">
        <v>42</v>
      </c>
      <c r="BC117" s="1" t="s">
        <v>33</v>
      </c>
      <c r="BD117" s="6">
        <v>4</v>
      </c>
      <c r="BE117" s="6">
        <v>29.623999999999999</v>
      </c>
      <c r="BF117" s="1" t="s">
        <v>42</v>
      </c>
      <c r="BG117" s="1" t="s">
        <v>39</v>
      </c>
      <c r="BH117" s="6"/>
      <c r="BI117" s="11"/>
      <c r="BJ117" s="1" t="s">
        <v>43</v>
      </c>
      <c r="BK117" s="1" t="s">
        <v>44</v>
      </c>
      <c r="BL117" s="6">
        <v>4.0000000000000001E-3</v>
      </c>
      <c r="BM117" s="6">
        <f>0.812+0.988</f>
        <v>1.8</v>
      </c>
      <c r="BN117" s="1" t="s">
        <v>45</v>
      </c>
      <c r="BO117" s="1" t="s">
        <v>44</v>
      </c>
      <c r="BP117" s="6">
        <v>2E-3</v>
      </c>
      <c r="BQ117" s="6">
        <v>3.5569999999999999</v>
      </c>
      <c r="BR117" s="1" t="s">
        <v>46</v>
      </c>
      <c r="BS117" s="1" t="s">
        <v>47</v>
      </c>
      <c r="BT117" s="6"/>
      <c r="BU117" s="6"/>
      <c r="BV117" s="1" t="s">
        <v>46</v>
      </c>
      <c r="BW117" s="1" t="s">
        <v>41</v>
      </c>
      <c r="BX117" s="6"/>
      <c r="BY117" s="6"/>
      <c r="BZ117" s="1" t="s">
        <v>46</v>
      </c>
      <c r="CA117" s="1" t="s">
        <v>48</v>
      </c>
      <c r="CB117" s="6"/>
      <c r="CC117" s="6"/>
      <c r="CD117" s="1" t="s">
        <v>46</v>
      </c>
      <c r="CE117" s="1" t="s">
        <v>48</v>
      </c>
      <c r="CF117" s="6"/>
      <c r="CG117" s="6"/>
      <c r="CH117" s="1" t="s">
        <v>46</v>
      </c>
      <c r="CI117" s="1" t="s">
        <v>39</v>
      </c>
      <c r="CJ117" s="6"/>
      <c r="CK117" s="6"/>
      <c r="CL117" s="1" t="s">
        <v>49</v>
      </c>
      <c r="CM117" s="1" t="s">
        <v>39</v>
      </c>
      <c r="CN117" s="6"/>
      <c r="CO117" s="6"/>
      <c r="CP117" s="1" t="s">
        <v>50</v>
      </c>
      <c r="CQ117" s="1" t="s">
        <v>51</v>
      </c>
      <c r="CR117" s="6">
        <v>0.03</v>
      </c>
      <c r="CS117" s="6">
        <v>5.04</v>
      </c>
      <c r="CT117" s="1" t="s">
        <v>50</v>
      </c>
      <c r="CU117" s="1" t="s">
        <v>39</v>
      </c>
      <c r="CV117" s="6">
        <v>16</v>
      </c>
      <c r="CW117" s="6">
        <v>29.923999999999999</v>
      </c>
      <c r="CX117" s="1" t="s">
        <v>50</v>
      </c>
      <c r="CY117" s="1" t="s">
        <v>39</v>
      </c>
      <c r="CZ117" s="6">
        <v>10</v>
      </c>
      <c r="DA117" s="6">
        <v>16.13</v>
      </c>
      <c r="DB117" s="1" t="s">
        <v>59</v>
      </c>
      <c r="DC117" s="1" t="s">
        <v>60</v>
      </c>
      <c r="DD117" s="6"/>
      <c r="DE117" s="6"/>
      <c r="DF117" s="1" t="s">
        <v>52</v>
      </c>
      <c r="DG117" s="1" t="s">
        <v>53</v>
      </c>
      <c r="DH117" s="6"/>
      <c r="DI117" s="6"/>
      <c r="DJ117" s="1" t="s">
        <v>31</v>
      </c>
      <c r="DK117" s="11"/>
    </row>
    <row r="118" spans="1:115" ht="15.75" x14ac:dyDescent="0.25">
      <c r="A118" s="6">
        <v>116</v>
      </c>
      <c r="B118" s="6">
        <v>3</v>
      </c>
      <c r="C118" s="9" t="s">
        <v>408</v>
      </c>
      <c r="D118" s="8" t="s">
        <v>373</v>
      </c>
      <c r="E118" s="6">
        <v>82.38</v>
      </c>
      <c r="F118" s="6">
        <v>5.4720000000000004</v>
      </c>
      <c r="G118" s="10">
        <v>78.515879999999996</v>
      </c>
      <c r="H118" s="3">
        <f t="shared" si="5"/>
        <v>155.42388</v>
      </c>
      <c r="I118" s="3">
        <f t="shared" si="6"/>
        <v>152.87743987200002</v>
      </c>
      <c r="J118" s="1" t="s">
        <v>28</v>
      </c>
      <c r="K118" s="1" t="s">
        <v>29</v>
      </c>
      <c r="L118" s="6">
        <v>0.05</v>
      </c>
      <c r="M118" s="6">
        <v>64.25</v>
      </c>
      <c r="N118" s="1" t="s">
        <v>30</v>
      </c>
      <c r="O118" s="1" t="s">
        <v>34</v>
      </c>
      <c r="P118" s="6"/>
      <c r="Q118" s="6"/>
      <c r="R118" s="1" t="s">
        <v>30</v>
      </c>
      <c r="S118" s="1" t="s">
        <v>32</v>
      </c>
      <c r="T118" s="6">
        <v>2E-3</v>
      </c>
      <c r="U118" s="6">
        <v>7.65</v>
      </c>
      <c r="V118" s="6" t="s">
        <v>30</v>
      </c>
      <c r="W118" s="6" t="s">
        <v>33</v>
      </c>
      <c r="X118" s="6"/>
      <c r="Y118" s="6"/>
      <c r="Z118" s="1" t="s">
        <v>30</v>
      </c>
      <c r="AA118" s="1" t="s">
        <v>34</v>
      </c>
      <c r="AB118" s="6">
        <v>1</v>
      </c>
      <c r="AC118" s="6">
        <v>2.8039999999999998</v>
      </c>
      <c r="AD118" s="1" t="s">
        <v>35</v>
      </c>
      <c r="AE118" s="1" t="s">
        <v>29</v>
      </c>
      <c r="AF118" s="6"/>
      <c r="AG118" s="6"/>
      <c r="AH118" s="1" t="s">
        <v>36</v>
      </c>
      <c r="AI118" s="1" t="s">
        <v>37</v>
      </c>
      <c r="AJ118" s="6"/>
      <c r="AK118" s="6"/>
      <c r="AL118" s="1" t="s">
        <v>38</v>
      </c>
      <c r="AM118" s="1" t="s">
        <v>39</v>
      </c>
      <c r="AN118" s="6"/>
      <c r="AO118" s="6"/>
      <c r="AP118" s="1" t="s">
        <v>40</v>
      </c>
      <c r="AQ118" s="1" t="s">
        <v>41</v>
      </c>
      <c r="AR118" s="6"/>
      <c r="AS118" s="6"/>
      <c r="AT118" s="6"/>
      <c r="AU118" s="6"/>
      <c r="AV118" s="6"/>
      <c r="AW118" s="6"/>
      <c r="AX118" s="1" t="s">
        <v>42</v>
      </c>
      <c r="AY118" s="1" t="s">
        <v>39</v>
      </c>
      <c r="AZ118" s="6"/>
      <c r="BA118" s="6"/>
      <c r="BB118" s="1" t="s">
        <v>42</v>
      </c>
      <c r="BC118" s="1" t="s">
        <v>33</v>
      </c>
      <c r="BD118" s="6">
        <v>2</v>
      </c>
      <c r="BE118" s="6">
        <v>14.811999999999999</v>
      </c>
      <c r="BF118" s="1" t="s">
        <v>42</v>
      </c>
      <c r="BG118" s="1" t="s">
        <v>39</v>
      </c>
      <c r="BH118" s="6"/>
      <c r="BI118" s="11"/>
      <c r="BJ118" s="1" t="s">
        <v>43</v>
      </c>
      <c r="BK118" s="1" t="s">
        <v>44</v>
      </c>
      <c r="BL118" s="6">
        <v>2E-3</v>
      </c>
      <c r="BM118" s="6">
        <v>0.81200000000000006</v>
      </c>
      <c r="BN118" s="1" t="s">
        <v>45</v>
      </c>
      <c r="BO118" s="1" t="s">
        <v>44</v>
      </c>
      <c r="BP118" s="6"/>
      <c r="BQ118" s="6"/>
      <c r="BR118" s="1" t="s">
        <v>46</v>
      </c>
      <c r="BS118" s="1" t="s">
        <v>47</v>
      </c>
      <c r="BT118" s="6"/>
      <c r="BU118" s="6"/>
      <c r="BV118" s="1" t="s">
        <v>46</v>
      </c>
      <c r="BW118" s="1" t="s">
        <v>41</v>
      </c>
      <c r="BX118" s="6"/>
      <c r="BY118" s="6"/>
      <c r="BZ118" s="1" t="s">
        <v>46</v>
      </c>
      <c r="CA118" s="1" t="s">
        <v>48</v>
      </c>
      <c r="CB118" s="6"/>
      <c r="CC118" s="6"/>
      <c r="CD118" s="1" t="s">
        <v>46</v>
      </c>
      <c r="CE118" s="1" t="s">
        <v>48</v>
      </c>
      <c r="CF118" s="6">
        <v>0.01</v>
      </c>
      <c r="CG118" s="6">
        <v>15.34</v>
      </c>
      <c r="CH118" s="1" t="s">
        <v>46</v>
      </c>
      <c r="CI118" s="1" t="s">
        <v>39</v>
      </c>
      <c r="CJ118" s="6"/>
      <c r="CK118" s="6"/>
      <c r="CL118" s="1" t="s">
        <v>49</v>
      </c>
      <c r="CM118" s="1" t="s">
        <v>39</v>
      </c>
      <c r="CN118" s="6"/>
      <c r="CO118" s="6"/>
      <c r="CP118" s="1" t="s">
        <v>50</v>
      </c>
      <c r="CQ118" s="1" t="s">
        <v>51</v>
      </c>
      <c r="CR118" s="6"/>
      <c r="CS118" s="6"/>
      <c r="CT118" s="1" t="s">
        <v>50</v>
      </c>
      <c r="CU118" s="1" t="s">
        <v>39</v>
      </c>
      <c r="CV118" s="6">
        <v>10</v>
      </c>
      <c r="CW118" s="6">
        <v>19.170000000000002</v>
      </c>
      <c r="CX118" s="1" t="s">
        <v>50</v>
      </c>
      <c r="CY118" s="1" t="s">
        <v>39</v>
      </c>
      <c r="CZ118" s="6">
        <v>5</v>
      </c>
      <c r="DA118" s="6">
        <v>8.0649999999999995</v>
      </c>
      <c r="DB118" s="1" t="s">
        <v>59</v>
      </c>
      <c r="DC118" s="1" t="s">
        <v>60</v>
      </c>
      <c r="DD118" s="6"/>
      <c r="DE118" s="6"/>
      <c r="DF118" s="1" t="s">
        <v>52</v>
      </c>
      <c r="DG118" s="1" t="s">
        <v>53</v>
      </c>
      <c r="DH118" s="6"/>
      <c r="DI118" s="6"/>
      <c r="DJ118" s="1" t="s">
        <v>31</v>
      </c>
      <c r="DK118" s="11">
        <f>0.2544*G118</f>
        <v>19.974439872000001</v>
      </c>
    </row>
    <row r="119" spans="1:115" ht="15.75" x14ac:dyDescent="0.25">
      <c r="A119" s="6">
        <v>117</v>
      </c>
      <c r="B119" s="6">
        <v>3</v>
      </c>
      <c r="C119" s="9" t="s">
        <v>409</v>
      </c>
      <c r="D119" s="8" t="s">
        <v>373</v>
      </c>
      <c r="E119" s="6">
        <v>71.444999999999993</v>
      </c>
      <c r="F119" s="6">
        <v>2.9710000000000001</v>
      </c>
      <c r="G119" s="10">
        <v>68.344440000000006</v>
      </c>
      <c r="H119" s="3">
        <f t="shared" si="5"/>
        <v>136.81844000000001</v>
      </c>
      <c r="I119" s="3">
        <f t="shared" si="6"/>
        <v>33.697825536000003</v>
      </c>
      <c r="J119" s="1" t="s">
        <v>28</v>
      </c>
      <c r="K119" s="1" t="s">
        <v>29</v>
      </c>
      <c r="L119" s="6"/>
      <c r="M119" s="6"/>
      <c r="N119" s="1" t="s">
        <v>30</v>
      </c>
      <c r="O119" s="1" t="s">
        <v>34</v>
      </c>
      <c r="P119" s="6"/>
      <c r="Q119" s="6"/>
      <c r="R119" s="1" t="s">
        <v>30</v>
      </c>
      <c r="S119" s="1" t="s">
        <v>32</v>
      </c>
      <c r="T119" s="6"/>
      <c r="U119" s="6"/>
      <c r="V119" s="6" t="s">
        <v>30</v>
      </c>
      <c r="W119" s="6" t="s">
        <v>33</v>
      </c>
      <c r="X119" s="6">
        <v>1</v>
      </c>
      <c r="Y119" s="6">
        <v>7.1050000000000004</v>
      </c>
      <c r="Z119" s="1" t="s">
        <v>30</v>
      </c>
      <c r="AA119" s="1" t="s">
        <v>34</v>
      </c>
      <c r="AB119" s="6"/>
      <c r="AC119" s="6"/>
      <c r="AD119" s="1" t="s">
        <v>35</v>
      </c>
      <c r="AE119" s="1" t="s">
        <v>29</v>
      </c>
      <c r="AF119" s="6"/>
      <c r="AG119" s="6"/>
      <c r="AH119" s="1" t="s">
        <v>36</v>
      </c>
      <c r="AI119" s="1" t="s">
        <v>37</v>
      </c>
      <c r="AJ119" s="6"/>
      <c r="AK119" s="6"/>
      <c r="AL119" s="1" t="s">
        <v>38</v>
      </c>
      <c r="AM119" s="1" t="s">
        <v>39</v>
      </c>
      <c r="AN119" s="6"/>
      <c r="AO119" s="6"/>
      <c r="AP119" s="1" t="s">
        <v>40</v>
      </c>
      <c r="AQ119" s="1" t="s">
        <v>41</v>
      </c>
      <c r="AR119" s="6"/>
      <c r="AS119" s="6"/>
      <c r="AT119" s="6"/>
      <c r="AU119" s="6"/>
      <c r="AV119" s="6"/>
      <c r="AW119" s="6"/>
      <c r="AX119" s="1" t="s">
        <v>42</v>
      </c>
      <c r="AY119" s="1" t="s">
        <v>39</v>
      </c>
      <c r="AZ119" s="6"/>
      <c r="BA119" s="6"/>
      <c r="BB119" s="1" t="s">
        <v>42</v>
      </c>
      <c r="BC119" s="1" t="s">
        <v>33</v>
      </c>
      <c r="BD119" s="6">
        <v>1</v>
      </c>
      <c r="BE119" s="6">
        <v>7.4059999999999997</v>
      </c>
      <c r="BF119" s="1" t="s">
        <v>42</v>
      </c>
      <c r="BG119" s="1" t="s">
        <v>39</v>
      </c>
      <c r="BH119" s="6"/>
      <c r="BI119" s="11"/>
      <c r="BJ119" s="1" t="s">
        <v>43</v>
      </c>
      <c r="BK119" s="1" t="s">
        <v>44</v>
      </c>
      <c r="BL119" s="6">
        <f>0.004</f>
        <v>4.0000000000000001E-3</v>
      </c>
      <c r="BM119" s="6">
        <f>0.812+0.988</f>
        <v>1.8</v>
      </c>
      <c r="BN119" s="1" t="s">
        <v>45</v>
      </c>
      <c r="BO119" s="1" t="s">
        <v>44</v>
      </c>
      <c r="BP119" s="6"/>
      <c r="BQ119" s="6"/>
      <c r="BR119" s="1" t="s">
        <v>46</v>
      </c>
      <c r="BS119" s="1" t="s">
        <v>47</v>
      </c>
      <c r="BT119" s="6"/>
      <c r="BU119" s="6"/>
      <c r="BV119" s="1" t="s">
        <v>46</v>
      </c>
      <c r="BW119" s="1" t="s">
        <v>41</v>
      </c>
      <c r="BX119" s="6"/>
      <c r="BY119" s="6"/>
      <c r="BZ119" s="1" t="s">
        <v>46</v>
      </c>
      <c r="CA119" s="1" t="s">
        <v>48</v>
      </c>
      <c r="CB119" s="6"/>
      <c r="CC119" s="6"/>
      <c r="CD119" s="1" t="s">
        <v>46</v>
      </c>
      <c r="CE119" s="1" t="s">
        <v>48</v>
      </c>
      <c r="CF119" s="6"/>
      <c r="CG119" s="6"/>
      <c r="CH119" s="1" t="s">
        <v>46</v>
      </c>
      <c r="CI119" s="1" t="s">
        <v>39</v>
      </c>
      <c r="CJ119" s="6"/>
      <c r="CK119" s="6"/>
      <c r="CL119" s="1" t="s">
        <v>49</v>
      </c>
      <c r="CM119" s="1" t="s">
        <v>39</v>
      </c>
      <c r="CN119" s="6"/>
      <c r="CO119" s="6"/>
      <c r="CP119" s="1" t="s">
        <v>50</v>
      </c>
      <c r="CQ119" s="1" t="s">
        <v>51</v>
      </c>
      <c r="CR119" s="6"/>
      <c r="CS119" s="6"/>
      <c r="CT119" s="1" t="s">
        <v>50</v>
      </c>
      <c r="CU119" s="1" t="s">
        <v>39</v>
      </c>
      <c r="CV119" s="6"/>
      <c r="CW119" s="6"/>
      <c r="CX119" s="1" t="s">
        <v>50</v>
      </c>
      <c r="CY119" s="1" t="s">
        <v>39</v>
      </c>
      <c r="CZ119" s="6"/>
      <c r="DA119" s="6"/>
      <c r="DB119" s="1" t="s">
        <v>59</v>
      </c>
      <c r="DC119" s="1" t="s">
        <v>60</v>
      </c>
      <c r="DD119" s="6"/>
      <c r="DE119" s="6"/>
      <c r="DF119" s="1" t="s">
        <v>52</v>
      </c>
      <c r="DG119" s="1" t="s">
        <v>53</v>
      </c>
      <c r="DH119" s="6"/>
      <c r="DI119" s="6"/>
      <c r="DJ119" s="1" t="s">
        <v>31</v>
      </c>
      <c r="DK119" s="11">
        <f>0.2544*G119</f>
        <v>17.386825536000003</v>
      </c>
    </row>
    <row r="120" spans="1:115" ht="15.75" x14ac:dyDescent="0.25">
      <c r="A120" s="6">
        <v>118</v>
      </c>
      <c r="B120" s="6">
        <v>3</v>
      </c>
      <c r="C120" s="9" t="s">
        <v>145</v>
      </c>
      <c r="D120" s="8" t="s">
        <v>373</v>
      </c>
      <c r="E120" s="6">
        <v>192.63499999999999</v>
      </c>
      <c r="F120" s="6">
        <v>56.296999999999997</v>
      </c>
      <c r="G120" s="10">
        <v>95.368560000000002</v>
      </c>
      <c r="H120" s="3">
        <f t="shared" si="5"/>
        <v>231.70656</v>
      </c>
      <c r="I120" s="3">
        <f t="shared" si="6"/>
        <v>207.76576166400002</v>
      </c>
      <c r="J120" s="1" t="s">
        <v>28</v>
      </c>
      <c r="K120" s="1" t="s">
        <v>29</v>
      </c>
      <c r="L120" s="6"/>
      <c r="M120" s="6"/>
      <c r="N120" s="1" t="s">
        <v>30</v>
      </c>
      <c r="O120" s="1" t="s">
        <v>34</v>
      </c>
      <c r="P120" s="6"/>
      <c r="Q120" s="6"/>
      <c r="R120" s="1" t="s">
        <v>30</v>
      </c>
      <c r="S120" s="1" t="s">
        <v>32</v>
      </c>
      <c r="T120" s="6"/>
      <c r="U120" s="6"/>
      <c r="V120" s="6" t="s">
        <v>30</v>
      </c>
      <c r="W120" s="6" t="s">
        <v>33</v>
      </c>
      <c r="X120" s="6"/>
      <c r="Y120" s="6"/>
      <c r="Z120" s="1" t="s">
        <v>30</v>
      </c>
      <c r="AA120" s="1" t="s">
        <v>34</v>
      </c>
      <c r="AB120" s="6"/>
      <c r="AC120" s="6"/>
      <c r="AD120" s="1" t="s">
        <v>35</v>
      </c>
      <c r="AE120" s="1" t="s">
        <v>29</v>
      </c>
      <c r="AF120" s="6">
        <v>0.02</v>
      </c>
      <c r="AG120" s="6">
        <v>27.64</v>
      </c>
      <c r="AH120" s="1" t="s">
        <v>36</v>
      </c>
      <c r="AI120" s="1" t="s">
        <v>37</v>
      </c>
      <c r="AJ120" s="6"/>
      <c r="AK120" s="6"/>
      <c r="AL120" s="1" t="s">
        <v>38</v>
      </c>
      <c r="AM120" s="1" t="s">
        <v>39</v>
      </c>
      <c r="AN120" s="6">
        <v>5</v>
      </c>
      <c r="AO120" s="6">
        <v>4.0430000000000001</v>
      </c>
      <c r="AP120" s="1" t="s">
        <v>40</v>
      </c>
      <c r="AQ120" s="1" t="s">
        <v>41</v>
      </c>
      <c r="AR120" s="6"/>
      <c r="AS120" s="6"/>
      <c r="AT120" s="6"/>
      <c r="AU120" s="6"/>
      <c r="AV120" s="6"/>
      <c r="AW120" s="6"/>
      <c r="AX120" s="1" t="s">
        <v>42</v>
      </c>
      <c r="AY120" s="1" t="s">
        <v>39</v>
      </c>
      <c r="AZ120" s="6"/>
      <c r="BA120" s="6"/>
      <c r="BB120" s="1" t="s">
        <v>42</v>
      </c>
      <c r="BC120" s="1" t="s">
        <v>33</v>
      </c>
      <c r="BD120" s="6">
        <v>4</v>
      </c>
      <c r="BE120" s="6">
        <v>29.623999999999999</v>
      </c>
      <c r="BF120" s="1" t="s">
        <v>42</v>
      </c>
      <c r="BG120" s="1" t="s">
        <v>39</v>
      </c>
      <c r="BH120" s="6">
        <v>5</v>
      </c>
      <c r="BI120" s="11">
        <v>118</v>
      </c>
      <c r="BJ120" s="1" t="s">
        <v>43</v>
      </c>
      <c r="BK120" s="1" t="s">
        <v>44</v>
      </c>
      <c r="BL120" s="6">
        <v>2E-3</v>
      </c>
      <c r="BM120" s="6">
        <v>0.81200000000000006</v>
      </c>
      <c r="BN120" s="1" t="s">
        <v>45</v>
      </c>
      <c r="BO120" s="1" t="s">
        <v>44</v>
      </c>
      <c r="BP120" s="6"/>
      <c r="BQ120" s="6"/>
      <c r="BR120" s="1" t="s">
        <v>46</v>
      </c>
      <c r="BS120" s="1" t="s">
        <v>47</v>
      </c>
      <c r="BT120" s="6"/>
      <c r="BU120" s="6"/>
      <c r="BV120" s="1" t="s">
        <v>46</v>
      </c>
      <c r="BW120" s="1" t="s">
        <v>41</v>
      </c>
      <c r="BX120" s="6">
        <v>5.0000000000000001E-3</v>
      </c>
      <c r="BY120" s="6">
        <v>3.3849999999999998</v>
      </c>
      <c r="BZ120" s="1" t="s">
        <v>46</v>
      </c>
      <c r="CA120" s="1" t="s">
        <v>48</v>
      </c>
      <c r="CB120" s="6"/>
      <c r="CC120" s="6"/>
      <c r="CD120" s="1" t="s">
        <v>46</v>
      </c>
      <c r="CE120" s="1" t="s">
        <v>48</v>
      </c>
      <c r="CF120" s="6"/>
      <c r="CG120" s="6"/>
      <c r="CH120" s="1" t="s">
        <v>46</v>
      </c>
      <c r="CI120" s="1" t="s">
        <v>39</v>
      </c>
      <c r="CJ120" s="6"/>
      <c r="CK120" s="6"/>
      <c r="CL120" s="1" t="s">
        <v>49</v>
      </c>
      <c r="CM120" s="1" t="s">
        <v>39</v>
      </c>
      <c r="CN120" s="6"/>
      <c r="CO120" s="6"/>
      <c r="CP120" s="1" t="s">
        <v>50</v>
      </c>
      <c r="CQ120" s="1" t="s">
        <v>51</v>
      </c>
      <c r="CR120" s="6"/>
      <c r="CS120" s="6"/>
      <c r="CT120" s="1" t="s">
        <v>50</v>
      </c>
      <c r="CU120" s="1" t="s">
        <v>39</v>
      </c>
      <c r="CV120" s="6"/>
      <c r="CW120" s="6"/>
      <c r="CX120" s="1" t="s">
        <v>50</v>
      </c>
      <c r="CY120" s="1" t="s">
        <v>39</v>
      </c>
      <c r="CZ120" s="6"/>
      <c r="DA120" s="6"/>
      <c r="DB120" s="1" t="s">
        <v>59</v>
      </c>
      <c r="DC120" s="1" t="s">
        <v>60</v>
      </c>
      <c r="DD120" s="6"/>
      <c r="DE120" s="6"/>
      <c r="DF120" s="1" t="s">
        <v>52</v>
      </c>
      <c r="DG120" s="1" t="s">
        <v>53</v>
      </c>
      <c r="DH120" s="6"/>
      <c r="DI120" s="6"/>
      <c r="DJ120" s="1" t="s">
        <v>31</v>
      </c>
      <c r="DK120" s="11">
        <f>0.2544*G120</f>
        <v>24.261761664000002</v>
      </c>
    </row>
    <row r="121" spans="1:115" ht="15.75" x14ac:dyDescent="0.25">
      <c r="A121" s="6">
        <v>119</v>
      </c>
      <c r="B121" s="6">
        <v>3</v>
      </c>
      <c r="C121" s="9" t="s">
        <v>146</v>
      </c>
      <c r="D121" s="8" t="s">
        <v>373</v>
      </c>
      <c r="E121" s="6">
        <v>456.4</v>
      </c>
      <c r="F121" s="6">
        <v>14.526</v>
      </c>
      <c r="G121" s="10">
        <v>426.76355999999998</v>
      </c>
      <c r="H121" s="3">
        <f t="shared" si="5"/>
        <v>868.63755999999989</v>
      </c>
      <c r="I121" s="3">
        <f t="shared" si="6"/>
        <v>455.33564966400002</v>
      </c>
      <c r="J121" s="1" t="s">
        <v>28</v>
      </c>
      <c r="K121" s="1" t="s">
        <v>29</v>
      </c>
      <c r="L121" s="6"/>
      <c r="M121" s="6"/>
      <c r="N121" s="1" t="s">
        <v>30</v>
      </c>
      <c r="O121" s="1" t="s">
        <v>34</v>
      </c>
      <c r="P121" s="6"/>
      <c r="Q121" s="6"/>
      <c r="R121" s="1" t="s">
        <v>30</v>
      </c>
      <c r="S121" s="1" t="s">
        <v>32</v>
      </c>
      <c r="T121" s="6"/>
      <c r="U121" s="6"/>
      <c r="V121" s="6" t="s">
        <v>30</v>
      </c>
      <c r="W121" s="6" t="s">
        <v>33</v>
      </c>
      <c r="X121" s="6"/>
      <c r="Y121" s="6"/>
      <c r="Z121" s="1" t="s">
        <v>30</v>
      </c>
      <c r="AA121" s="1" t="s">
        <v>34</v>
      </c>
      <c r="AB121" s="6"/>
      <c r="AC121" s="6"/>
      <c r="AD121" s="1" t="s">
        <v>35</v>
      </c>
      <c r="AE121" s="1" t="s">
        <v>29</v>
      </c>
      <c r="AF121" s="6"/>
      <c r="AG121" s="6"/>
      <c r="AH121" s="1" t="s">
        <v>36</v>
      </c>
      <c r="AI121" s="1" t="s">
        <v>37</v>
      </c>
      <c r="AJ121" s="6">
        <v>0.14199999999999999</v>
      </c>
      <c r="AK121" s="6">
        <v>277.52999999999997</v>
      </c>
      <c r="AL121" s="1" t="s">
        <v>38</v>
      </c>
      <c r="AM121" s="1" t="s">
        <v>39</v>
      </c>
      <c r="AN121" s="6"/>
      <c r="AO121" s="6"/>
      <c r="AP121" s="1" t="s">
        <v>40</v>
      </c>
      <c r="AQ121" s="1" t="s">
        <v>41</v>
      </c>
      <c r="AR121" s="6"/>
      <c r="AS121" s="6"/>
      <c r="AT121" s="6"/>
      <c r="AU121" s="6"/>
      <c r="AV121" s="6"/>
      <c r="AW121" s="6"/>
      <c r="AX121" s="1" t="s">
        <v>42</v>
      </c>
      <c r="AY121" s="1" t="s">
        <v>39</v>
      </c>
      <c r="AZ121" s="6"/>
      <c r="BA121" s="6"/>
      <c r="BB121" s="1" t="s">
        <v>42</v>
      </c>
      <c r="BC121" s="1" t="s">
        <v>33</v>
      </c>
      <c r="BD121" s="6">
        <v>2</v>
      </c>
      <c r="BE121" s="6">
        <v>14.811999999999999</v>
      </c>
      <c r="BF121" s="1" t="s">
        <v>42</v>
      </c>
      <c r="BG121" s="1" t="s">
        <v>39</v>
      </c>
      <c r="BH121" s="6"/>
      <c r="BI121" s="11"/>
      <c r="BJ121" s="1" t="s">
        <v>43</v>
      </c>
      <c r="BK121" s="1" t="s">
        <v>44</v>
      </c>
      <c r="BL121" s="6"/>
      <c r="BM121" s="6"/>
      <c r="BN121" s="1" t="s">
        <v>45</v>
      </c>
      <c r="BO121" s="1" t="s">
        <v>44</v>
      </c>
      <c r="BP121" s="6"/>
      <c r="BQ121" s="6"/>
      <c r="BR121" s="1" t="s">
        <v>46</v>
      </c>
      <c r="BS121" s="1" t="s">
        <v>47</v>
      </c>
      <c r="BT121" s="6"/>
      <c r="BU121" s="6"/>
      <c r="BV121" s="1" t="s">
        <v>46</v>
      </c>
      <c r="BW121" s="1" t="s">
        <v>41</v>
      </c>
      <c r="BX121" s="6"/>
      <c r="BY121" s="6"/>
      <c r="BZ121" s="1" t="s">
        <v>46</v>
      </c>
      <c r="CA121" s="1" t="s">
        <v>48</v>
      </c>
      <c r="CB121" s="6"/>
      <c r="CC121" s="6"/>
      <c r="CD121" s="1" t="s">
        <v>46</v>
      </c>
      <c r="CE121" s="1" t="s">
        <v>48</v>
      </c>
      <c r="CF121" s="6"/>
      <c r="CG121" s="6"/>
      <c r="CH121" s="1" t="s">
        <v>46</v>
      </c>
      <c r="CI121" s="1" t="s">
        <v>39</v>
      </c>
      <c r="CJ121" s="6"/>
      <c r="CK121" s="6"/>
      <c r="CL121" s="1" t="s">
        <v>49</v>
      </c>
      <c r="CM121" s="1" t="s">
        <v>39</v>
      </c>
      <c r="CN121" s="6"/>
      <c r="CO121" s="6"/>
      <c r="CP121" s="1" t="s">
        <v>50</v>
      </c>
      <c r="CQ121" s="1" t="s">
        <v>51</v>
      </c>
      <c r="CR121" s="6">
        <v>0.15</v>
      </c>
      <c r="CS121" s="6">
        <v>25.2</v>
      </c>
      <c r="CT121" s="1" t="s">
        <v>50</v>
      </c>
      <c r="CU121" s="1" t="s">
        <v>39</v>
      </c>
      <c r="CV121" s="6">
        <v>25</v>
      </c>
      <c r="CW121" s="6">
        <v>29.225000000000001</v>
      </c>
      <c r="CX121" s="1" t="s">
        <v>50</v>
      </c>
      <c r="CY121" s="1" t="s">
        <v>39</v>
      </c>
      <c r="CZ121" s="6"/>
      <c r="DA121" s="6"/>
      <c r="DB121" s="1" t="s">
        <v>59</v>
      </c>
      <c r="DC121" s="1" t="s">
        <v>60</v>
      </c>
      <c r="DD121" s="6"/>
      <c r="DE121" s="6"/>
      <c r="DF121" s="1" t="s">
        <v>52</v>
      </c>
      <c r="DG121" s="1" t="s">
        <v>53</v>
      </c>
      <c r="DH121" s="6"/>
      <c r="DI121" s="6"/>
      <c r="DJ121" s="1" t="s">
        <v>31</v>
      </c>
      <c r="DK121" s="11">
        <f>0.2544*G121</f>
        <v>108.56864966400001</v>
      </c>
    </row>
    <row r="122" spans="1:115" ht="15.75" x14ac:dyDescent="0.25">
      <c r="A122" s="6">
        <v>120</v>
      </c>
      <c r="B122" s="6">
        <v>1</v>
      </c>
      <c r="C122" s="9" t="s">
        <v>147</v>
      </c>
      <c r="D122" s="8" t="s">
        <v>373</v>
      </c>
      <c r="E122" s="6">
        <v>234.64599999999999</v>
      </c>
      <c r="F122" s="6">
        <v>186.767</v>
      </c>
      <c r="G122" s="10">
        <v>64.800359999999998</v>
      </c>
      <c r="H122" s="3">
        <f t="shared" si="5"/>
        <v>112.67935999999999</v>
      </c>
      <c r="I122" s="3">
        <f t="shared" si="6"/>
        <v>32.996211584000001</v>
      </c>
      <c r="J122" s="1" t="s">
        <v>28</v>
      </c>
      <c r="K122" s="1" t="s">
        <v>29</v>
      </c>
      <c r="L122" s="6"/>
      <c r="M122" s="6"/>
      <c r="N122" s="1" t="s">
        <v>30</v>
      </c>
      <c r="O122" s="1" t="s">
        <v>34</v>
      </c>
      <c r="P122" s="6"/>
      <c r="Q122" s="6"/>
      <c r="R122" s="1" t="s">
        <v>30</v>
      </c>
      <c r="S122" s="1" t="s">
        <v>32</v>
      </c>
      <c r="T122" s="6"/>
      <c r="U122" s="6"/>
      <c r="V122" s="6" t="s">
        <v>30</v>
      </c>
      <c r="W122" s="6" t="s">
        <v>33</v>
      </c>
      <c r="X122" s="6"/>
      <c r="Y122" s="6"/>
      <c r="Z122" s="1" t="s">
        <v>30</v>
      </c>
      <c r="AA122" s="1" t="s">
        <v>34</v>
      </c>
      <c r="AB122" s="6"/>
      <c r="AC122" s="6"/>
      <c r="AD122" s="1" t="s">
        <v>35</v>
      </c>
      <c r="AE122" s="1" t="s">
        <v>29</v>
      </c>
      <c r="AF122" s="6"/>
      <c r="AG122" s="6"/>
      <c r="AH122" s="1" t="s">
        <v>36</v>
      </c>
      <c r="AI122" s="1" t="s">
        <v>37</v>
      </c>
      <c r="AJ122" s="6"/>
      <c r="AK122" s="6"/>
      <c r="AL122" s="1" t="s">
        <v>38</v>
      </c>
      <c r="AM122" s="1" t="s">
        <v>39</v>
      </c>
      <c r="AN122" s="6">
        <v>1</v>
      </c>
      <c r="AO122" s="6">
        <v>1.05</v>
      </c>
      <c r="AP122" s="1" t="s">
        <v>40</v>
      </c>
      <c r="AQ122" s="1" t="s">
        <v>41</v>
      </c>
      <c r="AR122" s="6"/>
      <c r="AS122" s="6"/>
      <c r="AT122" s="6"/>
      <c r="AU122" s="6"/>
      <c r="AV122" s="6"/>
      <c r="AW122" s="6"/>
      <c r="AX122" s="1" t="s">
        <v>42</v>
      </c>
      <c r="AY122" s="1" t="s">
        <v>39</v>
      </c>
      <c r="AZ122" s="6"/>
      <c r="BA122" s="6"/>
      <c r="BB122" s="1" t="s">
        <v>42</v>
      </c>
      <c r="BC122" s="1" t="s">
        <v>33</v>
      </c>
      <c r="BD122" s="6">
        <v>1</v>
      </c>
      <c r="BE122" s="6">
        <v>7.4059999999999997</v>
      </c>
      <c r="BF122" s="1" t="s">
        <v>42</v>
      </c>
      <c r="BG122" s="1" t="s">
        <v>39</v>
      </c>
      <c r="BH122" s="6"/>
      <c r="BI122" s="11"/>
      <c r="BJ122" s="1" t="s">
        <v>43</v>
      </c>
      <c r="BK122" s="1" t="s">
        <v>44</v>
      </c>
      <c r="BL122" s="6">
        <f>0.004+0.003</f>
        <v>7.0000000000000001E-3</v>
      </c>
      <c r="BM122" s="6">
        <f>1.976+1.218</f>
        <v>3.194</v>
      </c>
      <c r="BN122" s="1" t="s">
        <v>45</v>
      </c>
      <c r="BO122" s="1" t="s">
        <v>44</v>
      </c>
      <c r="BP122" s="6"/>
      <c r="BQ122" s="6"/>
      <c r="BR122" s="1" t="s">
        <v>46</v>
      </c>
      <c r="BS122" s="1" t="s">
        <v>47</v>
      </c>
      <c r="BT122" s="6"/>
      <c r="BU122" s="6"/>
      <c r="BV122" s="1" t="s">
        <v>46</v>
      </c>
      <c r="BW122" s="1" t="s">
        <v>41</v>
      </c>
      <c r="BX122" s="6"/>
      <c r="BY122" s="6"/>
      <c r="BZ122" s="1" t="s">
        <v>46</v>
      </c>
      <c r="CA122" s="1" t="s">
        <v>48</v>
      </c>
      <c r="CB122" s="6"/>
      <c r="CC122" s="6"/>
      <c r="CD122" s="1" t="s">
        <v>46</v>
      </c>
      <c r="CE122" s="1" t="s">
        <v>48</v>
      </c>
      <c r="CF122" s="6"/>
      <c r="CG122" s="6"/>
      <c r="CH122" s="1" t="s">
        <v>46</v>
      </c>
      <c r="CI122" s="1" t="s">
        <v>39</v>
      </c>
      <c r="CJ122" s="6"/>
      <c r="CK122" s="6"/>
      <c r="CL122" s="1" t="s">
        <v>49</v>
      </c>
      <c r="CM122" s="1" t="s">
        <v>39</v>
      </c>
      <c r="CN122" s="6"/>
      <c r="CO122" s="6"/>
      <c r="CP122" s="1" t="s">
        <v>50</v>
      </c>
      <c r="CQ122" s="1" t="s">
        <v>51</v>
      </c>
      <c r="CR122" s="6">
        <v>0.02</v>
      </c>
      <c r="CS122" s="6">
        <v>3.36</v>
      </c>
      <c r="CT122" s="1" t="s">
        <v>50</v>
      </c>
      <c r="CU122" s="1" t="s">
        <v>39</v>
      </c>
      <c r="CV122" s="6">
        <v>3</v>
      </c>
      <c r="CW122" s="6">
        <v>1.5009999999999999</v>
      </c>
      <c r="CX122" s="1" t="s">
        <v>50</v>
      </c>
      <c r="CY122" s="1" t="s">
        <v>39</v>
      </c>
      <c r="CZ122" s="6"/>
      <c r="DA122" s="6"/>
      <c r="DB122" s="1" t="s">
        <v>59</v>
      </c>
      <c r="DC122" s="1" t="s">
        <v>60</v>
      </c>
      <c r="DD122" s="6"/>
      <c r="DE122" s="6"/>
      <c r="DF122" s="1" t="s">
        <v>52</v>
      </c>
      <c r="DG122" s="1" t="s">
        <v>53</v>
      </c>
      <c r="DH122" s="6"/>
      <c r="DI122" s="6"/>
      <c r="DJ122" s="1" t="s">
        <v>31</v>
      </c>
      <c r="DK122" s="11">
        <f>0.2544*G122</f>
        <v>16.485211584000002</v>
      </c>
    </row>
    <row r="123" spans="1:115" s="12" customFormat="1" ht="15.75" x14ac:dyDescent="0.25">
      <c r="A123" s="6">
        <v>121</v>
      </c>
      <c r="B123" s="6">
        <v>1</v>
      </c>
      <c r="C123" s="9" t="s">
        <v>148</v>
      </c>
      <c r="D123" s="8" t="s">
        <v>373</v>
      </c>
      <c r="E123" s="6">
        <v>179.774</v>
      </c>
      <c r="F123" s="6">
        <v>0</v>
      </c>
      <c r="G123" s="10">
        <v>156.21348</v>
      </c>
      <c r="H123" s="3">
        <f t="shared" si="5"/>
        <v>335.98748000000001</v>
      </c>
      <c r="I123" s="3">
        <f t="shared" si="6"/>
        <v>432.20600000000002</v>
      </c>
      <c r="J123" s="1" t="s">
        <v>28</v>
      </c>
      <c r="K123" s="1" t="s">
        <v>29</v>
      </c>
      <c r="L123" s="6"/>
      <c r="M123" s="6"/>
      <c r="N123" s="1" t="s">
        <v>30</v>
      </c>
      <c r="O123" s="1" t="s">
        <v>34</v>
      </c>
      <c r="P123" s="6"/>
      <c r="Q123" s="6"/>
      <c r="R123" s="1" t="s">
        <v>30</v>
      </c>
      <c r="S123" s="1" t="s">
        <v>32</v>
      </c>
      <c r="T123" s="6"/>
      <c r="U123" s="6"/>
      <c r="V123" s="6" t="s">
        <v>30</v>
      </c>
      <c r="W123" s="6" t="s">
        <v>33</v>
      </c>
      <c r="X123" s="6"/>
      <c r="Y123" s="6"/>
      <c r="Z123" s="1" t="s">
        <v>30</v>
      </c>
      <c r="AA123" s="1" t="s">
        <v>34</v>
      </c>
      <c r="AB123" s="6"/>
      <c r="AC123" s="6"/>
      <c r="AD123" s="1" t="s">
        <v>35</v>
      </c>
      <c r="AE123" s="1" t="s">
        <v>29</v>
      </c>
      <c r="AF123" s="6"/>
      <c r="AG123" s="6"/>
      <c r="AH123" s="1" t="s">
        <v>36</v>
      </c>
      <c r="AI123" s="1" t="s">
        <v>37</v>
      </c>
      <c r="AJ123" s="6"/>
      <c r="AK123" s="6"/>
      <c r="AL123" s="1" t="s">
        <v>38</v>
      </c>
      <c r="AM123" s="1" t="s">
        <v>39</v>
      </c>
      <c r="AN123" s="6"/>
      <c r="AO123" s="6"/>
      <c r="AP123" s="1" t="s">
        <v>40</v>
      </c>
      <c r="AQ123" s="1" t="s">
        <v>41</v>
      </c>
      <c r="AR123" s="6"/>
      <c r="AS123" s="6"/>
      <c r="AT123" s="6"/>
      <c r="AU123" s="6"/>
      <c r="AV123" s="6"/>
      <c r="AW123" s="6"/>
      <c r="AX123" s="1" t="s">
        <v>42</v>
      </c>
      <c r="AY123" s="1" t="s">
        <v>39</v>
      </c>
      <c r="AZ123" s="6"/>
      <c r="BA123" s="6"/>
      <c r="BB123" s="1" t="s">
        <v>42</v>
      </c>
      <c r="BC123" s="1" t="s">
        <v>33</v>
      </c>
      <c r="BD123" s="6">
        <v>1</v>
      </c>
      <c r="BE123" s="6">
        <v>7.4059999999999997</v>
      </c>
      <c r="BF123" s="1" t="s">
        <v>42</v>
      </c>
      <c r="BG123" s="1" t="s">
        <v>39</v>
      </c>
      <c r="BH123" s="6">
        <v>18</v>
      </c>
      <c r="BI123" s="11">
        <v>424.8</v>
      </c>
      <c r="BJ123" s="1" t="s">
        <v>43</v>
      </c>
      <c r="BK123" s="1" t="s">
        <v>44</v>
      </c>
      <c r="BL123" s="6"/>
      <c r="BM123" s="6"/>
      <c r="BN123" s="1" t="s">
        <v>45</v>
      </c>
      <c r="BO123" s="1" t="s">
        <v>44</v>
      </c>
      <c r="BP123" s="6"/>
      <c r="BQ123" s="6"/>
      <c r="BR123" s="1" t="s">
        <v>46</v>
      </c>
      <c r="BS123" s="1" t="s">
        <v>47</v>
      </c>
      <c r="BT123" s="6"/>
      <c r="BU123" s="6"/>
      <c r="BV123" s="1" t="s">
        <v>46</v>
      </c>
      <c r="BW123" s="1" t="s">
        <v>41</v>
      </c>
      <c r="BX123" s="6"/>
      <c r="BY123" s="6"/>
      <c r="BZ123" s="1" t="s">
        <v>46</v>
      </c>
      <c r="CA123" s="1" t="s">
        <v>48</v>
      </c>
      <c r="CB123" s="6"/>
      <c r="CC123" s="6"/>
      <c r="CD123" s="1" t="s">
        <v>46</v>
      </c>
      <c r="CE123" s="1" t="s">
        <v>48</v>
      </c>
      <c r="CF123" s="6"/>
      <c r="CG123" s="6"/>
      <c r="CH123" s="1" t="s">
        <v>46</v>
      </c>
      <c r="CI123" s="1" t="s">
        <v>39</v>
      </c>
      <c r="CJ123" s="6"/>
      <c r="CK123" s="6"/>
      <c r="CL123" s="1" t="s">
        <v>49</v>
      </c>
      <c r="CM123" s="1" t="s">
        <v>39</v>
      </c>
      <c r="CN123" s="6"/>
      <c r="CO123" s="6"/>
      <c r="CP123" s="1" t="s">
        <v>50</v>
      </c>
      <c r="CQ123" s="1" t="s">
        <v>51</v>
      </c>
      <c r="CR123" s="6"/>
      <c r="CS123" s="6"/>
      <c r="CT123" s="1" t="s">
        <v>50</v>
      </c>
      <c r="CU123" s="1" t="s">
        <v>39</v>
      </c>
      <c r="CV123" s="6"/>
      <c r="CW123" s="6"/>
      <c r="CX123" s="1" t="s">
        <v>50</v>
      </c>
      <c r="CY123" s="1" t="s">
        <v>39</v>
      </c>
      <c r="CZ123" s="6"/>
      <c r="DA123" s="6"/>
      <c r="DB123" s="1" t="s">
        <v>59</v>
      </c>
      <c r="DC123" s="1" t="s">
        <v>60</v>
      </c>
      <c r="DD123" s="6"/>
      <c r="DE123" s="6"/>
      <c r="DF123" s="1" t="s">
        <v>52</v>
      </c>
      <c r="DG123" s="1" t="s">
        <v>53</v>
      </c>
      <c r="DH123" s="6"/>
      <c r="DI123" s="6"/>
      <c r="DJ123" s="1" t="s">
        <v>31</v>
      </c>
      <c r="DK123" s="11"/>
    </row>
    <row r="124" spans="1:115" ht="15.75" x14ac:dyDescent="0.25">
      <c r="A124" s="6">
        <v>122</v>
      </c>
      <c r="B124" s="6">
        <v>1</v>
      </c>
      <c r="C124" s="9" t="s">
        <v>149</v>
      </c>
      <c r="D124" s="8" t="s">
        <v>373</v>
      </c>
      <c r="E124" s="6">
        <v>542.89</v>
      </c>
      <c r="F124" s="6">
        <v>396.25299999999999</v>
      </c>
      <c r="G124" s="10">
        <v>448.27823999999998</v>
      </c>
      <c r="H124" s="3">
        <f t="shared" si="5"/>
        <v>594.91524000000004</v>
      </c>
      <c r="I124" s="3">
        <f t="shared" si="6"/>
        <v>184.34198425600002</v>
      </c>
      <c r="J124" s="1" t="s">
        <v>28</v>
      </c>
      <c r="K124" s="1" t="s">
        <v>29</v>
      </c>
      <c r="L124" s="6">
        <v>2.5000000000000001E-2</v>
      </c>
      <c r="M124" s="6">
        <v>26.15</v>
      </c>
      <c r="N124" s="1" t="s">
        <v>30</v>
      </c>
      <c r="O124" s="1" t="s">
        <v>34</v>
      </c>
      <c r="P124" s="6"/>
      <c r="Q124" s="6"/>
      <c r="R124" s="1" t="s">
        <v>30</v>
      </c>
      <c r="S124" s="1" t="s">
        <v>32</v>
      </c>
      <c r="T124" s="6"/>
      <c r="U124" s="6"/>
      <c r="V124" s="6" t="s">
        <v>30</v>
      </c>
      <c r="W124" s="6" t="s">
        <v>33</v>
      </c>
      <c r="X124" s="6"/>
      <c r="Y124" s="6"/>
      <c r="Z124" s="1" t="s">
        <v>30</v>
      </c>
      <c r="AA124" s="1" t="s">
        <v>34</v>
      </c>
      <c r="AB124" s="6"/>
      <c r="AC124" s="6"/>
      <c r="AD124" s="1" t="s">
        <v>35</v>
      </c>
      <c r="AE124" s="1" t="s">
        <v>29</v>
      </c>
      <c r="AF124" s="6"/>
      <c r="AG124" s="6"/>
      <c r="AH124" s="1" t="s">
        <v>36</v>
      </c>
      <c r="AI124" s="1" t="s">
        <v>37</v>
      </c>
      <c r="AJ124" s="6"/>
      <c r="AK124" s="6"/>
      <c r="AL124" s="1" t="s">
        <v>38</v>
      </c>
      <c r="AM124" s="1" t="s">
        <v>39</v>
      </c>
      <c r="AN124" s="6">
        <v>5</v>
      </c>
      <c r="AO124" s="6">
        <v>4.0430000000000001</v>
      </c>
      <c r="AP124" s="1" t="s">
        <v>40</v>
      </c>
      <c r="AQ124" s="1" t="s">
        <v>41</v>
      </c>
      <c r="AR124" s="6"/>
      <c r="AS124" s="6"/>
      <c r="AT124" s="6"/>
      <c r="AU124" s="6"/>
      <c r="AV124" s="6"/>
      <c r="AW124" s="6"/>
      <c r="AX124" s="1" t="s">
        <v>42</v>
      </c>
      <c r="AY124" s="1" t="s">
        <v>39</v>
      </c>
      <c r="AZ124" s="6"/>
      <c r="BA124" s="6"/>
      <c r="BB124" s="1" t="s">
        <v>42</v>
      </c>
      <c r="BC124" s="1" t="s">
        <v>33</v>
      </c>
      <c r="BD124" s="6">
        <v>1</v>
      </c>
      <c r="BE124" s="6">
        <v>7.4059999999999997</v>
      </c>
      <c r="BF124" s="1" t="s">
        <v>42</v>
      </c>
      <c r="BG124" s="1" t="s">
        <v>39</v>
      </c>
      <c r="BH124" s="6">
        <v>2</v>
      </c>
      <c r="BI124" s="11">
        <v>6.8140000000000001</v>
      </c>
      <c r="BJ124" s="1" t="s">
        <v>43</v>
      </c>
      <c r="BK124" s="1" t="s">
        <v>44</v>
      </c>
      <c r="BL124" s="6">
        <f>0.006+0.008</f>
        <v>1.4E-2</v>
      </c>
      <c r="BM124" s="6">
        <f>0.812+1.976+2.436</f>
        <v>5.2240000000000002</v>
      </c>
      <c r="BN124" s="1" t="s">
        <v>45</v>
      </c>
      <c r="BO124" s="1" t="s">
        <v>44</v>
      </c>
      <c r="BP124" s="6">
        <v>2E-3</v>
      </c>
      <c r="BQ124" s="6">
        <v>3.5569999999999999</v>
      </c>
      <c r="BR124" s="1" t="s">
        <v>46</v>
      </c>
      <c r="BS124" s="1" t="s">
        <v>47</v>
      </c>
      <c r="BT124" s="6"/>
      <c r="BU124" s="6"/>
      <c r="BV124" s="1" t="s">
        <v>46</v>
      </c>
      <c r="BW124" s="1" t="s">
        <v>41</v>
      </c>
      <c r="BX124" s="6"/>
      <c r="BY124" s="6"/>
      <c r="BZ124" s="1" t="s">
        <v>46</v>
      </c>
      <c r="CA124" s="1" t="s">
        <v>48</v>
      </c>
      <c r="CB124" s="6"/>
      <c r="CC124" s="6"/>
      <c r="CD124" s="1" t="s">
        <v>46</v>
      </c>
      <c r="CE124" s="1" t="s">
        <v>48</v>
      </c>
      <c r="CF124" s="6">
        <v>7.0000000000000001E-3</v>
      </c>
      <c r="CG124" s="6">
        <v>10.738</v>
      </c>
      <c r="CH124" s="1" t="s">
        <v>46</v>
      </c>
      <c r="CI124" s="1" t="s">
        <v>39</v>
      </c>
      <c r="CJ124" s="6"/>
      <c r="CK124" s="6"/>
      <c r="CL124" s="1" t="s">
        <v>49</v>
      </c>
      <c r="CM124" s="1" t="s">
        <v>39</v>
      </c>
      <c r="CN124" s="6"/>
      <c r="CO124" s="6"/>
      <c r="CP124" s="1" t="s">
        <v>50</v>
      </c>
      <c r="CQ124" s="1" t="s">
        <v>51</v>
      </c>
      <c r="CR124" s="6">
        <v>0.03</v>
      </c>
      <c r="CS124" s="6">
        <v>5.04</v>
      </c>
      <c r="CT124" s="1" t="s">
        <v>50</v>
      </c>
      <c r="CU124" s="1" t="s">
        <v>39</v>
      </c>
      <c r="CV124" s="6">
        <v>8</v>
      </c>
      <c r="CW124" s="6">
        <v>1.3280000000000001</v>
      </c>
      <c r="CX124" s="1" t="s">
        <v>50</v>
      </c>
      <c r="CY124" s="1" t="s">
        <v>39</v>
      </c>
      <c r="CZ124" s="6"/>
      <c r="DA124" s="6"/>
      <c r="DB124" s="1" t="s">
        <v>59</v>
      </c>
      <c r="DC124" s="1" t="s">
        <v>60</v>
      </c>
      <c r="DD124" s="6"/>
      <c r="DE124" s="6"/>
      <c r="DF124" s="1" t="s">
        <v>52</v>
      </c>
      <c r="DG124" s="1" t="s">
        <v>53</v>
      </c>
      <c r="DH124" s="6"/>
      <c r="DI124" s="6"/>
      <c r="DJ124" s="1" t="s">
        <v>31</v>
      </c>
      <c r="DK124" s="11">
        <f t="shared" ref="DK124:DK131" si="9">0.2544*G124</f>
        <v>114.04198425600001</v>
      </c>
    </row>
    <row r="125" spans="1:115" ht="15.75" x14ac:dyDescent="0.25">
      <c r="A125" s="6">
        <v>123</v>
      </c>
      <c r="B125" s="6">
        <v>1</v>
      </c>
      <c r="C125" s="9" t="s">
        <v>150</v>
      </c>
      <c r="D125" s="8" t="s">
        <v>373</v>
      </c>
      <c r="E125" s="6">
        <v>199.49100000000001</v>
      </c>
      <c r="F125" s="6">
        <v>21.94</v>
      </c>
      <c r="G125" s="10">
        <v>210.20436000000001</v>
      </c>
      <c r="H125" s="3">
        <f t="shared" si="5"/>
        <v>387.75536</v>
      </c>
      <c r="I125" s="3">
        <f t="shared" si="6"/>
        <v>180.007989184</v>
      </c>
      <c r="J125" s="1" t="s">
        <v>28</v>
      </c>
      <c r="K125" s="1" t="s">
        <v>29</v>
      </c>
      <c r="L125" s="6">
        <v>0.02</v>
      </c>
      <c r="M125" s="6">
        <v>25.7</v>
      </c>
      <c r="N125" s="1" t="s">
        <v>30</v>
      </c>
      <c r="O125" s="1" t="s">
        <v>34</v>
      </c>
      <c r="P125" s="6"/>
      <c r="Q125" s="6"/>
      <c r="R125" s="1" t="s">
        <v>30</v>
      </c>
      <c r="S125" s="1" t="s">
        <v>32</v>
      </c>
      <c r="T125" s="6"/>
      <c r="U125" s="6"/>
      <c r="V125" s="6" t="s">
        <v>30</v>
      </c>
      <c r="W125" s="6" t="s">
        <v>33</v>
      </c>
      <c r="X125" s="6"/>
      <c r="Y125" s="6"/>
      <c r="Z125" s="1" t="s">
        <v>30</v>
      </c>
      <c r="AA125" s="1" t="s">
        <v>34</v>
      </c>
      <c r="AB125" s="6"/>
      <c r="AC125" s="6"/>
      <c r="AD125" s="1" t="s">
        <v>35</v>
      </c>
      <c r="AE125" s="1" t="s">
        <v>29</v>
      </c>
      <c r="AF125" s="6"/>
      <c r="AG125" s="6"/>
      <c r="AH125" s="1" t="s">
        <v>36</v>
      </c>
      <c r="AI125" s="1" t="s">
        <v>37</v>
      </c>
      <c r="AJ125" s="6"/>
      <c r="AK125" s="6"/>
      <c r="AL125" s="1" t="s">
        <v>38</v>
      </c>
      <c r="AM125" s="1" t="s">
        <v>39</v>
      </c>
      <c r="AN125" s="6"/>
      <c r="AO125" s="6"/>
      <c r="AP125" s="1" t="s">
        <v>40</v>
      </c>
      <c r="AQ125" s="1" t="s">
        <v>41</v>
      </c>
      <c r="AR125" s="6"/>
      <c r="AS125" s="6"/>
      <c r="AT125" s="6"/>
      <c r="AU125" s="6"/>
      <c r="AV125" s="6"/>
      <c r="AW125" s="6"/>
      <c r="AX125" s="1" t="s">
        <v>42</v>
      </c>
      <c r="AY125" s="1" t="s">
        <v>39</v>
      </c>
      <c r="AZ125" s="6"/>
      <c r="BA125" s="6"/>
      <c r="BB125" s="1" t="s">
        <v>42</v>
      </c>
      <c r="BC125" s="1" t="s">
        <v>33</v>
      </c>
      <c r="BD125" s="6"/>
      <c r="BE125" s="6"/>
      <c r="BF125" s="1" t="s">
        <v>42</v>
      </c>
      <c r="BG125" s="1" t="s">
        <v>39</v>
      </c>
      <c r="BH125" s="6">
        <v>16</v>
      </c>
      <c r="BI125" s="11">
        <v>100.83199999999999</v>
      </c>
      <c r="BJ125" s="1" t="s">
        <v>43</v>
      </c>
      <c r="BK125" s="1" t="s">
        <v>44</v>
      </c>
      <c r="BL125" s="6"/>
      <c r="BM125" s="6"/>
      <c r="BN125" s="1" t="s">
        <v>45</v>
      </c>
      <c r="BO125" s="1" t="s">
        <v>44</v>
      </c>
      <c r="BP125" s="6"/>
      <c r="BQ125" s="6"/>
      <c r="BR125" s="1" t="s">
        <v>46</v>
      </c>
      <c r="BS125" s="1" t="s">
        <v>47</v>
      </c>
      <c r="BT125" s="6"/>
      <c r="BU125" s="6"/>
      <c r="BV125" s="1" t="s">
        <v>46</v>
      </c>
      <c r="BW125" s="1" t="s">
        <v>41</v>
      </c>
      <c r="BX125" s="6"/>
      <c r="BY125" s="6"/>
      <c r="BZ125" s="1" t="s">
        <v>46</v>
      </c>
      <c r="CA125" s="1" t="s">
        <v>48</v>
      </c>
      <c r="CB125" s="6"/>
      <c r="CC125" s="6"/>
      <c r="CD125" s="1" t="s">
        <v>46</v>
      </c>
      <c r="CE125" s="1" t="s">
        <v>48</v>
      </c>
      <c r="CF125" s="6"/>
      <c r="CG125" s="6"/>
      <c r="CH125" s="1" t="s">
        <v>46</v>
      </c>
      <c r="CI125" s="1" t="s">
        <v>39</v>
      </c>
      <c r="CJ125" s="6"/>
      <c r="CK125" s="6"/>
      <c r="CL125" s="1" t="s">
        <v>49</v>
      </c>
      <c r="CM125" s="1" t="s">
        <v>39</v>
      </c>
      <c r="CN125" s="6"/>
      <c r="CO125" s="6"/>
      <c r="CP125" s="1" t="s">
        <v>50</v>
      </c>
      <c r="CQ125" s="1" t="s">
        <v>51</v>
      </c>
      <c r="CR125" s="6"/>
      <c r="CS125" s="6"/>
      <c r="CT125" s="1" t="s">
        <v>50</v>
      </c>
      <c r="CU125" s="1" t="s">
        <v>39</v>
      </c>
      <c r="CV125" s="6"/>
      <c r="CW125" s="6"/>
      <c r="CX125" s="1" t="s">
        <v>50</v>
      </c>
      <c r="CY125" s="1" t="s">
        <v>39</v>
      </c>
      <c r="CZ125" s="6"/>
      <c r="DA125" s="6"/>
      <c r="DB125" s="1" t="s">
        <v>59</v>
      </c>
      <c r="DC125" s="1" t="s">
        <v>60</v>
      </c>
      <c r="DD125" s="6"/>
      <c r="DE125" s="6"/>
      <c r="DF125" s="1" t="s">
        <v>52</v>
      </c>
      <c r="DG125" s="1" t="s">
        <v>53</v>
      </c>
      <c r="DH125" s="6"/>
      <c r="DI125" s="6"/>
      <c r="DJ125" s="1" t="s">
        <v>31</v>
      </c>
      <c r="DK125" s="11">
        <f t="shared" si="9"/>
        <v>53.475989184000007</v>
      </c>
    </row>
    <row r="126" spans="1:115" ht="15.75" x14ac:dyDescent="0.25">
      <c r="A126" s="6">
        <v>124</v>
      </c>
      <c r="B126" s="6">
        <v>1</v>
      </c>
      <c r="C126" s="9" t="s">
        <v>151</v>
      </c>
      <c r="D126" s="8" t="s">
        <v>373</v>
      </c>
      <c r="E126" s="6">
        <v>1196.1880000000001</v>
      </c>
      <c r="F126" s="6">
        <v>227.02699999999999</v>
      </c>
      <c r="G126" s="10">
        <v>371.47739999999999</v>
      </c>
      <c r="H126" s="3">
        <f t="shared" si="5"/>
        <v>1340.6384</v>
      </c>
      <c r="I126" s="3">
        <f t="shared" si="6"/>
        <v>320.54285055999998</v>
      </c>
      <c r="J126" s="1" t="s">
        <v>28</v>
      </c>
      <c r="K126" s="1" t="s">
        <v>29</v>
      </c>
      <c r="L126" s="6"/>
      <c r="M126" s="6"/>
      <c r="N126" s="1" t="s">
        <v>30</v>
      </c>
      <c r="O126" s="1" t="s">
        <v>34</v>
      </c>
      <c r="P126" s="6"/>
      <c r="Q126" s="6"/>
      <c r="R126" s="1" t="s">
        <v>30</v>
      </c>
      <c r="S126" s="1" t="s">
        <v>32</v>
      </c>
      <c r="T126" s="6"/>
      <c r="U126" s="6"/>
      <c r="V126" s="6" t="s">
        <v>30</v>
      </c>
      <c r="W126" s="6" t="s">
        <v>33</v>
      </c>
      <c r="X126" s="6"/>
      <c r="Y126" s="6"/>
      <c r="Z126" s="1" t="s">
        <v>30</v>
      </c>
      <c r="AA126" s="1" t="s">
        <v>34</v>
      </c>
      <c r="AB126" s="6">
        <v>1</v>
      </c>
      <c r="AC126" s="6">
        <v>1.161</v>
      </c>
      <c r="AD126" s="1" t="s">
        <v>35</v>
      </c>
      <c r="AE126" s="1" t="s">
        <v>29</v>
      </c>
      <c r="AF126" s="6"/>
      <c r="AG126" s="6"/>
      <c r="AH126" s="1" t="s">
        <v>36</v>
      </c>
      <c r="AI126" s="1" t="s">
        <v>37</v>
      </c>
      <c r="AJ126" s="6"/>
      <c r="AK126" s="6"/>
      <c r="AL126" s="1" t="s">
        <v>38</v>
      </c>
      <c r="AM126" s="1" t="s">
        <v>39</v>
      </c>
      <c r="AN126" s="6">
        <v>3</v>
      </c>
      <c r="AO126" s="6">
        <v>2.048</v>
      </c>
      <c r="AP126" s="1" t="s">
        <v>40</v>
      </c>
      <c r="AQ126" s="1" t="s">
        <v>41</v>
      </c>
      <c r="AR126" s="6"/>
      <c r="AS126" s="6"/>
      <c r="AT126" s="6"/>
      <c r="AU126" s="6"/>
      <c r="AV126" s="6"/>
      <c r="AW126" s="6"/>
      <c r="AX126" s="1" t="s">
        <v>42</v>
      </c>
      <c r="AY126" s="1" t="s">
        <v>39</v>
      </c>
      <c r="AZ126" s="6"/>
      <c r="BA126" s="6"/>
      <c r="BB126" s="1" t="s">
        <v>42</v>
      </c>
      <c r="BC126" s="1" t="s">
        <v>33</v>
      </c>
      <c r="BD126" s="6">
        <v>1</v>
      </c>
      <c r="BE126" s="6">
        <v>7.4059999999999997</v>
      </c>
      <c r="BF126" s="1" t="s">
        <v>42</v>
      </c>
      <c r="BG126" s="1" t="s">
        <v>39</v>
      </c>
      <c r="BH126" s="6"/>
      <c r="BI126" s="11"/>
      <c r="BJ126" s="1" t="s">
        <v>43</v>
      </c>
      <c r="BK126" s="1" t="s">
        <v>44</v>
      </c>
      <c r="BL126" s="6">
        <v>7.0000000000000001E-3</v>
      </c>
      <c r="BM126" s="6">
        <v>2.8420000000000001</v>
      </c>
      <c r="BN126" s="1" t="s">
        <v>45</v>
      </c>
      <c r="BO126" s="1" t="s">
        <v>44</v>
      </c>
      <c r="BP126" s="6"/>
      <c r="BQ126" s="6"/>
      <c r="BR126" s="1" t="s">
        <v>46</v>
      </c>
      <c r="BS126" s="1" t="s">
        <v>47</v>
      </c>
      <c r="BT126" s="6"/>
      <c r="BU126" s="6"/>
      <c r="BV126" s="1" t="s">
        <v>46</v>
      </c>
      <c r="BW126" s="1" t="s">
        <v>41</v>
      </c>
      <c r="BX126" s="6"/>
      <c r="BY126" s="6"/>
      <c r="BZ126" s="1" t="s">
        <v>46</v>
      </c>
      <c r="CA126" s="1" t="s">
        <v>48</v>
      </c>
      <c r="CB126" s="6"/>
      <c r="CC126" s="6"/>
      <c r="CD126" s="1" t="s">
        <v>46</v>
      </c>
      <c r="CE126" s="1" t="s">
        <v>48</v>
      </c>
      <c r="CF126" s="6"/>
      <c r="CG126" s="6"/>
      <c r="CH126" s="1" t="s">
        <v>46</v>
      </c>
      <c r="CI126" s="1" t="s">
        <v>39</v>
      </c>
      <c r="CJ126" s="6"/>
      <c r="CK126" s="6"/>
      <c r="CL126" s="1" t="s">
        <v>49</v>
      </c>
      <c r="CM126" s="1" t="s">
        <v>39</v>
      </c>
      <c r="CN126" s="6"/>
      <c r="CO126" s="6"/>
      <c r="CP126" s="1" t="s">
        <v>50</v>
      </c>
      <c r="CQ126" s="1" t="s">
        <v>51</v>
      </c>
      <c r="CR126" s="6">
        <v>0.5</v>
      </c>
      <c r="CS126" s="6">
        <v>84</v>
      </c>
      <c r="CT126" s="1" t="s">
        <v>50</v>
      </c>
      <c r="CU126" s="1" t="s">
        <v>39</v>
      </c>
      <c r="CV126" s="6">
        <v>57</v>
      </c>
      <c r="CW126" s="6">
        <v>88.257000000000005</v>
      </c>
      <c r="CX126" s="1" t="s">
        <v>50</v>
      </c>
      <c r="CY126" s="1" t="s">
        <v>39</v>
      </c>
      <c r="CZ126" s="6">
        <v>25</v>
      </c>
      <c r="DA126" s="6">
        <v>40.325000000000003</v>
      </c>
      <c r="DB126" s="1" t="s">
        <v>59</v>
      </c>
      <c r="DC126" s="1" t="s">
        <v>60</v>
      </c>
      <c r="DD126" s="6"/>
      <c r="DE126" s="6"/>
      <c r="DF126" s="1" t="s">
        <v>52</v>
      </c>
      <c r="DG126" s="1" t="s">
        <v>53</v>
      </c>
      <c r="DH126" s="6"/>
      <c r="DI126" s="6"/>
      <c r="DJ126" s="1" t="s">
        <v>31</v>
      </c>
      <c r="DK126" s="11">
        <f t="shared" si="9"/>
        <v>94.503850560000004</v>
      </c>
    </row>
    <row r="127" spans="1:115" ht="15.75" x14ac:dyDescent="0.25">
      <c r="A127" s="6">
        <v>125</v>
      </c>
      <c r="B127" s="6">
        <v>1</v>
      </c>
      <c r="C127" s="9" t="s">
        <v>152</v>
      </c>
      <c r="D127" s="8" t="s">
        <v>373</v>
      </c>
      <c r="E127" s="6">
        <v>1445.671</v>
      </c>
      <c r="F127" s="6">
        <v>94.012</v>
      </c>
      <c r="G127" s="10">
        <v>560.40768000000003</v>
      </c>
      <c r="H127" s="3">
        <f t="shared" si="5"/>
        <v>1912.0666800000001</v>
      </c>
      <c r="I127" s="3">
        <f t="shared" si="6"/>
        <v>595.49971379199997</v>
      </c>
      <c r="J127" s="1" t="s">
        <v>28</v>
      </c>
      <c r="K127" s="1" t="s">
        <v>29</v>
      </c>
      <c r="L127" s="6"/>
      <c r="M127" s="6"/>
      <c r="N127" s="1" t="s">
        <v>30</v>
      </c>
      <c r="O127" s="1" t="s">
        <v>34</v>
      </c>
      <c r="P127" s="6"/>
      <c r="Q127" s="6"/>
      <c r="R127" s="1" t="s">
        <v>30</v>
      </c>
      <c r="S127" s="1" t="s">
        <v>32</v>
      </c>
      <c r="T127" s="6"/>
      <c r="U127" s="6"/>
      <c r="V127" s="6" t="s">
        <v>30</v>
      </c>
      <c r="W127" s="6" t="s">
        <v>33</v>
      </c>
      <c r="X127" s="6"/>
      <c r="Y127" s="6"/>
      <c r="Z127" s="1" t="s">
        <v>30</v>
      </c>
      <c r="AA127" s="1" t="s">
        <v>34</v>
      </c>
      <c r="AB127" s="6"/>
      <c r="AC127" s="6"/>
      <c r="AD127" s="1" t="s">
        <v>35</v>
      </c>
      <c r="AE127" s="1" t="s">
        <v>29</v>
      </c>
      <c r="AF127" s="6">
        <v>3.0000000000000001E-3</v>
      </c>
      <c r="AG127" s="6">
        <v>4.1459999999999999</v>
      </c>
      <c r="AH127" s="1" t="s">
        <v>36</v>
      </c>
      <c r="AI127" s="1" t="s">
        <v>37</v>
      </c>
      <c r="AJ127" s="6">
        <v>0.113</v>
      </c>
      <c r="AK127" s="6">
        <v>229.62</v>
      </c>
      <c r="AL127" s="1" t="s">
        <v>38</v>
      </c>
      <c r="AM127" s="1" t="s">
        <v>39</v>
      </c>
      <c r="AN127" s="6">
        <v>10</v>
      </c>
      <c r="AO127" s="6">
        <v>6.633</v>
      </c>
      <c r="AP127" s="1" t="s">
        <v>40</v>
      </c>
      <c r="AQ127" s="1" t="s">
        <v>41</v>
      </c>
      <c r="AR127" s="6"/>
      <c r="AS127" s="6"/>
      <c r="AT127" s="6"/>
      <c r="AU127" s="6"/>
      <c r="AV127" s="6"/>
      <c r="AW127" s="6"/>
      <c r="AX127" s="1" t="s">
        <v>42</v>
      </c>
      <c r="AY127" s="1" t="s">
        <v>39</v>
      </c>
      <c r="AZ127" s="6"/>
      <c r="BA127" s="6"/>
      <c r="BB127" s="1" t="s">
        <v>42</v>
      </c>
      <c r="BC127" s="1" t="s">
        <v>33</v>
      </c>
      <c r="BD127" s="6">
        <v>11</v>
      </c>
      <c r="BE127" s="6">
        <f>7.406+74.06</f>
        <v>81.466000000000008</v>
      </c>
      <c r="BF127" s="1" t="s">
        <v>42</v>
      </c>
      <c r="BG127" s="1" t="s">
        <v>39</v>
      </c>
      <c r="BH127" s="6"/>
      <c r="BI127" s="11"/>
      <c r="BJ127" s="1" t="s">
        <v>43</v>
      </c>
      <c r="BK127" s="1" t="s">
        <v>44</v>
      </c>
      <c r="BL127" s="6">
        <v>4.0000000000000001E-3</v>
      </c>
      <c r="BM127" s="6">
        <v>3.8279999999999998</v>
      </c>
      <c r="BN127" s="1" t="s">
        <v>45</v>
      </c>
      <c r="BO127" s="1" t="s">
        <v>44</v>
      </c>
      <c r="BP127" s="6">
        <v>3.0000000000000001E-3</v>
      </c>
      <c r="BQ127" s="6">
        <v>6.024</v>
      </c>
      <c r="BR127" s="1" t="s">
        <v>46</v>
      </c>
      <c r="BS127" s="1" t="s">
        <v>47</v>
      </c>
      <c r="BT127" s="6"/>
      <c r="BU127" s="6"/>
      <c r="BV127" s="1" t="s">
        <v>46</v>
      </c>
      <c r="BW127" s="1" t="s">
        <v>41</v>
      </c>
      <c r="BX127" s="6">
        <v>1.4999999999999999E-2</v>
      </c>
      <c r="BY127" s="6">
        <v>10.065</v>
      </c>
      <c r="BZ127" s="1" t="s">
        <v>46</v>
      </c>
      <c r="CA127" s="1" t="s">
        <v>48</v>
      </c>
      <c r="CB127" s="6"/>
      <c r="CC127" s="6"/>
      <c r="CD127" s="1" t="s">
        <v>46</v>
      </c>
      <c r="CE127" s="1" t="s">
        <v>48</v>
      </c>
      <c r="CF127" s="6"/>
      <c r="CG127" s="6"/>
      <c r="CH127" s="1" t="s">
        <v>46</v>
      </c>
      <c r="CI127" s="1" t="s">
        <v>39</v>
      </c>
      <c r="CJ127" s="6"/>
      <c r="CK127" s="6"/>
      <c r="CL127" s="1" t="s">
        <v>49</v>
      </c>
      <c r="CM127" s="1" t="s">
        <v>39</v>
      </c>
      <c r="CN127" s="6"/>
      <c r="CO127" s="6"/>
      <c r="CP127" s="1" t="s">
        <v>50</v>
      </c>
      <c r="CQ127" s="1" t="s">
        <v>51</v>
      </c>
      <c r="CR127" s="6">
        <v>0.15</v>
      </c>
      <c r="CS127" s="6">
        <v>25.2</v>
      </c>
      <c r="CT127" s="1" t="s">
        <v>50</v>
      </c>
      <c r="CU127" s="1" t="s">
        <v>39</v>
      </c>
      <c r="CV127" s="6">
        <v>50</v>
      </c>
      <c r="CW127" s="6">
        <v>85.95</v>
      </c>
      <c r="CX127" s="1" t="s">
        <v>50</v>
      </c>
      <c r="CY127" s="1" t="s">
        <v>39</v>
      </c>
      <c r="CZ127" s="6"/>
      <c r="DA127" s="6"/>
      <c r="DB127" s="1" t="s">
        <v>59</v>
      </c>
      <c r="DC127" s="1" t="s">
        <v>60</v>
      </c>
      <c r="DD127" s="6"/>
      <c r="DE127" s="6"/>
      <c r="DF127" s="1" t="s">
        <v>52</v>
      </c>
      <c r="DG127" s="1" t="s">
        <v>53</v>
      </c>
      <c r="DH127" s="6"/>
      <c r="DI127" s="6"/>
      <c r="DJ127" s="1" t="s">
        <v>31</v>
      </c>
      <c r="DK127" s="11">
        <f t="shared" si="9"/>
        <v>142.56771379200001</v>
      </c>
    </row>
    <row r="128" spans="1:115" ht="15.75" x14ac:dyDescent="0.25">
      <c r="A128" s="6">
        <v>126</v>
      </c>
      <c r="B128" s="6">
        <v>1</v>
      </c>
      <c r="C128" s="9" t="s">
        <v>153</v>
      </c>
      <c r="D128" s="8" t="s">
        <v>373</v>
      </c>
      <c r="E128" s="6">
        <v>-108.259</v>
      </c>
      <c r="F128" s="6">
        <v>1.4630000000000001</v>
      </c>
      <c r="G128" s="10">
        <v>7.7608800000000002</v>
      </c>
      <c r="H128" s="3">
        <f t="shared" si="5"/>
        <v>-101.96111999999999</v>
      </c>
      <c r="I128" s="3">
        <f t="shared" si="6"/>
        <v>1.9743678720000002</v>
      </c>
      <c r="J128" s="1" t="s">
        <v>28</v>
      </c>
      <c r="K128" s="1" t="s">
        <v>29</v>
      </c>
      <c r="L128" s="6"/>
      <c r="M128" s="6"/>
      <c r="N128" s="1" t="s">
        <v>30</v>
      </c>
      <c r="O128" s="1" t="s">
        <v>34</v>
      </c>
      <c r="P128" s="6"/>
      <c r="Q128" s="6"/>
      <c r="R128" s="1" t="s">
        <v>30</v>
      </c>
      <c r="S128" s="1" t="s">
        <v>32</v>
      </c>
      <c r="T128" s="6"/>
      <c r="U128" s="6"/>
      <c r="V128" s="6" t="s">
        <v>30</v>
      </c>
      <c r="W128" s="6" t="s">
        <v>33</v>
      </c>
      <c r="X128" s="6"/>
      <c r="Y128" s="6"/>
      <c r="Z128" s="1" t="s">
        <v>30</v>
      </c>
      <c r="AA128" s="1" t="s">
        <v>34</v>
      </c>
      <c r="AB128" s="6"/>
      <c r="AC128" s="6"/>
      <c r="AD128" s="1" t="s">
        <v>35</v>
      </c>
      <c r="AE128" s="1" t="s">
        <v>29</v>
      </c>
      <c r="AF128" s="6"/>
      <c r="AG128" s="6"/>
      <c r="AH128" s="1" t="s">
        <v>36</v>
      </c>
      <c r="AI128" s="1" t="s">
        <v>37</v>
      </c>
      <c r="AJ128" s="6"/>
      <c r="AK128" s="6"/>
      <c r="AL128" s="1" t="s">
        <v>38</v>
      </c>
      <c r="AM128" s="1" t="s">
        <v>39</v>
      </c>
      <c r="AN128" s="6"/>
      <c r="AO128" s="6"/>
      <c r="AP128" s="1" t="s">
        <v>40</v>
      </c>
      <c r="AQ128" s="1" t="s">
        <v>41</v>
      </c>
      <c r="AR128" s="6"/>
      <c r="AS128" s="6"/>
      <c r="AT128" s="6"/>
      <c r="AU128" s="6"/>
      <c r="AV128" s="6"/>
      <c r="AW128" s="6"/>
      <c r="AX128" s="1" t="s">
        <v>42</v>
      </c>
      <c r="AY128" s="1" t="s">
        <v>39</v>
      </c>
      <c r="AZ128" s="6"/>
      <c r="BA128" s="6"/>
      <c r="BB128" s="1" t="s">
        <v>42</v>
      </c>
      <c r="BC128" s="1" t="s">
        <v>33</v>
      </c>
      <c r="BD128" s="6"/>
      <c r="BE128" s="6"/>
      <c r="BF128" s="1" t="s">
        <v>42</v>
      </c>
      <c r="BG128" s="1" t="s">
        <v>39</v>
      </c>
      <c r="BH128" s="6"/>
      <c r="BI128" s="11"/>
      <c r="BJ128" s="1" t="s">
        <v>43</v>
      </c>
      <c r="BK128" s="1" t="s">
        <v>44</v>
      </c>
      <c r="BL128" s="6"/>
      <c r="BM128" s="6"/>
      <c r="BN128" s="1" t="s">
        <v>45</v>
      </c>
      <c r="BO128" s="1" t="s">
        <v>44</v>
      </c>
      <c r="BP128" s="6"/>
      <c r="BQ128" s="6"/>
      <c r="BR128" s="1" t="s">
        <v>46</v>
      </c>
      <c r="BS128" s="1" t="s">
        <v>47</v>
      </c>
      <c r="BT128" s="6"/>
      <c r="BU128" s="6"/>
      <c r="BV128" s="1" t="s">
        <v>46</v>
      </c>
      <c r="BW128" s="1" t="s">
        <v>41</v>
      </c>
      <c r="BX128" s="6"/>
      <c r="BY128" s="6"/>
      <c r="BZ128" s="1" t="s">
        <v>46</v>
      </c>
      <c r="CA128" s="1" t="s">
        <v>48</v>
      </c>
      <c r="CB128" s="6"/>
      <c r="CC128" s="6"/>
      <c r="CD128" s="1" t="s">
        <v>46</v>
      </c>
      <c r="CE128" s="1" t="s">
        <v>48</v>
      </c>
      <c r="CF128" s="6"/>
      <c r="CG128" s="6"/>
      <c r="CH128" s="1" t="s">
        <v>46</v>
      </c>
      <c r="CI128" s="1" t="s">
        <v>39</v>
      </c>
      <c r="CJ128" s="6"/>
      <c r="CK128" s="6"/>
      <c r="CL128" s="1" t="s">
        <v>49</v>
      </c>
      <c r="CM128" s="1" t="s">
        <v>39</v>
      </c>
      <c r="CN128" s="6"/>
      <c r="CO128" s="6"/>
      <c r="CP128" s="1" t="s">
        <v>50</v>
      </c>
      <c r="CQ128" s="1" t="s">
        <v>51</v>
      </c>
      <c r="CR128" s="6"/>
      <c r="CS128" s="6"/>
      <c r="CT128" s="1" t="s">
        <v>50</v>
      </c>
      <c r="CU128" s="1" t="s">
        <v>39</v>
      </c>
      <c r="CV128" s="6"/>
      <c r="CW128" s="6"/>
      <c r="CX128" s="1" t="s">
        <v>50</v>
      </c>
      <c r="CY128" s="1" t="s">
        <v>39</v>
      </c>
      <c r="CZ128" s="6"/>
      <c r="DA128" s="6"/>
      <c r="DB128" s="1" t="s">
        <v>59</v>
      </c>
      <c r="DC128" s="1" t="s">
        <v>60</v>
      </c>
      <c r="DD128" s="6"/>
      <c r="DE128" s="6"/>
      <c r="DF128" s="1" t="s">
        <v>52</v>
      </c>
      <c r="DG128" s="1" t="s">
        <v>53</v>
      </c>
      <c r="DH128" s="6"/>
      <c r="DI128" s="6"/>
      <c r="DJ128" s="1" t="s">
        <v>31</v>
      </c>
      <c r="DK128" s="11">
        <f t="shared" si="9"/>
        <v>1.9743678720000002</v>
      </c>
    </row>
    <row r="129" spans="1:115" ht="15.75" x14ac:dyDescent="0.25">
      <c r="A129" s="6">
        <v>127</v>
      </c>
      <c r="B129" s="6">
        <v>1</v>
      </c>
      <c r="C129" s="9" t="s">
        <v>410</v>
      </c>
      <c r="D129" s="8" t="s">
        <v>373</v>
      </c>
      <c r="E129" s="6">
        <v>75.697000000000003</v>
      </c>
      <c r="F129" s="6">
        <v>17.143000000000001</v>
      </c>
      <c r="G129" s="10">
        <v>38.149079999999998</v>
      </c>
      <c r="H129" s="3">
        <f t="shared" si="5"/>
        <v>96.70308</v>
      </c>
      <c r="I129" s="3">
        <f t="shared" si="6"/>
        <v>88.300125952000002</v>
      </c>
      <c r="J129" s="1" t="s">
        <v>28</v>
      </c>
      <c r="K129" s="1" t="s">
        <v>29</v>
      </c>
      <c r="L129" s="6">
        <v>0.01</v>
      </c>
      <c r="M129" s="6">
        <v>5.37</v>
      </c>
      <c r="N129" s="1" t="s">
        <v>30</v>
      </c>
      <c r="O129" s="1" t="s">
        <v>34</v>
      </c>
      <c r="P129" s="6"/>
      <c r="Q129" s="6"/>
      <c r="R129" s="1" t="s">
        <v>30</v>
      </c>
      <c r="S129" s="1" t="s">
        <v>32</v>
      </c>
      <c r="T129" s="6"/>
      <c r="U129" s="6"/>
      <c r="V129" s="6" t="s">
        <v>30</v>
      </c>
      <c r="W129" s="6" t="s">
        <v>33</v>
      </c>
      <c r="X129" s="6"/>
      <c r="Y129" s="6"/>
      <c r="Z129" s="1" t="s">
        <v>30</v>
      </c>
      <c r="AA129" s="1" t="s">
        <v>34</v>
      </c>
      <c r="AB129" s="6"/>
      <c r="AC129" s="6"/>
      <c r="AD129" s="1" t="s">
        <v>35</v>
      </c>
      <c r="AE129" s="1" t="s">
        <v>29</v>
      </c>
      <c r="AF129" s="6">
        <v>0.04</v>
      </c>
      <c r="AG129" s="6">
        <v>55.28</v>
      </c>
      <c r="AH129" s="1" t="s">
        <v>36</v>
      </c>
      <c r="AI129" s="1" t="s">
        <v>37</v>
      </c>
      <c r="AJ129" s="6"/>
      <c r="AK129" s="6"/>
      <c r="AL129" s="1" t="s">
        <v>38</v>
      </c>
      <c r="AM129" s="1" t="s">
        <v>39</v>
      </c>
      <c r="AN129" s="6">
        <v>2</v>
      </c>
      <c r="AO129" s="6">
        <v>1.103</v>
      </c>
      <c r="AP129" s="1" t="s">
        <v>40</v>
      </c>
      <c r="AQ129" s="1" t="s">
        <v>41</v>
      </c>
      <c r="AR129" s="6"/>
      <c r="AS129" s="6"/>
      <c r="AT129" s="6"/>
      <c r="AU129" s="6"/>
      <c r="AV129" s="6"/>
      <c r="AW129" s="6"/>
      <c r="AX129" s="1" t="s">
        <v>42</v>
      </c>
      <c r="AY129" s="1" t="s">
        <v>39</v>
      </c>
      <c r="AZ129" s="6"/>
      <c r="BA129" s="6"/>
      <c r="BB129" s="1" t="s">
        <v>42</v>
      </c>
      <c r="BC129" s="1" t="s">
        <v>33</v>
      </c>
      <c r="BD129" s="6">
        <v>2</v>
      </c>
      <c r="BE129" s="6">
        <v>14.811999999999999</v>
      </c>
      <c r="BF129" s="1" t="s">
        <v>42</v>
      </c>
      <c r="BG129" s="1" t="s">
        <v>39</v>
      </c>
      <c r="BH129" s="6"/>
      <c r="BI129" s="11"/>
      <c r="BJ129" s="1" t="s">
        <v>43</v>
      </c>
      <c r="BK129" s="1" t="s">
        <v>44</v>
      </c>
      <c r="BL129" s="6">
        <v>5.0000000000000001E-3</v>
      </c>
      <c r="BM129" s="6">
        <v>2.0299999999999998</v>
      </c>
      <c r="BN129" s="1" t="s">
        <v>45</v>
      </c>
      <c r="BO129" s="1" t="s">
        <v>44</v>
      </c>
      <c r="BP129" s="6"/>
      <c r="BQ129" s="6"/>
      <c r="BR129" s="1" t="s">
        <v>46</v>
      </c>
      <c r="BS129" s="1" t="s">
        <v>47</v>
      </c>
      <c r="BT129" s="6"/>
      <c r="BU129" s="6"/>
      <c r="BV129" s="1" t="s">
        <v>46</v>
      </c>
      <c r="BW129" s="1" t="s">
        <v>41</v>
      </c>
      <c r="BX129" s="6"/>
      <c r="BY129" s="6"/>
      <c r="BZ129" s="1" t="s">
        <v>46</v>
      </c>
      <c r="CA129" s="1" t="s">
        <v>48</v>
      </c>
      <c r="CB129" s="6"/>
      <c r="CC129" s="6"/>
      <c r="CD129" s="1" t="s">
        <v>46</v>
      </c>
      <c r="CE129" s="1" t="s">
        <v>48</v>
      </c>
      <c r="CF129" s="6"/>
      <c r="CG129" s="6"/>
      <c r="CH129" s="1" t="s">
        <v>46</v>
      </c>
      <c r="CI129" s="1" t="s">
        <v>39</v>
      </c>
      <c r="CJ129" s="6"/>
      <c r="CK129" s="6"/>
      <c r="CL129" s="1" t="s">
        <v>49</v>
      </c>
      <c r="CM129" s="1" t="s">
        <v>39</v>
      </c>
      <c r="CN129" s="6"/>
      <c r="CO129" s="6"/>
      <c r="CP129" s="1" t="s">
        <v>50</v>
      </c>
      <c r="CQ129" s="1" t="s">
        <v>51</v>
      </c>
      <c r="CR129" s="6"/>
      <c r="CS129" s="6"/>
      <c r="CT129" s="1" t="s">
        <v>50</v>
      </c>
      <c r="CU129" s="1" t="s">
        <v>39</v>
      </c>
      <c r="CV129" s="6"/>
      <c r="CW129" s="6"/>
      <c r="CX129" s="1" t="s">
        <v>50</v>
      </c>
      <c r="CY129" s="1" t="s">
        <v>39</v>
      </c>
      <c r="CZ129" s="6"/>
      <c r="DA129" s="6"/>
      <c r="DB129" s="1" t="s">
        <v>59</v>
      </c>
      <c r="DC129" s="1" t="s">
        <v>60</v>
      </c>
      <c r="DD129" s="6"/>
      <c r="DE129" s="6"/>
      <c r="DF129" s="1" t="s">
        <v>52</v>
      </c>
      <c r="DG129" s="1" t="s">
        <v>53</v>
      </c>
      <c r="DH129" s="6"/>
      <c r="DI129" s="6"/>
      <c r="DJ129" s="1" t="s">
        <v>31</v>
      </c>
      <c r="DK129" s="11">
        <f t="shared" si="9"/>
        <v>9.7051259519999995</v>
      </c>
    </row>
    <row r="130" spans="1:115" ht="15.75" x14ac:dyDescent="0.25">
      <c r="A130" s="6">
        <v>128</v>
      </c>
      <c r="B130" s="6">
        <v>1</v>
      </c>
      <c r="C130" s="9" t="s">
        <v>411</v>
      </c>
      <c r="D130" s="8" t="s">
        <v>373</v>
      </c>
      <c r="E130" s="6">
        <v>80.941000000000003</v>
      </c>
      <c r="F130" s="6">
        <v>17.986000000000001</v>
      </c>
      <c r="G130" s="10">
        <v>37.886519999999997</v>
      </c>
      <c r="H130" s="3">
        <f t="shared" si="5"/>
        <v>100.84152</v>
      </c>
      <c r="I130" s="3">
        <f t="shared" si="6"/>
        <v>18.313330688000001</v>
      </c>
      <c r="J130" s="1" t="s">
        <v>28</v>
      </c>
      <c r="K130" s="1" t="s">
        <v>29</v>
      </c>
      <c r="L130" s="6"/>
      <c r="M130" s="6"/>
      <c r="N130" s="1" t="s">
        <v>30</v>
      </c>
      <c r="O130" s="1" t="s">
        <v>34</v>
      </c>
      <c r="P130" s="6"/>
      <c r="Q130" s="6"/>
      <c r="R130" s="1" t="s">
        <v>30</v>
      </c>
      <c r="S130" s="1" t="s">
        <v>32</v>
      </c>
      <c r="T130" s="6"/>
      <c r="U130" s="6"/>
      <c r="V130" s="6" t="s">
        <v>30</v>
      </c>
      <c r="W130" s="6" t="s">
        <v>33</v>
      </c>
      <c r="X130" s="6"/>
      <c r="Y130" s="6"/>
      <c r="Z130" s="1" t="s">
        <v>30</v>
      </c>
      <c r="AA130" s="1" t="s">
        <v>34</v>
      </c>
      <c r="AB130" s="6"/>
      <c r="AC130" s="6"/>
      <c r="AD130" s="1" t="s">
        <v>35</v>
      </c>
      <c r="AE130" s="1" t="s">
        <v>29</v>
      </c>
      <c r="AF130" s="6"/>
      <c r="AG130" s="6"/>
      <c r="AH130" s="1" t="s">
        <v>36</v>
      </c>
      <c r="AI130" s="1" t="s">
        <v>37</v>
      </c>
      <c r="AJ130" s="6"/>
      <c r="AK130" s="6"/>
      <c r="AL130" s="1" t="s">
        <v>38</v>
      </c>
      <c r="AM130" s="1" t="s">
        <v>39</v>
      </c>
      <c r="AN130" s="6">
        <v>2</v>
      </c>
      <c r="AO130" s="6">
        <v>1.103</v>
      </c>
      <c r="AP130" s="1" t="s">
        <v>40</v>
      </c>
      <c r="AQ130" s="1" t="s">
        <v>41</v>
      </c>
      <c r="AR130" s="6"/>
      <c r="AS130" s="6"/>
      <c r="AT130" s="6"/>
      <c r="AU130" s="6"/>
      <c r="AV130" s="6"/>
      <c r="AW130" s="6"/>
      <c r="AX130" s="1" t="s">
        <v>42</v>
      </c>
      <c r="AY130" s="1" t="s">
        <v>39</v>
      </c>
      <c r="AZ130" s="6"/>
      <c r="BA130" s="6"/>
      <c r="BB130" s="1" t="s">
        <v>42</v>
      </c>
      <c r="BC130" s="1" t="s">
        <v>33</v>
      </c>
      <c r="BD130" s="6">
        <v>1</v>
      </c>
      <c r="BE130" s="6">
        <v>7.4059999999999997</v>
      </c>
      <c r="BF130" s="1" t="s">
        <v>42</v>
      </c>
      <c r="BG130" s="1" t="s">
        <v>39</v>
      </c>
      <c r="BH130" s="6"/>
      <c r="BI130" s="11"/>
      <c r="BJ130" s="1" t="s">
        <v>43</v>
      </c>
      <c r="BK130" s="1" t="s">
        <v>44</v>
      </c>
      <c r="BL130" s="6"/>
      <c r="BM130" s="6"/>
      <c r="BN130" s="1" t="s">
        <v>45</v>
      </c>
      <c r="BO130" s="1" t="s">
        <v>44</v>
      </c>
      <c r="BP130" s="6"/>
      <c r="BQ130" s="6"/>
      <c r="BR130" s="1" t="s">
        <v>46</v>
      </c>
      <c r="BS130" s="1" t="s">
        <v>47</v>
      </c>
      <c r="BT130" s="6"/>
      <c r="BU130" s="6"/>
      <c r="BV130" s="1" t="s">
        <v>46</v>
      </c>
      <c r="BW130" s="1" t="s">
        <v>41</v>
      </c>
      <c r="BX130" s="6"/>
      <c r="BY130" s="6"/>
      <c r="BZ130" s="1" t="s">
        <v>46</v>
      </c>
      <c r="CA130" s="1" t="s">
        <v>48</v>
      </c>
      <c r="CB130" s="6"/>
      <c r="CC130" s="6"/>
      <c r="CD130" s="1" t="s">
        <v>46</v>
      </c>
      <c r="CE130" s="1" t="s">
        <v>48</v>
      </c>
      <c r="CF130" s="6"/>
      <c r="CG130" s="6"/>
      <c r="CH130" s="1" t="s">
        <v>46</v>
      </c>
      <c r="CI130" s="1" t="s">
        <v>39</v>
      </c>
      <c r="CJ130" s="6"/>
      <c r="CK130" s="6"/>
      <c r="CL130" s="1" t="s">
        <v>49</v>
      </c>
      <c r="CM130" s="1" t="s">
        <v>39</v>
      </c>
      <c r="CN130" s="6"/>
      <c r="CO130" s="6"/>
      <c r="CP130" s="1" t="s">
        <v>50</v>
      </c>
      <c r="CQ130" s="1" t="s">
        <v>51</v>
      </c>
      <c r="CR130" s="6"/>
      <c r="CS130" s="6"/>
      <c r="CT130" s="1" t="s">
        <v>50</v>
      </c>
      <c r="CU130" s="1" t="s">
        <v>39</v>
      </c>
      <c r="CV130" s="6">
        <v>1</v>
      </c>
      <c r="CW130" s="6">
        <v>0.16600000000000001</v>
      </c>
      <c r="CX130" s="1" t="s">
        <v>50</v>
      </c>
      <c r="CY130" s="1" t="s">
        <v>39</v>
      </c>
      <c r="CZ130" s="6"/>
      <c r="DA130" s="6"/>
      <c r="DB130" s="1" t="s">
        <v>59</v>
      </c>
      <c r="DC130" s="1" t="s">
        <v>60</v>
      </c>
      <c r="DD130" s="6"/>
      <c r="DE130" s="6"/>
      <c r="DF130" s="1" t="s">
        <v>52</v>
      </c>
      <c r="DG130" s="1" t="s">
        <v>53</v>
      </c>
      <c r="DH130" s="6"/>
      <c r="DI130" s="6"/>
      <c r="DJ130" s="1" t="s">
        <v>31</v>
      </c>
      <c r="DK130" s="11">
        <f t="shared" si="9"/>
        <v>9.6383306879999999</v>
      </c>
    </row>
    <row r="131" spans="1:115" ht="15.75" x14ac:dyDescent="0.25">
      <c r="A131" s="6">
        <v>129</v>
      </c>
      <c r="B131" s="6">
        <v>1</v>
      </c>
      <c r="C131" s="9" t="s">
        <v>154</v>
      </c>
      <c r="D131" s="8" t="s">
        <v>373</v>
      </c>
      <c r="E131" s="6">
        <v>205.625</v>
      </c>
      <c r="F131" s="6">
        <v>17.501999999999999</v>
      </c>
      <c r="G131" s="10">
        <v>101.2368</v>
      </c>
      <c r="H131" s="3">
        <f t="shared" ref="H131:H194" si="10">(E131-F131)+G131</f>
        <v>289.35980000000001</v>
      </c>
      <c r="I131" s="3">
        <f t="shared" ref="I131:I194" si="11">M131+Q131+U131+Y131+AC131+AG131+AK131+AO131+AS131+AW131+BA131+BE131+BI131+BM131+BQ131+BU131+BY131+CC131+CG131+CK131+CO131+CS131+CW131+DA131+DE131+DI131+DK131</f>
        <v>26.857641920000003</v>
      </c>
      <c r="J131" s="1" t="s">
        <v>28</v>
      </c>
      <c r="K131" s="1" t="s">
        <v>29</v>
      </c>
      <c r="L131" s="6"/>
      <c r="M131" s="6"/>
      <c r="N131" s="1" t="s">
        <v>30</v>
      </c>
      <c r="O131" s="1" t="s">
        <v>34</v>
      </c>
      <c r="P131" s="6"/>
      <c r="Q131" s="6"/>
      <c r="R131" s="1" t="s">
        <v>30</v>
      </c>
      <c r="S131" s="1" t="s">
        <v>32</v>
      </c>
      <c r="T131" s="6"/>
      <c r="U131" s="6"/>
      <c r="V131" s="6" t="s">
        <v>30</v>
      </c>
      <c r="W131" s="6" t="s">
        <v>33</v>
      </c>
      <c r="X131" s="6"/>
      <c r="Y131" s="6"/>
      <c r="Z131" s="1" t="s">
        <v>30</v>
      </c>
      <c r="AA131" s="1" t="s">
        <v>34</v>
      </c>
      <c r="AB131" s="6"/>
      <c r="AC131" s="6"/>
      <c r="AD131" s="1" t="s">
        <v>35</v>
      </c>
      <c r="AE131" s="1" t="s">
        <v>29</v>
      </c>
      <c r="AF131" s="6"/>
      <c r="AG131" s="6"/>
      <c r="AH131" s="1" t="s">
        <v>36</v>
      </c>
      <c r="AI131" s="1" t="s">
        <v>37</v>
      </c>
      <c r="AJ131" s="6"/>
      <c r="AK131" s="6"/>
      <c r="AL131" s="1" t="s">
        <v>38</v>
      </c>
      <c r="AM131" s="1" t="s">
        <v>39</v>
      </c>
      <c r="AN131" s="6">
        <v>2</v>
      </c>
      <c r="AO131" s="6">
        <v>1.103</v>
      </c>
      <c r="AP131" s="1" t="s">
        <v>40</v>
      </c>
      <c r="AQ131" s="1" t="s">
        <v>41</v>
      </c>
      <c r="AR131" s="6"/>
      <c r="AS131" s="6"/>
      <c r="AT131" s="6"/>
      <c r="AU131" s="6"/>
      <c r="AV131" s="6"/>
      <c r="AW131" s="6"/>
      <c r="AX131" s="1" t="s">
        <v>42</v>
      </c>
      <c r="AY131" s="1" t="s">
        <v>39</v>
      </c>
      <c r="AZ131" s="6"/>
      <c r="BA131" s="6"/>
      <c r="BB131" s="1" t="s">
        <v>42</v>
      </c>
      <c r="BC131" s="1" t="s">
        <v>33</v>
      </c>
      <c r="BD131" s="6"/>
      <c r="BE131" s="6"/>
      <c r="BF131" s="1" t="s">
        <v>42</v>
      </c>
      <c r="BG131" s="1" t="s">
        <v>39</v>
      </c>
      <c r="BH131" s="6"/>
      <c r="BI131" s="11"/>
      <c r="BJ131" s="1" t="s">
        <v>43</v>
      </c>
      <c r="BK131" s="1" t="s">
        <v>44</v>
      </c>
      <c r="BL131" s="6"/>
      <c r="BM131" s="6"/>
      <c r="BN131" s="1" t="s">
        <v>45</v>
      </c>
      <c r="BO131" s="1" t="s">
        <v>44</v>
      </c>
      <c r="BP131" s="6"/>
      <c r="BQ131" s="6"/>
      <c r="BR131" s="1" t="s">
        <v>46</v>
      </c>
      <c r="BS131" s="1" t="s">
        <v>47</v>
      </c>
      <c r="BT131" s="6"/>
      <c r="BU131" s="6"/>
      <c r="BV131" s="1" t="s">
        <v>46</v>
      </c>
      <c r="BW131" s="1" t="s">
        <v>41</v>
      </c>
      <c r="BX131" s="6"/>
      <c r="BY131" s="6"/>
      <c r="BZ131" s="1" t="s">
        <v>46</v>
      </c>
      <c r="CA131" s="1" t="s">
        <v>48</v>
      </c>
      <c r="CB131" s="6"/>
      <c r="CC131" s="6"/>
      <c r="CD131" s="1" t="s">
        <v>46</v>
      </c>
      <c r="CE131" s="1" t="s">
        <v>48</v>
      </c>
      <c r="CF131" s="6"/>
      <c r="CG131" s="6"/>
      <c r="CH131" s="1" t="s">
        <v>46</v>
      </c>
      <c r="CI131" s="1" t="s">
        <v>39</v>
      </c>
      <c r="CJ131" s="6"/>
      <c r="CK131" s="6"/>
      <c r="CL131" s="1" t="s">
        <v>49</v>
      </c>
      <c r="CM131" s="1" t="s">
        <v>39</v>
      </c>
      <c r="CN131" s="6"/>
      <c r="CO131" s="6"/>
      <c r="CP131" s="1" t="s">
        <v>50</v>
      </c>
      <c r="CQ131" s="1" t="s">
        <v>51</v>
      </c>
      <c r="CR131" s="6"/>
      <c r="CS131" s="6"/>
      <c r="CT131" s="1" t="s">
        <v>50</v>
      </c>
      <c r="CU131" s="1" t="s">
        <v>39</v>
      </c>
      <c r="CV131" s="6"/>
      <c r="CW131" s="6"/>
      <c r="CX131" s="1" t="s">
        <v>50</v>
      </c>
      <c r="CY131" s="1" t="s">
        <v>39</v>
      </c>
      <c r="CZ131" s="6"/>
      <c r="DA131" s="6"/>
      <c r="DB131" s="1" t="s">
        <v>59</v>
      </c>
      <c r="DC131" s="1" t="s">
        <v>60</v>
      </c>
      <c r="DD131" s="6"/>
      <c r="DE131" s="6"/>
      <c r="DF131" s="1" t="s">
        <v>52</v>
      </c>
      <c r="DG131" s="1" t="s">
        <v>53</v>
      </c>
      <c r="DH131" s="6"/>
      <c r="DI131" s="6"/>
      <c r="DJ131" s="1" t="s">
        <v>31</v>
      </c>
      <c r="DK131" s="11">
        <f t="shared" si="9"/>
        <v>25.754641920000001</v>
      </c>
    </row>
    <row r="132" spans="1:115" s="12" customFormat="1" ht="15.75" x14ac:dyDescent="0.25">
      <c r="A132" s="6">
        <v>130</v>
      </c>
      <c r="B132" s="6">
        <v>1</v>
      </c>
      <c r="C132" s="9" t="s">
        <v>155</v>
      </c>
      <c r="D132" s="8" t="s">
        <v>373</v>
      </c>
      <c r="E132" s="6">
        <v>2.9580000000000002</v>
      </c>
      <c r="F132" s="6">
        <v>75.192999999999998</v>
      </c>
      <c r="G132" s="10">
        <v>202.83647999999999</v>
      </c>
      <c r="H132" s="3">
        <f t="shared" si="10"/>
        <v>130.60147999999998</v>
      </c>
      <c r="I132" s="3">
        <f t="shared" si="11"/>
        <v>260</v>
      </c>
      <c r="J132" s="1" t="s">
        <v>28</v>
      </c>
      <c r="K132" s="1" t="s">
        <v>29</v>
      </c>
      <c r="L132" s="6"/>
      <c r="M132" s="6"/>
      <c r="N132" s="1" t="s">
        <v>30</v>
      </c>
      <c r="O132" s="1" t="s">
        <v>34</v>
      </c>
      <c r="P132" s="6"/>
      <c r="Q132" s="6"/>
      <c r="R132" s="1" t="s">
        <v>30</v>
      </c>
      <c r="S132" s="1" t="s">
        <v>32</v>
      </c>
      <c r="T132" s="6"/>
      <c r="U132" s="6"/>
      <c r="V132" s="6" t="s">
        <v>30</v>
      </c>
      <c r="W132" s="6" t="s">
        <v>33</v>
      </c>
      <c r="X132" s="6"/>
      <c r="Y132" s="6"/>
      <c r="Z132" s="1" t="s">
        <v>30</v>
      </c>
      <c r="AA132" s="1" t="s">
        <v>34</v>
      </c>
      <c r="AB132" s="6"/>
      <c r="AC132" s="6"/>
      <c r="AD132" s="1" t="s">
        <v>35</v>
      </c>
      <c r="AE132" s="1" t="s">
        <v>29</v>
      </c>
      <c r="AF132" s="6"/>
      <c r="AG132" s="6"/>
      <c r="AH132" s="1" t="s">
        <v>36</v>
      </c>
      <c r="AI132" s="1" t="s">
        <v>37</v>
      </c>
      <c r="AJ132" s="6">
        <v>7.2999999999999995E-2</v>
      </c>
      <c r="AK132" s="6">
        <v>189.2</v>
      </c>
      <c r="AL132" s="1" t="s">
        <v>38</v>
      </c>
      <c r="AM132" s="1" t="s">
        <v>39</v>
      </c>
      <c r="AN132" s="6"/>
      <c r="AO132" s="6"/>
      <c r="AP132" s="1" t="s">
        <v>40</v>
      </c>
      <c r="AQ132" s="1" t="s">
        <v>41</v>
      </c>
      <c r="AR132" s="6"/>
      <c r="AS132" s="6"/>
      <c r="AT132" s="6"/>
      <c r="AU132" s="6"/>
      <c r="AV132" s="6"/>
      <c r="AW132" s="6"/>
      <c r="AX132" s="1" t="s">
        <v>42</v>
      </c>
      <c r="AY132" s="1" t="s">
        <v>39</v>
      </c>
      <c r="AZ132" s="6"/>
      <c r="BA132" s="6"/>
      <c r="BB132" s="1" t="s">
        <v>42</v>
      </c>
      <c r="BC132" s="1" t="s">
        <v>33</v>
      </c>
      <c r="BD132" s="6"/>
      <c r="BE132" s="6"/>
      <c r="BF132" s="1" t="s">
        <v>42</v>
      </c>
      <c r="BG132" s="1" t="s">
        <v>39</v>
      </c>
      <c r="BH132" s="6">
        <v>3</v>
      </c>
      <c r="BI132" s="11">
        <v>70.8</v>
      </c>
      <c r="BJ132" s="1" t="s">
        <v>43</v>
      </c>
      <c r="BK132" s="1" t="s">
        <v>44</v>
      </c>
      <c r="BL132" s="6"/>
      <c r="BM132" s="6"/>
      <c r="BN132" s="1" t="s">
        <v>45</v>
      </c>
      <c r="BO132" s="1" t="s">
        <v>44</v>
      </c>
      <c r="BP132" s="6"/>
      <c r="BQ132" s="6"/>
      <c r="BR132" s="1" t="s">
        <v>46</v>
      </c>
      <c r="BS132" s="1" t="s">
        <v>47</v>
      </c>
      <c r="BT132" s="6"/>
      <c r="BU132" s="6"/>
      <c r="BV132" s="1" t="s">
        <v>46</v>
      </c>
      <c r="BW132" s="1" t="s">
        <v>41</v>
      </c>
      <c r="BX132" s="6"/>
      <c r="BY132" s="6"/>
      <c r="BZ132" s="1" t="s">
        <v>46</v>
      </c>
      <c r="CA132" s="1" t="s">
        <v>48</v>
      </c>
      <c r="CB132" s="6"/>
      <c r="CC132" s="6"/>
      <c r="CD132" s="1" t="s">
        <v>46</v>
      </c>
      <c r="CE132" s="1" t="s">
        <v>48</v>
      </c>
      <c r="CF132" s="6"/>
      <c r="CG132" s="6"/>
      <c r="CH132" s="1" t="s">
        <v>46</v>
      </c>
      <c r="CI132" s="1" t="s">
        <v>39</v>
      </c>
      <c r="CJ132" s="6"/>
      <c r="CK132" s="6"/>
      <c r="CL132" s="1" t="s">
        <v>49</v>
      </c>
      <c r="CM132" s="1" t="s">
        <v>39</v>
      </c>
      <c r="CN132" s="6"/>
      <c r="CO132" s="6"/>
      <c r="CP132" s="1" t="s">
        <v>50</v>
      </c>
      <c r="CQ132" s="1" t="s">
        <v>51</v>
      </c>
      <c r="CR132" s="6"/>
      <c r="CS132" s="6"/>
      <c r="CT132" s="1" t="s">
        <v>50</v>
      </c>
      <c r="CU132" s="1" t="s">
        <v>39</v>
      </c>
      <c r="CV132" s="6"/>
      <c r="CW132" s="6"/>
      <c r="CX132" s="1" t="s">
        <v>50</v>
      </c>
      <c r="CY132" s="1" t="s">
        <v>39</v>
      </c>
      <c r="CZ132" s="6"/>
      <c r="DA132" s="6"/>
      <c r="DB132" s="1" t="s">
        <v>59</v>
      </c>
      <c r="DC132" s="1" t="s">
        <v>60</v>
      </c>
      <c r="DD132" s="6"/>
      <c r="DE132" s="6"/>
      <c r="DF132" s="1" t="s">
        <v>52</v>
      </c>
      <c r="DG132" s="1" t="s">
        <v>53</v>
      </c>
      <c r="DH132" s="6"/>
      <c r="DI132" s="6"/>
      <c r="DJ132" s="1" t="s">
        <v>31</v>
      </c>
      <c r="DK132" s="11"/>
    </row>
    <row r="133" spans="1:115" s="12" customFormat="1" ht="15.75" x14ac:dyDescent="0.25">
      <c r="A133" s="6">
        <v>131</v>
      </c>
      <c r="B133" s="6">
        <v>1</v>
      </c>
      <c r="C133" s="9" t="s">
        <v>156</v>
      </c>
      <c r="D133" s="8" t="s">
        <v>373</v>
      </c>
      <c r="E133" s="6">
        <v>-21.157</v>
      </c>
      <c r="F133" s="6">
        <v>39.027000000000001</v>
      </c>
      <c r="G133" s="10">
        <v>171.05892</v>
      </c>
      <c r="H133" s="3">
        <f t="shared" si="10"/>
        <v>110.87492</v>
      </c>
      <c r="I133" s="3">
        <f t="shared" si="11"/>
        <v>290.60599999999999</v>
      </c>
      <c r="J133" s="1" t="s">
        <v>28</v>
      </c>
      <c r="K133" s="1" t="s">
        <v>29</v>
      </c>
      <c r="L133" s="6"/>
      <c r="M133" s="6"/>
      <c r="N133" s="1" t="s">
        <v>30</v>
      </c>
      <c r="O133" s="1" t="s">
        <v>34</v>
      </c>
      <c r="P133" s="6"/>
      <c r="Q133" s="6"/>
      <c r="R133" s="1" t="s">
        <v>30</v>
      </c>
      <c r="S133" s="1" t="s">
        <v>32</v>
      </c>
      <c r="T133" s="6"/>
      <c r="U133" s="6"/>
      <c r="V133" s="6" t="s">
        <v>30</v>
      </c>
      <c r="W133" s="6" t="s">
        <v>33</v>
      </c>
      <c r="X133" s="6"/>
      <c r="Y133" s="6"/>
      <c r="Z133" s="1" t="s">
        <v>30</v>
      </c>
      <c r="AA133" s="1" t="s">
        <v>34</v>
      </c>
      <c r="AB133" s="6"/>
      <c r="AC133" s="6"/>
      <c r="AD133" s="1" t="s">
        <v>35</v>
      </c>
      <c r="AE133" s="1" t="s">
        <v>29</v>
      </c>
      <c r="AF133" s="6"/>
      <c r="AG133" s="6"/>
      <c r="AH133" s="1" t="s">
        <v>36</v>
      </c>
      <c r="AI133" s="1" t="s">
        <v>37</v>
      </c>
      <c r="AJ133" s="6"/>
      <c r="AK133" s="6"/>
      <c r="AL133" s="1" t="s">
        <v>38</v>
      </c>
      <c r="AM133" s="1" t="s">
        <v>39</v>
      </c>
      <c r="AN133" s="6"/>
      <c r="AO133" s="6"/>
      <c r="AP133" s="1" t="s">
        <v>40</v>
      </c>
      <c r="AQ133" s="1" t="s">
        <v>41</v>
      </c>
      <c r="AR133" s="6"/>
      <c r="AS133" s="6"/>
      <c r="AT133" s="6"/>
      <c r="AU133" s="6"/>
      <c r="AV133" s="6"/>
      <c r="AW133" s="6"/>
      <c r="AX133" s="1" t="s">
        <v>42</v>
      </c>
      <c r="AY133" s="1" t="s">
        <v>39</v>
      </c>
      <c r="AZ133" s="6"/>
      <c r="BA133" s="6"/>
      <c r="BB133" s="1" t="s">
        <v>42</v>
      </c>
      <c r="BC133" s="1" t="s">
        <v>33</v>
      </c>
      <c r="BD133" s="6">
        <v>1</v>
      </c>
      <c r="BE133" s="6">
        <v>7.4059999999999997</v>
      </c>
      <c r="BF133" s="1" t="s">
        <v>42</v>
      </c>
      <c r="BG133" s="1" t="s">
        <v>39</v>
      </c>
      <c r="BH133" s="6">
        <v>12</v>
      </c>
      <c r="BI133" s="11">
        <v>283.2</v>
      </c>
      <c r="BJ133" s="1" t="s">
        <v>43</v>
      </c>
      <c r="BK133" s="1" t="s">
        <v>44</v>
      </c>
      <c r="BL133" s="6"/>
      <c r="BM133" s="6"/>
      <c r="BN133" s="1" t="s">
        <v>45</v>
      </c>
      <c r="BO133" s="1" t="s">
        <v>44</v>
      </c>
      <c r="BP133" s="6"/>
      <c r="BQ133" s="6"/>
      <c r="BR133" s="1" t="s">
        <v>46</v>
      </c>
      <c r="BS133" s="1" t="s">
        <v>47</v>
      </c>
      <c r="BT133" s="6"/>
      <c r="BU133" s="6"/>
      <c r="BV133" s="1" t="s">
        <v>46</v>
      </c>
      <c r="BW133" s="1" t="s">
        <v>41</v>
      </c>
      <c r="BX133" s="6"/>
      <c r="BY133" s="6"/>
      <c r="BZ133" s="1" t="s">
        <v>46</v>
      </c>
      <c r="CA133" s="1" t="s">
        <v>48</v>
      </c>
      <c r="CB133" s="6"/>
      <c r="CC133" s="6"/>
      <c r="CD133" s="1" t="s">
        <v>46</v>
      </c>
      <c r="CE133" s="1" t="s">
        <v>48</v>
      </c>
      <c r="CF133" s="6"/>
      <c r="CG133" s="6"/>
      <c r="CH133" s="1" t="s">
        <v>46</v>
      </c>
      <c r="CI133" s="1" t="s">
        <v>39</v>
      </c>
      <c r="CJ133" s="6"/>
      <c r="CK133" s="6"/>
      <c r="CL133" s="1" t="s">
        <v>49</v>
      </c>
      <c r="CM133" s="1" t="s">
        <v>39</v>
      </c>
      <c r="CN133" s="6"/>
      <c r="CO133" s="6"/>
      <c r="CP133" s="1" t="s">
        <v>50</v>
      </c>
      <c r="CQ133" s="1" t="s">
        <v>51</v>
      </c>
      <c r="CR133" s="6"/>
      <c r="CS133" s="6"/>
      <c r="CT133" s="1" t="s">
        <v>50</v>
      </c>
      <c r="CU133" s="1" t="s">
        <v>39</v>
      </c>
      <c r="CV133" s="6"/>
      <c r="CW133" s="6"/>
      <c r="CX133" s="1" t="s">
        <v>50</v>
      </c>
      <c r="CY133" s="1" t="s">
        <v>39</v>
      </c>
      <c r="CZ133" s="6"/>
      <c r="DA133" s="6"/>
      <c r="DB133" s="1" t="s">
        <v>59</v>
      </c>
      <c r="DC133" s="1" t="s">
        <v>60</v>
      </c>
      <c r="DD133" s="6"/>
      <c r="DE133" s="6"/>
      <c r="DF133" s="1" t="s">
        <v>52</v>
      </c>
      <c r="DG133" s="1" t="s">
        <v>53</v>
      </c>
      <c r="DH133" s="6"/>
      <c r="DI133" s="6"/>
      <c r="DJ133" s="1" t="s">
        <v>31</v>
      </c>
      <c r="DK133" s="11"/>
    </row>
    <row r="134" spans="1:115" ht="15.75" x14ac:dyDescent="0.25">
      <c r="A134" s="6">
        <v>132</v>
      </c>
      <c r="B134" s="6">
        <v>1</v>
      </c>
      <c r="C134" s="9" t="s">
        <v>412</v>
      </c>
      <c r="D134" s="8" t="s">
        <v>373</v>
      </c>
      <c r="E134" s="6">
        <v>-119.47799999999999</v>
      </c>
      <c r="F134" s="6">
        <v>171.28899999999999</v>
      </c>
      <c r="G134" s="10">
        <v>105.46080000000001</v>
      </c>
      <c r="H134" s="3">
        <f t="shared" si="10"/>
        <v>-185.30619999999999</v>
      </c>
      <c r="I134" s="3">
        <f t="shared" si="11"/>
        <v>26.829227520000003</v>
      </c>
      <c r="J134" s="1" t="s">
        <v>28</v>
      </c>
      <c r="K134" s="1" t="s">
        <v>29</v>
      </c>
      <c r="L134" s="6"/>
      <c r="M134" s="6"/>
      <c r="N134" s="1" t="s">
        <v>30</v>
      </c>
      <c r="O134" s="1" t="s">
        <v>34</v>
      </c>
      <c r="P134" s="6"/>
      <c r="Q134" s="6"/>
      <c r="R134" s="1" t="s">
        <v>30</v>
      </c>
      <c r="S134" s="1" t="s">
        <v>32</v>
      </c>
      <c r="T134" s="6"/>
      <c r="U134" s="6"/>
      <c r="V134" s="6" t="s">
        <v>30</v>
      </c>
      <c r="W134" s="6" t="s">
        <v>33</v>
      </c>
      <c r="X134" s="6"/>
      <c r="Y134" s="6"/>
      <c r="Z134" s="1" t="s">
        <v>30</v>
      </c>
      <c r="AA134" s="1" t="s">
        <v>34</v>
      </c>
      <c r="AB134" s="6"/>
      <c r="AC134" s="6"/>
      <c r="AD134" s="1" t="s">
        <v>35</v>
      </c>
      <c r="AE134" s="1" t="s">
        <v>29</v>
      </c>
      <c r="AF134" s="6"/>
      <c r="AG134" s="6"/>
      <c r="AH134" s="1" t="s">
        <v>36</v>
      </c>
      <c r="AI134" s="1" t="s">
        <v>37</v>
      </c>
      <c r="AJ134" s="6"/>
      <c r="AK134" s="6"/>
      <c r="AL134" s="1" t="s">
        <v>38</v>
      </c>
      <c r="AM134" s="1" t="s">
        <v>39</v>
      </c>
      <c r="AN134" s="6"/>
      <c r="AO134" s="6"/>
      <c r="AP134" s="1" t="s">
        <v>40</v>
      </c>
      <c r="AQ134" s="1" t="s">
        <v>41</v>
      </c>
      <c r="AR134" s="6"/>
      <c r="AS134" s="6"/>
      <c r="AT134" s="6"/>
      <c r="AU134" s="6"/>
      <c r="AV134" s="6"/>
      <c r="AW134" s="6"/>
      <c r="AX134" s="1" t="s">
        <v>42</v>
      </c>
      <c r="AY134" s="1" t="s">
        <v>39</v>
      </c>
      <c r="AZ134" s="6"/>
      <c r="BA134" s="6"/>
      <c r="BB134" s="1" t="s">
        <v>42</v>
      </c>
      <c r="BC134" s="1" t="s">
        <v>33</v>
      </c>
      <c r="BD134" s="6"/>
      <c r="BE134" s="6"/>
      <c r="BF134" s="1" t="s">
        <v>42</v>
      </c>
      <c r="BG134" s="1" t="s">
        <v>39</v>
      </c>
      <c r="BH134" s="6"/>
      <c r="BI134" s="11"/>
      <c r="BJ134" s="1" t="s">
        <v>43</v>
      </c>
      <c r="BK134" s="1" t="s">
        <v>44</v>
      </c>
      <c r="BL134" s="6"/>
      <c r="BM134" s="6"/>
      <c r="BN134" s="1" t="s">
        <v>45</v>
      </c>
      <c r="BO134" s="1" t="s">
        <v>44</v>
      </c>
      <c r="BP134" s="6"/>
      <c r="BQ134" s="6"/>
      <c r="BR134" s="1" t="s">
        <v>46</v>
      </c>
      <c r="BS134" s="1" t="s">
        <v>47</v>
      </c>
      <c r="BT134" s="6"/>
      <c r="BU134" s="6"/>
      <c r="BV134" s="1" t="s">
        <v>46</v>
      </c>
      <c r="BW134" s="1" t="s">
        <v>41</v>
      </c>
      <c r="BX134" s="6"/>
      <c r="BY134" s="6"/>
      <c r="BZ134" s="1" t="s">
        <v>46</v>
      </c>
      <c r="CA134" s="1" t="s">
        <v>48</v>
      </c>
      <c r="CB134" s="6"/>
      <c r="CC134" s="6"/>
      <c r="CD134" s="1" t="s">
        <v>46</v>
      </c>
      <c r="CE134" s="1" t="s">
        <v>48</v>
      </c>
      <c r="CF134" s="6"/>
      <c r="CG134" s="6"/>
      <c r="CH134" s="1" t="s">
        <v>46</v>
      </c>
      <c r="CI134" s="1" t="s">
        <v>39</v>
      </c>
      <c r="CJ134" s="6"/>
      <c r="CK134" s="6"/>
      <c r="CL134" s="1" t="s">
        <v>49</v>
      </c>
      <c r="CM134" s="1" t="s">
        <v>39</v>
      </c>
      <c r="CN134" s="6"/>
      <c r="CO134" s="6"/>
      <c r="CP134" s="1" t="s">
        <v>50</v>
      </c>
      <c r="CQ134" s="1" t="s">
        <v>51</v>
      </c>
      <c r="CR134" s="6"/>
      <c r="CS134" s="6"/>
      <c r="CT134" s="1" t="s">
        <v>50</v>
      </c>
      <c r="CU134" s="1" t="s">
        <v>39</v>
      </c>
      <c r="CV134" s="6"/>
      <c r="CW134" s="6"/>
      <c r="CX134" s="1" t="s">
        <v>50</v>
      </c>
      <c r="CY134" s="1" t="s">
        <v>39</v>
      </c>
      <c r="CZ134" s="6"/>
      <c r="DA134" s="6"/>
      <c r="DB134" s="1" t="s">
        <v>59</v>
      </c>
      <c r="DC134" s="1" t="s">
        <v>60</v>
      </c>
      <c r="DD134" s="6"/>
      <c r="DE134" s="6"/>
      <c r="DF134" s="1" t="s">
        <v>52</v>
      </c>
      <c r="DG134" s="1" t="s">
        <v>53</v>
      </c>
      <c r="DH134" s="6"/>
      <c r="DI134" s="6"/>
      <c r="DJ134" s="1" t="s">
        <v>31</v>
      </c>
      <c r="DK134" s="11">
        <f>0.2544*G134</f>
        <v>26.829227520000003</v>
      </c>
    </row>
    <row r="135" spans="1:115" ht="15.75" x14ac:dyDescent="0.25">
      <c r="A135" s="6">
        <v>133</v>
      </c>
      <c r="B135" s="6">
        <v>1</v>
      </c>
      <c r="C135" s="9" t="s">
        <v>413</v>
      </c>
      <c r="D135" s="8" t="s">
        <v>373</v>
      </c>
      <c r="E135" s="6">
        <v>-55.406999999999996</v>
      </c>
      <c r="F135" s="6">
        <v>0.182</v>
      </c>
      <c r="G135" s="10">
        <v>29.315519999999999</v>
      </c>
      <c r="H135" s="3">
        <f t="shared" si="10"/>
        <v>-26.273479999999999</v>
      </c>
      <c r="I135" s="3">
        <f t="shared" si="11"/>
        <v>7.4461420799999996</v>
      </c>
      <c r="J135" s="1" t="s">
        <v>28</v>
      </c>
      <c r="K135" s="1" t="s">
        <v>29</v>
      </c>
      <c r="L135" s="6"/>
      <c r="M135" s="6"/>
      <c r="N135" s="1" t="s">
        <v>30</v>
      </c>
      <c r="O135" s="1" t="s">
        <v>34</v>
      </c>
      <c r="P135" s="6"/>
      <c r="Q135" s="6"/>
      <c r="R135" s="1" t="s">
        <v>30</v>
      </c>
      <c r="S135" s="1" t="s">
        <v>32</v>
      </c>
      <c r="T135" s="6"/>
      <c r="U135" s="6"/>
      <c r="V135" s="6" t="s">
        <v>30</v>
      </c>
      <c r="W135" s="6" t="s">
        <v>33</v>
      </c>
      <c r="X135" s="6"/>
      <c r="Y135" s="6"/>
      <c r="Z135" s="1" t="s">
        <v>30</v>
      </c>
      <c r="AA135" s="1" t="s">
        <v>34</v>
      </c>
      <c r="AB135" s="6"/>
      <c r="AC135" s="6"/>
      <c r="AD135" s="1" t="s">
        <v>35</v>
      </c>
      <c r="AE135" s="1" t="s">
        <v>29</v>
      </c>
      <c r="AF135" s="6"/>
      <c r="AG135" s="6"/>
      <c r="AH135" s="1" t="s">
        <v>36</v>
      </c>
      <c r="AI135" s="1" t="s">
        <v>37</v>
      </c>
      <c r="AJ135" s="6"/>
      <c r="AK135" s="6"/>
      <c r="AL135" s="1" t="s">
        <v>38</v>
      </c>
      <c r="AM135" s="1" t="s">
        <v>39</v>
      </c>
      <c r="AN135" s="6"/>
      <c r="AO135" s="6"/>
      <c r="AP135" s="1" t="s">
        <v>40</v>
      </c>
      <c r="AQ135" s="1" t="s">
        <v>41</v>
      </c>
      <c r="AR135" s="6"/>
      <c r="AS135" s="6"/>
      <c r="AT135" s="6"/>
      <c r="AU135" s="6"/>
      <c r="AV135" s="6"/>
      <c r="AW135" s="6"/>
      <c r="AX135" s="1" t="s">
        <v>42</v>
      </c>
      <c r="AY135" s="1" t="s">
        <v>39</v>
      </c>
      <c r="AZ135" s="6"/>
      <c r="BA135" s="6"/>
      <c r="BB135" s="1" t="s">
        <v>42</v>
      </c>
      <c r="BC135" s="1" t="s">
        <v>33</v>
      </c>
      <c r="BD135" s="6"/>
      <c r="BE135" s="6"/>
      <c r="BF135" s="1" t="s">
        <v>42</v>
      </c>
      <c r="BG135" s="1" t="s">
        <v>39</v>
      </c>
      <c r="BH135" s="6"/>
      <c r="BI135" s="11"/>
      <c r="BJ135" s="1" t="s">
        <v>43</v>
      </c>
      <c r="BK135" s="1" t="s">
        <v>44</v>
      </c>
      <c r="BL135" s="6"/>
      <c r="BM135" s="6"/>
      <c r="BN135" s="1" t="s">
        <v>45</v>
      </c>
      <c r="BO135" s="1" t="s">
        <v>44</v>
      </c>
      <c r="BP135" s="6"/>
      <c r="BQ135" s="6"/>
      <c r="BR135" s="1" t="s">
        <v>46</v>
      </c>
      <c r="BS135" s="1" t="s">
        <v>47</v>
      </c>
      <c r="BT135" s="6"/>
      <c r="BU135" s="6"/>
      <c r="BV135" s="1" t="s">
        <v>46</v>
      </c>
      <c r="BW135" s="1" t="s">
        <v>41</v>
      </c>
      <c r="BX135" s="6"/>
      <c r="BY135" s="6"/>
      <c r="BZ135" s="1" t="s">
        <v>46</v>
      </c>
      <c r="CA135" s="1" t="s">
        <v>48</v>
      </c>
      <c r="CB135" s="6"/>
      <c r="CC135" s="6"/>
      <c r="CD135" s="1" t="s">
        <v>46</v>
      </c>
      <c r="CE135" s="1" t="s">
        <v>48</v>
      </c>
      <c r="CF135" s="6"/>
      <c r="CG135" s="6"/>
      <c r="CH135" s="1" t="s">
        <v>46</v>
      </c>
      <c r="CI135" s="1" t="s">
        <v>39</v>
      </c>
      <c r="CJ135" s="6"/>
      <c r="CK135" s="6"/>
      <c r="CL135" s="1" t="s">
        <v>49</v>
      </c>
      <c r="CM135" s="1" t="s">
        <v>39</v>
      </c>
      <c r="CN135" s="6"/>
      <c r="CO135" s="6"/>
      <c r="CP135" s="1" t="s">
        <v>50</v>
      </c>
      <c r="CQ135" s="1" t="s">
        <v>51</v>
      </c>
      <c r="CR135" s="6"/>
      <c r="CS135" s="6"/>
      <c r="CT135" s="1" t="s">
        <v>50</v>
      </c>
      <c r="CU135" s="1" t="s">
        <v>39</v>
      </c>
      <c r="CV135" s="6"/>
      <c r="CW135" s="6"/>
      <c r="CX135" s="1" t="s">
        <v>50</v>
      </c>
      <c r="CY135" s="1" t="s">
        <v>39</v>
      </c>
      <c r="CZ135" s="6"/>
      <c r="DA135" s="6"/>
      <c r="DB135" s="1" t="s">
        <v>59</v>
      </c>
      <c r="DC135" s="1" t="s">
        <v>60</v>
      </c>
      <c r="DD135" s="6"/>
      <c r="DE135" s="6"/>
      <c r="DF135" s="1" t="s">
        <v>52</v>
      </c>
      <c r="DG135" s="1" t="s">
        <v>53</v>
      </c>
      <c r="DH135" s="6"/>
      <c r="DI135" s="6"/>
      <c r="DJ135" s="1" t="s">
        <v>31</v>
      </c>
      <c r="DK135" s="11">
        <f>0.254*G135</f>
        <v>7.4461420799999996</v>
      </c>
    </row>
    <row r="136" spans="1:115" s="12" customFormat="1" ht="15.75" x14ac:dyDescent="0.25">
      <c r="A136" s="6">
        <v>134</v>
      </c>
      <c r="B136" s="6">
        <v>1</v>
      </c>
      <c r="C136" s="9" t="s">
        <v>157</v>
      </c>
      <c r="D136" s="8" t="s">
        <v>373</v>
      </c>
      <c r="E136" s="6">
        <v>-223.59200000000001</v>
      </c>
      <c r="F136" s="6">
        <v>81.486000000000004</v>
      </c>
      <c r="G136" s="10">
        <v>113.78471999999999</v>
      </c>
      <c r="H136" s="3">
        <f t="shared" si="10"/>
        <v>-191.29328000000004</v>
      </c>
      <c r="I136" s="3">
        <f t="shared" si="11"/>
        <v>259.95</v>
      </c>
      <c r="J136" s="1" t="s">
        <v>28</v>
      </c>
      <c r="K136" s="1" t="s">
        <v>29</v>
      </c>
      <c r="L136" s="6"/>
      <c r="M136" s="6"/>
      <c r="N136" s="1" t="s">
        <v>30</v>
      </c>
      <c r="O136" s="1" t="s">
        <v>34</v>
      </c>
      <c r="P136" s="6"/>
      <c r="Q136" s="6"/>
      <c r="R136" s="1" t="s">
        <v>30</v>
      </c>
      <c r="S136" s="1" t="s">
        <v>32</v>
      </c>
      <c r="T136" s="6"/>
      <c r="U136" s="6"/>
      <c r="V136" s="6" t="s">
        <v>30</v>
      </c>
      <c r="W136" s="6" t="s">
        <v>33</v>
      </c>
      <c r="X136" s="6"/>
      <c r="Y136" s="6"/>
      <c r="Z136" s="1" t="s">
        <v>30</v>
      </c>
      <c r="AA136" s="1" t="s">
        <v>34</v>
      </c>
      <c r="AB136" s="6"/>
      <c r="AC136" s="6"/>
      <c r="AD136" s="1" t="s">
        <v>35</v>
      </c>
      <c r="AE136" s="1" t="s">
        <v>29</v>
      </c>
      <c r="AF136" s="6"/>
      <c r="AG136" s="6"/>
      <c r="AH136" s="1" t="s">
        <v>36</v>
      </c>
      <c r="AI136" s="1" t="s">
        <v>37</v>
      </c>
      <c r="AJ136" s="6">
        <v>8.8999999999999996E-2</v>
      </c>
      <c r="AK136" s="6">
        <v>245.1</v>
      </c>
      <c r="AL136" s="1" t="s">
        <v>38</v>
      </c>
      <c r="AM136" s="1" t="s">
        <v>39</v>
      </c>
      <c r="AN136" s="6"/>
      <c r="AO136" s="6"/>
      <c r="AP136" s="1" t="s">
        <v>40</v>
      </c>
      <c r="AQ136" s="1" t="s">
        <v>41</v>
      </c>
      <c r="AR136" s="6">
        <v>1.4999999999999999E-2</v>
      </c>
      <c r="AS136" s="6">
        <v>14.85</v>
      </c>
      <c r="AT136" s="6"/>
      <c r="AU136" s="6"/>
      <c r="AV136" s="6"/>
      <c r="AW136" s="6"/>
      <c r="AX136" s="1" t="s">
        <v>42</v>
      </c>
      <c r="AY136" s="1" t="s">
        <v>39</v>
      </c>
      <c r="AZ136" s="6"/>
      <c r="BA136" s="6"/>
      <c r="BB136" s="1" t="s">
        <v>42</v>
      </c>
      <c r="BC136" s="1" t="s">
        <v>33</v>
      </c>
      <c r="BD136" s="6"/>
      <c r="BE136" s="6"/>
      <c r="BF136" s="1" t="s">
        <v>42</v>
      </c>
      <c r="BG136" s="1" t="s">
        <v>39</v>
      </c>
      <c r="BH136" s="6"/>
      <c r="BI136" s="11"/>
      <c r="BJ136" s="1" t="s">
        <v>43</v>
      </c>
      <c r="BK136" s="1" t="s">
        <v>44</v>
      </c>
      <c r="BL136" s="6"/>
      <c r="BM136" s="6"/>
      <c r="BN136" s="1" t="s">
        <v>45</v>
      </c>
      <c r="BO136" s="1" t="s">
        <v>44</v>
      </c>
      <c r="BP136" s="6"/>
      <c r="BQ136" s="6"/>
      <c r="BR136" s="1" t="s">
        <v>46</v>
      </c>
      <c r="BS136" s="1" t="s">
        <v>47</v>
      </c>
      <c r="BT136" s="6"/>
      <c r="BU136" s="6"/>
      <c r="BV136" s="1" t="s">
        <v>46</v>
      </c>
      <c r="BW136" s="1" t="s">
        <v>41</v>
      </c>
      <c r="BX136" s="6"/>
      <c r="BY136" s="6"/>
      <c r="BZ136" s="1" t="s">
        <v>46</v>
      </c>
      <c r="CA136" s="1" t="s">
        <v>48</v>
      </c>
      <c r="CB136" s="6"/>
      <c r="CC136" s="6"/>
      <c r="CD136" s="1" t="s">
        <v>46</v>
      </c>
      <c r="CE136" s="1" t="s">
        <v>48</v>
      </c>
      <c r="CF136" s="6"/>
      <c r="CG136" s="6"/>
      <c r="CH136" s="1" t="s">
        <v>46</v>
      </c>
      <c r="CI136" s="1" t="s">
        <v>39</v>
      </c>
      <c r="CJ136" s="6"/>
      <c r="CK136" s="6"/>
      <c r="CL136" s="1" t="s">
        <v>49</v>
      </c>
      <c r="CM136" s="1" t="s">
        <v>39</v>
      </c>
      <c r="CN136" s="6"/>
      <c r="CO136" s="6"/>
      <c r="CP136" s="1" t="s">
        <v>50</v>
      </c>
      <c r="CQ136" s="1" t="s">
        <v>51</v>
      </c>
      <c r="CR136" s="6"/>
      <c r="CS136" s="6"/>
      <c r="CT136" s="1" t="s">
        <v>50</v>
      </c>
      <c r="CU136" s="1" t="s">
        <v>39</v>
      </c>
      <c r="CV136" s="6"/>
      <c r="CW136" s="6"/>
      <c r="CX136" s="1" t="s">
        <v>50</v>
      </c>
      <c r="CY136" s="1" t="s">
        <v>39</v>
      </c>
      <c r="CZ136" s="6"/>
      <c r="DA136" s="6"/>
      <c r="DB136" s="1" t="s">
        <v>59</v>
      </c>
      <c r="DC136" s="1" t="s">
        <v>60</v>
      </c>
      <c r="DD136" s="6"/>
      <c r="DE136" s="6"/>
      <c r="DF136" s="1" t="s">
        <v>52</v>
      </c>
      <c r="DG136" s="1" t="s">
        <v>53</v>
      </c>
      <c r="DH136" s="6"/>
      <c r="DI136" s="6"/>
      <c r="DJ136" s="1" t="s">
        <v>31</v>
      </c>
      <c r="DK136" s="11"/>
    </row>
    <row r="137" spans="1:115" s="12" customFormat="1" ht="15.75" x14ac:dyDescent="0.25">
      <c r="A137" s="6">
        <v>135</v>
      </c>
      <c r="B137" s="6">
        <v>1</v>
      </c>
      <c r="C137" s="9" t="s">
        <v>158</v>
      </c>
      <c r="D137" s="8" t="s">
        <v>373</v>
      </c>
      <c r="E137" s="6">
        <v>-307.93700000000001</v>
      </c>
      <c r="F137" s="6">
        <v>359.565</v>
      </c>
      <c r="G137" s="10">
        <v>285.79932000000002</v>
      </c>
      <c r="H137" s="3">
        <f t="shared" si="10"/>
        <v>-381.70267999999993</v>
      </c>
      <c r="I137" s="3">
        <f t="shared" si="11"/>
        <v>344</v>
      </c>
      <c r="J137" s="1" t="s">
        <v>28</v>
      </c>
      <c r="K137" s="1" t="s">
        <v>29</v>
      </c>
      <c r="L137" s="6"/>
      <c r="M137" s="6"/>
      <c r="N137" s="1" t="s">
        <v>30</v>
      </c>
      <c r="O137" s="1" t="s">
        <v>34</v>
      </c>
      <c r="P137" s="6"/>
      <c r="Q137" s="6"/>
      <c r="R137" s="1" t="s">
        <v>30</v>
      </c>
      <c r="S137" s="1" t="s">
        <v>32</v>
      </c>
      <c r="T137" s="6"/>
      <c r="U137" s="6"/>
      <c r="V137" s="6" t="s">
        <v>30</v>
      </c>
      <c r="W137" s="6" t="s">
        <v>33</v>
      </c>
      <c r="X137" s="6"/>
      <c r="Y137" s="6"/>
      <c r="Z137" s="1" t="s">
        <v>30</v>
      </c>
      <c r="AA137" s="1" t="s">
        <v>34</v>
      </c>
      <c r="AB137" s="6"/>
      <c r="AC137" s="6"/>
      <c r="AD137" s="1" t="s">
        <v>35</v>
      </c>
      <c r="AE137" s="1" t="s">
        <v>29</v>
      </c>
      <c r="AF137" s="6"/>
      <c r="AG137" s="6"/>
      <c r="AH137" s="1" t="s">
        <v>36</v>
      </c>
      <c r="AI137" s="1" t="s">
        <v>37</v>
      </c>
      <c r="AJ137" s="6">
        <v>0.107</v>
      </c>
      <c r="AK137" s="6">
        <v>344</v>
      </c>
      <c r="AL137" s="1" t="s">
        <v>38</v>
      </c>
      <c r="AM137" s="1" t="s">
        <v>39</v>
      </c>
      <c r="AN137" s="6"/>
      <c r="AO137" s="6"/>
      <c r="AP137" s="1" t="s">
        <v>40</v>
      </c>
      <c r="AQ137" s="1" t="s">
        <v>41</v>
      </c>
      <c r="AR137" s="6"/>
      <c r="AS137" s="6"/>
      <c r="AT137" s="6"/>
      <c r="AU137" s="6"/>
      <c r="AV137" s="6"/>
      <c r="AW137" s="6"/>
      <c r="AX137" s="1" t="s">
        <v>42</v>
      </c>
      <c r="AY137" s="1" t="s">
        <v>39</v>
      </c>
      <c r="AZ137" s="6"/>
      <c r="BA137" s="6"/>
      <c r="BB137" s="1" t="s">
        <v>42</v>
      </c>
      <c r="BC137" s="1" t="s">
        <v>33</v>
      </c>
      <c r="BD137" s="6"/>
      <c r="BE137" s="6"/>
      <c r="BF137" s="1" t="s">
        <v>42</v>
      </c>
      <c r="BG137" s="1" t="s">
        <v>39</v>
      </c>
      <c r="BH137" s="6"/>
      <c r="BI137" s="11"/>
      <c r="BJ137" s="1" t="s">
        <v>43</v>
      </c>
      <c r="BK137" s="1" t="s">
        <v>44</v>
      </c>
      <c r="BL137" s="6"/>
      <c r="BM137" s="6"/>
      <c r="BN137" s="1" t="s">
        <v>45</v>
      </c>
      <c r="BO137" s="1" t="s">
        <v>44</v>
      </c>
      <c r="BP137" s="6"/>
      <c r="BQ137" s="6"/>
      <c r="BR137" s="1" t="s">
        <v>46</v>
      </c>
      <c r="BS137" s="1" t="s">
        <v>47</v>
      </c>
      <c r="BT137" s="6"/>
      <c r="BU137" s="6"/>
      <c r="BV137" s="1" t="s">
        <v>46</v>
      </c>
      <c r="BW137" s="1" t="s">
        <v>41</v>
      </c>
      <c r="BX137" s="6"/>
      <c r="BY137" s="6"/>
      <c r="BZ137" s="1" t="s">
        <v>46</v>
      </c>
      <c r="CA137" s="1" t="s">
        <v>48</v>
      </c>
      <c r="CB137" s="6"/>
      <c r="CC137" s="6"/>
      <c r="CD137" s="1" t="s">
        <v>46</v>
      </c>
      <c r="CE137" s="1" t="s">
        <v>48</v>
      </c>
      <c r="CF137" s="6"/>
      <c r="CG137" s="6"/>
      <c r="CH137" s="1" t="s">
        <v>46</v>
      </c>
      <c r="CI137" s="1" t="s">
        <v>39</v>
      </c>
      <c r="CJ137" s="6"/>
      <c r="CK137" s="6"/>
      <c r="CL137" s="1" t="s">
        <v>49</v>
      </c>
      <c r="CM137" s="1" t="s">
        <v>39</v>
      </c>
      <c r="CN137" s="6"/>
      <c r="CO137" s="6"/>
      <c r="CP137" s="1" t="s">
        <v>50</v>
      </c>
      <c r="CQ137" s="1" t="s">
        <v>51</v>
      </c>
      <c r="CR137" s="6"/>
      <c r="CS137" s="6"/>
      <c r="CT137" s="1" t="s">
        <v>50</v>
      </c>
      <c r="CU137" s="1" t="s">
        <v>39</v>
      </c>
      <c r="CV137" s="6"/>
      <c r="CW137" s="6"/>
      <c r="CX137" s="1" t="s">
        <v>50</v>
      </c>
      <c r="CY137" s="1" t="s">
        <v>39</v>
      </c>
      <c r="CZ137" s="6"/>
      <c r="DA137" s="6"/>
      <c r="DB137" s="1" t="s">
        <v>59</v>
      </c>
      <c r="DC137" s="1" t="s">
        <v>60</v>
      </c>
      <c r="DD137" s="6"/>
      <c r="DE137" s="6"/>
      <c r="DF137" s="1" t="s">
        <v>52</v>
      </c>
      <c r="DG137" s="1" t="s">
        <v>53</v>
      </c>
      <c r="DH137" s="6"/>
      <c r="DI137" s="6"/>
      <c r="DJ137" s="1" t="s">
        <v>31</v>
      </c>
      <c r="DK137" s="11"/>
    </row>
    <row r="138" spans="1:115" s="12" customFormat="1" ht="15.75" x14ac:dyDescent="0.25">
      <c r="A138" s="6">
        <v>136</v>
      </c>
      <c r="B138" s="6">
        <v>1</v>
      </c>
      <c r="C138" s="9" t="s">
        <v>159</v>
      </c>
      <c r="D138" s="8" t="s">
        <v>373</v>
      </c>
      <c r="E138" s="6">
        <v>-278.75799999999998</v>
      </c>
      <c r="F138" s="6">
        <v>51.604999999999997</v>
      </c>
      <c r="G138" s="10">
        <v>51.923639999999999</v>
      </c>
      <c r="H138" s="3">
        <f t="shared" si="10"/>
        <v>-278.43936000000002</v>
      </c>
      <c r="I138" s="3">
        <f t="shared" si="11"/>
        <v>143.68</v>
      </c>
      <c r="J138" s="1" t="s">
        <v>28</v>
      </c>
      <c r="K138" s="1" t="s">
        <v>29</v>
      </c>
      <c r="L138" s="6"/>
      <c r="M138" s="6"/>
      <c r="N138" s="1" t="s">
        <v>30</v>
      </c>
      <c r="O138" s="1" t="s">
        <v>34</v>
      </c>
      <c r="P138" s="6"/>
      <c r="Q138" s="6"/>
      <c r="R138" s="1" t="s">
        <v>30</v>
      </c>
      <c r="S138" s="1" t="s">
        <v>32</v>
      </c>
      <c r="T138" s="6"/>
      <c r="U138" s="6"/>
      <c r="V138" s="6" t="s">
        <v>30</v>
      </c>
      <c r="W138" s="6" t="s">
        <v>33</v>
      </c>
      <c r="X138" s="6"/>
      <c r="Y138" s="6"/>
      <c r="Z138" s="1" t="s">
        <v>30</v>
      </c>
      <c r="AA138" s="1" t="s">
        <v>34</v>
      </c>
      <c r="AB138" s="6"/>
      <c r="AC138" s="6"/>
      <c r="AD138" s="1" t="s">
        <v>35</v>
      </c>
      <c r="AE138" s="1" t="s">
        <v>29</v>
      </c>
      <c r="AF138" s="6">
        <v>0.01</v>
      </c>
      <c r="AG138" s="6">
        <v>13.82</v>
      </c>
      <c r="AH138" s="1" t="s">
        <v>36</v>
      </c>
      <c r="AI138" s="1" t="s">
        <v>37</v>
      </c>
      <c r="AJ138" s="6">
        <v>7.1999999999999995E-2</v>
      </c>
      <c r="AK138" s="6">
        <v>129.86000000000001</v>
      </c>
      <c r="AL138" s="1" t="s">
        <v>38</v>
      </c>
      <c r="AM138" s="1" t="s">
        <v>39</v>
      </c>
      <c r="AN138" s="6"/>
      <c r="AO138" s="6"/>
      <c r="AP138" s="1" t="s">
        <v>40</v>
      </c>
      <c r="AQ138" s="1" t="s">
        <v>41</v>
      </c>
      <c r="AR138" s="6"/>
      <c r="AS138" s="6"/>
      <c r="AT138" s="6"/>
      <c r="AU138" s="6"/>
      <c r="AV138" s="6"/>
      <c r="AW138" s="6"/>
      <c r="AX138" s="1" t="s">
        <v>42</v>
      </c>
      <c r="AY138" s="1" t="s">
        <v>39</v>
      </c>
      <c r="AZ138" s="6"/>
      <c r="BA138" s="6"/>
      <c r="BB138" s="1" t="s">
        <v>42</v>
      </c>
      <c r="BC138" s="1" t="s">
        <v>33</v>
      </c>
      <c r="BD138" s="6"/>
      <c r="BE138" s="6"/>
      <c r="BF138" s="1" t="s">
        <v>42</v>
      </c>
      <c r="BG138" s="1" t="s">
        <v>39</v>
      </c>
      <c r="BH138" s="6"/>
      <c r="BI138" s="11"/>
      <c r="BJ138" s="1" t="s">
        <v>43</v>
      </c>
      <c r="BK138" s="1" t="s">
        <v>44</v>
      </c>
      <c r="BL138" s="6"/>
      <c r="BM138" s="6"/>
      <c r="BN138" s="1" t="s">
        <v>45</v>
      </c>
      <c r="BO138" s="1" t="s">
        <v>44</v>
      </c>
      <c r="BP138" s="6"/>
      <c r="BQ138" s="6"/>
      <c r="BR138" s="1" t="s">
        <v>46</v>
      </c>
      <c r="BS138" s="1" t="s">
        <v>47</v>
      </c>
      <c r="BT138" s="6"/>
      <c r="BU138" s="6"/>
      <c r="BV138" s="1" t="s">
        <v>46</v>
      </c>
      <c r="BW138" s="1" t="s">
        <v>41</v>
      </c>
      <c r="BX138" s="6"/>
      <c r="BY138" s="6"/>
      <c r="BZ138" s="1" t="s">
        <v>46</v>
      </c>
      <c r="CA138" s="1" t="s">
        <v>48</v>
      </c>
      <c r="CB138" s="6"/>
      <c r="CC138" s="6"/>
      <c r="CD138" s="1" t="s">
        <v>46</v>
      </c>
      <c r="CE138" s="1" t="s">
        <v>48</v>
      </c>
      <c r="CF138" s="6"/>
      <c r="CG138" s="6"/>
      <c r="CH138" s="1" t="s">
        <v>46</v>
      </c>
      <c r="CI138" s="1" t="s">
        <v>39</v>
      </c>
      <c r="CJ138" s="6"/>
      <c r="CK138" s="6"/>
      <c r="CL138" s="1" t="s">
        <v>49</v>
      </c>
      <c r="CM138" s="1" t="s">
        <v>39</v>
      </c>
      <c r="CN138" s="6"/>
      <c r="CO138" s="6"/>
      <c r="CP138" s="1" t="s">
        <v>50</v>
      </c>
      <c r="CQ138" s="1" t="s">
        <v>51</v>
      </c>
      <c r="CR138" s="6"/>
      <c r="CS138" s="6"/>
      <c r="CT138" s="1" t="s">
        <v>50</v>
      </c>
      <c r="CU138" s="1" t="s">
        <v>39</v>
      </c>
      <c r="CV138" s="6"/>
      <c r="CW138" s="6"/>
      <c r="CX138" s="1" t="s">
        <v>50</v>
      </c>
      <c r="CY138" s="1" t="s">
        <v>39</v>
      </c>
      <c r="CZ138" s="6"/>
      <c r="DA138" s="6"/>
      <c r="DB138" s="1" t="s">
        <v>59</v>
      </c>
      <c r="DC138" s="1" t="s">
        <v>60</v>
      </c>
      <c r="DD138" s="6"/>
      <c r="DE138" s="6"/>
      <c r="DF138" s="1" t="s">
        <v>52</v>
      </c>
      <c r="DG138" s="1" t="s">
        <v>53</v>
      </c>
      <c r="DH138" s="6"/>
      <c r="DI138" s="6"/>
      <c r="DJ138" s="1" t="s">
        <v>31</v>
      </c>
      <c r="DK138" s="11"/>
    </row>
    <row r="139" spans="1:115" s="12" customFormat="1" ht="15.75" x14ac:dyDescent="0.25">
      <c r="A139" s="6">
        <v>137</v>
      </c>
      <c r="B139" s="6">
        <v>3</v>
      </c>
      <c r="C139" s="9" t="s">
        <v>160</v>
      </c>
      <c r="D139" s="8" t="s">
        <v>373</v>
      </c>
      <c r="E139" s="6">
        <v>-16.724</v>
      </c>
      <c r="F139" s="6">
        <v>6.5570000000000004</v>
      </c>
      <c r="G139" s="10">
        <v>86.824799999999996</v>
      </c>
      <c r="H139" s="3">
        <f t="shared" si="10"/>
        <v>63.543799999999997</v>
      </c>
      <c r="I139" s="3">
        <f t="shared" si="11"/>
        <v>248.68</v>
      </c>
      <c r="J139" s="1" t="s">
        <v>28</v>
      </c>
      <c r="K139" s="1" t="s">
        <v>29</v>
      </c>
      <c r="L139" s="6"/>
      <c r="M139" s="6"/>
      <c r="N139" s="1" t="s">
        <v>30</v>
      </c>
      <c r="O139" s="1" t="s">
        <v>34</v>
      </c>
      <c r="P139" s="6">
        <v>0.01</v>
      </c>
      <c r="Q139" s="6">
        <v>10.46</v>
      </c>
      <c r="R139" s="1" t="s">
        <v>30</v>
      </c>
      <c r="S139" s="1" t="s">
        <v>32</v>
      </c>
      <c r="T139" s="6"/>
      <c r="U139" s="6"/>
      <c r="V139" s="6" t="s">
        <v>30</v>
      </c>
      <c r="W139" s="6" t="s">
        <v>33</v>
      </c>
      <c r="X139" s="6"/>
      <c r="Y139" s="6"/>
      <c r="Z139" s="1" t="s">
        <v>30</v>
      </c>
      <c r="AA139" s="1" t="s">
        <v>34</v>
      </c>
      <c r="AB139" s="6"/>
      <c r="AC139" s="6"/>
      <c r="AD139" s="1" t="s">
        <v>35</v>
      </c>
      <c r="AE139" s="1" t="s">
        <v>29</v>
      </c>
      <c r="AF139" s="6"/>
      <c r="AG139" s="6"/>
      <c r="AH139" s="1" t="s">
        <v>36</v>
      </c>
      <c r="AI139" s="1" t="s">
        <v>37</v>
      </c>
      <c r="AJ139" s="6">
        <v>0.10199999999999999</v>
      </c>
      <c r="AK139" s="6">
        <v>238.22</v>
      </c>
      <c r="AL139" s="1" t="s">
        <v>38</v>
      </c>
      <c r="AM139" s="1" t="s">
        <v>39</v>
      </c>
      <c r="AN139" s="6"/>
      <c r="AO139" s="6"/>
      <c r="AP139" s="1" t="s">
        <v>40</v>
      </c>
      <c r="AQ139" s="1" t="s">
        <v>41</v>
      </c>
      <c r="AR139" s="6"/>
      <c r="AS139" s="6"/>
      <c r="AT139" s="6"/>
      <c r="AU139" s="6"/>
      <c r="AV139" s="6"/>
      <c r="AW139" s="6"/>
      <c r="AX139" s="1" t="s">
        <v>42</v>
      </c>
      <c r="AY139" s="1" t="s">
        <v>39</v>
      </c>
      <c r="AZ139" s="6"/>
      <c r="BA139" s="6"/>
      <c r="BB139" s="1" t="s">
        <v>42</v>
      </c>
      <c r="BC139" s="1" t="s">
        <v>33</v>
      </c>
      <c r="BD139" s="6"/>
      <c r="BE139" s="6"/>
      <c r="BF139" s="1" t="s">
        <v>42</v>
      </c>
      <c r="BG139" s="1" t="s">
        <v>39</v>
      </c>
      <c r="BH139" s="6"/>
      <c r="BI139" s="11"/>
      <c r="BJ139" s="1" t="s">
        <v>43</v>
      </c>
      <c r="BK139" s="1" t="s">
        <v>44</v>
      </c>
      <c r="BL139" s="6"/>
      <c r="BM139" s="6"/>
      <c r="BN139" s="1" t="s">
        <v>45</v>
      </c>
      <c r="BO139" s="1" t="s">
        <v>44</v>
      </c>
      <c r="BP139" s="6"/>
      <c r="BQ139" s="6"/>
      <c r="BR139" s="1" t="s">
        <v>46</v>
      </c>
      <c r="BS139" s="1" t="s">
        <v>47</v>
      </c>
      <c r="BT139" s="6"/>
      <c r="BU139" s="6"/>
      <c r="BV139" s="1" t="s">
        <v>46</v>
      </c>
      <c r="BW139" s="1" t="s">
        <v>41</v>
      </c>
      <c r="BX139" s="6"/>
      <c r="BY139" s="6"/>
      <c r="BZ139" s="1" t="s">
        <v>46</v>
      </c>
      <c r="CA139" s="1" t="s">
        <v>48</v>
      </c>
      <c r="CB139" s="6"/>
      <c r="CC139" s="6"/>
      <c r="CD139" s="1" t="s">
        <v>46</v>
      </c>
      <c r="CE139" s="1" t="s">
        <v>48</v>
      </c>
      <c r="CF139" s="6"/>
      <c r="CG139" s="6"/>
      <c r="CH139" s="1" t="s">
        <v>46</v>
      </c>
      <c r="CI139" s="1" t="s">
        <v>39</v>
      </c>
      <c r="CJ139" s="6"/>
      <c r="CK139" s="6"/>
      <c r="CL139" s="1" t="s">
        <v>49</v>
      </c>
      <c r="CM139" s="1" t="s">
        <v>39</v>
      </c>
      <c r="CN139" s="6"/>
      <c r="CO139" s="6"/>
      <c r="CP139" s="1" t="s">
        <v>50</v>
      </c>
      <c r="CQ139" s="1" t="s">
        <v>51</v>
      </c>
      <c r="CR139" s="6"/>
      <c r="CS139" s="6"/>
      <c r="CT139" s="1" t="s">
        <v>50</v>
      </c>
      <c r="CU139" s="1" t="s">
        <v>39</v>
      </c>
      <c r="CV139" s="6"/>
      <c r="CW139" s="6"/>
      <c r="CX139" s="1" t="s">
        <v>50</v>
      </c>
      <c r="CY139" s="1" t="s">
        <v>39</v>
      </c>
      <c r="CZ139" s="6"/>
      <c r="DA139" s="6"/>
      <c r="DB139" s="1" t="s">
        <v>59</v>
      </c>
      <c r="DC139" s="1" t="s">
        <v>60</v>
      </c>
      <c r="DD139" s="6"/>
      <c r="DE139" s="6"/>
      <c r="DF139" s="1" t="s">
        <v>52</v>
      </c>
      <c r="DG139" s="1" t="s">
        <v>53</v>
      </c>
      <c r="DH139" s="6"/>
      <c r="DI139" s="6"/>
      <c r="DJ139" s="1" t="s">
        <v>31</v>
      </c>
      <c r="DK139" s="11"/>
    </row>
    <row r="140" spans="1:115" ht="15.75" x14ac:dyDescent="0.25">
      <c r="A140" s="6">
        <v>138</v>
      </c>
      <c r="B140" s="6">
        <v>3</v>
      </c>
      <c r="C140" s="9" t="s">
        <v>161</v>
      </c>
      <c r="D140" s="8" t="s">
        <v>373</v>
      </c>
      <c r="E140" s="6">
        <v>179.35300000000001</v>
      </c>
      <c r="F140" s="6">
        <v>4.5339999999999998</v>
      </c>
      <c r="G140" s="10">
        <v>45.457799999999999</v>
      </c>
      <c r="H140" s="3">
        <f t="shared" si="10"/>
        <v>220.27680000000001</v>
      </c>
      <c r="I140" s="3">
        <f t="shared" si="11"/>
        <v>119.20828119999999</v>
      </c>
      <c r="J140" s="1" t="s">
        <v>28</v>
      </c>
      <c r="K140" s="1" t="s">
        <v>29</v>
      </c>
      <c r="L140" s="6"/>
      <c r="M140" s="6"/>
      <c r="N140" s="1" t="s">
        <v>30</v>
      </c>
      <c r="O140" s="1" t="s">
        <v>34</v>
      </c>
      <c r="P140" s="6"/>
      <c r="Q140" s="6"/>
      <c r="R140" s="1" t="s">
        <v>30</v>
      </c>
      <c r="S140" s="1" t="s">
        <v>32</v>
      </c>
      <c r="T140" s="6"/>
      <c r="U140" s="6"/>
      <c r="V140" s="6" t="s">
        <v>30</v>
      </c>
      <c r="W140" s="6" t="s">
        <v>33</v>
      </c>
      <c r="X140" s="6"/>
      <c r="Y140" s="6"/>
      <c r="Z140" s="1" t="s">
        <v>30</v>
      </c>
      <c r="AA140" s="1" t="s">
        <v>34</v>
      </c>
      <c r="AB140" s="6"/>
      <c r="AC140" s="6"/>
      <c r="AD140" s="1" t="s">
        <v>35</v>
      </c>
      <c r="AE140" s="1" t="s">
        <v>29</v>
      </c>
      <c r="AF140" s="6">
        <v>0.05</v>
      </c>
      <c r="AG140" s="6">
        <v>69.099999999999994</v>
      </c>
      <c r="AH140" s="1" t="s">
        <v>36</v>
      </c>
      <c r="AI140" s="1" t="s">
        <v>37</v>
      </c>
      <c r="AJ140" s="6"/>
      <c r="AK140" s="6"/>
      <c r="AL140" s="1" t="s">
        <v>38</v>
      </c>
      <c r="AM140" s="1" t="s">
        <v>39</v>
      </c>
      <c r="AN140" s="6">
        <v>3</v>
      </c>
      <c r="AO140" s="6">
        <v>2.153</v>
      </c>
      <c r="AP140" s="1" t="s">
        <v>40</v>
      </c>
      <c r="AQ140" s="1" t="s">
        <v>41</v>
      </c>
      <c r="AR140" s="6"/>
      <c r="AS140" s="6"/>
      <c r="AT140" s="6"/>
      <c r="AU140" s="6"/>
      <c r="AV140" s="6"/>
      <c r="AW140" s="6"/>
      <c r="AX140" s="1" t="s">
        <v>42</v>
      </c>
      <c r="AY140" s="1" t="s">
        <v>39</v>
      </c>
      <c r="AZ140" s="6"/>
      <c r="BA140" s="6"/>
      <c r="BB140" s="1" t="s">
        <v>42</v>
      </c>
      <c r="BC140" s="1" t="s">
        <v>33</v>
      </c>
      <c r="BD140" s="6">
        <v>2</v>
      </c>
      <c r="BE140" s="6">
        <v>14.811999999999999</v>
      </c>
      <c r="BF140" s="1" t="s">
        <v>42</v>
      </c>
      <c r="BG140" s="1" t="s">
        <v>39</v>
      </c>
      <c r="BH140" s="6"/>
      <c r="BI140" s="11"/>
      <c r="BJ140" s="1" t="s">
        <v>43</v>
      </c>
      <c r="BK140" s="1" t="s">
        <v>44</v>
      </c>
      <c r="BL140" s="6">
        <v>5.0000000000000001E-3</v>
      </c>
      <c r="BM140" s="6">
        <v>2.0299999999999998</v>
      </c>
      <c r="BN140" s="1" t="s">
        <v>45</v>
      </c>
      <c r="BO140" s="1" t="s">
        <v>44</v>
      </c>
      <c r="BP140" s="6"/>
      <c r="BQ140" s="6"/>
      <c r="BR140" s="1" t="s">
        <v>46</v>
      </c>
      <c r="BS140" s="1" t="s">
        <v>47</v>
      </c>
      <c r="BT140" s="6"/>
      <c r="BU140" s="6"/>
      <c r="BV140" s="1" t="s">
        <v>46</v>
      </c>
      <c r="BW140" s="1" t="s">
        <v>41</v>
      </c>
      <c r="BX140" s="6"/>
      <c r="BY140" s="6"/>
      <c r="BZ140" s="1" t="s">
        <v>46</v>
      </c>
      <c r="CA140" s="1" t="s">
        <v>48</v>
      </c>
      <c r="CB140" s="6"/>
      <c r="CC140" s="6"/>
      <c r="CD140" s="1" t="s">
        <v>46</v>
      </c>
      <c r="CE140" s="1" t="s">
        <v>48</v>
      </c>
      <c r="CF140" s="6"/>
      <c r="CG140" s="6"/>
      <c r="CH140" s="1" t="s">
        <v>46</v>
      </c>
      <c r="CI140" s="1" t="s">
        <v>39</v>
      </c>
      <c r="CJ140" s="6"/>
      <c r="CK140" s="6"/>
      <c r="CL140" s="1" t="s">
        <v>49</v>
      </c>
      <c r="CM140" s="1" t="s">
        <v>39</v>
      </c>
      <c r="CN140" s="6"/>
      <c r="CO140" s="6"/>
      <c r="CP140" s="1" t="s">
        <v>50</v>
      </c>
      <c r="CQ140" s="1" t="s">
        <v>51</v>
      </c>
      <c r="CR140" s="6"/>
      <c r="CS140" s="6"/>
      <c r="CT140" s="1" t="s">
        <v>50</v>
      </c>
      <c r="CU140" s="1" t="s">
        <v>39</v>
      </c>
      <c r="CV140" s="6">
        <v>6</v>
      </c>
      <c r="CW140" s="6">
        <v>11.502000000000001</v>
      </c>
      <c r="CX140" s="1" t="s">
        <v>50</v>
      </c>
      <c r="CY140" s="1" t="s">
        <v>39</v>
      </c>
      <c r="CZ140" s="6">
        <v>5</v>
      </c>
      <c r="DA140" s="6">
        <v>8.0649999999999995</v>
      </c>
      <c r="DB140" s="1" t="s">
        <v>59</v>
      </c>
      <c r="DC140" s="1" t="s">
        <v>60</v>
      </c>
      <c r="DD140" s="6"/>
      <c r="DE140" s="6"/>
      <c r="DF140" s="1" t="s">
        <v>52</v>
      </c>
      <c r="DG140" s="1" t="s">
        <v>53</v>
      </c>
      <c r="DH140" s="6"/>
      <c r="DI140" s="6"/>
      <c r="DJ140" s="1" t="s">
        <v>31</v>
      </c>
      <c r="DK140" s="11">
        <f>0.254*G140</f>
        <v>11.546281199999999</v>
      </c>
    </row>
    <row r="141" spans="1:115" ht="15.75" x14ac:dyDescent="0.25">
      <c r="A141" s="6">
        <v>139</v>
      </c>
      <c r="B141" s="6">
        <v>3</v>
      </c>
      <c r="C141" s="9" t="s">
        <v>162</v>
      </c>
      <c r="D141" s="8" t="s">
        <v>373</v>
      </c>
      <c r="E141" s="6">
        <v>204.07</v>
      </c>
      <c r="F141" s="6">
        <v>0</v>
      </c>
      <c r="G141" s="10">
        <v>63.708480000000002</v>
      </c>
      <c r="H141" s="3">
        <f t="shared" si="10"/>
        <v>267.77848</v>
      </c>
      <c r="I141" s="3">
        <f t="shared" si="11"/>
        <v>111.36195391999999</v>
      </c>
      <c r="J141" s="1" t="s">
        <v>28</v>
      </c>
      <c r="K141" s="1" t="s">
        <v>29</v>
      </c>
      <c r="L141" s="6"/>
      <c r="M141" s="6"/>
      <c r="N141" s="1" t="s">
        <v>30</v>
      </c>
      <c r="O141" s="1" t="s">
        <v>34</v>
      </c>
      <c r="P141" s="6"/>
      <c r="Q141" s="6"/>
      <c r="R141" s="1" t="s">
        <v>30</v>
      </c>
      <c r="S141" s="1" t="s">
        <v>32</v>
      </c>
      <c r="T141" s="6"/>
      <c r="U141" s="6"/>
      <c r="V141" s="6" t="s">
        <v>30</v>
      </c>
      <c r="W141" s="6" t="s">
        <v>33</v>
      </c>
      <c r="X141" s="6"/>
      <c r="Y141" s="6"/>
      <c r="Z141" s="1" t="s">
        <v>30</v>
      </c>
      <c r="AA141" s="1" t="s">
        <v>34</v>
      </c>
      <c r="AB141" s="6"/>
      <c r="AC141" s="6"/>
      <c r="AD141" s="1" t="s">
        <v>35</v>
      </c>
      <c r="AE141" s="1" t="s">
        <v>29</v>
      </c>
      <c r="AF141" s="6">
        <v>0.05</v>
      </c>
      <c r="AG141" s="6">
        <v>69.099999999999994</v>
      </c>
      <c r="AH141" s="1" t="s">
        <v>36</v>
      </c>
      <c r="AI141" s="1" t="s">
        <v>37</v>
      </c>
      <c r="AJ141" s="6"/>
      <c r="AK141" s="6"/>
      <c r="AL141" s="1" t="s">
        <v>38</v>
      </c>
      <c r="AM141" s="1" t="s">
        <v>39</v>
      </c>
      <c r="AN141" s="6">
        <v>4</v>
      </c>
      <c r="AO141" s="6">
        <v>3.2029999999999998</v>
      </c>
      <c r="AP141" s="1" t="s">
        <v>40</v>
      </c>
      <c r="AQ141" s="1" t="s">
        <v>41</v>
      </c>
      <c r="AR141" s="6"/>
      <c r="AS141" s="6"/>
      <c r="AT141" s="6"/>
      <c r="AU141" s="6"/>
      <c r="AV141" s="6"/>
      <c r="AW141" s="6"/>
      <c r="AX141" s="1" t="s">
        <v>42</v>
      </c>
      <c r="AY141" s="1" t="s">
        <v>39</v>
      </c>
      <c r="AZ141" s="6"/>
      <c r="BA141" s="6"/>
      <c r="BB141" s="1" t="s">
        <v>42</v>
      </c>
      <c r="BC141" s="1" t="s">
        <v>33</v>
      </c>
      <c r="BD141" s="6">
        <v>2</v>
      </c>
      <c r="BE141" s="6">
        <v>14.811999999999999</v>
      </c>
      <c r="BF141" s="1" t="s">
        <v>42</v>
      </c>
      <c r="BG141" s="1" t="s">
        <v>39</v>
      </c>
      <c r="BH141" s="6"/>
      <c r="BI141" s="11"/>
      <c r="BJ141" s="1" t="s">
        <v>43</v>
      </c>
      <c r="BK141" s="1" t="s">
        <v>44</v>
      </c>
      <c r="BL141" s="6"/>
      <c r="BM141" s="6"/>
      <c r="BN141" s="1" t="s">
        <v>45</v>
      </c>
      <c r="BO141" s="1" t="s">
        <v>44</v>
      </c>
      <c r="BP141" s="6"/>
      <c r="BQ141" s="6"/>
      <c r="BR141" s="1" t="s">
        <v>46</v>
      </c>
      <c r="BS141" s="1" t="s">
        <v>47</v>
      </c>
      <c r="BT141" s="6"/>
      <c r="BU141" s="6"/>
      <c r="BV141" s="1" t="s">
        <v>46</v>
      </c>
      <c r="BW141" s="1" t="s">
        <v>41</v>
      </c>
      <c r="BX141" s="6"/>
      <c r="BY141" s="6"/>
      <c r="BZ141" s="1" t="s">
        <v>46</v>
      </c>
      <c r="CA141" s="1" t="s">
        <v>48</v>
      </c>
      <c r="CB141" s="6"/>
      <c r="CC141" s="6"/>
      <c r="CD141" s="1" t="s">
        <v>46</v>
      </c>
      <c r="CE141" s="1" t="s">
        <v>48</v>
      </c>
      <c r="CF141" s="6"/>
      <c r="CG141" s="6"/>
      <c r="CH141" s="1" t="s">
        <v>46</v>
      </c>
      <c r="CI141" s="1" t="s">
        <v>39</v>
      </c>
      <c r="CJ141" s="6"/>
      <c r="CK141" s="6"/>
      <c r="CL141" s="1" t="s">
        <v>49</v>
      </c>
      <c r="CM141" s="1" t="s">
        <v>39</v>
      </c>
      <c r="CN141" s="6"/>
      <c r="CO141" s="6"/>
      <c r="CP141" s="1" t="s">
        <v>50</v>
      </c>
      <c r="CQ141" s="1" t="s">
        <v>51</v>
      </c>
      <c r="CR141" s="6"/>
      <c r="CS141" s="6"/>
      <c r="CT141" s="1" t="s">
        <v>50</v>
      </c>
      <c r="CU141" s="1" t="s">
        <v>39</v>
      </c>
      <c r="CV141" s="6"/>
      <c r="CW141" s="6"/>
      <c r="CX141" s="1" t="s">
        <v>50</v>
      </c>
      <c r="CY141" s="1" t="s">
        <v>39</v>
      </c>
      <c r="CZ141" s="6">
        <v>5</v>
      </c>
      <c r="DA141" s="6">
        <v>8.0649999999999995</v>
      </c>
      <c r="DB141" s="1" t="s">
        <v>59</v>
      </c>
      <c r="DC141" s="1" t="s">
        <v>60</v>
      </c>
      <c r="DD141" s="6"/>
      <c r="DE141" s="6"/>
      <c r="DF141" s="1" t="s">
        <v>52</v>
      </c>
      <c r="DG141" s="1" t="s">
        <v>53</v>
      </c>
      <c r="DH141" s="6"/>
      <c r="DI141" s="6"/>
      <c r="DJ141" s="1" t="s">
        <v>31</v>
      </c>
      <c r="DK141" s="11">
        <f>0.254*G141</f>
        <v>16.181953920000002</v>
      </c>
    </row>
    <row r="142" spans="1:115" ht="15.75" x14ac:dyDescent="0.25">
      <c r="A142" s="6">
        <v>140</v>
      </c>
      <c r="B142" s="6">
        <v>3</v>
      </c>
      <c r="C142" s="9" t="s">
        <v>163</v>
      </c>
      <c r="D142" s="8" t="s">
        <v>373</v>
      </c>
      <c r="E142" s="6">
        <v>251.447</v>
      </c>
      <c r="F142" s="6">
        <v>61.573999999999998</v>
      </c>
      <c r="G142" s="10">
        <v>141.54911999999999</v>
      </c>
      <c r="H142" s="3">
        <f t="shared" si="10"/>
        <v>331.42211999999995</v>
      </c>
      <c r="I142" s="3">
        <f t="shared" si="11"/>
        <v>231.54347648000001</v>
      </c>
      <c r="J142" s="1" t="s">
        <v>28</v>
      </c>
      <c r="K142" s="1" t="s">
        <v>29</v>
      </c>
      <c r="L142" s="6"/>
      <c r="M142" s="6"/>
      <c r="N142" s="1" t="s">
        <v>30</v>
      </c>
      <c r="O142" s="1" t="s">
        <v>34</v>
      </c>
      <c r="P142" s="6"/>
      <c r="Q142" s="6"/>
      <c r="R142" s="1" t="s">
        <v>30</v>
      </c>
      <c r="S142" s="1" t="s">
        <v>32</v>
      </c>
      <c r="T142" s="6"/>
      <c r="U142" s="6"/>
      <c r="V142" s="6" t="s">
        <v>30</v>
      </c>
      <c r="W142" s="6" t="s">
        <v>33</v>
      </c>
      <c r="X142" s="6"/>
      <c r="Y142" s="6"/>
      <c r="Z142" s="1" t="s">
        <v>30</v>
      </c>
      <c r="AA142" s="1" t="s">
        <v>34</v>
      </c>
      <c r="AB142" s="6">
        <v>10</v>
      </c>
      <c r="AC142" s="6">
        <v>28.04</v>
      </c>
      <c r="AD142" s="1" t="s">
        <v>35</v>
      </c>
      <c r="AE142" s="1" t="s">
        <v>29</v>
      </c>
      <c r="AF142" s="6"/>
      <c r="AG142" s="6"/>
      <c r="AH142" s="1" t="s">
        <v>36</v>
      </c>
      <c r="AI142" s="1" t="s">
        <v>37</v>
      </c>
      <c r="AJ142" s="6">
        <v>0.09</v>
      </c>
      <c r="AK142" s="6">
        <v>160.43600000000001</v>
      </c>
      <c r="AL142" s="1" t="s">
        <v>38</v>
      </c>
      <c r="AM142" s="1" t="s">
        <v>39</v>
      </c>
      <c r="AN142" s="6"/>
      <c r="AO142" s="6"/>
      <c r="AP142" s="1" t="s">
        <v>40</v>
      </c>
      <c r="AQ142" s="1" t="s">
        <v>41</v>
      </c>
      <c r="AR142" s="6"/>
      <c r="AS142" s="6"/>
      <c r="AT142" s="6"/>
      <c r="AU142" s="6"/>
      <c r="AV142" s="6"/>
      <c r="AW142" s="6"/>
      <c r="AX142" s="1" t="s">
        <v>42</v>
      </c>
      <c r="AY142" s="1" t="s">
        <v>39</v>
      </c>
      <c r="AZ142" s="6"/>
      <c r="BA142" s="6"/>
      <c r="BB142" s="1" t="s">
        <v>42</v>
      </c>
      <c r="BC142" s="1" t="s">
        <v>33</v>
      </c>
      <c r="BD142" s="6"/>
      <c r="BE142" s="6"/>
      <c r="BF142" s="1" t="s">
        <v>42</v>
      </c>
      <c r="BG142" s="1" t="s">
        <v>39</v>
      </c>
      <c r="BH142" s="6"/>
      <c r="BI142" s="11"/>
      <c r="BJ142" s="1" t="s">
        <v>43</v>
      </c>
      <c r="BK142" s="1" t="s">
        <v>44</v>
      </c>
      <c r="BL142" s="6"/>
      <c r="BM142" s="6"/>
      <c r="BN142" s="1" t="s">
        <v>45</v>
      </c>
      <c r="BO142" s="1" t="s">
        <v>44</v>
      </c>
      <c r="BP142" s="6">
        <v>4.0000000000000001E-3</v>
      </c>
      <c r="BQ142" s="6">
        <v>7.1139999999999999</v>
      </c>
      <c r="BR142" s="1" t="s">
        <v>46</v>
      </c>
      <c r="BS142" s="1" t="s">
        <v>47</v>
      </c>
      <c r="BT142" s="6"/>
      <c r="BU142" s="6"/>
      <c r="BV142" s="1" t="s">
        <v>46</v>
      </c>
      <c r="BW142" s="1" t="s">
        <v>41</v>
      </c>
      <c r="BX142" s="6"/>
      <c r="BY142" s="6"/>
      <c r="BZ142" s="1" t="s">
        <v>46</v>
      </c>
      <c r="CA142" s="1" t="s">
        <v>48</v>
      </c>
      <c r="CB142" s="6"/>
      <c r="CC142" s="6"/>
      <c r="CD142" s="1" t="s">
        <v>46</v>
      </c>
      <c r="CE142" s="1" t="s">
        <v>48</v>
      </c>
      <c r="CF142" s="6"/>
      <c r="CG142" s="6"/>
      <c r="CH142" s="1" t="s">
        <v>46</v>
      </c>
      <c r="CI142" s="1" t="s">
        <v>39</v>
      </c>
      <c r="CJ142" s="6"/>
      <c r="CK142" s="6"/>
      <c r="CL142" s="1" t="s">
        <v>49</v>
      </c>
      <c r="CM142" s="1" t="s">
        <v>39</v>
      </c>
      <c r="CN142" s="6"/>
      <c r="CO142" s="6"/>
      <c r="CP142" s="1" t="s">
        <v>50</v>
      </c>
      <c r="CQ142" s="1" t="s">
        <v>51</v>
      </c>
      <c r="CR142" s="6"/>
      <c r="CS142" s="6"/>
      <c r="CT142" s="1" t="s">
        <v>50</v>
      </c>
      <c r="CU142" s="1" t="s">
        <v>39</v>
      </c>
      <c r="CV142" s="6"/>
      <c r="CW142" s="6"/>
      <c r="CX142" s="1" t="s">
        <v>50</v>
      </c>
      <c r="CY142" s="1" t="s">
        <v>39</v>
      </c>
      <c r="CZ142" s="6"/>
      <c r="DA142" s="6"/>
      <c r="DB142" s="1" t="s">
        <v>59</v>
      </c>
      <c r="DC142" s="1" t="s">
        <v>60</v>
      </c>
      <c r="DD142" s="6"/>
      <c r="DE142" s="6"/>
      <c r="DF142" s="1" t="s">
        <v>52</v>
      </c>
      <c r="DG142" s="1" t="s">
        <v>53</v>
      </c>
      <c r="DH142" s="6"/>
      <c r="DI142" s="6"/>
      <c r="DJ142" s="1" t="s">
        <v>31</v>
      </c>
      <c r="DK142" s="11">
        <f>0.254*G142</f>
        <v>35.953476479999999</v>
      </c>
    </row>
    <row r="143" spans="1:115" ht="15.75" x14ac:dyDescent="0.25">
      <c r="A143" s="6">
        <v>141</v>
      </c>
      <c r="B143" s="6">
        <v>3</v>
      </c>
      <c r="C143" s="9" t="s">
        <v>164</v>
      </c>
      <c r="D143" s="8" t="s">
        <v>373</v>
      </c>
      <c r="E143" s="6">
        <v>53.384</v>
      </c>
      <c r="F143" s="6">
        <v>78.488</v>
      </c>
      <c r="G143" s="10">
        <v>26.645520000000001</v>
      </c>
      <c r="H143" s="3">
        <f t="shared" si="10"/>
        <v>1.541520000000002</v>
      </c>
      <c r="I143" s="3">
        <f t="shared" si="11"/>
        <v>15.914999999999999</v>
      </c>
      <c r="J143" s="1" t="s">
        <v>28</v>
      </c>
      <c r="K143" s="1" t="s">
        <v>29</v>
      </c>
      <c r="L143" s="6"/>
      <c r="M143" s="6"/>
      <c r="N143" s="1" t="s">
        <v>30</v>
      </c>
      <c r="O143" s="1" t="s">
        <v>34</v>
      </c>
      <c r="P143" s="6"/>
      <c r="Q143" s="6"/>
      <c r="R143" s="1" t="s">
        <v>30</v>
      </c>
      <c r="S143" s="1" t="s">
        <v>32</v>
      </c>
      <c r="T143" s="6"/>
      <c r="U143" s="6"/>
      <c r="V143" s="6" t="s">
        <v>30</v>
      </c>
      <c r="W143" s="6" t="s">
        <v>33</v>
      </c>
      <c r="X143" s="6"/>
      <c r="Y143" s="6"/>
      <c r="Z143" s="1" t="s">
        <v>30</v>
      </c>
      <c r="AA143" s="1" t="s">
        <v>34</v>
      </c>
      <c r="AB143" s="6"/>
      <c r="AC143" s="6"/>
      <c r="AD143" s="1" t="s">
        <v>35</v>
      </c>
      <c r="AE143" s="1" t="s">
        <v>29</v>
      </c>
      <c r="AF143" s="6"/>
      <c r="AG143" s="6"/>
      <c r="AH143" s="1" t="s">
        <v>36</v>
      </c>
      <c r="AI143" s="1" t="s">
        <v>37</v>
      </c>
      <c r="AJ143" s="6"/>
      <c r="AK143" s="6"/>
      <c r="AL143" s="1" t="s">
        <v>38</v>
      </c>
      <c r="AM143" s="1" t="s">
        <v>39</v>
      </c>
      <c r="AN143" s="6">
        <v>2</v>
      </c>
      <c r="AO143" s="6">
        <v>1.103</v>
      </c>
      <c r="AP143" s="1" t="s">
        <v>40</v>
      </c>
      <c r="AQ143" s="1" t="s">
        <v>41</v>
      </c>
      <c r="AR143" s="6"/>
      <c r="AS143" s="6"/>
      <c r="AT143" s="6"/>
      <c r="AU143" s="6"/>
      <c r="AV143" s="6"/>
      <c r="AW143" s="6"/>
      <c r="AX143" s="1" t="s">
        <v>42</v>
      </c>
      <c r="AY143" s="1" t="s">
        <v>39</v>
      </c>
      <c r="AZ143" s="6"/>
      <c r="BA143" s="6"/>
      <c r="BB143" s="1" t="s">
        <v>42</v>
      </c>
      <c r="BC143" s="1" t="s">
        <v>33</v>
      </c>
      <c r="BD143" s="6">
        <v>2</v>
      </c>
      <c r="BE143" s="6">
        <v>14.811999999999999</v>
      </c>
      <c r="BF143" s="1" t="s">
        <v>42</v>
      </c>
      <c r="BG143" s="1" t="s">
        <v>39</v>
      </c>
      <c r="BH143" s="6"/>
      <c r="BI143" s="11"/>
      <c r="BJ143" s="1" t="s">
        <v>43</v>
      </c>
      <c r="BK143" s="1" t="s">
        <v>44</v>
      </c>
      <c r="BL143" s="6"/>
      <c r="BM143" s="6"/>
      <c r="BN143" s="1" t="s">
        <v>45</v>
      </c>
      <c r="BO143" s="1" t="s">
        <v>44</v>
      </c>
      <c r="BP143" s="6"/>
      <c r="BQ143" s="6"/>
      <c r="BR143" s="1" t="s">
        <v>46</v>
      </c>
      <c r="BS143" s="1" t="s">
        <v>47</v>
      </c>
      <c r="BT143" s="6"/>
      <c r="BU143" s="6"/>
      <c r="BV143" s="1" t="s">
        <v>46</v>
      </c>
      <c r="BW143" s="1" t="s">
        <v>41</v>
      </c>
      <c r="BX143" s="6"/>
      <c r="BY143" s="6"/>
      <c r="BZ143" s="1" t="s">
        <v>46</v>
      </c>
      <c r="CA143" s="1" t="s">
        <v>48</v>
      </c>
      <c r="CB143" s="6"/>
      <c r="CC143" s="6"/>
      <c r="CD143" s="1" t="s">
        <v>46</v>
      </c>
      <c r="CE143" s="1" t="s">
        <v>48</v>
      </c>
      <c r="CF143" s="6"/>
      <c r="CG143" s="6"/>
      <c r="CH143" s="1" t="s">
        <v>46</v>
      </c>
      <c r="CI143" s="1" t="s">
        <v>39</v>
      </c>
      <c r="CJ143" s="6"/>
      <c r="CK143" s="6"/>
      <c r="CL143" s="1" t="s">
        <v>49</v>
      </c>
      <c r="CM143" s="1" t="s">
        <v>39</v>
      </c>
      <c r="CN143" s="6"/>
      <c r="CO143" s="6"/>
      <c r="CP143" s="1" t="s">
        <v>50</v>
      </c>
      <c r="CQ143" s="1" t="s">
        <v>51</v>
      </c>
      <c r="CR143" s="6"/>
      <c r="CS143" s="6"/>
      <c r="CT143" s="1" t="s">
        <v>50</v>
      </c>
      <c r="CU143" s="1" t="s">
        <v>39</v>
      </c>
      <c r="CV143" s="6"/>
      <c r="CW143" s="6"/>
      <c r="CX143" s="1" t="s">
        <v>50</v>
      </c>
      <c r="CY143" s="1" t="s">
        <v>39</v>
      </c>
      <c r="CZ143" s="6"/>
      <c r="DA143" s="6"/>
      <c r="DB143" s="1" t="s">
        <v>59</v>
      </c>
      <c r="DC143" s="1" t="s">
        <v>60</v>
      </c>
      <c r="DD143" s="6"/>
      <c r="DE143" s="6"/>
      <c r="DF143" s="1" t="s">
        <v>52</v>
      </c>
      <c r="DG143" s="1" t="s">
        <v>53</v>
      </c>
      <c r="DH143" s="6"/>
      <c r="DI143" s="6"/>
      <c r="DJ143" s="1" t="s">
        <v>31</v>
      </c>
      <c r="DK143" s="11"/>
    </row>
    <row r="144" spans="1:115" ht="15.75" x14ac:dyDescent="0.25">
      <c r="A144" s="6">
        <v>142</v>
      </c>
      <c r="B144" s="6">
        <v>3</v>
      </c>
      <c r="C144" s="9" t="s">
        <v>165</v>
      </c>
      <c r="D144" s="8" t="s">
        <v>373</v>
      </c>
      <c r="E144" s="6">
        <v>335.87</v>
      </c>
      <c r="F144" s="6">
        <v>9.9659999999999993</v>
      </c>
      <c r="G144" s="10">
        <v>119.02200000000001</v>
      </c>
      <c r="H144" s="3">
        <f t="shared" si="10"/>
        <v>444.92599999999999</v>
      </c>
      <c r="I144" s="3">
        <f t="shared" si="11"/>
        <v>410.50558800000005</v>
      </c>
      <c r="J144" s="1" t="s">
        <v>28</v>
      </c>
      <c r="K144" s="1" t="s">
        <v>29</v>
      </c>
      <c r="L144" s="6"/>
      <c r="M144" s="6"/>
      <c r="N144" s="1" t="s">
        <v>30</v>
      </c>
      <c r="O144" s="1" t="s">
        <v>34</v>
      </c>
      <c r="P144" s="6"/>
      <c r="Q144" s="6"/>
      <c r="R144" s="1" t="s">
        <v>30</v>
      </c>
      <c r="S144" s="1" t="s">
        <v>32</v>
      </c>
      <c r="T144" s="6"/>
      <c r="U144" s="6"/>
      <c r="V144" s="6" t="s">
        <v>30</v>
      </c>
      <c r="W144" s="6" t="s">
        <v>33</v>
      </c>
      <c r="X144" s="6"/>
      <c r="Y144" s="6"/>
      <c r="Z144" s="1" t="s">
        <v>30</v>
      </c>
      <c r="AA144" s="1" t="s">
        <v>34</v>
      </c>
      <c r="AB144" s="6"/>
      <c r="AC144" s="6"/>
      <c r="AD144" s="1" t="s">
        <v>35</v>
      </c>
      <c r="AE144" s="1" t="s">
        <v>29</v>
      </c>
      <c r="AF144" s="6">
        <v>5.0000000000000001E-3</v>
      </c>
      <c r="AG144" s="6">
        <v>6.91</v>
      </c>
      <c r="AH144" s="1" t="s">
        <v>36</v>
      </c>
      <c r="AI144" s="1" t="s">
        <v>37</v>
      </c>
      <c r="AJ144" s="6">
        <v>0.109</v>
      </c>
      <c r="AK144" s="6">
        <v>345.72</v>
      </c>
      <c r="AL144" s="1" t="s">
        <v>38</v>
      </c>
      <c r="AM144" s="1" t="s">
        <v>39</v>
      </c>
      <c r="AN144" s="6">
        <v>4</v>
      </c>
      <c r="AO144" s="6">
        <v>3.2029999999999998</v>
      </c>
      <c r="AP144" s="1" t="s">
        <v>40</v>
      </c>
      <c r="AQ144" s="1" t="s">
        <v>41</v>
      </c>
      <c r="AR144" s="6"/>
      <c r="AS144" s="6"/>
      <c r="AT144" s="6"/>
      <c r="AU144" s="6"/>
      <c r="AV144" s="6"/>
      <c r="AW144" s="6"/>
      <c r="AX144" s="1" t="s">
        <v>42</v>
      </c>
      <c r="AY144" s="1" t="s">
        <v>39</v>
      </c>
      <c r="AZ144" s="6"/>
      <c r="BA144" s="6"/>
      <c r="BB144" s="1" t="s">
        <v>42</v>
      </c>
      <c r="BC144" s="1" t="s">
        <v>33</v>
      </c>
      <c r="BD144" s="6">
        <v>1</v>
      </c>
      <c r="BE144" s="6">
        <v>7.4059999999999997</v>
      </c>
      <c r="BF144" s="1" t="s">
        <v>42</v>
      </c>
      <c r="BG144" s="1" t="s">
        <v>39</v>
      </c>
      <c r="BH144" s="6">
        <v>5</v>
      </c>
      <c r="BI144" s="11">
        <v>17.035</v>
      </c>
      <c r="BJ144" s="1" t="s">
        <v>43</v>
      </c>
      <c r="BK144" s="1" t="s">
        <v>44</v>
      </c>
      <c r="BL144" s="6"/>
      <c r="BM144" s="6"/>
      <c r="BN144" s="1" t="s">
        <v>45</v>
      </c>
      <c r="BO144" s="1" t="s">
        <v>44</v>
      </c>
      <c r="BP144" s="6"/>
      <c r="BQ144" s="6"/>
      <c r="BR144" s="1" t="s">
        <v>46</v>
      </c>
      <c r="BS144" s="1" t="s">
        <v>47</v>
      </c>
      <c r="BT144" s="6"/>
      <c r="BU144" s="6"/>
      <c r="BV144" s="1" t="s">
        <v>46</v>
      </c>
      <c r="BW144" s="1" t="s">
        <v>41</v>
      </c>
      <c r="BX144" s="6"/>
      <c r="BY144" s="6"/>
      <c r="BZ144" s="1" t="s">
        <v>46</v>
      </c>
      <c r="CA144" s="1" t="s">
        <v>48</v>
      </c>
      <c r="CB144" s="6"/>
      <c r="CC144" s="6"/>
      <c r="CD144" s="1" t="s">
        <v>46</v>
      </c>
      <c r="CE144" s="1" t="s">
        <v>48</v>
      </c>
      <c r="CF144" s="6"/>
      <c r="CG144" s="6"/>
      <c r="CH144" s="1" t="s">
        <v>46</v>
      </c>
      <c r="CI144" s="1" t="s">
        <v>39</v>
      </c>
      <c r="CJ144" s="6"/>
      <c r="CK144" s="6"/>
      <c r="CL144" s="1" t="s">
        <v>49</v>
      </c>
      <c r="CM144" s="1" t="s">
        <v>39</v>
      </c>
      <c r="CN144" s="6"/>
      <c r="CO144" s="6"/>
      <c r="CP144" s="1" t="s">
        <v>50</v>
      </c>
      <c r="CQ144" s="1" t="s">
        <v>51</v>
      </c>
      <c r="CR144" s="6"/>
      <c r="CS144" s="6"/>
      <c r="CT144" s="1" t="s">
        <v>50</v>
      </c>
      <c r="CU144" s="1" t="s">
        <v>39</v>
      </c>
      <c r="CV144" s="6"/>
      <c r="CW144" s="6"/>
      <c r="CX144" s="1" t="s">
        <v>50</v>
      </c>
      <c r="CY144" s="1" t="s">
        <v>39</v>
      </c>
      <c r="CZ144" s="6"/>
      <c r="DA144" s="6"/>
      <c r="DB144" s="1" t="s">
        <v>59</v>
      </c>
      <c r="DC144" s="1" t="s">
        <v>60</v>
      </c>
      <c r="DD144" s="6"/>
      <c r="DE144" s="6"/>
      <c r="DF144" s="1" t="s">
        <v>52</v>
      </c>
      <c r="DG144" s="1" t="s">
        <v>53</v>
      </c>
      <c r="DH144" s="6"/>
      <c r="DI144" s="6"/>
      <c r="DJ144" s="1" t="s">
        <v>31</v>
      </c>
      <c r="DK144" s="11">
        <f>0.254*G144</f>
        <v>30.231588000000002</v>
      </c>
    </row>
    <row r="145" spans="1:115" ht="15.75" x14ac:dyDescent="0.25">
      <c r="A145" s="6">
        <v>143</v>
      </c>
      <c r="B145" s="6">
        <v>3</v>
      </c>
      <c r="C145" s="9" t="s">
        <v>166</v>
      </c>
      <c r="D145" s="8" t="s">
        <v>373</v>
      </c>
      <c r="E145" s="6">
        <v>162.149</v>
      </c>
      <c r="F145" s="6">
        <v>75.403000000000006</v>
      </c>
      <c r="G145" s="10">
        <v>160.22712000000001</v>
      </c>
      <c r="H145" s="3">
        <f t="shared" si="10"/>
        <v>246.97311999999999</v>
      </c>
      <c r="I145" s="3">
        <f t="shared" si="11"/>
        <v>102.44268848</v>
      </c>
      <c r="J145" s="1" t="s">
        <v>28</v>
      </c>
      <c r="K145" s="1" t="s">
        <v>29</v>
      </c>
      <c r="L145" s="6">
        <v>0.04</v>
      </c>
      <c r="M145" s="6">
        <v>12.04</v>
      </c>
      <c r="N145" s="1" t="s">
        <v>30</v>
      </c>
      <c r="O145" s="1" t="s">
        <v>34</v>
      </c>
      <c r="P145" s="6"/>
      <c r="Q145" s="6"/>
      <c r="R145" s="1" t="s">
        <v>30</v>
      </c>
      <c r="S145" s="1" t="s">
        <v>32</v>
      </c>
      <c r="T145" s="6"/>
      <c r="U145" s="6"/>
      <c r="V145" s="6" t="s">
        <v>30</v>
      </c>
      <c r="W145" s="6" t="s">
        <v>33</v>
      </c>
      <c r="X145" s="6"/>
      <c r="Y145" s="6"/>
      <c r="Z145" s="1" t="s">
        <v>30</v>
      </c>
      <c r="AA145" s="1" t="s">
        <v>34</v>
      </c>
      <c r="AB145" s="6"/>
      <c r="AC145" s="6"/>
      <c r="AD145" s="1" t="s">
        <v>35</v>
      </c>
      <c r="AE145" s="1" t="s">
        <v>29</v>
      </c>
      <c r="AF145" s="6">
        <v>0.03</v>
      </c>
      <c r="AG145" s="6">
        <v>41.46</v>
      </c>
      <c r="AH145" s="1" t="s">
        <v>36</v>
      </c>
      <c r="AI145" s="1" t="s">
        <v>37</v>
      </c>
      <c r="AJ145" s="6"/>
      <c r="AK145" s="6"/>
      <c r="AL145" s="1" t="s">
        <v>38</v>
      </c>
      <c r="AM145" s="1" t="s">
        <v>39</v>
      </c>
      <c r="AN145" s="6">
        <v>3</v>
      </c>
      <c r="AO145" s="6">
        <v>2.153</v>
      </c>
      <c r="AP145" s="1" t="s">
        <v>40</v>
      </c>
      <c r="AQ145" s="1" t="s">
        <v>41</v>
      </c>
      <c r="AR145" s="6"/>
      <c r="AS145" s="6"/>
      <c r="AT145" s="6"/>
      <c r="AU145" s="6"/>
      <c r="AV145" s="6"/>
      <c r="AW145" s="6"/>
      <c r="AX145" s="1" t="s">
        <v>42</v>
      </c>
      <c r="AY145" s="1" t="s">
        <v>39</v>
      </c>
      <c r="AZ145" s="6"/>
      <c r="BA145" s="6"/>
      <c r="BB145" s="1" t="s">
        <v>42</v>
      </c>
      <c r="BC145" s="1" t="s">
        <v>33</v>
      </c>
      <c r="BD145" s="6"/>
      <c r="BE145" s="6"/>
      <c r="BF145" s="1" t="s">
        <v>42</v>
      </c>
      <c r="BG145" s="1" t="s">
        <v>39</v>
      </c>
      <c r="BH145" s="6"/>
      <c r="BI145" s="11"/>
      <c r="BJ145" s="1" t="s">
        <v>43</v>
      </c>
      <c r="BK145" s="1" t="s">
        <v>44</v>
      </c>
      <c r="BL145" s="6"/>
      <c r="BM145" s="6"/>
      <c r="BN145" s="1" t="s">
        <v>45</v>
      </c>
      <c r="BO145" s="1" t="s">
        <v>44</v>
      </c>
      <c r="BP145" s="6"/>
      <c r="BQ145" s="6"/>
      <c r="BR145" s="1" t="s">
        <v>46</v>
      </c>
      <c r="BS145" s="1" t="s">
        <v>47</v>
      </c>
      <c r="BT145" s="6"/>
      <c r="BU145" s="6"/>
      <c r="BV145" s="1" t="s">
        <v>46</v>
      </c>
      <c r="BW145" s="1" t="s">
        <v>41</v>
      </c>
      <c r="BX145" s="6"/>
      <c r="BY145" s="6"/>
      <c r="BZ145" s="1" t="s">
        <v>46</v>
      </c>
      <c r="CA145" s="1" t="s">
        <v>48</v>
      </c>
      <c r="CB145" s="6"/>
      <c r="CC145" s="6"/>
      <c r="CD145" s="1" t="s">
        <v>46</v>
      </c>
      <c r="CE145" s="1" t="s">
        <v>48</v>
      </c>
      <c r="CF145" s="6"/>
      <c r="CG145" s="6"/>
      <c r="CH145" s="1" t="s">
        <v>46</v>
      </c>
      <c r="CI145" s="1" t="s">
        <v>39</v>
      </c>
      <c r="CJ145" s="6"/>
      <c r="CK145" s="6"/>
      <c r="CL145" s="1" t="s">
        <v>49</v>
      </c>
      <c r="CM145" s="1" t="s">
        <v>39</v>
      </c>
      <c r="CN145" s="6">
        <v>10</v>
      </c>
      <c r="CO145" s="6">
        <v>5.76</v>
      </c>
      <c r="CP145" s="1" t="s">
        <v>50</v>
      </c>
      <c r="CQ145" s="1" t="s">
        <v>51</v>
      </c>
      <c r="CR145" s="6"/>
      <c r="CS145" s="6"/>
      <c r="CT145" s="1" t="s">
        <v>50</v>
      </c>
      <c r="CU145" s="1" t="s">
        <v>39</v>
      </c>
      <c r="CV145" s="6">
        <v>2</v>
      </c>
      <c r="CW145" s="6">
        <v>0.33200000000000002</v>
      </c>
      <c r="CX145" s="1" t="s">
        <v>50</v>
      </c>
      <c r="CY145" s="1" t="s">
        <v>39</v>
      </c>
      <c r="CZ145" s="6"/>
      <c r="DA145" s="6"/>
      <c r="DB145" s="1" t="s">
        <v>59</v>
      </c>
      <c r="DC145" s="1" t="s">
        <v>60</v>
      </c>
      <c r="DD145" s="6"/>
      <c r="DE145" s="6"/>
      <c r="DF145" s="1" t="s">
        <v>52</v>
      </c>
      <c r="DG145" s="1" t="s">
        <v>53</v>
      </c>
      <c r="DH145" s="6"/>
      <c r="DI145" s="6"/>
      <c r="DJ145" s="1" t="s">
        <v>31</v>
      </c>
      <c r="DK145" s="11">
        <f>0.254*G145</f>
        <v>40.697688480000004</v>
      </c>
    </row>
    <row r="146" spans="1:115" ht="15.75" x14ac:dyDescent="0.25">
      <c r="A146" s="6">
        <v>144</v>
      </c>
      <c r="B146" s="6">
        <v>2</v>
      </c>
      <c r="C146" s="9" t="s">
        <v>167</v>
      </c>
      <c r="D146" s="8" t="s">
        <v>373</v>
      </c>
      <c r="E146" s="6">
        <v>415.28800000000001</v>
      </c>
      <c r="F146" s="6">
        <v>0.999</v>
      </c>
      <c r="G146" s="10">
        <v>192.35388</v>
      </c>
      <c r="H146" s="3">
        <f t="shared" si="10"/>
        <v>606.64287999999999</v>
      </c>
      <c r="I146" s="3">
        <f t="shared" si="11"/>
        <v>520.23288551999997</v>
      </c>
      <c r="J146" s="1" t="s">
        <v>28</v>
      </c>
      <c r="K146" s="1" t="s">
        <v>29</v>
      </c>
      <c r="L146" s="6"/>
      <c r="M146" s="6"/>
      <c r="N146" s="1" t="s">
        <v>30</v>
      </c>
      <c r="O146" s="1" t="s">
        <v>34</v>
      </c>
      <c r="P146" s="6"/>
      <c r="Q146" s="6"/>
      <c r="R146" s="1" t="s">
        <v>30</v>
      </c>
      <c r="S146" s="1" t="s">
        <v>32</v>
      </c>
      <c r="T146" s="6"/>
      <c r="U146" s="6"/>
      <c r="V146" s="6" t="s">
        <v>30</v>
      </c>
      <c r="W146" s="6" t="s">
        <v>33</v>
      </c>
      <c r="X146" s="6"/>
      <c r="Y146" s="6"/>
      <c r="Z146" s="1" t="s">
        <v>30</v>
      </c>
      <c r="AA146" s="1" t="s">
        <v>34</v>
      </c>
      <c r="AB146" s="6"/>
      <c r="AC146" s="6"/>
      <c r="AD146" s="1" t="s">
        <v>35</v>
      </c>
      <c r="AE146" s="1" t="s">
        <v>29</v>
      </c>
      <c r="AF146" s="6"/>
      <c r="AG146" s="6"/>
      <c r="AH146" s="1" t="s">
        <v>36</v>
      </c>
      <c r="AI146" s="1" t="s">
        <v>37</v>
      </c>
      <c r="AJ146" s="6">
        <v>8.6999999999999994E-2</v>
      </c>
      <c r="AK146" s="6">
        <v>117.375</v>
      </c>
      <c r="AL146" s="1" t="s">
        <v>38</v>
      </c>
      <c r="AM146" s="1" t="s">
        <v>39</v>
      </c>
      <c r="AN146" s="6"/>
      <c r="AO146" s="6"/>
      <c r="AP146" s="1" t="s">
        <v>40</v>
      </c>
      <c r="AQ146" s="1" t="s">
        <v>41</v>
      </c>
      <c r="AR146" s="6"/>
      <c r="AS146" s="6"/>
      <c r="AT146" s="6"/>
      <c r="AU146" s="6"/>
      <c r="AV146" s="6"/>
      <c r="AW146" s="6"/>
      <c r="AX146" s="1" t="s">
        <v>42</v>
      </c>
      <c r="AY146" s="1" t="s">
        <v>39</v>
      </c>
      <c r="AZ146" s="6"/>
      <c r="BA146" s="6"/>
      <c r="BB146" s="1" t="s">
        <v>42</v>
      </c>
      <c r="BC146" s="1" t="s">
        <v>33</v>
      </c>
      <c r="BD146" s="6"/>
      <c r="BE146" s="6"/>
      <c r="BF146" s="1" t="s">
        <v>42</v>
      </c>
      <c r="BG146" s="1" t="s">
        <v>39</v>
      </c>
      <c r="BH146" s="6">
        <v>15</v>
      </c>
      <c r="BI146" s="11">
        <v>354</v>
      </c>
      <c r="BJ146" s="1" t="s">
        <v>43</v>
      </c>
      <c r="BK146" s="1" t="s">
        <v>44</v>
      </c>
      <c r="BL146" s="6"/>
      <c r="BM146" s="6"/>
      <c r="BN146" s="1" t="s">
        <v>45</v>
      </c>
      <c r="BO146" s="1" t="s">
        <v>44</v>
      </c>
      <c r="BP146" s="6"/>
      <c r="BQ146" s="6"/>
      <c r="BR146" s="1" t="s">
        <v>46</v>
      </c>
      <c r="BS146" s="1" t="s">
        <v>47</v>
      </c>
      <c r="BT146" s="6"/>
      <c r="BU146" s="6"/>
      <c r="BV146" s="1" t="s">
        <v>46</v>
      </c>
      <c r="BW146" s="1" t="s">
        <v>41</v>
      </c>
      <c r="BX146" s="6"/>
      <c r="BY146" s="6"/>
      <c r="BZ146" s="1" t="s">
        <v>46</v>
      </c>
      <c r="CA146" s="1" t="s">
        <v>48</v>
      </c>
      <c r="CB146" s="6"/>
      <c r="CC146" s="6"/>
      <c r="CD146" s="1" t="s">
        <v>46</v>
      </c>
      <c r="CE146" s="1" t="s">
        <v>48</v>
      </c>
      <c r="CF146" s="6"/>
      <c r="CG146" s="6"/>
      <c r="CH146" s="1" t="s">
        <v>46</v>
      </c>
      <c r="CI146" s="1" t="s">
        <v>39</v>
      </c>
      <c r="CJ146" s="6"/>
      <c r="CK146" s="6"/>
      <c r="CL146" s="1" t="s">
        <v>49</v>
      </c>
      <c r="CM146" s="1" t="s">
        <v>39</v>
      </c>
      <c r="CN146" s="6"/>
      <c r="CO146" s="6"/>
      <c r="CP146" s="1" t="s">
        <v>50</v>
      </c>
      <c r="CQ146" s="1" t="s">
        <v>51</v>
      </c>
      <c r="CR146" s="6"/>
      <c r="CS146" s="6"/>
      <c r="CT146" s="1" t="s">
        <v>50</v>
      </c>
      <c r="CU146" s="1" t="s">
        <v>39</v>
      </c>
      <c r="CV146" s="6"/>
      <c r="CW146" s="6"/>
      <c r="CX146" s="1" t="s">
        <v>50</v>
      </c>
      <c r="CY146" s="1" t="s">
        <v>39</v>
      </c>
      <c r="CZ146" s="6"/>
      <c r="DA146" s="6"/>
      <c r="DB146" s="1" t="s">
        <v>59</v>
      </c>
      <c r="DC146" s="1" t="s">
        <v>60</v>
      </c>
      <c r="DD146" s="6"/>
      <c r="DE146" s="6"/>
      <c r="DF146" s="1" t="s">
        <v>52</v>
      </c>
      <c r="DG146" s="1" t="s">
        <v>53</v>
      </c>
      <c r="DH146" s="6"/>
      <c r="DI146" s="6"/>
      <c r="DJ146" s="1" t="s">
        <v>31</v>
      </c>
      <c r="DK146" s="11">
        <f>0.254*G146</f>
        <v>48.857885520000004</v>
      </c>
    </row>
    <row r="147" spans="1:115" ht="15.75" x14ac:dyDescent="0.25">
      <c r="A147" s="6">
        <v>145</v>
      </c>
      <c r="B147" s="6">
        <v>2</v>
      </c>
      <c r="C147" s="9" t="s">
        <v>168</v>
      </c>
      <c r="D147" s="8" t="s">
        <v>373</v>
      </c>
      <c r="E147" s="6">
        <v>514.27800000000002</v>
      </c>
      <c r="F147" s="6">
        <v>10.679</v>
      </c>
      <c r="G147" s="10">
        <v>114.71868000000001</v>
      </c>
      <c r="H147" s="3">
        <f t="shared" si="10"/>
        <v>618.31768000000011</v>
      </c>
      <c r="I147" s="3">
        <f t="shared" si="11"/>
        <v>119.43554472000001</v>
      </c>
      <c r="J147" s="1" t="s">
        <v>28</v>
      </c>
      <c r="K147" s="1" t="s">
        <v>29</v>
      </c>
      <c r="L147" s="6">
        <v>0.01</v>
      </c>
      <c r="M147" s="6">
        <v>12.85</v>
      </c>
      <c r="N147" s="1" t="s">
        <v>30</v>
      </c>
      <c r="O147" s="1" t="s">
        <v>34</v>
      </c>
      <c r="P147" s="6"/>
      <c r="Q147" s="6"/>
      <c r="R147" s="1" t="s">
        <v>30</v>
      </c>
      <c r="S147" s="1" t="s">
        <v>32</v>
      </c>
      <c r="T147" s="6">
        <v>5.0000000000000001E-3</v>
      </c>
      <c r="U147" s="6">
        <v>35.524999999999999</v>
      </c>
      <c r="V147" s="6" t="s">
        <v>30</v>
      </c>
      <c r="W147" s="6" t="s">
        <v>33</v>
      </c>
      <c r="X147" s="6"/>
      <c r="Y147" s="6"/>
      <c r="Z147" s="1" t="s">
        <v>30</v>
      </c>
      <c r="AA147" s="1" t="s">
        <v>34</v>
      </c>
      <c r="AB147" s="6"/>
      <c r="AC147" s="6"/>
      <c r="AD147" s="1" t="s">
        <v>35</v>
      </c>
      <c r="AE147" s="1" t="s">
        <v>29</v>
      </c>
      <c r="AF147" s="6"/>
      <c r="AG147" s="6"/>
      <c r="AH147" s="1" t="s">
        <v>36</v>
      </c>
      <c r="AI147" s="1" t="s">
        <v>37</v>
      </c>
      <c r="AJ147" s="6"/>
      <c r="AK147" s="6"/>
      <c r="AL147" s="1" t="s">
        <v>38</v>
      </c>
      <c r="AM147" s="1" t="s">
        <v>39</v>
      </c>
      <c r="AN147" s="6">
        <v>6</v>
      </c>
      <c r="AO147" s="6">
        <v>3.8679999999999999</v>
      </c>
      <c r="AP147" s="1" t="s">
        <v>40</v>
      </c>
      <c r="AQ147" s="1" t="s">
        <v>41</v>
      </c>
      <c r="AR147" s="6"/>
      <c r="AS147" s="6"/>
      <c r="AT147" s="6"/>
      <c r="AU147" s="6"/>
      <c r="AV147" s="6"/>
      <c r="AW147" s="6"/>
      <c r="AX147" s="1" t="s">
        <v>42</v>
      </c>
      <c r="AY147" s="1" t="s">
        <v>39</v>
      </c>
      <c r="AZ147" s="6"/>
      <c r="BA147" s="6"/>
      <c r="BB147" s="1" t="s">
        <v>42</v>
      </c>
      <c r="BC147" s="1" t="s">
        <v>33</v>
      </c>
      <c r="BD147" s="6">
        <v>2</v>
      </c>
      <c r="BE147" s="6">
        <v>14.811999999999999</v>
      </c>
      <c r="BF147" s="1" t="s">
        <v>42</v>
      </c>
      <c r="BG147" s="1" t="s">
        <v>39</v>
      </c>
      <c r="BH147" s="6"/>
      <c r="BI147" s="11"/>
      <c r="BJ147" s="1" t="s">
        <v>43</v>
      </c>
      <c r="BK147" s="1" t="s">
        <v>44</v>
      </c>
      <c r="BL147" s="6">
        <v>4.0000000000000001E-3</v>
      </c>
      <c r="BM147" s="6">
        <v>1.976</v>
      </c>
      <c r="BN147" s="1" t="s">
        <v>45</v>
      </c>
      <c r="BO147" s="1" t="s">
        <v>44</v>
      </c>
      <c r="BP147" s="6"/>
      <c r="BQ147" s="6"/>
      <c r="BR147" s="1" t="s">
        <v>46</v>
      </c>
      <c r="BS147" s="1" t="s">
        <v>47</v>
      </c>
      <c r="BT147" s="6"/>
      <c r="BU147" s="6"/>
      <c r="BV147" s="1" t="s">
        <v>46</v>
      </c>
      <c r="BW147" s="1" t="s">
        <v>41</v>
      </c>
      <c r="BX147" s="6"/>
      <c r="BY147" s="6"/>
      <c r="BZ147" s="1" t="s">
        <v>46</v>
      </c>
      <c r="CA147" s="1" t="s">
        <v>48</v>
      </c>
      <c r="CB147" s="6"/>
      <c r="CC147" s="6"/>
      <c r="CD147" s="1" t="s">
        <v>46</v>
      </c>
      <c r="CE147" s="1" t="s">
        <v>48</v>
      </c>
      <c r="CF147" s="6">
        <v>0.01</v>
      </c>
      <c r="CG147" s="6">
        <v>15.34</v>
      </c>
      <c r="CH147" s="1" t="s">
        <v>46</v>
      </c>
      <c r="CI147" s="1" t="s">
        <v>39</v>
      </c>
      <c r="CJ147" s="6"/>
      <c r="CK147" s="6"/>
      <c r="CL147" s="1" t="s">
        <v>49</v>
      </c>
      <c r="CM147" s="1" t="s">
        <v>39</v>
      </c>
      <c r="CN147" s="6">
        <v>10</v>
      </c>
      <c r="CO147" s="6">
        <v>5.76</v>
      </c>
      <c r="CP147" s="1" t="s">
        <v>50</v>
      </c>
      <c r="CQ147" s="1" t="s">
        <v>51</v>
      </c>
      <c r="CR147" s="6"/>
      <c r="CS147" s="6"/>
      <c r="CT147" s="1" t="s">
        <v>50</v>
      </c>
      <c r="CU147" s="1" t="s">
        <v>39</v>
      </c>
      <c r="CV147" s="6">
        <v>1</v>
      </c>
      <c r="CW147" s="6">
        <v>0.16600000000000001</v>
      </c>
      <c r="CX147" s="1" t="s">
        <v>50</v>
      </c>
      <c r="CY147" s="1" t="s">
        <v>39</v>
      </c>
      <c r="CZ147" s="6"/>
      <c r="DA147" s="6"/>
      <c r="DB147" s="1" t="s">
        <v>59</v>
      </c>
      <c r="DC147" s="1" t="s">
        <v>60</v>
      </c>
      <c r="DD147" s="6"/>
      <c r="DE147" s="6"/>
      <c r="DF147" s="1" t="s">
        <v>52</v>
      </c>
      <c r="DG147" s="1" t="s">
        <v>53</v>
      </c>
      <c r="DH147" s="6"/>
      <c r="DI147" s="6"/>
      <c r="DJ147" s="1" t="s">
        <v>31</v>
      </c>
      <c r="DK147" s="11">
        <f>0.254*G147</f>
        <v>29.138544720000002</v>
      </c>
    </row>
    <row r="148" spans="1:115" ht="15.75" x14ac:dyDescent="0.25">
      <c r="A148" s="6">
        <v>146</v>
      </c>
      <c r="B148" s="6">
        <v>2</v>
      </c>
      <c r="C148" s="9" t="s">
        <v>169</v>
      </c>
      <c r="D148" s="8" t="s">
        <v>373</v>
      </c>
      <c r="E148" s="6">
        <v>551.27700000000004</v>
      </c>
      <c r="F148" s="6">
        <v>44.042000000000002</v>
      </c>
      <c r="G148" s="10">
        <v>304.22712000000001</v>
      </c>
      <c r="H148" s="3">
        <f t="shared" si="10"/>
        <v>811.46212000000003</v>
      </c>
      <c r="I148" s="3">
        <f t="shared" si="11"/>
        <v>809.80900000000008</v>
      </c>
      <c r="J148" s="1" t="s">
        <v>28</v>
      </c>
      <c r="K148" s="1" t="s">
        <v>29</v>
      </c>
      <c r="L148" s="6">
        <v>0.01</v>
      </c>
      <c r="M148" s="6">
        <v>12.85</v>
      </c>
      <c r="N148" s="1" t="s">
        <v>30</v>
      </c>
      <c r="O148" s="1" t="s">
        <v>34</v>
      </c>
      <c r="P148" s="6"/>
      <c r="Q148" s="6"/>
      <c r="R148" s="1" t="s">
        <v>30</v>
      </c>
      <c r="S148" s="1" t="s">
        <v>32</v>
      </c>
      <c r="T148" s="6"/>
      <c r="U148" s="6"/>
      <c r="V148" s="6" t="s">
        <v>30</v>
      </c>
      <c r="W148" s="6" t="s">
        <v>33</v>
      </c>
      <c r="X148" s="6"/>
      <c r="Y148" s="6"/>
      <c r="Z148" s="1" t="s">
        <v>30</v>
      </c>
      <c r="AA148" s="1" t="s">
        <v>34</v>
      </c>
      <c r="AB148" s="6"/>
      <c r="AC148" s="6"/>
      <c r="AD148" s="1" t="s">
        <v>35</v>
      </c>
      <c r="AE148" s="1" t="s">
        <v>29</v>
      </c>
      <c r="AF148" s="6"/>
      <c r="AG148" s="6"/>
      <c r="AH148" s="1" t="s">
        <v>36</v>
      </c>
      <c r="AI148" s="1" t="s">
        <v>37</v>
      </c>
      <c r="AJ148" s="6">
        <v>0.108</v>
      </c>
      <c r="AK148" s="6">
        <v>165.661</v>
      </c>
      <c r="AL148" s="1" t="s">
        <v>38</v>
      </c>
      <c r="AM148" s="1" t="s">
        <v>39</v>
      </c>
      <c r="AN148" s="6"/>
      <c r="AO148" s="6"/>
      <c r="AP148" s="1" t="s">
        <v>40</v>
      </c>
      <c r="AQ148" s="1" t="s">
        <v>41</v>
      </c>
      <c r="AR148" s="6"/>
      <c r="AS148" s="6"/>
      <c r="AT148" s="6"/>
      <c r="AU148" s="6"/>
      <c r="AV148" s="6"/>
      <c r="AW148" s="6"/>
      <c r="AX148" s="1" t="s">
        <v>42</v>
      </c>
      <c r="AY148" s="1" t="s">
        <v>39</v>
      </c>
      <c r="AZ148" s="6"/>
      <c r="BA148" s="6"/>
      <c r="BB148" s="1" t="s">
        <v>42</v>
      </c>
      <c r="BC148" s="1" t="s">
        <v>33</v>
      </c>
      <c r="BD148" s="6">
        <v>5</v>
      </c>
      <c r="BE148" s="6">
        <v>37.03</v>
      </c>
      <c r="BF148" s="1" t="s">
        <v>42</v>
      </c>
      <c r="BG148" s="1" t="s">
        <v>39</v>
      </c>
      <c r="BH148" s="6">
        <f>8*3</f>
        <v>24</v>
      </c>
      <c r="BI148" s="11">
        <f>8*70.8</f>
        <v>566.4</v>
      </c>
      <c r="BJ148" s="1" t="s">
        <v>43</v>
      </c>
      <c r="BK148" s="1" t="s">
        <v>44</v>
      </c>
      <c r="BL148" s="6">
        <v>3.0000000000000001E-3</v>
      </c>
      <c r="BM148" s="6">
        <v>1.218</v>
      </c>
      <c r="BN148" s="1" t="s">
        <v>45</v>
      </c>
      <c r="BO148" s="1" t="s">
        <v>44</v>
      </c>
      <c r="BP148" s="6"/>
      <c r="BQ148" s="6"/>
      <c r="BR148" s="1" t="s">
        <v>46</v>
      </c>
      <c r="BS148" s="1" t="s">
        <v>47</v>
      </c>
      <c r="BT148" s="6"/>
      <c r="BU148" s="6"/>
      <c r="BV148" s="1" t="s">
        <v>46</v>
      </c>
      <c r="BW148" s="1" t="s">
        <v>41</v>
      </c>
      <c r="BX148" s="6"/>
      <c r="BY148" s="6"/>
      <c r="BZ148" s="1" t="s">
        <v>46</v>
      </c>
      <c r="CA148" s="1" t="s">
        <v>48</v>
      </c>
      <c r="CB148" s="6"/>
      <c r="CC148" s="6"/>
      <c r="CD148" s="1" t="s">
        <v>46</v>
      </c>
      <c r="CE148" s="1" t="s">
        <v>48</v>
      </c>
      <c r="CF148" s="6"/>
      <c r="CG148" s="6"/>
      <c r="CH148" s="1" t="s">
        <v>46</v>
      </c>
      <c r="CI148" s="1" t="s">
        <v>39</v>
      </c>
      <c r="CJ148" s="6"/>
      <c r="CK148" s="6"/>
      <c r="CL148" s="1" t="s">
        <v>49</v>
      </c>
      <c r="CM148" s="1" t="s">
        <v>39</v>
      </c>
      <c r="CN148" s="6"/>
      <c r="CO148" s="6"/>
      <c r="CP148" s="1" t="s">
        <v>50</v>
      </c>
      <c r="CQ148" s="1" t="s">
        <v>51</v>
      </c>
      <c r="CR148" s="6"/>
      <c r="CS148" s="6"/>
      <c r="CT148" s="1" t="s">
        <v>50</v>
      </c>
      <c r="CU148" s="1" t="s">
        <v>39</v>
      </c>
      <c r="CV148" s="6">
        <v>8</v>
      </c>
      <c r="CW148" s="6">
        <v>15.336</v>
      </c>
      <c r="CX148" s="1" t="s">
        <v>50</v>
      </c>
      <c r="CY148" s="1" t="s">
        <v>39</v>
      </c>
      <c r="CZ148" s="6">
        <v>1</v>
      </c>
      <c r="DA148" s="6">
        <v>1.613</v>
      </c>
      <c r="DB148" s="1" t="s">
        <v>59</v>
      </c>
      <c r="DC148" s="1" t="s">
        <v>60</v>
      </c>
      <c r="DD148" s="6"/>
      <c r="DE148" s="6"/>
      <c r="DF148" s="1" t="s">
        <v>52</v>
      </c>
      <c r="DG148" s="1" t="s">
        <v>53</v>
      </c>
      <c r="DH148" s="6"/>
      <c r="DI148" s="6"/>
      <c r="DJ148" s="1" t="s">
        <v>31</v>
      </c>
      <c r="DK148" s="11">
        <v>9.7010000000000005</v>
      </c>
    </row>
    <row r="149" spans="1:115" ht="15.75" x14ac:dyDescent="0.25">
      <c r="A149" s="6">
        <v>147</v>
      </c>
      <c r="B149" s="6">
        <v>2</v>
      </c>
      <c r="C149" s="9" t="s">
        <v>414</v>
      </c>
      <c r="D149" s="8" t="s">
        <v>373</v>
      </c>
      <c r="E149" s="6">
        <v>0</v>
      </c>
      <c r="F149" s="6">
        <v>0</v>
      </c>
      <c r="G149" s="10">
        <v>192.40595999999999</v>
      </c>
      <c r="H149" s="3">
        <f t="shared" si="10"/>
        <v>192.40595999999999</v>
      </c>
      <c r="I149" s="3">
        <f t="shared" si="11"/>
        <v>48.87111384</v>
      </c>
      <c r="J149" s="1" t="s">
        <v>28</v>
      </c>
      <c r="K149" s="1" t="s">
        <v>29</v>
      </c>
      <c r="L149" s="6"/>
      <c r="M149" s="6"/>
      <c r="N149" s="1" t="s">
        <v>30</v>
      </c>
      <c r="O149" s="1" t="s">
        <v>34</v>
      </c>
      <c r="P149" s="6"/>
      <c r="Q149" s="6"/>
      <c r="R149" s="1" t="s">
        <v>30</v>
      </c>
      <c r="S149" s="1" t="s">
        <v>32</v>
      </c>
      <c r="T149" s="6"/>
      <c r="U149" s="6"/>
      <c r="V149" s="6" t="s">
        <v>30</v>
      </c>
      <c r="W149" s="6" t="s">
        <v>33</v>
      </c>
      <c r="X149" s="6"/>
      <c r="Y149" s="6"/>
      <c r="Z149" s="1" t="s">
        <v>30</v>
      </c>
      <c r="AA149" s="1" t="s">
        <v>34</v>
      </c>
      <c r="AB149" s="6"/>
      <c r="AC149" s="6"/>
      <c r="AD149" s="1" t="s">
        <v>35</v>
      </c>
      <c r="AE149" s="1" t="s">
        <v>29</v>
      </c>
      <c r="AF149" s="6"/>
      <c r="AG149" s="6"/>
      <c r="AH149" s="1" t="s">
        <v>36</v>
      </c>
      <c r="AI149" s="1" t="s">
        <v>37</v>
      </c>
      <c r="AJ149" s="6"/>
      <c r="AK149" s="6"/>
      <c r="AL149" s="1" t="s">
        <v>38</v>
      </c>
      <c r="AM149" s="1" t="s">
        <v>39</v>
      </c>
      <c r="AN149" s="6"/>
      <c r="AO149" s="6"/>
      <c r="AP149" s="1" t="s">
        <v>40</v>
      </c>
      <c r="AQ149" s="1" t="s">
        <v>41</v>
      </c>
      <c r="AR149" s="6"/>
      <c r="AS149" s="6"/>
      <c r="AT149" s="6"/>
      <c r="AU149" s="6"/>
      <c r="AV149" s="6"/>
      <c r="AW149" s="6"/>
      <c r="AX149" s="1" t="s">
        <v>42</v>
      </c>
      <c r="AY149" s="1" t="s">
        <v>39</v>
      </c>
      <c r="AZ149" s="6"/>
      <c r="BA149" s="6"/>
      <c r="BB149" s="1" t="s">
        <v>42</v>
      </c>
      <c r="BC149" s="1" t="s">
        <v>33</v>
      </c>
      <c r="BD149" s="6"/>
      <c r="BE149" s="6"/>
      <c r="BF149" s="1" t="s">
        <v>42</v>
      </c>
      <c r="BG149" s="1" t="s">
        <v>39</v>
      </c>
      <c r="BH149" s="6"/>
      <c r="BI149" s="11"/>
      <c r="BJ149" s="1" t="s">
        <v>43</v>
      </c>
      <c r="BK149" s="1" t="s">
        <v>44</v>
      </c>
      <c r="BL149" s="6"/>
      <c r="BM149" s="6"/>
      <c r="BN149" s="1" t="s">
        <v>45</v>
      </c>
      <c r="BO149" s="1" t="s">
        <v>44</v>
      </c>
      <c r="BP149" s="6"/>
      <c r="BQ149" s="6"/>
      <c r="BR149" s="1" t="s">
        <v>46</v>
      </c>
      <c r="BS149" s="1" t="s">
        <v>47</v>
      </c>
      <c r="BT149" s="6"/>
      <c r="BU149" s="6"/>
      <c r="BV149" s="1" t="s">
        <v>46</v>
      </c>
      <c r="BW149" s="1" t="s">
        <v>41</v>
      </c>
      <c r="BX149" s="6"/>
      <c r="BY149" s="6"/>
      <c r="BZ149" s="1" t="s">
        <v>46</v>
      </c>
      <c r="CA149" s="1" t="s">
        <v>48</v>
      </c>
      <c r="CB149" s="6"/>
      <c r="CC149" s="6"/>
      <c r="CD149" s="1" t="s">
        <v>46</v>
      </c>
      <c r="CE149" s="1" t="s">
        <v>48</v>
      </c>
      <c r="CF149" s="6"/>
      <c r="CG149" s="6"/>
      <c r="CH149" s="1" t="s">
        <v>46</v>
      </c>
      <c r="CI149" s="1" t="s">
        <v>39</v>
      </c>
      <c r="CJ149" s="6"/>
      <c r="CK149" s="6"/>
      <c r="CL149" s="1" t="s">
        <v>49</v>
      </c>
      <c r="CM149" s="1" t="s">
        <v>39</v>
      </c>
      <c r="CN149" s="6"/>
      <c r="CO149" s="6"/>
      <c r="CP149" s="1" t="s">
        <v>50</v>
      </c>
      <c r="CQ149" s="1" t="s">
        <v>51</v>
      </c>
      <c r="CR149" s="6"/>
      <c r="CS149" s="6"/>
      <c r="CT149" s="1" t="s">
        <v>50</v>
      </c>
      <c r="CU149" s="1" t="s">
        <v>39</v>
      </c>
      <c r="CV149" s="6"/>
      <c r="CW149" s="6"/>
      <c r="CX149" s="1" t="s">
        <v>50</v>
      </c>
      <c r="CY149" s="1" t="s">
        <v>39</v>
      </c>
      <c r="CZ149" s="6"/>
      <c r="DA149" s="6"/>
      <c r="DB149" s="1" t="s">
        <v>59</v>
      </c>
      <c r="DC149" s="1" t="s">
        <v>60</v>
      </c>
      <c r="DD149" s="6"/>
      <c r="DE149" s="6"/>
      <c r="DF149" s="1" t="s">
        <v>52</v>
      </c>
      <c r="DG149" s="1" t="s">
        <v>53</v>
      </c>
      <c r="DH149" s="6"/>
      <c r="DI149" s="6"/>
      <c r="DJ149" s="1" t="s">
        <v>31</v>
      </c>
      <c r="DK149" s="11">
        <f>0.254*G149</f>
        <v>48.87111384</v>
      </c>
    </row>
    <row r="150" spans="1:115" s="12" customFormat="1" ht="15.75" x14ac:dyDescent="0.25">
      <c r="A150" s="6">
        <v>148</v>
      </c>
      <c r="B150" s="6">
        <v>1</v>
      </c>
      <c r="C150" s="9" t="s">
        <v>170</v>
      </c>
      <c r="D150" s="8" t="s">
        <v>373</v>
      </c>
      <c r="E150" s="6">
        <v>374.654</v>
      </c>
      <c r="F150" s="6">
        <v>628.303</v>
      </c>
      <c r="G150" s="10">
        <v>137.04732000000001</v>
      </c>
      <c r="H150" s="3">
        <f t="shared" si="10"/>
        <v>-116.60167999999999</v>
      </c>
      <c r="I150" s="3">
        <f t="shared" si="11"/>
        <v>4.7850000000000001</v>
      </c>
      <c r="J150" s="1" t="s">
        <v>28</v>
      </c>
      <c r="K150" s="1" t="s">
        <v>29</v>
      </c>
      <c r="L150" s="6"/>
      <c r="M150" s="6"/>
      <c r="N150" s="1" t="s">
        <v>30</v>
      </c>
      <c r="O150" s="1" t="s">
        <v>34</v>
      </c>
      <c r="P150" s="6"/>
      <c r="Q150" s="6"/>
      <c r="R150" s="1" t="s">
        <v>30</v>
      </c>
      <c r="S150" s="1" t="s">
        <v>32</v>
      </c>
      <c r="T150" s="6"/>
      <c r="U150" s="6"/>
      <c r="V150" s="6" t="s">
        <v>30</v>
      </c>
      <c r="W150" s="6" t="s">
        <v>33</v>
      </c>
      <c r="X150" s="6"/>
      <c r="Y150" s="6"/>
      <c r="Z150" s="1" t="s">
        <v>30</v>
      </c>
      <c r="AA150" s="1" t="s">
        <v>34</v>
      </c>
      <c r="AB150" s="6"/>
      <c r="AC150" s="6"/>
      <c r="AD150" s="1" t="s">
        <v>35</v>
      </c>
      <c r="AE150" s="1" t="s">
        <v>29</v>
      </c>
      <c r="AF150" s="6"/>
      <c r="AG150" s="6"/>
      <c r="AH150" s="1" t="s">
        <v>36</v>
      </c>
      <c r="AI150" s="1" t="s">
        <v>37</v>
      </c>
      <c r="AJ150" s="6"/>
      <c r="AK150" s="6"/>
      <c r="AL150" s="1" t="s">
        <v>38</v>
      </c>
      <c r="AM150" s="1" t="s">
        <v>39</v>
      </c>
      <c r="AN150" s="6"/>
      <c r="AO150" s="6"/>
      <c r="AP150" s="1" t="s">
        <v>40</v>
      </c>
      <c r="AQ150" s="1" t="s">
        <v>41</v>
      </c>
      <c r="AR150" s="6"/>
      <c r="AS150" s="6"/>
      <c r="AT150" s="6"/>
      <c r="AU150" s="6"/>
      <c r="AV150" s="6"/>
      <c r="AW150" s="6"/>
      <c r="AX150" s="1" t="s">
        <v>42</v>
      </c>
      <c r="AY150" s="1" t="s">
        <v>39</v>
      </c>
      <c r="AZ150" s="6"/>
      <c r="BA150" s="6"/>
      <c r="BB150" s="1" t="s">
        <v>42</v>
      </c>
      <c r="BC150" s="1" t="s">
        <v>33</v>
      </c>
      <c r="BD150" s="6"/>
      <c r="BE150" s="6"/>
      <c r="BF150" s="1" t="s">
        <v>42</v>
      </c>
      <c r="BG150" s="1" t="s">
        <v>39</v>
      </c>
      <c r="BH150" s="6"/>
      <c r="BI150" s="11"/>
      <c r="BJ150" s="1" t="s">
        <v>43</v>
      </c>
      <c r="BK150" s="1" t="s">
        <v>44</v>
      </c>
      <c r="BL150" s="6"/>
      <c r="BM150" s="6"/>
      <c r="BN150" s="1" t="s">
        <v>45</v>
      </c>
      <c r="BO150" s="1" t="s">
        <v>44</v>
      </c>
      <c r="BP150" s="6"/>
      <c r="BQ150" s="6"/>
      <c r="BR150" s="1" t="s">
        <v>46</v>
      </c>
      <c r="BS150" s="1" t="s">
        <v>47</v>
      </c>
      <c r="BT150" s="6"/>
      <c r="BU150" s="6"/>
      <c r="BV150" s="1" t="s">
        <v>46</v>
      </c>
      <c r="BW150" s="1" t="s">
        <v>41</v>
      </c>
      <c r="BX150" s="6"/>
      <c r="BY150" s="6"/>
      <c r="BZ150" s="1" t="s">
        <v>46</v>
      </c>
      <c r="CA150" s="1" t="s">
        <v>48</v>
      </c>
      <c r="CB150" s="6"/>
      <c r="CC150" s="6"/>
      <c r="CD150" s="1" t="s">
        <v>46</v>
      </c>
      <c r="CE150" s="1" t="s">
        <v>48</v>
      </c>
      <c r="CF150" s="6"/>
      <c r="CG150" s="6"/>
      <c r="CH150" s="1" t="s">
        <v>46</v>
      </c>
      <c r="CI150" s="1" t="s">
        <v>39</v>
      </c>
      <c r="CJ150" s="6"/>
      <c r="CK150" s="6"/>
      <c r="CL150" s="1" t="s">
        <v>49</v>
      </c>
      <c r="CM150" s="1" t="s">
        <v>39</v>
      </c>
      <c r="CN150" s="6"/>
      <c r="CO150" s="6"/>
      <c r="CP150" s="1" t="s">
        <v>50</v>
      </c>
      <c r="CQ150" s="1" t="s">
        <v>51</v>
      </c>
      <c r="CR150" s="6"/>
      <c r="CS150" s="6"/>
      <c r="CT150" s="1" t="s">
        <v>50</v>
      </c>
      <c r="CU150" s="1" t="s">
        <v>39</v>
      </c>
      <c r="CV150" s="6"/>
      <c r="CW150" s="6"/>
      <c r="CX150" s="1" t="s">
        <v>50</v>
      </c>
      <c r="CY150" s="1" t="s">
        <v>39</v>
      </c>
      <c r="CZ150" s="6"/>
      <c r="DA150" s="6"/>
      <c r="DB150" s="1" t="s">
        <v>59</v>
      </c>
      <c r="DC150" s="1" t="s">
        <v>60</v>
      </c>
      <c r="DD150" s="6"/>
      <c r="DE150" s="6"/>
      <c r="DF150" s="1" t="s">
        <v>52</v>
      </c>
      <c r="DG150" s="1" t="s">
        <v>53</v>
      </c>
      <c r="DH150" s="6"/>
      <c r="DI150" s="6"/>
      <c r="DJ150" s="1" t="s">
        <v>31</v>
      </c>
      <c r="DK150" s="11">
        <v>4.7850000000000001</v>
      </c>
    </row>
    <row r="151" spans="1:115" s="12" customFormat="1" ht="15.75" x14ac:dyDescent="0.25">
      <c r="A151" s="6">
        <v>149</v>
      </c>
      <c r="B151" s="6">
        <v>2</v>
      </c>
      <c r="C151" s="9" t="s">
        <v>171</v>
      </c>
      <c r="D151" s="8" t="s">
        <v>373</v>
      </c>
      <c r="E151" s="6">
        <v>213.946</v>
      </c>
      <c r="F151" s="6">
        <v>1.9239999999999999</v>
      </c>
      <c r="G151" s="10">
        <v>202.49928</v>
      </c>
      <c r="H151" s="3">
        <f t="shared" si="10"/>
        <v>414.52127999999999</v>
      </c>
      <c r="I151" s="3">
        <f t="shared" si="11"/>
        <v>426.892</v>
      </c>
      <c r="J151" s="1" t="s">
        <v>28</v>
      </c>
      <c r="K151" s="1" t="s">
        <v>29</v>
      </c>
      <c r="L151" s="6"/>
      <c r="M151" s="6"/>
      <c r="N151" s="1" t="s">
        <v>30</v>
      </c>
      <c r="O151" s="1" t="s">
        <v>34</v>
      </c>
      <c r="P151" s="6"/>
      <c r="Q151" s="6"/>
      <c r="R151" s="1" t="s">
        <v>30</v>
      </c>
      <c r="S151" s="1" t="s">
        <v>32</v>
      </c>
      <c r="T151" s="6"/>
      <c r="U151" s="6"/>
      <c r="V151" s="6" t="s">
        <v>30</v>
      </c>
      <c r="W151" s="6" t="s">
        <v>33</v>
      </c>
      <c r="X151" s="6"/>
      <c r="Y151" s="6"/>
      <c r="Z151" s="1" t="s">
        <v>30</v>
      </c>
      <c r="AA151" s="1" t="s">
        <v>34</v>
      </c>
      <c r="AB151" s="6"/>
      <c r="AC151" s="6"/>
      <c r="AD151" s="1" t="s">
        <v>35</v>
      </c>
      <c r="AE151" s="1" t="s">
        <v>29</v>
      </c>
      <c r="AF151" s="6"/>
      <c r="AG151" s="6"/>
      <c r="AH151" s="1" t="s">
        <v>36</v>
      </c>
      <c r="AI151" s="1" t="s">
        <v>37</v>
      </c>
      <c r="AJ151" s="6">
        <v>9.8000000000000004E-2</v>
      </c>
      <c r="AK151" s="6">
        <v>403.68</v>
      </c>
      <c r="AL151" s="1" t="s">
        <v>38</v>
      </c>
      <c r="AM151" s="1" t="s">
        <v>39</v>
      </c>
      <c r="AN151" s="6"/>
      <c r="AO151" s="6"/>
      <c r="AP151" s="1" t="s">
        <v>40</v>
      </c>
      <c r="AQ151" s="1" t="s">
        <v>41</v>
      </c>
      <c r="AR151" s="6"/>
      <c r="AS151" s="6"/>
      <c r="AT151" s="6"/>
      <c r="AU151" s="6"/>
      <c r="AV151" s="6"/>
      <c r="AW151" s="6"/>
      <c r="AX151" s="1" t="s">
        <v>42</v>
      </c>
      <c r="AY151" s="1" t="s">
        <v>39</v>
      </c>
      <c r="AZ151" s="6"/>
      <c r="BA151" s="6"/>
      <c r="BB151" s="1" t="s">
        <v>42</v>
      </c>
      <c r="BC151" s="1" t="s">
        <v>33</v>
      </c>
      <c r="BD151" s="6">
        <v>2</v>
      </c>
      <c r="BE151" s="6">
        <v>14.811999999999999</v>
      </c>
      <c r="BF151" s="1" t="s">
        <v>42</v>
      </c>
      <c r="BG151" s="1" t="s">
        <v>39</v>
      </c>
      <c r="BH151" s="6"/>
      <c r="BI151" s="11"/>
      <c r="BJ151" s="1" t="s">
        <v>43</v>
      </c>
      <c r="BK151" s="1" t="s">
        <v>44</v>
      </c>
      <c r="BL151" s="6"/>
      <c r="BM151" s="6"/>
      <c r="BN151" s="1" t="s">
        <v>45</v>
      </c>
      <c r="BO151" s="1" t="s">
        <v>44</v>
      </c>
      <c r="BP151" s="6"/>
      <c r="BQ151" s="6"/>
      <c r="BR151" s="1" t="s">
        <v>46</v>
      </c>
      <c r="BS151" s="1" t="s">
        <v>47</v>
      </c>
      <c r="BT151" s="6"/>
      <c r="BU151" s="6"/>
      <c r="BV151" s="1" t="s">
        <v>46</v>
      </c>
      <c r="BW151" s="1" t="s">
        <v>41</v>
      </c>
      <c r="BX151" s="6"/>
      <c r="BY151" s="6"/>
      <c r="BZ151" s="1" t="s">
        <v>46</v>
      </c>
      <c r="CA151" s="1" t="s">
        <v>48</v>
      </c>
      <c r="CB151" s="6"/>
      <c r="CC151" s="6"/>
      <c r="CD151" s="1" t="s">
        <v>46</v>
      </c>
      <c r="CE151" s="1" t="s">
        <v>48</v>
      </c>
      <c r="CF151" s="6"/>
      <c r="CG151" s="6"/>
      <c r="CH151" s="1" t="s">
        <v>46</v>
      </c>
      <c r="CI151" s="1" t="s">
        <v>39</v>
      </c>
      <c r="CJ151" s="6"/>
      <c r="CK151" s="6"/>
      <c r="CL151" s="1" t="s">
        <v>49</v>
      </c>
      <c r="CM151" s="1" t="s">
        <v>39</v>
      </c>
      <c r="CN151" s="6"/>
      <c r="CO151" s="6"/>
      <c r="CP151" s="1" t="s">
        <v>50</v>
      </c>
      <c r="CQ151" s="1" t="s">
        <v>51</v>
      </c>
      <c r="CR151" s="6">
        <v>0.05</v>
      </c>
      <c r="CS151" s="6">
        <v>8.4</v>
      </c>
      <c r="CT151" s="1" t="s">
        <v>50</v>
      </c>
      <c r="CU151" s="1" t="s">
        <v>39</v>
      </c>
      <c r="CV151" s="6"/>
      <c r="CW151" s="6"/>
      <c r="CX151" s="1" t="s">
        <v>50</v>
      </c>
      <c r="CY151" s="1" t="s">
        <v>39</v>
      </c>
      <c r="CZ151" s="6"/>
      <c r="DA151" s="6"/>
      <c r="DB151" s="1" t="s">
        <v>59</v>
      </c>
      <c r="DC151" s="1" t="s">
        <v>60</v>
      </c>
      <c r="DD151" s="6"/>
      <c r="DE151" s="6"/>
      <c r="DF151" s="1" t="s">
        <v>52</v>
      </c>
      <c r="DG151" s="1" t="s">
        <v>53</v>
      </c>
      <c r="DH151" s="6"/>
      <c r="DI151" s="6"/>
      <c r="DJ151" s="1" t="s">
        <v>31</v>
      </c>
      <c r="DK151" s="11"/>
    </row>
    <row r="152" spans="1:115" ht="15.75" x14ac:dyDescent="0.25">
      <c r="A152" s="6">
        <v>150</v>
      </c>
      <c r="B152" s="6">
        <v>1</v>
      </c>
      <c r="C152" s="9" t="s">
        <v>172</v>
      </c>
      <c r="D152" s="8" t="s">
        <v>373</v>
      </c>
      <c r="E152" s="6">
        <v>166.458</v>
      </c>
      <c r="F152" s="6">
        <v>7.7190000000000003</v>
      </c>
      <c r="G152" s="10">
        <v>82.704359999999994</v>
      </c>
      <c r="H152" s="3">
        <f t="shared" si="10"/>
        <v>241.44335999999998</v>
      </c>
      <c r="I152" s="3">
        <f t="shared" si="11"/>
        <v>21.006907439999999</v>
      </c>
      <c r="J152" s="1" t="s">
        <v>28</v>
      </c>
      <c r="K152" s="1" t="s">
        <v>29</v>
      </c>
      <c r="L152" s="6"/>
      <c r="M152" s="6"/>
      <c r="N152" s="1" t="s">
        <v>30</v>
      </c>
      <c r="O152" s="1" t="s">
        <v>34</v>
      </c>
      <c r="P152" s="6"/>
      <c r="Q152" s="6"/>
      <c r="R152" s="1" t="s">
        <v>30</v>
      </c>
      <c r="S152" s="1" t="s">
        <v>32</v>
      </c>
      <c r="T152" s="6"/>
      <c r="U152" s="6"/>
      <c r="V152" s="6" t="s">
        <v>30</v>
      </c>
      <c r="W152" s="6" t="s">
        <v>33</v>
      </c>
      <c r="X152" s="6"/>
      <c r="Y152" s="6"/>
      <c r="Z152" s="1" t="s">
        <v>30</v>
      </c>
      <c r="AA152" s="1" t="s">
        <v>34</v>
      </c>
      <c r="AB152" s="6"/>
      <c r="AC152" s="6"/>
      <c r="AD152" s="1" t="s">
        <v>35</v>
      </c>
      <c r="AE152" s="1" t="s">
        <v>29</v>
      </c>
      <c r="AF152" s="6"/>
      <c r="AG152" s="6"/>
      <c r="AH152" s="1" t="s">
        <v>36</v>
      </c>
      <c r="AI152" s="1" t="s">
        <v>37</v>
      </c>
      <c r="AJ152" s="6"/>
      <c r="AK152" s="6"/>
      <c r="AL152" s="1" t="s">
        <v>38</v>
      </c>
      <c r="AM152" s="1" t="s">
        <v>39</v>
      </c>
      <c r="AN152" s="6"/>
      <c r="AO152" s="6"/>
      <c r="AP152" s="1" t="s">
        <v>40</v>
      </c>
      <c r="AQ152" s="1" t="s">
        <v>41</v>
      </c>
      <c r="AR152" s="6"/>
      <c r="AS152" s="6"/>
      <c r="AT152" s="6"/>
      <c r="AU152" s="6"/>
      <c r="AV152" s="6"/>
      <c r="AW152" s="6"/>
      <c r="AX152" s="1" t="s">
        <v>42</v>
      </c>
      <c r="AY152" s="1" t="s">
        <v>39</v>
      </c>
      <c r="AZ152" s="6"/>
      <c r="BA152" s="6"/>
      <c r="BB152" s="1" t="s">
        <v>42</v>
      </c>
      <c r="BC152" s="1" t="s">
        <v>33</v>
      </c>
      <c r="BD152" s="6"/>
      <c r="BE152" s="6"/>
      <c r="BF152" s="1" t="s">
        <v>42</v>
      </c>
      <c r="BG152" s="1" t="s">
        <v>39</v>
      </c>
      <c r="BH152" s="6"/>
      <c r="BI152" s="11"/>
      <c r="BJ152" s="1" t="s">
        <v>43</v>
      </c>
      <c r="BK152" s="1" t="s">
        <v>44</v>
      </c>
      <c r="BL152" s="6"/>
      <c r="BM152" s="6"/>
      <c r="BN152" s="1" t="s">
        <v>45</v>
      </c>
      <c r="BO152" s="1" t="s">
        <v>44</v>
      </c>
      <c r="BP152" s="6"/>
      <c r="BQ152" s="6"/>
      <c r="BR152" s="1" t="s">
        <v>46</v>
      </c>
      <c r="BS152" s="1" t="s">
        <v>47</v>
      </c>
      <c r="BT152" s="6"/>
      <c r="BU152" s="6"/>
      <c r="BV152" s="1" t="s">
        <v>46</v>
      </c>
      <c r="BW152" s="1" t="s">
        <v>41</v>
      </c>
      <c r="BX152" s="6"/>
      <c r="BY152" s="6"/>
      <c r="BZ152" s="1" t="s">
        <v>46</v>
      </c>
      <c r="CA152" s="1" t="s">
        <v>48</v>
      </c>
      <c r="CB152" s="6"/>
      <c r="CC152" s="6"/>
      <c r="CD152" s="1" t="s">
        <v>46</v>
      </c>
      <c r="CE152" s="1" t="s">
        <v>48</v>
      </c>
      <c r="CF152" s="6"/>
      <c r="CG152" s="6"/>
      <c r="CH152" s="1" t="s">
        <v>46</v>
      </c>
      <c r="CI152" s="1" t="s">
        <v>39</v>
      </c>
      <c r="CJ152" s="6"/>
      <c r="CK152" s="6"/>
      <c r="CL152" s="1" t="s">
        <v>49</v>
      </c>
      <c r="CM152" s="1" t="s">
        <v>39</v>
      </c>
      <c r="CN152" s="6"/>
      <c r="CO152" s="6"/>
      <c r="CP152" s="1" t="s">
        <v>50</v>
      </c>
      <c r="CQ152" s="1" t="s">
        <v>51</v>
      </c>
      <c r="CR152" s="6"/>
      <c r="CS152" s="6"/>
      <c r="CT152" s="1" t="s">
        <v>50</v>
      </c>
      <c r="CU152" s="1" t="s">
        <v>39</v>
      </c>
      <c r="CV152" s="6"/>
      <c r="CW152" s="6"/>
      <c r="CX152" s="1" t="s">
        <v>50</v>
      </c>
      <c r="CY152" s="1" t="s">
        <v>39</v>
      </c>
      <c r="CZ152" s="6"/>
      <c r="DA152" s="6"/>
      <c r="DB152" s="1" t="s">
        <v>59</v>
      </c>
      <c r="DC152" s="1" t="s">
        <v>60</v>
      </c>
      <c r="DD152" s="6"/>
      <c r="DE152" s="6"/>
      <c r="DF152" s="1" t="s">
        <v>52</v>
      </c>
      <c r="DG152" s="1" t="s">
        <v>53</v>
      </c>
      <c r="DH152" s="6"/>
      <c r="DI152" s="6"/>
      <c r="DJ152" s="1" t="s">
        <v>31</v>
      </c>
      <c r="DK152" s="11">
        <f>0.254*G152</f>
        <v>21.006907439999999</v>
      </c>
    </row>
    <row r="153" spans="1:115" ht="15.75" x14ac:dyDescent="0.25">
      <c r="A153" s="6">
        <v>151</v>
      </c>
      <c r="B153" s="6">
        <v>1</v>
      </c>
      <c r="C153" s="9" t="s">
        <v>415</v>
      </c>
      <c r="D153" s="8" t="s">
        <v>373</v>
      </c>
      <c r="E153" s="6">
        <v>568.25</v>
      </c>
      <c r="F153" s="6">
        <v>0.40899999999999997</v>
      </c>
      <c r="G153" s="10">
        <v>246.0564</v>
      </c>
      <c r="H153" s="3">
        <f t="shared" si="10"/>
        <v>813.89740000000006</v>
      </c>
      <c r="I153" s="3">
        <f t="shared" si="11"/>
        <v>363.98632559999999</v>
      </c>
      <c r="J153" s="1" t="s">
        <v>28</v>
      </c>
      <c r="K153" s="1" t="s">
        <v>29</v>
      </c>
      <c r="L153" s="6"/>
      <c r="M153" s="6"/>
      <c r="N153" s="1" t="s">
        <v>30</v>
      </c>
      <c r="O153" s="1" t="s">
        <v>34</v>
      </c>
      <c r="P153" s="6"/>
      <c r="Q153" s="6"/>
      <c r="R153" s="1" t="s">
        <v>30</v>
      </c>
      <c r="S153" s="1" t="s">
        <v>32</v>
      </c>
      <c r="T153" s="6"/>
      <c r="U153" s="6"/>
      <c r="V153" s="6" t="s">
        <v>30</v>
      </c>
      <c r="W153" s="6" t="s">
        <v>33</v>
      </c>
      <c r="X153" s="6"/>
      <c r="Y153" s="6"/>
      <c r="Z153" s="1" t="s">
        <v>30</v>
      </c>
      <c r="AA153" s="1" t="s">
        <v>34</v>
      </c>
      <c r="AB153" s="6"/>
      <c r="AC153" s="6"/>
      <c r="AD153" s="1" t="s">
        <v>35</v>
      </c>
      <c r="AE153" s="1" t="s">
        <v>29</v>
      </c>
      <c r="AF153" s="6"/>
      <c r="AG153" s="6"/>
      <c r="AH153" s="1" t="s">
        <v>36</v>
      </c>
      <c r="AI153" s="1" t="s">
        <v>37</v>
      </c>
      <c r="AJ153" s="6">
        <v>0.21299999999999999</v>
      </c>
      <c r="AK153" s="6">
        <v>279.27</v>
      </c>
      <c r="AL153" s="1" t="s">
        <v>38</v>
      </c>
      <c r="AM153" s="1" t="s">
        <v>39</v>
      </c>
      <c r="AN153" s="6"/>
      <c r="AO153" s="6"/>
      <c r="AP153" s="1" t="s">
        <v>40</v>
      </c>
      <c r="AQ153" s="1" t="s">
        <v>41</v>
      </c>
      <c r="AR153" s="6"/>
      <c r="AS153" s="6"/>
      <c r="AT153" s="6"/>
      <c r="AU153" s="6"/>
      <c r="AV153" s="6"/>
      <c r="AW153" s="6"/>
      <c r="AX153" s="1" t="s">
        <v>42</v>
      </c>
      <c r="AY153" s="1" t="s">
        <v>39</v>
      </c>
      <c r="AZ153" s="6"/>
      <c r="BA153" s="6"/>
      <c r="BB153" s="1" t="s">
        <v>42</v>
      </c>
      <c r="BC153" s="1" t="s">
        <v>33</v>
      </c>
      <c r="BD153" s="6">
        <v>3</v>
      </c>
      <c r="BE153" s="6">
        <v>22.218</v>
      </c>
      <c r="BF153" s="1" t="s">
        <v>42</v>
      </c>
      <c r="BG153" s="1" t="s">
        <v>39</v>
      </c>
      <c r="BH153" s="6"/>
      <c r="BI153" s="11"/>
      <c r="BJ153" s="1" t="s">
        <v>43</v>
      </c>
      <c r="BK153" s="1" t="s">
        <v>44</v>
      </c>
      <c r="BL153" s="6"/>
      <c r="BM153" s="6"/>
      <c r="BN153" s="1" t="s">
        <v>45</v>
      </c>
      <c r="BO153" s="1" t="s">
        <v>44</v>
      </c>
      <c r="BP153" s="6"/>
      <c r="BQ153" s="6"/>
      <c r="BR153" s="1" t="s">
        <v>46</v>
      </c>
      <c r="BS153" s="1" t="s">
        <v>47</v>
      </c>
      <c r="BT153" s="6"/>
      <c r="BU153" s="6"/>
      <c r="BV153" s="1" t="s">
        <v>46</v>
      </c>
      <c r="BW153" s="1" t="s">
        <v>41</v>
      </c>
      <c r="BX153" s="6"/>
      <c r="BY153" s="6"/>
      <c r="BZ153" s="1" t="s">
        <v>46</v>
      </c>
      <c r="CA153" s="1" t="s">
        <v>48</v>
      </c>
      <c r="CB153" s="6"/>
      <c r="CC153" s="6"/>
      <c r="CD153" s="1" t="s">
        <v>46</v>
      </c>
      <c r="CE153" s="1" t="s">
        <v>48</v>
      </c>
      <c r="CF153" s="6"/>
      <c r="CG153" s="6"/>
      <c r="CH153" s="1" t="s">
        <v>46</v>
      </c>
      <c r="CI153" s="1" t="s">
        <v>39</v>
      </c>
      <c r="CJ153" s="6"/>
      <c r="CK153" s="6"/>
      <c r="CL153" s="1" t="s">
        <v>49</v>
      </c>
      <c r="CM153" s="1" t="s">
        <v>39</v>
      </c>
      <c r="CN153" s="6"/>
      <c r="CO153" s="6"/>
      <c r="CP153" s="1" t="s">
        <v>50</v>
      </c>
      <c r="CQ153" s="1" t="s">
        <v>51</v>
      </c>
      <c r="CR153" s="6"/>
      <c r="CS153" s="6"/>
      <c r="CT153" s="1" t="s">
        <v>50</v>
      </c>
      <c r="CU153" s="1" t="s">
        <v>39</v>
      </c>
      <c r="CV153" s="6"/>
      <c r="CW153" s="6"/>
      <c r="CX153" s="1" t="s">
        <v>50</v>
      </c>
      <c r="CY153" s="1" t="s">
        <v>39</v>
      </c>
      <c r="CZ153" s="6"/>
      <c r="DA153" s="6"/>
      <c r="DB153" s="1" t="s">
        <v>59</v>
      </c>
      <c r="DC153" s="1" t="s">
        <v>60</v>
      </c>
      <c r="DD153" s="6"/>
      <c r="DE153" s="6"/>
      <c r="DF153" s="1" t="s">
        <v>52</v>
      </c>
      <c r="DG153" s="1" t="s">
        <v>53</v>
      </c>
      <c r="DH153" s="6"/>
      <c r="DI153" s="6"/>
      <c r="DJ153" s="1" t="s">
        <v>31</v>
      </c>
      <c r="DK153" s="11">
        <f>0.254*G153</f>
        <v>62.498325600000001</v>
      </c>
    </row>
    <row r="154" spans="1:115" ht="15.75" x14ac:dyDescent="0.25">
      <c r="A154" s="6">
        <v>152</v>
      </c>
      <c r="B154" s="6">
        <v>1</v>
      </c>
      <c r="C154" s="9" t="s">
        <v>416</v>
      </c>
      <c r="D154" s="8" t="s">
        <v>373</v>
      </c>
      <c r="E154" s="6">
        <v>74.525999999999996</v>
      </c>
      <c r="F154" s="6">
        <v>9.8529999999999998</v>
      </c>
      <c r="G154" s="10">
        <v>14.64504</v>
      </c>
      <c r="H154" s="3">
        <f t="shared" si="10"/>
        <v>79.318039999999996</v>
      </c>
      <c r="I154" s="3">
        <f t="shared" si="11"/>
        <v>3.71984016</v>
      </c>
      <c r="J154" s="1" t="s">
        <v>28</v>
      </c>
      <c r="K154" s="1" t="s">
        <v>29</v>
      </c>
      <c r="L154" s="6"/>
      <c r="M154" s="6"/>
      <c r="N154" s="1" t="s">
        <v>30</v>
      </c>
      <c r="O154" s="1" t="s">
        <v>34</v>
      </c>
      <c r="P154" s="6"/>
      <c r="Q154" s="6"/>
      <c r="R154" s="1" t="s">
        <v>30</v>
      </c>
      <c r="S154" s="1" t="s">
        <v>32</v>
      </c>
      <c r="T154" s="6"/>
      <c r="U154" s="6"/>
      <c r="V154" s="6" t="s">
        <v>30</v>
      </c>
      <c r="W154" s="6" t="s">
        <v>33</v>
      </c>
      <c r="X154" s="6"/>
      <c r="Y154" s="6"/>
      <c r="Z154" s="1" t="s">
        <v>30</v>
      </c>
      <c r="AA154" s="1" t="s">
        <v>34</v>
      </c>
      <c r="AB154" s="6"/>
      <c r="AC154" s="6"/>
      <c r="AD154" s="1" t="s">
        <v>35</v>
      </c>
      <c r="AE154" s="1" t="s">
        <v>29</v>
      </c>
      <c r="AF154" s="6"/>
      <c r="AG154" s="6"/>
      <c r="AH154" s="1" t="s">
        <v>36</v>
      </c>
      <c r="AI154" s="1" t="s">
        <v>37</v>
      </c>
      <c r="AJ154" s="6"/>
      <c r="AK154" s="6"/>
      <c r="AL154" s="1" t="s">
        <v>38</v>
      </c>
      <c r="AM154" s="1" t="s">
        <v>39</v>
      </c>
      <c r="AN154" s="6"/>
      <c r="AO154" s="6"/>
      <c r="AP154" s="1" t="s">
        <v>40</v>
      </c>
      <c r="AQ154" s="1" t="s">
        <v>41</v>
      </c>
      <c r="AR154" s="6"/>
      <c r="AS154" s="6"/>
      <c r="AT154" s="6"/>
      <c r="AU154" s="6"/>
      <c r="AV154" s="6"/>
      <c r="AW154" s="6"/>
      <c r="AX154" s="1" t="s">
        <v>42</v>
      </c>
      <c r="AY154" s="1" t="s">
        <v>39</v>
      </c>
      <c r="AZ154" s="6"/>
      <c r="BA154" s="6"/>
      <c r="BB154" s="1" t="s">
        <v>42</v>
      </c>
      <c r="BC154" s="1" t="s">
        <v>33</v>
      </c>
      <c r="BD154" s="6"/>
      <c r="BE154" s="6"/>
      <c r="BF154" s="1" t="s">
        <v>42</v>
      </c>
      <c r="BG154" s="1" t="s">
        <v>39</v>
      </c>
      <c r="BH154" s="6"/>
      <c r="BI154" s="11"/>
      <c r="BJ154" s="1" t="s">
        <v>43</v>
      </c>
      <c r="BK154" s="1" t="s">
        <v>44</v>
      </c>
      <c r="BL154" s="6"/>
      <c r="BM154" s="6"/>
      <c r="BN154" s="1" t="s">
        <v>45</v>
      </c>
      <c r="BO154" s="1" t="s">
        <v>44</v>
      </c>
      <c r="BP154" s="6"/>
      <c r="BQ154" s="6"/>
      <c r="BR154" s="1" t="s">
        <v>46</v>
      </c>
      <c r="BS154" s="1" t="s">
        <v>47</v>
      </c>
      <c r="BT154" s="6"/>
      <c r="BU154" s="6"/>
      <c r="BV154" s="1" t="s">
        <v>46</v>
      </c>
      <c r="BW154" s="1" t="s">
        <v>41</v>
      </c>
      <c r="BX154" s="6"/>
      <c r="BY154" s="6"/>
      <c r="BZ154" s="1" t="s">
        <v>46</v>
      </c>
      <c r="CA154" s="1" t="s">
        <v>48</v>
      </c>
      <c r="CB154" s="6"/>
      <c r="CC154" s="6"/>
      <c r="CD154" s="1" t="s">
        <v>46</v>
      </c>
      <c r="CE154" s="1" t="s">
        <v>48</v>
      </c>
      <c r="CF154" s="6"/>
      <c r="CG154" s="6"/>
      <c r="CH154" s="1" t="s">
        <v>46</v>
      </c>
      <c r="CI154" s="1" t="s">
        <v>39</v>
      </c>
      <c r="CJ154" s="6"/>
      <c r="CK154" s="6"/>
      <c r="CL154" s="1" t="s">
        <v>49</v>
      </c>
      <c r="CM154" s="1" t="s">
        <v>39</v>
      </c>
      <c r="CN154" s="6"/>
      <c r="CO154" s="6"/>
      <c r="CP154" s="1" t="s">
        <v>50</v>
      </c>
      <c r="CQ154" s="1" t="s">
        <v>51</v>
      </c>
      <c r="CR154" s="6"/>
      <c r="CS154" s="6"/>
      <c r="CT154" s="1" t="s">
        <v>50</v>
      </c>
      <c r="CU154" s="1" t="s">
        <v>39</v>
      </c>
      <c r="CV154" s="6"/>
      <c r="CW154" s="6"/>
      <c r="CX154" s="1" t="s">
        <v>50</v>
      </c>
      <c r="CY154" s="1" t="s">
        <v>39</v>
      </c>
      <c r="CZ154" s="6"/>
      <c r="DA154" s="6"/>
      <c r="DB154" s="1" t="s">
        <v>59</v>
      </c>
      <c r="DC154" s="1" t="s">
        <v>60</v>
      </c>
      <c r="DD154" s="6"/>
      <c r="DE154" s="6"/>
      <c r="DF154" s="1" t="s">
        <v>52</v>
      </c>
      <c r="DG154" s="1" t="s">
        <v>53</v>
      </c>
      <c r="DH154" s="6"/>
      <c r="DI154" s="6"/>
      <c r="DJ154" s="1" t="s">
        <v>31</v>
      </c>
      <c r="DK154" s="11">
        <f>0.254*G154</f>
        <v>3.71984016</v>
      </c>
    </row>
    <row r="155" spans="1:115" ht="15.75" x14ac:dyDescent="0.25">
      <c r="A155" s="6">
        <v>153</v>
      </c>
      <c r="B155" s="6">
        <v>1</v>
      </c>
      <c r="C155" s="9" t="s">
        <v>173</v>
      </c>
      <c r="D155" s="8" t="s">
        <v>373</v>
      </c>
      <c r="E155" s="6">
        <v>565.57000000000005</v>
      </c>
      <c r="F155" s="6">
        <v>7.2560000000000002</v>
      </c>
      <c r="G155" s="10">
        <v>187.12907999999999</v>
      </c>
      <c r="H155" s="3">
        <f t="shared" si="10"/>
        <v>745.44308000000001</v>
      </c>
      <c r="I155" s="3">
        <f t="shared" si="11"/>
        <v>164.49478632</v>
      </c>
      <c r="J155" s="1" t="s">
        <v>28</v>
      </c>
      <c r="K155" s="1" t="s">
        <v>29</v>
      </c>
      <c r="L155" s="6"/>
      <c r="M155" s="6"/>
      <c r="N155" s="1" t="s">
        <v>30</v>
      </c>
      <c r="O155" s="1" t="s">
        <v>34</v>
      </c>
      <c r="P155" s="6"/>
      <c r="Q155" s="6"/>
      <c r="R155" s="1" t="s">
        <v>30</v>
      </c>
      <c r="S155" s="1" t="s">
        <v>32</v>
      </c>
      <c r="T155" s="6"/>
      <c r="U155" s="6"/>
      <c r="V155" s="6" t="s">
        <v>30</v>
      </c>
      <c r="W155" s="6" t="s">
        <v>33</v>
      </c>
      <c r="X155" s="6"/>
      <c r="Y155" s="6"/>
      <c r="Z155" s="1" t="s">
        <v>30</v>
      </c>
      <c r="AA155" s="1" t="s">
        <v>34</v>
      </c>
      <c r="AB155" s="6"/>
      <c r="AC155" s="6"/>
      <c r="AD155" s="1" t="s">
        <v>35</v>
      </c>
      <c r="AE155" s="1" t="s">
        <v>29</v>
      </c>
      <c r="AF155" s="6"/>
      <c r="AG155" s="6"/>
      <c r="AH155" s="1" t="s">
        <v>36</v>
      </c>
      <c r="AI155" s="1" t="s">
        <v>37</v>
      </c>
      <c r="AJ155" s="6"/>
      <c r="AK155" s="6"/>
      <c r="AL155" s="1" t="s">
        <v>38</v>
      </c>
      <c r="AM155" s="1" t="s">
        <v>39</v>
      </c>
      <c r="AN155" s="6">
        <v>8</v>
      </c>
      <c r="AO155" s="6">
        <v>5.3040000000000003</v>
      </c>
      <c r="AP155" s="1" t="s">
        <v>40</v>
      </c>
      <c r="AQ155" s="1" t="s">
        <v>41</v>
      </c>
      <c r="AR155" s="6"/>
      <c r="AS155" s="6"/>
      <c r="AT155" s="6"/>
      <c r="AU155" s="6"/>
      <c r="AV155" s="6"/>
      <c r="AW155" s="6"/>
      <c r="AX155" s="1" t="s">
        <v>42</v>
      </c>
      <c r="AY155" s="1" t="s">
        <v>39</v>
      </c>
      <c r="AZ155" s="6"/>
      <c r="BA155" s="6"/>
      <c r="BB155" s="1" t="s">
        <v>42</v>
      </c>
      <c r="BC155" s="1" t="s">
        <v>33</v>
      </c>
      <c r="BD155" s="6"/>
      <c r="BE155" s="6"/>
      <c r="BF155" s="1" t="s">
        <v>42</v>
      </c>
      <c r="BG155" s="1" t="s">
        <v>39</v>
      </c>
      <c r="BH155" s="6"/>
      <c r="BI155" s="11"/>
      <c r="BJ155" s="1" t="s">
        <v>43</v>
      </c>
      <c r="BK155" s="1" t="s">
        <v>44</v>
      </c>
      <c r="BL155" s="6"/>
      <c r="BM155" s="6"/>
      <c r="BN155" s="1" t="s">
        <v>45</v>
      </c>
      <c r="BO155" s="1" t="s">
        <v>44</v>
      </c>
      <c r="BP155" s="6"/>
      <c r="BQ155" s="6"/>
      <c r="BR155" s="1" t="s">
        <v>46</v>
      </c>
      <c r="BS155" s="1" t="s">
        <v>47</v>
      </c>
      <c r="BT155" s="6"/>
      <c r="BU155" s="6"/>
      <c r="BV155" s="1" t="s">
        <v>46</v>
      </c>
      <c r="BW155" s="1" t="s">
        <v>41</v>
      </c>
      <c r="BX155" s="6">
        <v>0.1</v>
      </c>
      <c r="BY155" s="6">
        <v>105.9</v>
      </c>
      <c r="BZ155" s="1" t="s">
        <v>46</v>
      </c>
      <c r="CA155" s="1" t="s">
        <v>48</v>
      </c>
      <c r="CB155" s="6"/>
      <c r="CC155" s="6"/>
      <c r="CD155" s="1" t="s">
        <v>46</v>
      </c>
      <c r="CE155" s="1" t="s">
        <v>48</v>
      </c>
      <c r="CF155" s="6"/>
      <c r="CG155" s="6"/>
      <c r="CH155" s="1" t="s">
        <v>46</v>
      </c>
      <c r="CI155" s="1" t="s">
        <v>39</v>
      </c>
      <c r="CJ155" s="6"/>
      <c r="CK155" s="6"/>
      <c r="CL155" s="1" t="s">
        <v>49</v>
      </c>
      <c r="CM155" s="1" t="s">
        <v>39</v>
      </c>
      <c r="CN155" s="6">
        <v>10</v>
      </c>
      <c r="CO155" s="6">
        <v>5.76</v>
      </c>
      <c r="CP155" s="1" t="s">
        <v>50</v>
      </c>
      <c r="CQ155" s="1" t="s">
        <v>51</v>
      </c>
      <c r="CR155" s="6"/>
      <c r="CS155" s="6"/>
      <c r="CT155" s="1" t="s">
        <v>50</v>
      </c>
      <c r="CU155" s="1" t="s">
        <v>39</v>
      </c>
      <c r="CV155" s="6"/>
      <c r="CW155" s="6"/>
      <c r="CX155" s="1" t="s">
        <v>50</v>
      </c>
      <c r="CY155" s="1" t="s">
        <v>39</v>
      </c>
      <c r="CZ155" s="6"/>
      <c r="DA155" s="6"/>
      <c r="DB155" s="1" t="s">
        <v>59</v>
      </c>
      <c r="DC155" s="1" t="s">
        <v>60</v>
      </c>
      <c r="DD155" s="6"/>
      <c r="DE155" s="6"/>
      <c r="DF155" s="1" t="s">
        <v>52</v>
      </c>
      <c r="DG155" s="1" t="s">
        <v>53</v>
      </c>
      <c r="DH155" s="6"/>
      <c r="DI155" s="6"/>
      <c r="DJ155" s="1" t="s">
        <v>31</v>
      </c>
      <c r="DK155" s="11">
        <f>0.254*G155</f>
        <v>47.530786319999997</v>
      </c>
    </row>
    <row r="156" spans="1:115" ht="15.75" x14ac:dyDescent="0.25">
      <c r="A156" s="6">
        <v>154</v>
      </c>
      <c r="B156" s="6">
        <v>1</v>
      </c>
      <c r="C156" s="9" t="s">
        <v>174</v>
      </c>
      <c r="D156" s="8" t="s">
        <v>373</v>
      </c>
      <c r="E156" s="6">
        <v>-31.422000000000001</v>
      </c>
      <c r="F156" s="6">
        <v>54.234000000000002</v>
      </c>
      <c r="G156" s="10">
        <v>184.96008</v>
      </c>
      <c r="H156" s="3">
        <f t="shared" si="10"/>
        <v>99.304079999999999</v>
      </c>
      <c r="I156" s="3">
        <f t="shared" si="11"/>
        <v>105.91</v>
      </c>
      <c r="J156" s="1" t="s">
        <v>28</v>
      </c>
      <c r="K156" s="1" t="s">
        <v>29</v>
      </c>
      <c r="L156" s="6"/>
      <c r="M156" s="6"/>
      <c r="N156" s="1" t="s">
        <v>30</v>
      </c>
      <c r="O156" s="1" t="s">
        <v>34</v>
      </c>
      <c r="P156" s="6"/>
      <c r="Q156" s="6"/>
      <c r="R156" s="1" t="s">
        <v>30</v>
      </c>
      <c r="S156" s="1" t="s">
        <v>32</v>
      </c>
      <c r="T156" s="6"/>
      <c r="U156" s="6"/>
      <c r="V156" s="6" t="s">
        <v>30</v>
      </c>
      <c r="W156" s="6" t="s">
        <v>33</v>
      </c>
      <c r="X156" s="6"/>
      <c r="Y156" s="6"/>
      <c r="Z156" s="1" t="s">
        <v>30</v>
      </c>
      <c r="AA156" s="1" t="s">
        <v>34</v>
      </c>
      <c r="AB156" s="6"/>
      <c r="AC156" s="6"/>
      <c r="AD156" s="1" t="s">
        <v>35</v>
      </c>
      <c r="AE156" s="1" t="s">
        <v>29</v>
      </c>
      <c r="AF156" s="6"/>
      <c r="AG156" s="6"/>
      <c r="AH156" s="1" t="s">
        <v>36</v>
      </c>
      <c r="AI156" s="1" t="s">
        <v>37</v>
      </c>
      <c r="AJ156" s="6"/>
      <c r="AK156" s="6"/>
      <c r="AL156" s="1" t="s">
        <v>38</v>
      </c>
      <c r="AM156" s="1" t="s">
        <v>39</v>
      </c>
      <c r="AN156" s="6">
        <v>2</v>
      </c>
      <c r="AO156" s="6">
        <v>1.103</v>
      </c>
      <c r="AP156" s="1" t="s">
        <v>40</v>
      </c>
      <c r="AQ156" s="1" t="s">
        <v>41</v>
      </c>
      <c r="AR156" s="6"/>
      <c r="AS156" s="6"/>
      <c r="AT156" s="6"/>
      <c r="AU156" s="6"/>
      <c r="AV156" s="6"/>
      <c r="AW156" s="6"/>
      <c r="AX156" s="1" t="s">
        <v>42</v>
      </c>
      <c r="AY156" s="1" t="s">
        <v>39</v>
      </c>
      <c r="AZ156" s="6"/>
      <c r="BA156" s="6"/>
      <c r="BB156" s="1" t="s">
        <v>42</v>
      </c>
      <c r="BC156" s="1" t="s">
        <v>33</v>
      </c>
      <c r="BD156" s="6">
        <v>3</v>
      </c>
      <c r="BE156" s="6">
        <v>22.218</v>
      </c>
      <c r="BF156" s="1" t="s">
        <v>42</v>
      </c>
      <c r="BG156" s="1" t="s">
        <v>39</v>
      </c>
      <c r="BH156" s="6"/>
      <c r="BI156" s="11"/>
      <c r="BJ156" s="1" t="s">
        <v>43</v>
      </c>
      <c r="BK156" s="1" t="s">
        <v>44</v>
      </c>
      <c r="BL156" s="6"/>
      <c r="BM156" s="6"/>
      <c r="BN156" s="1" t="s">
        <v>45</v>
      </c>
      <c r="BO156" s="1" t="s">
        <v>44</v>
      </c>
      <c r="BP156" s="6"/>
      <c r="BQ156" s="6"/>
      <c r="BR156" s="1" t="s">
        <v>46</v>
      </c>
      <c r="BS156" s="1" t="s">
        <v>47</v>
      </c>
      <c r="BT156" s="6"/>
      <c r="BU156" s="6"/>
      <c r="BV156" s="1" t="s">
        <v>46</v>
      </c>
      <c r="BW156" s="1" t="s">
        <v>41</v>
      </c>
      <c r="BX156" s="6">
        <v>2.1000000000000001E-2</v>
      </c>
      <c r="BY156" s="6">
        <v>14.186999999999999</v>
      </c>
      <c r="BZ156" s="1" t="s">
        <v>46</v>
      </c>
      <c r="CA156" s="1" t="s">
        <v>48</v>
      </c>
      <c r="CB156" s="6">
        <v>1.7000000000000001E-2</v>
      </c>
      <c r="CC156" s="6">
        <v>15.972</v>
      </c>
      <c r="CD156" s="1" t="s">
        <v>46</v>
      </c>
      <c r="CE156" s="1" t="s">
        <v>48</v>
      </c>
      <c r="CF156" s="6">
        <v>2.4E-2</v>
      </c>
      <c r="CG156" s="6">
        <v>23.34</v>
      </c>
      <c r="CH156" s="1" t="s">
        <v>46</v>
      </c>
      <c r="CI156" s="1" t="s">
        <v>39</v>
      </c>
      <c r="CJ156" s="6">
        <v>2</v>
      </c>
      <c r="CK156" s="6">
        <v>11.954000000000001</v>
      </c>
      <c r="CL156" s="1" t="s">
        <v>49</v>
      </c>
      <c r="CM156" s="1" t="s">
        <v>39</v>
      </c>
      <c r="CN156" s="6">
        <v>28</v>
      </c>
      <c r="CO156" s="6">
        <v>17.135999999999999</v>
      </c>
      <c r="CP156" s="1" t="s">
        <v>50</v>
      </c>
      <c r="CQ156" s="1" t="s">
        <v>51</v>
      </c>
      <c r="CR156" s="6"/>
      <c r="CS156" s="6"/>
      <c r="CT156" s="1" t="s">
        <v>50</v>
      </c>
      <c r="CU156" s="1" t="s">
        <v>39</v>
      </c>
      <c r="CV156" s="6"/>
      <c r="CW156" s="6"/>
      <c r="CX156" s="1" t="s">
        <v>50</v>
      </c>
      <c r="CY156" s="1" t="s">
        <v>39</v>
      </c>
      <c r="CZ156" s="6"/>
      <c r="DA156" s="6"/>
      <c r="DB156" s="1" t="s">
        <v>59</v>
      </c>
      <c r="DC156" s="1" t="s">
        <v>60</v>
      </c>
      <c r="DD156" s="6"/>
      <c r="DE156" s="6"/>
      <c r="DF156" s="1" t="s">
        <v>52</v>
      </c>
      <c r="DG156" s="1" t="s">
        <v>53</v>
      </c>
      <c r="DH156" s="6"/>
      <c r="DI156" s="6"/>
      <c r="DJ156" s="1" t="s">
        <v>31</v>
      </c>
      <c r="DK156" s="11"/>
    </row>
    <row r="157" spans="1:115" s="12" customFormat="1" ht="15.75" x14ac:dyDescent="0.25">
      <c r="A157" s="6">
        <v>155</v>
      </c>
      <c r="B157" s="6">
        <v>2</v>
      </c>
      <c r="C157" s="9" t="s">
        <v>175</v>
      </c>
      <c r="D157" s="8" t="s">
        <v>373</v>
      </c>
      <c r="E157" s="6">
        <v>391.858</v>
      </c>
      <c r="F157" s="6">
        <v>374.94799999999998</v>
      </c>
      <c r="G157" s="10">
        <v>315.37367999999998</v>
      </c>
      <c r="H157" s="3">
        <f t="shared" si="10"/>
        <v>332.28368</v>
      </c>
      <c r="I157" s="3">
        <f t="shared" si="11"/>
        <v>394.34999999999997</v>
      </c>
      <c r="J157" s="1" t="s">
        <v>28</v>
      </c>
      <c r="K157" s="1" t="s">
        <v>29</v>
      </c>
      <c r="L157" s="6"/>
      <c r="M157" s="6"/>
      <c r="N157" s="1" t="s">
        <v>30</v>
      </c>
      <c r="O157" s="1" t="s">
        <v>34</v>
      </c>
      <c r="P157" s="6"/>
      <c r="Q157" s="6"/>
      <c r="R157" s="1" t="s">
        <v>30</v>
      </c>
      <c r="S157" s="1" t="s">
        <v>32</v>
      </c>
      <c r="T157" s="6"/>
      <c r="U157" s="6"/>
      <c r="V157" s="6" t="s">
        <v>30</v>
      </c>
      <c r="W157" s="6" t="s">
        <v>33</v>
      </c>
      <c r="X157" s="6"/>
      <c r="Y157" s="6"/>
      <c r="Z157" s="1" t="s">
        <v>30</v>
      </c>
      <c r="AA157" s="1" t="s">
        <v>34</v>
      </c>
      <c r="AB157" s="6"/>
      <c r="AC157" s="6"/>
      <c r="AD157" s="1" t="s">
        <v>35</v>
      </c>
      <c r="AE157" s="1" t="s">
        <v>29</v>
      </c>
      <c r="AF157" s="6"/>
      <c r="AG157" s="6"/>
      <c r="AH157" s="1" t="s">
        <v>36</v>
      </c>
      <c r="AI157" s="1" t="s">
        <v>37</v>
      </c>
      <c r="AJ157" s="6">
        <v>0.13900000000000001</v>
      </c>
      <c r="AK157" s="6">
        <v>376.71</v>
      </c>
      <c r="AL157" s="1" t="s">
        <v>38</v>
      </c>
      <c r="AM157" s="1" t="s">
        <v>39</v>
      </c>
      <c r="AN157" s="6"/>
      <c r="AO157" s="6"/>
      <c r="AP157" s="1" t="s">
        <v>40</v>
      </c>
      <c r="AQ157" s="1" t="s">
        <v>41</v>
      </c>
      <c r="AR157" s="6"/>
      <c r="AS157" s="6"/>
      <c r="AT157" s="6"/>
      <c r="AU157" s="6"/>
      <c r="AV157" s="6"/>
      <c r="AW157" s="6"/>
      <c r="AX157" s="1" t="s">
        <v>42</v>
      </c>
      <c r="AY157" s="1" t="s">
        <v>39</v>
      </c>
      <c r="AZ157" s="6"/>
      <c r="BA157" s="6"/>
      <c r="BB157" s="1" t="s">
        <v>42</v>
      </c>
      <c r="BC157" s="1" t="s">
        <v>33</v>
      </c>
      <c r="BD157" s="6"/>
      <c r="BE157" s="6"/>
      <c r="BF157" s="1" t="s">
        <v>42</v>
      </c>
      <c r="BG157" s="1" t="s">
        <v>39</v>
      </c>
      <c r="BH157" s="6"/>
      <c r="BI157" s="11"/>
      <c r="BJ157" s="1" t="s">
        <v>43</v>
      </c>
      <c r="BK157" s="1" t="s">
        <v>44</v>
      </c>
      <c r="BL157" s="6"/>
      <c r="BM157" s="6"/>
      <c r="BN157" s="1" t="s">
        <v>45</v>
      </c>
      <c r="BO157" s="1" t="s">
        <v>44</v>
      </c>
      <c r="BP157" s="6"/>
      <c r="BQ157" s="6"/>
      <c r="BR157" s="1" t="s">
        <v>46</v>
      </c>
      <c r="BS157" s="1" t="s">
        <v>47</v>
      </c>
      <c r="BT157" s="6"/>
      <c r="BU157" s="6"/>
      <c r="BV157" s="1" t="s">
        <v>46</v>
      </c>
      <c r="BW157" s="1" t="s">
        <v>41</v>
      </c>
      <c r="BX157" s="6">
        <v>8.0000000000000002E-3</v>
      </c>
      <c r="BY157" s="6">
        <v>9</v>
      </c>
      <c r="BZ157" s="1" t="s">
        <v>46</v>
      </c>
      <c r="CA157" s="1" t="s">
        <v>48</v>
      </c>
      <c r="CB157" s="6"/>
      <c r="CC157" s="6"/>
      <c r="CD157" s="1" t="s">
        <v>46</v>
      </c>
      <c r="CE157" s="1" t="s">
        <v>48</v>
      </c>
      <c r="CF157" s="6"/>
      <c r="CG157" s="6"/>
      <c r="CH157" s="1" t="s">
        <v>46</v>
      </c>
      <c r="CI157" s="1" t="s">
        <v>39</v>
      </c>
      <c r="CJ157" s="6"/>
      <c r="CK157" s="6"/>
      <c r="CL157" s="1" t="s">
        <v>49</v>
      </c>
      <c r="CM157" s="1" t="s">
        <v>39</v>
      </c>
      <c r="CN157" s="6">
        <v>15</v>
      </c>
      <c r="CO157" s="6">
        <v>8.64</v>
      </c>
      <c r="CP157" s="1" t="s">
        <v>50</v>
      </c>
      <c r="CQ157" s="1" t="s">
        <v>51</v>
      </c>
      <c r="CR157" s="6"/>
      <c r="CS157" s="6"/>
      <c r="CT157" s="1" t="s">
        <v>50</v>
      </c>
      <c r="CU157" s="1" t="s">
        <v>39</v>
      </c>
      <c r="CV157" s="6"/>
      <c r="CW157" s="6"/>
      <c r="CX157" s="1" t="s">
        <v>50</v>
      </c>
      <c r="CY157" s="1" t="s">
        <v>39</v>
      </c>
      <c r="CZ157" s="6"/>
      <c r="DA157" s="6"/>
      <c r="DB157" s="1" t="s">
        <v>59</v>
      </c>
      <c r="DC157" s="1" t="s">
        <v>60</v>
      </c>
      <c r="DD157" s="6"/>
      <c r="DE157" s="6"/>
      <c r="DF157" s="1" t="s">
        <v>52</v>
      </c>
      <c r="DG157" s="1" t="s">
        <v>53</v>
      </c>
      <c r="DH157" s="6"/>
      <c r="DI157" s="6"/>
      <c r="DJ157" s="1" t="s">
        <v>31</v>
      </c>
      <c r="DK157" s="11"/>
    </row>
    <row r="158" spans="1:115" s="12" customFormat="1" ht="15.75" x14ac:dyDescent="0.25">
      <c r="A158" s="6">
        <v>156</v>
      </c>
      <c r="B158" s="6">
        <v>1</v>
      </c>
      <c r="C158" s="9" t="s">
        <v>176</v>
      </c>
      <c r="D158" s="8" t="s">
        <v>373</v>
      </c>
      <c r="E158" s="6">
        <v>398.46899999999999</v>
      </c>
      <c r="F158" s="6">
        <v>214.50299999999999</v>
      </c>
      <c r="G158" s="10">
        <v>205.23576</v>
      </c>
      <c r="H158" s="3">
        <f t="shared" si="10"/>
        <v>389.20176000000004</v>
      </c>
      <c r="I158" s="3">
        <f t="shared" si="11"/>
        <v>421.12400000000002</v>
      </c>
      <c r="J158" s="1" t="s">
        <v>28</v>
      </c>
      <c r="K158" s="1" t="s">
        <v>29</v>
      </c>
      <c r="L158" s="6"/>
      <c r="M158" s="6"/>
      <c r="N158" s="1" t="s">
        <v>30</v>
      </c>
      <c r="O158" s="1" t="s">
        <v>34</v>
      </c>
      <c r="P158" s="6"/>
      <c r="Q158" s="6"/>
      <c r="R158" s="1" t="s">
        <v>30</v>
      </c>
      <c r="S158" s="1" t="s">
        <v>32</v>
      </c>
      <c r="T158" s="6"/>
      <c r="U158" s="6"/>
      <c r="V158" s="6" t="s">
        <v>30</v>
      </c>
      <c r="W158" s="6" t="s">
        <v>33</v>
      </c>
      <c r="X158" s="6"/>
      <c r="Y158" s="6"/>
      <c r="Z158" s="1" t="s">
        <v>30</v>
      </c>
      <c r="AA158" s="1" t="s">
        <v>34</v>
      </c>
      <c r="AB158" s="6"/>
      <c r="AC158" s="6"/>
      <c r="AD158" s="1" t="s">
        <v>35</v>
      </c>
      <c r="AE158" s="1" t="s">
        <v>29</v>
      </c>
      <c r="AF158" s="6"/>
      <c r="AG158" s="6"/>
      <c r="AH158" s="1" t="s">
        <v>36</v>
      </c>
      <c r="AI158" s="1" t="s">
        <v>37</v>
      </c>
      <c r="AJ158" s="6">
        <v>0.11899999999999999</v>
      </c>
      <c r="AK158" s="6">
        <v>391.5</v>
      </c>
      <c r="AL158" s="1" t="s">
        <v>38</v>
      </c>
      <c r="AM158" s="1" t="s">
        <v>39</v>
      </c>
      <c r="AN158" s="6"/>
      <c r="AO158" s="6"/>
      <c r="AP158" s="1" t="s">
        <v>40</v>
      </c>
      <c r="AQ158" s="1" t="s">
        <v>41</v>
      </c>
      <c r="AR158" s="6"/>
      <c r="AS158" s="6"/>
      <c r="AT158" s="6"/>
      <c r="AU158" s="6"/>
      <c r="AV158" s="6"/>
      <c r="AW158" s="6"/>
      <c r="AX158" s="1" t="s">
        <v>42</v>
      </c>
      <c r="AY158" s="1" t="s">
        <v>39</v>
      </c>
      <c r="AZ158" s="6"/>
      <c r="BA158" s="6"/>
      <c r="BB158" s="1" t="s">
        <v>42</v>
      </c>
      <c r="BC158" s="1" t="s">
        <v>33</v>
      </c>
      <c r="BD158" s="6">
        <v>4</v>
      </c>
      <c r="BE158" s="6">
        <v>29.623999999999999</v>
      </c>
      <c r="BF158" s="1" t="s">
        <v>42</v>
      </c>
      <c r="BG158" s="1" t="s">
        <v>39</v>
      </c>
      <c r="BH158" s="6"/>
      <c r="BI158" s="11"/>
      <c r="BJ158" s="1" t="s">
        <v>43</v>
      </c>
      <c r="BK158" s="1" t="s">
        <v>44</v>
      </c>
      <c r="BL158" s="6"/>
      <c r="BM158" s="6"/>
      <c r="BN158" s="1" t="s">
        <v>45</v>
      </c>
      <c r="BO158" s="1" t="s">
        <v>44</v>
      </c>
      <c r="BP158" s="6"/>
      <c r="BQ158" s="6"/>
      <c r="BR158" s="1" t="s">
        <v>46</v>
      </c>
      <c r="BS158" s="1" t="s">
        <v>47</v>
      </c>
      <c r="BT158" s="6"/>
      <c r="BU158" s="6"/>
      <c r="BV158" s="1" t="s">
        <v>46</v>
      </c>
      <c r="BW158" s="1" t="s">
        <v>41</v>
      </c>
      <c r="BX158" s="6"/>
      <c r="BY158" s="6"/>
      <c r="BZ158" s="1" t="s">
        <v>46</v>
      </c>
      <c r="CA158" s="1" t="s">
        <v>48</v>
      </c>
      <c r="CB158" s="6"/>
      <c r="CC158" s="6"/>
      <c r="CD158" s="1" t="s">
        <v>46</v>
      </c>
      <c r="CE158" s="1" t="s">
        <v>48</v>
      </c>
      <c r="CF158" s="6"/>
      <c r="CG158" s="6"/>
      <c r="CH158" s="1" t="s">
        <v>46</v>
      </c>
      <c r="CI158" s="1" t="s">
        <v>39</v>
      </c>
      <c r="CJ158" s="6"/>
      <c r="CK158" s="6"/>
      <c r="CL158" s="1" t="s">
        <v>49</v>
      </c>
      <c r="CM158" s="1" t="s">
        <v>39</v>
      </c>
      <c r="CN158" s="6"/>
      <c r="CO158" s="6"/>
      <c r="CP158" s="1" t="s">
        <v>50</v>
      </c>
      <c r="CQ158" s="1" t="s">
        <v>51</v>
      </c>
      <c r="CR158" s="6"/>
      <c r="CS158" s="6"/>
      <c r="CT158" s="1" t="s">
        <v>50</v>
      </c>
      <c r="CU158" s="1" t="s">
        <v>39</v>
      </c>
      <c r="CV158" s="6"/>
      <c r="CW158" s="6"/>
      <c r="CX158" s="1" t="s">
        <v>50</v>
      </c>
      <c r="CY158" s="1" t="s">
        <v>39</v>
      </c>
      <c r="CZ158" s="6"/>
      <c r="DA158" s="6"/>
      <c r="DB158" s="1" t="s">
        <v>59</v>
      </c>
      <c r="DC158" s="1" t="s">
        <v>60</v>
      </c>
      <c r="DD158" s="6"/>
      <c r="DE158" s="6"/>
      <c r="DF158" s="1" t="s">
        <v>52</v>
      </c>
      <c r="DG158" s="1" t="s">
        <v>53</v>
      </c>
      <c r="DH158" s="6"/>
      <c r="DI158" s="6"/>
      <c r="DJ158" s="1" t="s">
        <v>31</v>
      </c>
      <c r="DK158" s="11"/>
    </row>
    <row r="159" spans="1:115" ht="15.75" x14ac:dyDescent="0.25">
      <c r="A159" s="6">
        <v>157</v>
      </c>
      <c r="B159" s="6">
        <v>1</v>
      </c>
      <c r="C159" s="9" t="s">
        <v>177</v>
      </c>
      <c r="D159" s="8" t="s">
        <v>373</v>
      </c>
      <c r="E159" s="6">
        <v>192.50800000000001</v>
      </c>
      <c r="F159" s="6">
        <v>2.0350000000000001</v>
      </c>
      <c r="G159" s="10">
        <v>64.989599999999996</v>
      </c>
      <c r="H159" s="3">
        <f t="shared" si="10"/>
        <v>255.46260000000001</v>
      </c>
      <c r="I159" s="3">
        <f t="shared" si="11"/>
        <v>205.3073584</v>
      </c>
      <c r="J159" s="1" t="s">
        <v>28</v>
      </c>
      <c r="K159" s="1" t="s">
        <v>29</v>
      </c>
      <c r="L159" s="6"/>
      <c r="M159" s="6"/>
      <c r="N159" s="1" t="s">
        <v>30</v>
      </c>
      <c r="O159" s="1" t="s">
        <v>34</v>
      </c>
      <c r="P159" s="6"/>
      <c r="Q159" s="6"/>
      <c r="R159" s="1" t="s">
        <v>30</v>
      </c>
      <c r="S159" s="1" t="s">
        <v>32</v>
      </c>
      <c r="T159" s="6"/>
      <c r="U159" s="6"/>
      <c r="V159" s="6" t="s">
        <v>30</v>
      </c>
      <c r="W159" s="6" t="s">
        <v>33</v>
      </c>
      <c r="X159" s="6"/>
      <c r="Y159" s="6"/>
      <c r="Z159" s="1" t="s">
        <v>30</v>
      </c>
      <c r="AA159" s="1" t="s">
        <v>34</v>
      </c>
      <c r="AB159" s="6"/>
      <c r="AC159" s="6"/>
      <c r="AD159" s="1" t="s">
        <v>35</v>
      </c>
      <c r="AE159" s="1" t="s">
        <v>29</v>
      </c>
      <c r="AF159" s="6"/>
      <c r="AG159" s="6"/>
      <c r="AH159" s="1" t="s">
        <v>36</v>
      </c>
      <c r="AI159" s="1" t="s">
        <v>37</v>
      </c>
      <c r="AJ159" s="6"/>
      <c r="AK159" s="6"/>
      <c r="AL159" s="1" t="s">
        <v>38</v>
      </c>
      <c r="AM159" s="1" t="s">
        <v>39</v>
      </c>
      <c r="AN159" s="6"/>
      <c r="AO159" s="6"/>
      <c r="AP159" s="1" t="s">
        <v>40</v>
      </c>
      <c r="AQ159" s="1" t="s">
        <v>41</v>
      </c>
      <c r="AR159" s="6"/>
      <c r="AS159" s="6"/>
      <c r="AT159" s="6"/>
      <c r="AU159" s="6"/>
      <c r="AV159" s="6"/>
      <c r="AW159" s="6"/>
      <c r="AX159" s="1" t="s">
        <v>42</v>
      </c>
      <c r="AY159" s="1" t="s">
        <v>39</v>
      </c>
      <c r="AZ159" s="6"/>
      <c r="BA159" s="6"/>
      <c r="BB159" s="1" t="s">
        <v>42</v>
      </c>
      <c r="BC159" s="1" t="s">
        <v>33</v>
      </c>
      <c r="BD159" s="6"/>
      <c r="BE159" s="6"/>
      <c r="BF159" s="1" t="s">
        <v>42</v>
      </c>
      <c r="BG159" s="1" t="s">
        <v>39</v>
      </c>
      <c r="BH159" s="6">
        <v>8</v>
      </c>
      <c r="BI159" s="11">
        <v>188.8</v>
      </c>
      <c r="BJ159" s="1" t="s">
        <v>43</v>
      </c>
      <c r="BK159" s="1" t="s">
        <v>44</v>
      </c>
      <c r="BL159" s="6"/>
      <c r="BM159" s="6"/>
      <c r="BN159" s="1" t="s">
        <v>45</v>
      </c>
      <c r="BO159" s="1" t="s">
        <v>44</v>
      </c>
      <c r="BP159" s="6"/>
      <c r="BQ159" s="6"/>
      <c r="BR159" s="1" t="s">
        <v>46</v>
      </c>
      <c r="BS159" s="1" t="s">
        <v>47</v>
      </c>
      <c r="BT159" s="6"/>
      <c r="BU159" s="6"/>
      <c r="BV159" s="1" t="s">
        <v>46</v>
      </c>
      <c r="BW159" s="1" t="s">
        <v>41</v>
      </c>
      <c r="BX159" s="6"/>
      <c r="BY159" s="6"/>
      <c r="BZ159" s="1" t="s">
        <v>46</v>
      </c>
      <c r="CA159" s="1" t="s">
        <v>48</v>
      </c>
      <c r="CB159" s="6"/>
      <c r="CC159" s="6"/>
      <c r="CD159" s="1" t="s">
        <v>46</v>
      </c>
      <c r="CE159" s="1" t="s">
        <v>48</v>
      </c>
      <c r="CF159" s="6"/>
      <c r="CG159" s="6"/>
      <c r="CH159" s="1" t="s">
        <v>46</v>
      </c>
      <c r="CI159" s="1" t="s">
        <v>39</v>
      </c>
      <c r="CJ159" s="6"/>
      <c r="CK159" s="6"/>
      <c r="CL159" s="1" t="s">
        <v>49</v>
      </c>
      <c r="CM159" s="1" t="s">
        <v>39</v>
      </c>
      <c r="CN159" s="6"/>
      <c r="CO159" s="6"/>
      <c r="CP159" s="1" t="s">
        <v>50</v>
      </c>
      <c r="CQ159" s="1" t="s">
        <v>51</v>
      </c>
      <c r="CR159" s="6"/>
      <c r="CS159" s="6"/>
      <c r="CT159" s="1" t="s">
        <v>50</v>
      </c>
      <c r="CU159" s="1" t="s">
        <v>39</v>
      </c>
      <c r="CV159" s="6"/>
      <c r="CW159" s="6"/>
      <c r="CX159" s="1" t="s">
        <v>50</v>
      </c>
      <c r="CY159" s="1" t="s">
        <v>39</v>
      </c>
      <c r="CZ159" s="6"/>
      <c r="DA159" s="6"/>
      <c r="DB159" s="1" t="s">
        <v>59</v>
      </c>
      <c r="DC159" s="1" t="s">
        <v>60</v>
      </c>
      <c r="DD159" s="6"/>
      <c r="DE159" s="6"/>
      <c r="DF159" s="1" t="s">
        <v>52</v>
      </c>
      <c r="DG159" s="1" t="s">
        <v>53</v>
      </c>
      <c r="DH159" s="6"/>
      <c r="DI159" s="6"/>
      <c r="DJ159" s="1" t="s">
        <v>31</v>
      </c>
      <c r="DK159" s="11">
        <f t="shared" ref="DK159:DK169" si="12">0.254*G159</f>
        <v>16.507358399999998</v>
      </c>
    </row>
    <row r="160" spans="1:115" ht="15.75" x14ac:dyDescent="0.25">
      <c r="A160" s="6">
        <v>158</v>
      </c>
      <c r="B160" s="6">
        <v>1</v>
      </c>
      <c r="C160" s="9" t="s">
        <v>417</v>
      </c>
      <c r="D160" s="8" t="s">
        <v>373</v>
      </c>
      <c r="E160" s="6">
        <v>114.818</v>
      </c>
      <c r="F160" s="6">
        <v>4.3049999999999997</v>
      </c>
      <c r="G160" s="10">
        <v>98.121120000000005</v>
      </c>
      <c r="H160" s="3">
        <f t="shared" si="10"/>
        <v>208.63412</v>
      </c>
      <c r="I160" s="3">
        <f t="shared" si="11"/>
        <v>58.270764479999997</v>
      </c>
      <c r="J160" s="1" t="s">
        <v>28</v>
      </c>
      <c r="K160" s="1" t="s">
        <v>29</v>
      </c>
      <c r="L160" s="6"/>
      <c r="M160" s="6"/>
      <c r="N160" s="1" t="s">
        <v>30</v>
      </c>
      <c r="O160" s="1" t="s">
        <v>34</v>
      </c>
      <c r="P160" s="6"/>
      <c r="Q160" s="6"/>
      <c r="R160" s="1" t="s">
        <v>30</v>
      </c>
      <c r="S160" s="1" t="s">
        <v>32</v>
      </c>
      <c r="T160" s="6"/>
      <c r="U160" s="6"/>
      <c r="V160" s="6" t="s">
        <v>30</v>
      </c>
      <c r="W160" s="6" t="s">
        <v>33</v>
      </c>
      <c r="X160" s="6"/>
      <c r="Y160" s="6"/>
      <c r="Z160" s="1" t="s">
        <v>30</v>
      </c>
      <c r="AA160" s="1" t="s">
        <v>34</v>
      </c>
      <c r="AB160" s="6"/>
      <c r="AC160" s="6"/>
      <c r="AD160" s="1" t="s">
        <v>35</v>
      </c>
      <c r="AE160" s="1" t="s">
        <v>29</v>
      </c>
      <c r="AF160" s="6"/>
      <c r="AG160" s="6"/>
      <c r="AH160" s="1" t="s">
        <v>36</v>
      </c>
      <c r="AI160" s="1" t="s">
        <v>37</v>
      </c>
      <c r="AJ160" s="6"/>
      <c r="AK160" s="6"/>
      <c r="AL160" s="1" t="s">
        <v>38</v>
      </c>
      <c r="AM160" s="1" t="s">
        <v>39</v>
      </c>
      <c r="AN160" s="6">
        <v>12</v>
      </c>
      <c r="AO160" s="6">
        <v>8.4019999999999992</v>
      </c>
      <c r="AP160" s="1" t="s">
        <v>40</v>
      </c>
      <c r="AQ160" s="1" t="s">
        <v>41</v>
      </c>
      <c r="AR160" s="6"/>
      <c r="AS160" s="6"/>
      <c r="AT160" s="6"/>
      <c r="AU160" s="6"/>
      <c r="AV160" s="6"/>
      <c r="AW160" s="6"/>
      <c r="AX160" s="1" t="s">
        <v>42</v>
      </c>
      <c r="AY160" s="1" t="s">
        <v>39</v>
      </c>
      <c r="AZ160" s="6"/>
      <c r="BA160" s="6"/>
      <c r="BB160" s="1" t="s">
        <v>42</v>
      </c>
      <c r="BC160" s="1" t="s">
        <v>33</v>
      </c>
      <c r="BD160" s="6"/>
      <c r="BE160" s="6"/>
      <c r="BF160" s="1" t="s">
        <v>42</v>
      </c>
      <c r="BG160" s="1" t="s">
        <v>39</v>
      </c>
      <c r="BH160" s="6"/>
      <c r="BI160" s="11"/>
      <c r="BJ160" s="1" t="s">
        <v>43</v>
      </c>
      <c r="BK160" s="1" t="s">
        <v>44</v>
      </c>
      <c r="BL160" s="6"/>
      <c r="BM160" s="6"/>
      <c r="BN160" s="1" t="s">
        <v>45</v>
      </c>
      <c r="BO160" s="1" t="s">
        <v>44</v>
      </c>
      <c r="BP160" s="6"/>
      <c r="BQ160" s="6"/>
      <c r="BR160" s="1" t="s">
        <v>46</v>
      </c>
      <c r="BS160" s="1" t="s">
        <v>47</v>
      </c>
      <c r="BT160" s="6"/>
      <c r="BU160" s="6"/>
      <c r="BV160" s="1" t="s">
        <v>46</v>
      </c>
      <c r="BW160" s="1" t="s">
        <v>41</v>
      </c>
      <c r="BX160" s="6">
        <v>1.7999999999999999E-2</v>
      </c>
      <c r="BY160" s="6">
        <v>10.59</v>
      </c>
      <c r="BZ160" s="1" t="s">
        <v>46</v>
      </c>
      <c r="CA160" s="1" t="s">
        <v>48</v>
      </c>
      <c r="CB160" s="6">
        <v>0.01</v>
      </c>
      <c r="CC160" s="6">
        <v>8.8450000000000006</v>
      </c>
      <c r="CD160" s="1" t="s">
        <v>46</v>
      </c>
      <c r="CE160" s="1" t="s">
        <v>48</v>
      </c>
      <c r="CF160" s="6">
        <v>5.0000000000000001E-3</v>
      </c>
      <c r="CG160" s="6">
        <v>2.0550000000000002</v>
      </c>
      <c r="CH160" s="1" t="s">
        <v>46</v>
      </c>
      <c r="CI160" s="1" t="s">
        <v>39</v>
      </c>
      <c r="CJ160" s="6"/>
      <c r="CK160" s="6"/>
      <c r="CL160" s="1" t="s">
        <v>49</v>
      </c>
      <c r="CM160" s="1" t="s">
        <v>39</v>
      </c>
      <c r="CN160" s="6">
        <v>6</v>
      </c>
      <c r="CO160" s="6">
        <v>3.456</v>
      </c>
      <c r="CP160" s="1" t="s">
        <v>50</v>
      </c>
      <c r="CQ160" s="1" t="s">
        <v>51</v>
      </c>
      <c r="CR160" s="6"/>
      <c r="CS160" s="6"/>
      <c r="CT160" s="1" t="s">
        <v>50</v>
      </c>
      <c r="CU160" s="1" t="s">
        <v>39</v>
      </c>
      <c r="CV160" s="6"/>
      <c r="CW160" s="6"/>
      <c r="CX160" s="1" t="s">
        <v>50</v>
      </c>
      <c r="CY160" s="1" t="s">
        <v>39</v>
      </c>
      <c r="CZ160" s="6"/>
      <c r="DA160" s="6"/>
      <c r="DB160" s="1" t="s">
        <v>59</v>
      </c>
      <c r="DC160" s="1" t="s">
        <v>60</v>
      </c>
      <c r="DD160" s="6"/>
      <c r="DE160" s="6"/>
      <c r="DF160" s="1" t="s">
        <v>52</v>
      </c>
      <c r="DG160" s="1" t="s">
        <v>53</v>
      </c>
      <c r="DH160" s="6"/>
      <c r="DI160" s="6"/>
      <c r="DJ160" s="1" t="s">
        <v>31</v>
      </c>
      <c r="DK160" s="11">
        <f t="shared" si="12"/>
        <v>24.922764480000001</v>
      </c>
    </row>
    <row r="161" spans="1:115" ht="15.75" x14ac:dyDescent="0.25">
      <c r="A161" s="6">
        <v>159</v>
      </c>
      <c r="B161" s="6">
        <v>2</v>
      </c>
      <c r="C161" s="9" t="s">
        <v>178</v>
      </c>
      <c r="D161" s="8" t="s">
        <v>373</v>
      </c>
      <c r="E161" s="6">
        <v>2399.6619999999998</v>
      </c>
      <c r="F161" s="6">
        <v>793.505</v>
      </c>
      <c r="G161" s="10">
        <v>669.98087999999996</v>
      </c>
      <c r="H161" s="3">
        <f t="shared" si="10"/>
        <v>2276.1378799999998</v>
      </c>
      <c r="I161" s="3">
        <f t="shared" si="11"/>
        <v>1607.4151435199999</v>
      </c>
      <c r="J161" s="1" t="s">
        <v>28</v>
      </c>
      <c r="K161" s="1" t="s">
        <v>29</v>
      </c>
      <c r="L161" s="6"/>
      <c r="M161" s="6"/>
      <c r="N161" s="1" t="s">
        <v>30</v>
      </c>
      <c r="O161" s="1" t="s">
        <v>34</v>
      </c>
      <c r="P161" s="6"/>
      <c r="Q161" s="6"/>
      <c r="R161" s="1" t="s">
        <v>30</v>
      </c>
      <c r="S161" s="1" t="s">
        <v>32</v>
      </c>
      <c r="T161" s="6"/>
      <c r="U161" s="6"/>
      <c r="V161" s="6" t="s">
        <v>30</v>
      </c>
      <c r="W161" s="6" t="s">
        <v>33</v>
      </c>
      <c r="X161" s="6"/>
      <c r="Y161" s="6"/>
      <c r="Z161" s="1" t="s">
        <v>30</v>
      </c>
      <c r="AA161" s="1" t="s">
        <v>34</v>
      </c>
      <c r="AB161" s="6"/>
      <c r="AC161" s="6"/>
      <c r="AD161" s="1" t="s">
        <v>35</v>
      </c>
      <c r="AE161" s="1" t="s">
        <v>29</v>
      </c>
      <c r="AF161" s="6"/>
      <c r="AG161" s="6"/>
      <c r="AH161" s="1" t="s">
        <v>36</v>
      </c>
      <c r="AI161" s="1" t="s">
        <v>37</v>
      </c>
      <c r="AJ161" s="6">
        <f>4*0.156</f>
        <v>0.624</v>
      </c>
      <c r="AK161" s="6">
        <f>359.31*4</f>
        <v>1437.24</v>
      </c>
      <c r="AL161" s="1" t="s">
        <v>38</v>
      </c>
      <c r="AM161" s="1" t="s">
        <v>39</v>
      </c>
      <c r="AN161" s="6"/>
      <c r="AO161" s="6"/>
      <c r="AP161" s="1" t="s">
        <v>40</v>
      </c>
      <c r="AQ161" s="1" t="s">
        <v>41</v>
      </c>
      <c r="AR161" s="6"/>
      <c r="AS161" s="6"/>
      <c r="AT161" s="6"/>
      <c r="AU161" s="6"/>
      <c r="AV161" s="6"/>
      <c r="AW161" s="6"/>
      <c r="AX161" s="1" t="s">
        <v>42</v>
      </c>
      <c r="AY161" s="1" t="s">
        <v>39</v>
      </c>
      <c r="AZ161" s="6"/>
      <c r="BA161" s="6"/>
      <c r="BB161" s="1" t="s">
        <v>42</v>
      </c>
      <c r="BC161" s="1" t="s">
        <v>33</v>
      </c>
      <c r="BD161" s="6"/>
      <c r="BE161" s="6"/>
      <c r="BF161" s="1" t="s">
        <v>42</v>
      </c>
      <c r="BG161" s="1" t="s">
        <v>39</v>
      </c>
      <c r="BH161" s="6"/>
      <c r="BI161" s="11"/>
      <c r="BJ161" s="1" t="s">
        <v>43</v>
      </c>
      <c r="BK161" s="1" t="s">
        <v>44</v>
      </c>
      <c r="BL161" s="6"/>
      <c r="BM161" s="6"/>
      <c r="BN161" s="1" t="s">
        <v>45</v>
      </c>
      <c r="BO161" s="1" t="s">
        <v>44</v>
      </c>
      <c r="BP161" s="6"/>
      <c r="BQ161" s="6"/>
      <c r="BR161" s="1" t="s">
        <v>46</v>
      </c>
      <c r="BS161" s="1" t="s">
        <v>47</v>
      </c>
      <c r="BT161" s="6"/>
      <c r="BU161" s="6"/>
      <c r="BV161" s="1" t="s">
        <v>46</v>
      </c>
      <c r="BW161" s="1" t="s">
        <v>41</v>
      </c>
      <c r="BX161" s="6"/>
      <c r="BY161" s="6"/>
      <c r="BZ161" s="1" t="s">
        <v>46</v>
      </c>
      <c r="CA161" s="1" t="s">
        <v>48</v>
      </c>
      <c r="CB161" s="6"/>
      <c r="CC161" s="6"/>
      <c r="CD161" s="1" t="s">
        <v>46</v>
      </c>
      <c r="CE161" s="1" t="s">
        <v>48</v>
      </c>
      <c r="CF161" s="6"/>
      <c r="CG161" s="6"/>
      <c r="CH161" s="1" t="s">
        <v>46</v>
      </c>
      <c r="CI161" s="1" t="s">
        <v>39</v>
      </c>
      <c r="CJ161" s="6"/>
      <c r="CK161" s="6"/>
      <c r="CL161" s="1" t="s">
        <v>49</v>
      </c>
      <c r="CM161" s="1" t="s">
        <v>39</v>
      </c>
      <c r="CN161" s="6"/>
      <c r="CO161" s="6"/>
      <c r="CP161" s="1" t="s">
        <v>50</v>
      </c>
      <c r="CQ161" s="1" t="s">
        <v>51</v>
      </c>
      <c r="CR161" s="6"/>
      <c r="CS161" s="6"/>
      <c r="CT161" s="1" t="s">
        <v>50</v>
      </c>
      <c r="CU161" s="1" t="s">
        <v>39</v>
      </c>
      <c r="CV161" s="6"/>
      <c r="CW161" s="6"/>
      <c r="CX161" s="1" t="s">
        <v>50</v>
      </c>
      <c r="CY161" s="1" t="s">
        <v>39</v>
      </c>
      <c r="CZ161" s="6"/>
      <c r="DA161" s="6"/>
      <c r="DB161" s="1" t="s">
        <v>59</v>
      </c>
      <c r="DC161" s="1" t="s">
        <v>60</v>
      </c>
      <c r="DD161" s="6"/>
      <c r="DE161" s="6"/>
      <c r="DF161" s="1" t="s">
        <v>52</v>
      </c>
      <c r="DG161" s="1" t="s">
        <v>53</v>
      </c>
      <c r="DH161" s="6"/>
      <c r="DI161" s="6"/>
      <c r="DJ161" s="1" t="s">
        <v>31</v>
      </c>
      <c r="DK161" s="11">
        <f t="shared" si="12"/>
        <v>170.17514351999998</v>
      </c>
    </row>
    <row r="162" spans="1:115" ht="15.75" x14ac:dyDescent="0.25">
      <c r="A162" s="6">
        <v>160</v>
      </c>
      <c r="B162" s="6">
        <v>3</v>
      </c>
      <c r="C162" s="9" t="s">
        <v>418</v>
      </c>
      <c r="D162" s="8" t="s">
        <v>373</v>
      </c>
      <c r="E162" s="6">
        <v>-2271.7820000000002</v>
      </c>
      <c r="F162" s="6">
        <v>103.87</v>
      </c>
      <c r="G162" s="10">
        <v>535.58799999999997</v>
      </c>
      <c r="H162" s="3">
        <f t="shared" si="10"/>
        <v>-1840.0640000000001</v>
      </c>
      <c r="I162" s="3">
        <f t="shared" si="11"/>
        <v>136.03935199999998</v>
      </c>
      <c r="J162" s="1" t="s">
        <v>28</v>
      </c>
      <c r="K162" s="1" t="s">
        <v>29</v>
      </c>
      <c r="L162" s="6"/>
      <c r="M162" s="6"/>
      <c r="N162" s="1" t="s">
        <v>30</v>
      </c>
      <c r="O162" s="1" t="s">
        <v>34</v>
      </c>
      <c r="P162" s="6"/>
      <c r="Q162" s="6"/>
      <c r="R162" s="1" t="s">
        <v>30</v>
      </c>
      <c r="S162" s="1" t="s">
        <v>32</v>
      </c>
      <c r="T162" s="6"/>
      <c r="U162" s="6"/>
      <c r="V162" s="6" t="s">
        <v>30</v>
      </c>
      <c r="W162" s="6" t="s">
        <v>33</v>
      </c>
      <c r="X162" s="6"/>
      <c r="Y162" s="6"/>
      <c r="Z162" s="1" t="s">
        <v>30</v>
      </c>
      <c r="AA162" s="1" t="s">
        <v>34</v>
      </c>
      <c r="AB162" s="6"/>
      <c r="AC162" s="6"/>
      <c r="AD162" s="1" t="s">
        <v>35</v>
      </c>
      <c r="AE162" s="1" t="s">
        <v>29</v>
      </c>
      <c r="AF162" s="6"/>
      <c r="AG162" s="6"/>
      <c r="AH162" s="1" t="s">
        <v>36</v>
      </c>
      <c r="AI162" s="1" t="s">
        <v>37</v>
      </c>
      <c r="AJ162" s="6"/>
      <c r="AK162" s="6"/>
      <c r="AL162" s="1" t="s">
        <v>38</v>
      </c>
      <c r="AM162" s="1" t="s">
        <v>39</v>
      </c>
      <c r="AN162" s="6"/>
      <c r="AO162" s="6"/>
      <c r="AP162" s="1" t="s">
        <v>40</v>
      </c>
      <c r="AQ162" s="1" t="s">
        <v>41</v>
      </c>
      <c r="AR162" s="6"/>
      <c r="AS162" s="6"/>
      <c r="AT162" s="6"/>
      <c r="AU162" s="6"/>
      <c r="AV162" s="6"/>
      <c r="AW162" s="6"/>
      <c r="AX162" s="1" t="s">
        <v>42</v>
      </c>
      <c r="AY162" s="1" t="s">
        <v>39</v>
      </c>
      <c r="AZ162" s="6"/>
      <c r="BA162" s="6"/>
      <c r="BB162" s="1" t="s">
        <v>42</v>
      </c>
      <c r="BC162" s="1" t="s">
        <v>33</v>
      </c>
      <c r="BD162" s="6"/>
      <c r="BE162" s="6"/>
      <c r="BF162" s="1" t="s">
        <v>42</v>
      </c>
      <c r="BG162" s="1" t="s">
        <v>39</v>
      </c>
      <c r="BH162" s="6"/>
      <c r="BI162" s="11"/>
      <c r="BJ162" s="1" t="s">
        <v>43</v>
      </c>
      <c r="BK162" s="1" t="s">
        <v>44</v>
      </c>
      <c r="BL162" s="6"/>
      <c r="BM162" s="6"/>
      <c r="BN162" s="1" t="s">
        <v>45</v>
      </c>
      <c r="BO162" s="1" t="s">
        <v>44</v>
      </c>
      <c r="BP162" s="6"/>
      <c r="BQ162" s="6"/>
      <c r="BR162" s="1" t="s">
        <v>46</v>
      </c>
      <c r="BS162" s="1" t="s">
        <v>47</v>
      </c>
      <c r="BT162" s="6"/>
      <c r="BU162" s="6"/>
      <c r="BV162" s="1" t="s">
        <v>46</v>
      </c>
      <c r="BW162" s="1" t="s">
        <v>41</v>
      </c>
      <c r="BX162" s="6"/>
      <c r="BY162" s="6"/>
      <c r="BZ162" s="1" t="s">
        <v>46</v>
      </c>
      <c r="CA162" s="1" t="s">
        <v>48</v>
      </c>
      <c r="CB162" s="6"/>
      <c r="CC162" s="6"/>
      <c r="CD162" s="1" t="s">
        <v>46</v>
      </c>
      <c r="CE162" s="1" t="s">
        <v>48</v>
      </c>
      <c r="CF162" s="6"/>
      <c r="CG162" s="6"/>
      <c r="CH162" s="1" t="s">
        <v>46</v>
      </c>
      <c r="CI162" s="1" t="s">
        <v>39</v>
      </c>
      <c r="CJ162" s="6"/>
      <c r="CK162" s="6"/>
      <c r="CL162" s="1" t="s">
        <v>49</v>
      </c>
      <c r="CM162" s="1" t="s">
        <v>39</v>
      </c>
      <c r="CN162" s="6"/>
      <c r="CO162" s="6"/>
      <c r="CP162" s="1" t="s">
        <v>50</v>
      </c>
      <c r="CQ162" s="1" t="s">
        <v>51</v>
      </c>
      <c r="CR162" s="6"/>
      <c r="CS162" s="6"/>
      <c r="CT162" s="1" t="s">
        <v>50</v>
      </c>
      <c r="CU162" s="1" t="s">
        <v>39</v>
      </c>
      <c r="CV162" s="6"/>
      <c r="CW162" s="6"/>
      <c r="CX162" s="1" t="s">
        <v>50</v>
      </c>
      <c r="CY162" s="1" t="s">
        <v>39</v>
      </c>
      <c r="CZ162" s="6"/>
      <c r="DA162" s="6"/>
      <c r="DB162" s="1" t="s">
        <v>59</v>
      </c>
      <c r="DC162" s="1" t="s">
        <v>60</v>
      </c>
      <c r="DD162" s="6"/>
      <c r="DE162" s="6"/>
      <c r="DF162" s="1" t="s">
        <v>52</v>
      </c>
      <c r="DG162" s="1" t="s">
        <v>53</v>
      </c>
      <c r="DH162" s="6"/>
      <c r="DI162" s="6"/>
      <c r="DJ162" s="1" t="s">
        <v>31</v>
      </c>
      <c r="DK162" s="11">
        <f t="shared" si="12"/>
        <v>136.03935199999998</v>
      </c>
    </row>
    <row r="163" spans="1:115" ht="15.75" x14ac:dyDescent="0.25">
      <c r="A163" s="6">
        <v>161</v>
      </c>
      <c r="B163" s="6">
        <v>3</v>
      </c>
      <c r="C163" s="9" t="s">
        <v>514</v>
      </c>
      <c r="D163" s="8" t="s">
        <v>373</v>
      </c>
      <c r="E163" s="6">
        <v>0</v>
      </c>
      <c r="F163" s="6">
        <v>0</v>
      </c>
      <c r="G163" s="10">
        <v>443.22800000000001</v>
      </c>
      <c r="H163" s="3">
        <f t="shared" si="10"/>
        <v>443.22800000000001</v>
      </c>
      <c r="I163" s="3">
        <f t="shared" si="11"/>
        <v>211.63991200000001</v>
      </c>
      <c r="J163" s="1" t="s">
        <v>28</v>
      </c>
      <c r="K163" s="1" t="s">
        <v>29</v>
      </c>
      <c r="L163" s="6"/>
      <c r="M163" s="6"/>
      <c r="N163" s="1" t="s">
        <v>30</v>
      </c>
      <c r="O163" s="1" t="s">
        <v>34</v>
      </c>
      <c r="P163" s="6"/>
      <c r="Q163" s="6"/>
      <c r="R163" s="1" t="s">
        <v>30</v>
      </c>
      <c r="S163" s="1" t="s">
        <v>32</v>
      </c>
      <c r="T163" s="6"/>
      <c r="U163" s="6"/>
      <c r="V163" s="6" t="s">
        <v>30</v>
      </c>
      <c r="W163" s="6" t="s">
        <v>33</v>
      </c>
      <c r="X163" s="6"/>
      <c r="Y163" s="6"/>
      <c r="Z163" s="1" t="s">
        <v>30</v>
      </c>
      <c r="AA163" s="1" t="s">
        <v>34</v>
      </c>
      <c r="AB163" s="6"/>
      <c r="AC163" s="6"/>
      <c r="AD163" s="1" t="s">
        <v>35</v>
      </c>
      <c r="AE163" s="1" t="s">
        <v>29</v>
      </c>
      <c r="AF163" s="6">
        <v>0.04</v>
      </c>
      <c r="AG163" s="6">
        <v>55.28</v>
      </c>
      <c r="AH163" s="1" t="s">
        <v>36</v>
      </c>
      <c r="AI163" s="1" t="s">
        <v>37</v>
      </c>
      <c r="AJ163" s="6"/>
      <c r="AK163" s="6"/>
      <c r="AL163" s="1" t="s">
        <v>38</v>
      </c>
      <c r="AM163" s="1" t="s">
        <v>39</v>
      </c>
      <c r="AN163" s="6"/>
      <c r="AO163" s="6"/>
      <c r="AP163" s="1" t="s">
        <v>40</v>
      </c>
      <c r="AQ163" s="1" t="s">
        <v>41</v>
      </c>
      <c r="AR163" s="6"/>
      <c r="AS163" s="6"/>
      <c r="AT163" s="6"/>
      <c r="AU163" s="6"/>
      <c r="AV163" s="6"/>
      <c r="AW163" s="6"/>
      <c r="AX163" s="1" t="s">
        <v>42</v>
      </c>
      <c r="AY163" s="1" t="s">
        <v>39</v>
      </c>
      <c r="AZ163" s="6"/>
      <c r="BA163" s="6"/>
      <c r="BB163" s="1" t="s">
        <v>42</v>
      </c>
      <c r="BC163" s="1" t="s">
        <v>33</v>
      </c>
      <c r="BD163" s="6"/>
      <c r="BE163" s="6"/>
      <c r="BF163" s="1" t="s">
        <v>42</v>
      </c>
      <c r="BG163" s="1" t="s">
        <v>39</v>
      </c>
      <c r="BH163" s="6"/>
      <c r="BI163" s="11"/>
      <c r="BJ163" s="1" t="s">
        <v>43</v>
      </c>
      <c r="BK163" s="1" t="s">
        <v>44</v>
      </c>
      <c r="BL163" s="6"/>
      <c r="BM163" s="6"/>
      <c r="BN163" s="1" t="s">
        <v>45</v>
      </c>
      <c r="BO163" s="1" t="s">
        <v>44</v>
      </c>
      <c r="BP163" s="6"/>
      <c r="BQ163" s="6"/>
      <c r="BR163" s="1" t="s">
        <v>46</v>
      </c>
      <c r="BS163" s="1" t="s">
        <v>47</v>
      </c>
      <c r="BT163" s="6"/>
      <c r="BU163" s="6"/>
      <c r="BV163" s="1" t="s">
        <v>46</v>
      </c>
      <c r="BW163" s="1" t="s">
        <v>41</v>
      </c>
      <c r="BX163" s="6"/>
      <c r="BY163" s="6"/>
      <c r="BZ163" s="1" t="s">
        <v>46</v>
      </c>
      <c r="CA163" s="1" t="s">
        <v>48</v>
      </c>
      <c r="CB163" s="6"/>
      <c r="CC163" s="6"/>
      <c r="CD163" s="1" t="s">
        <v>46</v>
      </c>
      <c r="CE163" s="1" t="s">
        <v>48</v>
      </c>
      <c r="CF163" s="6"/>
      <c r="CG163" s="6"/>
      <c r="CH163" s="1" t="s">
        <v>46</v>
      </c>
      <c r="CI163" s="1" t="s">
        <v>39</v>
      </c>
      <c r="CJ163" s="6"/>
      <c r="CK163" s="6"/>
      <c r="CL163" s="1" t="s">
        <v>49</v>
      </c>
      <c r="CM163" s="1" t="s">
        <v>39</v>
      </c>
      <c r="CN163" s="6">
        <v>20</v>
      </c>
      <c r="CO163" s="6">
        <v>11.52</v>
      </c>
      <c r="CP163" s="1" t="s">
        <v>50</v>
      </c>
      <c r="CQ163" s="1" t="s">
        <v>51</v>
      </c>
      <c r="CR163" s="6"/>
      <c r="CS163" s="6"/>
      <c r="CT163" s="1" t="s">
        <v>50</v>
      </c>
      <c r="CU163" s="1" t="s">
        <v>39</v>
      </c>
      <c r="CV163" s="6"/>
      <c r="CW163" s="6"/>
      <c r="CX163" s="1" t="s">
        <v>50</v>
      </c>
      <c r="CY163" s="1" t="s">
        <v>39</v>
      </c>
      <c r="CZ163" s="6">
        <v>20</v>
      </c>
      <c r="DA163" s="6">
        <v>32.26</v>
      </c>
      <c r="DB163" s="1" t="s">
        <v>59</v>
      </c>
      <c r="DC163" s="1" t="s">
        <v>60</v>
      </c>
      <c r="DD163" s="6"/>
      <c r="DE163" s="6"/>
      <c r="DF163" s="1" t="s">
        <v>52</v>
      </c>
      <c r="DG163" s="1" t="s">
        <v>53</v>
      </c>
      <c r="DH163" s="6"/>
      <c r="DI163" s="6"/>
      <c r="DJ163" s="1" t="s">
        <v>31</v>
      </c>
      <c r="DK163" s="11">
        <f t="shared" si="12"/>
        <v>112.57991200000001</v>
      </c>
    </row>
    <row r="164" spans="1:115" ht="15.75" x14ac:dyDescent="0.25">
      <c r="A164" s="6">
        <v>162</v>
      </c>
      <c r="B164" s="6">
        <v>3</v>
      </c>
      <c r="C164" s="9" t="s">
        <v>179</v>
      </c>
      <c r="D164" s="8" t="s">
        <v>373</v>
      </c>
      <c r="E164" s="6">
        <v>1114.08</v>
      </c>
      <c r="F164" s="6">
        <v>156.649</v>
      </c>
      <c r="G164" s="10">
        <v>432.47496000000001</v>
      </c>
      <c r="H164" s="3">
        <f t="shared" si="10"/>
        <v>1389.9059600000001</v>
      </c>
      <c r="I164" s="3">
        <f t="shared" si="11"/>
        <v>548.79463984000006</v>
      </c>
      <c r="J164" s="1" t="s">
        <v>28</v>
      </c>
      <c r="K164" s="1" t="s">
        <v>29</v>
      </c>
      <c r="L164" s="6">
        <v>0.01</v>
      </c>
      <c r="M164" s="6">
        <v>19.16</v>
      </c>
      <c r="N164" s="1" t="s">
        <v>30</v>
      </c>
      <c r="O164" s="1" t="s">
        <v>34</v>
      </c>
      <c r="P164" s="6"/>
      <c r="Q164" s="6"/>
      <c r="R164" s="1" t="s">
        <v>30</v>
      </c>
      <c r="S164" s="1" t="s">
        <v>32</v>
      </c>
      <c r="T164" s="6"/>
      <c r="U164" s="6"/>
      <c r="V164" s="6" t="s">
        <v>30</v>
      </c>
      <c r="W164" s="6" t="s">
        <v>33</v>
      </c>
      <c r="X164" s="6"/>
      <c r="Y164" s="6"/>
      <c r="Z164" s="1" t="s">
        <v>30</v>
      </c>
      <c r="AA164" s="1" t="s">
        <v>34</v>
      </c>
      <c r="AB164" s="6"/>
      <c r="AC164" s="6"/>
      <c r="AD164" s="1" t="s">
        <v>35</v>
      </c>
      <c r="AE164" s="1" t="s">
        <v>29</v>
      </c>
      <c r="AF164" s="6"/>
      <c r="AG164" s="6"/>
      <c r="AH164" s="1" t="s">
        <v>36</v>
      </c>
      <c r="AI164" s="1" t="s">
        <v>37</v>
      </c>
      <c r="AJ164" s="6">
        <v>0.11700000000000001</v>
      </c>
      <c r="AK164" s="6">
        <v>412.38</v>
      </c>
      <c r="AL164" s="1" t="s">
        <v>38</v>
      </c>
      <c r="AM164" s="1" t="s">
        <v>39</v>
      </c>
      <c r="AN164" s="6"/>
      <c r="AO164" s="6"/>
      <c r="AP164" s="1" t="s">
        <v>40</v>
      </c>
      <c r="AQ164" s="1" t="s">
        <v>41</v>
      </c>
      <c r="AR164" s="6"/>
      <c r="AS164" s="6"/>
      <c r="AT164" s="6"/>
      <c r="AU164" s="6"/>
      <c r="AV164" s="6"/>
      <c r="AW164" s="6"/>
      <c r="AX164" s="1" t="s">
        <v>42</v>
      </c>
      <c r="AY164" s="1" t="s">
        <v>39</v>
      </c>
      <c r="AZ164" s="6"/>
      <c r="BA164" s="6"/>
      <c r="BB164" s="1" t="s">
        <v>42</v>
      </c>
      <c r="BC164" s="1" t="s">
        <v>33</v>
      </c>
      <c r="BD164" s="6">
        <v>1</v>
      </c>
      <c r="BE164" s="6">
        <v>7.4059999999999997</v>
      </c>
      <c r="BF164" s="1" t="s">
        <v>42</v>
      </c>
      <c r="BG164" s="1" t="s">
        <v>39</v>
      </c>
      <c r="BH164" s="6"/>
      <c r="BI164" s="11"/>
      <c r="BJ164" s="1" t="s">
        <v>43</v>
      </c>
      <c r="BK164" s="1" t="s">
        <v>44</v>
      </c>
      <c r="BL164" s="6"/>
      <c r="BM164" s="6"/>
      <c r="BN164" s="1" t="s">
        <v>45</v>
      </c>
      <c r="BO164" s="1" t="s">
        <v>44</v>
      </c>
      <c r="BP164" s="6"/>
      <c r="BQ164" s="6"/>
      <c r="BR164" s="1" t="s">
        <v>46</v>
      </c>
      <c r="BS164" s="1" t="s">
        <v>47</v>
      </c>
      <c r="BT164" s="6"/>
      <c r="BU164" s="6"/>
      <c r="BV164" s="1" t="s">
        <v>46</v>
      </c>
      <c r="BW164" s="1" t="s">
        <v>41</v>
      </c>
      <c r="BX164" s="6"/>
      <c r="BY164" s="6"/>
      <c r="BZ164" s="1" t="s">
        <v>46</v>
      </c>
      <c r="CA164" s="1" t="s">
        <v>48</v>
      </c>
      <c r="CB164" s="6"/>
      <c r="CC164" s="6"/>
      <c r="CD164" s="1" t="s">
        <v>46</v>
      </c>
      <c r="CE164" s="1" t="s">
        <v>48</v>
      </c>
      <c r="CF164" s="6"/>
      <c r="CG164" s="6"/>
      <c r="CH164" s="1" t="s">
        <v>46</v>
      </c>
      <c r="CI164" s="1" t="s">
        <v>39</v>
      </c>
      <c r="CJ164" s="6"/>
      <c r="CK164" s="6"/>
      <c r="CL164" s="1" t="s">
        <v>49</v>
      </c>
      <c r="CM164" s="1" t="s">
        <v>39</v>
      </c>
      <c r="CN164" s="6"/>
      <c r="CO164" s="6"/>
      <c r="CP164" s="1" t="s">
        <v>50</v>
      </c>
      <c r="CQ164" s="1" t="s">
        <v>51</v>
      </c>
      <c r="CR164" s="6"/>
      <c r="CS164" s="6"/>
      <c r="CT164" s="1" t="s">
        <v>50</v>
      </c>
      <c r="CU164" s="1" t="s">
        <v>39</v>
      </c>
      <c r="CV164" s="6"/>
      <c r="CW164" s="6"/>
      <c r="CX164" s="1" t="s">
        <v>50</v>
      </c>
      <c r="CY164" s="1" t="s">
        <v>39</v>
      </c>
      <c r="CZ164" s="6"/>
      <c r="DA164" s="6"/>
      <c r="DB164" s="1" t="s">
        <v>59</v>
      </c>
      <c r="DC164" s="1" t="s">
        <v>60</v>
      </c>
      <c r="DD164" s="6"/>
      <c r="DE164" s="6"/>
      <c r="DF164" s="1" t="s">
        <v>52</v>
      </c>
      <c r="DG164" s="1" t="s">
        <v>53</v>
      </c>
      <c r="DH164" s="6"/>
      <c r="DI164" s="6"/>
      <c r="DJ164" s="1" t="s">
        <v>31</v>
      </c>
      <c r="DK164" s="11">
        <f t="shared" si="12"/>
        <v>109.84863984</v>
      </c>
    </row>
    <row r="165" spans="1:115" ht="15.75" x14ac:dyDescent="0.25">
      <c r="A165" s="6">
        <v>163</v>
      </c>
      <c r="B165" s="6">
        <v>3</v>
      </c>
      <c r="C165" s="9" t="s">
        <v>180</v>
      </c>
      <c r="D165" s="8" t="s">
        <v>373</v>
      </c>
      <c r="E165" s="6">
        <v>367.22500000000002</v>
      </c>
      <c r="F165" s="6">
        <v>51.012</v>
      </c>
      <c r="G165" s="10">
        <v>292.35924</v>
      </c>
      <c r="H165" s="3">
        <f t="shared" si="10"/>
        <v>608.57223999999997</v>
      </c>
      <c r="I165" s="3">
        <f t="shared" si="11"/>
        <v>397.62624696</v>
      </c>
      <c r="J165" s="1" t="s">
        <v>28</v>
      </c>
      <c r="K165" s="1" t="s">
        <v>29</v>
      </c>
      <c r="L165" s="6"/>
      <c r="M165" s="6"/>
      <c r="N165" s="1" t="s">
        <v>30</v>
      </c>
      <c r="O165" s="1" t="s">
        <v>34</v>
      </c>
      <c r="P165" s="6"/>
      <c r="Q165" s="6"/>
      <c r="R165" s="1" t="s">
        <v>30</v>
      </c>
      <c r="S165" s="1" t="s">
        <v>32</v>
      </c>
      <c r="T165" s="6"/>
      <c r="U165" s="6"/>
      <c r="V165" s="6" t="s">
        <v>30</v>
      </c>
      <c r="W165" s="6" t="s">
        <v>33</v>
      </c>
      <c r="X165" s="6"/>
      <c r="Y165" s="6"/>
      <c r="Z165" s="1" t="s">
        <v>30</v>
      </c>
      <c r="AA165" s="1" t="s">
        <v>34</v>
      </c>
      <c r="AB165" s="6"/>
      <c r="AC165" s="6"/>
      <c r="AD165" s="1" t="s">
        <v>35</v>
      </c>
      <c r="AE165" s="1" t="s">
        <v>29</v>
      </c>
      <c r="AF165" s="6">
        <v>5.0000000000000001E-3</v>
      </c>
      <c r="AG165" s="6">
        <v>3.5649999999999999</v>
      </c>
      <c r="AH165" s="1" t="s">
        <v>36</v>
      </c>
      <c r="AI165" s="1" t="s">
        <v>37</v>
      </c>
      <c r="AJ165" s="6">
        <f>2*0.131</f>
        <v>0.26200000000000001</v>
      </c>
      <c r="AK165" s="6">
        <f>159.21+159.21</f>
        <v>318.42</v>
      </c>
      <c r="AL165" s="1" t="s">
        <v>38</v>
      </c>
      <c r="AM165" s="1" t="s">
        <v>39</v>
      </c>
      <c r="AN165" s="6">
        <v>1</v>
      </c>
      <c r="AO165" s="6">
        <v>1.05</v>
      </c>
      <c r="AP165" s="1" t="s">
        <v>40</v>
      </c>
      <c r="AQ165" s="1" t="s">
        <v>41</v>
      </c>
      <c r="AR165" s="6"/>
      <c r="AS165" s="6"/>
      <c r="AT165" s="6"/>
      <c r="AU165" s="6"/>
      <c r="AV165" s="6"/>
      <c r="AW165" s="6"/>
      <c r="AX165" s="1" t="s">
        <v>42</v>
      </c>
      <c r="AY165" s="1" t="s">
        <v>39</v>
      </c>
      <c r="AZ165" s="6"/>
      <c r="BA165" s="6"/>
      <c r="BB165" s="1" t="s">
        <v>42</v>
      </c>
      <c r="BC165" s="1" t="s">
        <v>33</v>
      </c>
      <c r="BD165" s="6"/>
      <c r="BE165" s="6"/>
      <c r="BF165" s="1" t="s">
        <v>42</v>
      </c>
      <c r="BG165" s="1" t="s">
        <v>39</v>
      </c>
      <c r="BH165" s="6"/>
      <c r="BI165" s="11"/>
      <c r="BJ165" s="1" t="s">
        <v>43</v>
      </c>
      <c r="BK165" s="1" t="s">
        <v>44</v>
      </c>
      <c r="BL165" s="6"/>
      <c r="BM165" s="6"/>
      <c r="BN165" s="1" t="s">
        <v>45</v>
      </c>
      <c r="BO165" s="1" t="s">
        <v>44</v>
      </c>
      <c r="BP165" s="6"/>
      <c r="BQ165" s="6"/>
      <c r="BR165" s="1" t="s">
        <v>46</v>
      </c>
      <c r="BS165" s="1" t="s">
        <v>47</v>
      </c>
      <c r="BT165" s="6"/>
      <c r="BU165" s="6"/>
      <c r="BV165" s="1" t="s">
        <v>46</v>
      </c>
      <c r="BW165" s="1" t="s">
        <v>41</v>
      </c>
      <c r="BX165" s="6"/>
      <c r="BY165" s="6"/>
      <c r="BZ165" s="1" t="s">
        <v>46</v>
      </c>
      <c r="CA165" s="1" t="s">
        <v>48</v>
      </c>
      <c r="CB165" s="6"/>
      <c r="CC165" s="6"/>
      <c r="CD165" s="1" t="s">
        <v>46</v>
      </c>
      <c r="CE165" s="1" t="s">
        <v>48</v>
      </c>
      <c r="CF165" s="6"/>
      <c r="CG165" s="6"/>
      <c r="CH165" s="1" t="s">
        <v>46</v>
      </c>
      <c r="CI165" s="1" t="s">
        <v>39</v>
      </c>
      <c r="CJ165" s="6"/>
      <c r="CK165" s="6"/>
      <c r="CL165" s="1" t="s">
        <v>49</v>
      </c>
      <c r="CM165" s="1" t="s">
        <v>39</v>
      </c>
      <c r="CN165" s="6"/>
      <c r="CO165" s="6"/>
      <c r="CP165" s="1" t="s">
        <v>50</v>
      </c>
      <c r="CQ165" s="1" t="s">
        <v>51</v>
      </c>
      <c r="CR165" s="6"/>
      <c r="CS165" s="6"/>
      <c r="CT165" s="1" t="s">
        <v>50</v>
      </c>
      <c r="CU165" s="1" t="s">
        <v>39</v>
      </c>
      <c r="CV165" s="6">
        <v>2</v>
      </c>
      <c r="CW165" s="6">
        <v>0.33200000000000002</v>
      </c>
      <c r="CX165" s="1" t="s">
        <v>50</v>
      </c>
      <c r="CY165" s="1" t="s">
        <v>39</v>
      </c>
      <c r="CZ165" s="6"/>
      <c r="DA165" s="6"/>
      <c r="DB165" s="1" t="s">
        <v>59</v>
      </c>
      <c r="DC165" s="1" t="s">
        <v>60</v>
      </c>
      <c r="DD165" s="6"/>
      <c r="DE165" s="6"/>
      <c r="DF165" s="1" t="s">
        <v>52</v>
      </c>
      <c r="DG165" s="1" t="s">
        <v>53</v>
      </c>
      <c r="DH165" s="6"/>
      <c r="DI165" s="6"/>
      <c r="DJ165" s="1" t="s">
        <v>31</v>
      </c>
      <c r="DK165" s="11">
        <f t="shared" si="12"/>
        <v>74.259246959999999</v>
      </c>
    </row>
    <row r="166" spans="1:115" ht="15.75" x14ac:dyDescent="0.25">
      <c r="A166" s="6">
        <v>164</v>
      </c>
      <c r="B166" s="6">
        <v>3</v>
      </c>
      <c r="C166" s="9" t="s">
        <v>181</v>
      </c>
      <c r="D166" s="8" t="s">
        <v>373</v>
      </c>
      <c r="E166" s="6">
        <v>792.04600000000005</v>
      </c>
      <c r="F166" s="6">
        <v>141.423</v>
      </c>
      <c r="G166" s="10">
        <v>381.36684000000002</v>
      </c>
      <c r="H166" s="3">
        <f t="shared" si="10"/>
        <v>1031.9898400000002</v>
      </c>
      <c r="I166" s="3">
        <f t="shared" si="11"/>
        <v>568.51217736000001</v>
      </c>
      <c r="J166" s="1" t="s">
        <v>28</v>
      </c>
      <c r="K166" s="1" t="s">
        <v>29</v>
      </c>
      <c r="L166" s="6">
        <v>0.01</v>
      </c>
      <c r="M166" s="6">
        <v>5.37</v>
      </c>
      <c r="N166" s="1" t="s">
        <v>30</v>
      </c>
      <c r="O166" s="1" t="s">
        <v>34</v>
      </c>
      <c r="P166" s="6"/>
      <c r="Q166" s="6"/>
      <c r="R166" s="1" t="s">
        <v>30</v>
      </c>
      <c r="S166" s="1" t="s">
        <v>32</v>
      </c>
      <c r="T166" s="6"/>
      <c r="U166" s="6"/>
      <c r="V166" s="6" t="s">
        <v>30</v>
      </c>
      <c r="W166" s="6" t="s">
        <v>33</v>
      </c>
      <c r="X166" s="6"/>
      <c r="Y166" s="6"/>
      <c r="Z166" s="1" t="s">
        <v>30</v>
      </c>
      <c r="AA166" s="1" t="s">
        <v>34</v>
      </c>
      <c r="AB166" s="6">
        <f>4+3</f>
        <v>7</v>
      </c>
      <c r="AC166" s="6">
        <f>11.216+3.483</f>
        <v>14.699</v>
      </c>
      <c r="AD166" s="1" t="s">
        <v>35</v>
      </c>
      <c r="AE166" s="1" t="s">
        <v>29</v>
      </c>
      <c r="AF166" s="6">
        <v>0.04</v>
      </c>
      <c r="AG166" s="6">
        <v>55.28</v>
      </c>
      <c r="AH166" s="1" t="s">
        <v>36</v>
      </c>
      <c r="AI166" s="1" t="s">
        <v>37</v>
      </c>
      <c r="AJ166" s="6">
        <v>0.13600000000000001</v>
      </c>
      <c r="AK166" s="6">
        <v>388.89</v>
      </c>
      <c r="AL166" s="1" t="s">
        <v>38</v>
      </c>
      <c r="AM166" s="1" t="s">
        <v>39</v>
      </c>
      <c r="AN166" s="6"/>
      <c r="AO166" s="6"/>
      <c r="AP166" s="1" t="s">
        <v>40</v>
      </c>
      <c r="AQ166" s="1" t="s">
        <v>41</v>
      </c>
      <c r="AR166" s="6"/>
      <c r="AS166" s="6"/>
      <c r="AT166" s="6"/>
      <c r="AU166" s="6"/>
      <c r="AV166" s="6"/>
      <c r="AW166" s="6"/>
      <c r="AX166" s="1" t="s">
        <v>42</v>
      </c>
      <c r="AY166" s="1" t="s">
        <v>39</v>
      </c>
      <c r="AZ166" s="6"/>
      <c r="BA166" s="6"/>
      <c r="BB166" s="1" t="s">
        <v>42</v>
      </c>
      <c r="BC166" s="1" t="s">
        <v>33</v>
      </c>
      <c r="BD166" s="6">
        <v>1</v>
      </c>
      <c r="BE166" s="6">
        <v>7.4059999999999997</v>
      </c>
      <c r="BF166" s="1" t="s">
        <v>42</v>
      </c>
      <c r="BG166" s="1" t="s">
        <v>39</v>
      </c>
      <c r="BH166" s="6"/>
      <c r="BI166" s="11"/>
      <c r="BJ166" s="1" t="s">
        <v>43</v>
      </c>
      <c r="BK166" s="1" t="s">
        <v>44</v>
      </c>
      <c r="BL166" s="6"/>
      <c r="BM166" s="6"/>
      <c r="BN166" s="1" t="s">
        <v>45</v>
      </c>
      <c r="BO166" s="1" t="s">
        <v>44</v>
      </c>
      <c r="BP166" s="6"/>
      <c r="BQ166" s="6"/>
      <c r="BR166" s="1" t="s">
        <v>46</v>
      </c>
      <c r="BS166" s="1" t="s">
        <v>47</v>
      </c>
      <c r="BT166" s="6"/>
      <c r="BU166" s="6"/>
      <c r="BV166" s="1" t="s">
        <v>46</v>
      </c>
      <c r="BW166" s="1" t="s">
        <v>41</v>
      </c>
      <c r="BX166" s="6"/>
      <c r="BY166" s="6"/>
      <c r="BZ166" s="1" t="s">
        <v>46</v>
      </c>
      <c r="CA166" s="1" t="s">
        <v>48</v>
      </c>
      <c r="CB166" s="6"/>
      <c r="CC166" s="6"/>
      <c r="CD166" s="1" t="s">
        <v>46</v>
      </c>
      <c r="CE166" s="1" t="s">
        <v>48</v>
      </c>
      <c r="CF166" s="6"/>
      <c r="CG166" s="6"/>
      <c r="CH166" s="1" t="s">
        <v>46</v>
      </c>
      <c r="CI166" s="1" t="s">
        <v>39</v>
      </c>
      <c r="CJ166" s="6"/>
      <c r="CK166" s="6"/>
      <c r="CL166" s="1" t="s">
        <v>49</v>
      </c>
      <c r="CM166" s="1" t="s">
        <v>39</v>
      </c>
      <c r="CN166" s="6"/>
      <c r="CO166" s="6"/>
      <c r="CP166" s="1" t="s">
        <v>50</v>
      </c>
      <c r="CQ166" s="1" t="s">
        <v>51</v>
      </c>
      <c r="CR166" s="6"/>
      <c r="CS166" s="6"/>
      <c r="CT166" s="1" t="s">
        <v>50</v>
      </c>
      <c r="CU166" s="1" t="s">
        <v>39</v>
      </c>
      <c r="CV166" s="6"/>
      <c r="CW166" s="6"/>
      <c r="CX166" s="1" t="s">
        <v>50</v>
      </c>
      <c r="CY166" s="1" t="s">
        <v>39</v>
      </c>
      <c r="CZ166" s="6"/>
      <c r="DA166" s="6"/>
      <c r="DB166" s="1" t="s">
        <v>59</v>
      </c>
      <c r="DC166" s="1" t="s">
        <v>60</v>
      </c>
      <c r="DD166" s="6"/>
      <c r="DE166" s="6"/>
      <c r="DF166" s="1" t="s">
        <v>52</v>
      </c>
      <c r="DG166" s="1" t="s">
        <v>53</v>
      </c>
      <c r="DH166" s="6"/>
      <c r="DI166" s="6"/>
      <c r="DJ166" s="1" t="s">
        <v>31</v>
      </c>
      <c r="DK166" s="11">
        <f t="shared" si="12"/>
        <v>96.867177360000014</v>
      </c>
    </row>
    <row r="167" spans="1:115" ht="15.75" x14ac:dyDescent="0.25">
      <c r="A167" s="6">
        <v>165</v>
      </c>
      <c r="B167" s="6">
        <v>3</v>
      </c>
      <c r="C167" s="9" t="s">
        <v>182</v>
      </c>
      <c r="D167" s="8" t="s">
        <v>373</v>
      </c>
      <c r="E167" s="6">
        <v>975.05100000000004</v>
      </c>
      <c r="F167" s="6">
        <v>331.166</v>
      </c>
      <c r="G167" s="10">
        <v>374.86043999999998</v>
      </c>
      <c r="H167" s="3">
        <f t="shared" si="10"/>
        <v>1018.7454399999999</v>
      </c>
      <c r="I167" s="3">
        <f t="shared" si="11"/>
        <v>136.41655176</v>
      </c>
      <c r="J167" s="1" t="s">
        <v>28</v>
      </c>
      <c r="K167" s="1" t="s">
        <v>29</v>
      </c>
      <c r="L167" s="6"/>
      <c r="M167" s="6"/>
      <c r="N167" s="1" t="s">
        <v>30</v>
      </c>
      <c r="O167" s="1" t="s">
        <v>34</v>
      </c>
      <c r="P167" s="6"/>
      <c r="Q167" s="6"/>
      <c r="R167" s="1" t="s">
        <v>30</v>
      </c>
      <c r="S167" s="1" t="s">
        <v>32</v>
      </c>
      <c r="T167" s="6"/>
      <c r="U167" s="6"/>
      <c r="V167" s="6" t="s">
        <v>30</v>
      </c>
      <c r="W167" s="6" t="s">
        <v>33</v>
      </c>
      <c r="X167" s="6"/>
      <c r="Y167" s="6"/>
      <c r="Z167" s="1" t="s">
        <v>30</v>
      </c>
      <c r="AA167" s="1" t="s">
        <v>34</v>
      </c>
      <c r="AB167" s="6"/>
      <c r="AC167" s="6"/>
      <c r="AD167" s="1" t="s">
        <v>35</v>
      </c>
      <c r="AE167" s="1" t="s">
        <v>29</v>
      </c>
      <c r="AF167" s="6"/>
      <c r="AG167" s="6"/>
      <c r="AH167" s="1" t="s">
        <v>36</v>
      </c>
      <c r="AI167" s="1" t="s">
        <v>37</v>
      </c>
      <c r="AJ167" s="6"/>
      <c r="AK167" s="6"/>
      <c r="AL167" s="1" t="s">
        <v>38</v>
      </c>
      <c r="AM167" s="1" t="s">
        <v>39</v>
      </c>
      <c r="AN167" s="6"/>
      <c r="AO167" s="6"/>
      <c r="AP167" s="1" t="s">
        <v>40</v>
      </c>
      <c r="AQ167" s="1" t="s">
        <v>41</v>
      </c>
      <c r="AR167" s="6"/>
      <c r="AS167" s="6"/>
      <c r="AT167" s="6"/>
      <c r="AU167" s="6"/>
      <c r="AV167" s="6"/>
      <c r="AW167" s="6"/>
      <c r="AX167" s="1" t="s">
        <v>42</v>
      </c>
      <c r="AY167" s="1" t="s">
        <v>39</v>
      </c>
      <c r="AZ167" s="6"/>
      <c r="BA167" s="6"/>
      <c r="BB167" s="1" t="s">
        <v>42</v>
      </c>
      <c r="BC167" s="1" t="s">
        <v>33</v>
      </c>
      <c r="BD167" s="6"/>
      <c r="BE167" s="6"/>
      <c r="BF167" s="1" t="s">
        <v>42</v>
      </c>
      <c r="BG167" s="1" t="s">
        <v>39</v>
      </c>
      <c r="BH167" s="6"/>
      <c r="BI167" s="11"/>
      <c r="BJ167" s="1" t="s">
        <v>43</v>
      </c>
      <c r="BK167" s="1" t="s">
        <v>44</v>
      </c>
      <c r="BL167" s="6"/>
      <c r="BM167" s="6"/>
      <c r="BN167" s="1" t="s">
        <v>45</v>
      </c>
      <c r="BO167" s="1" t="s">
        <v>44</v>
      </c>
      <c r="BP167" s="6"/>
      <c r="BQ167" s="6"/>
      <c r="BR167" s="1" t="s">
        <v>46</v>
      </c>
      <c r="BS167" s="1" t="s">
        <v>47</v>
      </c>
      <c r="BT167" s="6"/>
      <c r="BU167" s="6"/>
      <c r="BV167" s="1" t="s">
        <v>46</v>
      </c>
      <c r="BW167" s="1" t="s">
        <v>41</v>
      </c>
      <c r="BX167" s="6"/>
      <c r="BY167" s="6"/>
      <c r="BZ167" s="1" t="s">
        <v>46</v>
      </c>
      <c r="CA167" s="1" t="s">
        <v>48</v>
      </c>
      <c r="CB167" s="6"/>
      <c r="CC167" s="6"/>
      <c r="CD167" s="1" t="s">
        <v>46</v>
      </c>
      <c r="CE167" s="1" t="s">
        <v>48</v>
      </c>
      <c r="CF167" s="6"/>
      <c r="CG167" s="6"/>
      <c r="CH167" s="1" t="s">
        <v>46</v>
      </c>
      <c r="CI167" s="1" t="s">
        <v>39</v>
      </c>
      <c r="CJ167" s="6"/>
      <c r="CK167" s="6"/>
      <c r="CL167" s="1" t="s">
        <v>49</v>
      </c>
      <c r="CM167" s="1" t="s">
        <v>39</v>
      </c>
      <c r="CN167" s="6"/>
      <c r="CO167" s="6"/>
      <c r="CP167" s="1" t="s">
        <v>50</v>
      </c>
      <c r="CQ167" s="1" t="s">
        <v>51</v>
      </c>
      <c r="CR167" s="6">
        <v>0.12</v>
      </c>
      <c r="CS167" s="6">
        <v>20.16</v>
      </c>
      <c r="CT167" s="1" t="s">
        <v>50</v>
      </c>
      <c r="CU167" s="1" t="s">
        <v>39</v>
      </c>
      <c r="CV167" s="6">
        <v>18</v>
      </c>
      <c r="CW167" s="6">
        <v>21.042000000000002</v>
      </c>
      <c r="CX167" s="1" t="s">
        <v>50</v>
      </c>
      <c r="CY167" s="1" t="s">
        <v>39</v>
      </c>
      <c r="CZ167" s="6"/>
      <c r="DA167" s="6"/>
      <c r="DB167" s="1" t="s">
        <v>59</v>
      </c>
      <c r="DC167" s="1" t="s">
        <v>60</v>
      </c>
      <c r="DD167" s="6"/>
      <c r="DE167" s="6"/>
      <c r="DF167" s="1" t="s">
        <v>52</v>
      </c>
      <c r="DG167" s="1" t="s">
        <v>53</v>
      </c>
      <c r="DH167" s="6"/>
      <c r="DI167" s="6"/>
      <c r="DJ167" s="1" t="s">
        <v>31</v>
      </c>
      <c r="DK167" s="11">
        <f t="shared" si="12"/>
        <v>95.214551759999992</v>
      </c>
    </row>
    <row r="168" spans="1:115" ht="15.75" x14ac:dyDescent="0.25">
      <c r="A168" s="6">
        <v>166</v>
      </c>
      <c r="B168" s="6">
        <v>3</v>
      </c>
      <c r="C168" s="9" t="s">
        <v>183</v>
      </c>
      <c r="D168" s="8" t="s">
        <v>373</v>
      </c>
      <c r="E168" s="6">
        <v>132.536</v>
      </c>
      <c r="F168" s="6">
        <v>99.204999999999998</v>
      </c>
      <c r="G168" s="10">
        <v>163.20828</v>
      </c>
      <c r="H168" s="3">
        <f t="shared" si="10"/>
        <v>196.53928000000002</v>
      </c>
      <c r="I168" s="3">
        <f t="shared" si="11"/>
        <v>57.794903120000001</v>
      </c>
      <c r="J168" s="1" t="s">
        <v>28</v>
      </c>
      <c r="K168" s="1" t="s">
        <v>29</v>
      </c>
      <c r="L168" s="6"/>
      <c r="M168" s="6"/>
      <c r="N168" s="1" t="s">
        <v>30</v>
      </c>
      <c r="O168" s="1" t="s">
        <v>34</v>
      </c>
      <c r="P168" s="6"/>
      <c r="Q168" s="6"/>
      <c r="R168" s="1" t="s">
        <v>30</v>
      </c>
      <c r="S168" s="1" t="s">
        <v>32</v>
      </c>
      <c r="T168" s="6"/>
      <c r="U168" s="6"/>
      <c r="V168" s="6" t="s">
        <v>30</v>
      </c>
      <c r="W168" s="6" t="s">
        <v>33</v>
      </c>
      <c r="X168" s="6"/>
      <c r="Y168" s="6"/>
      <c r="Z168" s="1" t="s">
        <v>30</v>
      </c>
      <c r="AA168" s="1" t="s">
        <v>34</v>
      </c>
      <c r="AB168" s="6"/>
      <c r="AC168" s="6"/>
      <c r="AD168" s="1" t="s">
        <v>35</v>
      </c>
      <c r="AE168" s="1" t="s">
        <v>29</v>
      </c>
      <c r="AF168" s="6">
        <v>0.01</v>
      </c>
      <c r="AG168" s="6">
        <v>13.82</v>
      </c>
      <c r="AH168" s="1" t="s">
        <v>36</v>
      </c>
      <c r="AI168" s="1" t="s">
        <v>37</v>
      </c>
      <c r="AJ168" s="6"/>
      <c r="AK168" s="6"/>
      <c r="AL168" s="1" t="s">
        <v>38</v>
      </c>
      <c r="AM168" s="1" t="s">
        <v>39</v>
      </c>
      <c r="AN168" s="6"/>
      <c r="AO168" s="6"/>
      <c r="AP168" s="1" t="s">
        <v>40</v>
      </c>
      <c r="AQ168" s="1" t="s">
        <v>41</v>
      </c>
      <c r="AR168" s="6"/>
      <c r="AS168" s="6"/>
      <c r="AT168" s="6"/>
      <c r="AU168" s="6"/>
      <c r="AV168" s="6"/>
      <c r="AW168" s="6"/>
      <c r="AX168" s="1" t="s">
        <v>42</v>
      </c>
      <c r="AY168" s="1" t="s">
        <v>39</v>
      </c>
      <c r="AZ168" s="6"/>
      <c r="BA168" s="6"/>
      <c r="BB168" s="1" t="s">
        <v>42</v>
      </c>
      <c r="BC168" s="1" t="s">
        <v>33</v>
      </c>
      <c r="BD168" s="6"/>
      <c r="BE168" s="6"/>
      <c r="BF168" s="1" t="s">
        <v>42</v>
      </c>
      <c r="BG168" s="1" t="s">
        <v>39</v>
      </c>
      <c r="BH168" s="6"/>
      <c r="BI168" s="11"/>
      <c r="BJ168" s="1" t="s">
        <v>43</v>
      </c>
      <c r="BK168" s="1" t="s">
        <v>44</v>
      </c>
      <c r="BL168" s="6"/>
      <c r="BM168" s="6"/>
      <c r="BN168" s="1" t="s">
        <v>45</v>
      </c>
      <c r="BO168" s="1" t="s">
        <v>44</v>
      </c>
      <c r="BP168" s="6"/>
      <c r="BQ168" s="6"/>
      <c r="BR168" s="1" t="s">
        <v>46</v>
      </c>
      <c r="BS168" s="1" t="s">
        <v>47</v>
      </c>
      <c r="BT168" s="6"/>
      <c r="BU168" s="6"/>
      <c r="BV168" s="1" t="s">
        <v>46</v>
      </c>
      <c r="BW168" s="1" t="s">
        <v>41</v>
      </c>
      <c r="BX168" s="6"/>
      <c r="BY168" s="6"/>
      <c r="BZ168" s="1" t="s">
        <v>46</v>
      </c>
      <c r="CA168" s="1" t="s">
        <v>48</v>
      </c>
      <c r="CB168" s="6"/>
      <c r="CC168" s="6"/>
      <c r="CD168" s="1" t="s">
        <v>46</v>
      </c>
      <c r="CE168" s="1" t="s">
        <v>48</v>
      </c>
      <c r="CF168" s="6"/>
      <c r="CG168" s="6"/>
      <c r="CH168" s="1" t="s">
        <v>46</v>
      </c>
      <c r="CI168" s="1" t="s">
        <v>39</v>
      </c>
      <c r="CJ168" s="6"/>
      <c r="CK168" s="6"/>
      <c r="CL168" s="1" t="s">
        <v>49</v>
      </c>
      <c r="CM168" s="1" t="s">
        <v>39</v>
      </c>
      <c r="CN168" s="6"/>
      <c r="CO168" s="6"/>
      <c r="CP168" s="1" t="s">
        <v>50</v>
      </c>
      <c r="CQ168" s="1" t="s">
        <v>51</v>
      </c>
      <c r="CR168" s="6">
        <v>1.4999999999999999E-2</v>
      </c>
      <c r="CS168" s="6">
        <v>2.52</v>
      </c>
      <c r="CT168" s="1" t="s">
        <v>50</v>
      </c>
      <c r="CU168" s="1" t="s">
        <v>39</v>
      </c>
      <c r="CV168" s="6"/>
      <c r="CW168" s="6"/>
      <c r="CX168" s="1" t="s">
        <v>50</v>
      </c>
      <c r="CY168" s="1" t="s">
        <v>39</v>
      </c>
      <c r="CZ168" s="6"/>
      <c r="DA168" s="6"/>
      <c r="DB168" s="1" t="s">
        <v>59</v>
      </c>
      <c r="DC168" s="1" t="s">
        <v>60</v>
      </c>
      <c r="DD168" s="6"/>
      <c r="DE168" s="6"/>
      <c r="DF168" s="1" t="s">
        <v>52</v>
      </c>
      <c r="DG168" s="1" t="s">
        <v>53</v>
      </c>
      <c r="DH168" s="6"/>
      <c r="DI168" s="6"/>
      <c r="DJ168" s="1" t="s">
        <v>31</v>
      </c>
      <c r="DK168" s="11">
        <f t="shared" si="12"/>
        <v>41.454903120000004</v>
      </c>
    </row>
    <row r="169" spans="1:115" ht="15.75" x14ac:dyDescent="0.25">
      <c r="A169" s="6">
        <v>167</v>
      </c>
      <c r="B169" s="6">
        <v>3</v>
      </c>
      <c r="C169" s="9" t="s">
        <v>184</v>
      </c>
      <c r="D169" s="8" t="s">
        <v>373</v>
      </c>
      <c r="E169" s="6">
        <v>1171.421</v>
      </c>
      <c r="F169" s="6">
        <v>27.501000000000001</v>
      </c>
      <c r="G169" s="10">
        <v>323.31299999999999</v>
      </c>
      <c r="H169" s="3">
        <f t="shared" si="10"/>
        <v>1467.2330000000002</v>
      </c>
      <c r="I169" s="3">
        <f t="shared" si="11"/>
        <v>105.05350199999999</v>
      </c>
      <c r="J169" s="1" t="s">
        <v>28</v>
      </c>
      <c r="K169" s="1" t="s">
        <v>29</v>
      </c>
      <c r="L169" s="6"/>
      <c r="M169" s="6"/>
      <c r="N169" s="1" t="s">
        <v>30</v>
      </c>
      <c r="O169" s="1" t="s">
        <v>34</v>
      </c>
      <c r="P169" s="6"/>
      <c r="Q169" s="6"/>
      <c r="R169" s="1" t="s">
        <v>30</v>
      </c>
      <c r="S169" s="1" t="s">
        <v>32</v>
      </c>
      <c r="T169" s="6"/>
      <c r="U169" s="6"/>
      <c r="V169" s="6" t="s">
        <v>30</v>
      </c>
      <c r="W169" s="6" t="s">
        <v>33</v>
      </c>
      <c r="X169" s="6"/>
      <c r="Y169" s="6"/>
      <c r="Z169" s="1" t="s">
        <v>30</v>
      </c>
      <c r="AA169" s="1" t="s">
        <v>34</v>
      </c>
      <c r="AB169" s="6"/>
      <c r="AC169" s="6"/>
      <c r="AD169" s="1" t="s">
        <v>35</v>
      </c>
      <c r="AE169" s="1" t="s">
        <v>29</v>
      </c>
      <c r="AF169" s="6"/>
      <c r="AG169" s="6"/>
      <c r="AH169" s="1" t="s">
        <v>36</v>
      </c>
      <c r="AI169" s="1" t="s">
        <v>37</v>
      </c>
      <c r="AJ169" s="6"/>
      <c r="AK169" s="6"/>
      <c r="AL169" s="1" t="s">
        <v>38</v>
      </c>
      <c r="AM169" s="1" t="s">
        <v>39</v>
      </c>
      <c r="AN169" s="6"/>
      <c r="AO169" s="6"/>
      <c r="AP169" s="1" t="s">
        <v>40</v>
      </c>
      <c r="AQ169" s="1" t="s">
        <v>41</v>
      </c>
      <c r="AR169" s="6"/>
      <c r="AS169" s="6"/>
      <c r="AT169" s="6"/>
      <c r="AU169" s="6"/>
      <c r="AV169" s="6"/>
      <c r="AW169" s="6"/>
      <c r="AX169" s="1" t="s">
        <v>42</v>
      </c>
      <c r="AY169" s="1" t="s">
        <v>39</v>
      </c>
      <c r="AZ169" s="6"/>
      <c r="BA169" s="6"/>
      <c r="BB169" s="1" t="s">
        <v>42</v>
      </c>
      <c r="BC169" s="1" t="s">
        <v>33</v>
      </c>
      <c r="BD169" s="6">
        <v>2</v>
      </c>
      <c r="BE169" s="6">
        <v>14.811999999999999</v>
      </c>
      <c r="BF169" s="1" t="s">
        <v>42</v>
      </c>
      <c r="BG169" s="1" t="s">
        <v>39</v>
      </c>
      <c r="BH169" s="6"/>
      <c r="BI169" s="11"/>
      <c r="BJ169" s="1" t="s">
        <v>43</v>
      </c>
      <c r="BK169" s="1" t="s">
        <v>44</v>
      </c>
      <c r="BL169" s="6">
        <v>0.02</v>
      </c>
      <c r="BM169" s="6">
        <v>8.1199999999999992</v>
      </c>
      <c r="BN169" s="1" t="s">
        <v>45</v>
      </c>
      <c r="BO169" s="1" t="s">
        <v>44</v>
      </c>
      <c r="BP169" s="6"/>
      <c r="BQ169" s="6"/>
      <c r="BR169" s="1" t="s">
        <v>46</v>
      </c>
      <c r="BS169" s="1" t="s">
        <v>47</v>
      </c>
      <c r="BT169" s="6"/>
      <c r="BU169" s="6"/>
      <c r="BV169" s="1" t="s">
        <v>46</v>
      </c>
      <c r="BW169" s="1" t="s">
        <v>41</v>
      </c>
      <c r="BX169" s="6"/>
      <c r="BY169" s="6"/>
      <c r="BZ169" s="1" t="s">
        <v>46</v>
      </c>
      <c r="CA169" s="1" t="s">
        <v>48</v>
      </c>
      <c r="CB169" s="6"/>
      <c r="CC169" s="6"/>
      <c r="CD169" s="1" t="s">
        <v>46</v>
      </c>
      <c r="CE169" s="1" t="s">
        <v>48</v>
      </c>
      <c r="CF169" s="6"/>
      <c r="CG169" s="6"/>
      <c r="CH169" s="1" t="s">
        <v>46</v>
      </c>
      <c r="CI169" s="1" t="s">
        <v>39</v>
      </c>
      <c r="CJ169" s="6"/>
      <c r="CK169" s="6"/>
      <c r="CL169" s="1" t="s">
        <v>49</v>
      </c>
      <c r="CM169" s="1" t="s">
        <v>39</v>
      </c>
      <c r="CN169" s="6"/>
      <c r="CO169" s="6"/>
      <c r="CP169" s="1" t="s">
        <v>50</v>
      </c>
      <c r="CQ169" s="1" t="s">
        <v>51</v>
      </c>
      <c r="CR169" s="6"/>
      <c r="CS169" s="6"/>
      <c r="CT169" s="1" t="s">
        <v>50</v>
      </c>
      <c r="CU169" s="1" t="s">
        <v>39</v>
      </c>
      <c r="CV169" s="6"/>
      <c r="CW169" s="6"/>
      <c r="CX169" s="1" t="s">
        <v>50</v>
      </c>
      <c r="CY169" s="1" t="s">
        <v>39</v>
      </c>
      <c r="CZ169" s="6"/>
      <c r="DA169" s="6"/>
      <c r="DB169" s="1" t="s">
        <v>59</v>
      </c>
      <c r="DC169" s="1" t="s">
        <v>60</v>
      </c>
      <c r="DD169" s="6"/>
      <c r="DE169" s="6"/>
      <c r="DF169" s="1" t="s">
        <v>52</v>
      </c>
      <c r="DG169" s="1" t="s">
        <v>53</v>
      </c>
      <c r="DH169" s="6"/>
      <c r="DI169" s="6"/>
      <c r="DJ169" s="1" t="s">
        <v>31</v>
      </c>
      <c r="DK169" s="11">
        <f t="shared" si="12"/>
        <v>82.121501999999992</v>
      </c>
    </row>
    <row r="170" spans="1:115" ht="15.75" x14ac:dyDescent="0.25">
      <c r="A170" s="6">
        <v>168</v>
      </c>
      <c r="B170" s="6">
        <v>3</v>
      </c>
      <c r="C170" s="9" t="s">
        <v>185</v>
      </c>
      <c r="D170" s="8" t="s">
        <v>373</v>
      </c>
      <c r="E170" s="6">
        <v>324.33699999999999</v>
      </c>
      <c r="F170" s="6">
        <v>10.747999999999999</v>
      </c>
      <c r="G170" s="10">
        <v>98.047920000000005</v>
      </c>
      <c r="H170" s="3">
        <f t="shared" si="10"/>
        <v>411.63692000000003</v>
      </c>
      <c r="I170" s="3">
        <f t="shared" si="11"/>
        <v>457.452</v>
      </c>
      <c r="J170" s="1" t="s">
        <v>28</v>
      </c>
      <c r="K170" s="1" t="s">
        <v>29</v>
      </c>
      <c r="L170" s="6"/>
      <c r="M170" s="6"/>
      <c r="N170" s="1" t="s">
        <v>30</v>
      </c>
      <c r="O170" s="1" t="s">
        <v>34</v>
      </c>
      <c r="P170" s="6"/>
      <c r="Q170" s="6"/>
      <c r="R170" s="1" t="s">
        <v>30</v>
      </c>
      <c r="S170" s="1" t="s">
        <v>32</v>
      </c>
      <c r="T170" s="6"/>
      <c r="U170" s="6"/>
      <c r="V170" s="6" t="s">
        <v>30</v>
      </c>
      <c r="W170" s="6" t="s">
        <v>33</v>
      </c>
      <c r="X170" s="6"/>
      <c r="Y170" s="6"/>
      <c r="Z170" s="1" t="s">
        <v>30</v>
      </c>
      <c r="AA170" s="1" t="s">
        <v>34</v>
      </c>
      <c r="AB170" s="6"/>
      <c r="AC170" s="6"/>
      <c r="AD170" s="1" t="s">
        <v>35</v>
      </c>
      <c r="AE170" s="1" t="s">
        <v>29</v>
      </c>
      <c r="AF170" s="6"/>
      <c r="AG170" s="6"/>
      <c r="AH170" s="1" t="s">
        <v>36</v>
      </c>
      <c r="AI170" s="1" t="s">
        <v>37</v>
      </c>
      <c r="AJ170" s="6">
        <v>8.4000000000000005E-2</v>
      </c>
      <c r="AK170" s="6">
        <v>241.66</v>
      </c>
      <c r="AL170" s="1" t="s">
        <v>38</v>
      </c>
      <c r="AM170" s="1" t="s">
        <v>39</v>
      </c>
      <c r="AN170" s="6"/>
      <c r="AO170" s="6"/>
      <c r="AP170" s="1" t="s">
        <v>40</v>
      </c>
      <c r="AQ170" s="1" t="s">
        <v>41</v>
      </c>
      <c r="AR170" s="6"/>
      <c r="AS170" s="6"/>
      <c r="AT170" s="6"/>
      <c r="AU170" s="6"/>
      <c r="AV170" s="6"/>
      <c r="AW170" s="6"/>
      <c r="AX170" s="1" t="s">
        <v>42</v>
      </c>
      <c r="AY170" s="1" t="s">
        <v>39</v>
      </c>
      <c r="AZ170" s="6"/>
      <c r="BA170" s="6"/>
      <c r="BB170" s="1" t="s">
        <v>42</v>
      </c>
      <c r="BC170" s="1" t="s">
        <v>33</v>
      </c>
      <c r="BD170" s="6">
        <f>1+1</f>
        <v>2</v>
      </c>
      <c r="BE170" s="6">
        <f>2*7.406</f>
        <v>14.811999999999999</v>
      </c>
      <c r="BF170" s="1" t="s">
        <v>42</v>
      </c>
      <c r="BG170" s="1" t="s">
        <v>39</v>
      </c>
      <c r="BH170" s="6">
        <v>8</v>
      </c>
      <c r="BI170" s="11">
        <v>188.8</v>
      </c>
      <c r="BJ170" s="1" t="s">
        <v>43</v>
      </c>
      <c r="BK170" s="1" t="s">
        <v>44</v>
      </c>
      <c r="BL170" s="6">
        <v>0.03</v>
      </c>
      <c r="BM170" s="6">
        <v>12.18</v>
      </c>
      <c r="BN170" s="1" t="s">
        <v>45</v>
      </c>
      <c r="BO170" s="1" t="s">
        <v>44</v>
      </c>
      <c r="BP170" s="6"/>
      <c r="BQ170" s="6"/>
      <c r="BR170" s="1" t="s">
        <v>46</v>
      </c>
      <c r="BS170" s="1" t="s">
        <v>47</v>
      </c>
      <c r="BT170" s="6"/>
      <c r="BU170" s="6"/>
      <c r="BV170" s="1" t="s">
        <v>46</v>
      </c>
      <c r="BW170" s="1" t="s">
        <v>41</v>
      </c>
      <c r="BX170" s="6"/>
      <c r="BY170" s="6"/>
      <c r="BZ170" s="1" t="s">
        <v>46</v>
      </c>
      <c r="CA170" s="1" t="s">
        <v>48</v>
      </c>
      <c r="CB170" s="6"/>
      <c r="CC170" s="6"/>
      <c r="CD170" s="1" t="s">
        <v>46</v>
      </c>
      <c r="CE170" s="1" t="s">
        <v>48</v>
      </c>
      <c r="CF170" s="6"/>
      <c r="CG170" s="6"/>
      <c r="CH170" s="1" t="s">
        <v>46</v>
      </c>
      <c r="CI170" s="1" t="s">
        <v>39</v>
      </c>
      <c r="CJ170" s="6"/>
      <c r="CK170" s="6"/>
      <c r="CL170" s="1" t="s">
        <v>49</v>
      </c>
      <c r="CM170" s="1" t="s">
        <v>39</v>
      </c>
      <c r="CN170" s="6"/>
      <c r="CO170" s="6"/>
      <c r="CP170" s="1" t="s">
        <v>50</v>
      </c>
      <c r="CQ170" s="1" t="s">
        <v>51</v>
      </c>
      <c r="CR170" s="6"/>
      <c r="CS170" s="6"/>
      <c r="CT170" s="1" t="s">
        <v>50</v>
      </c>
      <c r="CU170" s="1" t="s">
        <v>39</v>
      </c>
      <c r="CV170" s="6"/>
      <c r="CW170" s="6"/>
      <c r="CX170" s="1" t="s">
        <v>50</v>
      </c>
      <c r="CY170" s="1" t="s">
        <v>39</v>
      </c>
      <c r="CZ170" s="6"/>
      <c r="DA170" s="6"/>
      <c r="DB170" s="1" t="s">
        <v>59</v>
      </c>
      <c r="DC170" s="1" t="s">
        <v>60</v>
      </c>
      <c r="DD170" s="6"/>
      <c r="DE170" s="6"/>
      <c r="DF170" s="1" t="s">
        <v>52</v>
      </c>
      <c r="DG170" s="1" t="s">
        <v>53</v>
      </c>
      <c r="DH170" s="6"/>
      <c r="DI170" s="6"/>
      <c r="DJ170" s="1" t="s">
        <v>31</v>
      </c>
      <c r="DK170" s="11"/>
    </row>
    <row r="171" spans="1:115" ht="15.75" x14ac:dyDescent="0.25">
      <c r="A171" s="6">
        <v>169</v>
      </c>
      <c r="B171" s="6">
        <v>3</v>
      </c>
      <c r="C171" s="9" t="s">
        <v>186</v>
      </c>
      <c r="D171" s="8" t="s">
        <v>373</v>
      </c>
      <c r="E171" s="6">
        <v>-199.40799999999999</v>
      </c>
      <c r="F171" s="6">
        <v>528.64599999999996</v>
      </c>
      <c r="G171" s="10">
        <v>173.23596000000001</v>
      </c>
      <c r="H171" s="3">
        <f t="shared" si="10"/>
        <v>-554.81804</v>
      </c>
      <c r="I171" s="3">
        <f t="shared" si="11"/>
        <v>44.00193384</v>
      </c>
      <c r="J171" s="1" t="s">
        <v>28</v>
      </c>
      <c r="K171" s="1" t="s">
        <v>29</v>
      </c>
      <c r="L171" s="6"/>
      <c r="M171" s="6"/>
      <c r="N171" s="1" t="s">
        <v>30</v>
      </c>
      <c r="O171" s="1" t="s">
        <v>34</v>
      </c>
      <c r="P171" s="6"/>
      <c r="Q171" s="6"/>
      <c r="R171" s="1" t="s">
        <v>30</v>
      </c>
      <c r="S171" s="1" t="s">
        <v>32</v>
      </c>
      <c r="T171" s="6"/>
      <c r="U171" s="6"/>
      <c r="V171" s="6" t="s">
        <v>30</v>
      </c>
      <c r="W171" s="6" t="s">
        <v>33</v>
      </c>
      <c r="X171" s="6"/>
      <c r="Y171" s="6"/>
      <c r="Z171" s="1" t="s">
        <v>30</v>
      </c>
      <c r="AA171" s="1" t="s">
        <v>34</v>
      </c>
      <c r="AB171" s="6"/>
      <c r="AC171" s="6"/>
      <c r="AD171" s="1" t="s">
        <v>35</v>
      </c>
      <c r="AE171" s="1" t="s">
        <v>29</v>
      </c>
      <c r="AF171" s="6"/>
      <c r="AG171" s="6"/>
      <c r="AH171" s="1" t="s">
        <v>36</v>
      </c>
      <c r="AI171" s="1" t="s">
        <v>37</v>
      </c>
      <c r="AJ171" s="6"/>
      <c r="AK171" s="6"/>
      <c r="AL171" s="1" t="s">
        <v>38</v>
      </c>
      <c r="AM171" s="1" t="s">
        <v>39</v>
      </c>
      <c r="AN171" s="6"/>
      <c r="AO171" s="6"/>
      <c r="AP171" s="1" t="s">
        <v>40</v>
      </c>
      <c r="AQ171" s="1" t="s">
        <v>41</v>
      </c>
      <c r="AR171" s="6"/>
      <c r="AS171" s="6"/>
      <c r="AT171" s="6"/>
      <c r="AU171" s="6"/>
      <c r="AV171" s="6"/>
      <c r="AW171" s="6"/>
      <c r="AX171" s="1" t="s">
        <v>42</v>
      </c>
      <c r="AY171" s="1" t="s">
        <v>39</v>
      </c>
      <c r="AZ171" s="6"/>
      <c r="BA171" s="6"/>
      <c r="BB171" s="1" t="s">
        <v>42</v>
      </c>
      <c r="BC171" s="1" t="s">
        <v>33</v>
      </c>
      <c r="BD171" s="6"/>
      <c r="BE171" s="6"/>
      <c r="BF171" s="1" t="s">
        <v>42</v>
      </c>
      <c r="BG171" s="1" t="s">
        <v>39</v>
      </c>
      <c r="BH171" s="6"/>
      <c r="BI171" s="11"/>
      <c r="BJ171" s="1" t="s">
        <v>43</v>
      </c>
      <c r="BK171" s="1" t="s">
        <v>44</v>
      </c>
      <c r="BL171" s="6"/>
      <c r="BM171" s="6"/>
      <c r="BN171" s="1" t="s">
        <v>45</v>
      </c>
      <c r="BO171" s="1" t="s">
        <v>44</v>
      </c>
      <c r="BP171" s="6"/>
      <c r="BQ171" s="6"/>
      <c r="BR171" s="1" t="s">
        <v>46</v>
      </c>
      <c r="BS171" s="1" t="s">
        <v>47</v>
      </c>
      <c r="BT171" s="6"/>
      <c r="BU171" s="6"/>
      <c r="BV171" s="1" t="s">
        <v>46</v>
      </c>
      <c r="BW171" s="1" t="s">
        <v>41</v>
      </c>
      <c r="BX171" s="6"/>
      <c r="BY171" s="6"/>
      <c r="BZ171" s="1" t="s">
        <v>46</v>
      </c>
      <c r="CA171" s="1" t="s">
        <v>48</v>
      </c>
      <c r="CB171" s="6"/>
      <c r="CC171" s="6"/>
      <c r="CD171" s="1" t="s">
        <v>46</v>
      </c>
      <c r="CE171" s="1" t="s">
        <v>48</v>
      </c>
      <c r="CF171" s="6"/>
      <c r="CG171" s="6"/>
      <c r="CH171" s="1" t="s">
        <v>46</v>
      </c>
      <c r="CI171" s="1" t="s">
        <v>39</v>
      </c>
      <c r="CJ171" s="6"/>
      <c r="CK171" s="6"/>
      <c r="CL171" s="1" t="s">
        <v>49</v>
      </c>
      <c r="CM171" s="1" t="s">
        <v>39</v>
      </c>
      <c r="CN171" s="6"/>
      <c r="CO171" s="6"/>
      <c r="CP171" s="1" t="s">
        <v>50</v>
      </c>
      <c r="CQ171" s="1" t="s">
        <v>51</v>
      </c>
      <c r="CR171" s="6"/>
      <c r="CS171" s="6"/>
      <c r="CT171" s="1" t="s">
        <v>50</v>
      </c>
      <c r="CU171" s="1" t="s">
        <v>39</v>
      </c>
      <c r="CV171" s="6"/>
      <c r="CW171" s="6"/>
      <c r="CX171" s="1" t="s">
        <v>50</v>
      </c>
      <c r="CY171" s="1" t="s">
        <v>39</v>
      </c>
      <c r="CZ171" s="6"/>
      <c r="DA171" s="6"/>
      <c r="DB171" s="1" t="s">
        <v>59</v>
      </c>
      <c r="DC171" s="1" t="s">
        <v>60</v>
      </c>
      <c r="DD171" s="6"/>
      <c r="DE171" s="6"/>
      <c r="DF171" s="1" t="s">
        <v>52</v>
      </c>
      <c r="DG171" s="1" t="s">
        <v>53</v>
      </c>
      <c r="DH171" s="6"/>
      <c r="DI171" s="6"/>
      <c r="DJ171" s="1" t="s">
        <v>31</v>
      </c>
      <c r="DK171" s="11">
        <f>0.254*G171</f>
        <v>44.00193384</v>
      </c>
    </row>
    <row r="172" spans="1:115" ht="15.75" x14ac:dyDescent="0.25">
      <c r="A172" s="6">
        <v>170</v>
      </c>
      <c r="B172" s="6">
        <v>3</v>
      </c>
      <c r="C172" s="9" t="s">
        <v>187</v>
      </c>
      <c r="D172" s="8" t="s">
        <v>373</v>
      </c>
      <c r="E172" s="6">
        <v>1126.4749999999999</v>
      </c>
      <c r="F172" s="6">
        <v>67.284000000000006</v>
      </c>
      <c r="G172" s="10">
        <v>483.05579999999998</v>
      </c>
      <c r="H172" s="3">
        <f t="shared" si="10"/>
        <v>1542.2467999999999</v>
      </c>
      <c r="I172" s="3">
        <f t="shared" si="11"/>
        <v>247.01517319999999</v>
      </c>
      <c r="J172" s="1" t="s">
        <v>28</v>
      </c>
      <c r="K172" s="1" t="s">
        <v>29</v>
      </c>
      <c r="L172" s="6">
        <v>0.01</v>
      </c>
      <c r="M172" s="6">
        <v>12.85</v>
      </c>
      <c r="N172" s="1" t="s">
        <v>30</v>
      </c>
      <c r="O172" s="1" t="s">
        <v>34</v>
      </c>
      <c r="P172" s="6"/>
      <c r="Q172" s="6"/>
      <c r="R172" s="1" t="s">
        <v>30</v>
      </c>
      <c r="S172" s="1" t="s">
        <v>32</v>
      </c>
      <c r="T172" s="6"/>
      <c r="U172" s="6"/>
      <c r="V172" s="6" t="s">
        <v>30</v>
      </c>
      <c r="W172" s="6" t="s">
        <v>33</v>
      </c>
      <c r="X172" s="6"/>
      <c r="Y172" s="6"/>
      <c r="Z172" s="1" t="s">
        <v>30</v>
      </c>
      <c r="AA172" s="1" t="s">
        <v>34</v>
      </c>
      <c r="AB172" s="6"/>
      <c r="AC172" s="6"/>
      <c r="AD172" s="1" t="s">
        <v>35</v>
      </c>
      <c r="AE172" s="1" t="s">
        <v>29</v>
      </c>
      <c r="AF172" s="6">
        <v>7.0000000000000007E-2</v>
      </c>
      <c r="AG172" s="6">
        <v>96.74</v>
      </c>
      <c r="AH172" s="1" t="s">
        <v>36</v>
      </c>
      <c r="AI172" s="1" t="s">
        <v>37</v>
      </c>
      <c r="AJ172" s="6"/>
      <c r="AK172" s="6"/>
      <c r="AL172" s="1" t="s">
        <v>38</v>
      </c>
      <c r="AM172" s="1" t="s">
        <v>39</v>
      </c>
      <c r="AN172" s="6"/>
      <c r="AO172" s="6"/>
      <c r="AP172" s="1" t="s">
        <v>40</v>
      </c>
      <c r="AQ172" s="1" t="s">
        <v>41</v>
      </c>
      <c r="AR172" s="6"/>
      <c r="AS172" s="6"/>
      <c r="AT172" s="6"/>
      <c r="AU172" s="6"/>
      <c r="AV172" s="6"/>
      <c r="AW172" s="6"/>
      <c r="AX172" s="1" t="s">
        <v>42</v>
      </c>
      <c r="AY172" s="1" t="s">
        <v>39</v>
      </c>
      <c r="AZ172" s="6"/>
      <c r="BA172" s="6"/>
      <c r="BB172" s="1" t="s">
        <v>42</v>
      </c>
      <c r="BC172" s="1" t="s">
        <v>33</v>
      </c>
      <c r="BD172" s="6"/>
      <c r="BE172" s="6"/>
      <c r="BF172" s="1" t="s">
        <v>42</v>
      </c>
      <c r="BG172" s="1" t="s">
        <v>39</v>
      </c>
      <c r="BH172" s="6"/>
      <c r="BI172" s="11"/>
      <c r="BJ172" s="1" t="s">
        <v>43</v>
      </c>
      <c r="BK172" s="1" t="s">
        <v>44</v>
      </c>
      <c r="BL172" s="6">
        <v>4.0000000000000001E-3</v>
      </c>
      <c r="BM172" s="6">
        <v>1.6240000000000001</v>
      </c>
      <c r="BN172" s="1" t="s">
        <v>45</v>
      </c>
      <c r="BO172" s="1" t="s">
        <v>44</v>
      </c>
      <c r="BP172" s="6"/>
      <c r="BQ172" s="6"/>
      <c r="BR172" s="1" t="s">
        <v>46</v>
      </c>
      <c r="BS172" s="1" t="s">
        <v>47</v>
      </c>
      <c r="BT172" s="6"/>
      <c r="BU172" s="6"/>
      <c r="BV172" s="1" t="s">
        <v>46</v>
      </c>
      <c r="BW172" s="1" t="s">
        <v>41</v>
      </c>
      <c r="BX172" s="6"/>
      <c r="BY172" s="6"/>
      <c r="BZ172" s="1" t="s">
        <v>46</v>
      </c>
      <c r="CA172" s="1" t="s">
        <v>48</v>
      </c>
      <c r="CB172" s="6"/>
      <c r="CC172" s="6"/>
      <c r="CD172" s="1" t="s">
        <v>46</v>
      </c>
      <c r="CE172" s="1" t="s">
        <v>48</v>
      </c>
      <c r="CF172" s="6"/>
      <c r="CG172" s="6"/>
      <c r="CH172" s="1" t="s">
        <v>46</v>
      </c>
      <c r="CI172" s="1" t="s">
        <v>39</v>
      </c>
      <c r="CJ172" s="6"/>
      <c r="CK172" s="6"/>
      <c r="CL172" s="1" t="s">
        <v>49</v>
      </c>
      <c r="CM172" s="1" t="s">
        <v>39</v>
      </c>
      <c r="CN172" s="6"/>
      <c r="CO172" s="6"/>
      <c r="CP172" s="1" t="s">
        <v>50</v>
      </c>
      <c r="CQ172" s="1" t="s">
        <v>51</v>
      </c>
      <c r="CR172" s="6">
        <v>0.03</v>
      </c>
      <c r="CS172" s="6">
        <v>5.04</v>
      </c>
      <c r="CT172" s="1" t="s">
        <v>50</v>
      </c>
      <c r="CU172" s="1" t="s">
        <v>39</v>
      </c>
      <c r="CV172" s="6"/>
      <c r="CW172" s="6"/>
      <c r="CX172" s="1" t="s">
        <v>50</v>
      </c>
      <c r="CY172" s="1" t="s">
        <v>39</v>
      </c>
      <c r="CZ172" s="6">
        <v>5</v>
      </c>
      <c r="DA172" s="6">
        <v>8.0649999999999995</v>
      </c>
      <c r="DB172" s="1" t="s">
        <v>59</v>
      </c>
      <c r="DC172" s="1" t="s">
        <v>60</v>
      </c>
      <c r="DD172" s="6"/>
      <c r="DE172" s="6"/>
      <c r="DF172" s="1" t="s">
        <v>52</v>
      </c>
      <c r="DG172" s="1" t="s">
        <v>53</v>
      </c>
      <c r="DH172" s="6"/>
      <c r="DI172" s="6"/>
      <c r="DJ172" s="1" t="s">
        <v>31</v>
      </c>
      <c r="DK172" s="11">
        <f>0.254*G172</f>
        <v>122.69617319999999</v>
      </c>
    </row>
    <row r="173" spans="1:115" ht="15.75" x14ac:dyDescent="0.25">
      <c r="A173" s="6">
        <v>171</v>
      </c>
      <c r="B173" s="6">
        <v>3</v>
      </c>
      <c r="C173" s="9" t="s">
        <v>188</v>
      </c>
      <c r="D173" s="8" t="s">
        <v>373</v>
      </c>
      <c r="E173" s="6">
        <v>266.08499999999998</v>
      </c>
      <c r="F173" s="6">
        <v>88.974000000000004</v>
      </c>
      <c r="G173" s="10">
        <v>112.38312000000001</v>
      </c>
      <c r="H173" s="3">
        <f t="shared" si="10"/>
        <v>289.49412000000001</v>
      </c>
      <c r="I173" s="3">
        <f t="shared" si="11"/>
        <v>57.169312480000002</v>
      </c>
      <c r="J173" s="1" t="s">
        <v>28</v>
      </c>
      <c r="K173" s="1" t="s">
        <v>29</v>
      </c>
      <c r="L173" s="6"/>
      <c r="M173" s="6"/>
      <c r="N173" s="1" t="s">
        <v>30</v>
      </c>
      <c r="O173" s="1" t="s">
        <v>34</v>
      </c>
      <c r="P173" s="6"/>
      <c r="Q173" s="6"/>
      <c r="R173" s="1" t="s">
        <v>30</v>
      </c>
      <c r="S173" s="1" t="s">
        <v>32</v>
      </c>
      <c r="T173" s="6"/>
      <c r="U173" s="6"/>
      <c r="V173" s="6" t="s">
        <v>30</v>
      </c>
      <c r="W173" s="6" t="s">
        <v>33</v>
      </c>
      <c r="X173" s="6"/>
      <c r="Y173" s="6"/>
      <c r="Z173" s="1" t="s">
        <v>30</v>
      </c>
      <c r="AA173" s="1" t="s">
        <v>34</v>
      </c>
      <c r="AB173" s="6"/>
      <c r="AC173" s="6"/>
      <c r="AD173" s="1" t="s">
        <v>35</v>
      </c>
      <c r="AE173" s="1" t="s">
        <v>29</v>
      </c>
      <c r="AF173" s="6"/>
      <c r="AG173" s="6"/>
      <c r="AH173" s="1" t="s">
        <v>36</v>
      </c>
      <c r="AI173" s="1" t="s">
        <v>37</v>
      </c>
      <c r="AJ173" s="6"/>
      <c r="AK173" s="6"/>
      <c r="AL173" s="1" t="s">
        <v>38</v>
      </c>
      <c r="AM173" s="1" t="s">
        <v>39</v>
      </c>
      <c r="AN173" s="6"/>
      <c r="AO173" s="6"/>
      <c r="AP173" s="1" t="s">
        <v>40</v>
      </c>
      <c r="AQ173" s="1" t="s">
        <v>41</v>
      </c>
      <c r="AR173" s="6">
        <v>7.0000000000000001E-3</v>
      </c>
      <c r="AS173" s="6">
        <v>10.632999999999999</v>
      </c>
      <c r="AT173" s="6"/>
      <c r="AU173" s="6"/>
      <c r="AV173" s="6"/>
      <c r="AW173" s="6"/>
      <c r="AX173" s="1" t="s">
        <v>42</v>
      </c>
      <c r="AY173" s="1" t="s">
        <v>39</v>
      </c>
      <c r="AZ173" s="6"/>
      <c r="BA173" s="6"/>
      <c r="BB173" s="1" t="s">
        <v>42</v>
      </c>
      <c r="BC173" s="1" t="s">
        <v>33</v>
      </c>
      <c r="BD173" s="6">
        <v>1</v>
      </c>
      <c r="BE173" s="6">
        <v>7.4059999999999997</v>
      </c>
      <c r="BF173" s="1" t="s">
        <v>42</v>
      </c>
      <c r="BG173" s="1" t="s">
        <v>39</v>
      </c>
      <c r="BH173" s="6"/>
      <c r="BI173" s="11"/>
      <c r="BJ173" s="1" t="s">
        <v>43</v>
      </c>
      <c r="BK173" s="1" t="s">
        <v>44</v>
      </c>
      <c r="BL173" s="6"/>
      <c r="BM173" s="6"/>
      <c r="BN173" s="1" t="s">
        <v>45</v>
      </c>
      <c r="BO173" s="1" t="s">
        <v>44</v>
      </c>
      <c r="BP173" s="6"/>
      <c r="BQ173" s="6"/>
      <c r="BR173" s="1" t="s">
        <v>46</v>
      </c>
      <c r="BS173" s="1" t="s">
        <v>47</v>
      </c>
      <c r="BT173" s="6"/>
      <c r="BU173" s="6"/>
      <c r="BV173" s="1" t="s">
        <v>46</v>
      </c>
      <c r="BW173" s="1" t="s">
        <v>41</v>
      </c>
      <c r="BX173" s="6"/>
      <c r="BY173" s="6"/>
      <c r="BZ173" s="1" t="s">
        <v>46</v>
      </c>
      <c r="CA173" s="1" t="s">
        <v>48</v>
      </c>
      <c r="CB173" s="6"/>
      <c r="CC173" s="6"/>
      <c r="CD173" s="1" t="s">
        <v>46</v>
      </c>
      <c r="CE173" s="1" t="s">
        <v>48</v>
      </c>
      <c r="CF173" s="6"/>
      <c r="CG173" s="6"/>
      <c r="CH173" s="1" t="s">
        <v>46</v>
      </c>
      <c r="CI173" s="1" t="s">
        <v>39</v>
      </c>
      <c r="CJ173" s="6"/>
      <c r="CK173" s="6"/>
      <c r="CL173" s="1" t="s">
        <v>49</v>
      </c>
      <c r="CM173" s="1" t="s">
        <v>39</v>
      </c>
      <c r="CN173" s="6"/>
      <c r="CO173" s="6"/>
      <c r="CP173" s="1" t="s">
        <v>50</v>
      </c>
      <c r="CQ173" s="1" t="s">
        <v>51</v>
      </c>
      <c r="CR173" s="6">
        <v>1.4999999999999999E-2</v>
      </c>
      <c r="CS173" s="6">
        <v>2.52</v>
      </c>
      <c r="CT173" s="1" t="s">
        <v>50</v>
      </c>
      <c r="CU173" s="1" t="s">
        <v>39</v>
      </c>
      <c r="CV173" s="6"/>
      <c r="CW173" s="6"/>
      <c r="CX173" s="1" t="s">
        <v>50</v>
      </c>
      <c r="CY173" s="1" t="s">
        <v>39</v>
      </c>
      <c r="CZ173" s="6">
        <v>5</v>
      </c>
      <c r="DA173" s="6">
        <v>8.0649999999999995</v>
      </c>
      <c r="DB173" s="1" t="s">
        <v>59</v>
      </c>
      <c r="DC173" s="1" t="s">
        <v>60</v>
      </c>
      <c r="DD173" s="6"/>
      <c r="DE173" s="6"/>
      <c r="DF173" s="1" t="s">
        <v>52</v>
      </c>
      <c r="DG173" s="1" t="s">
        <v>53</v>
      </c>
      <c r="DH173" s="6"/>
      <c r="DI173" s="6"/>
      <c r="DJ173" s="1" t="s">
        <v>31</v>
      </c>
      <c r="DK173" s="11">
        <f>0.254*G173</f>
        <v>28.545312480000003</v>
      </c>
    </row>
    <row r="174" spans="1:115" ht="15.75" x14ac:dyDescent="0.25">
      <c r="A174" s="6">
        <v>172</v>
      </c>
      <c r="B174" s="6">
        <v>3</v>
      </c>
      <c r="C174" s="9" t="s">
        <v>419</v>
      </c>
      <c r="D174" s="8" t="s">
        <v>373</v>
      </c>
      <c r="E174" s="6">
        <v>251.73400000000001</v>
      </c>
      <c r="F174" s="6">
        <v>102.008</v>
      </c>
      <c r="G174" s="10">
        <v>153.50963999999999</v>
      </c>
      <c r="H174" s="3">
        <f t="shared" si="10"/>
        <v>303.23563999999999</v>
      </c>
      <c r="I174" s="3">
        <f t="shared" si="11"/>
        <v>150.13044855999999</v>
      </c>
      <c r="J174" s="1" t="s">
        <v>28</v>
      </c>
      <c r="K174" s="1" t="s">
        <v>29</v>
      </c>
      <c r="L174" s="6"/>
      <c r="M174" s="6"/>
      <c r="N174" s="1" t="s">
        <v>30</v>
      </c>
      <c r="O174" s="1" t="s">
        <v>34</v>
      </c>
      <c r="P174" s="6"/>
      <c r="Q174" s="6"/>
      <c r="R174" s="1" t="s">
        <v>30</v>
      </c>
      <c r="S174" s="1" t="s">
        <v>32</v>
      </c>
      <c r="T174" s="6"/>
      <c r="U174" s="6"/>
      <c r="V174" s="6" t="s">
        <v>30</v>
      </c>
      <c r="W174" s="6" t="s">
        <v>33</v>
      </c>
      <c r="X174" s="6"/>
      <c r="Y174" s="6"/>
      <c r="Z174" s="1" t="s">
        <v>30</v>
      </c>
      <c r="AA174" s="1" t="s">
        <v>34</v>
      </c>
      <c r="AB174" s="6"/>
      <c r="AC174" s="6"/>
      <c r="AD174" s="1" t="s">
        <v>35</v>
      </c>
      <c r="AE174" s="1" t="s">
        <v>29</v>
      </c>
      <c r="AF174" s="6">
        <v>1.4999999999999999E-2</v>
      </c>
      <c r="AG174" s="6">
        <v>82.92</v>
      </c>
      <c r="AH174" s="1" t="s">
        <v>36</v>
      </c>
      <c r="AI174" s="1" t="s">
        <v>37</v>
      </c>
      <c r="AJ174" s="6"/>
      <c r="AK174" s="6"/>
      <c r="AL174" s="1" t="s">
        <v>38</v>
      </c>
      <c r="AM174" s="1" t="s">
        <v>39</v>
      </c>
      <c r="AN174" s="6">
        <v>15</v>
      </c>
      <c r="AO174" s="6">
        <v>10.555</v>
      </c>
      <c r="AP174" s="1" t="s">
        <v>40</v>
      </c>
      <c r="AQ174" s="1" t="s">
        <v>41</v>
      </c>
      <c r="AR174" s="6"/>
      <c r="AS174" s="6"/>
      <c r="AT174" s="6"/>
      <c r="AU174" s="6"/>
      <c r="AV174" s="6"/>
      <c r="AW174" s="6"/>
      <c r="AX174" s="1" t="s">
        <v>42</v>
      </c>
      <c r="AY174" s="1" t="s">
        <v>39</v>
      </c>
      <c r="AZ174" s="6"/>
      <c r="BA174" s="6"/>
      <c r="BB174" s="1" t="s">
        <v>42</v>
      </c>
      <c r="BC174" s="1" t="s">
        <v>33</v>
      </c>
      <c r="BD174" s="6">
        <v>2</v>
      </c>
      <c r="BE174" s="6">
        <v>14.811999999999999</v>
      </c>
      <c r="BF174" s="1" t="s">
        <v>42</v>
      </c>
      <c r="BG174" s="1" t="s">
        <v>39</v>
      </c>
      <c r="BH174" s="6"/>
      <c r="BI174" s="11"/>
      <c r="BJ174" s="1" t="s">
        <v>43</v>
      </c>
      <c r="BK174" s="1" t="s">
        <v>44</v>
      </c>
      <c r="BL174" s="6"/>
      <c r="BM174" s="6"/>
      <c r="BN174" s="1" t="s">
        <v>45</v>
      </c>
      <c r="BO174" s="1" t="s">
        <v>44</v>
      </c>
      <c r="BP174" s="6"/>
      <c r="BQ174" s="6"/>
      <c r="BR174" s="1" t="s">
        <v>46</v>
      </c>
      <c r="BS174" s="1" t="s">
        <v>47</v>
      </c>
      <c r="BT174" s="6"/>
      <c r="BU174" s="6"/>
      <c r="BV174" s="1" t="s">
        <v>46</v>
      </c>
      <c r="BW174" s="1" t="s">
        <v>41</v>
      </c>
      <c r="BX174" s="6"/>
      <c r="BY174" s="6"/>
      <c r="BZ174" s="1" t="s">
        <v>46</v>
      </c>
      <c r="CA174" s="1" t="s">
        <v>48</v>
      </c>
      <c r="CB174" s="6"/>
      <c r="CC174" s="6"/>
      <c r="CD174" s="1" t="s">
        <v>46</v>
      </c>
      <c r="CE174" s="1" t="s">
        <v>48</v>
      </c>
      <c r="CF174" s="6"/>
      <c r="CG174" s="6"/>
      <c r="CH174" s="1" t="s">
        <v>46</v>
      </c>
      <c r="CI174" s="1" t="s">
        <v>39</v>
      </c>
      <c r="CJ174" s="6"/>
      <c r="CK174" s="6"/>
      <c r="CL174" s="1" t="s">
        <v>49</v>
      </c>
      <c r="CM174" s="1" t="s">
        <v>39</v>
      </c>
      <c r="CN174" s="6"/>
      <c r="CO174" s="6"/>
      <c r="CP174" s="1" t="s">
        <v>50</v>
      </c>
      <c r="CQ174" s="1" t="s">
        <v>51</v>
      </c>
      <c r="CR174" s="6">
        <v>1.4999999999999999E-2</v>
      </c>
      <c r="CS174" s="6">
        <v>2.52</v>
      </c>
      <c r="CT174" s="1" t="s">
        <v>50</v>
      </c>
      <c r="CU174" s="1" t="s">
        <v>39</v>
      </c>
      <c r="CV174" s="6">
        <v>2</v>
      </c>
      <c r="CW174" s="6">
        <v>0.33200000000000002</v>
      </c>
      <c r="CX174" s="1" t="s">
        <v>50</v>
      </c>
      <c r="CY174" s="1" t="s">
        <v>39</v>
      </c>
      <c r="CZ174" s="6"/>
      <c r="DA174" s="6"/>
      <c r="DB174" s="1" t="s">
        <v>59</v>
      </c>
      <c r="DC174" s="1" t="s">
        <v>60</v>
      </c>
      <c r="DD174" s="6"/>
      <c r="DE174" s="6"/>
      <c r="DF174" s="1" t="s">
        <v>52</v>
      </c>
      <c r="DG174" s="1" t="s">
        <v>53</v>
      </c>
      <c r="DH174" s="6"/>
      <c r="DI174" s="6"/>
      <c r="DJ174" s="1" t="s">
        <v>31</v>
      </c>
      <c r="DK174" s="11">
        <f>0.254*G174</f>
        <v>38.991448559999995</v>
      </c>
    </row>
    <row r="175" spans="1:115" ht="15.75" x14ac:dyDescent="0.25">
      <c r="A175" s="6">
        <v>173</v>
      </c>
      <c r="B175" s="6">
        <v>3</v>
      </c>
      <c r="C175" s="9" t="s">
        <v>420</v>
      </c>
      <c r="D175" s="8" t="s">
        <v>373</v>
      </c>
      <c r="E175" s="6">
        <v>38.182000000000002</v>
      </c>
      <c r="F175" s="6">
        <v>49.475000000000001</v>
      </c>
      <c r="G175" s="10">
        <v>13.03332</v>
      </c>
      <c r="H175" s="3">
        <f t="shared" si="10"/>
        <v>1.7403200000000005</v>
      </c>
      <c r="I175" s="3">
        <f t="shared" si="11"/>
        <v>19.82</v>
      </c>
      <c r="J175" s="1" t="s">
        <v>28</v>
      </c>
      <c r="K175" s="1" t="s">
        <v>29</v>
      </c>
      <c r="L175" s="6"/>
      <c r="M175" s="6"/>
      <c r="N175" s="1" t="s">
        <v>30</v>
      </c>
      <c r="O175" s="1" t="s">
        <v>34</v>
      </c>
      <c r="P175" s="6"/>
      <c r="Q175" s="6"/>
      <c r="R175" s="1" t="s">
        <v>30</v>
      </c>
      <c r="S175" s="1" t="s">
        <v>32</v>
      </c>
      <c r="T175" s="6"/>
      <c r="U175" s="6"/>
      <c r="V175" s="6" t="s">
        <v>30</v>
      </c>
      <c r="W175" s="6" t="s">
        <v>33</v>
      </c>
      <c r="X175" s="6"/>
      <c r="Y175" s="6"/>
      <c r="Z175" s="1" t="s">
        <v>30</v>
      </c>
      <c r="AA175" s="1" t="s">
        <v>34</v>
      </c>
      <c r="AB175" s="6">
        <v>1</v>
      </c>
      <c r="AC175" s="6">
        <v>1.161</v>
      </c>
      <c r="AD175" s="1" t="s">
        <v>35</v>
      </c>
      <c r="AE175" s="1" t="s">
        <v>29</v>
      </c>
      <c r="AF175" s="6">
        <v>0.01</v>
      </c>
      <c r="AG175" s="6">
        <v>13.82</v>
      </c>
      <c r="AH175" s="1" t="s">
        <v>36</v>
      </c>
      <c r="AI175" s="1" t="s">
        <v>37</v>
      </c>
      <c r="AJ175" s="6"/>
      <c r="AK175" s="6"/>
      <c r="AL175" s="1" t="s">
        <v>38</v>
      </c>
      <c r="AM175" s="1" t="s">
        <v>39</v>
      </c>
      <c r="AN175" s="6">
        <v>3</v>
      </c>
      <c r="AO175" s="6">
        <v>2.153</v>
      </c>
      <c r="AP175" s="1" t="s">
        <v>40</v>
      </c>
      <c r="AQ175" s="1" t="s">
        <v>41</v>
      </c>
      <c r="AR175" s="6"/>
      <c r="AS175" s="6"/>
      <c r="AT175" s="6"/>
      <c r="AU175" s="6"/>
      <c r="AV175" s="6"/>
      <c r="AW175" s="6"/>
      <c r="AX175" s="1" t="s">
        <v>42</v>
      </c>
      <c r="AY175" s="1" t="s">
        <v>39</v>
      </c>
      <c r="AZ175" s="6"/>
      <c r="BA175" s="6"/>
      <c r="BB175" s="1" t="s">
        <v>42</v>
      </c>
      <c r="BC175" s="1" t="s">
        <v>33</v>
      </c>
      <c r="BD175" s="6"/>
      <c r="BE175" s="6"/>
      <c r="BF175" s="1" t="s">
        <v>42</v>
      </c>
      <c r="BG175" s="1" t="s">
        <v>39</v>
      </c>
      <c r="BH175" s="6"/>
      <c r="BI175" s="11"/>
      <c r="BJ175" s="1" t="s">
        <v>43</v>
      </c>
      <c r="BK175" s="1" t="s">
        <v>44</v>
      </c>
      <c r="BL175" s="6"/>
      <c r="BM175" s="6"/>
      <c r="BN175" s="1" t="s">
        <v>45</v>
      </c>
      <c r="BO175" s="1" t="s">
        <v>44</v>
      </c>
      <c r="BP175" s="6"/>
      <c r="BQ175" s="6"/>
      <c r="BR175" s="1" t="s">
        <v>46</v>
      </c>
      <c r="BS175" s="1" t="s">
        <v>47</v>
      </c>
      <c r="BT175" s="6"/>
      <c r="BU175" s="6"/>
      <c r="BV175" s="1" t="s">
        <v>46</v>
      </c>
      <c r="BW175" s="1" t="s">
        <v>41</v>
      </c>
      <c r="BX175" s="6"/>
      <c r="BY175" s="6"/>
      <c r="BZ175" s="1" t="s">
        <v>46</v>
      </c>
      <c r="CA175" s="1" t="s">
        <v>48</v>
      </c>
      <c r="CB175" s="6"/>
      <c r="CC175" s="6"/>
      <c r="CD175" s="1" t="s">
        <v>46</v>
      </c>
      <c r="CE175" s="1" t="s">
        <v>48</v>
      </c>
      <c r="CF175" s="6"/>
      <c r="CG175" s="6"/>
      <c r="CH175" s="1" t="s">
        <v>46</v>
      </c>
      <c r="CI175" s="1" t="s">
        <v>39</v>
      </c>
      <c r="CJ175" s="6"/>
      <c r="CK175" s="6"/>
      <c r="CL175" s="1" t="s">
        <v>49</v>
      </c>
      <c r="CM175" s="1" t="s">
        <v>39</v>
      </c>
      <c r="CN175" s="6"/>
      <c r="CO175" s="6"/>
      <c r="CP175" s="1" t="s">
        <v>50</v>
      </c>
      <c r="CQ175" s="1" t="s">
        <v>51</v>
      </c>
      <c r="CR175" s="6">
        <v>1.4999999999999999E-2</v>
      </c>
      <c r="CS175" s="6">
        <v>2.52</v>
      </c>
      <c r="CT175" s="1" t="s">
        <v>50</v>
      </c>
      <c r="CU175" s="1" t="s">
        <v>39</v>
      </c>
      <c r="CV175" s="6">
        <v>1</v>
      </c>
      <c r="CW175" s="6">
        <v>0.16600000000000001</v>
      </c>
      <c r="CX175" s="1" t="s">
        <v>50</v>
      </c>
      <c r="CY175" s="1" t="s">
        <v>39</v>
      </c>
      <c r="CZ175" s="6"/>
      <c r="DA175" s="6"/>
      <c r="DB175" s="1" t="s">
        <v>59</v>
      </c>
      <c r="DC175" s="1" t="s">
        <v>60</v>
      </c>
      <c r="DD175" s="6"/>
      <c r="DE175" s="6"/>
      <c r="DF175" s="1" t="s">
        <v>52</v>
      </c>
      <c r="DG175" s="1" t="s">
        <v>53</v>
      </c>
      <c r="DH175" s="6"/>
      <c r="DI175" s="6"/>
      <c r="DJ175" s="1" t="s">
        <v>31</v>
      </c>
      <c r="DK175" s="11"/>
    </row>
    <row r="176" spans="1:115" s="12" customFormat="1" ht="15.75" x14ac:dyDescent="0.25">
      <c r="A176" s="6">
        <v>174</v>
      </c>
      <c r="B176" s="6">
        <v>3</v>
      </c>
      <c r="C176" s="9" t="s">
        <v>189</v>
      </c>
      <c r="D176" s="8" t="s">
        <v>373</v>
      </c>
      <c r="E176" s="6">
        <v>445.49099999999999</v>
      </c>
      <c r="F176" s="6">
        <v>83.009</v>
      </c>
      <c r="G176" s="10">
        <v>124.35252</v>
      </c>
      <c r="H176" s="3">
        <f t="shared" si="10"/>
        <v>486.83452</v>
      </c>
      <c r="I176" s="3">
        <f t="shared" si="11"/>
        <v>554.91</v>
      </c>
      <c r="J176" s="1" t="s">
        <v>28</v>
      </c>
      <c r="K176" s="1" t="s">
        <v>29</v>
      </c>
      <c r="L176" s="6"/>
      <c r="M176" s="6"/>
      <c r="N176" s="1" t="s">
        <v>30</v>
      </c>
      <c r="O176" s="1" t="s">
        <v>34</v>
      </c>
      <c r="P176" s="6"/>
      <c r="Q176" s="6"/>
      <c r="R176" s="1" t="s">
        <v>30</v>
      </c>
      <c r="S176" s="1" t="s">
        <v>32</v>
      </c>
      <c r="T176" s="6"/>
      <c r="U176" s="6"/>
      <c r="V176" s="6" t="s">
        <v>30</v>
      </c>
      <c r="W176" s="6" t="s">
        <v>33</v>
      </c>
      <c r="X176" s="6"/>
      <c r="Y176" s="6"/>
      <c r="Z176" s="1" t="s">
        <v>30</v>
      </c>
      <c r="AA176" s="1" t="s">
        <v>34</v>
      </c>
      <c r="AB176" s="6"/>
      <c r="AC176" s="6"/>
      <c r="AD176" s="1" t="s">
        <v>35</v>
      </c>
      <c r="AE176" s="1" t="s">
        <v>29</v>
      </c>
      <c r="AF176" s="6">
        <v>3.5000000000000003E-2</v>
      </c>
      <c r="AG176" s="6">
        <v>48.37</v>
      </c>
      <c r="AH176" s="1" t="s">
        <v>36</v>
      </c>
      <c r="AI176" s="1" t="s">
        <v>37</v>
      </c>
      <c r="AJ176" s="6">
        <v>0.115</v>
      </c>
      <c r="AK176" s="6">
        <v>506.54</v>
      </c>
      <c r="AL176" s="1" t="s">
        <v>38</v>
      </c>
      <c r="AM176" s="1" t="s">
        <v>39</v>
      </c>
      <c r="AN176" s="6"/>
      <c r="AO176" s="6"/>
      <c r="AP176" s="1" t="s">
        <v>40</v>
      </c>
      <c r="AQ176" s="1" t="s">
        <v>41</v>
      </c>
      <c r="AR176" s="6"/>
      <c r="AS176" s="6"/>
      <c r="AT176" s="6"/>
      <c r="AU176" s="6"/>
      <c r="AV176" s="6"/>
      <c r="AW176" s="6"/>
      <c r="AX176" s="1" t="s">
        <v>42</v>
      </c>
      <c r="AY176" s="1" t="s">
        <v>39</v>
      </c>
      <c r="AZ176" s="6"/>
      <c r="BA176" s="6"/>
      <c r="BB176" s="1" t="s">
        <v>42</v>
      </c>
      <c r="BC176" s="1" t="s">
        <v>33</v>
      </c>
      <c r="BD176" s="6"/>
      <c r="BE176" s="6"/>
      <c r="BF176" s="1" t="s">
        <v>42</v>
      </c>
      <c r="BG176" s="1" t="s">
        <v>39</v>
      </c>
      <c r="BH176" s="6"/>
      <c r="BI176" s="11"/>
      <c r="BJ176" s="1" t="s">
        <v>43</v>
      </c>
      <c r="BK176" s="1" t="s">
        <v>44</v>
      </c>
      <c r="BL176" s="6"/>
      <c r="BM176" s="6"/>
      <c r="BN176" s="1" t="s">
        <v>45</v>
      </c>
      <c r="BO176" s="1" t="s">
        <v>44</v>
      </c>
      <c r="BP176" s="6"/>
      <c r="BQ176" s="6"/>
      <c r="BR176" s="1" t="s">
        <v>46</v>
      </c>
      <c r="BS176" s="1" t="s">
        <v>47</v>
      </c>
      <c r="BT176" s="6"/>
      <c r="BU176" s="6"/>
      <c r="BV176" s="1" t="s">
        <v>46</v>
      </c>
      <c r="BW176" s="1" t="s">
        <v>41</v>
      </c>
      <c r="BX176" s="6"/>
      <c r="BY176" s="6"/>
      <c r="BZ176" s="1" t="s">
        <v>46</v>
      </c>
      <c r="CA176" s="1" t="s">
        <v>48</v>
      </c>
      <c r="CB176" s="6"/>
      <c r="CC176" s="6"/>
      <c r="CD176" s="1" t="s">
        <v>46</v>
      </c>
      <c r="CE176" s="1" t="s">
        <v>48</v>
      </c>
      <c r="CF176" s="6"/>
      <c r="CG176" s="6"/>
      <c r="CH176" s="1" t="s">
        <v>46</v>
      </c>
      <c r="CI176" s="1" t="s">
        <v>39</v>
      </c>
      <c r="CJ176" s="6"/>
      <c r="CK176" s="6"/>
      <c r="CL176" s="1" t="s">
        <v>49</v>
      </c>
      <c r="CM176" s="1" t="s">
        <v>39</v>
      </c>
      <c r="CN176" s="6"/>
      <c r="CO176" s="6"/>
      <c r="CP176" s="1" t="s">
        <v>50</v>
      </c>
      <c r="CQ176" s="1" t="s">
        <v>51</v>
      </c>
      <c r="CR176" s="6"/>
      <c r="CS176" s="6"/>
      <c r="CT176" s="1" t="s">
        <v>50</v>
      </c>
      <c r="CU176" s="1" t="s">
        <v>39</v>
      </c>
      <c r="CV176" s="6"/>
      <c r="CW176" s="6"/>
      <c r="CX176" s="1" t="s">
        <v>50</v>
      </c>
      <c r="CY176" s="1" t="s">
        <v>39</v>
      </c>
      <c r="CZ176" s="6"/>
      <c r="DA176" s="6"/>
      <c r="DB176" s="1" t="s">
        <v>59</v>
      </c>
      <c r="DC176" s="1" t="s">
        <v>60</v>
      </c>
      <c r="DD176" s="6"/>
      <c r="DE176" s="6"/>
      <c r="DF176" s="1" t="s">
        <v>52</v>
      </c>
      <c r="DG176" s="1" t="s">
        <v>53</v>
      </c>
      <c r="DH176" s="6"/>
      <c r="DI176" s="6"/>
      <c r="DJ176" s="1" t="s">
        <v>31</v>
      </c>
      <c r="DK176" s="11"/>
    </row>
    <row r="177" spans="1:115" ht="15.75" x14ac:dyDescent="0.25">
      <c r="A177" s="6">
        <v>175</v>
      </c>
      <c r="B177" s="6">
        <v>3</v>
      </c>
      <c r="C177" s="9" t="s">
        <v>190</v>
      </c>
      <c r="D177" s="8" t="s">
        <v>373</v>
      </c>
      <c r="E177" s="6">
        <v>413.97899999999998</v>
      </c>
      <c r="F177" s="6">
        <v>327.63</v>
      </c>
      <c r="G177" s="10">
        <v>316.66872000000001</v>
      </c>
      <c r="H177" s="3">
        <f t="shared" si="10"/>
        <v>403.01772</v>
      </c>
      <c r="I177" s="3">
        <f t="shared" si="11"/>
        <v>403.01800000000003</v>
      </c>
      <c r="J177" s="1" t="s">
        <v>28</v>
      </c>
      <c r="K177" s="1" t="s">
        <v>29</v>
      </c>
      <c r="L177" s="6"/>
      <c r="M177" s="6"/>
      <c r="N177" s="1" t="s">
        <v>30</v>
      </c>
      <c r="O177" s="1" t="s">
        <v>34</v>
      </c>
      <c r="P177" s="6"/>
      <c r="Q177" s="6"/>
      <c r="R177" s="1" t="s">
        <v>30</v>
      </c>
      <c r="S177" s="1" t="s">
        <v>32</v>
      </c>
      <c r="T177" s="6"/>
      <c r="U177" s="6"/>
      <c r="V177" s="6" t="s">
        <v>30</v>
      </c>
      <c r="W177" s="6" t="s">
        <v>33</v>
      </c>
      <c r="X177" s="6"/>
      <c r="Y177" s="6"/>
      <c r="Z177" s="1" t="s">
        <v>30</v>
      </c>
      <c r="AA177" s="1" t="s">
        <v>34</v>
      </c>
      <c r="AB177" s="6"/>
      <c r="AC177" s="6"/>
      <c r="AD177" s="1" t="s">
        <v>35</v>
      </c>
      <c r="AE177" s="1" t="s">
        <v>29</v>
      </c>
      <c r="AF177" s="6"/>
      <c r="AG177" s="6"/>
      <c r="AH177" s="1" t="s">
        <v>36</v>
      </c>
      <c r="AI177" s="1" t="s">
        <v>37</v>
      </c>
      <c r="AJ177" s="6">
        <v>0.122</v>
      </c>
      <c r="AK177" s="6">
        <v>356.7</v>
      </c>
      <c r="AL177" s="1" t="s">
        <v>38</v>
      </c>
      <c r="AM177" s="1" t="s">
        <v>39</v>
      </c>
      <c r="AN177" s="6"/>
      <c r="AO177" s="6"/>
      <c r="AP177" s="1" t="s">
        <v>40</v>
      </c>
      <c r="AQ177" s="1" t="s">
        <v>41</v>
      </c>
      <c r="AR177" s="6"/>
      <c r="AS177" s="6"/>
      <c r="AT177" s="6"/>
      <c r="AU177" s="6"/>
      <c r="AV177" s="6"/>
      <c r="AW177" s="6"/>
      <c r="AX177" s="1" t="s">
        <v>42</v>
      </c>
      <c r="AY177" s="1" t="s">
        <v>39</v>
      </c>
      <c r="AZ177" s="6"/>
      <c r="BA177" s="6"/>
      <c r="BB177" s="1" t="s">
        <v>42</v>
      </c>
      <c r="BC177" s="1" t="s">
        <v>33</v>
      </c>
      <c r="BD177" s="6"/>
      <c r="BE177" s="6"/>
      <c r="BF177" s="1" t="s">
        <v>42</v>
      </c>
      <c r="BG177" s="1" t="s">
        <v>39</v>
      </c>
      <c r="BH177" s="6"/>
      <c r="BI177" s="11"/>
      <c r="BJ177" s="1" t="s">
        <v>43</v>
      </c>
      <c r="BK177" s="1" t="s">
        <v>44</v>
      </c>
      <c r="BL177" s="6"/>
      <c r="BM177" s="6"/>
      <c r="BN177" s="1" t="s">
        <v>45</v>
      </c>
      <c r="BO177" s="1" t="s">
        <v>44</v>
      </c>
      <c r="BP177" s="6">
        <v>0.01</v>
      </c>
      <c r="BQ177" s="6">
        <v>17.785</v>
      </c>
      <c r="BR177" s="1" t="s">
        <v>46</v>
      </c>
      <c r="BS177" s="1" t="s">
        <v>47</v>
      </c>
      <c r="BT177" s="6"/>
      <c r="BU177" s="6"/>
      <c r="BV177" s="1" t="s">
        <v>46</v>
      </c>
      <c r="BW177" s="1" t="s">
        <v>41</v>
      </c>
      <c r="BX177" s="6"/>
      <c r="BY177" s="6"/>
      <c r="BZ177" s="1" t="s">
        <v>46</v>
      </c>
      <c r="CA177" s="1" t="s">
        <v>48</v>
      </c>
      <c r="CB177" s="6"/>
      <c r="CC177" s="6"/>
      <c r="CD177" s="1" t="s">
        <v>46</v>
      </c>
      <c r="CE177" s="1" t="s">
        <v>48</v>
      </c>
      <c r="CF177" s="6"/>
      <c r="CG177" s="6"/>
      <c r="CH177" s="1" t="s">
        <v>46</v>
      </c>
      <c r="CI177" s="1" t="s">
        <v>39</v>
      </c>
      <c r="CJ177" s="6"/>
      <c r="CK177" s="6"/>
      <c r="CL177" s="1" t="s">
        <v>49</v>
      </c>
      <c r="CM177" s="1" t="s">
        <v>39</v>
      </c>
      <c r="CN177" s="6"/>
      <c r="CO177" s="6"/>
      <c r="CP177" s="1" t="s">
        <v>50</v>
      </c>
      <c r="CQ177" s="1" t="s">
        <v>51</v>
      </c>
      <c r="CR177" s="6"/>
      <c r="CS177" s="6"/>
      <c r="CT177" s="1" t="s">
        <v>50</v>
      </c>
      <c r="CU177" s="1" t="s">
        <v>39</v>
      </c>
      <c r="CV177" s="6"/>
      <c r="CW177" s="6"/>
      <c r="CX177" s="1" t="s">
        <v>50</v>
      </c>
      <c r="CY177" s="1" t="s">
        <v>39</v>
      </c>
      <c r="CZ177" s="6"/>
      <c r="DA177" s="6"/>
      <c r="DB177" s="1" t="s">
        <v>59</v>
      </c>
      <c r="DC177" s="1" t="s">
        <v>60</v>
      </c>
      <c r="DD177" s="6"/>
      <c r="DE177" s="6"/>
      <c r="DF177" s="1" t="s">
        <v>52</v>
      </c>
      <c r="DG177" s="1" t="s">
        <v>53</v>
      </c>
      <c r="DH177" s="6"/>
      <c r="DI177" s="6"/>
      <c r="DJ177" s="1" t="s">
        <v>31</v>
      </c>
      <c r="DK177" s="11">
        <v>28.533000000000001</v>
      </c>
    </row>
    <row r="178" spans="1:115" ht="15.75" x14ac:dyDescent="0.25">
      <c r="A178" s="6">
        <v>176</v>
      </c>
      <c r="B178" s="6">
        <v>3</v>
      </c>
      <c r="C178" s="9" t="s">
        <v>421</v>
      </c>
      <c r="D178" s="8" t="s">
        <v>373</v>
      </c>
      <c r="E178" s="6">
        <v>714.76400000000001</v>
      </c>
      <c r="F178" s="6">
        <v>165.161</v>
      </c>
      <c r="G178" s="10">
        <v>396.87504000000001</v>
      </c>
      <c r="H178" s="3">
        <f t="shared" si="10"/>
        <v>946.47804000000008</v>
      </c>
      <c r="I178" s="3">
        <f t="shared" si="11"/>
        <v>196.83726016</v>
      </c>
      <c r="J178" s="1" t="s">
        <v>28</v>
      </c>
      <c r="K178" s="1" t="s">
        <v>29</v>
      </c>
      <c r="L178" s="6"/>
      <c r="M178" s="6"/>
      <c r="N178" s="1" t="s">
        <v>30</v>
      </c>
      <c r="O178" s="1" t="s">
        <v>34</v>
      </c>
      <c r="P178" s="6"/>
      <c r="Q178" s="6"/>
      <c r="R178" s="1" t="s">
        <v>30</v>
      </c>
      <c r="S178" s="1" t="s">
        <v>32</v>
      </c>
      <c r="T178" s="6"/>
      <c r="U178" s="6"/>
      <c r="V178" s="6" t="s">
        <v>30</v>
      </c>
      <c r="W178" s="6" t="s">
        <v>33</v>
      </c>
      <c r="X178" s="6"/>
      <c r="Y178" s="6"/>
      <c r="Z178" s="1" t="s">
        <v>30</v>
      </c>
      <c r="AA178" s="1" t="s">
        <v>34</v>
      </c>
      <c r="AB178" s="6"/>
      <c r="AC178" s="6"/>
      <c r="AD178" s="1" t="s">
        <v>35</v>
      </c>
      <c r="AE178" s="1" t="s">
        <v>29</v>
      </c>
      <c r="AF178" s="6"/>
      <c r="AG178" s="6"/>
      <c r="AH178" s="1" t="s">
        <v>36</v>
      </c>
      <c r="AI178" s="1" t="s">
        <v>37</v>
      </c>
      <c r="AJ178" s="6"/>
      <c r="AK178" s="6"/>
      <c r="AL178" s="1" t="s">
        <v>38</v>
      </c>
      <c r="AM178" s="1" t="s">
        <v>39</v>
      </c>
      <c r="AN178" s="6"/>
      <c r="AO178" s="6"/>
      <c r="AP178" s="1" t="s">
        <v>40</v>
      </c>
      <c r="AQ178" s="1" t="s">
        <v>41</v>
      </c>
      <c r="AR178" s="6"/>
      <c r="AS178" s="6"/>
      <c r="AT178" s="6"/>
      <c r="AU178" s="6"/>
      <c r="AV178" s="6"/>
      <c r="AW178" s="6"/>
      <c r="AX178" s="1" t="s">
        <v>42</v>
      </c>
      <c r="AY178" s="1" t="s">
        <v>39</v>
      </c>
      <c r="AZ178" s="6"/>
      <c r="BA178" s="6"/>
      <c r="BB178" s="1" t="s">
        <v>42</v>
      </c>
      <c r="BC178" s="1" t="s">
        <v>33</v>
      </c>
      <c r="BD178" s="6">
        <v>3</v>
      </c>
      <c r="BE178" s="6">
        <v>14.973000000000001</v>
      </c>
      <c r="BF178" s="1" t="s">
        <v>42</v>
      </c>
      <c r="BG178" s="1" t="s">
        <v>39</v>
      </c>
      <c r="BH178" s="6"/>
      <c r="BI178" s="11"/>
      <c r="BJ178" s="1" t="s">
        <v>43</v>
      </c>
      <c r="BK178" s="1" t="s">
        <v>44</v>
      </c>
      <c r="BL178" s="6"/>
      <c r="BM178" s="6"/>
      <c r="BN178" s="1" t="s">
        <v>45</v>
      </c>
      <c r="BO178" s="1" t="s">
        <v>44</v>
      </c>
      <c r="BP178" s="6"/>
      <c r="BQ178" s="6"/>
      <c r="BR178" s="1" t="s">
        <v>46</v>
      </c>
      <c r="BS178" s="1" t="s">
        <v>47</v>
      </c>
      <c r="BT178" s="6"/>
      <c r="BU178" s="6"/>
      <c r="BV178" s="1" t="s">
        <v>46</v>
      </c>
      <c r="BW178" s="1" t="s">
        <v>41</v>
      </c>
      <c r="BX178" s="6">
        <v>0.03</v>
      </c>
      <c r="BY178" s="6">
        <v>33.75</v>
      </c>
      <c r="BZ178" s="1" t="s">
        <v>46</v>
      </c>
      <c r="CA178" s="1" t="s">
        <v>48</v>
      </c>
      <c r="CB178" s="6"/>
      <c r="CC178" s="6"/>
      <c r="CD178" s="1" t="s">
        <v>46</v>
      </c>
      <c r="CE178" s="1" t="s">
        <v>48</v>
      </c>
      <c r="CF178" s="6"/>
      <c r="CG178" s="6"/>
      <c r="CH178" s="1" t="s">
        <v>46</v>
      </c>
      <c r="CI178" s="1" t="s">
        <v>39</v>
      </c>
      <c r="CJ178" s="6"/>
      <c r="CK178" s="6"/>
      <c r="CL178" s="1" t="s">
        <v>49</v>
      </c>
      <c r="CM178" s="1" t="s">
        <v>39</v>
      </c>
      <c r="CN178" s="6"/>
      <c r="CO178" s="6"/>
      <c r="CP178" s="1" t="s">
        <v>50</v>
      </c>
      <c r="CQ178" s="1" t="s">
        <v>51</v>
      </c>
      <c r="CR178" s="6">
        <v>0.17499999999999999</v>
      </c>
      <c r="CS178" s="6">
        <v>29.4</v>
      </c>
      <c r="CT178" s="1" t="s">
        <v>50</v>
      </c>
      <c r="CU178" s="1" t="s">
        <v>39</v>
      </c>
      <c r="CV178" s="6">
        <v>17</v>
      </c>
      <c r="CW178" s="6">
        <v>9.843</v>
      </c>
      <c r="CX178" s="1" t="s">
        <v>50</v>
      </c>
      <c r="CY178" s="1" t="s">
        <v>39</v>
      </c>
      <c r="CZ178" s="6">
        <v>5</v>
      </c>
      <c r="DA178" s="6">
        <v>8.0649999999999995</v>
      </c>
      <c r="DB178" s="1" t="s">
        <v>59</v>
      </c>
      <c r="DC178" s="1" t="s">
        <v>60</v>
      </c>
      <c r="DD178" s="6"/>
      <c r="DE178" s="6"/>
      <c r="DF178" s="1" t="s">
        <v>52</v>
      </c>
      <c r="DG178" s="1" t="s">
        <v>53</v>
      </c>
      <c r="DH178" s="6"/>
      <c r="DI178" s="6"/>
      <c r="DJ178" s="1" t="s">
        <v>31</v>
      </c>
      <c r="DK178" s="11">
        <f t="shared" ref="DK178:DK183" si="13">0.254*G178</f>
        <v>100.80626016000001</v>
      </c>
    </row>
    <row r="179" spans="1:115" ht="15.75" x14ac:dyDescent="0.25">
      <c r="A179" s="6">
        <v>177</v>
      </c>
      <c r="B179" s="6">
        <v>3</v>
      </c>
      <c r="C179" s="9" t="s">
        <v>422</v>
      </c>
      <c r="D179" s="8" t="s">
        <v>373</v>
      </c>
      <c r="E179" s="6">
        <v>163.12299999999999</v>
      </c>
      <c r="F179" s="6">
        <v>33.134</v>
      </c>
      <c r="G179" s="10">
        <v>104.79456</v>
      </c>
      <c r="H179" s="3">
        <f t="shared" si="10"/>
        <v>234.78355999999997</v>
      </c>
      <c r="I179" s="3">
        <f t="shared" si="11"/>
        <v>94.076818240000009</v>
      </c>
      <c r="J179" s="1" t="s">
        <v>28</v>
      </c>
      <c r="K179" s="1" t="s">
        <v>29</v>
      </c>
      <c r="L179" s="6"/>
      <c r="M179" s="6"/>
      <c r="N179" s="1" t="s">
        <v>30</v>
      </c>
      <c r="O179" s="1" t="s">
        <v>34</v>
      </c>
      <c r="P179" s="6"/>
      <c r="Q179" s="6"/>
      <c r="R179" s="1" t="s">
        <v>30</v>
      </c>
      <c r="S179" s="1" t="s">
        <v>32</v>
      </c>
      <c r="T179" s="6"/>
      <c r="U179" s="6"/>
      <c r="V179" s="6" t="s">
        <v>30</v>
      </c>
      <c r="W179" s="6" t="s">
        <v>33</v>
      </c>
      <c r="X179" s="6"/>
      <c r="Y179" s="6"/>
      <c r="Z179" s="1" t="s">
        <v>30</v>
      </c>
      <c r="AA179" s="1" t="s">
        <v>34</v>
      </c>
      <c r="AB179" s="6"/>
      <c r="AC179" s="6"/>
      <c r="AD179" s="1" t="s">
        <v>35</v>
      </c>
      <c r="AE179" s="1" t="s">
        <v>29</v>
      </c>
      <c r="AF179" s="6"/>
      <c r="AG179" s="6"/>
      <c r="AH179" s="1" t="s">
        <v>36</v>
      </c>
      <c r="AI179" s="1" t="s">
        <v>37</v>
      </c>
      <c r="AJ179" s="6"/>
      <c r="AK179" s="6"/>
      <c r="AL179" s="1" t="s">
        <v>38</v>
      </c>
      <c r="AM179" s="1" t="s">
        <v>39</v>
      </c>
      <c r="AN179" s="6"/>
      <c r="AO179" s="6"/>
      <c r="AP179" s="1" t="s">
        <v>40</v>
      </c>
      <c r="AQ179" s="1" t="s">
        <v>41</v>
      </c>
      <c r="AR179" s="6"/>
      <c r="AS179" s="6"/>
      <c r="AT179" s="6"/>
      <c r="AU179" s="6"/>
      <c r="AV179" s="6"/>
      <c r="AW179" s="6"/>
      <c r="AX179" s="1" t="s">
        <v>42</v>
      </c>
      <c r="AY179" s="1" t="s">
        <v>39</v>
      </c>
      <c r="AZ179" s="6"/>
      <c r="BA179" s="6"/>
      <c r="BB179" s="1" t="s">
        <v>42</v>
      </c>
      <c r="BC179" s="1" t="s">
        <v>33</v>
      </c>
      <c r="BD179" s="6"/>
      <c r="BE179" s="6"/>
      <c r="BF179" s="1" t="s">
        <v>42</v>
      </c>
      <c r="BG179" s="1" t="s">
        <v>39</v>
      </c>
      <c r="BH179" s="6"/>
      <c r="BI179" s="11"/>
      <c r="BJ179" s="1" t="s">
        <v>43</v>
      </c>
      <c r="BK179" s="1" t="s">
        <v>44</v>
      </c>
      <c r="BL179" s="6"/>
      <c r="BM179" s="6"/>
      <c r="BN179" s="1" t="s">
        <v>45</v>
      </c>
      <c r="BO179" s="1" t="s">
        <v>44</v>
      </c>
      <c r="BP179" s="6"/>
      <c r="BQ179" s="6"/>
      <c r="BR179" s="1" t="s">
        <v>46</v>
      </c>
      <c r="BS179" s="1" t="s">
        <v>47</v>
      </c>
      <c r="BT179" s="6"/>
      <c r="BU179" s="6"/>
      <c r="BV179" s="1" t="s">
        <v>46</v>
      </c>
      <c r="BW179" s="1" t="s">
        <v>41</v>
      </c>
      <c r="BX179" s="6">
        <v>0.03</v>
      </c>
      <c r="BY179" s="6">
        <v>33.75</v>
      </c>
      <c r="BZ179" s="1" t="s">
        <v>46</v>
      </c>
      <c r="CA179" s="1" t="s">
        <v>48</v>
      </c>
      <c r="CB179" s="6"/>
      <c r="CC179" s="6"/>
      <c r="CD179" s="1" t="s">
        <v>46</v>
      </c>
      <c r="CE179" s="1" t="s">
        <v>48</v>
      </c>
      <c r="CF179" s="6"/>
      <c r="CG179" s="6"/>
      <c r="CH179" s="1" t="s">
        <v>46</v>
      </c>
      <c r="CI179" s="1" t="s">
        <v>39</v>
      </c>
      <c r="CJ179" s="6"/>
      <c r="CK179" s="6"/>
      <c r="CL179" s="1" t="s">
        <v>49</v>
      </c>
      <c r="CM179" s="1" t="s">
        <v>39</v>
      </c>
      <c r="CN179" s="6"/>
      <c r="CO179" s="6"/>
      <c r="CP179" s="1" t="s">
        <v>50</v>
      </c>
      <c r="CQ179" s="1" t="s">
        <v>51</v>
      </c>
      <c r="CR179" s="6">
        <v>9.5000000000000001E-2</v>
      </c>
      <c r="CS179" s="6">
        <v>15.96</v>
      </c>
      <c r="CT179" s="1" t="s">
        <v>50</v>
      </c>
      <c r="CU179" s="1" t="s">
        <v>39</v>
      </c>
      <c r="CV179" s="6">
        <v>10</v>
      </c>
      <c r="CW179" s="6">
        <v>9.6839999999999993</v>
      </c>
      <c r="CX179" s="1" t="s">
        <v>50</v>
      </c>
      <c r="CY179" s="1" t="s">
        <v>39</v>
      </c>
      <c r="CZ179" s="6">
        <v>5</v>
      </c>
      <c r="DA179" s="6">
        <v>8.0649999999999995</v>
      </c>
      <c r="DB179" s="1" t="s">
        <v>59</v>
      </c>
      <c r="DC179" s="1" t="s">
        <v>60</v>
      </c>
      <c r="DD179" s="6"/>
      <c r="DE179" s="6"/>
      <c r="DF179" s="1" t="s">
        <v>52</v>
      </c>
      <c r="DG179" s="1" t="s">
        <v>53</v>
      </c>
      <c r="DH179" s="6"/>
      <c r="DI179" s="6"/>
      <c r="DJ179" s="1" t="s">
        <v>31</v>
      </c>
      <c r="DK179" s="11">
        <f t="shared" si="13"/>
        <v>26.617818240000002</v>
      </c>
    </row>
    <row r="180" spans="1:115" ht="15.75" x14ac:dyDescent="0.25">
      <c r="A180" s="6">
        <v>178</v>
      </c>
      <c r="B180" s="6">
        <v>3</v>
      </c>
      <c r="C180" s="9" t="s">
        <v>191</v>
      </c>
      <c r="D180" s="8" t="s">
        <v>373</v>
      </c>
      <c r="E180" s="6">
        <v>858.76300000000003</v>
      </c>
      <c r="F180" s="6">
        <v>42.972000000000001</v>
      </c>
      <c r="G180" s="10">
        <v>338.0016</v>
      </c>
      <c r="H180" s="3">
        <f t="shared" si="10"/>
        <v>1153.7926</v>
      </c>
      <c r="I180" s="3">
        <f t="shared" si="11"/>
        <v>501.75840640000001</v>
      </c>
      <c r="J180" s="1" t="s">
        <v>28</v>
      </c>
      <c r="K180" s="1" t="s">
        <v>29</v>
      </c>
      <c r="L180" s="6"/>
      <c r="M180" s="6"/>
      <c r="N180" s="1" t="s">
        <v>30</v>
      </c>
      <c r="O180" s="1" t="s">
        <v>34</v>
      </c>
      <c r="P180" s="6"/>
      <c r="Q180" s="6"/>
      <c r="R180" s="1" t="s">
        <v>30</v>
      </c>
      <c r="S180" s="1" t="s">
        <v>32</v>
      </c>
      <c r="T180" s="6"/>
      <c r="U180" s="6"/>
      <c r="V180" s="6" t="s">
        <v>30</v>
      </c>
      <c r="W180" s="6" t="s">
        <v>33</v>
      </c>
      <c r="X180" s="6"/>
      <c r="Y180" s="6"/>
      <c r="Z180" s="1" t="s">
        <v>30</v>
      </c>
      <c r="AA180" s="1" t="s">
        <v>34</v>
      </c>
      <c r="AB180" s="6"/>
      <c r="AC180" s="6"/>
      <c r="AD180" s="1" t="s">
        <v>35</v>
      </c>
      <c r="AE180" s="1" t="s">
        <v>29</v>
      </c>
      <c r="AF180" s="6">
        <v>0.04</v>
      </c>
      <c r="AG180" s="6">
        <v>55.28</v>
      </c>
      <c r="AH180" s="1" t="s">
        <v>36</v>
      </c>
      <c r="AI180" s="1" t="s">
        <v>37</v>
      </c>
      <c r="AJ180" s="6">
        <v>0.152</v>
      </c>
      <c r="AK180" s="6">
        <v>353.22</v>
      </c>
      <c r="AL180" s="1" t="s">
        <v>38</v>
      </c>
      <c r="AM180" s="1" t="s">
        <v>39</v>
      </c>
      <c r="AN180" s="6"/>
      <c r="AO180" s="6"/>
      <c r="AP180" s="1" t="s">
        <v>40</v>
      </c>
      <c r="AQ180" s="1" t="s">
        <v>41</v>
      </c>
      <c r="AR180" s="6"/>
      <c r="AS180" s="6"/>
      <c r="AT180" s="6"/>
      <c r="AU180" s="6"/>
      <c r="AV180" s="6"/>
      <c r="AW180" s="6"/>
      <c r="AX180" s="1" t="s">
        <v>42</v>
      </c>
      <c r="AY180" s="1" t="s">
        <v>39</v>
      </c>
      <c r="AZ180" s="6"/>
      <c r="BA180" s="6"/>
      <c r="BB180" s="1" t="s">
        <v>42</v>
      </c>
      <c r="BC180" s="1" t="s">
        <v>33</v>
      </c>
      <c r="BD180" s="6">
        <v>1</v>
      </c>
      <c r="BE180" s="6">
        <v>7.4059999999999997</v>
      </c>
      <c r="BF180" s="1" t="s">
        <v>42</v>
      </c>
      <c r="BG180" s="1" t="s">
        <v>39</v>
      </c>
      <c r="BH180" s="6"/>
      <c r="BI180" s="11"/>
      <c r="BJ180" s="1" t="s">
        <v>43</v>
      </c>
      <c r="BK180" s="1" t="s">
        <v>44</v>
      </c>
      <c r="BL180" s="6"/>
      <c r="BM180" s="6"/>
      <c r="BN180" s="1" t="s">
        <v>45</v>
      </c>
      <c r="BO180" s="1" t="s">
        <v>44</v>
      </c>
      <c r="BP180" s="6"/>
      <c r="BQ180" s="6"/>
      <c r="BR180" s="1" t="s">
        <v>46</v>
      </c>
      <c r="BS180" s="1" t="s">
        <v>47</v>
      </c>
      <c r="BT180" s="6"/>
      <c r="BU180" s="6"/>
      <c r="BV180" s="1" t="s">
        <v>46</v>
      </c>
      <c r="BW180" s="1" t="s">
        <v>41</v>
      </c>
      <c r="BX180" s="6"/>
      <c r="BY180" s="6"/>
      <c r="BZ180" s="1" t="s">
        <v>46</v>
      </c>
      <c r="CA180" s="1" t="s">
        <v>48</v>
      </c>
      <c r="CB180" s="6"/>
      <c r="CC180" s="6"/>
      <c r="CD180" s="1" t="s">
        <v>46</v>
      </c>
      <c r="CE180" s="1" t="s">
        <v>48</v>
      </c>
      <c r="CF180" s="6"/>
      <c r="CG180" s="6"/>
      <c r="CH180" s="1" t="s">
        <v>46</v>
      </c>
      <c r="CI180" s="1" t="s">
        <v>39</v>
      </c>
      <c r="CJ180" s="6"/>
      <c r="CK180" s="6"/>
      <c r="CL180" s="1" t="s">
        <v>49</v>
      </c>
      <c r="CM180" s="1" t="s">
        <v>39</v>
      </c>
      <c r="CN180" s="6"/>
      <c r="CO180" s="6"/>
      <c r="CP180" s="1" t="s">
        <v>50</v>
      </c>
      <c r="CQ180" s="1" t="s">
        <v>51</v>
      </c>
      <c r="CR180" s="6"/>
      <c r="CS180" s="6"/>
      <c r="CT180" s="1" t="s">
        <v>50</v>
      </c>
      <c r="CU180" s="1" t="s">
        <v>39</v>
      </c>
      <c r="CV180" s="6"/>
      <c r="CW180" s="6"/>
      <c r="CX180" s="1" t="s">
        <v>50</v>
      </c>
      <c r="CY180" s="1" t="s">
        <v>39</v>
      </c>
      <c r="CZ180" s="6"/>
      <c r="DA180" s="6"/>
      <c r="DB180" s="1" t="s">
        <v>59</v>
      </c>
      <c r="DC180" s="1" t="s">
        <v>60</v>
      </c>
      <c r="DD180" s="6"/>
      <c r="DE180" s="6"/>
      <c r="DF180" s="1" t="s">
        <v>52</v>
      </c>
      <c r="DG180" s="1" t="s">
        <v>53</v>
      </c>
      <c r="DH180" s="6"/>
      <c r="DI180" s="6"/>
      <c r="DJ180" s="1" t="s">
        <v>31</v>
      </c>
      <c r="DK180" s="11">
        <f t="shared" si="13"/>
        <v>85.852406400000007</v>
      </c>
    </row>
    <row r="181" spans="1:115" ht="15.75" x14ac:dyDescent="0.25">
      <c r="A181" s="6">
        <v>179</v>
      </c>
      <c r="B181" s="6">
        <v>3</v>
      </c>
      <c r="C181" s="9" t="s">
        <v>192</v>
      </c>
      <c r="D181" s="8" t="s">
        <v>373</v>
      </c>
      <c r="E181" s="6">
        <v>576.70699999999999</v>
      </c>
      <c r="F181" s="6">
        <v>72.686000000000007</v>
      </c>
      <c r="G181" s="10">
        <v>330.70943999999997</v>
      </c>
      <c r="H181" s="3">
        <f t="shared" si="10"/>
        <v>834.73043999999993</v>
      </c>
      <c r="I181" s="3">
        <f t="shared" si="11"/>
        <v>650.98919776000002</v>
      </c>
      <c r="J181" s="1" t="s">
        <v>28</v>
      </c>
      <c r="K181" s="1" t="s">
        <v>29</v>
      </c>
      <c r="L181" s="6">
        <v>0.05</v>
      </c>
      <c r="M181" s="6">
        <v>64.25</v>
      </c>
      <c r="N181" s="1" t="s">
        <v>30</v>
      </c>
      <c r="O181" s="1" t="s">
        <v>34</v>
      </c>
      <c r="P181" s="6"/>
      <c r="Q181" s="6"/>
      <c r="R181" s="1" t="s">
        <v>30</v>
      </c>
      <c r="S181" s="1" t="s">
        <v>32</v>
      </c>
      <c r="T181" s="6"/>
      <c r="U181" s="6"/>
      <c r="V181" s="6" t="s">
        <v>30</v>
      </c>
      <c r="W181" s="6" t="s">
        <v>33</v>
      </c>
      <c r="X181" s="6">
        <v>4</v>
      </c>
      <c r="Y181" s="6">
        <v>28.42</v>
      </c>
      <c r="Z181" s="1" t="s">
        <v>30</v>
      </c>
      <c r="AA181" s="1" t="s">
        <v>34</v>
      </c>
      <c r="AB181" s="6"/>
      <c r="AC181" s="6"/>
      <c r="AD181" s="1" t="s">
        <v>35</v>
      </c>
      <c r="AE181" s="1" t="s">
        <v>29</v>
      </c>
      <c r="AF181" s="6"/>
      <c r="AG181" s="6"/>
      <c r="AH181" s="1" t="s">
        <v>36</v>
      </c>
      <c r="AI181" s="1" t="s">
        <v>37</v>
      </c>
      <c r="AJ181" s="6">
        <v>0.12</v>
      </c>
      <c r="AK181" s="6">
        <v>261</v>
      </c>
      <c r="AL181" s="1" t="s">
        <v>38</v>
      </c>
      <c r="AM181" s="1" t="s">
        <v>39</v>
      </c>
      <c r="AN181" s="6">
        <v>12</v>
      </c>
      <c r="AO181" s="6">
        <v>8.4019999999999992</v>
      </c>
      <c r="AP181" s="1" t="s">
        <v>40</v>
      </c>
      <c r="AQ181" s="1" t="s">
        <v>41</v>
      </c>
      <c r="AR181" s="6"/>
      <c r="AS181" s="6"/>
      <c r="AT181" s="6"/>
      <c r="AU181" s="6"/>
      <c r="AV181" s="6"/>
      <c r="AW181" s="6"/>
      <c r="AX181" s="1" t="s">
        <v>42</v>
      </c>
      <c r="AY181" s="1" t="s">
        <v>39</v>
      </c>
      <c r="AZ181" s="6"/>
      <c r="BA181" s="6"/>
      <c r="BB181" s="1" t="s">
        <v>42</v>
      </c>
      <c r="BC181" s="1" t="s">
        <v>33</v>
      </c>
      <c r="BD181" s="6">
        <f>3+1</f>
        <v>4</v>
      </c>
      <c r="BE181" s="6">
        <f>14.812+7.406</f>
        <v>22.218</v>
      </c>
      <c r="BF181" s="1" t="s">
        <v>42</v>
      </c>
      <c r="BG181" s="1" t="s">
        <v>39</v>
      </c>
      <c r="BH181" s="6">
        <v>12</v>
      </c>
      <c r="BI181" s="11">
        <v>40.884</v>
      </c>
      <c r="BJ181" s="1" t="s">
        <v>43</v>
      </c>
      <c r="BK181" s="1" t="s">
        <v>44</v>
      </c>
      <c r="BL181" s="6">
        <f>0.012+0.005</f>
        <v>1.7000000000000001E-2</v>
      </c>
      <c r="BM181" s="6">
        <f>4.872+1.015</f>
        <v>5.8869999999999996</v>
      </c>
      <c r="BN181" s="1" t="s">
        <v>45</v>
      </c>
      <c r="BO181" s="1" t="s">
        <v>44</v>
      </c>
      <c r="BP181" s="6"/>
      <c r="BQ181" s="6"/>
      <c r="BR181" s="1" t="s">
        <v>46</v>
      </c>
      <c r="BS181" s="1" t="s">
        <v>47</v>
      </c>
      <c r="BT181" s="6"/>
      <c r="BU181" s="6"/>
      <c r="BV181" s="1" t="s">
        <v>46</v>
      </c>
      <c r="BW181" s="1" t="s">
        <v>41</v>
      </c>
      <c r="BX181" s="6">
        <v>0.06</v>
      </c>
      <c r="BY181" s="6">
        <v>67.5</v>
      </c>
      <c r="BZ181" s="1" t="s">
        <v>46</v>
      </c>
      <c r="CA181" s="1" t="s">
        <v>48</v>
      </c>
      <c r="CB181" s="6"/>
      <c r="CC181" s="6"/>
      <c r="CD181" s="1" t="s">
        <v>46</v>
      </c>
      <c r="CE181" s="1" t="s">
        <v>48</v>
      </c>
      <c r="CF181" s="6"/>
      <c r="CG181" s="6"/>
      <c r="CH181" s="1" t="s">
        <v>46</v>
      </c>
      <c r="CI181" s="1" t="s">
        <v>39</v>
      </c>
      <c r="CJ181" s="6">
        <v>8</v>
      </c>
      <c r="CK181" s="6">
        <v>47.816000000000003</v>
      </c>
      <c r="CL181" s="1" t="s">
        <v>49</v>
      </c>
      <c r="CM181" s="1" t="s">
        <v>39</v>
      </c>
      <c r="CN181" s="6">
        <v>10</v>
      </c>
      <c r="CO181" s="6">
        <v>5.76</v>
      </c>
      <c r="CP181" s="1" t="s">
        <v>50</v>
      </c>
      <c r="CQ181" s="1" t="s">
        <v>51</v>
      </c>
      <c r="CR181" s="6">
        <v>0.05</v>
      </c>
      <c r="CS181" s="6">
        <v>8.4</v>
      </c>
      <c r="CT181" s="1" t="s">
        <v>50</v>
      </c>
      <c r="CU181" s="1" t="s">
        <v>39</v>
      </c>
      <c r="CV181" s="6"/>
      <c r="CW181" s="6"/>
      <c r="CX181" s="1" t="s">
        <v>50</v>
      </c>
      <c r="CY181" s="1" t="s">
        <v>39</v>
      </c>
      <c r="CZ181" s="6">
        <v>4</v>
      </c>
      <c r="DA181" s="6">
        <v>6.452</v>
      </c>
      <c r="DB181" s="1" t="s">
        <v>59</v>
      </c>
      <c r="DC181" s="1" t="s">
        <v>60</v>
      </c>
      <c r="DD181" s="6"/>
      <c r="DE181" s="6"/>
      <c r="DF181" s="1" t="s">
        <v>52</v>
      </c>
      <c r="DG181" s="1" t="s">
        <v>53</v>
      </c>
      <c r="DH181" s="6"/>
      <c r="DI181" s="6"/>
      <c r="DJ181" s="1" t="s">
        <v>31</v>
      </c>
      <c r="DK181" s="11">
        <f t="shared" si="13"/>
        <v>84.000197759999992</v>
      </c>
    </row>
    <row r="182" spans="1:115" ht="15.75" x14ac:dyDescent="0.25">
      <c r="A182" s="6">
        <v>180</v>
      </c>
      <c r="B182" s="6">
        <v>3</v>
      </c>
      <c r="C182" s="9" t="s">
        <v>193</v>
      </c>
      <c r="D182" s="8" t="s">
        <v>373</v>
      </c>
      <c r="E182" s="6">
        <v>1059.0340000000001</v>
      </c>
      <c r="F182" s="6">
        <v>464.67700000000002</v>
      </c>
      <c r="G182" s="10">
        <v>351.80099999999999</v>
      </c>
      <c r="H182" s="3">
        <f t="shared" si="10"/>
        <v>946.15800000000013</v>
      </c>
      <c r="I182" s="3">
        <f t="shared" si="11"/>
        <v>138.50045399999999</v>
      </c>
      <c r="J182" s="1" t="s">
        <v>28</v>
      </c>
      <c r="K182" s="1" t="s">
        <v>29</v>
      </c>
      <c r="L182" s="6"/>
      <c r="M182" s="6"/>
      <c r="N182" s="1" t="s">
        <v>30</v>
      </c>
      <c r="O182" s="1" t="s">
        <v>34</v>
      </c>
      <c r="P182" s="6"/>
      <c r="Q182" s="6"/>
      <c r="R182" s="1" t="s">
        <v>30</v>
      </c>
      <c r="S182" s="1" t="s">
        <v>32</v>
      </c>
      <c r="T182" s="6"/>
      <c r="U182" s="6"/>
      <c r="V182" s="6" t="s">
        <v>30</v>
      </c>
      <c r="W182" s="6" t="s">
        <v>33</v>
      </c>
      <c r="X182" s="6">
        <v>4</v>
      </c>
      <c r="Y182" s="6">
        <v>28.42</v>
      </c>
      <c r="Z182" s="1" t="s">
        <v>30</v>
      </c>
      <c r="AA182" s="1" t="s">
        <v>34</v>
      </c>
      <c r="AB182" s="6"/>
      <c r="AC182" s="6"/>
      <c r="AD182" s="1" t="s">
        <v>35</v>
      </c>
      <c r="AE182" s="1" t="s">
        <v>29</v>
      </c>
      <c r="AF182" s="6"/>
      <c r="AG182" s="6"/>
      <c r="AH182" s="1" t="s">
        <v>36</v>
      </c>
      <c r="AI182" s="1" t="s">
        <v>37</v>
      </c>
      <c r="AJ182" s="6"/>
      <c r="AK182" s="6"/>
      <c r="AL182" s="1" t="s">
        <v>38</v>
      </c>
      <c r="AM182" s="1" t="s">
        <v>39</v>
      </c>
      <c r="AN182" s="6">
        <v>4</v>
      </c>
      <c r="AO182" s="6">
        <v>3.2029999999999998</v>
      </c>
      <c r="AP182" s="1" t="s">
        <v>40</v>
      </c>
      <c r="AQ182" s="1" t="s">
        <v>41</v>
      </c>
      <c r="AR182" s="6"/>
      <c r="AS182" s="6"/>
      <c r="AT182" s="6"/>
      <c r="AU182" s="6"/>
      <c r="AV182" s="6"/>
      <c r="AW182" s="6"/>
      <c r="AX182" s="1" t="s">
        <v>42</v>
      </c>
      <c r="AY182" s="1" t="s">
        <v>39</v>
      </c>
      <c r="AZ182" s="6"/>
      <c r="BA182" s="6"/>
      <c r="BB182" s="1" t="s">
        <v>42</v>
      </c>
      <c r="BC182" s="1" t="s">
        <v>33</v>
      </c>
      <c r="BD182" s="6"/>
      <c r="BE182" s="6"/>
      <c r="BF182" s="1" t="s">
        <v>42</v>
      </c>
      <c r="BG182" s="1" t="s">
        <v>39</v>
      </c>
      <c r="BH182" s="6"/>
      <c r="BI182" s="11"/>
      <c r="BJ182" s="1" t="s">
        <v>43</v>
      </c>
      <c r="BK182" s="1" t="s">
        <v>44</v>
      </c>
      <c r="BL182" s="6"/>
      <c r="BM182" s="6"/>
      <c r="BN182" s="1" t="s">
        <v>45</v>
      </c>
      <c r="BO182" s="1" t="s">
        <v>44</v>
      </c>
      <c r="BP182" s="6"/>
      <c r="BQ182" s="6"/>
      <c r="BR182" s="1" t="s">
        <v>46</v>
      </c>
      <c r="BS182" s="1" t="s">
        <v>47</v>
      </c>
      <c r="BT182" s="6"/>
      <c r="BU182" s="6"/>
      <c r="BV182" s="1" t="s">
        <v>46</v>
      </c>
      <c r="BW182" s="1" t="s">
        <v>41</v>
      </c>
      <c r="BX182" s="6"/>
      <c r="BY182" s="6"/>
      <c r="BZ182" s="1" t="s">
        <v>46</v>
      </c>
      <c r="CA182" s="1" t="s">
        <v>48</v>
      </c>
      <c r="CB182" s="6"/>
      <c r="CC182" s="6"/>
      <c r="CD182" s="1" t="s">
        <v>46</v>
      </c>
      <c r="CE182" s="1" t="s">
        <v>48</v>
      </c>
      <c r="CF182" s="6"/>
      <c r="CG182" s="6"/>
      <c r="CH182" s="1" t="s">
        <v>46</v>
      </c>
      <c r="CI182" s="1" t="s">
        <v>39</v>
      </c>
      <c r="CJ182" s="6"/>
      <c r="CK182" s="6"/>
      <c r="CL182" s="1" t="s">
        <v>49</v>
      </c>
      <c r="CM182" s="1" t="s">
        <v>39</v>
      </c>
      <c r="CN182" s="6">
        <v>10</v>
      </c>
      <c r="CO182" s="6">
        <v>5.76</v>
      </c>
      <c r="CP182" s="1" t="s">
        <v>50</v>
      </c>
      <c r="CQ182" s="1" t="s">
        <v>51</v>
      </c>
      <c r="CR182" s="6">
        <v>7.0000000000000007E-2</v>
      </c>
      <c r="CS182" s="6">
        <v>11.76</v>
      </c>
      <c r="CT182" s="1" t="s">
        <v>50</v>
      </c>
      <c r="CU182" s="1" t="s">
        <v>39</v>
      </c>
      <c r="CV182" s="6"/>
      <c r="CW182" s="6"/>
      <c r="CX182" s="1" t="s">
        <v>50</v>
      </c>
      <c r="CY182" s="1" t="s">
        <v>39</v>
      </c>
      <c r="CZ182" s="6"/>
      <c r="DA182" s="6"/>
      <c r="DB182" s="1" t="s">
        <v>59</v>
      </c>
      <c r="DC182" s="1" t="s">
        <v>60</v>
      </c>
      <c r="DD182" s="6"/>
      <c r="DE182" s="6"/>
      <c r="DF182" s="1" t="s">
        <v>52</v>
      </c>
      <c r="DG182" s="1" t="s">
        <v>53</v>
      </c>
      <c r="DH182" s="6"/>
      <c r="DI182" s="6"/>
      <c r="DJ182" s="1" t="s">
        <v>31</v>
      </c>
      <c r="DK182" s="11">
        <f t="shared" si="13"/>
        <v>89.357454000000004</v>
      </c>
    </row>
    <row r="183" spans="1:115" ht="15.75" x14ac:dyDescent="0.25">
      <c r="A183" s="6">
        <v>181</v>
      </c>
      <c r="B183" s="6">
        <v>3</v>
      </c>
      <c r="C183" s="9" t="s">
        <v>194</v>
      </c>
      <c r="D183" s="8" t="s">
        <v>373</v>
      </c>
      <c r="E183" s="6">
        <v>1570.2840000000001</v>
      </c>
      <c r="F183" s="6">
        <v>25.298999999999999</v>
      </c>
      <c r="G183" s="10">
        <v>424.46411999999998</v>
      </c>
      <c r="H183" s="3">
        <f t="shared" si="10"/>
        <v>1969.4491200000002</v>
      </c>
      <c r="I183" s="3">
        <f t="shared" si="11"/>
        <v>165.60688648000001</v>
      </c>
      <c r="J183" s="1" t="s">
        <v>28</v>
      </c>
      <c r="K183" s="1" t="s">
        <v>29</v>
      </c>
      <c r="L183" s="6">
        <v>1.4999999999999999E-2</v>
      </c>
      <c r="M183" s="6">
        <v>8.0549999999999997</v>
      </c>
      <c r="N183" s="1" t="s">
        <v>30</v>
      </c>
      <c r="O183" s="1" t="s">
        <v>34</v>
      </c>
      <c r="P183" s="6"/>
      <c r="Q183" s="6"/>
      <c r="R183" s="1" t="s">
        <v>30</v>
      </c>
      <c r="S183" s="1" t="s">
        <v>32</v>
      </c>
      <c r="T183" s="6"/>
      <c r="U183" s="6"/>
      <c r="V183" s="6" t="s">
        <v>30</v>
      </c>
      <c r="W183" s="6" t="s">
        <v>33</v>
      </c>
      <c r="X183" s="6">
        <v>3</v>
      </c>
      <c r="Y183" s="6">
        <v>21.315000000000001</v>
      </c>
      <c r="Z183" s="1" t="s">
        <v>30</v>
      </c>
      <c r="AA183" s="1" t="s">
        <v>34</v>
      </c>
      <c r="AB183" s="6"/>
      <c r="AC183" s="6"/>
      <c r="AD183" s="1" t="s">
        <v>35</v>
      </c>
      <c r="AE183" s="1" t="s">
        <v>29</v>
      </c>
      <c r="AF183" s="6"/>
      <c r="AG183" s="6"/>
      <c r="AH183" s="1" t="s">
        <v>36</v>
      </c>
      <c r="AI183" s="1" t="s">
        <v>37</v>
      </c>
      <c r="AJ183" s="6"/>
      <c r="AK183" s="6"/>
      <c r="AL183" s="1" t="s">
        <v>38</v>
      </c>
      <c r="AM183" s="1" t="s">
        <v>39</v>
      </c>
      <c r="AN183" s="6"/>
      <c r="AO183" s="6"/>
      <c r="AP183" s="1" t="s">
        <v>40</v>
      </c>
      <c r="AQ183" s="1" t="s">
        <v>41</v>
      </c>
      <c r="AR183" s="6"/>
      <c r="AS183" s="6"/>
      <c r="AT183" s="6"/>
      <c r="AU183" s="6"/>
      <c r="AV183" s="6"/>
      <c r="AW183" s="6"/>
      <c r="AX183" s="1" t="s">
        <v>42</v>
      </c>
      <c r="AY183" s="1" t="s">
        <v>39</v>
      </c>
      <c r="AZ183" s="6"/>
      <c r="BA183" s="6"/>
      <c r="BB183" s="1" t="s">
        <v>42</v>
      </c>
      <c r="BC183" s="1" t="s">
        <v>33</v>
      </c>
      <c r="BD183" s="6">
        <v>1</v>
      </c>
      <c r="BE183" s="6">
        <v>7.4059999999999997</v>
      </c>
      <c r="BF183" s="1" t="s">
        <v>42</v>
      </c>
      <c r="BG183" s="1" t="s">
        <v>39</v>
      </c>
      <c r="BH183" s="6"/>
      <c r="BI183" s="11"/>
      <c r="BJ183" s="1" t="s">
        <v>43</v>
      </c>
      <c r="BK183" s="1" t="s">
        <v>44</v>
      </c>
      <c r="BL183" s="6"/>
      <c r="BM183" s="6"/>
      <c r="BN183" s="1" t="s">
        <v>45</v>
      </c>
      <c r="BO183" s="1" t="s">
        <v>44</v>
      </c>
      <c r="BP183" s="6"/>
      <c r="BQ183" s="6"/>
      <c r="BR183" s="1" t="s">
        <v>46</v>
      </c>
      <c r="BS183" s="1" t="s">
        <v>47</v>
      </c>
      <c r="BT183" s="6"/>
      <c r="BU183" s="6"/>
      <c r="BV183" s="1" t="s">
        <v>46</v>
      </c>
      <c r="BW183" s="1" t="s">
        <v>41</v>
      </c>
      <c r="BX183" s="6"/>
      <c r="BY183" s="6"/>
      <c r="BZ183" s="1" t="s">
        <v>46</v>
      </c>
      <c r="CA183" s="1" t="s">
        <v>48</v>
      </c>
      <c r="CB183" s="6"/>
      <c r="CC183" s="6"/>
      <c r="CD183" s="1" t="s">
        <v>46</v>
      </c>
      <c r="CE183" s="1" t="s">
        <v>48</v>
      </c>
      <c r="CF183" s="6"/>
      <c r="CG183" s="6"/>
      <c r="CH183" s="1" t="s">
        <v>46</v>
      </c>
      <c r="CI183" s="1" t="s">
        <v>39</v>
      </c>
      <c r="CJ183" s="6"/>
      <c r="CK183" s="6"/>
      <c r="CL183" s="1" t="s">
        <v>49</v>
      </c>
      <c r="CM183" s="1" t="s">
        <v>39</v>
      </c>
      <c r="CN183" s="6">
        <v>10</v>
      </c>
      <c r="CO183" s="6">
        <v>5.76</v>
      </c>
      <c r="CP183" s="1" t="s">
        <v>50</v>
      </c>
      <c r="CQ183" s="1" t="s">
        <v>51</v>
      </c>
      <c r="CR183" s="6">
        <v>6.5000000000000002E-2</v>
      </c>
      <c r="CS183" s="6">
        <v>10.92</v>
      </c>
      <c r="CT183" s="1" t="s">
        <v>50</v>
      </c>
      <c r="CU183" s="1" t="s">
        <v>39</v>
      </c>
      <c r="CV183" s="6">
        <v>8</v>
      </c>
      <c r="CW183" s="6">
        <v>4.3369999999999997</v>
      </c>
      <c r="CX183" s="1" t="s">
        <v>50</v>
      </c>
      <c r="CY183" s="1" t="s">
        <v>39</v>
      </c>
      <c r="CZ183" s="6"/>
      <c r="DA183" s="6"/>
      <c r="DB183" s="1" t="s">
        <v>59</v>
      </c>
      <c r="DC183" s="1" t="s">
        <v>60</v>
      </c>
      <c r="DD183" s="6"/>
      <c r="DE183" s="6"/>
      <c r="DF183" s="1" t="s">
        <v>52</v>
      </c>
      <c r="DG183" s="1" t="s">
        <v>53</v>
      </c>
      <c r="DH183" s="6"/>
      <c r="DI183" s="6"/>
      <c r="DJ183" s="1" t="s">
        <v>31</v>
      </c>
      <c r="DK183" s="11">
        <f t="shared" si="13"/>
        <v>107.81388647999999</v>
      </c>
    </row>
    <row r="184" spans="1:115" ht="15.75" x14ac:dyDescent="0.25">
      <c r="A184" s="6">
        <v>182</v>
      </c>
      <c r="B184" s="6">
        <v>3</v>
      </c>
      <c r="C184" s="9" t="s">
        <v>423</v>
      </c>
      <c r="D184" s="8" t="s">
        <v>373</v>
      </c>
      <c r="E184" s="6">
        <v>0</v>
      </c>
      <c r="F184" s="6">
        <v>0</v>
      </c>
      <c r="G184" s="10">
        <v>453.36500000000001</v>
      </c>
      <c r="H184" s="3">
        <f t="shared" si="10"/>
        <v>453.36500000000001</v>
      </c>
      <c r="I184" s="3">
        <f t="shared" si="11"/>
        <v>485.4</v>
      </c>
      <c r="J184" s="1" t="s">
        <v>28</v>
      </c>
      <c r="K184" s="1" t="s">
        <v>29</v>
      </c>
      <c r="L184" s="6">
        <f>0.03+0.03</f>
        <v>0.06</v>
      </c>
      <c r="M184" s="6">
        <f>16.11+57.48</f>
        <v>73.59</v>
      </c>
      <c r="N184" s="1" t="s">
        <v>30</v>
      </c>
      <c r="O184" s="1" t="s">
        <v>34</v>
      </c>
      <c r="P184" s="6"/>
      <c r="Q184" s="6"/>
      <c r="R184" s="1" t="s">
        <v>30</v>
      </c>
      <c r="S184" s="1" t="s">
        <v>32</v>
      </c>
      <c r="T184" s="6"/>
      <c r="U184" s="6"/>
      <c r="V184" s="6" t="s">
        <v>30</v>
      </c>
      <c r="W184" s="6" t="s">
        <v>33</v>
      </c>
      <c r="X184" s="6"/>
      <c r="Y184" s="6"/>
      <c r="Z184" s="1" t="s">
        <v>30</v>
      </c>
      <c r="AA184" s="1" t="s">
        <v>34</v>
      </c>
      <c r="AB184" s="6"/>
      <c r="AC184" s="6"/>
      <c r="AD184" s="1" t="s">
        <v>35</v>
      </c>
      <c r="AE184" s="1" t="s">
        <v>29</v>
      </c>
      <c r="AF184" s="6"/>
      <c r="AG184" s="6"/>
      <c r="AH184" s="1" t="s">
        <v>36</v>
      </c>
      <c r="AI184" s="1" t="s">
        <v>37</v>
      </c>
      <c r="AJ184" s="6"/>
      <c r="AK184" s="6"/>
      <c r="AL184" s="1" t="s">
        <v>38</v>
      </c>
      <c r="AM184" s="1" t="s">
        <v>39</v>
      </c>
      <c r="AN184" s="6">
        <v>10</v>
      </c>
      <c r="AO184" s="6">
        <v>6.633</v>
      </c>
      <c r="AP184" s="1" t="s">
        <v>40</v>
      </c>
      <c r="AQ184" s="1" t="s">
        <v>41</v>
      </c>
      <c r="AR184" s="6"/>
      <c r="AS184" s="6"/>
      <c r="AT184" s="6"/>
      <c r="AU184" s="6"/>
      <c r="AV184" s="6"/>
      <c r="AW184" s="6"/>
      <c r="AX184" s="1" t="s">
        <v>42</v>
      </c>
      <c r="AY184" s="1" t="s">
        <v>39</v>
      </c>
      <c r="AZ184" s="6"/>
      <c r="BA184" s="6"/>
      <c r="BB184" s="1" t="s">
        <v>42</v>
      </c>
      <c r="BC184" s="1" t="s">
        <v>33</v>
      </c>
      <c r="BD184" s="6"/>
      <c r="BE184" s="6"/>
      <c r="BF184" s="1" t="s">
        <v>42</v>
      </c>
      <c r="BG184" s="1" t="s">
        <v>39</v>
      </c>
      <c r="BH184" s="6"/>
      <c r="BI184" s="11"/>
      <c r="BJ184" s="1" t="s">
        <v>43</v>
      </c>
      <c r="BK184" s="1" t="s">
        <v>44</v>
      </c>
      <c r="BL184" s="6"/>
      <c r="BM184" s="6"/>
      <c r="BN184" s="1" t="s">
        <v>45</v>
      </c>
      <c r="BO184" s="1" t="s">
        <v>44</v>
      </c>
      <c r="BP184" s="6"/>
      <c r="BQ184" s="6"/>
      <c r="BR184" s="1" t="s">
        <v>46</v>
      </c>
      <c r="BS184" s="1" t="s">
        <v>47</v>
      </c>
      <c r="BT184" s="6"/>
      <c r="BU184" s="6"/>
      <c r="BV184" s="1" t="s">
        <v>46</v>
      </c>
      <c r="BW184" s="1" t="s">
        <v>41</v>
      </c>
      <c r="BX184" s="6"/>
      <c r="BY184" s="6"/>
      <c r="BZ184" s="1" t="s">
        <v>46</v>
      </c>
      <c r="CA184" s="1" t="s">
        <v>48</v>
      </c>
      <c r="CB184" s="6">
        <v>0.08</v>
      </c>
      <c r="CC184" s="6">
        <v>92.4</v>
      </c>
      <c r="CD184" s="1" t="s">
        <v>46</v>
      </c>
      <c r="CE184" s="1" t="s">
        <v>48</v>
      </c>
      <c r="CF184" s="6">
        <v>0.2</v>
      </c>
      <c r="CG184" s="6">
        <v>306.8</v>
      </c>
      <c r="CH184" s="1" t="s">
        <v>46</v>
      </c>
      <c r="CI184" s="1" t="s">
        <v>39</v>
      </c>
      <c r="CJ184" s="6">
        <v>1</v>
      </c>
      <c r="CK184" s="6">
        <v>5.9770000000000003</v>
      </c>
      <c r="CL184" s="1" t="s">
        <v>49</v>
      </c>
      <c r="CM184" s="1" t="s">
        <v>39</v>
      </c>
      <c r="CN184" s="6"/>
      <c r="CO184" s="6"/>
      <c r="CP184" s="1" t="s">
        <v>50</v>
      </c>
      <c r="CQ184" s="1" t="s">
        <v>51</v>
      </c>
      <c r="CR184" s="6"/>
      <c r="CS184" s="6"/>
      <c r="CT184" s="1" t="s">
        <v>50</v>
      </c>
      <c r="CU184" s="1" t="s">
        <v>39</v>
      </c>
      <c r="CV184" s="6"/>
      <c r="CW184" s="6"/>
      <c r="CX184" s="1" t="s">
        <v>50</v>
      </c>
      <c r="CY184" s="1" t="s">
        <v>39</v>
      </c>
      <c r="CZ184" s="6"/>
      <c r="DA184" s="6"/>
      <c r="DB184" s="1" t="s">
        <v>59</v>
      </c>
      <c r="DC184" s="1" t="s">
        <v>60</v>
      </c>
      <c r="DD184" s="6"/>
      <c r="DE184" s="6"/>
      <c r="DF184" s="1" t="s">
        <v>52</v>
      </c>
      <c r="DG184" s="1" t="s">
        <v>53</v>
      </c>
      <c r="DH184" s="6"/>
      <c r="DI184" s="6"/>
      <c r="DJ184" s="1" t="s">
        <v>31</v>
      </c>
      <c r="DK184" s="11"/>
    </row>
    <row r="185" spans="1:115" ht="15.75" x14ac:dyDescent="0.25">
      <c r="A185" s="6">
        <v>183</v>
      </c>
      <c r="B185" s="6">
        <v>1</v>
      </c>
      <c r="C185" s="9" t="s">
        <v>424</v>
      </c>
      <c r="D185" s="8" t="s">
        <v>373</v>
      </c>
      <c r="E185" s="6">
        <v>6.5640000000000001</v>
      </c>
      <c r="F185" s="6">
        <v>9.1219999999999999</v>
      </c>
      <c r="G185" s="10">
        <v>65.337479999999999</v>
      </c>
      <c r="H185" s="3">
        <f t="shared" si="10"/>
        <v>62.77948</v>
      </c>
      <c r="I185" s="3">
        <f t="shared" si="11"/>
        <v>62.778999999999996</v>
      </c>
      <c r="J185" s="1" t="s">
        <v>28</v>
      </c>
      <c r="K185" s="1" t="s">
        <v>29</v>
      </c>
      <c r="L185" s="6"/>
      <c r="M185" s="6"/>
      <c r="N185" s="1" t="s">
        <v>30</v>
      </c>
      <c r="O185" s="1" t="s">
        <v>34</v>
      </c>
      <c r="P185" s="6"/>
      <c r="Q185" s="6"/>
      <c r="R185" s="1" t="s">
        <v>30</v>
      </c>
      <c r="S185" s="1" t="s">
        <v>32</v>
      </c>
      <c r="T185" s="6"/>
      <c r="U185" s="6"/>
      <c r="V185" s="6" t="s">
        <v>30</v>
      </c>
      <c r="W185" s="6" t="s">
        <v>33</v>
      </c>
      <c r="X185" s="6"/>
      <c r="Y185" s="6"/>
      <c r="Z185" s="1" t="s">
        <v>30</v>
      </c>
      <c r="AA185" s="1" t="s">
        <v>34</v>
      </c>
      <c r="AB185" s="6"/>
      <c r="AC185" s="6"/>
      <c r="AD185" s="1" t="s">
        <v>35</v>
      </c>
      <c r="AE185" s="1" t="s">
        <v>29</v>
      </c>
      <c r="AF185" s="6"/>
      <c r="AG185" s="6"/>
      <c r="AH185" s="1" t="s">
        <v>36</v>
      </c>
      <c r="AI185" s="1" t="s">
        <v>37</v>
      </c>
      <c r="AJ185" s="6"/>
      <c r="AK185" s="6"/>
      <c r="AL185" s="1" t="s">
        <v>38</v>
      </c>
      <c r="AM185" s="1" t="s">
        <v>39</v>
      </c>
      <c r="AN185" s="6">
        <v>2</v>
      </c>
      <c r="AO185" s="6">
        <v>1.103</v>
      </c>
      <c r="AP185" s="1" t="s">
        <v>40</v>
      </c>
      <c r="AQ185" s="1" t="s">
        <v>41</v>
      </c>
      <c r="AR185" s="6"/>
      <c r="AS185" s="6"/>
      <c r="AT185" s="6"/>
      <c r="AU185" s="6"/>
      <c r="AV185" s="6"/>
      <c r="AW185" s="6"/>
      <c r="AX185" s="1" t="s">
        <v>42</v>
      </c>
      <c r="AY185" s="1" t="s">
        <v>39</v>
      </c>
      <c r="AZ185" s="6"/>
      <c r="BA185" s="6"/>
      <c r="BB185" s="1" t="s">
        <v>42</v>
      </c>
      <c r="BC185" s="1" t="s">
        <v>33</v>
      </c>
      <c r="BD185" s="6"/>
      <c r="BE185" s="6"/>
      <c r="BF185" s="1" t="s">
        <v>42</v>
      </c>
      <c r="BG185" s="1" t="s">
        <v>39</v>
      </c>
      <c r="BH185" s="6"/>
      <c r="BI185" s="11"/>
      <c r="BJ185" s="1" t="s">
        <v>43</v>
      </c>
      <c r="BK185" s="1" t="s">
        <v>44</v>
      </c>
      <c r="BL185" s="6"/>
      <c r="BM185" s="6"/>
      <c r="BN185" s="1" t="s">
        <v>45</v>
      </c>
      <c r="BO185" s="1" t="s">
        <v>44</v>
      </c>
      <c r="BP185" s="6"/>
      <c r="BQ185" s="6"/>
      <c r="BR185" s="1" t="s">
        <v>46</v>
      </c>
      <c r="BS185" s="1" t="s">
        <v>47</v>
      </c>
      <c r="BT185" s="6"/>
      <c r="BU185" s="6"/>
      <c r="BV185" s="1" t="s">
        <v>46</v>
      </c>
      <c r="BW185" s="1" t="s">
        <v>41</v>
      </c>
      <c r="BX185" s="6">
        <v>1.4999999999999999E-2</v>
      </c>
      <c r="BY185" s="6">
        <v>8.8350000000000009</v>
      </c>
      <c r="BZ185" s="1" t="s">
        <v>46</v>
      </c>
      <c r="CA185" s="1" t="s">
        <v>48</v>
      </c>
      <c r="CB185" s="6">
        <v>0.01</v>
      </c>
      <c r="CC185" s="6">
        <v>9.4700000000000006</v>
      </c>
      <c r="CD185" s="1" t="s">
        <v>46</v>
      </c>
      <c r="CE185" s="1" t="s">
        <v>48</v>
      </c>
      <c r="CF185" s="6"/>
      <c r="CG185" s="6"/>
      <c r="CH185" s="1" t="s">
        <v>46</v>
      </c>
      <c r="CI185" s="1" t="s">
        <v>39</v>
      </c>
      <c r="CJ185" s="6"/>
      <c r="CK185" s="6"/>
      <c r="CL185" s="1" t="s">
        <v>49</v>
      </c>
      <c r="CM185" s="1" t="s">
        <v>39</v>
      </c>
      <c r="CN185" s="6">
        <v>50</v>
      </c>
      <c r="CO185" s="6">
        <v>28.8</v>
      </c>
      <c r="CP185" s="1" t="s">
        <v>50</v>
      </c>
      <c r="CQ185" s="1" t="s">
        <v>51</v>
      </c>
      <c r="CR185" s="6"/>
      <c r="CS185" s="6"/>
      <c r="CT185" s="1" t="s">
        <v>50</v>
      </c>
      <c r="CU185" s="1" t="s">
        <v>39</v>
      </c>
      <c r="CV185" s="6">
        <v>4</v>
      </c>
      <c r="CW185" s="6">
        <v>4.6760000000000002</v>
      </c>
      <c r="CX185" s="1" t="s">
        <v>50</v>
      </c>
      <c r="CY185" s="1" t="s">
        <v>39</v>
      </c>
      <c r="CZ185" s="6"/>
      <c r="DA185" s="6"/>
      <c r="DB185" s="1" t="s">
        <v>59</v>
      </c>
      <c r="DC185" s="1" t="s">
        <v>60</v>
      </c>
      <c r="DD185" s="6"/>
      <c r="DE185" s="6"/>
      <c r="DF185" s="1" t="s">
        <v>52</v>
      </c>
      <c r="DG185" s="1" t="s">
        <v>53</v>
      </c>
      <c r="DH185" s="6"/>
      <c r="DI185" s="6"/>
      <c r="DJ185" s="1" t="s">
        <v>31</v>
      </c>
      <c r="DK185" s="11">
        <v>9.8949999999999996</v>
      </c>
    </row>
    <row r="186" spans="1:115" s="12" customFormat="1" ht="15.75" x14ac:dyDescent="0.25">
      <c r="A186" s="6">
        <v>184</v>
      </c>
      <c r="B186" s="6">
        <v>1</v>
      </c>
      <c r="C186" s="9" t="s">
        <v>425</v>
      </c>
      <c r="D186" s="8" t="s">
        <v>373</v>
      </c>
      <c r="E186" s="6">
        <v>-0.29599999999999999</v>
      </c>
      <c r="F186" s="6">
        <v>15.856</v>
      </c>
      <c r="G186" s="10">
        <v>66.022919999999999</v>
      </c>
      <c r="H186" s="3">
        <f t="shared" si="10"/>
        <v>49.870919999999998</v>
      </c>
      <c r="I186" s="3">
        <f t="shared" si="11"/>
        <v>56.89</v>
      </c>
      <c r="J186" s="1" t="s">
        <v>28</v>
      </c>
      <c r="K186" s="1" t="s">
        <v>29</v>
      </c>
      <c r="L186" s="6"/>
      <c r="M186" s="6"/>
      <c r="N186" s="1" t="s">
        <v>30</v>
      </c>
      <c r="O186" s="1" t="s">
        <v>34</v>
      </c>
      <c r="P186" s="6"/>
      <c r="Q186" s="6"/>
      <c r="R186" s="1" t="s">
        <v>30</v>
      </c>
      <c r="S186" s="1" t="s">
        <v>32</v>
      </c>
      <c r="T186" s="6"/>
      <c r="U186" s="6"/>
      <c r="V186" s="6" t="s">
        <v>30</v>
      </c>
      <c r="W186" s="6" t="s">
        <v>33</v>
      </c>
      <c r="X186" s="6"/>
      <c r="Y186" s="6"/>
      <c r="Z186" s="1" t="s">
        <v>30</v>
      </c>
      <c r="AA186" s="1" t="s">
        <v>34</v>
      </c>
      <c r="AB186" s="6"/>
      <c r="AC186" s="6"/>
      <c r="AD186" s="1" t="s">
        <v>35</v>
      </c>
      <c r="AE186" s="1" t="s">
        <v>29</v>
      </c>
      <c r="AF186" s="6"/>
      <c r="AG186" s="6"/>
      <c r="AH186" s="1" t="s">
        <v>36</v>
      </c>
      <c r="AI186" s="1" t="s">
        <v>37</v>
      </c>
      <c r="AJ186" s="6"/>
      <c r="AK186" s="6"/>
      <c r="AL186" s="1" t="s">
        <v>38</v>
      </c>
      <c r="AM186" s="1" t="s">
        <v>39</v>
      </c>
      <c r="AN186" s="6"/>
      <c r="AO186" s="6"/>
      <c r="AP186" s="1" t="s">
        <v>40</v>
      </c>
      <c r="AQ186" s="1" t="s">
        <v>41</v>
      </c>
      <c r="AR186" s="6"/>
      <c r="AS186" s="6"/>
      <c r="AT186" s="6"/>
      <c r="AU186" s="6"/>
      <c r="AV186" s="6"/>
      <c r="AW186" s="6"/>
      <c r="AX186" s="1" t="s">
        <v>42</v>
      </c>
      <c r="AY186" s="1" t="s">
        <v>39</v>
      </c>
      <c r="AZ186" s="6"/>
      <c r="BA186" s="6"/>
      <c r="BB186" s="1" t="s">
        <v>42</v>
      </c>
      <c r="BC186" s="1" t="s">
        <v>33</v>
      </c>
      <c r="BD186" s="6"/>
      <c r="BE186" s="6"/>
      <c r="BF186" s="1" t="s">
        <v>42</v>
      </c>
      <c r="BG186" s="1" t="s">
        <v>39</v>
      </c>
      <c r="BH186" s="6"/>
      <c r="BI186" s="11"/>
      <c r="BJ186" s="1" t="s">
        <v>43</v>
      </c>
      <c r="BK186" s="1" t="s">
        <v>44</v>
      </c>
      <c r="BL186" s="6">
        <v>6.0000000000000001E-3</v>
      </c>
      <c r="BM186" s="6">
        <v>2.4359999999999999</v>
      </c>
      <c r="BN186" s="1" t="s">
        <v>45</v>
      </c>
      <c r="BO186" s="1" t="s">
        <v>44</v>
      </c>
      <c r="BP186" s="6"/>
      <c r="BQ186" s="6"/>
      <c r="BR186" s="1" t="s">
        <v>46</v>
      </c>
      <c r="BS186" s="1" t="s">
        <v>47</v>
      </c>
      <c r="BT186" s="6"/>
      <c r="BU186" s="6"/>
      <c r="BV186" s="1" t="s">
        <v>46</v>
      </c>
      <c r="BW186" s="1" t="s">
        <v>41</v>
      </c>
      <c r="BX186" s="6">
        <v>0.02</v>
      </c>
      <c r="BY186" s="6">
        <v>13.54</v>
      </c>
      <c r="BZ186" s="1" t="s">
        <v>46</v>
      </c>
      <c r="CA186" s="1" t="s">
        <v>48</v>
      </c>
      <c r="CB186" s="6">
        <v>0.01</v>
      </c>
      <c r="CC186" s="6">
        <v>8.2200000000000006</v>
      </c>
      <c r="CD186" s="1" t="s">
        <v>46</v>
      </c>
      <c r="CE186" s="1" t="s">
        <v>48</v>
      </c>
      <c r="CF186" s="6">
        <v>0.01</v>
      </c>
      <c r="CG186" s="6">
        <v>4.1100000000000003</v>
      </c>
      <c r="CH186" s="1" t="s">
        <v>46</v>
      </c>
      <c r="CI186" s="1" t="s">
        <v>39</v>
      </c>
      <c r="CJ186" s="6">
        <v>4</v>
      </c>
      <c r="CK186" s="6">
        <v>23.908000000000001</v>
      </c>
      <c r="CL186" s="1" t="s">
        <v>49</v>
      </c>
      <c r="CM186" s="1" t="s">
        <v>39</v>
      </c>
      <c r="CN186" s="6"/>
      <c r="CO186" s="6"/>
      <c r="CP186" s="1" t="s">
        <v>50</v>
      </c>
      <c r="CQ186" s="1" t="s">
        <v>51</v>
      </c>
      <c r="CR186" s="6"/>
      <c r="CS186" s="6"/>
      <c r="CT186" s="1" t="s">
        <v>50</v>
      </c>
      <c r="CU186" s="1" t="s">
        <v>39</v>
      </c>
      <c r="CV186" s="6">
        <v>4</v>
      </c>
      <c r="CW186" s="6">
        <v>4.6760000000000002</v>
      </c>
      <c r="CX186" s="1" t="s">
        <v>50</v>
      </c>
      <c r="CY186" s="1" t="s">
        <v>39</v>
      </c>
      <c r="CZ186" s="6"/>
      <c r="DA186" s="6"/>
      <c r="DB186" s="1" t="s">
        <v>59</v>
      </c>
      <c r="DC186" s="1" t="s">
        <v>60</v>
      </c>
      <c r="DD186" s="6"/>
      <c r="DE186" s="6"/>
      <c r="DF186" s="1" t="s">
        <v>52</v>
      </c>
      <c r="DG186" s="1" t="s">
        <v>53</v>
      </c>
      <c r="DH186" s="6"/>
      <c r="DI186" s="6"/>
      <c r="DJ186" s="1" t="s">
        <v>31</v>
      </c>
      <c r="DK186" s="11"/>
    </row>
    <row r="187" spans="1:115" ht="15.75" x14ac:dyDescent="0.25">
      <c r="A187" s="6">
        <v>185</v>
      </c>
      <c r="B187" s="6">
        <v>1</v>
      </c>
      <c r="C187" s="9" t="s">
        <v>426</v>
      </c>
      <c r="D187" s="8" t="s">
        <v>373</v>
      </c>
      <c r="E187" s="6">
        <v>0.48</v>
      </c>
      <c r="F187" s="6">
        <v>4.9219999999999997</v>
      </c>
      <c r="G187" s="10">
        <v>37.417319999999997</v>
      </c>
      <c r="H187" s="3">
        <f t="shared" si="10"/>
        <v>32.975319999999996</v>
      </c>
      <c r="I187" s="3">
        <f t="shared" si="11"/>
        <v>32.984000000000002</v>
      </c>
      <c r="J187" s="1" t="s">
        <v>28</v>
      </c>
      <c r="K187" s="1" t="s">
        <v>29</v>
      </c>
      <c r="L187" s="6"/>
      <c r="M187" s="6"/>
      <c r="N187" s="1" t="s">
        <v>30</v>
      </c>
      <c r="O187" s="1" t="s">
        <v>34</v>
      </c>
      <c r="P187" s="6"/>
      <c r="Q187" s="6"/>
      <c r="R187" s="1" t="s">
        <v>30</v>
      </c>
      <c r="S187" s="1" t="s">
        <v>32</v>
      </c>
      <c r="T187" s="6"/>
      <c r="U187" s="6"/>
      <c r="V187" s="6" t="s">
        <v>30</v>
      </c>
      <c r="W187" s="6" t="s">
        <v>33</v>
      </c>
      <c r="X187" s="6"/>
      <c r="Y187" s="6"/>
      <c r="Z187" s="1" t="s">
        <v>30</v>
      </c>
      <c r="AA187" s="1" t="s">
        <v>34</v>
      </c>
      <c r="AB187" s="6"/>
      <c r="AC187" s="6"/>
      <c r="AD187" s="1" t="s">
        <v>35</v>
      </c>
      <c r="AE187" s="1" t="s">
        <v>29</v>
      </c>
      <c r="AF187" s="6"/>
      <c r="AG187" s="6"/>
      <c r="AH187" s="1" t="s">
        <v>36</v>
      </c>
      <c r="AI187" s="1" t="s">
        <v>37</v>
      </c>
      <c r="AJ187" s="6"/>
      <c r="AK187" s="6"/>
      <c r="AL187" s="1" t="s">
        <v>38</v>
      </c>
      <c r="AM187" s="1" t="s">
        <v>39</v>
      </c>
      <c r="AN187" s="6"/>
      <c r="AO187" s="6"/>
      <c r="AP187" s="1" t="s">
        <v>40</v>
      </c>
      <c r="AQ187" s="1" t="s">
        <v>41</v>
      </c>
      <c r="AR187" s="6"/>
      <c r="AS187" s="6"/>
      <c r="AT187" s="6"/>
      <c r="AU187" s="6"/>
      <c r="AV187" s="6"/>
      <c r="AW187" s="6"/>
      <c r="AX187" s="1" t="s">
        <v>42</v>
      </c>
      <c r="AY187" s="1" t="s">
        <v>39</v>
      </c>
      <c r="AZ187" s="6"/>
      <c r="BA187" s="6"/>
      <c r="BB187" s="1" t="s">
        <v>42</v>
      </c>
      <c r="BC187" s="1" t="s">
        <v>33</v>
      </c>
      <c r="BD187" s="6"/>
      <c r="BE187" s="6"/>
      <c r="BF187" s="1" t="s">
        <v>42</v>
      </c>
      <c r="BG187" s="1" t="s">
        <v>39</v>
      </c>
      <c r="BH187" s="6"/>
      <c r="BI187" s="11"/>
      <c r="BJ187" s="1" t="s">
        <v>43</v>
      </c>
      <c r="BK187" s="1" t="s">
        <v>44</v>
      </c>
      <c r="BL187" s="6"/>
      <c r="BM187" s="6"/>
      <c r="BN187" s="1" t="s">
        <v>45</v>
      </c>
      <c r="BO187" s="1" t="s">
        <v>44</v>
      </c>
      <c r="BP187" s="6"/>
      <c r="BQ187" s="6"/>
      <c r="BR187" s="1" t="s">
        <v>46</v>
      </c>
      <c r="BS187" s="1" t="s">
        <v>47</v>
      </c>
      <c r="BT187" s="6"/>
      <c r="BU187" s="6"/>
      <c r="BV187" s="1" t="s">
        <v>46</v>
      </c>
      <c r="BW187" s="1" t="s">
        <v>41</v>
      </c>
      <c r="BX187" s="6"/>
      <c r="BY187" s="6"/>
      <c r="BZ187" s="1" t="s">
        <v>46</v>
      </c>
      <c r="CA187" s="1" t="s">
        <v>48</v>
      </c>
      <c r="CB187" s="6"/>
      <c r="CC187" s="6"/>
      <c r="CD187" s="1" t="s">
        <v>46</v>
      </c>
      <c r="CE187" s="1" t="s">
        <v>48</v>
      </c>
      <c r="CF187" s="6">
        <v>0.02</v>
      </c>
      <c r="CG187" s="6">
        <v>30.68</v>
      </c>
      <c r="CH187" s="1" t="s">
        <v>46</v>
      </c>
      <c r="CI187" s="1" t="s">
        <v>39</v>
      </c>
      <c r="CJ187" s="6"/>
      <c r="CK187" s="6"/>
      <c r="CL187" s="1" t="s">
        <v>49</v>
      </c>
      <c r="CM187" s="1" t="s">
        <v>39</v>
      </c>
      <c r="CN187" s="6">
        <v>4</v>
      </c>
      <c r="CO187" s="6">
        <v>2.3039999999999998</v>
      </c>
      <c r="CP187" s="1" t="s">
        <v>50</v>
      </c>
      <c r="CQ187" s="1" t="s">
        <v>51</v>
      </c>
      <c r="CR187" s="6"/>
      <c r="CS187" s="6"/>
      <c r="CT187" s="1" t="s">
        <v>50</v>
      </c>
      <c r="CU187" s="1" t="s">
        <v>39</v>
      </c>
      <c r="CV187" s="6"/>
      <c r="CW187" s="6"/>
      <c r="CX187" s="1" t="s">
        <v>50</v>
      </c>
      <c r="CY187" s="1" t="s">
        <v>39</v>
      </c>
      <c r="CZ187" s="6"/>
      <c r="DA187" s="6"/>
      <c r="DB187" s="1" t="s">
        <v>59</v>
      </c>
      <c r="DC187" s="1" t="s">
        <v>60</v>
      </c>
      <c r="DD187" s="6"/>
      <c r="DE187" s="6"/>
      <c r="DF187" s="1" t="s">
        <v>52</v>
      </c>
      <c r="DG187" s="1" t="s">
        <v>53</v>
      </c>
      <c r="DH187" s="6"/>
      <c r="DI187" s="6"/>
      <c r="DJ187" s="1" t="s">
        <v>31</v>
      </c>
      <c r="DK187" s="11"/>
    </row>
    <row r="188" spans="1:115" ht="15.75" x14ac:dyDescent="0.25">
      <c r="A188" s="6">
        <v>186</v>
      </c>
      <c r="B188" s="6">
        <v>1</v>
      </c>
      <c r="C188" s="9" t="s">
        <v>427</v>
      </c>
      <c r="D188" s="8" t="s">
        <v>373</v>
      </c>
      <c r="E188" s="6">
        <v>-5.5049999999999999</v>
      </c>
      <c r="F188" s="6">
        <v>0</v>
      </c>
      <c r="G188" s="10">
        <v>72.118679999999998</v>
      </c>
      <c r="H188" s="3">
        <f t="shared" si="10"/>
        <v>66.613680000000002</v>
      </c>
      <c r="I188" s="3">
        <f t="shared" si="11"/>
        <v>29.387144719999998</v>
      </c>
      <c r="J188" s="1" t="s">
        <v>28</v>
      </c>
      <c r="K188" s="1" t="s">
        <v>29</v>
      </c>
      <c r="L188" s="6"/>
      <c r="M188" s="6"/>
      <c r="N188" s="1" t="s">
        <v>30</v>
      </c>
      <c r="O188" s="1" t="s">
        <v>34</v>
      </c>
      <c r="P188" s="6"/>
      <c r="Q188" s="6"/>
      <c r="R188" s="1" t="s">
        <v>30</v>
      </c>
      <c r="S188" s="1" t="s">
        <v>32</v>
      </c>
      <c r="T188" s="6"/>
      <c r="U188" s="6"/>
      <c r="V188" s="6" t="s">
        <v>30</v>
      </c>
      <c r="W188" s="6" t="s">
        <v>33</v>
      </c>
      <c r="X188" s="6"/>
      <c r="Y188" s="6"/>
      <c r="Z188" s="1" t="s">
        <v>30</v>
      </c>
      <c r="AA188" s="1" t="s">
        <v>34</v>
      </c>
      <c r="AB188" s="6"/>
      <c r="AC188" s="6"/>
      <c r="AD188" s="1" t="s">
        <v>35</v>
      </c>
      <c r="AE188" s="1" t="s">
        <v>29</v>
      </c>
      <c r="AF188" s="6"/>
      <c r="AG188" s="6"/>
      <c r="AH188" s="1" t="s">
        <v>36</v>
      </c>
      <c r="AI188" s="1" t="s">
        <v>37</v>
      </c>
      <c r="AJ188" s="6"/>
      <c r="AK188" s="6"/>
      <c r="AL188" s="1" t="s">
        <v>38</v>
      </c>
      <c r="AM188" s="1" t="s">
        <v>39</v>
      </c>
      <c r="AN188" s="6">
        <v>2</v>
      </c>
      <c r="AO188" s="6">
        <v>1.103</v>
      </c>
      <c r="AP188" s="1" t="s">
        <v>40</v>
      </c>
      <c r="AQ188" s="1" t="s">
        <v>41</v>
      </c>
      <c r="AR188" s="6"/>
      <c r="AS188" s="6"/>
      <c r="AT188" s="6"/>
      <c r="AU188" s="6"/>
      <c r="AV188" s="6"/>
      <c r="AW188" s="6"/>
      <c r="AX188" s="1" t="s">
        <v>42</v>
      </c>
      <c r="AY188" s="1" t="s">
        <v>39</v>
      </c>
      <c r="AZ188" s="6"/>
      <c r="BA188" s="6"/>
      <c r="BB188" s="1" t="s">
        <v>42</v>
      </c>
      <c r="BC188" s="1" t="s">
        <v>33</v>
      </c>
      <c r="BD188" s="6"/>
      <c r="BE188" s="6"/>
      <c r="BF188" s="1" t="s">
        <v>42</v>
      </c>
      <c r="BG188" s="1" t="s">
        <v>39</v>
      </c>
      <c r="BH188" s="6"/>
      <c r="BI188" s="11"/>
      <c r="BJ188" s="1" t="s">
        <v>43</v>
      </c>
      <c r="BK188" s="1" t="s">
        <v>44</v>
      </c>
      <c r="BL188" s="6"/>
      <c r="BM188" s="6"/>
      <c r="BN188" s="1" t="s">
        <v>45</v>
      </c>
      <c r="BO188" s="1" t="s">
        <v>44</v>
      </c>
      <c r="BP188" s="6"/>
      <c r="BQ188" s="6"/>
      <c r="BR188" s="1" t="s">
        <v>46</v>
      </c>
      <c r="BS188" s="1" t="s">
        <v>47</v>
      </c>
      <c r="BT188" s="6"/>
      <c r="BU188" s="6"/>
      <c r="BV188" s="1" t="s">
        <v>46</v>
      </c>
      <c r="BW188" s="1" t="s">
        <v>41</v>
      </c>
      <c r="BX188" s="6"/>
      <c r="BY188" s="6"/>
      <c r="BZ188" s="1" t="s">
        <v>46</v>
      </c>
      <c r="CA188" s="1" t="s">
        <v>48</v>
      </c>
      <c r="CB188" s="6">
        <v>0.01</v>
      </c>
      <c r="CC188" s="6">
        <v>5.29</v>
      </c>
      <c r="CD188" s="1" t="s">
        <v>46</v>
      </c>
      <c r="CE188" s="1" t="s">
        <v>48</v>
      </c>
      <c r="CF188" s="6"/>
      <c r="CG188" s="6"/>
      <c r="CH188" s="1" t="s">
        <v>46</v>
      </c>
      <c r="CI188" s="1" t="s">
        <v>39</v>
      </c>
      <c r="CJ188" s="6"/>
      <c r="CK188" s="6"/>
      <c r="CL188" s="1" t="s">
        <v>49</v>
      </c>
      <c r="CM188" s="1" t="s">
        <v>39</v>
      </c>
      <c r="CN188" s="6"/>
      <c r="CO188" s="6"/>
      <c r="CP188" s="1" t="s">
        <v>50</v>
      </c>
      <c r="CQ188" s="1" t="s">
        <v>51</v>
      </c>
      <c r="CR188" s="6"/>
      <c r="CS188" s="6"/>
      <c r="CT188" s="1" t="s">
        <v>50</v>
      </c>
      <c r="CU188" s="1" t="s">
        <v>39</v>
      </c>
      <c r="CV188" s="6">
        <v>4</v>
      </c>
      <c r="CW188" s="6">
        <v>4.6760000000000002</v>
      </c>
      <c r="CX188" s="1" t="s">
        <v>50</v>
      </c>
      <c r="CY188" s="1" t="s">
        <v>39</v>
      </c>
      <c r="CZ188" s="6"/>
      <c r="DA188" s="6"/>
      <c r="DB188" s="1" t="s">
        <v>59</v>
      </c>
      <c r="DC188" s="1" t="s">
        <v>60</v>
      </c>
      <c r="DD188" s="6"/>
      <c r="DE188" s="6"/>
      <c r="DF188" s="1" t="s">
        <v>52</v>
      </c>
      <c r="DG188" s="1" t="s">
        <v>53</v>
      </c>
      <c r="DH188" s="6"/>
      <c r="DI188" s="6"/>
      <c r="DJ188" s="1" t="s">
        <v>31</v>
      </c>
      <c r="DK188" s="11">
        <f t="shared" ref="DK188:DK193" si="14">0.254*G188</f>
        <v>18.318144719999999</v>
      </c>
    </row>
    <row r="189" spans="1:115" ht="15.75" x14ac:dyDescent="0.25">
      <c r="A189" s="6">
        <v>187</v>
      </c>
      <c r="B189" s="6">
        <v>1</v>
      </c>
      <c r="C189" s="9" t="s">
        <v>428</v>
      </c>
      <c r="D189" s="8" t="s">
        <v>373</v>
      </c>
      <c r="E189" s="6">
        <v>14.085000000000001</v>
      </c>
      <c r="F189" s="6">
        <v>10.938000000000001</v>
      </c>
      <c r="G189" s="10">
        <v>91.561800000000005</v>
      </c>
      <c r="H189" s="3">
        <f t="shared" si="10"/>
        <v>94.708800000000011</v>
      </c>
      <c r="I189" s="3">
        <f t="shared" si="11"/>
        <v>52.827697200000003</v>
      </c>
      <c r="J189" s="1" t="s">
        <v>28</v>
      </c>
      <c r="K189" s="1" t="s">
        <v>29</v>
      </c>
      <c r="L189" s="6"/>
      <c r="M189" s="6"/>
      <c r="N189" s="1" t="s">
        <v>30</v>
      </c>
      <c r="O189" s="1" t="s">
        <v>34</v>
      </c>
      <c r="P189" s="6"/>
      <c r="Q189" s="6"/>
      <c r="R189" s="1" t="s">
        <v>30</v>
      </c>
      <c r="S189" s="1" t="s">
        <v>32</v>
      </c>
      <c r="T189" s="6"/>
      <c r="U189" s="6"/>
      <c r="V189" s="6" t="s">
        <v>30</v>
      </c>
      <c r="W189" s="6" t="s">
        <v>33</v>
      </c>
      <c r="X189" s="6"/>
      <c r="Y189" s="6"/>
      <c r="Z189" s="1" t="s">
        <v>30</v>
      </c>
      <c r="AA189" s="1" t="s">
        <v>34</v>
      </c>
      <c r="AB189" s="6"/>
      <c r="AC189" s="6"/>
      <c r="AD189" s="1" t="s">
        <v>35</v>
      </c>
      <c r="AE189" s="1" t="s">
        <v>29</v>
      </c>
      <c r="AF189" s="6"/>
      <c r="AG189" s="6"/>
      <c r="AH189" s="1" t="s">
        <v>36</v>
      </c>
      <c r="AI189" s="1" t="s">
        <v>37</v>
      </c>
      <c r="AJ189" s="6"/>
      <c r="AK189" s="6"/>
      <c r="AL189" s="1" t="s">
        <v>38</v>
      </c>
      <c r="AM189" s="1" t="s">
        <v>39</v>
      </c>
      <c r="AN189" s="6"/>
      <c r="AO189" s="6"/>
      <c r="AP189" s="1" t="s">
        <v>40</v>
      </c>
      <c r="AQ189" s="1" t="s">
        <v>41</v>
      </c>
      <c r="AR189" s="6"/>
      <c r="AS189" s="6"/>
      <c r="AT189" s="6"/>
      <c r="AU189" s="6"/>
      <c r="AV189" s="6"/>
      <c r="AW189" s="6"/>
      <c r="AX189" s="1" t="s">
        <v>42</v>
      </c>
      <c r="AY189" s="1" t="s">
        <v>39</v>
      </c>
      <c r="AZ189" s="6"/>
      <c r="BA189" s="6"/>
      <c r="BB189" s="1" t="s">
        <v>42</v>
      </c>
      <c r="BC189" s="1" t="s">
        <v>33</v>
      </c>
      <c r="BD189" s="6"/>
      <c r="BE189" s="6"/>
      <c r="BF189" s="1" t="s">
        <v>42</v>
      </c>
      <c r="BG189" s="1" t="s">
        <v>39</v>
      </c>
      <c r="BH189" s="6"/>
      <c r="BI189" s="11"/>
      <c r="BJ189" s="1" t="s">
        <v>43</v>
      </c>
      <c r="BK189" s="1" t="s">
        <v>44</v>
      </c>
      <c r="BL189" s="6"/>
      <c r="BM189" s="6"/>
      <c r="BN189" s="1" t="s">
        <v>45</v>
      </c>
      <c r="BO189" s="1" t="s">
        <v>44</v>
      </c>
      <c r="BP189" s="6"/>
      <c r="BQ189" s="6"/>
      <c r="BR189" s="1" t="s">
        <v>46</v>
      </c>
      <c r="BS189" s="1" t="s">
        <v>47</v>
      </c>
      <c r="BT189" s="6"/>
      <c r="BU189" s="6"/>
      <c r="BV189" s="1" t="s">
        <v>46</v>
      </c>
      <c r="BW189" s="1" t="s">
        <v>41</v>
      </c>
      <c r="BX189" s="6">
        <v>1.2E-2</v>
      </c>
      <c r="BY189" s="6">
        <v>8.0519999999999996</v>
      </c>
      <c r="BZ189" s="1" t="s">
        <v>46</v>
      </c>
      <c r="CA189" s="1" t="s">
        <v>48</v>
      </c>
      <c r="CB189" s="6">
        <v>0.01</v>
      </c>
      <c r="CC189" s="6">
        <v>8.2200000000000006</v>
      </c>
      <c r="CD189" s="1" t="s">
        <v>46</v>
      </c>
      <c r="CE189" s="1" t="s">
        <v>48</v>
      </c>
      <c r="CF189" s="6"/>
      <c r="CG189" s="6"/>
      <c r="CH189" s="1" t="s">
        <v>46</v>
      </c>
      <c r="CI189" s="1" t="s">
        <v>39</v>
      </c>
      <c r="CJ189" s="6"/>
      <c r="CK189" s="6"/>
      <c r="CL189" s="1" t="s">
        <v>49</v>
      </c>
      <c r="CM189" s="1" t="s">
        <v>39</v>
      </c>
      <c r="CN189" s="6">
        <v>17</v>
      </c>
      <c r="CO189" s="6">
        <v>9.7919999999999998</v>
      </c>
      <c r="CP189" s="1" t="s">
        <v>50</v>
      </c>
      <c r="CQ189" s="1" t="s">
        <v>51</v>
      </c>
      <c r="CR189" s="6"/>
      <c r="CS189" s="6"/>
      <c r="CT189" s="1" t="s">
        <v>50</v>
      </c>
      <c r="CU189" s="1" t="s">
        <v>39</v>
      </c>
      <c r="CV189" s="6">
        <v>3</v>
      </c>
      <c r="CW189" s="6">
        <v>3.5070000000000001</v>
      </c>
      <c r="CX189" s="1" t="s">
        <v>50</v>
      </c>
      <c r="CY189" s="1" t="s">
        <v>39</v>
      </c>
      <c r="CZ189" s="6"/>
      <c r="DA189" s="6"/>
      <c r="DB189" s="1" t="s">
        <v>59</v>
      </c>
      <c r="DC189" s="1" t="s">
        <v>60</v>
      </c>
      <c r="DD189" s="6"/>
      <c r="DE189" s="6"/>
      <c r="DF189" s="1" t="s">
        <v>52</v>
      </c>
      <c r="DG189" s="1" t="s">
        <v>53</v>
      </c>
      <c r="DH189" s="6"/>
      <c r="DI189" s="6"/>
      <c r="DJ189" s="1" t="s">
        <v>31</v>
      </c>
      <c r="DK189" s="11">
        <f t="shared" si="14"/>
        <v>23.256697200000001</v>
      </c>
    </row>
    <row r="190" spans="1:115" ht="15.75" x14ac:dyDescent="0.25">
      <c r="A190" s="6">
        <v>188</v>
      </c>
      <c r="B190" s="6">
        <v>3</v>
      </c>
      <c r="C190" s="9" t="s">
        <v>195</v>
      </c>
      <c r="D190" s="8" t="s">
        <v>373</v>
      </c>
      <c r="E190" s="6">
        <v>3420.835</v>
      </c>
      <c r="F190" s="6">
        <v>44.008000000000003</v>
      </c>
      <c r="G190" s="10">
        <v>1018.52892</v>
      </c>
      <c r="H190" s="3">
        <f t="shared" si="10"/>
        <v>4395.35592</v>
      </c>
      <c r="I190" s="3">
        <f t="shared" si="11"/>
        <v>599.44034567999995</v>
      </c>
      <c r="J190" s="1" t="s">
        <v>28</v>
      </c>
      <c r="K190" s="1" t="s">
        <v>29</v>
      </c>
      <c r="L190" s="6"/>
      <c r="M190" s="6"/>
      <c r="N190" s="1" t="s">
        <v>30</v>
      </c>
      <c r="O190" s="1" t="s">
        <v>34</v>
      </c>
      <c r="P190" s="6"/>
      <c r="Q190" s="6"/>
      <c r="R190" s="1" t="s">
        <v>30</v>
      </c>
      <c r="S190" s="1" t="s">
        <v>32</v>
      </c>
      <c r="T190" s="6"/>
      <c r="U190" s="6"/>
      <c r="V190" s="6" t="s">
        <v>30</v>
      </c>
      <c r="W190" s="6" t="s">
        <v>33</v>
      </c>
      <c r="X190" s="6"/>
      <c r="Y190" s="6"/>
      <c r="Z190" s="1" t="s">
        <v>30</v>
      </c>
      <c r="AA190" s="1" t="s">
        <v>34</v>
      </c>
      <c r="AB190" s="6"/>
      <c r="AC190" s="6"/>
      <c r="AD190" s="1" t="s">
        <v>35</v>
      </c>
      <c r="AE190" s="1" t="s">
        <v>29</v>
      </c>
      <c r="AF190" s="6">
        <v>0.02</v>
      </c>
      <c r="AG190" s="6">
        <v>27.64</v>
      </c>
      <c r="AH190" s="1" t="s">
        <v>36</v>
      </c>
      <c r="AI190" s="1" t="s">
        <v>37</v>
      </c>
      <c r="AJ190" s="6">
        <v>0.127</v>
      </c>
      <c r="AK190" s="6">
        <v>304.69400000000002</v>
      </c>
      <c r="AL190" s="1" t="s">
        <v>38</v>
      </c>
      <c r="AM190" s="1" t="s">
        <v>39</v>
      </c>
      <c r="AN190" s="6"/>
      <c r="AO190" s="6"/>
      <c r="AP190" s="1" t="s">
        <v>40</v>
      </c>
      <c r="AQ190" s="1" t="s">
        <v>41</v>
      </c>
      <c r="AR190" s="6"/>
      <c r="AS190" s="6"/>
      <c r="AT190" s="6"/>
      <c r="AU190" s="6"/>
      <c r="AV190" s="6"/>
      <c r="AW190" s="6"/>
      <c r="AX190" s="1" t="s">
        <v>42</v>
      </c>
      <c r="AY190" s="1" t="s">
        <v>39</v>
      </c>
      <c r="AZ190" s="6"/>
      <c r="BA190" s="6"/>
      <c r="BB190" s="1" t="s">
        <v>42</v>
      </c>
      <c r="BC190" s="1" t="s">
        <v>33</v>
      </c>
      <c r="BD190" s="6"/>
      <c r="BE190" s="6"/>
      <c r="BF190" s="1" t="s">
        <v>42</v>
      </c>
      <c r="BG190" s="1" t="s">
        <v>39</v>
      </c>
      <c r="BH190" s="6"/>
      <c r="BI190" s="11"/>
      <c r="BJ190" s="1" t="s">
        <v>43</v>
      </c>
      <c r="BK190" s="1" t="s">
        <v>44</v>
      </c>
      <c r="BL190" s="6"/>
      <c r="BM190" s="6"/>
      <c r="BN190" s="1" t="s">
        <v>45</v>
      </c>
      <c r="BO190" s="1" t="s">
        <v>44</v>
      </c>
      <c r="BP190" s="6"/>
      <c r="BQ190" s="6"/>
      <c r="BR190" s="1" t="s">
        <v>46</v>
      </c>
      <c r="BS190" s="1" t="s">
        <v>47</v>
      </c>
      <c r="BT190" s="6"/>
      <c r="BU190" s="6"/>
      <c r="BV190" s="1" t="s">
        <v>46</v>
      </c>
      <c r="BW190" s="1" t="s">
        <v>41</v>
      </c>
      <c r="BX190" s="6"/>
      <c r="BY190" s="6"/>
      <c r="BZ190" s="1" t="s">
        <v>46</v>
      </c>
      <c r="CA190" s="1" t="s">
        <v>48</v>
      </c>
      <c r="CB190" s="6"/>
      <c r="CC190" s="6"/>
      <c r="CD190" s="1" t="s">
        <v>46</v>
      </c>
      <c r="CE190" s="1" t="s">
        <v>48</v>
      </c>
      <c r="CF190" s="6"/>
      <c r="CG190" s="6"/>
      <c r="CH190" s="1" t="s">
        <v>46</v>
      </c>
      <c r="CI190" s="1" t="s">
        <v>39</v>
      </c>
      <c r="CJ190" s="6"/>
      <c r="CK190" s="6"/>
      <c r="CL190" s="1" t="s">
        <v>49</v>
      </c>
      <c r="CM190" s="1" t="s">
        <v>39</v>
      </c>
      <c r="CN190" s="6"/>
      <c r="CO190" s="6"/>
      <c r="CP190" s="1" t="s">
        <v>50</v>
      </c>
      <c r="CQ190" s="1" t="s">
        <v>51</v>
      </c>
      <c r="CR190" s="6">
        <v>0.05</v>
      </c>
      <c r="CS190" s="6">
        <v>8.4</v>
      </c>
      <c r="CT190" s="1" t="s">
        <v>50</v>
      </c>
      <c r="CU190" s="1" t="s">
        <v>39</v>
      </c>
      <c r="CV190" s="6"/>
      <c r="CW190" s="6"/>
      <c r="CX190" s="1" t="s">
        <v>50</v>
      </c>
      <c r="CY190" s="1" t="s">
        <v>39</v>
      </c>
      <c r="CZ190" s="6"/>
      <c r="DA190" s="6"/>
      <c r="DB190" s="1" t="s">
        <v>59</v>
      </c>
      <c r="DC190" s="1" t="s">
        <v>60</v>
      </c>
      <c r="DD190" s="6"/>
      <c r="DE190" s="6"/>
      <c r="DF190" s="1" t="s">
        <v>52</v>
      </c>
      <c r="DG190" s="1" t="s">
        <v>53</v>
      </c>
      <c r="DH190" s="6"/>
      <c r="DI190" s="6"/>
      <c r="DJ190" s="1" t="s">
        <v>31</v>
      </c>
      <c r="DK190" s="11">
        <f t="shared" si="14"/>
        <v>258.70634567999997</v>
      </c>
    </row>
    <row r="191" spans="1:115" ht="15.75" x14ac:dyDescent="0.25">
      <c r="A191" s="6">
        <v>189</v>
      </c>
      <c r="B191" s="6">
        <v>2</v>
      </c>
      <c r="C191" s="9" t="s">
        <v>196</v>
      </c>
      <c r="D191" s="8" t="s">
        <v>373</v>
      </c>
      <c r="E191" s="6">
        <v>1429.7049999999999</v>
      </c>
      <c r="F191" s="6">
        <v>93.117999999999995</v>
      </c>
      <c r="G191" s="10">
        <v>566.59631999999999</v>
      </c>
      <c r="H191" s="3">
        <f t="shared" si="10"/>
        <v>1903.1833200000001</v>
      </c>
      <c r="I191" s="3">
        <f t="shared" si="11"/>
        <v>199.04546528</v>
      </c>
      <c r="J191" s="1" t="s">
        <v>28</v>
      </c>
      <c r="K191" s="1" t="s">
        <v>29</v>
      </c>
      <c r="L191" s="6"/>
      <c r="M191" s="6"/>
      <c r="N191" s="1" t="s">
        <v>30</v>
      </c>
      <c r="O191" s="1" t="s">
        <v>34</v>
      </c>
      <c r="P191" s="6"/>
      <c r="Q191" s="6"/>
      <c r="R191" s="1" t="s">
        <v>30</v>
      </c>
      <c r="S191" s="1" t="s">
        <v>32</v>
      </c>
      <c r="T191" s="6"/>
      <c r="U191" s="6"/>
      <c r="V191" s="6" t="s">
        <v>30</v>
      </c>
      <c r="W191" s="6" t="s">
        <v>33</v>
      </c>
      <c r="X191" s="6"/>
      <c r="Y191" s="6"/>
      <c r="Z191" s="1" t="s">
        <v>30</v>
      </c>
      <c r="AA191" s="1" t="s">
        <v>34</v>
      </c>
      <c r="AB191" s="6"/>
      <c r="AC191" s="6"/>
      <c r="AD191" s="1" t="s">
        <v>35</v>
      </c>
      <c r="AE191" s="1" t="s">
        <v>29</v>
      </c>
      <c r="AF191" s="6"/>
      <c r="AG191" s="6"/>
      <c r="AH191" s="1" t="s">
        <v>36</v>
      </c>
      <c r="AI191" s="1" t="s">
        <v>37</v>
      </c>
      <c r="AJ191" s="6"/>
      <c r="AK191" s="6"/>
      <c r="AL191" s="1" t="s">
        <v>38</v>
      </c>
      <c r="AM191" s="1" t="s">
        <v>39</v>
      </c>
      <c r="AN191" s="6"/>
      <c r="AO191" s="6"/>
      <c r="AP191" s="1" t="s">
        <v>40</v>
      </c>
      <c r="AQ191" s="1" t="s">
        <v>41</v>
      </c>
      <c r="AR191" s="6"/>
      <c r="AS191" s="6"/>
      <c r="AT191" s="6"/>
      <c r="AU191" s="6"/>
      <c r="AV191" s="6"/>
      <c r="AW191" s="6"/>
      <c r="AX191" s="1" t="s">
        <v>42</v>
      </c>
      <c r="AY191" s="1" t="s">
        <v>39</v>
      </c>
      <c r="AZ191" s="6"/>
      <c r="BA191" s="6"/>
      <c r="BB191" s="1" t="s">
        <v>42</v>
      </c>
      <c r="BC191" s="1" t="s">
        <v>33</v>
      </c>
      <c r="BD191" s="6">
        <v>1</v>
      </c>
      <c r="BE191" s="6">
        <v>7.4059999999999997</v>
      </c>
      <c r="BF191" s="1" t="s">
        <v>42</v>
      </c>
      <c r="BG191" s="1" t="s">
        <v>39</v>
      </c>
      <c r="BH191" s="6"/>
      <c r="BI191" s="11"/>
      <c r="BJ191" s="1" t="s">
        <v>43</v>
      </c>
      <c r="BK191" s="1" t="s">
        <v>44</v>
      </c>
      <c r="BL191" s="6"/>
      <c r="BM191" s="6"/>
      <c r="BN191" s="1" t="s">
        <v>45</v>
      </c>
      <c r="BO191" s="1" t="s">
        <v>44</v>
      </c>
      <c r="BP191" s="6">
        <v>1.4999999999999999E-2</v>
      </c>
      <c r="BQ191" s="6">
        <v>30.12</v>
      </c>
      <c r="BR191" s="1" t="s">
        <v>46</v>
      </c>
      <c r="BS191" s="1" t="s">
        <v>47</v>
      </c>
      <c r="BT191" s="6"/>
      <c r="BU191" s="6"/>
      <c r="BV191" s="1" t="s">
        <v>46</v>
      </c>
      <c r="BW191" s="1" t="s">
        <v>41</v>
      </c>
      <c r="BX191" s="6"/>
      <c r="BY191" s="6"/>
      <c r="BZ191" s="1" t="s">
        <v>46</v>
      </c>
      <c r="CA191" s="1" t="s">
        <v>48</v>
      </c>
      <c r="CB191" s="6"/>
      <c r="CC191" s="6"/>
      <c r="CD191" s="1" t="s">
        <v>46</v>
      </c>
      <c r="CE191" s="1" t="s">
        <v>48</v>
      </c>
      <c r="CF191" s="6">
        <v>6.0000000000000001E-3</v>
      </c>
      <c r="CG191" s="6">
        <v>9.2040000000000006</v>
      </c>
      <c r="CH191" s="1" t="s">
        <v>46</v>
      </c>
      <c r="CI191" s="1" t="s">
        <v>39</v>
      </c>
      <c r="CJ191" s="6"/>
      <c r="CK191" s="6"/>
      <c r="CL191" s="1" t="s">
        <v>49</v>
      </c>
      <c r="CM191" s="1" t="s">
        <v>39</v>
      </c>
      <c r="CN191" s="6"/>
      <c r="CO191" s="6"/>
      <c r="CP191" s="1" t="s">
        <v>50</v>
      </c>
      <c r="CQ191" s="1" t="s">
        <v>51</v>
      </c>
      <c r="CR191" s="6">
        <v>0.05</v>
      </c>
      <c r="CS191" s="6">
        <v>8.4</v>
      </c>
      <c r="CT191" s="1" t="s">
        <v>50</v>
      </c>
      <c r="CU191" s="1" t="s">
        <v>39</v>
      </c>
      <c r="CV191" s="6"/>
      <c r="CW191" s="6"/>
      <c r="CX191" s="1" t="s">
        <v>50</v>
      </c>
      <c r="CY191" s="1" t="s">
        <v>39</v>
      </c>
      <c r="CZ191" s="6"/>
      <c r="DA191" s="6"/>
      <c r="DB191" s="1" t="s">
        <v>59</v>
      </c>
      <c r="DC191" s="1" t="s">
        <v>60</v>
      </c>
      <c r="DD191" s="6"/>
      <c r="DE191" s="6"/>
      <c r="DF191" s="1" t="s">
        <v>52</v>
      </c>
      <c r="DG191" s="1" t="s">
        <v>53</v>
      </c>
      <c r="DH191" s="6"/>
      <c r="DI191" s="6"/>
      <c r="DJ191" s="1" t="s">
        <v>31</v>
      </c>
      <c r="DK191" s="11">
        <f t="shared" si="14"/>
        <v>143.91546528000001</v>
      </c>
    </row>
    <row r="192" spans="1:115" ht="15.75" x14ac:dyDescent="0.25">
      <c r="A192" s="6">
        <v>190</v>
      </c>
      <c r="B192" s="6">
        <v>3</v>
      </c>
      <c r="C192" s="9" t="s">
        <v>197</v>
      </c>
      <c r="D192" s="8" t="s">
        <v>373</v>
      </c>
      <c r="E192" s="6">
        <v>-1453.1369999999999</v>
      </c>
      <c r="F192" s="6">
        <v>13.430999999999999</v>
      </c>
      <c r="G192" s="10">
        <v>411.58067999999997</v>
      </c>
      <c r="H192" s="3">
        <f t="shared" si="10"/>
        <v>-1054.98732</v>
      </c>
      <c r="I192" s="3">
        <f t="shared" si="11"/>
        <v>104.54149271999999</v>
      </c>
      <c r="J192" s="1" t="s">
        <v>28</v>
      </c>
      <c r="K192" s="1" t="s">
        <v>29</v>
      </c>
      <c r="L192" s="6"/>
      <c r="M192" s="6"/>
      <c r="N192" s="1" t="s">
        <v>30</v>
      </c>
      <c r="O192" s="1" t="s">
        <v>34</v>
      </c>
      <c r="P192" s="6"/>
      <c r="Q192" s="6"/>
      <c r="R192" s="1" t="s">
        <v>30</v>
      </c>
      <c r="S192" s="1" t="s">
        <v>32</v>
      </c>
      <c r="T192" s="6"/>
      <c r="U192" s="6"/>
      <c r="V192" s="6" t="s">
        <v>30</v>
      </c>
      <c r="W192" s="6" t="s">
        <v>33</v>
      </c>
      <c r="X192" s="6"/>
      <c r="Y192" s="6"/>
      <c r="Z192" s="1" t="s">
        <v>30</v>
      </c>
      <c r="AA192" s="1" t="s">
        <v>34</v>
      </c>
      <c r="AB192" s="6"/>
      <c r="AC192" s="6"/>
      <c r="AD192" s="1" t="s">
        <v>35</v>
      </c>
      <c r="AE192" s="1" t="s">
        <v>29</v>
      </c>
      <c r="AF192" s="6"/>
      <c r="AG192" s="6"/>
      <c r="AH192" s="1" t="s">
        <v>36</v>
      </c>
      <c r="AI192" s="1" t="s">
        <v>37</v>
      </c>
      <c r="AJ192" s="6"/>
      <c r="AK192" s="6"/>
      <c r="AL192" s="1" t="s">
        <v>38</v>
      </c>
      <c r="AM192" s="1" t="s">
        <v>39</v>
      </c>
      <c r="AN192" s="6"/>
      <c r="AO192" s="6"/>
      <c r="AP192" s="1" t="s">
        <v>40</v>
      </c>
      <c r="AQ192" s="1" t="s">
        <v>41</v>
      </c>
      <c r="AR192" s="6"/>
      <c r="AS192" s="6"/>
      <c r="AT192" s="6"/>
      <c r="AU192" s="6"/>
      <c r="AV192" s="6"/>
      <c r="AW192" s="6"/>
      <c r="AX192" s="1" t="s">
        <v>42</v>
      </c>
      <c r="AY192" s="1" t="s">
        <v>39</v>
      </c>
      <c r="AZ192" s="6"/>
      <c r="BA192" s="6"/>
      <c r="BB192" s="1" t="s">
        <v>42</v>
      </c>
      <c r="BC192" s="1" t="s">
        <v>33</v>
      </c>
      <c r="BD192" s="6"/>
      <c r="BE192" s="6"/>
      <c r="BF192" s="1" t="s">
        <v>42</v>
      </c>
      <c r="BG192" s="1" t="s">
        <v>39</v>
      </c>
      <c r="BH192" s="6"/>
      <c r="BI192" s="11"/>
      <c r="BJ192" s="1" t="s">
        <v>43</v>
      </c>
      <c r="BK192" s="1" t="s">
        <v>44</v>
      </c>
      <c r="BL192" s="6"/>
      <c r="BM192" s="6"/>
      <c r="BN192" s="1" t="s">
        <v>45</v>
      </c>
      <c r="BO192" s="1" t="s">
        <v>44</v>
      </c>
      <c r="BP192" s="6"/>
      <c r="BQ192" s="6"/>
      <c r="BR192" s="1" t="s">
        <v>46</v>
      </c>
      <c r="BS192" s="1" t="s">
        <v>47</v>
      </c>
      <c r="BT192" s="6"/>
      <c r="BU192" s="6"/>
      <c r="BV192" s="1" t="s">
        <v>46</v>
      </c>
      <c r="BW192" s="1" t="s">
        <v>41</v>
      </c>
      <c r="BX192" s="6"/>
      <c r="BY192" s="6"/>
      <c r="BZ192" s="1" t="s">
        <v>46</v>
      </c>
      <c r="CA192" s="1" t="s">
        <v>48</v>
      </c>
      <c r="CB192" s="6"/>
      <c r="CC192" s="6"/>
      <c r="CD192" s="1" t="s">
        <v>46</v>
      </c>
      <c r="CE192" s="1" t="s">
        <v>48</v>
      </c>
      <c r="CF192" s="6"/>
      <c r="CG192" s="6"/>
      <c r="CH192" s="1" t="s">
        <v>46</v>
      </c>
      <c r="CI192" s="1" t="s">
        <v>39</v>
      </c>
      <c r="CJ192" s="6"/>
      <c r="CK192" s="6"/>
      <c r="CL192" s="1" t="s">
        <v>49</v>
      </c>
      <c r="CM192" s="1" t="s">
        <v>39</v>
      </c>
      <c r="CN192" s="6"/>
      <c r="CO192" s="6"/>
      <c r="CP192" s="1" t="s">
        <v>50</v>
      </c>
      <c r="CQ192" s="1" t="s">
        <v>51</v>
      </c>
      <c r="CR192" s="6"/>
      <c r="CS192" s="6"/>
      <c r="CT192" s="1" t="s">
        <v>50</v>
      </c>
      <c r="CU192" s="1" t="s">
        <v>39</v>
      </c>
      <c r="CV192" s="6"/>
      <c r="CW192" s="6"/>
      <c r="CX192" s="1" t="s">
        <v>50</v>
      </c>
      <c r="CY192" s="1" t="s">
        <v>39</v>
      </c>
      <c r="CZ192" s="6"/>
      <c r="DA192" s="6"/>
      <c r="DB192" s="1" t="s">
        <v>59</v>
      </c>
      <c r="DC192" s="1" t="s">
        <v>60</v>
      </c>
      <c r="DD192" s="6"/>
      <c r="DE192" s="6"/>
      <c r="DF192" s="1" t="s">
        <v>52</v>
      </c>
      <c r="DG192" s="1" t="s">
        <v>53</v>
      </c>
      <c r="DH192" s="6"/>
      <c r="DI192" s="6"/>
      <c r="DJ192" s="1" t="s">
        <v>31</v>
      </c>
      <c r="DK192" s="11">
        <f t="shared" si="14"/>
        <v>104.54149271999999</v>
      </c>
    </row>
    <row r="193" spans="1:115" ht="15.75" x14ac:dyDescent="0.25">
      <c r="A193" s="6">
        <v>191</v>
      </c>
      <c r="B193" s="6">
        <v>3</v>
      </c>
      <c r="C193" s="9" t="s">
        <v>198</v>
      </c>
      <c r="D193" s="8" t="s">
        <v>373</v>
      </c>
      <c r="E193" s="6">
        <v>159.88499999999999</v>
      </c>
      <c r="F193" s="6">
        <v>0</v>
      </c>
      <c r="G193" s="10">
        <v>65.556240000000003</v>
      </c>
      <c r="H193" s="3">
        <f t="shared" si="10"/>
        <v>225.44123999999999</v>
      </c>
      <c r="I193" s="3">
        <f t="shared" si="11"/>
        <v>70.246284959999997</v>
      </c>
      <c r="J193" s="1" t="s">
        <v>28</v>
      </c>
      <c r="K193" s="1" t="s">
        <v>29</v>
      </c>
      <c r="L193" s="6">
        <v>0.01</v>
      </c>
      <c r="M193" s="6">
        <v>12.85</v>
      </c>
      <c r="N193" s="1" t="s">
        <v>30</v>
      </c>
      <c r="O193" s="1" t="s">
        <v>34</v>
      </c>
      <c r="P193" s="6"/>
      <c r="Q193" s="6"/>
      <c r="R193" s="1" t="s">
        <v>30</v>
      </c>
      <c r="S193" s="1" t="s">
        <v>32</v>
      </c>
      <c r="T193" s="6"/>
      <c r="U193" s="6"/>
      <c r="V193" s="6" t="s">
        <v>30</v>
      </c>
      <c r="W193" s="6" t="s">
        <v>33</v>
      </c>
      <c r="X193" s="6"/>
      <c r="Y193" s="6"/>
      <c r="Z193" s="1" t="s">
        <v>30</v>
      </c>
      <c r="AA193" s="1" t="s">
        <v>34</v>
      </c>
      <c r="AB193" s="6"/>
      <c r="AC193" s="6"/>
      <c r="AD193" s="1" t="s">
        <v>35</v>
      </c>
      <c r="AE193" s="1" t="s">
        <v>29</v>
      </c>
      <c r="AF193" s="6">
        <v>0.02</v>
      </c>
      <c r="AG193" s="6">
        <v>27.64</v>
      </c>
      <c r="AH193" s="1" t="s">
        <v>36</v>
      </c>
      <c r="AI193" s="1" t="s">
        <v>37</v>
      </c>
      <c r="AJ193" s="6"/>
      <c r="AK193" s="6"/>
      <c r="AL193" s="1" t="s">
        <v>38</v>
      </c>
      <c r="AM193" s="1" t="s">
        <v>39</v>
      </c>
      <c r="AN193" s="6"/>
      <c r="AO193" s="6"/>
      <c r="AP193" s="1" t="s">
        <v>40</v>
      </c>
      <c r="AQ193" s="1" t="s">
        <v>41</v>
      </c>
      <c r="AR193" s="6"/>
      <c r="AS193" s="6"/>
      <c r="AT193" s="6"/>
      <c r="AU193" s="6"/>
      <c r="AV193" s="6"/>
      <c r="AW193" s="6"/>
      <c r="AX193" s="1" t="s">
        <v>42</v>
      </c>
      <c r="AY193" s="1" t="s">
        <v>39</v>
      </c>
      <c r="AZ193" s="6"/>
      <c r="BA193" s="6"/>
      <c r="BB193" s="1" t="s">
        <v>42</v>
      </c>
      <c r="BC193" s="1" t="s">
        <v>33</v>
      </c>
      <c r="BD193" s="6"/>
      <c r="BE193" s="6"/>
      <c r="BF193" s="1" t="s">
        <v>42</v>
      </c>
      <c r="BG193" s="1" t="s">
        <v>39</v>
      </c>
      <c r="BH193" s="6"/>
      <c r="BI193" s="11"/>
      <c r="BJ193" s="1" t="s">
        <v>43</v>
      </c>
      <c r="BK193" s="1" t="s">
        <v>44</v>
      </c>
      <c r="BL193" s="6"/>
      <c r="BM193" s="6"/>
      <c r="BN193" s="1" t="s">
        <v>45</v>
      </c>
      <c r="BO193" s="1" t="s">
        <v>44</v>
      </c>
      <c r="BP193" s="6"/>
      <c r="BQ193" s="6"/>
      <c r="BR193" s="1" t="s">
        <v>46</v>
      </c>
      <c r="BS193" s="1" t="s">
        <v>47</v>
      </c>
      <c r="BT193" s="6"/>
      <c r="BU193" s="6"/>
      <c r="BV193" s="1" t="s">
        <v>46</v>
      </c>
      <c r="BW193" s="1" t="s">
        <v>41</v>
      </c>
      <c r="BX193" s="6"/>
      <c r="BY193" s="6"/>
      <c r="BZ193" s="1" t="s">
        <v>46</v>
      </c>
      <c r="CA193" s="1" t="s">
        <v>48</v>
      </c>
      <c r="CB193" s="6"/>
      <c r="CC193" s="6"/>
      <c r="CD193" s="1" t="s">
        <v>46</v>
      </c>
      <c r="CE193" s="1" t="s">
        <v>48</v>
      </c>
      <c r="CF193" s="6"/>
      <c r="CG193" s="6"/>
      <c r="CH193" s="1" t="s">
        <v>46</v>
      </c>
      <c r="CI193" s="1" t="s">
        <v>39</v>
      </c>
      <c r="CJ193" s="6"/>
      <c r="CK193" s="6"/>
      <c r="CL193" s="1" t="s">
        <v>49</v>
      </c>
      <c r="CM193" s="1" t="s">
        <v>39</v>
      </c>
      <c r="CN193" s="6"/>
      <c r="CO193" s="6"/>
      <c r="CP193" s="1" t="s">
        <v>50</v>
      </c>
      <c r="CQ193" s="1" t="s">
        <v>51</v>
      </c>
      <c r="CR193" s="6">
        <v>0.03</v>
      </c>
      <c r="CS193" s="6">
        <v>5.04</v>
      </c>
      <c r="CT193" s="1" t="s">
        <v>50</v>
      </c>
      <c r="CU193" s="1" t="s">
        <v>39</v>
      </c>
      <c r="CV193" s="6"/>
      <c r="CW193" s="6"/>
      <c r="CX193" s="1" t="s">
        <v>50</v>
      </c>
      <c r="CY193" s="1" t="s">
        <v>39</v>
      </c>
      <c r="CZ193" s="6">
        <v>5</v>
      </c>
      <c r="DA193" s="6">
        <v>8.0649999999999995</v>
      </c>
      <c r="DB193" s="1" t="s">
        <v>59</v>
      </c>
      <c r="DC193" s="1" t="s">
        <v>60</v>
      </c>
      <c r="DD193" s="6"/>
      <c r="DE193" s="6"/>
      <c r="DF193" s="1" t="s">
        <v>52</v>
      </c>
      <c r="DG193" s="1" t="s">
        <v>53</v>
      </c>
      <c r="DH193" s="6"/>
      <c r="DI193" s="6"/>
      <c r="DJ193" s="1" t="s">
        <v>31</v>
      </c>
      <c r="DK193" s="11">
        <f t="shared" si="14"/>
        <v>16.651284960000002</v>
      </c>
    </row>
    <row r="194" spans="1:115" ht="15.75" x14ac:dyDescent="0.25">
      <c r="A194" s="6">
        <v>192</v>
      </c>
      <c r="B194" s="6">
        <v>3</v>
      </c>
      <c r="C194" s="9" t="s">
        <v>199</v>
      </c>
      <c r="D194" s="8" t="s">
        <v>373</v>
      </c>
      <c r="E194" s="6">
        <v>-44.825000000000003</v>
      </c>
      <c r="F194" s="6">
        <v>0</v>
      </c>
      <c r="G194" s="10">
        <v>96.103560000000002</v>
      </c>
      <c r="H194" s="3">
        <f t="shared" si="10"/>
        <v>51.278559999999999</v>
      </c>
      <c r="I194" s="3">
        <f t="shared" si="11"/>
        <v>55.28</v>
      </c>
      <c r="J194" s="1" t="s">
        <v>28</v>
      </c>
      <c r="K194" s="1" t="s">
        <v>29</v>
      </c>
      <c r="L194" s="6"/>
      <c r="M194" s="6"/>
      <c r="N194" s="1" t="s">
        <v>30</v>
      </c>
      <c r="O194" s="1" t="s">
        <v>34</v>
      </c>
      <c r="P194" s="6"/>
      <c r="Q194" s="6"/>
      <c r="R194" s="1" t="s">
        <v>30</v>
      </c>
      <c r="S194" s="1" t="s">
        <v>32</v>
      </c>
      <c r="T194" s="6"/>
      <c r="U194" s="6"/>
      <c r="V194" s="6" t="s">
        <v>30</v>
      </c>
      <c r="W194" s="6" t="s">
        <v>33</v>
      </c>
      <c r="X194" s="6"/>
      <c r="Y194" s="6"/>
      <c r="Z194" s="1" t="s">
        <v>30</v>
      </c>
      <c r="AA194" s="1" t="s">
        <v>34</v>
      </c>
      <c r="AB194" s="6"/>
      <c r="AC194" s="6"/>
      <c r="AD194" s="1" t="s">
        <v>35</v>
      </c>
      <c r="AE194" s="1" t="s">
        <v>29</v>
      </c>
      <c r="AF194" s="6">
        <v>0.04</v>
      </c>
      <c r="AG194" s="6">
        <v>55.28</v>
      </c>
      <c r="AH194" s="1" t="s">
        <v>36</v>
      </c>
      <c r="AI194" s="1" t="s">
        <v>37</v>
      </c>
      <c r="AJ194" s="6"/>
      <c r="AK194" s="6"/>
      <c r="AL194" s="1" t="s">
        <v>38</v>
      </c>
      <c r="AM194" s="1" t="s">
        <v>39</v>
      </c>
      <c r="AN194" s="6"/>
      <c r="AO194" s="6"/>
      <c r="AP194" s="1" t="s">
        <v>40</v>
      </c>
      <c r="AQ194" s="1" t="s">
        <v>41</v>
      </c>
      <c r="AR194" s="6"/>
      <c r="AS194" s="6"/>
      <c r="AT194" s="6"/>
      <c r="AU194" s="6"/>
      <c r="AV194" s="6"/>
      <c r="AW194" s="6"/>
      <c r="AX194" s="1" t="s">
        <v>42</v>
      </c>
      <c r="AY194" s="1" t="s">
        <v>39</v>
      </c>
      <c r="AZ194" s="6"/>
      <c r="BA194" s="6"/>
      <c r="BB194" s="1" t="s">
        <v>42</v>
      </c>
      <c r="BC194" s="1" t="s">
        <v>33</v>
      </c>
      <c r="BD194" s="6"/>
      <c r="BE194" s="6"/>
      <c r="BF194" s="1" t="s">
        <v>42</v>
      </c>
      <c r="BG194" s="1" t="s">
        <v>39</v>
      </c>
      <c r="BH194" s="6"/>
      <c r="BI194" s="11"/>
      <c r="BJ194" s="1" t="s">
        <v>43</v>
      </c>
      <c r="BK194" s="1" t="s">
        <v>44</v>
      </c>
      <c r="BL194" s="6"/>
      <c r="BM194" s="6"/>
      <c r="BN194" s="1" t="s">
        <v>45</v>
      </c>
      <c r="BO194" s="1" t="s">
        <v>44</v>
      </c>
      <c r="BP194" s="6"/>
      <c r="BQ194" s="6"/>
      <c r="BR194" s="1" t="s">
        <v>46</v>
      </c>
      <c r="BS194" s="1" t="s">
        <v>47</v>
      </c>
      <c r="BT194" s="6"/>
      <c r="BU194" s="6"/>
      <c r="BV194" s="1" t="s">
        <v>46</v>
      </c>
      <c r="BW194" s="1" t="s">
        <v>41</v>
      </c>
      <c r="BX194" s="6"/>
      <c r="BY194" s="6"/>
      <c r="BZ194" s="1" t="s">
        <v>46</v>
      </c>
      <c r="CA194" s="1" t="s">
        <v>48</v>
      </c>
      <c r="CB194" s="6"/>
      <c r="CC194" s="6"/>
      <c r="CD194" s="1" t="s">
        <v>46</v>
      </c>
      <c r="CE194" s="1" t="s">
        <v>48</v>
      </c>
      <c r="CF194" s="6"/>
      <c r="CG194" s="6"/>
      <c r="CH194" s="1" t="s">
        <v>46</v>
      </c>
      <c r="CI194" s="1" t="s">
        <v>39</v>
      </c>
      <c r="CJ194" s="6"/>
      <c r="CK194" s="6"/>
      <c r="CL194" s="1" t="s">
        <v>49</v>
      </c>
      <c r="CM194" s="1" t="s">
        <v>39</v>
      </c>
      <c r="CN194" s="6"/>
      <c r="CO194" s="6"/>
      <c r="CP194" s="1" t="s">
        <v>50</v>
      </c>
      <c r="CQ194" s="1" t="s">
        <v>51</v>
      </c>
      <c r="CR194" s="6"/>
      <c r="CS194" s="6"/>
      <c r="CT194" s="1" t="s">
        <v>50</v>
      </c>
      <c r="CU194" s="1" t="s">
        <v>39</v>
      </c>
      <c r="CV194" s="6"/>
      <c r="CW194" s="6"/>
      <c r="CX194" s="1" t="s">
        <v>50</v>
      </c>
      <c r="CY194" s="1" t="s">
        <v>39</v>
      </c>
      <c r="CZ194" s="6"/>
      <c r="DA194" s="6"/>
      <c r="DB194" s="1" t="s">
        <v>59</v>
      </c>
      <c r="DC194" s="1" t="s">
        <v>60</v>
      </c>
      <c r="DD194" s="6"/>
      <c r="DE194" s="6"/>
      <c r="DF194" s="1" t="s">
        <v>52</v>
      </c>
      <c r="DG194" s="1" t="s">
        <v>53</v>
      </c>
      <c r="DH194" s="6"/>
      <c r="DI194" s="6"/>
      <c r="DJ194" s="1" t="s">
        <v>31</v>
      </c>
      <c r="DK194" s="11"/>
    </row>
    <row r="195" spans="1:115" ht="15.75" x14ac:dyDescent="0.25">
      <c r="A195" s="6">
        <v>193</v>
      </c>
      <c r="B195" s="6">
        <v>3</v>
      </c>
      <c r="C195" s="9" t="s">
        <v>200</v>
      </c>
      <c r="D195" s="8" t="s">
        <v>373</v>
      </c>
      <c r="E195" s="6">
        <v>1394.828</v>
      </c>
      <c r="F195" s="6">
        <v>13.411</v>
      </c>
      <c r="G195" s="10">
        <v>612.81852000000003</v>
      </c>
      <c r="H195" s="3">
        <f t="shared" ref="H195:H258" si="15">(E195-F195)+G195</f>
        <v>1994.23552</v>
      </c>
      <c r="I195" s="3">
        <f t="shared" ref="I195:I258" si="16">M195+Q195+U195+Y195+AC195+AG195+AK195+AO195+AS195+AW195+BA195+BE195+BI195+BM195+BQ195+BU195+BY195+CC195+CG195+CK195+CO195+CS195+CW195+DA195+DE195+DI195+DK195</f>
        <v>338.34190408000001</v>
      </c>
      <c r="J195" s="1" t="s">
        <v>28</v>
      </c>
      <c r="K195" s="1" t="s">
        <v>29</v>
      </c>
      <c r="L195" s="6">
        <v>0.03</v>
      </c>
      <c r="M195" s="6">
        <v>38.549999999999997</v>
      </c>
      <c r="N195" s="1" t="s">
        <v>30</v>
      </c>
      <c r="O195" s="1" t="s">
        <v>34</v>
      </c>
      <c r="P195" s="6"/>
      <c r="Q195" s="6"/>
      <c r="R195" s="1" t="s">
        <v>30</v>
      </c>
      <c r="S195" s="1" t="s">
        <v>32</v>
      </c>
      <c r="T195" s="6"/>
      <c r="U195" s="6"/>
      <c r="V195" s="6" t="s">
        <v>30</v>
      </c>
      <c r="W195" s="6" t="s">
        <v>33</v>
      </c>
      <c r="X195" s="6"/>
      <c r="Y195" s="6"/>
      <c r="Z195" s="1" t="s">
        <v>30</v>
      </c>
      <c r="AA195" s="1" t="s">
        <v>34</v>
      </c>
      <c r="AB195" s="6"/>
      <c r="AC195" s="6"/>
      <c r="AD195" s="1" t="s">
        <v>35</v>
      </c>
      <c r="AE195" s="1" t="s">
        <v>29</v>
      </c>
      <c r="AF195" s="6">
        <v>5.5E-2</v>
      </c>
      <c r="AG195" s="6">
        <v>76.010000000000005</v>
      </c>
      <c r="AH195" s="1" t="s">
        <v>36</v>
      </c>
      <c r="AI195" s="1" t="s">
        <v>37</v>
      </c>
      <c r="AJ195" s="6"/>
      <c r="AK195" s="6"/>
      <c r="AL195" s="1" t="s">
        <v>38</v>
      </c>
      <c r="AM195" s="1" t="s">
        <v>39</v>
      </c>
      <c r="AN195" s="6"/>
      <c r="AO195" s="6"/>
      <c r="AP195" s="1" t="s">
        <v>40</v>
      </c>
      <c r="AQ195" s="1" t="s">
        <v>41</v>
      </c>
      <c r="AR195" s="6"/>
      <c r="AS195" s="6"/>
      <c r="AT195" s="6"/>
      <c r="AU195" s="6"/>
      <c r="AV195" s="6"/>
      <c r="AW195" s="6"/>
      <c r="AX195" s="1" t="s">
        <v>42</v>
      </c>
      <c r="AY195" s="1" t="s">
        <v>39</v>
      </c>
      <c r="AZ195" s="6"/>
      <c r="BA195" s="6"/>
      <c r="BB195" s="1" t="s">
        <v>42</v>
      </c>
      <c r="BC195" s="1" t="s">
        <v>33</v>
      </c>
      <c r="BD195" s="6"/>
      <c r="BE195" s="6"/>
      <c r="BF195" s="1" t="s">
        <v>42</v>
      </c>
      <c r="BG195" s="1" t="s">
        <v>39</v>
      </c>
      <c r="BH195" s="6"/>
      <c r="BI195" s="11"/>
      <c r="BJ195" s="1" t="s">
        <v>43</v>
      </c>
      <c r="BK195" s="1" t="s">
        <v>44</v>
      </c>
      <c r="BL195" s="6">
        <v>4.0000000000000001E-3</v>
      </c>
      <c r="BM195" s="6">
        <v>1.976</v>
      </c>
      <c r="BN195" s="1" t="s">
        <v>45</v>
      </c>
      <c r="BO195" s="1" t="s">
        <v>44</v>
      </c>
      <c r="BP195" s="6"/>
      <c r="BQ195" s="6"/>
      <c r="BR195" s="1" t="s">
        <v>46</v>
      </c>
      <c r="BS195" s="1" t="s">
        <v>47</v>
      </c>
      <c r="BT195" s="6"/>
      <c r="BU195" s="6"/>
      <c r="BV195" s="1" t="s">
        <v>46</v>
      </c>
      <c r="BW195" s="1" t="s">
        <v>41</v>
      </c>
      <c r="BX195" s="6"/>
      <c r="BY195" s="6"/>
      <c r="BZ195" s="1" t="s">
        <v>46</v>
      </c>
      <c r="CA195" s="1" t="s">
        <v>48</v>
      </c>
      <c r="CB195" s="6">
        <v>0.05</v>
      </c>
      <c r="CC195" s="6">
        <v>57.75</v>
      </c>
      <c r="CD195" s="1" t="s">
        <v>46</v>
      </c>
      <c r="CE195" s="1" t="s">
        <v>48</v>
      </c>
      <c r="CF195" s="6"/>
      <c r="CG195" s="6"/>
      <c r="CH195" s="1" t="s">
        <v>46</v>
      </c>
      <c r="CI195" s="1" t="s">
        <v>39</v>
      </c>
      <c r="CJ195" s="6"/>
      <c r="CK195" s="6"/>
      <c r="CL195" s="1" t="s">
        <v>49</v>
      </c>
      <c r="CM195" s="1" t="s">
        <v>39</v>
      </c>
      <c r="CN195" s="6"/>
      <c r="CO195" s="6"/>
      <c r="CP195" s="1" t="s">
        <v>50</v>
      </c>
      <c r="CQ195" s="1" t="s">
        <v>51</v>
      </c>
      <c r="CR195" s="6">
        <v>0.05</v>
      </c>
      <c r="CS195" s="6">
        <v>8.4</v>
      </c>
      <c r="CT195" s="1" t="s">
        <v>50</v>
      </c>
      <c r="CU195" s="1" t="s">
        <v>39</v>
      </c>
      <c r="CV195" s="6"/>
      <c r="CW195" s="6"/>
      <c r="CX195" s="1" t="s">
        <v>50</v>
      </c>
      <c r="CY195" s="1" t="s">
        <v>39</v>
      </c>
      <c r="CZ195" s="6"/>
      <c r="DA195" s="6"/>
      <c r="DB195" s="1" t="s">
        <v>59</v>
      </c>
      <c r="DC195" s="1" t="s">
        <v>60</v>
      </c>
      <c r="DD195" s="6"/>
      <c r="DE195" s="6"/>
      <c r="DF195" s="1" t="s">
        <v>52</v>
      </c>
      <c r="DG195" s="1" t="s">
        <v>53</v>
      </c>
      <c r="DH195" s="6"/>
      <c r="DI195" s="6"/>
      <c r="DJ195" s="1" t="s">
        <v>31</v>
      </c>
      <c r="DK195" s="11">
        <f>0.254*G195</f>
        <v>155.65590408</v>
      </c>
    </row>
    <row r="196" spans="1:115" ht="15.75" x14ac:dyDescent="0.25">
      <c r="A196" s="6">
        <v>194</v>
      </c>
      <c r="B196" s="6">
        <v>3</v>
      </c>
      <c r="C196" s="9" t="s">
        <v>429</v>
      </c>
      <c r="D196" s="8" t="s">
        <v>373</v>
      </c>
      <c r="E196" s="6">
        <v>-53.654000000000003</v>
      </c>
      <c r="F196" s="6">
        <v>57.345999999999997</v>
      </c>
      <c r="G196" s="10">
        <v>111.58212</v>
      </c>
      <c r="H196" s="3">
        <f t="shared" si="15"/>
        <v>0.5821200000000033</v>
      </c>
      <c r="I196" s="3">
        <f t="shared" si="16"/>
        <v>0.58199999999999996</v>
      </c>
      <c r="J196" s="1" t="s">
        <v>28</v>
      </c>
      <c r="K196" s="1" t="s">
        <v>29</v>
      </c>
      <c r="L196" s="6"/>
      <c r="M196" s="6"/>
      <c r="N196" s="1" t="s">
        <v>30</v>
      </c>
      <c r="O196" s="1" t="s">
        <v>34</v>
      </c>
      <c r="P196" s="6"/>
      <c r="Q196" s="6"/>
      <c r="R196" s="1" t="s">
        <v>30</v>
      </c>
      <c r="S196" s="1" t="s">
        <v>32</v>
      </c>
      <c r="T196" s="6"/>
      <c r="U196" s="6"/>
      <c r="V196" s="6" t="s">
        <v>30</v>
      </c>
      <c r="W196" s="6" t="s">
        <v>33</v>
      </c>
      <c r="X196" s="6"/>
      <c r="Y196" s="6"/>
      <c r="Z196" s="1" t="s">
        <v>30</v>
      </c>
      <c r="AA196" s="1" t="s">
        <v>34</v>
      </c>
      <c r="AB196" s="6"/>
      <c r="AC196" s="6"/>
      <c r="AD196" s="1" t="s">
        <v>35</v>
      </c>
      <c r="AE196" s="1" t="s">
        <v>29</v>
      </c>
      <c r="AF196" s="6"/>
      <c r="AG196" s="6"/>
      <c r="AH196" s="1" t="s">
        <v>36</v>
      </c>
      <c r="AI196" s="1" t="s">
        <v>37</v>
      </c>
      <c r="AJ196" s="6"/>
      <c r="AK196" s="6"/>
      <c r="AL196" s="1" t="s">
        <v>38</v>
      </c>
      <c r="AM196" s="1" t="s">
        <v>39</v>
      </c>
      <c r="AN196" s="6"/>
      <c r="AO196" s="6"/>
      <c r="AP196" s="1" t="s">
        <v>40</v>
      </c>
      <c r="AQ196" s="1" t="s">
        <v>41</v>
      </c>
      <c r="AR196" s="6"/>
      <c r="AS196" s="6"/>
      <c r="AT196" s="6"/>
      <c r="AU196" s="6"/>
      <c r="AV196" s="6"/>
      <c r="AW196" s="6"/>
      <c r="AX196" s="1" t="s">
        <v>42</v>
      </c>
      <c r="AY196" s="1" t="s">
        <v>39</v>
      </c>
      <c r="AZ196" s="6"/>
      <c r="BA196" s="6"/>
      <c r="BB196" s="1" t="s">
        <v>42</v>
      </c>
      <c r="BC196" s="1" t="s">
        <v>33</v>
      </c>
      <c r="BD196" s="6"/>
      <c r="BE196" s="6"/>
      <c r="BF196" s="1" t="s">
        <v>42</v>
      </c>
      <c r="BG196" s="1" t="s">
        <v>39</v>
      </c>
      <c r="BH196" s="6"/>
      <c r="BI196" s="11"/>
      <c r="BJ196" s="1" t="s">
        <v>43</v>
      </c>
      <c r="BK196" s="1" t="s">
        <v>44</v>
      </c>
      <c r="BL196" s="6"/>
      <c r="BM196" s="6"/>
      <c r="BN196" s="1" t="s">
        <v>45</v>
      </c>
      <c r="BO196" s="1" t="s">
        <v>44</v>
      </c>
      <c r="BP196" s="6"/>
      <c r="BQ196" s="6"/>
      <c r="BR196" s="1" t="s">
        <v>46</v>
      </c>
      <c r="BS196" s="1" t="s">
        <v>47</v>
      </c>
      <c r="BT196" s="6"/>
      <c r="BU196" s="6"/>
      <c r="BV196" s="1" t="s">
        <v>46</v>
      </c>
      <c r="BW196" s="1" t="s">
        <v>41</v>
      </c>
      <c r="BX196" s="6"/>
      <c r="BY196" s="6"/>
      <c r="BZ196" s="1" t="s">
        <v>46</v>
      </c>
      <c r="CA196" s="1" t="s">
        <v>48</v>
      </c>
      <c r="CB196" s="6"/>
      <c r="CC196" s="6"/>
      <c r="CD196" s="1" t="s">
        <v>46</v>
      </c>
      <c r="CE196" s="1" t="s">
        <v>48</v>
      </c>
      <c r="CF196" s="6"/>
      <c r="CG196" s="6"/>
      <c r="CH196" s="1" t="s">
        <v>46</v>
      </c>
      <c r="CI196" s="1" t="s">
        <v>39</v>
      </c>
      <c r="CJ196" s="6"/>
      <c r="CK196" s="6"/>
      <c r="CL196" s="1" t="s">
        <v>49</v>
      </c>
      <c r="CM196" s="1" t="s">
        <v>39</v>
      </c>
      <c r="CN196" s="6"/>
      <c r="CO196" s="6"/>
      <c r="CP196" s="1" t="s">
        <v>50</v>
      </c>
      <c r="CQ196" s="1" t="s">
        <v>51</v>
      </c>
      <c r="CR196" s="6"/>
      <c r="CS196" s="6"/>
      <c r="CT196" s="1" t="s">
        <v>50</v>
      </c>
      <c r="CU196" s="1" t="s">
        <v>39</v>
      </c>
      <c r="CV196" s="6"/>
      <c r="CW196" s="6"/>
      <c r="CX196" s="1" t="s">
        <v>50</v>
      </c>
      <c r="CY196" s="1" t="s">
        <v>39</v>
      </c>
      <c r="CZ196" s="6"/>
      <c r="DA196" s="6"/>
      <c r="DB196" s="1" t="s">
        <v>59</v>
      </c>
      <c r="DC196" s="1" t="s">
        <v>60</v>
      </c>
      <c r="DD196" s="6"/>
      <c r="DE196" s="6"/>
      <c r="DF196" s="1" t="s">
        <v>52</v>
      </c>
      <c r="DG196" s="1" t="s">
        <v>53</v>
      </c>
      <c r="DH196" s="6"/>
      <c r="DI196" s="6"/>
      <c r="DJ196" s="1" t="s">
        <v>31</v>
      </c>
      <c r="DK196" s="11">
        <v>0.58199999999999996</v>
      </c>
    </row>
    <row r="197" spans="1:115" ht="15.75" x14ac:dyDescent="0.25">
      <c r="A197" s="6">
        <v>195</v>
      </c>
      <c r="B197" s="6">
        <v>3</v>
      </c>
      <c r="C197" s="9" t="s">
        <v>430</v>
      </c>
      <c r="D197" s="8" t="s">
        <v>373</v>
      </c>
      <c r="E197" s="6">
        <v>-49.62</v>
      </c>
      <c r="F197" s="6">
        <v>57.902000000000001</v>
      </c>
      <c r="G197" s="10">
        <v>69.006479999999996</v>
      </c>
      <c r="H197" s="3">
        <f t="shared" si="15"/>
        <v>-38.515519999999995</v>
      </c>
      <c r="I197" s="3">
        <f t="shared" si="16"/>
        <v>17.527645919999998</v>
      </c>
      <c r="J197" s="1" t="s">
        <v>28</v>
      </c>
      <c r="K197" s="1" t="s">
        <v>29</v>
      </c>
      <c r="L197" s="6"/>
      <c r="M197" s="6"/>
      <c r="N197" s="1" t="s">
        <v>30</v>
      </c>
      <c r="O197" s="1" t="s">
        <v>34</v>
      </c>
      <c r="P197" s="6"/>
      <c r="Q197" s="6"/>
      <c r="R197" s="1" t="s">
        <v>30</v>
      </c>
      <c r="S197" s="1" t="s">
        <v>32</v>
      </c>
      <c r="T197" s="6"/>
      <c r="U197" s="6"/>
      <c r="V197" s="6" t="s">
        <v>30</v>
      </c>
      <c r="W197" s="6" t="s">
        <v>33</v>
      </c>
      <c r="X197" s="6"/>
      <c r="Y197" s="6"/>
      <c r="Z197" s="1" t="s">
        <v>30</v>
      </c>
      <c r="AA197" s="1" t="s">
        <v>34</v>
      </c>
      <c r="AB197" s="6"/>
      <c r="AC197" s="6"/>
      <c r="AD197" s="1" t="s">
        <v>35</v>
      </c>
      <c r="AE197" s="1" t="s">
        <v>29</v>
      </c>
      <c r="AF197" s="6"/>
      <c r="AG197" s="6"/>
      <c r="AH197" s="1" t="s">
        <v>36</v>
      </c>
      <c r="AI197" s="1" t="s">
        <v>37</v>
      </c>
      <c r="AJ197" s="6"/>
      <c r="AK197" s="6"/>
      <c r="AL197" s="1" t="s">
        <v>38</v>
      </c>
      <c r="AM197" s="1" t="s">
        <v>39</v>
      </c>
      <c r="AN197" s="6"/>
      <c r="AO197" s="6"/>
      <c r="AP197" s="1" t="s">
        <v>40</v>
      </c>
      <c r="AQ197" s="1" t="s">
        <v>41</v>
      </c>
      <c r="AR197" s="6"/>
      <c r="AS197" s="6"/>
      <c r="AT197" s="6"/>
      <c r="AU197" s="6"/>
      <c r="AV197" s="6"/>
      <c r="AW197" s="6"/>
      <c r="AX197" s="1" t="s">
        <v>42</v>
      </c>
      <c r="AY197" s="1" t="s">
        <v>39</v>
      </c>
      <c r="AZ197" s="6"/>
      <c r="BA197" s="6"/>
      <c r="BB197" s="1" t="s">
        <v>42</v>
      </c>
      <c r="BC197" s="1" t="s">
        <v>33</v>
      </c>
      <c r="BD197" s="6"/>
      <c r="BE197" s="6"/>
      <c r="BF197" s="1" t="s">
        <v>42</v>
      </c>
      <c r="BG197" s="1" t="s">
        <v>39</v>
      </c>
      <c r="BH197" s="6"/>
      <c r="BI197" s="11"/>
      <c r="BJ197" s="1" t="s">
        <v>43</v>
      </c>
      <c r="BK197" s="1" t="s">
        <v>44</v>
      </c>
      <c r="BL197" s="6"/>
      <c r="BM197" s="6"/>
      <c r="BN197" s="1" t="s">
        <v>45</v>
      </c>
      <c r="BO197" s="1" t="s">
        <v>44</v>
      </c>
      <c r="BP197" s="6"/>
      <c r="BQ197" s="6"/>
      <c r="BR197" s="1" t="s">
        <v>46</v>
      </c>
      <c r="BS197" s="1" t="s">
        <v>47</v>
      </c>
      <c r="BT197" s="6"/>
      <c r="BU197" s="6"/>
      <c r="BV197" s="1" t="s">
        <v>46</v>
      </c>
      <c r="BW197" s="1" t="s">
        <v>41</v>
      </c>
      <c r="BX197" s="6"/>
      <c r="BY197" s="6"/>
      <c r="BZ197" s="1" t="s">
        <v>46</v>
      </c>
      <c r="CA197" s="1" t="s">
        <v>48</v>
      </c>
      <c r="CB197" s="6"/>
      <c r="CC197" s="6"/>
      <c r="CD197" s="1" t="s">
        <v>46</v>
      </c>
      <c r="CE197" s="1" t="s">
        <v>48</v>
      </c>
      <c r="CF197" s="6"/>
      <c r="CG197" s="6"/>
      <c r="CH197" s="1" t="s">
        <v>46</v>
      </c>
      <c r="CI197" s="1" t="s">
        <v>39</v>
      </c>
      <c r="CJ197" s="6"/>
      <c r="CK197" s="6"/>
      <c r="CL197" s="1" t="s">
        <v>49</v>
      </c>
      <c r="CM197" s="1" t="s">
        <v>39</v>
      </c>
      <c r="CN197" s="6"/>
      <c r="CO197" s="6"/>
      <c r="CP197" s="1" t="s">
        <v>50</v>
      </c>
      <c r="CQ197" s="1" t="s">
        <v>51</v>
      </c>
      <c r="CR197" s="6"/>
      <c r="CS197" s="6"/>
      <c r="CT197" s="1" t="s">
        <v>50</v>
      </c>
      <c r="CU197" s="1" t="s">
        <v>39</v>
      </c>
      <c r="CV197" s="6"/>
      <c r="CW197" s="6"/>
      <c r="CX197" s="1" t="s">
        <v>50</v>
      </c>
      <c r="CY197" s="1" t="s">
        <v>39</v>
      </c>
      <c r="CZ197" s="6"/>
      <c r="DA197" s="6"/>
      <c r="DB197" s="1" t="s">
        <v>59</v>
      </c>
      <c r="DC197" s="1" t="s">
        <v>60</v>
      </c>
      <c r="DD197" s="6"/>
      <c r="DE197" s="6"/>
      <c r="DF197" s="1" t="s">
        <v>52</v>
      </c>
      <c r="DG197" s="1" t="s">
        <v>53</v>
      </c>
      <c r="DH197" s="6"/>
      <c r="DI197" s="6"/>
      <c r="DJ197" s="1" t="s">
        <v>31</v>
      </c>
      <c r="DK197" s="11">
        <f t="shared" ref="DK197:DK207" si="17">0.254*G197</f>
        <v>17.527645919999998</v>
      </c>
    </row>
    <row r="198" spans="1:115" ht="15.75" x14ac:dyDescent="0.25">
      <c r="A198" s="6">
        <v>196</v>
      </c>
      <c r="B198" s="6">
        <v>3</v>
      </c>
      <c r="C198" s="9" t="s">
        <v>201</v>
      </c>
      <c r="D198" s="8" t="s">
        <v>373</v>
      </c>
      <c r="E198" s="6">
        <v>16.876000000000001</v>
      </c>
      <c r="F198" s="6">
        <v>284.86500000000001</v>
      </c>
      <c r="G198" s="10">
        <v>110.2572</v>
      </c>
      <c r="H198" s="3">
        <f t="shared" si="15"/>
        <v>-157.73180000000002</v>
      </c>
      <c r="I198" s="3">
        <f t="shared" si="16"/>
        <v>28.005328800000001</v>
      </c>
      <c r="J198" s="1" t="s">
        <v>28</v>
      </c>
      <c r="K198" s="1" t="s">
        <v>29</v>
      </c>
      <c r="L198" s="6"/>
      <c r="M198" s="6"/>
      <c r="N198" s="1" t="s">
        <v>30</v>
      </c>
      <c r="O198" s="1" t="s">
        <v>34</v>
      </c>
      <c r="P198" s="6"/>
      <c r="Q198" s="6"/>
      <c r="R198" s="1" t="s">
        <v>30</v>
      </c>
      <c r="S198" s="1" t="s">
        <v>32</v>
      </c>
      <c r="T198" s="6"/>
      <c r="U198" s="6"/>
      <c r="V198" s="6" t="s">
        <v>30</v>
      </c>
      <c r="W198" s="6" t="s">
        <v>33</v>
      </c>
      <c r="X198" s="6"/>
      <c r="Y198" s="6"/>
      <c r="Z198" s="1" t="s">
        <v>30</v>
      </c>
      <c r="AA198" s="1" t="s">
        <v>34</v>
      </c>
      <c r="AB198" s="6"/>
      <c r="AC198" s="6"/>
      <c r="AD198" s="1" t="s">
        <v>35</v>
      </c>
      <c r="AE198" s="1" t="s">
        <v>29</v>
      </c>
      <c r="AF198" s="6"/>
      <c r="AG198" s="6"/>
      <c r="AH198" s="1" t="s">
        <v>36</v>
      </c>
      <c r="AI198" s="1" t="s">
        <v>37</v>
      </c>
      <c r="AJ198" s="6"/>
      <c r="AK198" s="6"/>
      <c r="AL198" s="1" t="s">
        <v>38</v>
      </c>
      <c r="AM198" s="1" t="s">
        <v>39</v>
      </c>
      <c r="AN198" s="6"/>
      <c r="AO198" s="6"/>
      <c r="AP198" s="1" t="s">
        <v>40</v>
      </c>
      <c r="AQ198" s="1" t="s">
        <v>41</v>
      </c>
      <c r="AR198" s="6"/>
      <c r="AS198" s="6"/>
      <c r="AT198" s="6"/>
      <c r="AU198" s="6"/>
      <c r="AV198" s="6"/>
      <c r="AW198" s="6"/>
      <c r="AX198" s="1" t="s">
        <v>42</v>
      </c>
      <c r="AY198" s="1" t="s">
        <v>39</v>
      </c>
      <c r="AZ198" s="6"/>
      <c r="BA198" s="6"/>
      <c r="BB198" s="1" t="s">
        <v>42</v>
      </c>
      <c r="BC198" s="1" t="s">
        <v>33</v>
      </c>
      <c r="BD198" s="6"/>
      <c r="BE198" s="6"/>
      <c r="BF198" s="1" t="s">
        <v>42</v>
      </c>
      <c r="BG198" s="1" t="s">
        <v>39</v>
      </c>
      <c r="BH198" s="6"/>
      <c r="BI198" s="11"/>
      <c r="BJ198" s="1" t="s">
        <v>43</v>
      </c>
      <c r="BK198" s="1" t="s">
        <v>44</v>
      </c>
      <c r="BL198" s="6"/>
      <c r="BM198" s="6"/>
      <c r="BN198" s="1" t="s">
        <v>45</v>
      </c>
      <c r="BO198" s="1" t="s">
        <v>44</v>
      </c>
      <c r="BP198" s="6"/>
      <c r="BQ198" s="6"/>
      <c r="BR198" s="1" t="s">
        <v>46</v>
      </c>
      <c r="BS198" s="1" t="s">
        <v>47</v>
      </c>
      <c r="BT198" s="6"/>
      <c r="BU198" s="6"/>
      <c r="BV198" s="1" t="s">
        <v>46</v>
      </c>
      <c r="BW198" s="1" t="s">
        <v>41</v>
      </c>
      <c r="BX198" s="6"/>
      <c r="BY198" s="6"/>
      <c r="BZ198" s="1" t="s">
        <v>46</v>
      </c>
      <c r="CA198" s="1" t="s">
        <v>48</v>
      </c>
      <c r="CB198" s="6"/>
      <c r="CC198" s="6"/>
      <c r="CD198" s="1" t="s">
        <v>46</v>
      </c>
      <c r="CE198" s="1" t="s">
        <v>48</v>
      </c>
      <c r="CF198" s="6"/>
      <c r="CG198" s="6"/>
      <c r="CH198" s="1" t="s">
        <v>46</v>
      </c>
      <c r="CI198" s="1" t="s">
        <v>39</v>
      </c>
      <c r="CJ198" s="6"/>
      <c r="CK198" s="6"/>
      <c r="CL198" s="1" t="s">
        <v>49</v>
      </c>
      <c r="CM198" s="1" t="s">
        <v>39</v>
      </c>
      <c r="CN198" s="6"/>
      <c r="CO198" s="6"/>
      <c r="CP198" s="1" t="s">
        <v>50</v>
      </c>
      <c r="CQ198" s="1" t="s">
        <v>51</v>
      </c>
      <c r="CR198" s="6"/>
      <c r="CS198" s="6"/>
      <c r="CT198" s="1" t="s">
        <v>50</v>
      </c>
      <c r="CU198" s="1" t="s">
        <v>39</v>
      </c>
      <c r="CV198" s="6"/>
      <c r="CW198" s="6"/>
      <c r="CX198" s="1" t="s">
        <v>50</v>
      </c>
      <c r="CY198" s="1" t="s">
        <v>39</v>
      </c>
      <c r="CZ198" s="6"/>
      <c r="DA198" s="6"/>
      <c r="DB198" s="1" t="s">
        <v>59</v>
      </c>
      <c r="DC198" s="1" t="s">
        <v>60</v>
      </c>
      <c r="DD198" s="6"/>
      <c r="DE198" s="6"/>
      <c r="DF198" s="1" t="s">
        <v>52</v>
      </c>
      <c r="DG198" s="1" t="s">
        <v>53</v>
      </c>
      <c r="DH198" s="6"/>
      <c r="DI198" s="6"/>
      <c r="DJ198" s="1" t="s">
        <v>31</v>
      </c>
      <c r="DK198" s="11">
        <f t="shared" si="17"/>
        <v>28.005328800000001</v>
      </c>
    </row>
    <row r="199" spans="1:115" ht="15.75" x14ac:dyDescent="0.25">
      <c r="A199" s="6">
        <v>197</v>
      </c>
      <c r="B199" s="6">
        <v>3</v>
      </c>
      <c r="C199" s="9" t="s">
        <v>202</v>
      </c>
      <c r="D199" s="8" t="s">
        <v>373</v>
      </c>
      <c r="E199" s="6">
        <v>398.49799999999999</v>
      </c>
      <c r="F199" s="6">
        <v>11.420999999999999</v>
      </c>
      <c r="G199" s="10">
        <v>143.36544000000001</v>
      </c>
      <c r="H199" s="3">
        <f t="shared" si="15"/>
        <v>530.44244000000003</v>
      </c>
      <c r="I199" s="3">
        <f t="shared" si="16"/>
        <v>154.00482176</v>
      </c>
      <c r="J199" s="1" t="s">
        <v>28</v>
      </c>
      <c r="K199" s="1" t="s">
        <v>29</v>
      </c>
      <c r="L199" s="6">
        <v>7.0000000000000007E-2</v>
      </c>
      <c r="M199" s="6">
        <v>89.95</v>
      </c>
      <c r="N199" s="1" t="s">
        <v>30</v>
      </c>
      <c r="O199" s="1" t="s">
        <v>34</v>
      </c>
      <c r="P199" s="6"/>
      <c r="Q199" s="6"/>
      <c r="R199" s="1" t="s">
        <v>30</v>
      </c>
      <c r="S199" s="1" t="s">
        <v>32</v>
      </c>
      <c r="T199" s="6"/>
      <c r="U199" s="6"/>
      <c r="V199" s="6" t="s">
        <v>30</v>
      </c>
      <c r="W199" s="6" t="s">
        <v>33</v>
      </c>
      <c r="X199" s="6"/>
      <c r="Y199" s="6"/>
      <c r="Z199" s="1" t="s">
        <v>30</v>
      </c>
      <c r="AA199" s="1" t="s">
        <v>34</v>
      </c>
      <c r="AB199" s="6"/>
      <c r="AC199" s="6"/>
      <c r="AD199" s="1" t="s">
        <v>35</v>
      </c>
      <c r="AE199" s="1" t="s">
        <v>29</v>
      </c>
      <c r="AF199" s="6">
        <v>0.02</v>
      </c>
      <c r="AG199" s="6">
        <v>27.64</v>
      </c>
      <c r="AH199" s="1" t="s">
        <v>36</v>
      </c>
      <c r="AI199" s="1" t="s">
        <v>37</v>
      </c>
      <c r="AJ199" s="6"/>
      <c r="AK199" s="6"/>
      <c r="AL199" s="1" t="s">
        <v>38</v>
      </c>
      <c r="AM199" s="1" t="s">
        <v>39</v>
      </c>
      <c r="AN199" s="6"/>
      <c r="AO199" s="6"/>
      <c r="AP199" s="1" t="s">
        <v>40</v>
      </c>
      <c r="AQ199" s="1" t="s">
        <v>41</v>
      </c>
      <c r="AR199" s="6"/>
      <c r="AS199" s="6"/>
      <c r="AT199" s="6"/>
      <c r="AU199" s="6"/>
      <c r="AV199" s="6"/>
      <c r="AW199" s="6"/>
      <c r="AX199" s="1" t="s">
        <v>42</v>
      </c>
      <c r="AY199" s="1" t="s">
        <v>39</v>
      </c>
      <c r="AZ199" s="6"/>
      <c r="BA199" s="6"/>
      <c r="BB199" s="1" t="s">
        <v>42</v>
      </c>
      <c r="BC199" s="1" t="s">
        <v>33</v>
      </c>
      <c r="BD199" s="6"/>
      <c r="BE199" s="6"/>
      <c r="BF199" s="1" t="s">
        <v>42</v>
      </c>
      <c r="BG199" s="1" t="s">
        <v>39</v>
      </c>
      <c r="BH199" s="6"/>
      <c r="BI199" s="11"/>
      <c r="BJ199" s="1" t="s">
        <v>43</v>
      </c>
      <c r="BK199" s="1" t="s">
        <v>44</v>
      </c>
      <c r="BL199" s="6"/>
      <c r="BM199" s="6"/>
      <c r="BN199" s="1" t="s">
        <v>45</v>
      </c>
      <c r="BO199" s="1" t="s">
        <v>44</v>
      </c>
      <c r="BP199" s="6"/>
      <c r="BQ199" s="6"/>
      <c r="BR199" s="1" t="s">
        <v>46</v>
      </c>
      <c r="BS199" s="1" t="s">
        <v>47</v>
      </c>
      <c r="BT199" s="6"/>
      <c r="BU199" s="6"/>
      <c r="BV199" s="1" t="s">
        <v>46</v>
      </c>
      <c r="BW199" s="1" t="s">
        <v>41</v>
      </c>
      <c r="BX199" s="6"/>
      <c r="BY199" s="6"/>
      <c r="BZ199" s="1" t="s">
        <v>46</v>
      </c>
      <c r="CA199" s="1" t="s">
        <v>48</v>
      </c>
      <c r="CB199" s="6"/>
      <c r="CC199" s="6"/>
      <c r="CD199" s="1" t="s">
        <v>46</v>
      </c>
      <c r="CE199" s="1" t="s">
        <v>48</v>
      </c>
      <c r="CF199" s="6"/>
      <c r="CG199" s="6"/>
      <c r="CH199" s="1" t="s">
        <v>46</v>
      </c>
      <c r="CI199" s="1" t="s">
        <v>39</v>
      </c>
      <c r="CJ199" s="6"/>
      <c r="CK199" s="6"/>
      <c r="CL199" s="1" t="s">
        <v>49</v>
      </c>
      <c r="CM199" s="1" t="s">
        <v>39</v>
      </c>
      <c r="CN199" s="6"/>
      <c r="CO199" s="6"/>
      <c r="CP199" s="1" t="s">
        <v>50</v>
      </c>
      <c r="CQ199" s="1" t="s">
        <v>51</v>
      </c>
      <c r="CR199" s="6"/>
      <c r="CS199" s="6"/>
      <c r="CT199" s="1" t="s">
        <v>50</v>
      </c>
      <c r="CU199" s="1" t="s">
        <v>39</v>
      </c>
      <c r="CV199" s="6"/>
      <c r="CW199" s="6"/>
      <c r="CX199" s="1" t="s">
        <v>50</v>
      </c>
      <c r="CY199" s="1" t="s">
        <v>39</v>
      </c>
      <c r="CZ199" s="6"/>
      <c r="DA199" s="6"/>
      <c r="DB199" s="1" t="s">
        <v>59</v>
      </c>
      <c r="DC199" s="1" t="s">
        <v>60</v>
      </c>
      <c r="DD199" s="6"/>
      <c r="DE199" s="6"/>
      <c r="DF199" s="1" t="s">
        <v>52</v>
      </c>
      <c r="DG199" s="1" t="s">
        <v>53</v>
      </c>
      <c r="DH199" s="6"/>
      <c r="DI199" s="6"/>
      <c r="DJ199" s="1" t="s">
        <v>31</v>
      </c>
      <c r="DK199" s="11">
        <f t="shared" si="17"/>
        <v>36.414821760000002</v>
      </c>
    </row>
    <row r="200" spans="1:115" ht="15.75" x14ac:dyDescent="0.25">
      <c r="A200" s="6">
        <v>198</v>
      </c>
      <c r="B200" s="6">
        <v>2</v>
      </c>
      <c r="C200" s="9" t="s">
        <v>431</v>
      </c>
      <c r="D200" s="8" t="s">
        <v>373</v>
      </c>
      <c r="E200" s="6">
        <v>-21.146000000000001</v>
      </c>
      <c r="F200" s="6">
        <v>5.944</v>
      </c>
      <c r="G200" s="10">
        <v>26.275200000000002</v>
      </c>
      <c r="H200" s="3">
        <f t="shared" si="15"/>
        <v>-0.81479999999999819</v>
      </c>
      <c r="I200" s="3">
        <f t="shared" si="16"/>
        <v>6.6739008000000002</v>
      </c>
      <c r="J200" s="1" t="s">
        <v>28</v>
      </c>
      <c r="K200" s="1" t="s">
        <v>29</v>
      </c>
      <c r="L200" s="6"/>
      <c r="M200" s="6"/>
      <c r="N200" s="1" t="s">
        <v>30</v>
      </c>
      <c r="O200" s="1" t="s">
        <v>34</v>
      </c>
      <c r="P200" s="6"/>
      <c r="Q200" s="6"/>
      <c r="R200" s="1" t="s">
        <v>30</v>
      </c>
      <c r="S200" s="1" t="s">
        <v>32</v>
      </c>
      <c r="T200" s="6"/>
      <c r="U200" s="6"/>
      <c r="V200" s="6" t="s">
        <v>30</v>
      </c>
      <c r="W200" s="6" t="s">
        <v>33</v>
      </c>
      <c r="X200" s="6"/>
      <c r="Y200" s="6"/>
      <c r="Z200" s="1" t="s">
        <v>30</v>
      </c>
      <c r="AA200" s="1" t="s">
        <v>34</v>
      </c>
      <c r="AB200" s="6"/>
      <c r="AC200" s="6"/>
      <c r="AD200" s="1" t="s">
        <v>35</v>
      </c>
      <c r="AE200" s="1" t="s">
        <v>29</v>
      </c>
      <c r="AF200" s="6"/>
      <c r="AG200" s="6"/>
      <c r="AH200" s="1" t="s">
        <v>36</v>
      </c>
      <c r="AI200" s="1" t="s">
        <v>37</v>
      </c>
      <c r="AJ200" s="6"/>
      <c r="AK200" s="6"/>
      <c r="AL200" s="1" t="s">
        <v>38</v>
      </c>
      <c r="AM200" s="1" t="s">
        <v>39</v>
      </c>
      <c r="AN200" s="6"/>
      <c r="AO200" s="6"/>
      <c r="AP200" s="1" t="s">
        <v>40</v>
      </c>
      <c r="AQ200" s="1" t="s">
        <v>41</v>
      </c>
      <c r="AR200" s="6"/>
      <c r="AS200" s="6"/>
      <c r="AT200" s="6"/>
      <c r="AU200" s="6"/>
      <c r="AV200" s="6"/>
      <c r="AW200" s="6"/>
      <c r="AX200" s="1" t="s">
        <v>42</v>
      </c>
      <c r="AY200" s="1" t="s">
        <v>39</v>
      </c>
      <c r="AZ200" s="6"/>
      <c r="BA200" s="6"/>
      <c r="BB200" s="1" t="s">
        <v>42</v>
      </c>
      <c r="BC200" s="1" t="s">
        <v>33</v>
      </c>
      <c r="BD200" s="6"/>
      <c r="BE200" s="6"/>
      <c r="BF200" s="1" t="s">
        <v>42</v>
      </c>
      <c r="BG200" s="1" t="s">
        <v>39</v>
      </c>
      <c r="BH200" s="6"/>
      <c r="BI200" s="11"/>
      <c r="BJ200" s="1" t="s">
        <v>43</v>
      </c>
      <c r="BK200" s="1" t="s">
        <v>44</v>
      </c>
      <c r="BL200" s="6"/>
      <c r="BM200" s="6"/>
      <c r="BN200" s="1" t="s">
        <v>45</v>
      </c>
      <c r="BO200" s="1" t="s">
        <v>44</v>
      </c>
      <c r="BP200" s="6"/>
      <c r="BQ200" s="6"/>
      <c r="BR200" s="1" t="s">
        <v>46</v>
      </c>
      <c r="BS200" s="1" t="s">
        <v>47</v>
      </c>
      <c r="BT200" s="6"/>
      <c r="BU200" s="6"/>
      <c r="BV200" s="1" t="s">
        <v>46</v>
      </c>
      <c r="BW200" s="1" t="s">
        <v>41</v>
      </c>
      <c r="BX200" s="6"/>
      <c r="BY200" s="6"/>
      <c r="BZ200" s="1" t="s">
        <v>46</v>
      </c>
      <c r="CA200" s="1" t="s">
        <v>48</v>
      </c>
      <c r="CB200" s="6"/>
      <c r="CC200" s="6"/>
      <c r="CD200" s="1" t="s">
        <v>46</v>
      </c>
      <c r="CE200" s="1" t="s">
        <v>48</v>
      </c>
      <c r="CF200" s="6"/>
      <c r="CG200" s="6"/>
      <c r="CH200" s="1" t="s">
        <v>46</v>
      </c>
      <c r="CI200" s="1" t="s">
        <v>39</v>
      </c>
      <c r="CJ200" s="6"/>
      <c r="CK200" s="6"/>
      <c r="CL200" s="1" t="s">
        <v>49</v>
      </c>
      <c r="CM200" s="1" t="s">
        <v>39</v>
      </c>
      <c r="CN200" s="6"/>
      <c r="CO200" s="6"/>
      <c r="CP200" s="1" t="s">
        <v>50</v>
      </c>
      <c r="CQ200" s="1" t="s">
        <v>51</v>
      </c>
      <c r="CR200" s="6"/>
      <c r="CS200" s="6"/>
      <c r="CT200" s="1" t="s">
        <v>50</v>
      </c>
      <c r="CU200" s="1" t="s">
        <v>39</v>
      </c>
      <c r="CV200" s="6"/>
      <c r="CW200" s="6"/>
      <c r="CX200" s="1" t="s">
        <v>50</v>
      </c>
      <c r="CY200" s="1" t="s">
        <v>39</v>
      </c>
      <c r="CZ200" s="6"/>
      <c r="DA200" s="6"/>
      <c r="DB200" s="1" t="s">
        <v>59</v>
      </c>
      <c r="DC200" s="1" t="s">
        <v>60</v>
      </c>
      <c r="DD200" s="6"/>
      <c r="DE200" s="6"/>
      <c r="DF200" s="1" t="s">
        <v>52</v>
      </c>
      <c r="DG200" s="1" t="s">
        <v>53</v>
      </c>
      <c r="DH200" s="6"/>
      <c r="DI200" s="6"/>
      <c r="DJ200" s="1" t="s">
        <v>31</v>
      </c>
      <c r="DK200" s="11">
        <f t="shared" si="17"/>
        <v>6.6739008000000002</v>
      </c>
    </row>
    <row r="201" spans="1:115" ht="15.75" x14ac:dyDescent="0.25">
      <c r="A201" s="6">
        <v>199</v>
      </c>
      <c r="B201" s="6">
        <v>2</v>
      </c>
      <c r="C201" s="9" t="s">
        <v>432</v>
      </c>
      <c r="D201" s="8" t="s">
        <v>373</v>
      </c>
      <c r="E201" s="6">
        <v>-39.912999999999997</v>
      </c>
      <c r="F201" s="6">
        <v>3.9849999999999999</v>
      </c>
      <c r="G201" s="10">
        <v>38.714399999999998</v>
      </c>
      <c r="H201" s="3">
        <f t="shared" si="15"/>
        <v>-5.1835999999999984</v>
      </c>
      <c r="I201" s="3">
        <f t="shared" si="16"/>
        <v>9.8334575999999991</v>
      </c>
      <c r="J201" s="1" t="s">
        <v>28</v>
      </c>
      <c r="K201" s="1" t="s">
        <v>29</v>
      </c>
      <c r="L201" s="6"/>
      <c r="M201" s="6"/>
      <c r="N201" s="1" t="s">
        <v>30</v>
      </c>
      <c r="O201" s="1" t="s">
        <v>34</v>
      </c>
      <c r="P201" s="6"/>
      <c r="Q201" s="6"/>
      <c r="R201" s="1" t="s">
        <v>30</v>
      </c>
      <c r="S201" s="1" t="s">
        <v>32</v>
      </c>
      <c r="T201" s="6"/>
      <c r="U201" s="6"/>
      <c r="V201" s="6" t="s">
        <v>30</v>
      </c>
      <c r="W201" s="6" t="s">
        <v>33</v>
      </c>
      <c r="X201" s="6"/>
      <c r="Y201" s="6"/>
      <c r="Z201" s="1" t="s">
        <v>30</v>
      </c>
      <c r="AA201" s="1" t="s">
        <v>34</v>
      </c>
      <c r="AB201" s="6"/>
      <c r="AC201" s="6"/>
      <c r="AD201" s="1" t="s">
        <v>35</v>
      </c>
      <c r="AE201" s="1" t="s">
        <v>29</v>
      </c>
      <c r="AF201" s="6"/>
      <c r="AG201" s="6"/>
      <c r="AH201" s="1" t="s">
        <v>36</v>
      </c>
      <c r="AI201" s="1" t="s">
        <v>37</v>
      </c>
      <c r="AJ201" s="6"/>
      <c r="AK201" s="6"/>
      <c r="AL201" s="1" t="s">
        <v>38</v>
      </c>
      <c r="AM201" s="1" t="s">
        <v>39</v>
      </c>
      <c r="AN201" s="6"/>
      <c r="AO201" s="6"/>
      <c r="AP201" s="1" t="s">
        <v>40</v>
      </c>
      <c r="AQ201" s="1" t="s">
        <v>41</v>
      </c>
      <c r="AR201" s="6"/>
      <c r="AS201" s="6"/>
      <c r="AT201" s="6"/>
      <c r="AU201" s="6"/>
      <c r="AV201" s="6"/>
      <c r="AW201" s="6"/>
      <c r="AX201" s="1" t="s">
        <v>42</v>
      </c>
      <c r="AY201" s="1" t="s">
        <v>39</v>
      </c>
      <c r="AZ201" s="6"/>
      <c r="BA201" s="6"/>
      <c r="BB201" s="1" t="s">
        <v>42</v>
      </c>
      <c r="BC201" s="1" t="s">
        <v>33</v>
      </c>
      <c r="BD201" s="6"/>
      <c r="BE201" s="6"/>
      <c r="BF201" s="1" t="s">
        <v>42</v>
      </c>
      <c r="BG201" s="1" t="s">
        <v>39</v>
      </c>
      <c r="BH201" s="6"/>
      <c r="BI201" s="11"/>
      <c r="BJ201" s="1" t="s">
        <v>43</v>
      </c>
      <c r="BK201" s="1" t="s">
        <v>44</v>
      </c>
      <c r="BL201" s="6"/>
      <c r="BM201" s="6"/>
      <c r="BN201" s="1" t="s">
        <v>45</v>
      </c>
      <c r="BO201" s="1" t="s">
        <v>44</v>
      </c>
      <c r="BP201" s="6"/>
      <c r="BQ201" s="6"/>
      <c r="BR201" s="1" t="s">
        <v>46</v>
      </c>
      <c r="BS201" s="1" t="s">
        <v>47</v>
      </c>
      <c r="BT201" s="6"/>
      <c r="BU201" s="6"/>
      <c r="BV201" s="1" t="s">
        <v>46</v>
      </c>
      <c r="BW201" s="1" t="s">
        <v>41</v>
      </c>
      <c r="BX201" s="6"/>
      <c r="BY201" s="6"/>
      <c r="BZ201" s="1" t="s">
        <v>46</v>
      </c>
      <c r="CA201" s="1" t="s">
        <v>48</v>
      </c>
      <c r="CB201" s="6"/>
      <c r="CC201" s="6"/>
      <c r="CD201" s="1" t="s">
        <v>46</v>
      </c>
      <c r="CE201" s="1" t="s">
        <v>48</v>
      </c>
      <c r="CF201" s="6"/>
      <c r="CG201" s="6"/>
      <c r="CH201" s="1" t="s">
        <v>46</v>
      </c>
      <c r="CI201" s="1" t="s">
        <v>39</v>
      </c>
      <c r="CJ201" s="6"/>
      <c r="CK201" s="6"/>
      <c r="CL201" s="1" t="s">
        <v>49</v>
      </c>
      <c r="CM201" s="1" t="s">
        <v>39</v>
      </c>
      <c r="CN201" s="6"/>
      <c r="CO201" s="6"/>
      <c r="CP201" s="1" t="s">
        <v>50</v>
      </c>
      <c r="CQ201" s="1" t="s">
        <v>51</v>
      </c>
      <c r="CR201" s="6"/>
      <c r="CS201" s="6"/>
      <c r="CT201" s="1" t="s">
        <v>50</v>
      </c>
      <c r="CU201" s="1" t="s">
        <v>39</v>
      </c>
      <c r="CV201" s="6"/>
      <c r="CW201" s="6"/>
      <c r="CX201" s="1" t="s">
        <v>50</v>
      </c>
      <c r="CY201" s="1" t="s">
        <v>39</v>
      </c>
      <c r="CZ201" s="6"/>
      <c r="DA201" s="6"/>
      <c r="DB201" s="1" t="s">
        <v>59</v>
      </c>
      <c r="DC201" s="1" t="s">
        <v>60</v>
      </c>
      <c r="DD201" s="6"/>
      <c r="DE201" s="6"/>
      <c r="DF201" s="1" t="s">
        <v>52</v>
      </c>
      <c r="DG201" s="1" t="s">
        <v>53</v>
      </c>
      <c r="DH201" s="6"/>
      <c r="DI201" s="6"/>
      <c r="DJ201" s="1" t="s">
        <v>31</v>
      </c>
      <c r="DK201" s="11">
        <f t="shared" si="17"/>
        <v>9.8334575999999991</v>
      </c>
    </row>
    <row r="202" spans="1:115" ht="15.75" x14ac:dyDescent="0.25">
      <c r="A202" s="6">
        <v>200</v>
      </c>
      <c r="B202" s="6">
        <v>2</v>
      </c>
      <c r="C202" s="9" t="s">
        <v>203</v>
      </c>
      <c r="D202" s="8" t="s">
        <v>373</v>
      </c>
      <c r="E202" s="6">
        <v>97.114000000000004</v>
      </c>
      <c r="F202" s="6">
        <v>0</v>
      </c>
      <c r="G202" s="10">
        <v>47.586480000000002</v>
      </c>
      <c r="H202" s="3">
        <f t="shared" si="15"/>
        <v>144.70048</v>
      </c>
      <c r="I202" s="3">
        <f t="shared" si="16"/>
        <v>77.512965919999999</v>
      </c>
      <c r="J202" s="1" t="s">
        <v>28</v>
      </c>
      <c r="K202" s="1" t="s">
        <v>29</v>
      </c>
      <c r="L202" s="6"/>
      <c r="M202" s="6"/>
      <c r="N202" s="1" t="s">
        <v>30</v>
      </c>
      <c r="O202" s="1" t="s">
        <v>34</v>
      </c>
      <c r="P202" s="6"/>
      <c r="Q202" s="6"/>
      <c r="R202" s="1" t="s">
        <v>30</v>
      </c>
      <c r="S202" s="1" t="s">
        <v>32</v>
      </c>
      <c r="T202" s="6"/>
      <c r="U202" s="6"/>
      <c r="V202" s="6" t="s">
        <v>30</v>
      </c>
      <c r="W202" s="6" t="s">
        <v>33</v>
      </c>
      <c r="X202" s="6"/>
      <c r="Y202" s="6"/>
      <c r="Z202" s="1" t="s">
        <v>30</v>
      </c>
      <c r="AA202" s="1" t="s">
        <v>34</v>
      </c>
      <c r="AB202" s="6"/>
      <c r="AC202" s="6"/>
      <c r="AD202" s="1" t="s">
        <v>35</v>
      </c>
      <c r="AE202" s="1" t="s">
        <v>29</v>
      </c>
      <c r="AF202" s="6"/>
      <c r="AG202" s="6"/>
      <c r="AH202" s="1" t="s">
        <v>36</v>
      </c>
      <c r="AI202" s="1" t="s">
        <v>37</v>
      </c>
      <c r="AJ202" s="6"/>
      <c r="AK202" s="6"/>
      <c r="AL202" s="1" t="s">
        <v>38</v>
      </c>
      <c r="AM202" s="1" t="s">
        <v>39</v>
      </c>
      <c r="AN202" s="6"/>
      <c r="AO202" s="6"/>
      <c r="AP202" s="1" t="s">
        <v>40</v>
      </c>
      <c r="AQ202" s="1" t="s">
        <v>41</v>
      </c>
      <c r="AR202" s="6">
        <v>0.01</v>
      </c>
      <c r="AS202" s="6">
        <v>9.9</v>
      </c>
      <c r="AT202" s="6"/>
      <c r="AU202" s="6"/>
      <c r="AV202" s="6"/>
      <c r="AW202" s="6"/>
      <c r="AX202" s="1" t="s">
        <v>42</v>
      </c>
      <c r="AY202" s="1" t="s">
        <v>39</v>
      </c>
      <c r="AZ202" s="6"/>
      <c r="BA202" s="6"/>
      <c r="BB202" s="1" t="s">
        <v>42</v>
      </c>
      <c r="BC202" s="1" t="s">
        <v>33</v>
      </c>
      <c r="BD202" s="6">
        <v>1</v>
      </c>
      <c r="BE202" s="6">
        <v>7.4059999999999997</v>
      </c>
      <c r="BF202" s="1" t="s">
        <v>42</v>
      </c>
      <c r="BG202" s="1" t="s">
        <v>39</v>
      </c>
      <c r="BH202" s="6"/>
      <c r="BI202" s="11"/>
      <c r="BJ202" s="1" t="s">
        <v>43</v>
      </c>
      <c r="BK202" s="1" t="s">
        <v>44</v>
      </c>
      <c r="BL202" s="6"/>
      <c r="BM202" s="6"/>
      <c r="BN202" s="1" t="s">
        <v>45</v>
      </c>
      <c r="BO202" s="1" t="s">
        <v>44</v>
      </c>
      <c r="BP202" s="6"/>
      <c r="BQ202" s="6"/>
      <c r="BR202" s="1" t="s">
        <v>46</v>
      </c>
      <c r="BS202" s="1" t="s">
        <v>47</v>
      </c>
      <c r="BT202" s="6"/>
      <c r="BU202" s="6"/>
      <c r="BV202" s="1" t="s">
        <v>46</v>
      </c>
      <c r="BW202" s="1" t="s">
        <v>41</v>
      </c>
      <c r="BX202" s="6">
        <v>0.04</v>
      </c>
      <c r="BY202" s="6">
        <v>42.36</v>
      </c>
      <c r="BZ202" s="1" t="s">
        <v>46</v>
      </c>
      <c r="CA202" s="1" t="s">
        <v>48</v>
      </c>
      <c r="CB202" s="6"/>
      <c r="CC202" s="6"/>
      <c r="CD202" s="1" t="s">
        <v>46</v>
      </c>
      <c r="CE202" s="1" t="s">
        <v>48</v>
      </c>
      <c r="CF202" s="6"/>
      <c r="CG202" s="6"/>
      <c r="CH202" s="1" t="s">
        <v>46</v>
      </c>
      <c r="CI202" s="1" t="s">
        <v>39</v>
      </c>
      <c r="CJ202" s="6"/>
      <c r="CK202" s="6"/>
      <c r="CL202" s="1" t="s">
        <v>49</v>
      </c>
      <c r="CM202" s="1" t="s">
        <v>39</v>
      </c>
      <c r="CN202" s="6">
        <v>10</v>
      </c>
      <c r="CO202" s="6">
        <v>5.76</v>
      </c>
      <c r="CP202" s="1" t="s">
        <v>50</v>
      </c>
      <c r="CQ202" s="1" t="s">
        <v>51</v>
      </c>
      <c r="CR202" s="6"/>
      <c r="CS202" s="6"/>
      <c r="CT202" s="1" t="s">
        <v>50</v>
      </c>
      <c r="CU202" s="1" t="s">
        <v>39</v>
      </c>
      <c r="CV202" s="6"/>
      <c r="CW202" s="6"/>
      <c r="CX202" s="1" t="s">
        <v>50</v>
      </c>
      <c r="CY202" s="1" t="s">
        <v>39</v>
      </c>
      <c r="CZ202" s="6"/>
      <c r="DA202" s="6"/>
      <c r="DB202" s="1" t="s">
        <v>59</v>
      </c>
      <c r="DC202" s="1" t="s">
        <v>60</v>
      </c>
      <c r="DD202" s="6"/>
      <c r="DE202" s="6"/>
      <c r="DF202" s="1" t="s">
        <v>52</v>
      </c>
      <c r="DG202" s="1" t="s">
        <v>53</v>
      </c>
      <c r="DH202" s="6"/>
      <c r="DI202" s="6"/>
      <c r="DJ202" s="1" t="s">
        <v>31</v>
      </c>
      <c r="DK202" s="11">
        <f t="shared" si="17"/>
        <v>12.086965920000001</v>
      </c>
    </row>
    <row r="203" spans="1:115" ht="15.75" x14ac:dyDescent="0.25">
      <c r="A203" s="6">
        <v>201</v>
      </c>
      <c r="B203" s="6">
        <v>2</v>
      </c>
      <c r="C203" s="9" t="s">
        <v>204</v>
      </c>
      <c r="D203" s="8" t="s">
        <v>373</v>
      </c>
      <c r="E203" s="6">
        <v>229.452</v>
      </c>
      <c r="F203" s="6">
        <v>3.984</v>
      </c>
      <c r="G203" s="10">
        <v>69.973560000000006</v>
      </c>
      <c r="H203" s="3">
        <f t="shared" si="15"/>
        <v>295.44155999999998</v>
      </c>
      <c r="I203" s="3">
        <f t="shared" si="16"/>
        <v>63.967284239999998</v>
      </c>
      <c r="J203" s="1" t="s">
        <v>28</v>
      </c>
      <c r="K203" s="1" t="s">
        <v>29</v>
      </c>
      <c r="L203" s="6"/>
      <c r="M203" s="6"/>
      <c r="N203" s="1" t="s">
        <v>30</v>
      </c>
      <c r="O203" s="1" t="s">
        <v>34</v>
      </c>
      <c r="P203" s="6"/>
      <c r="Q203" s="6"/>
      <c r="R203" s="1" t="s">
        <v>30</v>
      </c>
      <c r="S203" s="1" t="s">
        <v>32</v>
      </c>
      <c r="T203" s="6"/>
      <c r="U203" s="6"/>
      <c r="V203" s="6" t="s">
        <v>30</v>
      </c>
      <c r="W203" s="6" t="s">
        <v>33</v>
      </c>
      <c r="X203" s="6"/>
      <c r="Y203" s="6"/>
      <c r="Z203" s="1" t="s">
        <v>30</v>
      </c>
      <c r="AA203" s="1" t="s">
        <v>34</v>
      </c>
      <c r="AB203" s="6"/>
      <c r="AC203" s="6"/>
      <c r="AD203" s="1" t="s">
        <v>35</v>
      </c>
      <c r="AE203" s="1" t="s">
        <v>29</v>
      </c>
      <c r="AF203" s="6"/>
      <c r="AG203" s="6"/>
      <c r="AH203" s="1" t="s">
        <v>36</v>
      </c>
      <c r="AI203" s="1" t="s">
        <v>37</v>
      </c>
      <c r="AJ203" s="6"/>
      <c r="AK203" s="6"/>
      <c r="AL203" s="1" t="s">
        <v>38</v>
      </c>
      <c r="AM203" s="1" t="s">
        <v>39</v>
      </c>
      <c r="AN203" s="6">
        <v>8</v>
      </c>
      <c r="AO203" s="6">
        <v>5.3040000000000003</v>
      </c>
      <c r="AP203" s="1" t="s">
        <v>40</v>
      </c>
      <c r="AQ203" s="1" t="s">
        <v>41</v>
      </c>
      <c r="AR203" s="6"/>
      <c r="AS203" s="6"/>
      <c r="AT203" s="6"/>
      <c r="AU203" s="6"/>
      <c r="AV203" s="6"/>
      <c r="AW203" s="6"/>
      <c r="AX203" s="1" t="s">
        <v>42</v>
      </c>
      <c r="AY203" s="1" t="s">
        <v>39</v>
      </c>
      <c r="AZ203" s="6"/>
      <c r="BA203" s="6"/>
      <c r="BB203" s="1" t="s">
        <v>42</v>
      </c>
      <c r="BC203" s="1" t="s">
        <v>33</v>
      </c>
      <c r="BD203" s="6"/>
      <c r="BE203" s="6"/>
      <c r="BF203" s="1" t="s">
        <v>42</v>
      </c>
      <c r="BG203" s="1" t="s">
        <v>39</v>
      </c>
      <c r="BH203" s="6"/>
      <c r="BI203" s="11"/>
      <c r="BJ203" s="1" t="s">
        <v>43</v>
      </c>
      <c r="BK203" s="1" t="s">
        <v>44</v>
      </c>
      <c r="BL203" s="6"/>
      <c r="BM203" s="6"/>
      <c r="BN203" s="1" t="s">
        <v>45</v>
      </c>
      <c r="BO203" s="1" t="s">
        <v>44</v>
      </c>
      <c r="BP203" s="6"/>
      <c r="BQ203" s="6"/>
      <c r="BR203" s="1" t="s">
        <v>46</v>
      </c>
      <c r="BS203" s="1" t="s">
        <v>47</v>
      </c>
      <c r="BT203" s="6"/>
      <c r="BU203" s="6"/>
      <c r="BV203" s="1" t="s">
        <v>46</v>
      </c>
      <c r="BW203" s="1" t="s">
        <v>41</v>
      </c>
      <c r="BX203" s="6">
        <v>0.03</v>
      </c>
      <c r="BY203" s="6">
        <v>31.77</v>
      </c>
      <c r="BZ203" s="1" t="s">
        <v>46</v>
      </c>
      <c r="CA203" s="1" t="s">
        <v>48</v>
      </c>
      <c r="CB203" s="6"/>
      <c r="CC203" s="6"/>
      <c r="CD203" s="1" t="s">
        <v>46</v>
      </c>
      <c r="CE203" s="1" t="s">
        <v>48</v>
      </c>
      <c r="CF203" s="6"/>
      <c r="CG203" s="6"/>
      <c r="CH203" s="1" t="s">
        <v>46</v>
      </c>
      <c r="CI203" s="1" t="s">
        <v>39</v>
      </c>
      <c r="CJ203" s="6"/>
      <c r="CK203" s="6"/>
      <c r="CL203" s="1" t="s">
        <v>49</v>
      </c>
      <c r="CM203" s="1" t="s">
        <v>39</v>
      </c>
      <c r="CN203" s="6">
        <v>10</v>
      </c>
      <c r="CO203" s="6">
        <v>5.76</v>
      </c>
      <c r="CP203" s="1" t="s">
        <v>50</v>
      </c>
      <c r="CQ203" s="1" t="s">
        <v>51</v>
      </c>
      <c r="CR203" s="6">
        <v>0.02</v>
      </c>
      <c r="CS203" s="6">
        <v>3.36</v>
      </c>
      <c r="CT203" s="1" t="s">
        <v>50</v>
      </c>
      <c r="CU203" s="1" t="s">
        <v>39</v>
      </c>
      <c r="CV203" s="6"/>
      <c r="CW203" s="6"/>
      <c r="CX203" s="1" t="s">
        <v>50</v>
      </c>
      <c r="CY203" s="1" t="s">
        <v>39</v>
      </c>
      <c r="CZ203" s="6"/>
      <c r="DA203" s="6"/>
      <c r="DB203" s="1" t="s">
        <v>59</v>
      </c>
      <c r="DC203" s="1" t="s">
        <v>60</v>
      </c>
      <c r="DD203" s="6"/>
      <c r="DE203" s="6"/>
      <c r="DF203" s="1" t="s">
        <v>52</v>
      </c>
      <c r="DG203" s="1" t="s">
        <v>53</v>
      </c>
      <c r="DH203" s="6"/>
      <c r="DI203" s="6"/>
      <c r="DJ203" s="1" t="s">
        <v>31</v>
      </c>
      <c r="DK203" s="11">
        <f t="shared" si="17"/>
        <v>17.773284240000002</v>
      </c>
    </row>
    <row r="204" spans="1:115" ht="15.75" x14ac:dyDescent="0.25">
      <c r="A204" s="6">
        <v>202</v>
      </c>
      <c r="B204" s="6">
        <v>1</v>
      </c>
      <c r="C204" s="9" t="s">
        <v>205</v>
      </c>
      <c r="D204" s="8" t="s">
        <v>373</v>
      </c>
      <c r="E204" s="6">
        <v>99.147999999999996</v>
      </c>
      <c r="F204" s="6">
        <v>1.659</v>
      </c>
      <c r="G204" s="10">
        <v>72.495000000000005</v>
      </c>
      <c r="H204" s="3">
        <f t="shared" si="15"/>
        <v>169.98399999999998</v>
      </c>
      <c r="I204" s="3">
        <f t="shared" si="16"/>
        <v>50.282730000000001</v>
      </c>
      <c r="J204" s="1" t="s">
        <v>28</v>
      </c>
      <c r="K204" s="1" t="s">
        <v>29</v>
      </c>
      <c r="L204" s="6"/>
      <c r="M204" s="6"/>
      <c r="N204" s="1" t="s">
        <v>30</v>
      </c>
      <c r="O204" s="1" t="s">
        <v>34</v>
      </c>
      <c r="P204" s="6"/>
      <c r="Q204" s="6"/>
      <c r="R204" s="1" t="s">
        <v>30</v>
      </c>
      <c r="S204" s="1" t="s">
        <v>32</v>
      </c>
      <c r="T204" s="6"/>
      <c r="U204" s="6"/>
      <c r="V204" s="6" t="s">
        <v>30</v>
      </c>
      <c r="W204" s="6" t="s">
        <v>33</v>
      </c>
      <c r="X204" s="6"/>
      <c r="Y204" s="6"/>
      <c r="Z204" s="1" t="s">
        <v>30</v>
      </c>
      <c r="AA204" s="1" t="s">
        <v>34</v>
      </c>
      <c r="AB204" s="6"/>
      <c r="AC204" s="6"/>
      <c r="AD204" s="1" t="s">
        <v>35</v>
      </c>
      <c r="AE204" s="1" t="s">
        <v>29</v>
      </c>
      <c r="AF204" s="6">
        <v>0.02</v>
      </c>
      <c r="AG204" s="6">
        <v>27.64</v>
      </c>
      <c r="AH204" s="1" t="s">
        <v>36</v>
      </c>
      <c r="AI204" s="1" t="s">
        <v>37</v>
      </c>
      <c r="AJ204" s="6"/>
      <c r="AK204" s="6"/>
      <c r="AL204" s="1" t="s">
        <v>38</v>
      </c>
      <c r="AM204" s="1" t="s">
        <v>39</v>
      </c>
      <c r="AN204" s="6">
        <v>2</v>
      </c>
      <c r="AO204" s="6">
        <v>1.103</v>
      </c>
      <c r="AP204" s="1" t="s">
        <v>40</v>
      </c>
      <c r="AQ204" s="1" t="s">
        <v>41</v>
      </c>
      <c r="AR204" s="6"/>
      <c r="AS204" s="6"/>
      <c r="AT204" s="6"/>
      <c r="AU204" s="6"/>
      <c r="AV204" s="6"/>
      <c r="AW204" s="6"/>
      <c r="AX204" s="1" t="s">
        <v>42</v>
      </c>
      <c r="AY204" s="1" t="s">
        <v>39</v>
      </c>
      <c r="AZ204" s="6"/>
      <c r="BA204" s="6"/>
      <c r="BB204" s="1" t="s">
        <v>42</v>
      </c>
      <c r="BC204" s="1" t="s">
        <v>33</v>
      </c>
      <c r="BD204" s="6"/>
      <c r="BE204" s="6"/>
      <c r="BF204" s="1" t="s">
        <v>42</v>
      </c>
      <c r="BG204" s="1" t="s">
        <v>39</v>
      </c>
      <c r="BH204" s="6"/>
      <c r="BI204" s="11"/>
      <c r="BJ204" s="1" t="s">
        <v>43</v>
      </c>
      <c r="BK204" s="1" t="s">
        <v>44</v>
      </c>
      <c r="BL204" s="6"/>
      <c r="BM204" s="6"/>
      <c r="BN204" s="1" t="s">
        <v>45</v>
      </c>
      <c r="BO204" s="1" t="s">
        <v>44</v>
      </c>
      <c r="BP204" s="6"/>
      <c r="BQ204" s="6"/>
      <c r="BR204" s="1" t="s">
        <v>46</v>
      </c>
      <c r="BS204" s="1" t="s">
        <v>47</v>
      </c>
      <c r="BT204" s="6"/>
      <c r="BU204" s="6"/>
      <c r="BV204" s="1" t="s">
        <v>46</v>
      </c>
      <c r="BW204" s="1" t="s">
        <v>41</v>
      </c>
      <c r="BX204" s="6"/>
      <c r="BY204" s="6"/>
      <c r="BZ204" s="1" t="s">
        <v>46</v>
      </c>
      <c r="CA204" s="1" t="s">
        <v>48</v>
      </c>
      <c r="CB204" s="6"/>
      <c r="CC204" s="6"/>
      <c r="CD204" s="1" t="s">
        <v>46</v>
      </c>
      <c r="CE204" s="1" t="s">
        <v>48</v>
      </c>
      <c r="CF204" s="6">
        <v>2E-3</v>
      </c>
      <c r="CG204" s="6">
        <v>0.82199999999999995</v>
      </c>
      <c r="CH204" s="1" t="s">
        <v>46</v>
      </c>
      <c r="CI204" s="1" t="s">
        <v>39</v>
      </c>
      <c r="CJ204" s="6"/>
      <c r="CK204" s="6"/>
      <c r="CL204" s="1" t="s">
        <v>49</v>
      </c>
      <c r="CM204" s="1" t="s">
        <v>39</v>
      </c>
      <c r="CN204" s="6">
        <v>4</v>
      </c>
      <c r="CO204" s="6">
        <v>2.3039999999999998</v>
      </c>
      <c r="CP204" s="1" t="s">
        <v>50</v>
      </c>
      <c r="CQ204" s="1" t="s">
        <v>51</v>
      </c>
      <c r="CR204" s="6"/>
      <c r="CS204" s="6"/>
      <c r="CT204" s="1" t="s">
        <v>50</v>
      </c>
      <c r="CU204" s="1" t="s">
        <v>39</v>
      </c>
      <c r="CV204" s="6"/>
      <c r="CW204" s="6"/>
      <c r="CX204" s="1" t="s">
        <v>50</v>
      </c>
      <c r="CY204" s="1" t="s">
        <v>39</v>
      </c>
      <c r="CZ204" s="6"/>
      <c r="DA204" s="6"/>
      <c r="DB204" s="1" t="s">
        <v>59</v>
      </c>
      <c r="DC204" s="1" t="s">
        <v>60</v>
      </c>
      <c r="DD204" s="6"/>
      <c r="DE204" s="6"/>
      <c r="DF204" s="1" t="s">
        <v>52</v>
      </c>
      <c r="DG204" s="1" t="s">
        <v>53</v>
      </c>
      <c r="DH204" s="6"/>
      <c r="DI204" s="6"/>
      <c r="DJ204" s="1" t="s">
        <v>31</v>
      </c>
      <c r="DK204" s="11">
        <f t="shared" si="17"/>
        <v>18.413730000000001</v>
      </c>
    </row>
    <row r="205" spans="1:115" ht="15.75" x14ac:dyDescent="0.25">
      <c r="A205" s="6">
        <v>203</v>
      </c>
      <c r="B205" s="6">
        <v>1</v>
      </c>
      <c r="C205" s="9" t="s">
        <v>206</v>
      </c>
      <c r="D205" s="8" t="s">
        <v>373</v>
      </c>
      <c r="E205" s="6">
        <v>623.24099999999999</v>
      </c>
      <c r="F205" s="6">
        <v>6.0659999999999998</v>
      </c>
      <c r="G205" s="10">
        <v>280.33751999999998</v>
      </c>
      <c r="H205" s="3">
        <f t="shared" si="15"/>
        <v>897.51251999999999</v>
      </c>
      <c r="I205" s="3">
        <f t="shared" si="16"/>
        <v>337.43173007999997</v>
      </c>
      <c r="J205" s="1" t="s">
        <v>28</v>
      </c>
      <c r="K205" s="1" t="s">
        <v>29</v>
      </c>
      <c r="L205" s="6"/>
      <c r="M205" s="6"/>
      <c r="N205" s="1" t="s">
        <v>30</v>
      </c>
      <c r="O205" s="1" t="s">
        <v>34</v>
      </c>
      <c r="P205" s="6"/>
      <c r="Q205" s="6"/>
      <c r="R205" s="1" t="s">
        <v>30</v>
      </c>
      <c r="S205" s="1" t="s">
        <v>32</v>
      </c>
      <c r="T205" s="6"/>
      <c r="U205" s="6"/>
      <c r="V205" s="6" t="s">
        <v>30</v>
      </c>
      <c r="W205" s="6" t="s">
        <v>33</v>
      </c>
      <c r="X205" s="6"/>
      <c r="Y205" s="6"/>
      <c r="Z205" s="1" t="s">
        <v>30</v>
      </c>
      <c r="AA205" s="1" t="s">
        <v>34</v>
      </c>
      <c r="AB205" s="6"/>
      <c r="AC205" s="6"/>
      <c r="AD205" s="1" t="s">
        <v>35</v>
      </c>
      <c r="AE205" s="1" t="s">
        <v>29</v>
      </c>
      <c r="AF205" s="6"/>
      <c r="AG205" s="6"/>
      <c r="AH205" s="1" t="s">
        <v>36</v>
      </c>
      <c r="AI205" s="1" t="s">
        <v>37</v>
      </c>
      <c r="AJ205" s="6">
        <v>0.12</v>
      </c>
      <c r="AK205" s="6">
        <v>236.5</v>
      </c>
      <c r="AL205" s="1" t="s">
        <v>38</v>
      </c>
      <c r="AM205" s="1" t="s">
        <v>39</v>
      </c>
      <c r="AN205" s="6"/>
      <c r="AO205" s="6"/>
      <c r="AP205" s="1" t="s">
        <v>40</v>
      </c>
      <c r="AQ205" s="1" t="s">
        <v>41</v>
      </c>
      <c r="AR205" s="6"/>
      <c r="AS205" s="6"/>
      <c r="AT205" s="6"/>
      <c r="AU205" s="6"/>
      <c r="AV205" s="6"/>
      <c r="AW205" s="6"/>
      <c r="AX205" s="1" t="s">
        <v>42</v>
      </c>
      <c r="AY205" s="1" t="s">
        <v>39</v>
      </c>
      <c r="AZ205" s="6"/>
      <c r="BA205" s="6"/>
      <c r="BB205" s="1" t="s">
        <v>42</v>
      </c>
      <c r="BC205" s="1" t="s">
        <v>33</v>
      </c>
      <c r="BD205" s="6">
        <f>4+1</f>
        <v>5</v>
      </c>
      <c r="BE205" s="6">
        <f>20.696+7.406</f>
        <v>28.102</v>
      </c>
      <c r="BF205" s="1" t="s">
        <v>42</v>
      </c>
      <c r="BG205" s="1" t="s">
        <v>39</v>
      </c>
      <c r="BH205" s="6"/>
      <c r="BI205" s="11"/>
      <c r="BJ205" s="1" t="s">
        <v>43</v>
      </c>
      <c r="BK205" s="1" t="s">
        <v>44</v>
      </c>
      <c r="BL205" s="6">
        <v>4.0000000000000001E-3</v>
      </c>
      <c r="BM205" s="6">
        <v>1.6240000000000001</v>
      </c>
      <c r="BN205" s="1" t="s">
        <v>45</v>
      </c>
      <c r="BO205" s="1" t="s">
        <v>44</v>
      </c>
      <c r="BP205" s="6"/>
      <c r="BQ205" s="6"/>
      <c r="BR205" s="1" t="s">
        <v>46</v>
      </c>
      <c r="BS205" s="1" t="s">
        <v>47</v>
      </c>
      <c r="BT205" s="6"/>
      <c r="BU205" s="6"/>
      <c r="BV205" s="1" t="s">
        <v>46</v>
      </c>
      <c r="BW205" s="1" t="s">
        <v>41</v>
      </c>
      <c r="BX205" s="6"/>
      <c r="BY205" s="6"/>
      <c r="BZ205" s="1" t="s">
        <v>46</v>
      </c>
      <c r="CA205" s="1" t="s">
        <v>48</v>
      </c>
      <c r="CB205" s="6"/>
      <c r="CC205" s="6"/>
      <c r="CD205" s="1" t="s">
        <v>46</v>
      </c>
      <c r="CE205" s="1" t="s">
        <v>48</v>
      </c>
      <c r="CF205" s="6"/>
      <c r="CG205" s="6"/>
      <c r="CH205" s="1" t="s">
        <v>46</v>
      </c>
      <c r="CI205" s="1" t="s">
        <v>39</v>
      </c>
      <c r="CJ205" s="6"/>
      <c r="CK205" s="6"/>
      <c r="CL205" s="1" t="s">
        <v>49</v>
      </c>
      <c r="CM205" s="1" t="s">
        <v>39</v>
      </c>
      <c r="CN205" s="6"/>
      <c r="CO205" s="6"/>
      <c r="CP205" s="1" t="s">
        <v>50</v>
      </c>
      <c r="CQ205" s="1" t="s">
        <v>51</v>
      </c>
      <c r="CR205" s="6"/>
      <c r="CS205" s="6"/>
      <c r="CT205" s="1" t="s">
        <v>50</v>
      </c>
      <c r="CU205" s="1" t="s">
        <v>39</v>
      </c>
      <c r="CV205" s="6"/>
      <c r="CW205" s="6"/>
      <c r="CX205" s="1" t="s">
        <v>50</v>
      </c>
      <c r="CY205" s="1" t="s">
        <v>39</v>
      </c>
      <c r="CZ205" s="6"/>
      <c r="DA205" s="6"/>
      <c r="DB205" s="1" t="s">
        <v>59</v>
      </c>
      <c r="DC205" s="1" t="s">
        <v>60</v>
      </c>
      <c r="DD205" s="6"/>
      <c r="DE205" s="6"/>
      <c r="DF205" s="1" t="s">
        <v>52</v>
      </c>
      <c r="DG205" s="1" t="s">
        <v>53</v>
      </c>
      <c r="DH205" s="6"/>
      <c r="DI205" s="6"/>
      <c r="DJ205" s="1" t="s">
        <v>31</v>
      </c>
      <c r="DK205" s="11">
        <f t="shared" si="17"/>
        <v>71.205730079999995</v>
      </c>
    </row>
    <row r="206" spans="1:115" ht="15.75" x14ac:dyDescent="0.25">
      <c r="A206" s="6">
        <v>204</v>
      </c>
      <c r="B206" s="6">
        <v>1</v>
      </c>
      <c r="C206" s="9" t="s">
        <v>207</v>
      </c>
      <c r="D206" s="8" t="s">
        <v>373</v>
      </c>
      <c r="E206" s="6">
        <v>562.47799999999995</v>
      </c>
      <c r="F206" s="6">
        <v>337.16699999999997</v>
      </c>
      <c r="G206" s="10">
        <v>199.75128000000001</v>
      </c>
      <c r="H206" s="3">
        <f t="shared" si="15"/>
        <v>425.06227999999999</v>
      </c>
      <c r="I206" s="3">
        <f t="shared" si="16"/>
        <v>107.22282512000001</v>
      </c>
      <c r="J206" s="1" t="s">
        <v>28</v>
      </c>
      <c r="K206" s="1" t="s">
        <v>29</v>
      </c>
      <c r="L206" s="6"/>
      <c r="M206" s="6"/>
      <c r="N206" s="1" t="s">
        <v>30</v>
      </c>
      <c r="O206" s="1" t="s">
        <v>34</v>
      </c>
      <c r="P206" s="6"/>
      <c r="Q206" s="6"/>
      <c r="R206" s="1" t="s">
        <v>30</v>
      </c>
      <c r="S206" s="1" t="s">
        <v>32</v>
      </c>
      <c r="T206" s="6">
        <v>8.0000000000000002E-3</v>
      </c>
      <c r="U206" s="6">
        <v>30.6</v>
      </c>
      <c r="V206" s="6" t="s">
        <v>30</v>
      </c>
      <c r="W206" s="6" t="s">
        <v>33</v>
      </c>
      <c r="X206" s="6"/>
      <c r="Y206" s="6"/>
      <c r="Z206" s="1" t="s">
        <v>30</v>
      </c>
      <c r="AA206" s="1" t="s">
        <v>34</v>
      </c>
      <c r="AB206" s="6"/>
      <c r="AC206" s="6"/>
      <c r="AD206" s="1" t="s">
        <v>35</v>
      </c>
      <c r="AE206" s="1" t="s">
        <v>29</v>
      </c>
      <c r="AF206" s="6"/>
      <c r="AG206" s="6"/>
      <c r="AH206" s="1" t="s">
        <v>36</v>
      </c>
      <c r="AI206" s="1" t="s">
        <v>37</v>
      </c>
      <c r="AJ206" s="6"/>
      <c r="AK206" s="6"/>
      <c r="AL206" s="1" t="s">
        <v>38</v>
      </c>
      <c r="AM206" s="1" t="s">
        <v>39</v>
      </c>
      <c r="AN206" s="6">
        <v>2</v>
      </c>
      <c r="AO206" s="6">
        <v>1.103</v>
      </c>
      <c r="AP206" s="1" t="s">
        <v>40</v>
      </c>
      <c r="AQ206" s="1" t="s">
        <v>41</v>
      </c>
      <c r="AR206" s="6"/>
      <c r="AS206" s="6"/>
      <c r="AT206" s="6"/>
      <c r="AU206" s="6"/>
      <c r="AV206" s="6"/>
      <c r="AW206" s="6"/>
      <c r="AX206" s="1" t="s">
        <v>42</v>
      </c>
      <c r="AY206" s="1" t="s">
        <v>39</v>
      </c>
      <c r="AZ206" s="6"/>
      <c r="BA206" s="6"/>
      <c r="BB206" s="1" t="s">
        <v>42</v>
      </c>
      <c r="BC206" s="1" t="s">
        <v>33</v>
      </c>
      <c r="BD206" s="6">
        <v>1</v>
      </c>
      <c r="BE206" s="6">
        <v>7.4059999999999997</v>
      </c>
      <c r="BF206" s="1" t="s">
        <v>42</v>
      </c>
      <c r="BG206" s="1" t="s">
        <v>39</v>
      </c>
      <c r="BH206" s="6"/>
      <c r="BI206" s="11"/>
      <c r="BJ206" s="1" t="s">
        <v>43</v>
      </c>
      <c r="BK206" s="1" t="s">
        <v>44</v>
      </c>
      <c r="BL206" s="6">
        <v>6.0000000000000001E-3</v>
      </c>
      <c r="BM206" s="6">
        <v>2.4359999999999999</v>
      </c>
      <c r="BN206" s="1" t="s">
        <v>45</v>
      </c>
      <c r="BO206" s="1" t="s">
        <v>44</v>
      </c>
      <c r="BP206" s="6"/>
      <c r="BQ206" s="6"/>
      <c r="BR206" s="1" t="s">
        <v>46</v>
      </c>
      <c r="BS206" s="1" t="s">
        <v>47</v>
      </c>
      <c r="BT206" s="6"/>
      <c r="BU206" s="6"/>
      <c r="BV206" s="1" t="s">
        <v>46</v>
      </c>
      <c r="BW206" s="1" t="s">
        <v>41</v>
      </c>
      <c r="BX206" s="6"/>
      <c r="BY206" s="6"/>
      <c r="BZ206" s="1" t="s">
        <v>46</v>
      </c>
      <c r="CA206" s="1" t="s">
        <v>48</v>
      </c>
      <c r="CB206" s="6"/>
      <c r="CC206" s="6"/>
      <c r="CD206" s="1" t="s">
        <v>46</v>
      </c>
      <c r="CE206" s="1" t="s">
        <v>48</v>
      </c>
      <c r="CF206" s="6"/>
      <c r="CG206" s="6"/>
      <c r="CH206" s="1" t="s">
        <v>46</v>
      </c>
      <c r="CI206" s="1" t="s">
        <v>39</v>
      </c>
      <c r="CJ206" s="6">
        <v>1</v>
      </c>
      <c r="CK206" s="6">
        <v>5.9770000000000003</v>
      </c>
      <c r="CL206" s="1" t="s">
        <v>49</v>
      </c>
      <c r="CM206" s="1" t="s">
        <v>39</v>
      </c>
      <c r="CN206" s="6">
        <v>8</v>
      </c>
      <c r="CO206" s="6">
        <v>4.6079999999999997</v>
      </c>
      <c r="CP206" s="1" t="s">
        <v>50</v>
      </c>
      <c r="CQ206" s="1" t="s">
        <v>51</v>
      </c>
      <c r="CR206" s="6">
        <v>0.02</v>
      </c>
      <c r="CS206" s="6">
        <v>3.36</v>
      </c>
      <c r="CT206" s="1" t="s">
        <v>50</v>
      </c>
      <c r="CU206" s="1" t="s">
        <v>39</v>
      </c>
      <c r="CV206" s="6">
        <v>6</v>
      </c>
      <c r="CW206" s="6">
        <v>0.996</v>
      </c>
      <c r="CX206" s="1" t="s">
        <v>50</v>
      </c>
      <c r="CY206" s="1" t="s">
        <v>39</v>
      </c>
      <c r="CZ206" s="6"/>
      <c r="DA206" s="6"/>
      <c r="DB206" s="1" t="s">
        <v>59</v>
      </c>
      <c r="DC206" s="1" t="s">
        <v>60</v>
      </c>
      <c r="DD206" s="6"/>
      <c r="DE206" s="6"/>
      <c r="DF206" s="1" t="s">
        <v>52</v>
      </c>
      <c r="DG206" s="1" t="s">
        <v>53</v>
      </c>
      <c r="DH206" s="6"/>
      <c r="DI206" s="6"/>
      <c r="DJ206" s="1" t="s">
        <v>31</v>
      </c>
      <c r="DK206" s="11">
        <f t="shared" si="17"/>
        <v>50.736825120000006</v>
      </c>
    </row>
    <row r="207" spans="1:115" ht="15.75" x14ac:dyDescent="0.25">
      <c r="A207" s="6">
        <v>205</v>
      </c>
      <c r="B207" s="6">
        <v>1</v>
      </c>
      <c r="C207" s="9" t="s">
        <v>208</v>
      </c>
      <c r="D207" s="8" t="s">
        <v>373</v>
      </c>
      <c r="E207" s="6">
        <v>339.61500000000001</v>
      </c>
      <c r="F207" s="6">
        <v>6.4450000000000003</v>
      </c>
      <c r="G207" s="10">
        <v>140.43719999999999</v>
      </c>
      <c r="H207" s="3">
        <f t="shared" si="15"/>
        <v>473.60720000000003</v>
      </c>
      <c r="I207" s="3">
        <f t="shared" si="16"/>
        <v>66.868048799999997</v>
      </c>
      <c r="J207" s="1" t="s">
        <v>28</v>
      </c>
      <c r="K207" s="1" t="s">
        <v>29</v>
      </c>
      <c r="L207" s="6"/>
      <c r="M207" s="6"/>
      <c r="N207" s="1" t="s">
        <v>30</v>
      </c>
      <c r="O207" s="1" t="s">
        <v>34</v>
      </c>
      <c r="P207" s="6"/>
      <c r="Q207" s="6"/>
      <c r="R207" s="1" t="s">
        <v>30</v>
      </c>
      <c r="S207" s="1" t="s">
        <v>32</v>
      </c>
      <c r="T207" s="6"/>
      <c r="U207" s="6"/>
      <c r="V207" s="6" t="s">
        <v>30</v>
      </c>
      <c r="W207" s="6" t="s">
        <v>33</v>
      </c>
      <c r="X207" s="6"/>
      <c r="Y207" s="6"/>
      <c r="Z207" s="1" t="s">
        <v>30</v>
      </c>
      <c r="AA207" s="1" t="s">
        <v>34</v>
      </c>
      <c r="AB207" s="6">
        <v>1</v>
      </c>
      <c r="AC207" s="6">
        <v>1.161</v>
      </c>
      <c r="AD207" s="1" t="s">
        <v>35</v>
      </c>
      <c r="AE207" s="1" t="s">
        <v>29</v>
      </c>
      <c r="AF207" s="6"/>
      <c r="AG207" s="6"/>
      <c r="AH207" s="1" t="s">
        <v>36</v>
      </c>
      <c r="AI207" s="1" t="s">
        <v>37</v>
      </c>
      <c r="AJ207" s="6"/>
      <c r="AK207" s="6"/>
      <c r="AL207" s="1" t="s">
        <v>38</v>
      </c>
      <c r="AM207" s="1" t="s">
        <v>39</v>
      </c>
      <c r="AN207" s="6">
        <v>3</v>
      </c>
      <c r="AO207" s="6">
        <v>2.153</v>
      </c>
      <c r="AP207" s="1" t="s">
        <v>40</v>
      </c>
      <c r="AQ207" s="1" t="s">
        <v>41</v>
      </c>
      <c r="AR207" s="6"/>
      <c r="AS207" s="6"/>
      <c r="AT207" s="6"/>
      <c r="AU207" s="6"/>
      <c r="AV207" s="6"/>
      <c r="AW207" s="6"/>
      <c r="AX207" s="1" t="s">
        <v>42</v>
      </c>
      <c r="AY207" s="1" t="s">
        <v>39</v>
      </c>
      <c r="AZ207" s="6"/>
      <c r="BA207" s="6"/>
      <c r="BB207" s="1" t="s">
        <v>42</v>
      </c>
      <c r="BC207" s="1" t="s">
        <v>33</v>
      </c>
      <c r="BD207" s="6"/>
      <c r="BE207" s="6"/>
      <c r="BF207" s="1" t="s">
        <v>42</v>
      </c>
      <c r="BG207" s="1" t="s">
        <v>39</v>
      </c>
      <c r="BH207" s="6"/>
      <c r="BI207" s="11"/>
      <c r="BJ207" s="1" t="s">
        <v>43</v>
      </c>
      <c r="BK207" s="1" t="s">
        <v>44</v>
      </c>
      <c r="BL207" s="6"/>
      <c r="BM207" s="6"/>
      <c r="BN207" s="1" t="s">
        <v>45</v>
      </c>
      <c r="BO207" s="1" t="s">
        <v>44</v>
      </c>
      <c r="BP207" s="6"/>
      <c r="BQ207" s="6"/>
      <c r="BR207" s="1" t="s">
        <v>46</v>
      </c>
      <c r="BS207" s="1" t="s">
        <v>47</v>
      </c>
      <c r="BT207" s="6"/>
      <c r="BU207" s="6"/>
      <c r="BV207" s="1" t="s">
        <v>46</v>
      </c>
      <c r="BW207" s="1" t="s">
        <v>41</v>
      </c>
      <c r="BX207" s="6">
        <v>5.0000000000000001E-3</v>
      </c>
      <c r="BY207" s="6">
        <v>3.3849999999999998</v>
      </c>
      <c r="BZ207" s="1" t="s">
        <v>46</v>
      </c>
      <c r="CA207" s="1" t="s">
        <v>48</v>
      </c>
      <c r="CB207" s="6">
        <v>0.01</v>
      </c>
      <c r="CC207" s="6">
        <v>8.2200000000000006</v>
      </c>
      <c r="CD207" s="1" t="s">
        <v>46</v>
      </c>
      <c r="CE207" s="1" t="s">
        <v>48</v>
      </c>
      <c r="CF207" s="6">
        <v>1.2E-2</v>
      </c>
      <c r="CG207" s="6">
        <v>11.67</v>
      </c>
      <c r="CH207" s="1" t="s">
        <v>46</v>
      </c>
      <c r="CI207" s="1" t="s">
        <v>39</v>
      </c>
      <c r="CJ207" s="6"/>
      <c r="CK207" s="6"/>
      <c r="CL207" s="1" t="s">
        <v>49</v>
      </c>
      <c r="CM207" s="1" t="s">
        <v>39</v>
      </c>
      <c r="CN207" s="6">
        <v>8</v>
      </c>
      <c r="CO207" s="6">
        <v>4.6079999999999997</v>
      </c>
      <c r="CP207" s="1" t="s">
        <v>50</v>
      </c>
      <c r="CQ207" s="1" t="s">
        <v>51</v>
      </c>
      <c r="CR207" s="6"/>
      <c r="CS207" s="6"/>
      <c r="CT207" s="1" t="s">
        <v>50</v>
      </c>
      <c r="CU207" s="1" t="s">
        <v>39</v>
      </c>
      <c r="CV207" s="6"/>
      <c r="CW207" s="6"/>
      <c r="CX207" s="1" t="s">
        <v>50</v>
      </c>
      <c r="CY207" s="1" t="s">
        <v>39</v>
      </c>
      <c r="CZ207" s="6"/>
      <c r="DA207" s="6"/>
      <c r="DB207" s="1" t="s">
        <v>59</v>
      </c>
      <c r="DC207" s="1" t="s">
        <v>60</v>
      </c>
      <c r="DD207" s="6"/>
      <c r="DE207" s="6"/>
      <c r="DF207" s="1" t="s">
        <v>52</v>
      </c>
      <c r="DG207" s="1" t="s">
        <v>53</v>
      </c>
      <c r="DH207" s="6"/>
      <c r="DI207" s="6"/>
      <c r="DJ207" s="1" t="s">
        <v>31</v>
      </c>
      <c r="DK207" s="11">
        <f t="shared" si="17"/>
        <v>35.671048800000001</v>
      </c>
    </row>
    <row r="208" spans="1:115" ht="15.75" x14ac:dyDescent="0.25">
      <c r="A208" s="6">
        <v>206</v>
      </c>
      <c r="B208" s="6">
        <v>1</v>
      </c>
      <c r="C208" s="9" t="s">
        <v>209</v>
      </c>
      <c r="D208" s="8" t="s">
        <v>373</v>
      </c>
      <c r="E208" s="6">
        <v>244.94</v>
      </c>
      <c r="F208" s="6">
        <v>113.988</v>
      </c>
      <c r="G208" s="10">
        <v>120.1236</v>
      </c>
      <c r="H208" s="3">
        <f t="shared" si="15"/>
        <v>251.07560000000001</v>
      </c>
      <c r="I208" s="3">
        <f t="shared" si="16"/>
        <v>268.76300000000003</v>
      </c>
      <c r="J208" s="1" t="s">
        <v>28</v>
      </c>
      <c r="K208" s="1" t="s">
        <v>29</v>
      </c>
      <c r="L208" s="6"/>
      <c r="M208" s="6"/>
      <c r="N208" s="1" t="s">
        <v>30</v>
      </c>
      <c r="O208" s="1" t="s">
        <v>34</v>
      </c>
      <c r="P208" s="6"/>
      <c r="Q208" s="6"/>
      <c r="R208" s="1" t="s">
        <v>30</v>
      </c>
      <c r="S208" s="1" t="s">
        <v>32</v>
      </c>
      <c r="T208" s="6"/>
      <c r="U208" s="6"/>
      <c r="V208" s="6" t="s">
        <v>30</v>
      </c>
      <c r="W208" s="6" t="s">
        <v>33</v>
      </c>
      <c r="X208" s="6"/>
      <c r="Y208" s="6"/>
      <c r="Z208" s="1" t="s">
        <v>30</v>
      </c>
      <c r="AA208" s="1" t="s">
        <v>34</v>
      </c>
      <c r="AB208" s="6"/>
      <c r="AC208" s="6"/>
      <c r="AD208" s="1" t="s">
        <v>35</v>
      </c>
      <c r="AE208" s="1" t="s">
        <v>29</v>
      </c>
      <c r="AF208" s="6"/>
      <c r="AG208" s="6"/>
      <c r="AH208" s="1" t="s">
        <v>36</v>
      </c>
      <c r="AI208" s="1" t="s">
        <v>37</v>
      </c>
      <c r="AJ208" s="6">
        <v>0.08</v>
      </c>
      <c r="AK208" s="6">
        <v>214.28100000000001</v>
      </c>
      <c r="AL208" s="1" t="s">
        <v>38</v>
      </c>
      <c r="AM208" s="1" t="s">
        <v>39</v>
      </c>
      <c r="AN208" s="6"/>
      <c r="AO208" s="6"/>
      <c r="AP208" s="1" t="s">
        <v>40</v>
      </c>
      <c r="AQ208" s="1" t="s">
        <v>41</v>
      </c>
      <c r="AR208" s="6"/>
      <c r="AS208" s="6"/>
      <c r="AT208" s="6"/>
      <c r="AU208" s="6"/>
      <c r="AV208" s="6"/>
      <c r="AW208" s="6"/>
      <c r="AX208" s="1" t="s">
        <v>42</v>
      </c>
      <c r="AY208" s="1" t="s">
        <v>39</v>
      </c>
      <c r="AZ208" s="6"/>
      <c r="BA208" s="6"/>
      <c r="BB208" s="1" t="s">
        <v>42</v>
      </c>
      <c r="BC208" s="1" t="s">
        <v>33</v>
      </c>
      <c r="BD208" s="6">
        <v>1</v>
      </c>
      <c r="BE208" s="6">
        <v>7.4059999999999997</v>
      </c>
      <c r="BF208" s="1" t="s">
        <v>42</v>
      </c>
      <c r="BG208" s="1" t="s">
        <v>39</v>
      </c>
      <c r="BH208" s="6"/>
      <c r="BI208" s="11"/>
      <c r="BJ208" s="1" t="s">
        <v>43</v>
      </c>
      <c r="BK208" s="1" t="s">
        <v>44</v>
      </c>
      <c r="BL208" s="6">
        <f>0.005+0.007</f>
        <v>1.2E-2</v>
      </c>
      <c r="BM208" s="6">
        <f>0.955+6.699</f>
        <v>7.6539999999999999</v>
      </c>
      <c r="BN208" s="1" t="s">
        <v>45</v>
      </c>
      <c r="BO208" s="1" t="s">
        <v>44</v>
      </c>
      <c r="BP208" s="6"/>
      <c r="BQ208" s="6"/>
      <c r="BR208" s="1" t="s">
        <v>46</v>
      </c>
      <c r="BS208" s="1" t="s">
        <v>47</v>
      </c>
      <c r="BT208" s="6"/>
      <c r="BU208" s="6"/>
      <c r="BV208" s="1" t="s">
        <v>46</v>
      </c>
      <c r="BW208" s="1" t="s">
        <v>41</v>
      </c>
      <c r="BX208" s="6">
        <v>6.0000000000000001E-3</v>
      </c>
      <c r="BY208" s="6">
        <v>4.0620000000000003</v>
      </c>
      <c r="BZ208" s="1" t="s">
        <v>46</v>
      </c>
      <c r="CA208" s="1" t="s">
        <v>48</v>
      </c>
      <c r="CB208" s="6">
        <v>5.0000000000000001E-3</v>
      </c>
      <c r="CC208" s="6">
        <v>4.1100000000000003</v>
      </c>
      <c r="CD208" s="1" t="s">
        <v>46</v>
      </c>
      <c r="CE208" s="1" t="s">
        <v>48</v>
      </c>
      <c r="CF208" s="6">
        <v>4.2999999999999997E-2</v>
      </c>
      <c r="CG208" s="6">
        <v>26.797999999999998</v>
      </c>
      <c r="CH208" s="1" t="s">
        <v>46</v>
      </c>
      <c r="CI208" s="1" t="s">
        <v>39</v>
      </c>
      <c r="CJ208" s="6"/>
      <c r="CK208" s="6"/>
      <c r="CL208" s="1" t="s">
        <v>49</v>
      </c>
      <c r="CM208" s="1" t="s">
        <v>39</v>
      </c>
      <c r="CN208" s="6">
        <v>7</v>
      </c>
      <c r="CO208" s="6">
        <v>4.452</v>
      </c>
      <c r="CP208" s="1" t="s">
        <v>50</v>
      </c>
      <c r="CQ208" s="1" t="s">
        <v>51</v>
      </c>
      <c r="CR208" s="6"/>
      <c r="CS208" s="6"/>
      <c r="CT208" s="1" t="s">
        <v>50</v>
      </c>
      <c r="CU208" s="1" t="s">
        <v>39</v>
      </c>
      <c r="CV208" s="6"/>
      <c r="CW208" s="6"/>
      <c r="CX208" s="1" t="s">
        <v>50</v>
      </c>
      <c r="CY208" s="1" t="s">
        <v>39</v>
      </c>
      <c r="CZ208" s="6"/>
      <c r="DA208" s="6"/>
      <c r="DB208" s="1" t="s">
        <v>59</v>
      </c>
      <c r="DC208" s="1" t="s">
        <v>60</v>
      </c>
      <c r="DD208" s="6"/>
      <c r="DE208" s="6"/>
      <c r="DF208" s="1" t="s">
        <v>52</v>
      </c>
      <c r="DG208" s="1" t="s">
        <v>53</v>
      </c>
      <c r="DH208" s="6"/>
      <c r="DI208" s="6"/>
      <c r="DJ208" s="1" t="s">
        <v>31</v>
      </c>
      <c r="DK208" s="11"/>
    </row>
    <row r="209" spans="1:115" ht="15.75" x14ac:dyDescent="0.25">
      <c r="A209" s="6">
        <v>207</v>
      </c>
      <c r="B209" s="6">
        <v>1</v>
      </c>
      <c r="C209" s="9" t="s">
        <v>210</v>
      </c>
      <c r="D209" s="8" t="s">
        <v>373</v>
      </c>
      <c r="E209" s="6">
        <v>332.50599999999997</v>
      </c>
      <c r="F209" s="6">
        <v>6.4050000000000002</v>
      </c>
      <c r="G209" s="10">
        <v>129.04607999999999</v>
      </c>
      <c r="H209" s="3">
        <f t="shared" si="15"/>
        <v>455.14707999999996</v>
      </c>
      <c r="I209" s="3">
        <f t="shared" si="16"/>
        <v>232.50970432000003</v>
      </c>
      <c r="J209" s="1" t="s">
        <v>28</v>
      </c>
      <c r="K209" s="1" t="s">
        <v>29</v>
      </c>
      <c r="L209" s="6"/>
      <c r="M209" s="6"/>
      <c r="N209" s="1" t="s">
        <v>30</v>
      </c>
      <c r="O209" s="1" t="s">
        <v>34</v>
      </c>
      <c r="P209" s="6"/>
      <c r="Q209" s="6"/>
      <c r="R209" s="1" t="s">
        <v>30</v>
      </c>
      <c r="S209" s="1" t="s">
        <v>32</v>
      </c>
      <c r="T209" s="6">
        <v>0.02</v>
      </c>
      <c r="U209" s="6">
        <v>76.5</v>
      </c>
      <c r="V209" s="6" t="s">
        <v>30</v>
      </c>
      <c r="W209" s="6" t="s">
        <v>33</v>
      </c>
      <c r="X209" s="6"/>
      <c r="Y209" s="6"/>
      <c r="Z209" s="1" t="s">
        <v>30</v>
      </c>
      <c r="AA209" s="1" t="s">
        <v>34</v>
      </c>
      <c r="AB209" s="6"/>
      <c r="AC209" s="6"/>
      <c r="AD209" s="1" t="s">
        <v>35</v>
      </c>
      <c r="AE209" s="1" t="s">
        <v>29</v>
      </c>
      <c r="AF209" s="6">
        <v>0.03</v>
      </c>
      <c r="AG209" s="6">
        <v>41.46</v>
      </c>
      <c r="AH209" s="1" t="s">
        <v>36</v>
      </c>
      <c r="AI209" s="1" t="s">
        <v>37</v>
      </c>
      <c r="AJ209" s="6"/>
      <c r="AK209" s="6"/>
      <c r="AL209" s="1" t="s">
        <v>38</v>
      </c>
      <c r="AM209" s="1" t="s">
        <v>39</v>
      </c>
      <c r="AN209" s="6">
        <v>3</v>
      </c>
      <c r="AO209" s="6">
        <v>2.153</v>
      </c>
      <c r="AP209" s="1" t="s">
        <v>40</v>
      </c>
      <c r="AQ209" s="1" t="s">
        <v>41</v>
      </c>
      <c r="AR209" s="6"/>
      <c r="AS209" s="6"/>
      <c r="AT209" s="6"/>
      <c r="AU209" s="6"/>
      <c r="AV209" s="6"/>
      <c r="AW209" s="6"/>
      <c r="AX209" s="1" t="s">
        <v>42</v>
      </c>
      <c r="AY209" s="1" t="s">
        <v>39</v>
      </c>
      <c r="AZ209" s="6"/>
      <c r="BA209" s="6"/>
      <c r="BB209" s="1" t="s">
        <v>42</v>
      </c>
      <c r="BC209" s="1" t="s">
        <v>33</v>
      </c>
      <c r="BD209" s="6"/>
      <c r="BE209" s="6"/>
      <c r="BF209" s="1" t="s">
        <v>42</v>
      </c>
      <c r="BG209" s="1" t="s">
        <v>39</v>
      </c>
      <c r="BH209" s="6"/>
      <c r="BI209" s="11"/>
      <c r="BJ209" s="1" t="s">
        <v>43</v>
      </c>
      <c r="BK209" s="1" t="s">
        <v>44</v>
      </c>
      <c r="BL209" s="6"/>
      <c r="BM209" s="6"/>
      <c r="BN209" s="1" t="s">
        <v>45</v>
      </c>
      <c r="BO209" s="1" t="s">
        <v>44</v>
      </c>
      <c r="BP209" s="6"/>
      <c r="BQ209" s="6"/>
      <c r="BR209" s="1" t="s">
        <v>46</v>
      </c>
      <c r="BS209" s="1" t="s">
        <v>47</v>
      </c>
      <c r="BT209" s="6"/>
      <c r="BU209" s="6"/>
      <c r="BV209" s="1" t="s">
        <v>46</v>
      </c>
      <c r="BW209" s="1" t="s">
        <v>41</v>
      </c>
      <c r="BX209" s="6">
        <v>0.03</v>
      </c>
      <c r="BY209" s="6">
        <v>27.05</v>
      </c>
      <c r="BZ209" s="1" t="s">
        <v>46</v>
      </c>
      <c r="CA209" s="1" t="s">
        <v>48</v>
      </c>
      <c r="CB209" s="6">
        <v>1.7999999999999999E-2</v>
      </c>
      <c r="CC209" s="6">
        <v>16.794</v>
      </c>
      <c r="CD209" s="1" t="s">
        <v>46</v>
      </c>
      <c r="CE209" s="1" t="s">
        <v>48</v>
      </c>
      <c r="CF209" s="6">
        <v>5.0000000000000001E-3</v>
      </c>
      <c r="CG209" s="6">
        <v>7.67</v>
      </c>
      <c r="CH209" s="1" t="s">
        <v>46</v>
      </c>
      <c r="CI209" s="1" t="s">
        <v>39</v>
      </c>
      <c r="CJ209" s="6">
        <v>1</v>
      </c>
      <c r="CK209" s="6">
        <v>5.9770000000000003</v>
      </c>
      <c r="CL209" s="1" t="s">
        <v>49</v>
      </c>
      <c r="CM209" s="1" t="s">
        <v>39</v>
      </c>
      <c r="CN209" s="6">
        <v>20</v>
      </c>
      <c r="CO209" s="6">
        <v>14.46</v>
      </c>
      <c r="CP209" s="1" t="s">
        <v>50</v>
      </c>
      <c r="CQ209" s="1" t="s">
        <v>51</v>
      </c>
      <c r="CR209" s="6"/>
      <c r="CS209" s="6"/>
      <c r="CT209" s="1" t="s">
        <v>50</v>
      </c>
      <c r="CU209" s="1" t="s">
        <v>39</v>
      </c>
      <c r="CV209" s="6">
        <v>4</v>
      </c>
      <c r="CW209" s="6">
        <v>7.6680000000000001</v>
      </c>
      <c r="CX209" s="1" t="s">
        <v>50</v>
      </c>
      <c r="CY209" s="1" t="s">
        <v>39</v>
      </c>
      <c r="CZ209" s="6"/>
      <c r="DA209" s="6"/>
      <c r="DB209" s="1" t="s">
        <v>59</v>
      </c>
      <c r="DC209" s="1" t="s">
        <v>60</v>
      </c>
      <c r="DD209" s="6"/>
      <c r="DE209" s="6"/>
      <c r="DF209" s="1" t="s">
        <v>52</v>
      </c>
      <c r="DG209" s="1" t="s">
        <v>53</v>
      </c>
      <c r="DH209" s="6"/>
      <c r="DI209" s="6"/>
      <c r="DJ209" s="1" t="s">
        <v>31</v>
      </c>
      <c r="DK209" s="11">
        <f>0.254*G209</f>
        <v>32.777704319999998</v>
      </c>
    </row>
    <row r="210" spans="1:115" ht="15.75" x14ac:dyDescent="0.25">
      <c r="A210" s="6">
        <v>208</v>
      </c>
      <c r="B210" s="6">
        <v>1</v>
      </c>
      <c r="C210" s="9" t="s">
        <v>211</v>
      </c>
      <c r="D210" s="8" t="s">
        <v>373</v>
      </c>
      <c r="E210" s="6">
        <v>455.80200000000002</v>
      </c>
      <c r="F210" s="6">
        <v>0</v>
      </c>
      <c r="G210" s="10">
        <v>167.42243999999999</v>
      </c>
      <c r="H210" s="3">
        <f t="shared" si="15"/>
        <v>623.22443999999996</v>
      </c>
      <c r="I210" s="3">
        <f t="shared" si="16"/>
        <v>200.69229976</v>
      </c>
      <c r="J210" s="1" t="s">
        <v>28</v>
      </c>
      <c r="K210" s="1" t="s">
        <v>29</v>
      </c>
      <c r="L210" s="6"/>
      <c r="M210" s="6"/>
      <c r="N210" s="1" t="s">
        <v>30</v>
      </c>
      <c r="O210" s="1" t="s">
        <v>34</v>
      </c>
      <c r="P210" s="6"/>
      <c r="Q210" s="6"/>
      <c r="R210" s="1" t="s">
        <v>30</v>
      </c>
      <c r="S210" s="1" t="s">
        <v>32</v>
      </c>
      <c r="T210" s="6">
        <v>1.2E-2</v>
      </c>
      <c r="U210" s="6">
        <v>45.9</v>
      </c>
      <c r="V210" s="6" t="s">
        <v>30</v>
      </c>
      <c r="W210" s="6" t="s">
        <v>33</v>
      </c>
      <c r="X210" s="6"/>
      <c r="Y210" s="6"/>
      <c r="Z210" s="1" t="s">
        <v>30</v>
      </c>
      <c r="AA210" s="1" t="s">
        <v>34</v>
      </c>
      <c r="AB210" s="6"/>
      <c r="AC210" s="6"/>
      <c r="AD210" s="1" t="s">
        <v>35</v>
      </c>
      <c r="AE210" s="1" t="s">
        <v>29</v>
      </c>
      <c r="AF210" s="6"/>
      <c r="AG210" s="6"/>
      <c r="AH210" s="1" t="s">
        <v>36</v>
      </c>
      <c r="AI210" s="1" t="s">
        <v>37</v>
      </c>
      <c r="AJ210" s="6"/>
      <c r="AK210" s="6"/>
      <c r="AL210" s="1" t="s">
        <v>38</v>
      </c>
      <c r="AM210" s="1" t="s">
        <v>39</v>
      </c>
      <c r="AN210" s="6">
        <v>10</v>
      </c>
      <c r="AO210" s="6">
        <v>6.633</v>
      </c>
      <c r="AP210" s="1" t="s">
        <v>40</v>
      </c>
      <c r="AQ210" s="1" t="s">
        <v>41</v>
      </c>
      <c r="AR210" s="6"/>
      <c r="AS210" s="6"/>
      <c r="AT210" s="6"/>
      <c r="AU210" s="6"/>
      <c r="AV210" s="6"/>
      <c r="AW210" s="6"/>
      <c r="AX210" s="1" t="s">
        <v>42</v>
      </c>
      <c r="AY210" s="1" t="s">
        <v>39</v>
      </c>
      <c r="AZ210" s="6"/>
      <c r="BA210" s="6"/>
      <c r="BB210" s="1" t="s">
        <v>42</v>
      </c>
      <c r="BC210" s="1" t="s">
        <v>33</v>
      </c>
      <c r="BD210" s="6"/>
      <c r="BE210" s="6"/>
      <c r="BF210" s="1" t="s">
        <v>42</v>
      </c>
      <c r="BG210" s="1" t="s">
        <v>39</v>
      </c>
      <c r="BH210" s="6">
        <v>10</v>
      </c>
      <c r="BI210" s="11">
        <v>34.07</v>
      </c>
      <c r="BJ210" s="1" t="s">
        <v>43</v>
      </c>
      <c r="BK210" s="1" t="s">
        <v>44</v>
      </c>
      <c r="BL210" s="6"/>
      <c r="BM210" s="6"/>
      <c r="BN210" s="1" t="s">
        <v>45</v>
      </c>
      <c r="BO210" s="1" t="s">
        <v>44</v>
      </c>
      <c r="BP210" s="6"/>
      <c r="BQ210" s="6"/>
      <c r="BR210" s="1" t="s">
        <v>46</v>
      </c>
      <c r="BS210" s="1" t="s">
        <v>47</v>
      </c>
      <c r="BT210" s="6"/>
      <c r="BU210" s="6"/>
      <c r="BV210" s="1" t="s">
        <v>46</v>
      </c>
      <c r="BW210" s="1" t="s">
        <v>41</v>
      </c>
      <c r="BX210" s="6">
        <v>2.1000000000000001E-2</v>
      </c>
      <c r="BY210" s="6">
        <v>19.736999999999998</v>
      </c>
      <c r="BZ210" s="1" t="s">
        <v>46</v>
      </c>
      <c r="CA210" s="1" t="s">
        <v>48</v>
      </c>
      <c r="CB210" s="6">
        <v>0.03</v>
      </c>
      <c r="CC210" s="6">
        <v>29.321999999999999</v>
      </c>
      <c r="CD210" s="1" t="s">
        <v>46</v>
      </c>
      <c r="CE210" s="1" t="s">
        <v>48</v>
      </c>
      <c r="CF210" s="6">
        <v>4.0000000000000001E-3</v>
      </c>
      <c r="CG210" s="6">
        <v>6.1360000000000001</v>
      </c>
      <c r="CH210" s="1" t="s">
        <v>46</v>
      </c>
      <c r="CI210" s="1" t="s">
        <v>39</v>
      </c>
      <c r="CJ210" s="6">
        <v>1</v>
      </c>
      <c r="CK210" s="6">
        <v>5.9770000000000003</v>
      </c>
      <c r="CL210" s="1" t="s">
        <v>49</v>
      </c>
      <c r="CM210" s="1" t="s">
        <v>39</v>
      </c>
      <c r="CN210" s="6">
        <v>16</v>
      </c>
      <c r="CO210" s="6">
        <v>10.391999999999999</v>
      </c>
      <c r="CP210" s="1" t="s">
        <v>50</v>
      </c>
      <c r="CQ210" s="1" t="s">
        <v>51</v>
      </c>
      <c r="CR210" s="6"/>
      <c r="CS210" s="6"/>
      <c r="CT210" s="1" t="s">
        <v>50</v>
      </c>
      <c r="CU210" s="1" t="s">
        <v>39</v>
      </c>
      <c r="CV210" s="6"/>
      <c r="CW210" s="6"/>
      <c r="CX210" s="1" t="s">
        <v>50</v>
      </c>
      <c r="CY210" s="1" t="s">
        <v>39</v>
      </c>
      <c r="CZ210" s="6"/>
      <c r="DA210" s="6"/>
      <c r="DB210" s="1" t="s">
        <v>59</v>
      </c>
      <c r="DC210" s="1" t="s">
        <v>60</v>
      </c>
      <c r="DD210" s="6"/>
      <c r="DE210" s="6"/>
      <c r="DF210" s="1" t="s">
        <v>52</v>
      </c>
      <c r="DG210" s="1" t="s">
        <v>53</v>
      </c>
      <c r="DH210" s="6"/>
      <c r="DI210" s="6"/>
      <c r="DJ210" s="1" t="s">
        <v>31</v>
      </c>
      <c r="DK210" s="11">
        <f>0.254*G210</f>
        <v>42.525299759999996</v>
      </c>
    </row>
    <row r="211" spans="1:115" ht="15.75" x14ac:dyDescent="0.25">
      <c r="A211" s="6">
        <v>209</v>
      </c>
      <c r="B211" s="6">
        <v>1</v>
      </c>
      <c r="C211" s="9" t="s">
        <v>212</v>
      </c>
      <c r="D211" s="8" t="s">
        <v>373</v>
      </c>
      <c r="E211" s="6">
        <v>-718.97500000000002</v>
      </c>
      <c r="F211" s="6">
        <v>1.8959999999999999</v>
      </c>
      <c r="G211" s="10">
        <v>75.051119999999997</v>
      </c>
      <c r="H211" s="3">
        <f t="shared" si="15"/>
        <v>-645.81988000000001</v>
      </c>
      <c r="I211" s="3">
        <f t="shared" si="16"/>
        <v>265.74</v>
      </c>
      <c r="J211" s="1" t="s">
        <v>28</v>
      </c>
      <c r="K211" s="1" t="s">
        <v>29</v>
      </c>
      <c r="L211" s="6"/>
      <c r="M211" s="6"/>
      <c r="N211" s="1" t="s">
        <v>30</v>
      </c>
      <c r="O211" s="1" t="s">
        <v>34</v>
      </c>
      <c r="P211" s="6"/>
      <c r="Q211" s="6"/>
      <c r="R211" s="1" t="s">
        <v>30</v>
      </c>
      <c r="S211" s="1" t="s">
        <v>32</v>
      </c>
      <c r="T211" s="6"/>
      <c r="U211" s="6"/>
      <c r="V211" s="6" t="s">
        <v>30</v>
      </c>
      <c r="W211" s="6" t="s">
        <v>33</v>
      </c>
      <c r="X211" s="6"/>
      <c r="Y211" s="6"/>
      <c r="Z211" s="1" t="s">
        <v>30</v>
      </c>
      <c r="AA211" s="1" t="s">
        <v>34</v>
      </c>
      <c r="AB211" s="6"/>
      <c r="AC211" s="6"/>
      <c r="AD211" s="1" t="s">
        <v>35</v>
      </c>
      <c r="AE211" s="1" t="s">
        <v>29</v>
      </c>
      <c r="AF211" s="6"/>
      <c r="AG211" s="6"/>
      <c r="AH211" s="1" t="s">
        <v>36</v>
      </c>
      <c r="AI211" s="1" t="s">
        <v>37</v>
      </c>
      <c r="AJ211" s="6">
        <v>0.153</v>
      </c>
      <c r="AK211" s="6">
        <v>265.74</v>
      </c>
      <c r="AL211" s="1" t="s">
        <v>38</v>
      </c>
      <c r="AM211" s="1" t="s">
        <v>39</v>
      </c>
      <c r="AN211" s="6"/>
      <c r="AO211" s="6"/>
      <c r="AP211" s="1" t="s">
        <v>40</v>
      </c>
      <c r="AQ211" s="1" t="s">
        <v>41</v>
      </c>
      <c r="AR211" s="6"/>
      <c r="AS211" s="6"/>
      <c r="AT211" s="6"/>
      <c r="AU211" s="6"/>
      <c r="AV211" s="6"/>
      <c r="AW211" s="6"/>
      <c r="AX211" s="1" t="s">
        <v>42</v>
      </c>
      <c r="AY211" s="1" t="s">
        <v>39</v>
      </c>
      <c r="AZ211" s="6"/>
      <c r="BA211" s="6"/>
      <c r="BB211" s="1" t="s">
        <v>42</v>
      </c>
      <c r="BC211" s="1" t="s">
        <v>33</v>
      </c>
      <c r="BD211" s="6"/>
      <c r="BE211" s="6"/>
      <c r="BF211" s="1" t="s">
        <v>42</v>
      </c>
      <c r="BG211" s="1" t="s">
        <v>39</v>
      </c>
      <c r="BH211" s="6"/>
      <c r="BI211" s="11"/>
      <c r="BJ211" s="1" t="s">
        <v>43</v>
      </c>
      <c r="BK211" s="1" t="s">
        <v>44</v>
      </c>
      <c r="BL211" s="6"/>
      <c r="BM211" s="6"/>
      <c r="BN211" s="1" t="s">
        <v>45</v>
      </c>
      <c r="BO211" s="1" t="s">
        <v>44</v>
      </c>
      <c r="BP211" s="6"/>
      <c r="BQ211" s="6"/>
      <c r="BR211" s="1" t="s">
        <v>46</v>
      </c>
      <c r="BS211" s="1" t="s">
        <v>47</v>
      </c>
      <c r="BT211" s="6"/>
      <c r="BU211" s="6"/>
      <c r="BV211" s="1" t="s">
        <v>46</v>
      </c>
      <c r="BW211" s="1" t="s">
        <v>41</v>
      </c>
      <c r="BX211" s="6"/>
      <c r="BY211" s="6"/>
      <c r="BZ211" s="1" t="s">
        <v>46</v>
      </c>
      <c r="CA211" s="1" t="s">
        <v>48</v>
      </c>
      <c r="CB211" s="6"/>
      <c r="CC211" s="6"/>
      <c r="CD211" s="1" t="s">
        <v>46</v>
      </c>
      <c r="CE211" s="1" t="s">
        <v>48</v>
      </c>
      <c r="CF211" s="6"/>
      <c r="CG211" s="6"/>
      <c r="CH211" s="1" t="s">
        <v>46</v>
      </c>
      <c r="CI211" s="1" t="s">
        <v>39</v>
      </c>
      <c r="CJ211" s="6"/>
      <c r="CK211" s="6"/>
      <c r="CL211" s="1" t="s">
        <v>49</v>
      </c>
      <c r="CM211" s="1" t="s">
        <v>39</v>
      </c>
      <c r="CN211" s="6"/>
      <c r="CO211" s="6"/>
      <c r="CP211" s="1" t="s">
        <v>50</v>
      </c>
      <c r="CQ211" s="1" t="s">
        <v>51</v>
      </c>
      <c r="CR211" s="6"/>
      <c r="CS211" s="6"/>
      <c r="CT211" s="1" t="s">
        <v>50</v>
      </c>
      <c r="CU211" s="1" t="s">
        <v>39</v>
      </c>
      <c r="CV211" s="6"/>
      <c r="CW211" s="6"/>
      <c r="CX211" s="1" t="s">
        <v>50</v>
      </c>
      <c r="CY211" s="1" t="s">
        <v>39</v>
      </c>
      <c r="CZ211" s="6"/>
      <c r="DA211" s="6"/>
      <c r="DB211" s="1" t="s">
        <v>59</v>
      </c>
      <c r="DC211" s="1" t="s">
        <v>60</v>
      </c>
      <c r="DD211" s="6"/>
      <c r="DE211" s="6"/>
      <c r="DF211" s="1" t="s">
        <v>52</v>
      </c>
      <c r="DG211" s="1" t="s">
        <v>53</v>
      </c>
      <c r="DH211" s="6"/>
      <c r="DI211" s="6"/>
      <c r="DJ211" s="1" t="s">
        <v>31</v>
      </c>
      <c r="DK211" s="11"/>
    </row>
    <row r="212" spans="1:115" ht="15.75" x14ac:dyDescent="0.25">
      <c r="A212" s="6">
        <v>210</v>
      </c>
      <c r="B212" s="6">
        <v>1</v>
      </c>
      <c r="C212" s="9" t="s">
        <v>213</v>
      </c>
      <c r="D212" s="8" t="s">
        <v>373</v>
      </c>
      <c r="E212" s="6">
        <v>1074.925</v>
      </c>
      <c r="F212" s="6">
        <v>14.112</v>
      </c>
      <c r="G212" s="10">
        <v>363.54971999999998</v>
      </c>
      <c r="H212" s="3">
        <f t="shared" si="15"/>
        <v>1424.3627199999999</v>
      </c>
      <c r="I212" s="3">
        <f t="shared" si="16"/>
        <v>202.30762888000001</v>
      </c>
      <c r="J212" s="1" t="s">
        <v>28</v>
      </c>
      <c r="K212" s="1" t="s">
        <v>29</v>
      </c>
      <c r="L212" s="6"/>
      <c r="M212" s="6"/>
      <c r="N212" s="1" t="s">
        <v>30</v>
      </c>
      <c r="O212" s="1" t="s">
        <v>34</v>
      </c>
      <c r="P212" s="6"/>
      <c r="Q212" s="6"/>
      <c r="R212" s="1" t="s">
        <v>30</v>
      </c>
      <c r="S212" s="1" t="s">
        <v>32</v>
      </c>
      <c r="T212" s="6">
        <v>1.2E-2</v>
      </c>
      <c r="U212" s="6">
        <v>45.9</v>
      </c>
      <c r="V212" s="6" t="s">
        <v>30</v>
      </c>
      <c r="W212" s="6" t="s">
        <v>33</v>
      </c>
      <c r="X212" s="6"/>
      <c r="Y212" s="6"/>
      <c r="Z212" s="1" t="s">
        <v>30</v>
      </c>
      <c r="AA212" s="1" t="s">
        <v>34</v>
      </c>
      <c r="AB212" s="6"/>
      <c r="AC212" s="6"/>
      <c r="AD212" s="1" t="s">
        <v>35</v>
      </c>
      <c r="AE212" s="1" t="s">
        <v>29</v>
      </c>
      <c r="AF212" s="6"/>
      <c r="AG212" s="6"/>
      <c r="AH212" s="1" t="s">
        <v>36</v>
      </c>
      <c r="AI212" s="1" t="s">
        <v>37</v>
      </c>
      <c r="AJ212" s="6"/>
      <c r="AK212" s="6"/>
      <c r="AL212" s="1" t="s">
        <v>38</v>
      </c>
      <c r="AM212" s="1" t="s">
        <v>39</v>
      </c>
      <c r="AN212" s="6"/>
      <c r="AO212" s="6"/>
      <c r="AP212" s="1" t="s">
        <v>40</v>
      </c>
      <c r="AQ212" s="1" t="s">
        <v>41</v>
      </c>
      <c r="AR212" s="6"/>
      <c r="AS212" s="6"/>
      <c r="AT212" s="6"/>
      <c r="AU212" s="6"/>
      <c r="AV212" s="6"/>
      <c r="AW212" s="6"/>
      <c r="AX212" s="1" t="s">
        <v>42</v>
      </c>
      <c r="AY212" s="1" t="s">
        <v>39</v>
      </c>
      <c r="AZ212" s="6"/>
      <c r="BA212" s="6"/>
      <c r="BB212" s="1" t="s">
        <v>42</v>
      </c>
      <c r="BC212" s="1" t="s">
        <v>33</v>
      </c>
      <c r="BD212" s="6">
        <v>5</v>
      </c>
      <c r="BE212" s="6">
        <v>37.03</v>
      </c>
      <c r="BF212" s="1" t="s">
        <v>42</v>
      </c>
      <c r="BG212" s="1" t="s">
        <v>39</v>
      </c>
      <c r="BH212" s="6"/>
      <c r="BI212" s="11"/>
      <c r="BJ212" s="1" t="s">
        <v>43</v>
      </c>
      <c r="BK212" s="1" t="s">
        <v>44</v>
      </c>
      <c r="BL212" s="6">
        <v>5.0000000000000001E-3</v>
      </c>
      <c r="BM212" s="6">
        <v>2.0299999999999998</v>
      </c>
      <c r="BN212" s="1" t="s">
        <v>45</v>
      </c>
      <c r="BO212" s="1" t="s">
        <v>44</v>
      </c>
      <c r="BP212" s="6"/>
      <c r="BQ212" s="6"/>
      <c r="BR212" s="1" t="s">
        <v>46</v>
      </c>
      <c r="BS212" s="1" t="s">
        <v>47</v>
      </c>
      <c r="BT212" s="6"/>
      <c r="BU212" s="6"/>
      <c r="BV212" s="1" t="s">
        <v>46</v>
      </c>
      <c r="BW212" s="1" t="s">
        <v>41</v>
      </c>
      <c r="BX212" s="6">
        <v>1.4999999999999999E-2</v>
      </c>
      <c r="BY212" s="6">
        <v>10.154999999999999</v>
      </c>
      <c r="BZ212" s="1" t="s">
        <v>46</v>
      </c>
      <c r="CA212" s="1" t="s">
        <v>48</v>
      </c>
      <c r="CB212" s="6">
        <v>1.0999999999999999E-2</v>
      </c>
      <c r="CC212" s="6">
        <v>9.6669999999999998</v>
      </c>
      <c r="CD212" s="1" t="s">
        <v>46</v>
      </c>
      <c r="CE212" s="1" t="s">
        <v>48</v>
      </c>
      <c r="CF212" s="6"/>
      <c r="CG212" s="6"/>
      <c r="CH212" s="1" t="s">
        <v>46</v>
      </c>
      <c r="CI212" s="1" t="s">
        <v>39</v>
      </c>
      <c r="CJ212" s="6"/>
      <c r="CK212" s="6"/>
      <c r="CL212" s="1" t="s">
        <v>49</v>
      </c>
      <c r="CM212" s="1" t="s">
        <v>39</v>
      </c>
      <c r="CN212" s="6">
        <v>9</v>
      </c>
      <c r="CO212" s="6">
        <v>5.1840000000000002</v>
      </c>
      <c r="CP212" s="1" t="s">
        <v>50</v>
      </c>
      <c r="CQ212" s="1" t="s">
        <v>51</v>
      </c>
      <c r="CR212" s="6"/>
      <c r="CS212" s="6"/>
      <c r="CT212" s="1" t="s">
        <v>50</v>
      </c>
      <c r="CU212" s="1" t="s">
        <v>39</v>
      </c>
      <c r="CV212" s="6"/>
      <c r="CW212" s="6"/>
      <c r="CX212" s="1" t="s">
        <v>50</v>
      </c>
      <c r="CY212" s="1" t="s">
        <v>39</v>
      </c>
      <c r="CZ212" s="6"/>
      <c r="DA212" s="6"/>
      <c r="DB212" s="1" t="s">
        <v>59</v>
      </c>
      <c r="DC212" s="1" t="s">
        <v>60</v>
      </c>
      <c r="DD212" s="6"/>
      <c r="DE212" s="6"/>
      <c r="DF212" s="1" t="s">
        <v>52</v>
      </c>
      <c r="DG212" s="1" t="s">
        <v>53</v>
      </c>
      <c r="DH212" s="6"/>
      <c r="DI212" s="6"/>
      <c r="DJ212" s="1" t="s">
        <v>31</v>
      </c>
      <c r="DK212" s="11">
        <f t="shared" ref="DK212:DK217" si="18">0.254*G212</f>
        <v>92.341628880000002</v>
      </c>
    </row>
    <row r="213" spans="1:115" ht="15.75" x14ac:dyDescent="0.25">
      <c r="A213" s="6">
        <v>211</v>
      </c>
      <c r="B213" s="6">
        <v>1</v>
      </c>
      <c r="C213" s="9" t="s">
        <v>433</v>
      </c>
      <c r="D213" s="8" t="s">
        <v>373</v>
      </c>
      <c r="E213" s="6">
        <v>246.36500000000001</v>
      </c>
      <c r="F213" s="6">
        <v>8.0820000000000007</v>
      </c>
      <c r="G213" s="10">
        <v>93.305160000000001</v>
      </c>
      <c r="H213" s="3">
        <f t="shared" si="15"/>
        <v>331.58816000000002</v>
      </c>
      <c r="I213" s="3">
        <f t="shared" si="16"/>
        <v>247.08351063999999</v>
      </c>
      <c r="J213" s="1" t="s">
        <v>28</v>
      </c>
      <c r="K213" s="1" t="s">
        <v>29</v>
      </c>
      <c r="L213" s="6"/>
      <c r="M213" s="6"/>
      <c r="N213" s="1" t="s">
        <v>30</v>
      </c>
      <c r="O213" s="1" t="s">
        <v>34</v>
      </c>
      <c r="P213" s="6"/>
      <c r="Q213" s="6"/>
      <c r="R213" s="1" t="s">
        <v>30</v>
      </c>
      <c r="S213" s="1" t="s">
        <v>32</v>
      </c>
      <c r="T213" s="6"/>
      <c r="U213" s="6"/>
      <c r="V213" s="6" t="s">
        <v>30</v>
      </c>
      <c r="W213" s="6" t="s">
        <v>33</v>
      </c>
      <c r="X213" s="6"/>
      <c r="Y213" s="6"/>
      <c r="Z213" s="1" t="s">
        <v>30</v>
      </c>
      <c r="AA213" s="1" t="s">
        <v>34</v>
      </c>
      <c r="AB213" s="6"/>
      <c r="AC213" s="6"/>
      <c r="AD213" s="1" t="s">
        <v>35</v>
      </c>
      <c r="AE213" s="1" t="s">
        <v>29</v>
      </c>
      <c r="AF213" s="6"/>
      <c r="AG213" s="6"/>
      <c r="AH213" s="1" t="s">
        <v>36</v>
      </c>
      <c r="AI213" s="1" t="s">
        <v>37</v>
      </c>
      <c r="AJ213" s="6">
        <v>0.22700000000000001</v>
      </c>
      <c r="AK213" s="6">
        <v>223.38399999999999</v>
      </c>
      <c r="AL213" s="1" t="s">
        <v>38</v>
      </c>
      <c r="AM213" s="1" t="s">
        <v>39</v>
      </c>
      <c r="AN213" s="6"/>
      <c r="AO213" s="6"/>
      <c r="AP213" s="1" t="s">
        <v>40</v>
      </c>
      <c r="AQ213" s="1" t="s">
        <v>41</v>
      </c>
      <c r="AR213" s="6"/>
      <c r="AS213" s="6"/>
      <c r="AT213" s="6"/>
      <c r="AU213" s="6"/>
      <c r="AV213" s="6"/>
      <c r="AW213" s="6"/>
      <c r="AX213" s="1" t="s">
        <v>42</v>
      </c>
      <c r="AY213" s="1" t="s">
        <v>39</v>
      </c>
      <c r="AZ213" s="6"/>
      <c r="BA213" s="6"/>
      <c r="BB213" s="1" t="s">
        <v>42</v>
      </c>
      <c r="BC213" s="1" t="s">
        <v>33</v>
      </c>
      <c r="BD213" s="6"/>
      <c r="BE213" s="6"/>
      <c r="BF213" s="1" t="s">
        <v>42</v>
      </c>
      <c r="BG213" s="1" t="s">
        <v>39</v>
      </c>
      <c r="BH213" s="6"/>
      <c r="BI213" s="11"/>
      <c r="BJ213" s="1" t="s">
        <v>43</v>
      </c>
      <c r="BK213" s="1" t="s">
        <v>44</v>
      </c>
      <c r="BL213" s="6"/>
      <c r="BM213" s="6"/>
      <c r="BN213" s="1" t="s">
        <v>45</v>
      </c>
      <c r="BO213" s="1" t="s">
        <v>44</v>
      </c>
      <c r="BP213" s="6"/>
      <c r="BQ213" s="6"/>
      <c r="BR213" s="1" t="s">
        <v>46</v>
      </c>
      <c r="BS213" s="1" t="s">
        <v>47</v>
      </c>
      <c r="BT213" s="6"/>
      <c r="BU213" s="6"/>
      <c r="BV213" s="1" t="s">
        <v>46</v>
      </c>
      <c r="BW213" s="1" t="s">
        <v>41</v>
      </c>
      <c r="BX213" s="6"/>
      <c r="BY213" s="6"/>
      <c r="BZ213" s="1" t="s">
        <v>46</v>
      </c>
      <c r="CA213" s="1" t="s">
        <v>48</v>
      </c>
      <c r="CB213" s="6"/>
      <c r="CC213" s="6"/>
      <c r="CD213" s="1" t="s">
        <v>46</v>
      </c>
      <c r="CE213" s="1" t="s">
        <v>48</v>
      </c>
      <c r="CF213" s="6"/>
      <c r="CG213" s="6"/>
      <c r="CH213" s="1" t="s">
        <v>46</v>
      </c>
      <c r="CI213" s="1" t="s">
        <v>39</v>
      </c>
      <c r="CJ213" s="6"/>
      <c r="CK213" s="6"/>
      <c r="CL213" s="1" t="s">
        <v>49</v>
      </c>
      <c r="CM213" s="1" t="s">
        <v>39</v>
      </c>
      <c r="CN213" s="6"/>
      <c r="CO213" s="6"/>
      <c r="CP213" s="1" t="s">
        <v>50</v>
      </c>
      <c r="CQ213" s="1" t="s">
        <v>51</v>
      </c>
      <c r="CR213" s="6"/>
      <c r="CS213" s="6"/>
      <c r="CT213" s="1" t="s">
        <v>50</v>
      </c>
      <c r="CU213" s="1" t="s">
        <v>39</v>
      </c>
      <c r="CV213" s="6"/>
      <c r="CW213" s="6"/>
      <c r="CX213" s="1" t="s">
        <v>50</v>
      </c>
      <c r="CY213" s="1" t="s">
        <v>39</v>
      </c>
      <c r="CZ213" s="6"/>
      <c r="DA213" s="6"/>
      <c r="DB213" s="1" t="s">
        <v>59</v>
      </c>
      <c r="DC213" s="1" t="s">
        <v>60</v>
      </c>
      <c r="DD213" s="6"/>
      <c r="DE213" s="6"/>
      <c r="DF213" s="1" t="s">
        <v>52</v>
      </c>
      <c r="DG213" s="1" t="s">
        <v>53</v>
      </c>
      <c r="DH213" s="6"/>
      <c r="DI213" s="6"/>
      <c r="DJ213" s="1" t="s">
        <v>31</v>
      </c>
      <c r="DK213" s="11">
        <f t="shared" si="18"/>
        <v>23.69951064</v>
      </c>
    </row>
    <row r="214" spans="1:115" ht="15.75" x14ac:dyDescent="0.25">
      <c r="A214" s="6">
        <v>212</v>
      </c>
      <c r="B214" s="6">
        <v>1</v>
      </c>
      <c r="C214" s="9" t="s">
        <v>434</v>
      </c>
      <c r="D214" s="8" t="s">
        <v>373</v>
      </c>
      <c r="E214" s="6">
        <v>678.30899999999997</v>
      </c>
      <c r="F214" s="6">
        <v>2.7029999999999998</v>
      </c>
      <c r="G214" s="10">
        <v>261.95159999999998</v>
      </c>
      <c r="H214" s="3">
        <f t="shared" si="15"/>
        <v>937.55759999999998</v>
      </c>
      <c r="I214" s="3">
        <f t="shared" si="16"/>
        <v>513.29970639999999</v>
      </c>
      <c r="J214" s="1" t="s">
        <v>28</v>
      </c>
      <c r="K214" s="1" t="s">
        <v>29</v>
      </c>
      <c r="L214" s="6"/>
      <c r="M214" s="6"/>
      <c r="N214" s="1" t="s">
        <v>30</v>
      </c>
      <c r="O214" s="1" t="s">
        <v>34</v>
      </c>
      <c r="P214" s="6"/>
      <c r="Q214" s="6"/>
      <c r="R214" s="1" t="s">
        <v>30</v>
      </c>
      <c r="S214" s="1" t="s">
        <v>32</v>
      </c>
      <c r="T214" s="6"/>
      <c r="U214" s="6"/>
      <c r="V214" s="6" t="s">
        <v>30</v>
      </c>
      <c r="W214" s="6" t="s">
        <v>33</v>
      </c>
      <c r="X214" s="6"/>
      <c r="Y214" s="6"/>
      <c r="Z214" s="1" t="s">
        <v>30</v>
      </c>
      <c r="AA214" s="1" t="s">
        <v>34</v>
      </c>
      <c r="AB214" s="6"/>
      <c r="AC214" s="6"/>
      <c r="AD214" s="1" t="s">
        <v>35</v>
      </c>
      <c r="AE214" s="1" t="s">
        <v>29</v>
      </c>
      <c r="AF214" s="6"/>
      <c r="AG214" s="6"/>
      <c r="AH214" s="1" t="s">
        <v>36</v>
      </c>
      <c r="AI214" s="1" t="s">
        <v>37</v>
      </c>
      <c r="AJ214" s="6">
        <f>2*0.227</f>
        <v>0.45400000000000001</v>
      </c>
      <c r="AK214" s="6">
        <f>223.38+223.384</f>
        <v>446.76400000000001</v>
      </c>
      <c r="AL214" s="1" t="s">
        <v>38</v>
      </c>
      <c r="AM214" s="1" t="s">
        <v>39</v>
      </c>
      <c r="AN214" s="6"/>
      <c r="AO214" s="6"/>
      <c r="AP214" s="1" t="s">
        <v>40</v>
      </c>
      <c r="AQ214" s="1" t="s">
        <v>41</v>
      </c>
      <c r="AR214" s="6"/>
      <c r="AS214" s="6"/>
      <c r="AT214" s="6"/>
      <c r="AU214" s="6"/>
      <c r="AV214" s="6"/>
      <c r="AW214" s="6"/>
      <c r="AX214" s="1" t="s">
        <v>42</v>
      </c>
      <c r="AY214" s="1" t="s">
        <v>39</v>
      </c>
      <c r="AZ214" s="6"/>
      <c r="BA214" s="6"/>
      <c r="BB214" s="1" t="s">
        <v>42</v>
      </c>
      <c r="BC214" s="1" t="s">
        <v>33</v>
      </c>
      <c r="BD214" s="6"/>
      <c r="BE214" s="6"/>
      <c r="BF214" s="1" t="s">
        <v>42</v>
      </c>
      <c r="BG214" s="1" t="s">
        <v>39</v>
      </c>
      <c r="BH214" s="6"/>
      <c r="BI214" s="11"/>
      <c r="BJ214" s="1" t="s">
        <v>43</v>
      </c>
      <c r="BK214" s="1" t="s">
        <v>44</v>
      </c>
      <c r="BL214" s="6"/>
      <c r="BM214" s="6"/>
      <c r="BN214" s="1" t="s">
        <v>45</v>
      </c>
      <c r="BO214" s="1" t="s">
        <v>44</v>
      </c>
      <c r="BP214" s="6"/>
      <c r="BQ214" s="6"/>
      <c r="BR214" s="1" t="s">
        <v>46</v>
      </c>
      <c r="BS214" s="1" t="s">
        <v>47</v>
      </c>
      <c r="BT214" s="6"/>
      <c r="BU214" s="6"/>
      <c r="BV214" s="1" t="s">
        <v>46</v>
      </c>
      <c r="BW214" s="1" t="s">
        <v>41</v>
      </c>
      <c r="BX214" s="6"/>
      <c r="BY214" s="6"/>
      <c r="BZ214" s="1" t="s">
        <v>46</v>
      </c>
      <c r="CA214" s="1" t="s">
        <v>48</v>
      </c>
      <c r="CB214" s="6"/>
      <c r="CC214" s="6"/>
      <c r="CD214" s="1" t="s">
        <v>46</v>
      </c>
      <c r="CE214" s="1" t="s">
        <v>48</v>
      </c>
      <c r="CF214" s="6"/>
      <c r="CG214" s="6"/>
      <c r="CH214" s="1" t="s">
        <v>46</v>
      </c>
      <c r="CI214" s="1" t="s">
        <v>39</v>
      </c>
      <c r="CJ214" s="6"/>
      <c r="CK214" s="6"/>
      <c r="CL214" s="1" t="s">
        <v>49</v>
      </c>
      <c r="CM214" s="1" t="s">
        <v>39</v>
      </c>
      <c r="CN214" s="6"/>
      <c r="CO214" s="6"/>
      <c r="CP214" s="1" t="s">
        <v>50</v>
      </c>
      <c r="CQ214" s="1" t="s">
        <v>51</v>
      </c>
      <c r="CR214" s="6"/>
      <c r="CS214" s="6"/>
      <c r="CT214" s="1" t="s">
        <v>50</v>
      </c>
      <c r="CU214" s="1" t="s">
        <v>39</v>
      </c>
      <c r="CV214" s="6"/>
      <c r="CW214" s="6"/>
      <c r="CX214" s="1" t="s">
        <v>50</v>
      </c>
      <c r="CY214" s="1" t="s">
        <v>39</v>
      </c>
      <c r="CZ214" s="6"/>
      <c r="DA214" s="6"/>
      <c r="DB214" s="1" t="s">
        <v>59</v>
      </c>
      <c r="DC214" s="1" t="s">
        <v>60</v>
      </c>
      <c r="DD214" s="6"/>
      <c r="DE214" s="6"/>
      <c r="DF214" s="1" t="s">
        <v>52</v>
      </c>
      <c r="DG214" s="1" t="s">
        <v>53</v>
      </c>
      <c r="DH214" s="6"/>
      <c r="DI214" s="6"/>
      <c r="DJ214" s="1" t="s">
        <v>31</v>
      </c>
      <c r="DK214" s="11">
        <f t="shared" si="18"/>
        <v>66.535706399999995</v>
      </c>
    </row>
    <row r="215" spans="1:115" ht="15.75" x14ac:dyDescent="0.25">
      <c r="A215" s="6">
        <v>213</v>
      </c>
      <c r="B215" s="6">
        <v>1</v>
      </c>
      <c r="C215" s="9" t="s">
        <v>214</v>
      </c>
      <c r="D215" s="8" t="s">
        <v>373</v>
      </c>
      <c r="E215" s="6">
        <v>258.49799999999999</v>
      </c>
      <c r="F215" s="6">
        <v>45.9</v>
      </c>
      <c r="G215" s="10">
        <v>101.35824</v>
      </c>
      <c r="H215" s="3">
        <f t="shared" si="15"/>
        <v>313.95623999999998</v>
      </c>
      <c r="I215" s="3">
        <f t="shared" si="16"/>
        <v>67.74699296</v>
      </c>
      <c r="J215" s="1" t="s">
        <v>28</v>
      </c>
      <c r="K215" s="1" t="s">
        <v>29</v>
      </c>
      <c r="L215" s="6"/>
      <c r="M215" s="6"/>
      <c r="N215" s="1" t="s">
        <v>30</v>
      </c>
      <c r="O215" s="1" t="s">
        <v>34</v>
      </c>
      <c r="P215" s="6"/>
      <c r="Q215" s="6"/>
      <c r="R215" s="1" t="s">
        <v>30</v>
      </c>
      <c r="S215" s="1" t="s">
        <v>32</v>
      </c>
      <c r="T215" s="6"/>
      <c r="U215" s="6"/>
      <c r="V215" s="6" t="s">
        <v>30</v>
      </c>
      <c r="W215" s="6" t="s">
        <v>33</v>
      </c>
      <c r="X215" s="6"/>
      <c r="Y215" s="6"/>
      <c r="Z215" s="1" t="s">
        <v>30</v>
      </c>
      <c r="AA215" s="1" t="s">
        <v>34</v>
      </c>
      <c r="AB215" s="6"/>
      <c r="AC215" s="6"/>
      <c r="AD215" s="1" t="s">
        <v>35</v>
      </c>
      <c r="AE215" s="1" t="s">
        <v>29</v>
      </c>
      <c r="AF215" s="6"/>
      <c r="AG215" s="6"/>
      <c r="AH215" s="1" t="s">
        <v>36</v>
      </c>
      <c r="AI215" s="1" t="s">
        <v>37</v>
      </c>
      <c r="AJ215" s="6"/>
      <c r="AK215" s="6"/>
      <c r="AL215" s="1" t="s">
        <v>38</v>
      </c>
      <c r="AM215" s="1" t="s">
        <v>39</v>
      </c>
      <c r="AN215" s="6">
        <v>3</v>
      </c>
      <c r="AO215" s="6">
        <v>2.153</v>
      </c>
      <c r="AP215" s="1" t="s">
        <v>40</v>
      </c>
      <c r="AQ215" s="1" t="s">
        <v>41</v>
      </c>
      <c r="AR215" s="6"/>
      <c r="AS215" s="6"/>
      <c r="AT215" s="6"/>
      <c r="AU215" s="6"/>
      <c r="AV215" s="6"/>
      <c r="AW215" s="6"/>
      <c r="AX215" s="1" t="s">
        <v>42</v>
      </c>
      <c r="AY215" s="1" t="s">
        <v>39</v>
      </c>
      <c r="AZ215" s="6"/>
      <c r="BA215" s="6"/>
      <c r="BB215" s="1" t="s">
        <v>42</v>
      </c>
      <c r="BC215" s="1" t="s">
        <v>33</v>
      </c>
      <c r="BD215" s="6">
        <f>1+1</f>
        <v>2</v>
      </c>
      <c r="BE215" s="6">
        <f>2*7.406</f>
        <v>14.811999999999999</v>
      </c>
      <c r="BF215" s="1" t="s">
        <v>42</v>
      </c>
      <c r="BG215" s="1" t="s">
        <v>39</v>
      </c>
      <c r="BH215" s="6"/>
      <c r="BI215" s="11"/>
      <c r="BJ215" s="1" t="s">
        <v>43</v>
      </c>
      <c r="BK215" s="1" t="s">
        <v>44</v>
      </c>
      <c r="BL215" s="6">
        <v>0.01</v>
      </c>
      <c r="BM215" s="6">
        <v>4.0599999999999996</v>
      </c>
      <c r="BN215" s="1" t="s">
        <v>45</v>
      </c>
      <c r="BO215" s="1" t="s">
        <v>44</v>
      </c>
      <c r="BP215" s="6"/>
      <c r="BQ215" s="6"/>
      <c r="BR215" s="1" t="s">
        <v>46</v>
      </c>
      <c r="BS215" s="1" t="s">
        <v>47</v>
      </c>
      <c r="BT215" s="6"/>
      <c r="BU215" s="6"/>
      <c r="BV215" s="1" t="s">
        <v>46</v>
      </c>
      <c r="BW215" s="1" t="s">
        <v>41</v>
      </c>
      <c r="BX215" s="6">
        <v>0.01</v>
      </c>
      <c r="BY215" s="6">
        <v>6.77</v>
      </c>
      <c r="BZ215" s="1" t="s">
        <v>46</v>
      </c>
      <c r="CA215" s="1" t="s">
        <v>48</v>
      </c>
      <c r="CB215" s="6"/>
      <c r="CC215" s="6"/>
      <c r="CD215" s="1" t="s">
        <v>46</v>
      </c>
      <c r="CE215" s="1" t="s">
        <v>48</v>
      </c>
      <c r="CF215" s="6"/>
      <c r="CG215" s="6"/>
      <c r="CH215" s="1" t="s">
        <v>46</v>
      </c>
      <c r="CI215" s="1" t="s">
        <v>39</v>
      </c>
      <c r="CJ215" s="6"/>
      <c r="CK215" s="6"/>
      <c r="CL215" s="1" t="s">
        <v>49</v>
      </c>
      <c r="CM215" s="1" t="s">
        <v>39</v>
      </c>
      <c r="CN215" s="6">
        <v>6</v>
      </c>
      <c r="CO215" s="6">
        <v>5.1360000000000001</v>
      </c>
      <c r="CP215" s="1" t="s">
        <v>50</v>
      </c>
      <c r="CQ215" s="1" t="s">
        <v>51</v>
      </c>
      <c r="CR215" s="6"/>
      <c r="CS215" s="6"/>
      <c r="CT215" s="1" t="s">
        <v>50</v>
      </c>
      <c r="CU215" s="1" t="s">
        <v>39</v>
      </c>
      <c r="CV215" s="6">
        <v>5</v>
      </c>
      <c r="CW215" s="6">
        <v>5.8449999999999998</v>
      </c>
      <c r="CX215" s="1" t="s">
        <v>50</v>
      </c>
      <c r="CY215" s="1" t="s">
        <v>39</v>
      </c>
      <c r="CZ215" s="6">
        <v>2</v>
      </c>
      <c r="DA215" s="6">
        <v>3.226</v>
      </c>
      <c r="DB215" s="1" t="s">
        <v>59</v>
      </c>
      <c r="DC215" s="1" t="s">
        <v>60</v>
      </c>
      <c r="DD215" s="6"/>
      <c r="DE215" s="6"/>
      <c r="DF215" s="1" t="s">
        <v>52</v>
      </c>
      <c r="DG215" s="1" t="s">
        <v>53</v>
      </c>
      <c r="DH215" s="6"/>
      <c r="DI215" s="6"/>
      <c r="DJ215" s="1" t="s">
        <v>31</v>
      </c>
      <c r="DK215" s="11">
        <f t="shared" si="18"/>
        <v>25.744992959999998</v>
      </c>
    </row>
    <row r="216" spans="1:115" ht="15.75" x14ac:dyDescent="0.25">
      <c r="A216" s="6">
        <v>214</v>
      </c>
      <c r="B216" s="6">
        <v>1</v>
      </c>
      <c r="C216" s="9" t="s">
        <v>215</v>
      </c>
      <c r="D216" s="8" t="s">
        <v>373</v>
      </c>
      <c r="E216" s="6">
        <v>144.548</v>
      </c>
      <c r="F216" s="6">
        <v>10.093</v>
      </c>
      <c r="G216" s="10">
        <v>84.097319999999996</v>
      </c>
      <c r="H216" s="3">
        <f t="shared" si="15"/>
        <v>218.55232000000001</v>
      </c>
      <c r="I216" s="3">
        <f t="shared" si="16"/>
        <v>173.40771927999998</v>
      </c>
      <c r="J216" s="1" t="s">
        <v>28</v>
      </c>
      <c r="K216" s="1" t="s">
        <v>29</v>
      </c>
      <c r="L216" s="6"/>
      <c r="M216" s="6"/>
      <c r="N216" s="1" t="s">
        <v>30</v>
      </c>
      <c r="O216" s="1" t="s">
        <v>34</v>
      </c>
      <c r="P216" s="6"/>
      <c r="Q216" s="6"/>
      <c r="R216" s="1" t="s">
        <v>30</v>
      </c>
      <c r="S216" s="1" t="s">
        <v>32</v>
      </c>
      <c r="T216" s="6">
        <v>2.5000000000000001E-2</v>
      </c>
      <c r="U216" s="6">
        <v>97.88</v>
      </c>
      <c r="V216" s="6" t="s">
        <v>30</v>
      </c>
      <c r="W216" s="6" t="s">
        <v>33</v>
      </c>
      <c r="X216" s="6"/>
      <c r="Y216" s="6"/>
      <c r="Z216" s="1" t="s">
        <v>30</v>
      </c>
      <c r="AA216" s="1" t="s">
        <v>34</v>
      </c>
      <c r="AB216" s="6">
        <v>2</v>
      </c>
      <c r="AC216" s="6">
        <v>5.6079999999999997</v>
      </c>
      <c r="AD216" s="1" t="s">
        <v>35</v>
      </c>
      <c r="AE216" s="1" t="s">
        <v>29</v>
      </c>
      <c r="AF216" s="6"/>
      <c r="AG216" s="6"/>
      <c r="AH216" s="1" t="s">
        <v>36</v>
      </c>
      <c r="AI216" s="1" t="s">
        <v>37</v>
      </c>
      <c r="AJ216" s="6"/>
      <c r="AK216" s="6"/>
      <c r="AL216" s="1" t="s">
        <v>38</v>
      </c>
      <c r="AM216" s="1" t="s">
        <v>39</v>
      </c>
      <c r="AN216" s="6"/>
      <c r="AO216" s="6"/>
      <c r="AP216" s="1" t="s">
        <v>40</v>
      </c>
      <c r="AQ216" s="1" t="s">
        <v>41</v>
      </c>
      <c r="AR216" s="6"/>
      <c r="AS216" s="6"/>
      <c r="AT216" s="6"/>
      <c r="AU216" s="6"/>
      <c r="AV216" s="6"/>
      <c r="AW216" s="6"/>
      <c r="AX216" s="1" t="s">
        <v>42</v>
      </c>
      <c r="AY216" s="1" t="s">
        <v>39</v>
      </c>
      <c r="AZ216" s="6"/>
      <c r="BA216" s="6"/>
      <c r="BB216" s="1" t="s">
        <v>42</v>
      </c>
      <c r="BC216" s="1" t="s">
        <v>33</v>
      </c>
      <c r="BD216" s="6"/>
      <c r="BE216" s="6"/>
      <c r="BF216" s="1" t="s">
        <v>42</v>
      </c>
      <c r="BG216" s="1" t="s">
        <v>39</v>
      </c>
      <c r="BH216" s="6"/>
      <c r="BI216" s="11"/>
      <c r="BJ216" s="1" t="s">
        <v>43</v>
      </c>
      <c r="BK216" s="1" t="s">
        <v>44</v>
      </c>
      <c r="BL216" s="6">
        <v>5.0000000000000001E-3</v>
      </c>
      <c r="BM216" s="6">
        <v>2.0299999999999998</v>
      </c>
      <c r="BN216" s="1" t="s">
        <v>45</v>
      </c>
      <c r="BO216" s="1" t="s">
        <v>44</v>
      </c>
      <c r="BP216" s="6"/>
      <c r="BQ216" s="6"/>
      <c r="BR216" s="1" t="s">
        <v>46</v>
      </c>
      <c r="BS216" s="1" t="s">
        <v>47</v>
      </c>
      <c r="BT216" s="6"/>
      <c r="BU216" s="6"/>
      <c r="BV216" s="1" t="s">
        <v>46</v>
      </c>
      <c r="BW216" s="1" t="s">
        <v>41</v>
      </c>
      <c r="BX216" s="6"/>
      <c r="BY216" s="6"/>
      <c r="BZ216" s="1" t="s">
        <v>46</v>
      </c>
      <c r="CA216" s="1" t="s">
        <v>48</v>
      </c>
      <c r="CB216" s="6"/>
      <c r="CC216" s="6"/>
      <c r="CD216" s="1" t="s">
        <v>46</v>
      </c>
      <c r="CE216" s="1" t="s">
        <v>48</v>
      </c>
      <c r="CF216" s="6"/>
      <c r="CG216" s="6"/>
      <c r="CH216" s="1" t="s">
        <v>46</v>
      </c>
      <c r="CI216" s="1" t="s">
        <v>39</v>
      </c>
      <c r="CJ216" s="6"/>
      <c r="CK216" s="6"/>
      <c r="CL216" s="1" t="s">
        <v>49</v>
      </c>
      <c r="CM216" s="1" t="s">
        <v>39</v>
      </c>
      <c r="CN216" s="6">
        <v>6</v>
      </c>
      <c r="CO216" s="6">
        <v>4.4640000000000004</v>
      </c>
      <c r="CP216" s="1" t="s">
        <v>50</v>
      </c>
      <c r="CQ216" s="1" t="s">
        <v>51</v>
      </c>
      <c r="CR216" s="6">
        <v>0.05</v>
      </c>
      <c r="CS216" s="6">
        <v>8.4</v>
      </c>
      <c r="CT216" s="1" t="s">
        <v>50</v>
      </c>
      <c r="CU216" s="1" t="s">
        <v>39</v>
      </c>
      <c r="CV216" s="6">
        <v>15</v>
      </c>
      <c r="CW216" s="6">
        <v>17.535</v>
      </c>
      <c r="CX216" s="1" t="s">
        <v>50</v>
      </c>
      <c r="CY216" s="1" t="s">
        <v>39</v>
      </c>
      <c r="CZ216" s="6">
        <v>10</v>
      </c>
      <c r="DA216" s="6">
        <v>16.13</v>
      </c>
      <c r="DB216" s="1" t="s">
        <v>59</v>
      </c>
      <c r="DC216" s="1" t="s">
        <v>60</v>
      </c>
      <c r="DD216" s="6"/>
      <c r="DE216" s="6"/>
      <c r="DF216" s="1" t="s">
        <v>52</v>
      </c>
      <c r="DG216" s="1" t="s">
        <v>53</v>
      </c>
      <c r="DH216" s="6"/>
      <c r="DI216" s="6"/>
      <c r="DJ216" s="1" t="s">
        <v>31</v>
      </c>
      <c r="DK216" s="11">
        <f t="shared" si="18"/>
        <v>21.360719279999998</v>
      </c>
    </row>
    <row r="217" spans="1:115" ht="15.75" x14ac:dyDescent="0.25">
      <c r="A217" s="6">
        <v>215</v>
      </c>
      <c r="B217" s="6">
        <v>1</v>
      </c>
      <c r="C217" s="9" t="s">
        <v>216</v>
      </c>
      <c r="D217" s="8" t="s">
        <v>373</v>
      </c>
      <c r="E217" s="6">
        <v>133.00700000000001</v>
      </c>
      <c r="F217" s="6">
        <v>0</v>
      </c>
      <c r="G217" s="10">
        <v>91.884720000000002</v>
      </c>
      <c r="H217" s="3">
        <f t="shared" si="15"/>
        <v>224.89172000000002</v>
      </c>
      <c r="I217" s="3">
        <f t="shared" si="16"/>
        <v>118.77371888000002</v>
      </c>
      <c r="J217" s="1" t="s">
        <v>28</v>
      </c>
      <c r="K217" s="1" t="s">
        <v>29</v>
      </c>
      <c r="L217" s="6"/>
      <c r="M217" s="6"/>
      <c r="N217" s="1" t="s">
        <v>30</v>
      </c>
      <c r="O217" s="1" t="s">
        <v>34</v>
      </c>
      <c r="P217" s="6"/>
      <c r="Q217" s="6"/>
      <c r="R217" s="1" t="s">
        <v>30</v>
      </c>
      <c r="S217" s="1" t="s">
        <v>32</v>
      </c>
      <c r="T217" s="6"/>
      <c r="U217" s="6"/>
      <c r="V217" s="6" t="s">
        <v>30</v>
      </c>
      <c r="W217" s="6" t="s">
        <v>33</v>
      </c>
      <c r="X217" s="6"/>
      <c r="Y217" s="6"/>
      <c r="Z217" s="1" t="s">
        <v>30</v>
      </c>
      <c r="AA217" s="1" t="s">
        <v>34</v>
      </c>
      <c r="AB217" s="6"/>
      <c r="AC217" s="6"/>
      <c r="AD217" s="1" t="s">
        <v>35</v>
      </c>
      <c r="AE217" s="1" t="s">
        <v>29</v>
      </c>
      <c r="AF217" s="6">
        <v>0.03</v>
      </c>
      <c r="AG217" s="6">
        <v>41.46</v>
      </c>
      <c r="AH217" s="1" t="s">
        <v>36</v>
      </c>
      <c r="AI217" s="1" t="s">
        <v>37</v>
      </c>
      <c r="AJ217" s="6"/>
      <c r="AK217" s="6"/>
      <c r="AL217" s="1" t="s">
        <v>38</v>
      </c>
      <c r="AM217" s="1" t="s">
        <v>39</v>
      </c>
      <c r="AN217" s="6"/>
      <c r="AO217" s="6"/>
      <c r="AP217" s="1" t="s">
        <v>40</v>
      </c>
      <c r="AQ217" s="1" t="s">
        <v>41</v>
      </c>
      <c r="AR217" s="6"/>
      <c r="AS217" s="6"/>
      <c r="AT217" s="6"/>
      <c r="AU217" s="6"/>
      <c r="AV217" s="6"/>
      <c r="AW217" s="6"/>
      <c r="AX217" s="1" t="s">
        <v>42</v>
      </c>
      <c r="AY217" s="1" t="s">
        <v>39</v>
      </c>
      <c r="AZ217" s="6"/>
      <c r="BA217" s="6"/>
      <c r="BB217" s="1" t="s">
        <v>42</v>
      </c>
      <c r="BC217" s="1" t="s">
        <v>33</v>
      </c>
      <c r="BD217" s="6">
        <v>3</v>
      </c>
      <c r="BE217" s="6">
        <v>22.218</v>
      </c>
      <c r="BF217" s="1" t="s">
        <v>42</v>
      </c>
      <c r="BG217" s="1" t="s">
        <v>39</v>
      </c>
      <c r="BH217" s="6"/>
      <c r="BI217" s="11"/>
      <c r="BJ217" s="1" t="s">
        <v>43</v>
      </c>
      <c r="BK217" s="1" t="s">
        <v>44</v>
      </c>
      <c r="BL217" s="6">
        <v>3.0000000000000001E-3</v>
      </c>
      <c r="BM217" s="6">
        <v>1.218</v>
      </c>
      <c r="BN217" s="1" t="s">
        <v>45</v>
      </c>
      <c r="BO217" s="1" t="s">
        <v>44</v>
      </c>
      <c r="BP217" s="6"/>
      <c r="BQ217" s="6"/>
      <c r="BR217" s="1" t="s">
        <v>46</v>
      </c>
      <c r="BS217" s="1" t="s">
        <v>47</v>
      </c>
      <c r="BT217" s="6"/>
      <c r="BU217" s="6"/>
      <c r="BV217" s="1" t="s">
        <v>46</v>
      </c>
      <c r="BW217" s="1" t="s">
        <v>41</v>
      </c>
      <c r="BX217" s="6">
        <v>5.0000000000000001E-3</v>
      </c>
      <c r="BY217" s="6">
        <v>3.3849999999999998</v>
      </c>
      <c r="BZ217" s="1" t="s">
        <v>46</v>
      </c>
      <c r="CA217" s="1" t="s">
        <v>48</v>
      </c>
      <c r="CB217" s="6">
        <v>1.6E-2</v>
      </c>
      <c r="CC217" s="6">
        <v>16.481999999999999</v>
      </c>
      <c r="CD217" s="1" t="s">
        <v>46</v>
      </c>
      <c r="CE217" s="1" t="s">
        <v>48</v>
      </c>
      <c r="CF217" s="6">
        <v>5.0000000000000001E-3</v>
      </c>
      <c r="CG217" s="6">
        <v>2.0550000000000002</v>
      </c>
      <c r="CH217" s="1" t="s">
        <v>46</v>
      </c>
      <c r="CI217" s="1" t="s">
        <v>39</v>
      </c>
      <c r="CJ217" s="6">
        <v>1</v>
      </c>
      <c r="CK217" s="6">
        <v>5.9770000000000003</v>
      </c>
      <c r="CL217" s="1" t="s">
        <v>49</v>
      </c>
      <c r="CM217" s="1" t="s">
        <v>39</v>
      </c>
      <c r="CN217" s="6">
        <v>4</v>
      </c>
      <c r="CO217" s="6">
        <v>2.64</v>
      </c>
      <c r="CP217" s="1" t="s">
        <v>50</v>
      </c>
      <c r="CQ217" s="1" t="s">
        <v>51</v>
      </c>
      <c r="CR217" s="6"/>
      <c r="CS217" s="6"/>
      <c r="CT217" s="1" t="s">
        <v>50</v>
      </c>
      <c r="CU217" s="1" t="s">
        <v>39</v>
      </c>
      <c r="CV217" s="6"/>
      <c r="CW217" s="6"/>
      <c r="CX217" s="1" t="s">
        <v>50</v>
      </c>
      <c r="CY217" s="1" t="s">
        <v>39</v>
      </c>
      <c r="CZ217" s="6"/>
      <c r="DA217" s="6"/>
      <c r="DB217" s="1" t="s">
        <v>59</v>
      </c>
      <c r="DC217" s="1" t="s">
        <v>60</v>
      </c>
      <c r="DD217" s="6"/>
      <c r="DE217" s="6"/>
      <c r="DF217" s="1" t="s">
        <v>52</v>
      </c>
      <c r="DG217" s="1" t="s">
        <v>53</v>
      </c>
      <c r="DH217" s="6"/>
      <c r="DI217" s="6"/>
      <c r="DJ217" s="1" t="s">
        <v>31</v>
      </c>
      <c r="DK217" s="11">
        <f t="shared" si="18"/>
        <v>23.338718880000002</v>
      </c>
    </row>
    <row r="218" spans="1:115" ht="15.75" x14ac:dyDescent="0.25">
      <c r="A218" s="6">
        <v>216</v>
      </c>
      <c r="B218" s="6">
        <v>1</v>
      </c>
      <c r="C218" s="9" t="s">
        <v>217</v>
      </c>
      <c r="D218" s="8" t="s">
        <v>373</v>
      </c>
      <c r="E218" s="6">
        <v>561.42600000000004</v>
      </c>
      <c r="F218" s="6">
        <v>383.74099999999999</v>
      </c>
      <c r="G218" s="10">
        <v>366.95195999999999</v>
      </c>
      <c r="H218" s="3">
        <f t="shared" si="15"/>
        <v>544.63696000000004</v>
      </c>
      <c r="I218" s="3">
        <f t="shared" si="16"/>
        <v>544.63700000000006</v>
      </c>
      <c r="J218" s="1" t="s">
        <v>28</v>
      </c>
      <c r="K218" s="1" t="s">
        <v>29</v>
      </c>
      <c r="L218" s="6"/>
      <c r="M218" s="6"/>
      <c r="N218" s="1" t="s">
        <v>30</v>
      </c>
      <c r="O218" s="1" t="s">
        <v>34</v>
      </c>
      <c r="P218" s="6"/>
      <c r="Q218" s="6"/>
      <c r="R218" s="1" t="s">
        <v>30</v>
      </c>
      <c r="S218" s="1" t="s">
        <v>32</v>
      </c>
      <c r="T218" s="6"/>
      <c r="U218" s="6"/>
      <c r="V218" s="6" t="s">
        <v>30</v>
      </c>
      <c r="W218" s="6" t="s">
        <v>33</v>
      </c>
      <c r="X218" s="6"/>
      <c r="Y218" s="6"/>
      <c r="Z218" s="1" t="s">
        <v>30</v>
      </c>
      <c r="AA218" s="1" t="s">
        <v>34</v>
      </c>
      <c r="AB218" s="6"/>
      <c r="AC218" s="6"/>
      <c r="AD218" s="1" t="s">
        <v>35</v>
      </c>
      <c r="AE218" s="1" t="s">
        <v>29</v>
      </c>
      <c r="AF218" s="6"/>
      <c r="AG218" s="6"/>
      <c r="AH218" s="1" t="s">
        <v>36</v>
      </c>
      <c r="AI218" s="1" t="s">
        <v>37</v>
      </c>
      <c r="AJ218" s="6">
        <v>0.156</v>
      </c>
      <c r="AK218" s="6">
        <v>461.1</v>
      </c>
      <c r="AL218" s="1" t="s">
        <v>38</v>
      </c>
      <c r="AM218" s="1" t="s">
        <v>39</v>
      </c>
      <c r="AN218" s="6"/>
      <c r="AO218" s="6"/>
      <c r="AP218" s="1" t="s">
        <v>40</v>
      </c>
      <c r="AQ218" s="1" t="s">
        <v>41</v>
      </c>
      <c r="AR218" s="6"/>
      <c r="AS218" s="6"/>
      <c r="AT218" s="6"/>
      <c r="AU218" s="6"/>
      <c r="AV218" s="6"/>
      <c r="AW218" s="6"/>
      <c r="AX218" s="1" t="s">
        <v>42</v>
      </c>
      <c r="AY218" s="1" t="s">
        <v>39</v>
      </c>
      <c r="AZ218" s="6"/>
      <c r="BA218" s="6"/>
      <c r="BB218" s="1" t="s">
        <v>42</v>
      </c>
      <c r="BC218" s="1" t="s">
        <v>33</v>
      </c>
      <c r="BD218" s="6">
        <v>1</v>
      </c>
      <c r="BE218" s="6">
        <v>7.4059999999999997</v>
      </c>
      <c r="BF218" s="1" t="s">
        <v>42</v>
      </c>
      <c r="BG218" s="1" t="s">
        <v>39</v>
      </c>
      <c r="BH218" s="6"/>
      <c r="BI218" s="11"/>
      <c r="BJ218" s="1" t="s">
        <v>43</v>
      </c>
      <c r="BK218" s="1" t="s">
        <v>44</v>
      </c>
      <c r="BL218" s="6">
        <v>3.0000000000000001E-3</v>
      </c>
      <c r="BM218" s="6">
        <v>1.482</v>
      </c>
      <c r="BN218" s="1" t="s">
        <v>45</v>
      </c>
      <c r="BO218" s="1" t="s">
        <v>44</v>
      </c>
      <c r="BP218" s="6"/>
      <c r="BQ218" s="6"/>
      <c r="BR218" s="1" t="s">
        <v>46</v>
      </c>
      <c r="BS218" s="1" t="s">
        <v>47</v>
      </c>
      <c r="BT218" s="6"/>
      <c r="BU218" s="6"/>
      <c r="BV218" s="1" t="s">
        <v>46</v>
      </c>
      <c r="BW218" s="1" t="s">
        <v>41</v>
      </c>
      <c r="BX218" s="6">
        <v>0.03</v>
      </c>
      <c r="BY218" s="6">
        <v>18.96</v>
      </c>
      <c r="BZ218" s="1" t="s">
        <v>46</v>
      </c>
      <c r="CA218" s="1" t="s">
        <v>48</v>
      </c>
      <c r="CB218" s="6">
        <v>0.01</v>
      </c>
      <c r="CC218" s="6">
        <v>11.55</v>
      </c>
      <c r="CD218" s="1" t="s">
        <v>46</v>
      </c>
      <c r="CE218" s="1" t="s">
        <v>48</v>
      </c>
      <c r="CF218" s="6">
        <v>1.6E-2</v>
      </c>
      <c r="CG218" s="6">
        <v>17.806000000000001</v>
      </c>
      <c r="CH218" s="1" t="s">
        <v>46</v>
      </c>
      <c r="CI218" s="1" t="s">
        <v>39</v>
      </c>
      <c r="CJ218" s="6"/>
      <c r="CK218" s="6"/>
      <c r="CL218" s="1" t="s">
        <v>49</v>
      </c>
      <c r="CM218" s="1" t="s">
        <v>39</v>
      </c>
      <c r="CN218" s="6">
        <v>25</v>
      </c>
      <c r="CO218" s="6">
        <v>15.66</v>
      </c>
      <c r="CP218" s="1" t="s">
        <v>50</v>
      </c>
      <c r="CQ218" s="1" t="s">
        <v>51</v>
      </c>
      <c r="CR218" s="6"/>
      <c r="CS218" s="6"/>
      <c r="CT218" s="1" t="s">
        <v>50</v>
      </c>
      <c r="CU218" s="1" t="s">
        <v>39</v>
      </c>
      <c r="CV218" s="6"/>
      <c r="CW218" s="6"/>
      <c r="CX218" s="1" t="s">
        <v>50</v>
      </c>
      <c r="CY218" s="1" t="s">
        <v>39</v>
      </c>
      <c r="CZ218" s="6"/>
      <c r="DA218" s="6"/>
      <c r="DB218" s="1" t="s">
        <v>59</v>
      </c>
      <c r="DC218" s="1" t="s">
        <v>60</v>
      </c>
      <c r="DD218" s="6"/>
      <c r="DE218" s="6"/>
      <c r="DF218" s="1" t="s">
        <v>52</v>
      </c>
      <c r="DG218" s="1" t="s">
        <v>53</v>
      </c>
      <c r="DH218" s="6"/>
      <c r="DI218" s="6"/>
      <c r="DJ218" s="1" t="s">
        <v>31</v>
      </c>
      <c r="DK218" s="11">
        <v>10.673</v>
      </c>
    </row>
    <row r="219" spans="1:115" ht="15.75" x14ac:dyDescent="0.25">
      <c r="A219" s="6">
        <v>217</v>
      </c>
      <c r="B219" s="6">
        <v>1</v>
      </c>
      <c r="C219" s="9" t="s">
        <v>218</v>
      </c>
      <c r="D219" s="8" t="s">
        <v>373</v>
      </c>
      <c r="E219" s="6">
        <v>430.64499999999998</v>
      </c>
      <c r="F219" s="6">
        <v>46.715000000000003</v>
      </c>
      <c r="G219" s="10">
        <v>302.39064000000002</v>
      </c>
      <c r="H219" s="3">
        <f t="shared" si="15"/>
        <v>686.32063999999991</v>
      </c>
      <c r="I219" s="3">
        <f t="shared" si="16"/>
        <v>168.04422255999998</v>
      </c>
      <c r="J219" s="1" t="s">
        <v>28</v>
      </c>
      <c r="K219" s="1" t="s">
        <v>29</v>
      </c>
      <c r="L219" s="6"/>
      <c r="M219" s="6"/>
      <c r="N219" s="1" t="s">
        <v>30</v>
      </c>
      <c r="O219" s="1" t="s">
        <v>34</v>
      </c>
      <c r="P219" s="6"/>
      <c r="Q219" s="6"/>
      <c r="R219" s="1" t="s">
        <v>30</v>
      </c>
      <c r="S219" s="1" t="s">
        <v>32</v>
      </c>
      <c r="T219" s="6"/>
      <c r="U219" s="6"/>
      <c r="V219" s="6" t="s">
        <v>30</v>
      </c>
      <c r="W219" s="6" t="s">
        <v>33</v>
      </c>
      <c r="X219" s="6"/>
      <c r="Y219" s="6"/>
      <c r="Z219" s="1" t="s">
        <v>30</v>
      </c>
      <c r="AA219" s="1" t="s">
        <v>34</v>
      </c>
      <c r="AB219" s="6"/>
      <c r="AC219" s="6"/>
      <c r="AD219" s="1" t="s">
        <v>35</v>
      </c>
      <c r="AE219" s="1" t="s">
        <v>29</v>
      </c>
      <c r="AF219" s="6"/>
      <c r="AG219" s="6"/>
      <c r="AH219" s="1" t="s">
        <v>36</v>
      </c>
      <c r="AI219" s="1" t="s">
        <v>37</v>
      </c>
      <c r="AJ219" s="6"/>
      <c r="AK219" s="6"/>
      <c r="AL219" s="1" t="s">
        <v>38</v>
      </c>
      <c r="AM219" s="1" t="s">
        <v>39</v>
      </c>
      <c r="AN219" s="6">
        <v>3</v>
      </c>
      <c r="AO219" s="6">
        <v>2.153</v>
      </c>
      <c r="AP219" s="1" t="s">
        <v>40</v>
      </c>
      <c r="AQ219" s="1" t="s">
        <v>41</v>
      </c>
      <c r="AR219" s="6"/>
      <c r="AS219" s="6"/>
      <c r="AT219" s="6"/>
      <c r="AU219" s="6"/>
      <c r="AV219" s="6"/>
      <c r="AW219" s="6"/>
      <c r="AX219" s="1" t="s">
        <v>42</v>
      </c>
      <c r="AY219" s="1" t="s">
        <v>39</v>
      </c>
      <c r="AZ219" s="6"/>
      <c r="BA219" s="6"/>
      <c r="BB219" s="1" t="s">
        <v>42</v>
      </c>
      <c r="BC219" s="1" t="s">
        <v>33</v>
      </c>
      <c r="BD219" s="6">
        <v>2</v>
      </c>
      <c r="BE219" s="6">
        <f>2*7.406</f>
        <v>14.811999999999999</v>
      </c>
      <c r="BF219" s="1" t="s">
        <v>42</v>
      </c>
      <c r="BG219" s="1" t="s">
        <v>39</v>
      </c>
      <c r="BH219" s="6"/>
      <c r="BI219" s="11"/>
      <c r="BJ219" s="1" t="s">
        <v>43</v>
      </c>
      <c r="BK219" s="1" t="s">
        <v>44</v>
      </c>
      <c r="BL219" s="6">
        <f>0.003+0.006</f>
        <v>9.0000000000000011E-3</v>
      </c>
      <c r="BM219" s="6">
        <f>0.609+2.436</f>
        <v>3.0449999999999999</v>
      </c>
      <c r="BN219" s="1" t="s">
        <v>45</v>
      </c>
      <c r="BO219" s="1" t="s">
        <v>44</v>
      </c>
      <c r="BP219" s="6">
        <v>4.0000000000000001E-3</v>
      </c>
      <c r="BQ219" s="6">
        <v>7.1139999999999999</v>
      </c>
      <c r="BR219" s="1" t="s">
        <v>46</v>
      </c>
      <c r="BS219" s="1" t="s">
        <v>47</v>
      </c>
      <c r="BT219" s="6"/>
      <c r="BU219" s="6"/>
      <c r="BV219" s="1" t="s">
        <v>46</v>
      </c>
      <c r="BW219" s="1" t="s">
        <v>41</v>
      </c>
      <c r="BX219" s="6"/>
      <c r="BY219" s="6"/>
      <c r="BZ219" s="1" t="s">
        <v>46</v>
      </c>
      <c r="CA219" s="1" t="s">
        <v>48</v>
      </c>
      <c r="CB219" s="6"/>
      <c r="CC219" s="6"/>
      <c r="CD219" s="1" t="s">
        <v>46</v>
      </c>
      <c r="CE219" s="1" t="s">
        <v>48</v>
      </c>
      <c r="CF219" s="6"/>
      <c r="CG219" s="6"/>
      <c r="CH219" s="1" t="s">
        <v>46</v>
      </c>
      <c r="CI219" s="1" t="s">
        <v>39</v>
      </c>
      <c r="CJ219" s="6"/>
      <c r="CK219" s="6"/>
      <c r="CL219" s="1" t="s">
        <v>49</v>
      </c>
      <c r="CM219" s="1" t="s">
        <v>39</v>
      </c>
      <c r="CN219" s="6">
        <v>80</v>
      </c>
      <c r="CO219" s="6">
        <v>46.08</v>
      </c>
      <c r="CP219" s="1" t="s">
        <v>50</v>
      </c>
      <c r="CQ219" s="1" t="s">
        <v>51</v>
      </c>
      <c r="CR219" s="6"/>
      <c r="CS219" s="6"/>
      <c r="CT219" s="1" t="s">
        <v>50</v>
      </c>
      <c r="CU219" s="1" t="s">
        <v>39</v>
      </c>
      <c r="CV219" s="6">
        <v>18</v>
      </c>
      <c r="CW219" s="6">
        <v>18.033000000000001</v>
      </c>
      <c r="CX219" s="1" t="s">
        <v>50</v>
      </c>
      <c r="CY219" s="1" t="s">
        <v>39</v>
      </c>
      <c r="CZ219" s="6"/>
      <c r="DA219" s="6"/>
      <c r="DB219" s="1" t="s">
        <v>59</v>
      </c>
      <c r="DC219" s="1" t="s">
        <v>60</v>
      </c>
      <c r="DD219" s="6"/>
      <c r="DE219" s="6"/>
      <c r="DF219" s="1" t="s">
        <v>52</v>
      </c>
      <c r="DG219" s="1" t="s">
        <v>53</v>
      </c>
      <c r="DH219" s="6"/>
      <c r="DI219" s="6"/>
      <c r="DJ219" s="1" t="s">
        <v>31</v>
      </c>
      <c r="DK219" s="11">
        <f t="shared" ref="DK219:DK228" si="19">0.254*G219</f>
        <v>76.80722256</v>
      </c>
    </row>
    <row r="220" spans="1:115" ht="15.75" x14ac:dyDescent="0.25">
      <c r="A220" s="6">
        <v>218</v>
      </c>
      <c r="B220" s="6">
        <v>1</v>
      </c>
      <c r="C220" s="9" t="s">
        <v>435</v>
      </c>
      <c r="D220" s="8" t="s">
        <v>373</v>
      </c>
      <c r="E220" s="6">
        <v>36.238999999999997</v>
      </c>
      <c r="F220" s="6">
        <v>58.404000000000003</v>
      </c>
      <c r="G220" s="10">
        <v>79.467839999999995</v>
      </c>
      <c r="H220" s="3">
        <f t="shared" si="15"/>
        <v>57.302839999999989</v>
      </c>
      <c r="I220" s="3">
        <f t="shared" si="16"/>
        <v>30.406831359999998</v>
      </c>
      <c r="J220" s="1" t="s">
        <v>28</v>
      </c>
      <c r="K220" s="1" t="s">
        <v>29</v>
      </c>
      <c r="L220" s="6"/>
      <c r="M220" s="6"/>
      <c r="N220" s="1" t="s">
        <v>30</v>
      </c>
      <c r="O220" s="1" t="s">
        <v>34</v>
      </c>
      <c r="P220" s="6"/>
      <c r="Q220" s="6"/>
      <c r="R220" s="1" t="s">
        <v>30</v>
      </c>
      <c r="S220" s="1" t="s">
        <v>32</v>
      </c>
      <c r="T220" s="6"/>
      <c r="U220" s="6"/>
      <c r="V220" s="6" t="s">
        <v>30</v>
      </c>
      <c r="W220" s="6" t="s">
        <v>33</v>
      </c>
      <c r="X220" s="6"/>
      <c r="Y220" s="6"/>
      <c r="Z220" s="1" t="s">
        <v>30</v>
      </c>
      <c r="AA220" s="1" t="s">
        <v>34</v>
      </c>
      <c r="AB220" s="6"/>
      <c r="AC220" s="6"/>
      <c r="AD220" s="1" t="s">
        <v>35</v>
      </c>
      <c r="AE220" s="1" t="s">
        <v>29</v>
      </c>
      <c r="AF220" s="6"/>
      <c r="AG220" s="6"/>
      <c r="AH220" s="1" t="s">
        <v>36</v>
      </c>
      <c r="AI220" s="1" t="s">
        <v>37</v>
      </c>
      <c r="AJ220" s="6"/>
      <c r="AK220" s="6"/>
      <c r="AL220" s="1" t="s">
        <v>38</v>
      </c>
      <c r="AM220" s="1" t="s">
        <v>39</v>
      </c>
      <c r="AN220" s="6">
        <v>4</v>
      </c>
      <c r="AO220" s="6">
        <v>3.0979999999999999</v>
      </c>
      <c r="AP220" s="1" t="s">
        <v>40</v>
      </c>
      <c r="AQ220" s="1" t="s">
        <v>41</v>
      </c>
      <c r="AR220" s="6"/>
      <c r="AS220" s="6"/>
      <c r="AT220" s="6"/>
      <c r="AU220" s="6"/>
      <c r="AV220" s="6"/>
      <c r="AW220" s="6"/>
      <c r="AX220" s="1" t="s">
        <v>42</v>
      </c>
      <c r="AY220" s="1" t="s">
        <v>39</v>
      </c>
      <c r="AZ220" s="6"/>
      <c r="BA220" s="6"/>
      <c r="BB220" s="1" t="s">
        <v>42</v>
      </c>
      <c r="BC220" s="1" t="s">
        <v>33</v>
      </c>
      <c r="BD220" s="6"/>
      <c r="BE220" s="6"/>
      <c r="BF220" s="1" t="s">
        <v>42</v>
      </c>
      <c r="BG220" s="1" t="s">
        <v>39</v>
      </c>
      <c r="BH220" s="6"/>
      <c r="BI220" s="11"/>
      <c r="BJ220" s="1" t="s">
        <v>43</v>
      </c>
      <c r="BK220" s="1" t="s">
        <v>44</v>
      </c>
      <c r="BL220" s="6">
        <v>6.0000000000000001E-3</v>
      </c>
      <c r="BM220" s="6">
        <v>2.4359999999999999</v>
      </c>
      <c r="BN220" s="1" t="s">
        <v>45</v>
      </c>
      <c r="BO220" s="1" t="s">
        <v>44</v>
      </c>
      <c r="BP220" s="6"/>
      <c r="BQ220" s="6"/>
      <c r="BR220" s="1" t="s">
        <v>46</v>
      </c>
      <c r="BS220" s="1" t="s">
        <v>47</v>
      </c>
      <c r="BT220" s="6"/>
      <c r="BU220" s="6"/>
      <c r="BV220" s="1" t="s">
        <v>46</v>
      </c>
      <c r="BW220" s="1" t="s">
        <v>41</v>
      </c>
      <c r="BX220" s="6"/>
      <c r="BY220" s="6"/>
      <c r="BZ220" s="1" t="s">
        <v>46</v>
      </c>
      <c r="CA220" s="1" t="s">
        <v>48</v>
      </c>
      <c r="CB220" s="6"/>
      <c r="CC220" s="6"/>
      <c r="CD220" s="1" t="s">
        <v>46</v>
      </c>
      <c r="CE220" s="1" t="s">
        <v>48</v>
      </c>
      <c r="CF220" s="6"/>
      <c r="CG220" s="6"/>
      <c r="CH220" s="1" t="s">
        <v>46</v>
      </c>
      <c r="CI220" s="1" t="s">
        <v>39</v>
      </c>
      <c r="CJ220" s="6"/>
      <c r="CK220" s="6"/>
      <c r="CL220" s="1" t="s">
        <v>49</v>
      </c>
      <c r="CM220" s="1" t="s">
        <v>39</v>
      </c>
      <c r="CN220" s="6"/>
      <c r="CO220" s="6"/>
      <c r="CP220" s="1" t="s">
        <v>50</v>
      </c>
      <c r="CQ220" s="1" t="s">
        <v>51</v>
      </c>
      <c r="CR220" s="6">
        <v>0.02</v>
      </c>
      <c r="CS220" s="6">
        <v>3.36</v>
      </c>
      <c r="CT220" s="1" t="s">
        <v>50</v>
      </c>
      <c r="CU220" s="1" t="s">
        <v>39</v>
      </c>
      <c r="CV220" s="6">
        <v>8</v>
      </c>
      <c r="CW220" s="6">
        <v>1.3280000000000001</v>
      </c>
      <c r="CX220" s="1" t="s">
        <v>50</v>
      </c>
      <c r="CY220" s="1" t="s">
        <v>39</v>
      </c>
      <c r="CZ220" s="6"/>
      <c r="DA220" s="6"/>
      <c r="DB220" s="1" t="s">
        <v>59</v>
      </c>
      <c r="DC220" s="1" t="s">
        <v>60</v>
      </c>
      <c r="DD220" s="6"/>
      <c r="DE220" s="6"/>
      <c r="DF220" s="1" t="s">
        <v>52</v>
      </c>
      <c r="DG220" s="1" t="s">
        <v>53</v>
      </c>
      <c r="DH220" s="6"/>
      <c r="DI220" s="6"/>
      <c r="DJ220" s="1" t="s">
        <v>31</v>
      </c>
      <c r="DK220" s="11">
        <f t="shared" si="19"/>
        <v>20.18483136</v>
      </c>
    </row>
    <row r="221" spans="1:115" ht="15.75" x14ac:dyDescent="0.25">
      <c r="A221" s="6">
        <v>219</v>
      </c>
      <c r="B221" s="6">
        <v>1</v>
      </c>
      <c r="C221" s="9" t="s">
        <v>436</v>
      </c>
      <c r="D221" s="8" t="s">
        <v>373</v>
      </c>
      <c r="E221" s="6">
        <v>51.3</v>
      </c>
      <c r="F221" s="6">
        <v>17.675000000000001</v>
      </c>
      <c r="G221" s="10">
        <v>125.48136</v>
      </c>
      <c r="H221" s="3">
        <f t="shared" si="15"/>
        <v>159.10636</v>
      </c>
      <c r="I221" s="3">
        <f t="shared" si="16"/>
        <v>50.595265440000006</v>
      </c>
      <c r="J221" s="1" t="s">
        <v>28</v>
      </c>
      <c r="K221" s="1" t="s">
        <v>29</v>
      </c>
      <c r="L221" s="6"/>
      <c r="M221" s="6"/>
      <c r="N221" s="1" t="s">
        <v>30</v>
      </c>
      <c r="O221" s="1" t="s">
        <v>34</v>
      </c>
      <c r="P221" s="6"/>
      <c r="Q221" s="6"/>
      <c r="R221" s="1" t="s">
        <v>30</v>
      </c>
      <c r="S221" s="1" t="s">
        <v>32</v>
      </c>
      <c r="T221" s="6"/>
      <c r="U221" s="6"/>
      <c r="V221" s="6" t="s">
        <v>30</v>
      </c>
      <c r="W221" s="6" t="s">
        <v>33</v>
      </c>
      <c r="X221" s="6"/>
      <c r="Y221" s="6"/>
      <c r="Z221" s="1" t="s">
        <v>30</v>
      </c>
      <c r="AA221" s="1" t="s">
        <v>34</v>
      </c>
      <c r="AB221" s="6"/>
      <c r="AC221" s="6"/>
      <c r="AD221" s="1" t="s">
        <v>35</v>
      </c>
      <c r="AE221" s="1" t="s">
        <v>29</v>
      </c>
      <c r="AF221" s="6"/>
      <c r="AG221" s="6"/>
      <c r="AH221" s="1" t="s">
        <v>36</v>
      </c>
      <c r="AI221" s="1" t="s">
        <v>37</v>
      </c>
      <c r="AJ221" s="6"/>
      <c r="AK221" s="6"/>
      <c r="AL221" s="1" t="s">
        <v>38</v>
      </c>
      <c r="AM221" s="1" t="s">
        <v>39</v>
      </c>
      <c r="AN221" s="6">
        <v>2</v>
      </c>
      <c r="AO221" s="6">
        <v>1.103</v>
      </c>
      <c r="AP221" s="1" t="s">
        <v>40</v>
      </c>
      <c r="AQ221" s="1" t="s">
        <v>41</v>
      </c>
      <c r="AR221" s="6"/>
      <c r="AS221" s="6"/>
      <c r="AT221" s="6"/>
      <c r="AU221" s="6"/>
      <c r="AV221" s="6"/>
      <c r="AW221" s="6"/>
      <c r="AX221" s="1" t="s">
        <v>42</v>
      </c>
      <c r="AY221" s="1" t="s">
        <v>39</v>
      </c>
      <c r="AZ221" s="6"/>
      <c r="BA221" s="6"/>
      <c r="BB221" s="1" t="s">
        <v>42</v>
      </c>
      <c r="BC221" s="1" t="s">
        <v>33</v>
      </c>
      <c r="BD221" s="6">
        <v>1</v>
      </c>
      <c r="BE221" s="6">
        <v>7.4059999999999997</v>
      </c>
      <c r="BF221" s="1" t="s">
        <v>42</v>
      </c>
      <c r="BG221" s="1" t="s">
        <v>39</v>
      </c>
      <c r="BH221" s="6"/>
      <c r="BI221" s="11"/>
      <c r="BJ221" s="1" t="s">
        <v>43</v>
      </c>
      <c r="BK221" s="1" t="s">
        <v>44</v>
      </c>
      <c r="BL221" s="6">
        <v>6.0000000000000001E-3</v>
      </c>
      <c r="BM221" s="6">
        <v>2.4359999999999999</v>
      </c>
      <c r="BN221" s="1" t="s">
        <v>45</v>
      </c>
      <c r="BO221" s="1" t="s">
        <v>44</v>
      </c>
      <c r="BP221" s="6">
        <v>4.0000000000000001E-3</v>
      </c>
      <c r="BQ221" s="6">
        <v>7.1139999999999999</v>
      </c>
      <c r="BR221" s="1" t="s">
        <v>46</v>
      </c>
      <c r="BS221" s="1" t="s">
        <v>47</v>
      </c>
      <c r="BT221" s="6"/>
      <c r="BU221" s="6"/>
      <c r="BV221" s="1" t="s">
        <v>46</v>
      </c>
      <c r="BW221" s="1" t="s">
        <v>41</v>
      </c>
      <c r="BX221" s="6"/>
      <c r="BY221" s="6"/>
      <c r="BZ221" s="1" t="s">
        <v>46</v>
      </c>
      <c r="CA221" s="1" t="s">
        <v>48</v>
      </c>
      <c r="CB221" s="6"/>
      <c r="CC221" s="6"/>
      <c r="CD221" s="1" t="s">
        <v>46</v>
      </c>
      <c r="CE221" s="1" t="s">
        <v>48</v>
      </c>
      <c r="CF221" s="6"/>
      <c r="CG221" s="6"/>
      <c r="CH221" s="1" t="s">
        <v>46</v>
      </c>
      <c r="CI221" s="1" t="s">
        <v>39</v>
      </c>
      <c r="CJ221" s="6"/>
      <c r="CK221" s="6"/>
      <c r="CL221" s="1" t="s">
        <v>49</v>
      </c>
      <c r="CM221" s="1" t="s">
        <v>39</v>
      </c>
      <c r="CN221" s="6"/>
      <c r="CO221" s="6"/>
      <c r="CP221" s="1" t="s">
        <v>50</v>
      </c>
      <c r="CQ221" s="1" t="s">
        <v>51</v>
      </c>
      <c r="CR221" s="6"/>
      <c r="CS221" s="6"/>
      <c r="CT221" s="1" t="s">
        <v>50</v>
      </c>
      <c r="CU221" s="1" t="s">
        <v>39</v>
      </c>
      <c r="CV221" s="6">
        <v>4</v>
      </c>
      <c r="CW221" s="6">
        <v>0.66400000000000003</v>
      </c>
      <c r="CX221" s="1" t="s">
        <v>50</v>
      </c>
      <c r="CY221" s="1" t="s">
        <v>39</v>
      </c>
      <c r="CZ221" s="6"/>
      <c r="DA221" s="6"/>
      <c r="DB221" s="1" t="s">
        <v>59</v>
      </c>
      <c r="DC221" s="1" t="s">
        <v>60</v>
      </c>
      <c r="DD221" s="6"/>
      <c r="DE221" s="6"/>
      <c r="DF221" s="1" t="s">
        <v>52</v>
      </c>
      <c r="DG221" s="1" t="s">
        <v>53</v>
      </c>
      <c r="DH221" s="6"/>
      <c r="DI221" s="6"/>
      <c r="DJ221" s="1" t="s">
        <v>31</v>
      </c>
      <c r="DK221" s="11">
        <f t="shared" si="19"/>
        <v>31.87226544</v>
      </c>
    </row>
    <row r="222" spans="1:115" ht="15.75" x14ac:dyDescent="0.25">
      <c r="A222" s="6">
        <v>220</v>
      </c>
      <c r="B222" s="6">
        <v>1</v>
      </c>
      <c r="C222" s="9" t="s">
        <v>219</v>
      </c>
      <c r="D222" s="8" t="s">
        <v>373</v>
      </c>
      <c r="E222" s="6">
        <v>1396.6590000000001</v>
      </c>
      <c r="F222" s="6">
        <v>67.436999999999998</v>
      </c>
      <c r="G222" s="10">
        <v>437.99808000000002</v>
      </c>
      <c r="H222" s="3">
        <f t="shared" si="15"/>
        <v>1767.2200800000003</v>
      </c>
      <c r="I222" s="3">
        <f t="shared" si="16"/>
        <v>133.46951232000001</v>
      </c>
      <c r="J222" s="1" t="s">
        <v>28</v>
      </c>
      <c r="K222" s="1" t="s">
        <v>29</v>
      </c>
      <c r="L222" s="6"/>
      <c r="M222" s="6"/>
      <c r="N222" s="1" t="s">
        <v>30</v>
      </c>
      <c r="O222" s="1" t="s">
        <v>34</v>
      </c>
      <c r="P222" s="6"/>
      <c r="Q222" s="6"/>
      <c r="R222" s="1" t="s">
        <v>30</v>
      </c>
      <c r="S222" s="1" t="s">
        <v>32</v>
      </c>
      <c r="T222" s="6"/>
      <c r="U222" s="6"/>
      <c r="V222" s="6" t="s">
        <v>30</v>
      </c>
      <c r="W222" s="6" t="s">
        <v>33</v>
      </c>
      <c r="X222" s="6"/>
      <c r="Y222" s="6"/>
      <c r="Z222" s="1" t="s">
        <v>30</v>
      </c>
      <c r="AA222" s="1" t="s">
        <v>34</v>
      </c>
      <c r="AB222" s="6"/>
      <c r="AC222" s="6"/>
      <c r="AD222" s="1" t="s">
        <v>35</v>
      </c>
      <c r="AE222" s="1" t="s">
        <v>29</v>
      </c>
      <c r="AF222" s="6"/>
      <c r="AG222" s="6"/>
      <c r="AH222" s="1" t="s">
        <v>36</v>
      </c>
      <c r="AI222" s="1" t="s">
        <v>37</v>
      </c>
      <c r="AJ222" s="6"/>
      <c r="AK222" s="6"/>
      <c r="AL222" s="1" t="s">
        <v>38</v>
      </c>
      <c r="AM222" s="1" t="s">
        <v>39</v>
      </c>
      <c r="AN222" s="6"/>
      <c r="AO222" s="6"/>
      <c r="AP222" s="1" t="s">
        <v>40</v>
      </c>
      <c r="AQ222" s="1" t="s">
        <v>41</v>
      </c>
      <c r="AR222" s="6"/>
      <c r="AS222" s="6"/>
      <c r="AT222" s="6"/>
      <c r="AU222" s="6"/>
      <c r="AV222" s="6"/>
      <c r="AW222" s="6"/>
      <c r="AX222" s="1" t="s">
        <v>42</v>
      </c>
      <c r="AY222" s="1" t="s">
        <v>39</v>
      </c>
      <c r="AZ222" s="6"/>
      <c r="BA222" s="6"/>
      <c r="BB222" s="1" t="s">
        <v>42</v>
      </c>
      <c r="BC222" s="1" t="s">
        <v>33</v>
      </c>
      <c r="BD222" s="6">
        <v>3</v>
      </c>
      <c r="BE222" s="6">
        <v>22.218</v>
      </c>
      <c r="BF222" s="1" t="s">
        <v>42</v>
      </c>
      <c r="BG222" s="1" t="s">
        <v>39</v>
      </c>
      <c r="BH222" s="6"/>
      <c r="BI222" s="11"/>
      <c r="BJ222" s="1" t="s">
        <v>43</v>
      </c>
      <c r="BK222" s="1" t="s">
        <v>44</v>
      </c>
      <c r="BL222" s="6"/>
      <c r="BM222" s="6"/>
      <c r="BN222" s="1" t="s">
        <v>45</v>
      </c>
      <c r="BO222" s="1" t="s">
        <v>44</v>
      </c>
      <c r="BP222" s="6"/>
      <c r="BQ222" s="6"/>
      <c r="BR222" s="1" t="s">
        <v>46</v>
      </c>
      <c r="BS222" s="1" t="s">
        <v>47</v>
      </c>
      <c r="BT222" s="6"/>
      <c r="BU222" s="6"/>
      <c r="BV222" s="1" t="s">
        <v>46</v>
      </c>
      <c r="BW222" s="1" t="s">
        <v>41</v>
      </c>
      <c r="BX222" s="6"/>
      <c r="BY222" s="6"/>
      <c r="BZ222" s="1" t="s">
        <v>46</v>
      </c>
      <c r="CA222" s="1" t="s">
        <v>48</v>
      </c>
      <c r="CB222" s="6"/>
      <c r="CC222" s="6"/>
      <c r="CD222" s="1" t="s">
        <v>46</v>
      </c>
      <c r="CE222" s="1" t="s">
        <v>48</v>
      </c>
      <c r="CF222" s="6"/>
      <c r="CG222" s="6"/>
      <c r="CH222" s="1" t="s">
        <v>46</v>
      </c>
      <c r="CI222" s="1" t="s">
        <v>39</v>
      </c>
      <c r="CJ222" s="6"/>
      <c r="CK222" s="6"/>
      <c r="CL222" s="1" t="s">
        <v>49</v>
      </c>
      <c r="CM222" s="1" t="s">
        <v>39</v>
      </c>
      <c r="CN222" s="6"/>
      <c r="CO222" s="6"/>
      <c r="CP222" s="1" t="s">
        <v>50</v>
      </c>
      <c r="CQ222" s="1" t="s">
        <v>51</v>
      </c>
      <c r="CR222" s="6"/>
      <c r="CS222" s="6"/>
      <c r="CT222" s="1" t="s">
        <v>50</v>
      </c>
      <c r="CU222" s="1" t="s">
        <v>39</v>
      </c>
      <c r="CV222" s="6"/>
      <c r="CW222" s="6"/>
      <c r="CX222" s="1" t="s">
        <v>50</v>
      </c>
      <c r="CY222" s="1" t="s">
        <v>39</v>
      </c>
      <c r="CZ222" s="6"/>
      <c r="DA222" s="6"/>
      <c r="DB222" s="1" t="s">
        <v>59</v>
      </c>
      <c r="DC222" s="1" t="s">
        <v>60</v>
      </c>
      <c r="DD222" s="6"/>
      <c r="DE222" s="6"/>
      <c r="DF222" s="1" t="s">
        <v>52</v>
      </c>
      <c r="DG222" s="1" t="s">
        <v>53</v>
      </c>
      <c r="DH222" s="6"/>
      <c r="DI222" s="6"/>
      <c r="DJ222" s="1" t="s">
        <v>31</v>
      </c>
      <c r="DK222" s="11">
        <f t="shared" si="19"/>
        <v>111.25151232</v>
      </c>
    </row>
    <row r="223" spans="1:115" ht="15.75" x14ac:dyDescent="0.25">
      <c r="A223" s="6">
        <v>221</v>
      </c>
      <c r="B223" s="6">
        <v>1</v>
      </c>
      <c r="C223" s="9" t="s">
        <v>437</v>
      </c>
      <c r="D223" s="8" t="s">
        <v>373</v>
      </c>
      <c r="E223" s="6">
        <v>217.24700000000001</v>
      </c>
      <c r="F223" s="6">
        <v>2.794</v>
      </c>
      <c r="G223" s="10">
        <v>62.471760000000003</v>
      </c>
      <c r="H223" s="3">
        <f t="shared" si="15"/>
        <v>276.92475999999999</v>
      </c>
      <c r="I223" s="3">
        <f t="shared" si="16"/>
        <v>37.263827040000002</v>
      </c>
      <c r="J223" s="1" t="s">
        <v>28</v>
      </c>
      <c r="K223" s="1" t="s">
        <v>29</v>
      </c>
      <c r="L223" s="6"/>
      <c r="M223" s="6"/>
      <c r="N223" s="1" t="s">
        <v>30</v>
      </c>
      <c r="O223" s="1" t="s">
        <v>34</v>
      </c>
      <c r="P223" s="6"/>
      <c r="Q223" s="6"/>
      <c r="R223" s="1" t="s">
        <v>30</v>
      </c>
      <c r="S223" s="1" t="s">
        <v>32</v>
      </c>
      <c r="T223" s="6"/>
      <c r="U223" s="6"/>
      <c r="V223" s="6" t="s">
        <v>30</v>
      </c>
      <c r="W223" s="6" t="s">
        <v>33</v>
      </c>
      <c r="X223" s="6"/>
      <c r="Y223" s="6"/>
      <c r="Z223" s="1" t="s">
        <v>30</v>
      </c>
      <c r="AA223" s="1" t="s">
        <v>34</v>
      </c>
      <c r="AB223" s="6"/>
      <c r="AC223" s="6"/>
      <c r="AD223" s="1" t="s">
        <v>35</v>
      </c>
      <c r="AE223" s="1" t="s">
        <v>29</v>
      </c>
      <c r="AF223" s="6"/>
      <c r="AG223" s="6"/>
      <c r="AH223" s="1" t="s">
        <v>36</v>
      </c>
      <c r="AI223" s="1" t="s">
        <v>37</v>
      </c>
      <c r="AJ223" s="6"/>
      <c r="AK223" s="6"/>
      <c r="AL223" s="1" t="s">
        <v>38</v>
      </c>
      <c r="AM223" s="1" t="s">
        <v>39</v>
      </c>
      <c r="AN223" s="6">
        <v>2</v>
      </c>
      <c r="AO223" s="6">
        <v>1.103</v>
      </c>
      <c r="AP223" s="1" t="s">
        <v>40</v>
      </c>
      <c r="AQ223" s="1" t="s">
        <v>41</v>
      </c>
      <c r="AR223" s="6"/>
      <c r="AS223" s="6"/>
      <c r="AT223" s="6"/>
      <c r="AU223" s="6"/>
      <c r="AV223" s="6"/>
      <c r="AW223" s="6"/>
      <c r="AX223" s="1" t="s">
        <v>42</v>
      </c>
      <c r="AY223" s="1" t="s">
        <v>39</v>
      </c>
      <c r="AZ223" s="6"/>
      <c r="BA223" s="6"/>
      <c r="BB223" s="1" t="s">
        <v>42</v>
      </c>
      <c r="BC223" s="1" t="s">
        <v>33</v>
      </c>
      <c r="BD223" s="6">
        <v>2</v>
      </c>
      <c r="BE223" s="6">
        <f>2*7.406</f>
        <v>14.811999999999999</v>
      </c>
      <c r="BF223" s="1" t="s">
        <v>42</v>
      </c>
      <c r="BG223" s="1" t="s">
        <v>39</v>
      </c>
      <c r="BH223" s="6"/>
      <c r="BI223" s="11"/>
      <c r="BJ223" s="1" t="s">
        <v>43</v>
      </c>
      <c r="BK223" s="1" t="s">
        <v>44</v>
      </c>
      <c r="BL223" s="6">
        <f>0.012+0.003</f>
        <v>1.4999999999999999E-2</v>
      </c>
      <c r="BM223" s="6">
        <f>4.872+0.609</f>
        <v>5.4809999999999999</v>
      </c>
      <c r="BN223" s="1" t="s">
        <v>45</v>
      </c>
      <c r="BO223" s="1" t="s">
        <v>44</v>
      </c>
      <c r="BP223" s="6"/>
      <c r="BQ223" s="6"/>
      <c r="BR223" s="1" t="s">
        <v>46</v>
      </c>
      <c r="BS223" s="1" t="s">
        <v>47</v>
      </c>
      <c r="BT223" s="6"/>
      <c r="BU223" s="6"/>
      <c r="BV223" s="1" t="s">
        <v>46</v>
      </c>
      <c r="BW223" s="1" t="s">
        <v>41</v>
      </c>
      <c r="BX223" s="6"/>
      <c r="BY223" s="6"/>
      <c r="BZ223" s="1" t="s">
        <v>46</v>
      </c>
      <c r="CA223" s="1" t="s">
        <v>48</v>
      </c>
      <c r="CB223" s="6"/>
      <c r="CC223" s="6"/>
      <c r="CD223" s="1" t="s">
        <v>46</v>
      </c>
      <c r="CE223" s="1" t="s">
        <v>48</v>
      </c>
      <c r="CF223" s="6"/>
      <c r="CG223" s="6"/>
      <c r="CH223" s="1" t="s">
        <v>46</v>
      </c>
      <c r="CI223" s="1" t="s">
        <v>39</v>
      </c>
      <c r="CJ223" s="6"/>
      <c r="CK223" s="6"/>
      <c r="CL223" s="1" t="s">
        <v>49</v>
      </c>
      <c r="CM223" s="1" t="s">
        <v>39</v>
      </c>
      <c r="CN223" s="6"/>
      <c r="CO223" s="6"/>
      <c r="CP223" s="1" t="s">
        <v>50</v>
      </c>
      <c r="CQ223" s="1" t="s">
        <v>51</v>
      </c>
      <c r="CR223" s="6"/>
      <c r="CS223" s="6"/>
      <c r="CT223" s="1" t="s">
        <v>50</v>
      </c>
      <c r="CU223" s="1" t="s">
        <v>39</v>
      </c>
      <c r="CV223" s="6"/>
      <c r="CW223" s="6"/>
      <c r="CX223" s="1" t="s">
        <v>50</v>
      </c>
      <c r="CY223" s="1" t="s">
        <v>39</v>
      </c>
      <c r="CZ223" s="6"/>
      <c r="DA223" s="6"/>
      <c r="DB223" s="1" t="s">
        <v>59</v>
      </c>
      <c r="DC223" s="1" t="s">
        <v>60</v>
      </c>
      <c r="DD223" s="6"/>
      <c r="DE223" s="6"/>
      <c r="DF223" s="1" t="s">
        <v>52</v>
      </c>
      <c r="DG223" s="1" t="s">
        <v>53</v>
      </c>
      <c r="DH223" s="6"/>
      <c r="DI223" s="6"/>
      <c r="DJ223" s="1" t="s">
        <v>31</v>
      </c>
      <c r="DK223" s="11">
        <f t="shared" si="19"/>
        <v>15.867827040000002</v>
      </c>
    </row>
    <row r="224" spans="1:115" ht="15.75" x14ac:dyDescent="0.25">
      <c r="A224" s="6">
        <v>222</v>
      </c>
      <c r="B224" s="6">
        <v>1</v>
      </c>
      <c r="C224" s="9" t="s">
        <v>438</v>
      </c>
      <c r="D224" s="8" t="s">
        <v>373</v>
      </c>
      <c r="E224" s="6">
        <v>231.12</v>
      </c>
      <c r="F224" s="6">
        <v>0</v>
      </c>
      <c r="G224" s="10">
        <v>70.097880000000004</v>
      </c>
      <c r="H224" s="3">
        <f t="shared" si="15"/>
        <v>301.21788000000004</v>
      </c>
      <c r="I224" s="3">
        <f t="shared" si="16"/>
        <v>20.531861520000003</v>
      </c>
      <c r="J224" s="1" t="s">
        <v>28</v>
      </c>
      <c r="K224" s="1" t="s">
        <v>29</v>
      </c>
      <c r="L224" s="6"/>
      <c r="M224" s="6"/>
      <c r="N224" s="1" t="s">
        <v>30</v>
      </c>
      <c r="O224" s="1" t="s">
        <v>34</v>
      </c>
      <c r="P224" s="6"/>
      <c r="Q224" s="6"/>
      <c r="R224" s="1" t="s">
        <v>30</v>
      </c>
      <c r="S224" s="1" t="s">
        <v>32</v>
      </c>
      <c r="T224" s="6"/>
      <c r="U224" s="6"/>
      <c r="V224" s="6" t="s">
        <v>30</v>
      </c>
      <c r="W224" s="6" t="s">
        <v>33</v>
      </c>
      <c r="X224" s="6"/>
      <c r="Y224" s="6"/>
      <c r="Z224" s="1" t="s">
        <v>30</v>
      </c>
      <c r="AA224" s="1" t="s">
        <v>34</v>
      </c>
      <c r="AB224" s="6"/>
      <c r="AC224" s="6"/>
      <c r="AD224" s="1" t="s">
        <v>35</v>
      </c>
      <c r="AE224" s="1" t="s">
        <v>29</v>
      </c>
      <c r="AF224" s="6"/>
      <c r="AG224" s="6"/>
      <c r="AH224" s="1" t="s">
        <v>36</v>
      </c>
      <c r="AI224" s="1" t="s">
        <v>37</v>
      </c>
      <c r="AJ224" s="6"/>
      <c r="AK224" s="6"/>
      <c r="AL224" s="1" t="s">
        <v>38</v>
      </c>
      <c r="AM224" s="1" t="s">
        <v>39</v>
      </c>
      <c r="AN224" s="6">
        <v>2</v>
      </c>
      <c r="AO224" s="6">
        <v>1.103</v>
      </c>
      <c r="AP224" s="1" t="s">
        <v>40</v>
      </c>
      <c r="AQ224" s="1" t="s">
        <v>41</v>
      </c>
      <c r="AR224" s="6"/>
      <c r="AS224" s="6"/>
      <c r="AT224" s="6"/>
      <c r="AU224" s="6"/>
      <c r="AV224" s="6"/>
      <c r="AW224" s="6"/>
      <c r="AX224" s="1" t="s">
        <v>42</v>
      </c>
      <c r="AY224" s="1" t="s">
        <v>39</v>
      </c>
      <c r="AZ224" s="6"/>
      <c r="BA224" s="6"/>
      <c r="BB224" s="1" t="s">
        <v>42</v>
      </c>
      <c r="BC224" s="1" t="s">
        <v>33</v>
      </c>
      <c r="BD224" s="6"/>
      <c r="BE224" s="6"/>
      <c r="BF224" s="1" t="s">
        <v>42</v>
      </c>
      <c r="BG224" s="1" t="s">
        <v>39</v>
      </c>
      <c r="BH224" s="6"/>
      <c r="BI224" s="11"/>
      <c r="BJ224" s="1" t="s">
        <v>43</v>
      </c>
      <c r="BK224" s="1" t="s">
        <v>44</v>
      </c>
      <c r="BL224" s="6">
        <v>4.0000000000000001E-3</v>
      </c>
      <c r="BM224" s="6">
        <v>1.6240000000000001</v>
      </c>
      <c r="BN224" s="1" t="s">
        <v>45</v>
      </c>
      <c r="BO224" s="1" t="s">
        <v>44</v>
      </c>
      <c r="BP224" s="6"/>
      <c r="BQ224" s="6"/>
      <c r="BR224" s="1" t="s">
        <v>46</v>
      </c>
      <c r="BS224" s="1" t="s">
        <v>47</v>
      </c>
      <c r="BT224" s="6"/>
      <c r="BU224" s="6"/>
      <c r="BV224" s="1" t="s">
        <v>46</v>
      </c>
      <c r="BW224" s="1" t="s">
        <v>41</v>
      </c>
      <c r="BX224" s="6"/>
      <c r="BY224" s="6"/>
      <c r="BZ224" s="1" t="s">
        <v>46</v>
      </c>
      <c r="CA224" s="1" t="s">
        <v>48</v>
      </c>
      <c r="CB224" s="6"/>
      <c r="CC224" s="6"/>
      <c r="CD224" s="1" t="s">
        <v>46</v>
      </c>
      <c r="CE224" s="1" t="s">
        <v>48</v>
      </c>
      <c r="CF224" s="6"/>
      <c r="CG224" s="6"/>
      <c r="CH224" s="1" t="s">
        <v>46</v>
      </c>
      <c r="CI224" s="1" t="s">
        <v>39</v>
      </c>
      <c r="CJ224" s="6"/>
      <c r="CK224" s="6"/>
      <c r="CL224" s="1" t="s">
        <v>49</v>
      </c>
      <c r="CM224" s="1" t="s">
        <v>39</v>
      </c>
      <c r="CN224" s="6"/>
      <c r="CO224" s="6"/>
      <c r="CP224" s="1" t="s">
        <v>50</v>
      </c>
      <c r="CQ224" s="1" t="s">
        <v>51</v>
      </c>
      <c r="CR224" s="6"/>
      <c r="CS224" s="6"/>
      <c r="CT224" s="1" t="s">
        <v>50</v>
      </c>
      <c r="CU224" s="1" t="s">
        <v>39</v>
      </c>
      <c r="CV224" s="6"/>
      <c r="CW224" s="6"/>
      <c r="CX224" s="1" t="s">
        <v>50</v>
      </c>
      <c r="CY224" s="1" t="s">
        <v>39</v>
      </c>
      <c r="CZ224" s="6"/>
      <c r="DA224" s="6"/>
      <c r="DB224" s="1" t="s">
        <v>59</v>
      </c>
      <c r="DC224" s="1" t="s">
        <v>60</v>
      </c>
      <c r="DD224" s="6"/>
      <c r="DE224" s="6"/>
      <c r="DF224" s="1" t="s">
        <v>52</v>
      </c>
      <c r="DG224" s="1" t="s">
        <v>53</v>
      </c>
      <c r="DH224" s="6"/>
      <c r="DI224" s="6"/>
      <c r="DJ224" s="1" t="s">
        <v>31</v>
      </c>
      <c r="DK224" s="11">
        <f t="shared" si="19"/>
        <v>17.804861520000003</v>
      </c>
    </row>
    <row r="225" spans="1:115" ht="15.75" x14ac:dyDescent="0.25">
      <c r="A225" s="6">
        <v>223</v>
      </c>
      <c r="B225" s="6">
        <v>1</v>
      </c>
      <c r="C225" s="9" t="s">
        <v>439</v>
      </c>
      <c r="D225" s="8" t="s">
        <v>373</v>
      </c>
      <c r="E225" s="6">
        <v>320.83300000000003</v>
      </c>
      <c r="F225" s="6">
        <v>18.11</v>
      </c>
      <c r="G225" s="10">
        <v>100.7364</v>
      </c>
      <c r="H225" s="3">
        <f t="shared" si="15"/>
        <v>403.45940000000002</v>
      </c>
      <c r="I225" s="3">
        <f t="shared" si="16"/>
        <v>31.600045599999998</v>
      </c>
      <c r="J225" s="1" t="s">
        <v>28</v>
      </c>
      <c r="K225" s="1" t="s">
        <v>29</v>
      </c>
      <c r="L225" s="6"/>
      <c r="M225" s="6"/>
      <c r="N225" s="1" t="s">
        <v>30</v>
      </c>
      <c r="O225" s="1" t="s">
        <v>34</v>
      </c>
      <c r="P225" s="6"/>
      <c r="Q225" s="6"/>
      <c r="R225" s="1" t="s">
        <v>30</v>
      </c>
      <c r="S225" s="1" t="s">
        <v>32</v>
      </c>
      <c r="T225" s="6"/>
      <c r="U225" s="6"/>
      <c r="V225" s="6" t="s">
        <v>30</v>
      </c>
      <c r="W225" s="6" t="s">
        <v>33</v>
      </c>
      <c r="X225" s="6"/>
      <c r="Y225" s="6"/>
      <c r="Z225" s="1" t="s">
        <v>30</v>
      </c>
      <c r="AA225" s="1" t="s">
        <v>34</v>
      </c>
      <c r="AB225" s="6"/>
      <c r="AC225" s="6"/>
      <c r="AD225" s="1" t="s">
        <v>35</v>
      </c>
      <c r="AE225" s="1" t="s">
        <v>29</v>
      </c>
      <c r="AF225" s="6"/>
      <c r="AG225" s="6"/>
      <c r="AH225" s="1" t="s">
        <v>36</v>
      </c>
      <c r="AI225" s="1" t="s">
        <v>37</v>
      </c>
      <c r="AJ225" s="6"/>
      <c r="AK225" s="6"/>
      <c r="AL225" s="1" t="s">
        <v>38</v>
      </c>
      <c r="AM225" s="1" t="s">
        <v>39</v>
      </c>
      <c r="AN225" s="6">
        <v>2</v>
      </c>
      <c r="AO225" s="6">
        <v>1.103</v>
      </c>
      <c r="AP225" s="1" t="s">
        <v>40</v>
      </c>
      <c r="AQ225" s="1" t="s">
        <v>41</v>
      </c>
      <c r="AR225" s="6"/>
      <c r="AS225" s="6"/>
      <c r="AT225" s="6"/>
      <c r="AU225" s="6"/>
      <c r="AV225" s="6"/>
      <c r="AW225" s="6"/>
      <c r="AX225" s="1" t="s">
        <v>42</v>
      </c>
      <c r="AY225" s="1" t="s">
        <v>39</v>
      </c>
      <c r="AZ225" s="6"/>
      <c r="BA225" s="6"/>
      <c r="BB225" s="1" t="s">
        <v>42</v>
      </c>
      <c r="BC225" s="1" t="s">
        <v>33</v>
      </c>
      <c r="BD225" s="6"/>
      <c r="BE225" s="6"/>
      <c r="BF225" s="1" t="s">
        <v>42</v>
      </c>
      <c r="BG225" s="1" t="s">
        <v>39</v>
      </c>
      <c r="BH225" s="6"/>
      <c r="BI225" s="11"/>
      <c r="BJ225" s="1" t="s">
        <v>43</v>
      </c>
      <c r="BK225" s="1" t="s">
        <v>44</v>
      </c>
      <c r="BL225" s="6">
        <v>3.0000000000000001E-3</v>
      </c>
      <c r="BM225" s="6">
        <v>1.218</v>
      </c>
      <c r="BN225" s="1" t="s">
        <v>45</v>
      </c>
      <c r="BO225" s="1" t="s">
        <v>44</v>
      </c>
      <c r="BP225" s="6"/>
      <c r="BQ225" s="6"/>
      <c r="BR225" s="1" t="s">
        <v>46</v>
      </c>
      <c r="BS225" s="1" t="s">
        <v>47</v>
      </c>
      <c r="BT225" s="6"/>
      <c r="BU225" s="6"/>
      <c r="BV225" s="1" t="s">
        <v>46</v>
      </c>
      <c r="BW225" s="1" t="s">
        <v>41</v>
      </c>
      <c r="BX225" s="6"/>
      <c r="BY225" s="6"/>
      <c r="BZ225" s="1" t="s">
        <v>46</v>
      </c>
      <c r="CA225" s="1" t="s">
        <v>48</v>
      </c>
      <c r="CB225" s="6"/>
      <c r="CC225" s="6"/>
      <c r="CD225" s="1" t="s">
        <v>46</v>
      </c>
      <c r="CE225" s="1" t="s">
        <v>48</v>
      </c>
      <c r="CF225" s="6"/>
      <c r="CG225" s="6"/>
      <c r="CH225" s="1" t="s">
        <v>46</v>
      </c>
      <c r="CI225" s="1" t="s">
        <v>39</v>
      </c>
      <c r="CJ225" s="6"/>
      <c r="CK225" s="6"/>
      <c r="CL225" s="1" t="s">
        <v>49</v>
      </c>
      <c r="CM225" s="1" t="s">
        <v>39</v>
      </c>
      <c r="CN225" s="6"/>
      <c r="CO225" s="6"/>
      <c r="CP225" s="1" t="s">
        <v>50</v>
      </c>
      <c r="CQ225" s="1" t="s">
        <v>51</v>
      </c>
      <c r="CR225" s="6">
        <v>0.02</v>
      </c>
      <c r="CS225" s="6">
        <v>3.36</v>
      </c>
      <c r="CT225" s="1" t="s">
        <v>50</v>
      </c>
      <c r="CU225" s="1" t="s">
        <v>39</v>
      </c>
      <c r="CV225" s="6">
        <v>2</v>
      </c>
      <c r="CW225" s="6">
        <v>0.33200000000000002</v>
      </c>
      <c r="CX225" s="1" t="s">
        <v>50</v>
      </c>
      <c r="CY225" s="1" t="s">
        <v>39</v>
      </c>
      <c r="CZ225" s="6"/>
      <c r="DA225" s="6"/>
      <c r="DB225" s="1" t="s">
        <v>59</v>
      </c>
      <c r="DC225" s="1" t="s">
        <v>60</v>
      </c>
      <c r="DD225" s="6"/>
      <c r="DE225" s="6"/>
      <c r="DF225" s="1" t="s">
        <v>52</v>
      </c>
      <c r="DG225" s="1" t="s">
        <v>53</v>
      </c>
      <c r="DH225" s="6"/>
      <c r="DI225" s="6"/>
      <c r="DJ225" s="1" t="s">
        <v>31</v>
      </c>
      <c r="DK225" s="11">
        <f t="shared" si="19"/>
        <v>25.5870456</v>
      </c>
    </row>
    <row r="226" spans="1:115" ht="15.75" x14ac:dyDescent="0.25">
      <c r="A226" s="6">
        <v>224</v>
      </c>
      <c r="B226" s="6">
        <v>1</v>
      </c>
      <c r="C226" s="9" t="s">
        <v>440</v>
      </c>
      <c r="D226" s="8" t="s">
        <v>373</v>
      </c>
      <c r="E226" s="6">
        <v>134.74600000000001</v>
      </c>
      <c r="F226" s="6">
        <v>35.268000000000001</v>
      </c>
      <c r="G226" s="10">
        <v>76.145039999999995</v>
      </c>
      <c r="H226" s="3">
        <f t="shared" si="15"/>
        <v>175.62304</v>
      </c>
      <c r="I226" s="3">
        <f t="shared" si="16"/>
        <v>28.195840159999999</v>
      </c>
      <c r="J226" s="1" t="s">
        <v>28</v>
      </c>
      <c r="K226" s="1" t="s">
        <v>29</v>
      </c>
      <c r="L226" s="6"/>
      <c r="M226" s="6"/>
      <c r="N226" s="1" t="s">
        <v>30</v>
      </c>
      <c r="O226" s="1" t="s">
        <v>34</v>
      </c>
      <c r="P226" s="6"/>
      <c r="Q226" s="6"/>
      <c r="R226" s="1" t="s">
        <v>30</v>
      </c>
      <c r="S226" s="1" t="s">
        <v>32</v>
      </c>
      <c r="T226" s="6"/>
      <c r="U226" s="6"/>
      <c r="V226" s="6" t="s">
        <v>30</v>
      </c>
      <c r="W226" s="6" t="s">
        <v>33</v>
      </c>
      <c r="X226" s="6"/>
      <c r="Y226" s="6"/>
      <c r="Z226" s="1" t="s">
        <v>30</v>
      </c>
      <c r="AA226" s="1" t="s">
        <v>34</v>
      </c>
      <c r="AB226" s="6"/>
      <c r="AC226" s="6"/>
      <c r="AD226" s="1" t="s">
        <v>35</v>
      </c>
      <c r="AE226" s="1" t="s">
        <v>29</v>
      </c>
      <c r="AF226" s="6"/>
      <c r="AG226" s="6"/>
      <c r="AH226" s="1" t="s">
        <v>36</v>
      </c>
      <c r="AI226" s="1" t="s">
        <v>37</v>
      </c>
      <c r="AJ226" s="6"/>
      <c r="AK226" s="6"/>
      <c r="AL226" s="1" t="s">
        <v>38</v>
      </c>
      <c r="AM226" s="1" t="s">
        <v>39</v>
      </c>
      <c r="AN226" s="6">
        <v>2</v>
      </c>
      <c r="AO226" s="6">
        <v>1.103</v>
      </c>
      <c r="AP226" s="1" t="s">
        <v>40</v>
      </c>
      <c r="AQ226" s="1" t="s">
        <v>41</v>
      </c>
      <c r="AR226" s="6"/>
      <c r="AS226" s="6"/>
      <c r="AT226" s="6"/>
      <c r="AU226" s="6"/>
      <c r="AV226" s="6"/>
      <c r="AW226" s="6"/>
      <c r="AX226" s="1" t="s">
        <v>42</v>
      </c>
      <c r="AY226" s="1" t="s">
        <v>39</v>
      </c>
      <c r="AZ226" s="6"/>
      <c r="BA226" s="6"/>
      <c r="BB226" s="1" t="s">
        <v>42</v>
      </c>
      <c r="BC226" s="1" t="s">
        <v>33</v>
      </c>
      <c r="BD226" s="6"/>
      <c r="BE226" s="6"/>
      <c r="BF226" s="1" t="s">
        <v>42</v>
      </c>
      <c r="BG226" s="1" t="s">
        <v>39</v>
      </c>
      <c r="BH226" s="6"/>
      <c r="BI226" s="11"/>
      <c r="BJ226" s="1" t="s">
        <v>43</v>
      </c>
      <c r="BK226" s="1" t="s">
        <v>44</v>
      </c>
      <c r="BL226" s="6">
        <v>0.01</v>
      </c>
      <c r="BM226" s="6">
        <v>4.0599999999999996</v>
      </c>
      <c r="BN226" s="1" t="s">
        <v>45</v>
      </c>
      <c r="BO226" s="1" t="s">
        <v>44</v>
      </c>
      <c r="BP226" s="6"/>
      <c r="BQ226" s="6"/>
      <c r="BR226" s="1" t="s">
        <v>46</v>
      </c>
      <c r="BS226" s="1" t="s">
        <v>47</v>
      </c>
      <c r="BT226" s="6"/>
      <c r="BU226" s="6"/>
      <c r="BV226" s="1" t="s">
        <v>46</v>
      </c>
      <c r="BW226" s="1" t="s">
        <v>41</v>
      </c>
      <c r="BX226" s="6"/>
      <c r="BY226" s="6"/>
      <c r="BZ226" s="1" t="s">
        <v>46</v>
      </c>
      <c r="CA226" s="1" t="s">
        <v>48</v>
      </c>
      <c r="CB226" s="6"/>
      <c r="CC226" s="6"/>
      <c r="CD226" s="1" t="s">
        <v>46</v>
      </c>
      <c r="CE226" s="1" t="s">
        <v>48</v>
      </c>
      <c r="CF226" s="6"/>
      <c r="CG226" s="6"/>
      <c r="CH226" s="1" t="s">
        <v>46</v>
      </c>
      <c r="CI226" s="1" t="s">
        <v>39</v>
      </c>
      <c r="CJ226" s="6"/>
      <c r="CK226" s="6"/>
      <c r="CL226" s="1" t="s">
        <v>49</v>
      </c>
      <c r="CM226" s="1" t="s">
        <v>39</v>
      </c>
      <c r="CN226" s="6"/>
      <c r="CO226" s="6"/>
      <c r="CP226" s="1" t="s">
        <v>50</v>
      </c>
      <c r="CQ226" s="1" t="s">
        <v>51</v>
      </c>
      <c r="CR226" s="6">
        <v>0.02</v>
      </c>
      <c r="CS226" s="6">
        <v>3.36</v>
      </c>
      <c r="CT226" s="1" t="s">
        <v>50</v>
      </c>
      <c r="CU226" s="1" t="s">
        <v>39</v>
      </c>
      <c r="CV226" s="6">
        <v>2</v>
      </c>
      <c r="CW226" s="6">
        <v>0.33200000000000002</v>
      </c>
      <c r="CX226" s="1" t="s">
        <v>50</v>
      </c>
      <c r="CY226" s="1" t="s">
        <v>39</v>
      </c>
      <c r="CZ226" s="6"/>
      <c r="DA226" s="6"/>
      <c r="DB226" s="1" t="s">
        <v>59</v>
      </c>
      <c r="DC226" s="1" t="s">
        <v>60</v>
      </c>
      <c r="DD226" s="6"/>
      <c r="DE226" s="6"/>
      <c r="DF226" s="1" t="s">
        <v>52</v>
      </c>
      <c r="DG226" s="1" t="s">
        <v>53</v>
      </c>
      <c r="DH226" s="6"/>
      <c r="DI226" s="6"/>
      <c r="DJ226" s="1" t="s">
        <v>31</v>
      </c>
      <c r="DK226" s="11">
        <f t="shared" si="19"/>
        <v>19.340840159999999</v>
      </c>
    </row>
    <row r="227" spans="1:115" ht="15.75" x14ac:dyDescent="0.25">
      <c r="A227" s="6">
        <v>225</v>
      </c>
      <c r="B227" s="6">
        <v>1</v>
      </c>
      <c r="C227" s="9" t="s">
        <v>441</v>
      </c>
      <c r="D227" s="8" t="s">
        <v>373</v>
      </c>
      <c r="E227" s="6">
        <v>156.93600000000001</v>
      </c>
      <c r="F227" s="6">
        <v>0</v>
      </c>
      <c r="G227" s="10">
        <v>83.14752</v>
      </c>
      <c r="H227" s="3">
        <f t="shared" si="15"/>
        <v>240.08352000000002</v>
      </c>
      <c r="I227" s="3">
        <f t="shared" si="16"/>
        <v>122.92547008000001</v>
      </c>
      <c r="J227" s="1" t="s">
        <v>28</v>
      </c>
      <c r="K227" s="1" t="s">
        <v>29</v>
      </c>
      <c r="L227" s="6"/>
      <c r="M227" s="6"/>
      <c r="N227" s="1" t="s">
        <v>30</v>
      </c>
      <c r="O227" s="1" t="s">
        <v>34</v>
      </c>
      <c r="P227" s="6"/>
      <c r="Q227" s="6"/>
      <c r="R227" s="1" t="s">
        <v>30</v>
      </c>
      <c r="S227" s="1" t="s">
        <v>32</v>
      </c>
      <c r="T227" s="6"/>
      <c r="U227" s="6"/>
      <c r="V227" s="6" t="s">
        <v>30</v>
      </c>
      <c r="W227" s="6" t="s">
        <v>33</v>
      </c>
      <c r="X227" s="6"/>
      <c r="Y227" s="6"/>
      <c r="Z227" s="1" t="s">
        <v>30</v>
      </c>
      <c r="AA227" s="1" t="s">
        <v>34</v>
      </c>
      <c r="AB227" s="6"/>
      <c r="AC227" s="6"/>
      <c r="AD227" s="1" t="s">
        <v>35</v>
      </c>
      <c r="AE227" s="1" t="s">
        <v>29</v>
      </c>
      <c r="AF227" s="6"/>
      <c r="AG227" s="6"/>
      <c r="AH227" s="1" t="s">
        <v>36</v>
      </c>
      <c r="AI227" s="1" t="s">
        <v>37</v>
      </c>
      <c r="AJ227" s="6"/>
      <c r="AK227" s="6"/>
      <c r="AL227" s="1" t="s">
        <v>38</v>
      </c>
      <c r="AM227" s="1" t="s">
        <v>39</v>
      </c>
      <c r="AN227" s="6"/>
      <c r="AO227" s="6"/>
      <c r="AP227" s="1" t="s">
        <v>40</v>
      </c>
      <c r="AQ227" s="1" t="s">
        <v>41</v>
      </c>
      <c r="AR227" s="6"/>
      <c r="AS227" s="6"/>
      <c r="AT227" s="6"/>
      <c r="AU227" s="6"/>
      <c r="AV227" s="6"/>
      <c r="AW227" s="6"/>
      <c r="AX227" s="1" t="s">
        <v>42</v>
      </c>
      <c r="AY227" s="1" t="s">
        <v>39</v>
      </c>
      <c r="AZ227" s="6"/>
      <c r="BA227" s="6"/>
      <c r="BB227" s="1" t="s">
        <v>42</v>
      </c>
      <c r="BC227" s="1" t="s">
        <v>33</v>
      </c>
      <c r="BD227" s="6">
        <v>1</v>
      </c>
      <c r="BE227" s="6">
        <v>7.4059999999999997</v>
      </c>
      <c r="BF227" s="1" t="s">
        <v>42</v>
      </c>
      <c r="BG227" s="1" t="s">
        <v>39</v>
      </c>
      <c r="BH227" s="6">
        <v>4</v>
      </c>
      <c r="BI227" s="11">
        <v>94.4</v>
      </c>
      <c r="BJ227" s="1" t="s">
        <v>43</v>
      </c>
      <c r="BK227" s="1" t="s">
        <v>44</v>
      </c>
      <c r="BL227" s="6"/>
      <c r="BM227" s="6"/>
      <c r="BN227" s="1" t="s">
        <v>45</v>
      </c>
      <c r="BO227" s="1" t="s">
        <v>44</v>
      </c>
      <c r="BP227" s="6"/>
      <c r="BQ227" s="6"/>
      <c r="BR227" s="1" t="s">
        <v>46</v>
      </c>
      <c r="BS227" s="1" t="s">
        <v>47</v>
      </c>
      <c r="BT227" s="6"/>
      <c r="BU227" s="6"/>
      <c r="BV227" s="1" t="s">
        <v>46</v>
      </c>
      <c r="BW227" s="1" t="s">
        <v>41</v>
      </c>
      <c r="BX227" s="6"/>
      <c r="BY227" s="6"/>
      <c r="BZ227" s="1" t="s">
        <v>46</v>
      </c>
      <c r="CA227" s="1" t="s">
        <v>48</v>
      </c>
      <c r="CB227" s="6"/>
      <c r="CC227" s="6"/>
      <c r="CD227" s="1" t="s">
        <v>46</v>
      </c>
      <c r="CE227" s="1" t="s">
        <v>48</v>
      </c>
      <c r="CF227" s="6"/>
      <c r="CG227" s="6"/>
      <c r="CH227" s="1" t="s">
        <v>46</v>
      </c>
      <c r="CI227" s="1" t="s">
        <v>39</v>
      </c>
      <c r="CJ227" s="6"/>
      <c r="CK227" s="6"/>
      <c r="CL227" s="1" t="s">
        <v>49</v>
      </c>
      <c r="CM227" s="1" t="s">
        <v>39</v>
      </c>
      <c r="CN227" s="6"/>
      <c r="CO227" s="6"/>
      <c r="CP227" s="1" t="s">
        <v>50</v>
      </c>
      <c r="CQ227" s="1" t="s">
        <v>51</v>
      </c>
      <c r="CR227" s="6"/>
      <c r="CS227" s="6"/>
      <c r="CT227" s="1" t="s">
        <v>50</v>
      </c>
      <c r="CU227" s="1" t="s">
        <v>39</v>
      </c>
      <c r="CV227" s="6"/>
      <c r="CW227" s="6"/>
      <c r="CX227" s="1" t="s">
        <v>50</v>
      </c>
      <c r="CY227" s="1" t="s">
        <v>39</v>
      </c>
      <c r="CZ227" s="6"/>
      <c r="DA227" s="6"/>
      <c r="DB227" s="1" t="s">
        <v>59</v>
      </c>
      <c r="DC227" s="1" t="s">
        <v>60</v>
      </c>
      <c r="DD227" s="6"/>
      <c r="DE227" s="6"/>
      <c r="DF227" s="1" t="s">
        <v>52</v>
      </c>
      <c r="DG227" s="1" t="s">
        <v>53</v>
      </c>
      <c r="DH227" s="6"/>
      <c r="DI227" s="6"/>
      <c r="DJ227" s="1" t="s">
        <v>31</v>
      </c>
      <c r="DK227" s="11">
        <f t="shared" si="19"/>
        <v>21.119470079999999</v>
      </c>
    </row>
    <row r="228" spans="1:115" ht="15.75" x14ac:dyDescent="0.25">
      <c r="A228" s="6">
        <v>226</v>
      </c>
      <c r="B228" s="6">
        <v>1</v>
      </c>
      <c r="C228" s="9" t="s">
        <v>442</v>
      </c>
      <c r="D228" s="8" t="s">
        <v>373</v>
      </c>
      <c r="E228" s="6">
        <v>203.89599999999999</v>
      </c>
      <c r="F228" s="6">
        <v>216.60300000000001</v>
      </c>
      <c r="G228" s="10">
        <v>104.82684</v>
      </c>
      <c r="H228" s="3">
        <f t="shared" si="15"/>
        <v>92.119839999999982</v>
      </c>
      <c r="I228" s="3">
        <f t="shared" si="16"/>
        <v>35.481017360000003</v>
      </c>
      <c r="J228" s="1" t="s">
        <v>28</v>
      </c>
      <c r="K228" s="1" t="s">
        <v>29</v>
      </c>
      <c r="L228" s="6"/>
      <c r="M228" s="6"/>
      <c r="N228" s="1" t="s">
        <v>30</v>
      </c>
      <c r="O228" s="1" t="s">
        <v>34</v>
      </c>
      <c r="P228" s="6"/>
      <c r="Q228" s="6"/>
      <c r="R228" s="1" t="s">
        <v>30</v>
      </c>
      <c r="S228" s="1" t="s">
        <v>32</v>
      </c>
      <c r="T228" s="6"/>
      <c r="U228" s="6"/>
      <c r="V228" s="6" t="s">
        <v>30</v>
      </c>
      <c r="W228" s="6" t="s">
        <v>33</v>
      </c>
      <c r="X228" s="6"/>
      <c r="Y228" s="6"/>
      <c r="Z228" s="1" t="s">
        <v>30</v>
      </c>
      <c r="AA228" s="1" t="s">
        <v>34</v>
      </c>
      <c r="AB228" s="6"/>
      <c r="AC228" s="6"/>
      <c r="AD228" s="1" t="s">
        <v>35</v>
      </c>
      <c r="AE228" s="1" t="s">
        <v>29</v>
      </c>
      <c r="AF228" s="6"/>
      <c r="AG228" s="6"/>
      <c r="AH228" s="1" t="s">
        <v>36</v>
      </c>
      <c r="AI228" s="1" t="s">
        <v>37</v>
      </c>
      <c r="AJ228" s="6"/>
      <c r="AK228" s="6"/>
      <c r="AL228" s="1" t="s">
        <v>38</v>
      </c>
      <c r="AM228" s="1" t="s">
        <v>39</v>
      </c>
      <c r="AN228" s="6">
        <v>2</v>
      </c>
      <c r="AO228" s="6">
        <v>1.103</v>
      </c>
      <c r="AP228" s="1" t="s">
        <v>40</v>
      </c>
      <c r="AQ228" s="1" t="s">
        <v>41</v>
      </c>
      <c r="AR228" s="6"/>
      <c r="AS228" s="6"/>
      <c r="AT228" s="6"/>
      <c r="AU228" s="6"/>
      <c r="AV228" s="6"/>
      <c r="AW228" s="6"/>
      <c r="AX228" s="1" t="s">
        <v>42</v>
      </c>
      <c r="AY228" s="1" t="s">
        <v>39</v>
      </c>
      <c r="AZ228" s="6"/>
      <c r="BA228" s="6"/>
      <c r="BB228" s="1" t="s">
        <v>42</v>
      </c>
      <c r="BC228" s="1" t="s">
        <v>33</v>
      </c>
      <c r="BD228" s="6"/>
      <c r="BE228" s="6"/>
      <c r="BF228" s="1" t="s">
        <v>42</v>
      </c>
      <c r="BG228" s="1" t="s">
        <v>39</v>
      </c>
      <c r="BH228" s="6"/>
      <c r="BI228" s="11"/>
      <c r="BJ228" s="1" t="s">
        <v>43</v>
      </c>
      <c r="BK228" s="1" t="s">
        <v>44</v>
      </c>
      <c r="BL228" s="6">
        <v>0.01</v>
      </c>
      <c r="BM228" s="6">
        <v>4.0599999999999996</v>
      </c>
      <c r="BN228" s="1" t="s">
        <v>45</v>
      </c>
      <c r="BO228" s="1" t="s">
        <v>44</v>
      </c>
      <c r="BP228" s="6"/>
      <c r="BQ228" s="6"/>
      <c r="BR228" s="1" t="s">
        <v>46</v>
      </c>
      <c r="BS228" s="1" t="s">
        <v>47</v>
      </c>
      <c r="BT228" s="6"/>
      <c r="BU228" s="6"/>
      <c r="BV228" s="1" t="s">
        <v>46</v>
      </c>
      <c r="BW228" s="1" t="s">
        <v>41</v>
      </c>
      <c r="BX228" s="6"/>
      <c r="BY228" s="6"/>
      <c r="BZ228" s="1" t="s">
        <v>46</v>
      </c>
      <c r="CA228" s="1" t="s">
        <v>48</v>
      </c>
      <c r="CB228" s="6"/>
      <c r="CC228" s="6"/>
      <c r="CD228" s="1" t="s">
        <v>46</v>
      </c>
      <c r="CE228" s="1" t="s">
        <v>48</v>
      </c>
      <c r="CF228" s="6"/>
      <c r="CG228" s="6"/>
      <c r="CH228" s="1" t="s">
        <v>46</v>
      </c>
      <c r="CI228" s="1" t="s">
        <v>39</v>
      </c>
      <c r="CJ228" s="6"/>
      <c r="CK228" s="6"/>
      <c r="CL228" s="1" t="s">
        <v>49</v>
      </c>
      <c r="CM228" s="1" t="s">
        <v>39</v>
      </c>
      <c r="CN228" s="6"/>
      <c r="CO228" s="6"/>
      <c r="CP228" s="1" t="s">
        <v>50</v>
      </c>
      <c r="CQ228" s="1" t="s">
        <v>51</v>
      </c>
      <c r="CR228" s="6">
        <v>0.02</v>
      </c>
      <c r="CS228" s="6">
        <v>3.36</v>
      </c>
      <c r="CT228" s="1" t="s">
        <v>50</v>
      </c>
      <c r="CU228" s="1" t="s">
        <v>39</v>
      </c>
      <c r="CV228" s="6">
        <v>2</v>
      </c>
      <c r="CW228" s="6">
        <v>0.33200000000000002</v>
      </c>
      <c r="CX228" s="1" t="s">
        <v>50</v>
      </c>
      <c r="CY228" s="1" t="s">
        <v>39</v>
      </c>
      <c r="CZ228" s="6"/>
      <c r="DA228" s="6"/>
      <c r="DB228" s="1" t="s">
        <v>59</v>
      </c>
      <c r="DC228" s="1" t="s">
        <v>60</v>
      </c>
      <c r="DD228" s="6"/>
      <c r="DE228" s="6"/>
      <c r="DF228" s="1" t="s">
        <v>52</v>
      </c>
      <c r="DG228" s="1" t="s">
        <v>53</v>
      </c>
      <c r="DH228" s="6"/>
      <c r="DI228" s="6"/>
      <c r="DJ228" s="1" t="s">
        <v>31</v>
      </c>
      <c r="DK228" s="11">
        <f t="shared" si="19"/>
        <v>26.626017360000002</v>
      </c>
    </row>
    <row r="229" spans="1:115" s="12" customFormat="1" ht="15.75" x14ac:dyDescent="0.25">
      <c r="A229" s="6">
        <v>227</v>
      </c>
      <c r="B229" s="6">
        <v>1</v>
      </c>
      <c r="C229" s="9" t="s">
        <v>220</v>
      </c>
      <c r="D229" s="8" t="s">
        <v>373</v>
      </c>
      <c r="E229" s="6">
        <v>-224.14099999999999</v>
      </c>
      <c r="F229" s="6">
        <v>412.15899999999999</v>
      </c>
      <c r="G229" s="10">
        <v>118.74132</v>
      </c>
      <c r="H229" s="3">
        <f t="shared" si="15"/>
        <v>-517.55867999999998</v>
      </c>
      <c r="I229" s="3">
        <f t="shared" si="16"/>
        <v>313.45699999999999</v>
      </c>
      <c r="J229" s="1" t="s">
        <v>28</v>
      </c>
      <c r="K229" s="1" t="s">
        <v>29</v>
      </c>
      <c r="L229" s="6"/>
      <c r="M229" s="6"/>
      <c r="N229" s="1" t="s">
        <v>30</v>
      </c>
      <c r="O229" s="1" t="s">
        <v>34</v>
      </c>
      <c r="P229" s="6"/>
      <c r="Q229" s="6"/>
      <c r="R229" s="1" t="s">
        <v>30</v>
      </c>
      <c r="S229" s="1" t="s">
        <v>32</v>
      </c>
      <c r="T229" s="6"/>
      <c r="U229" s="6"/>
      <c r="V229" s="6" t="s">
        <v>30</v>
      </c>
      <c r="W229" s="6" t="s">
        <v>33</v>
      </c>
      <c r="X229" s="6"/>
      <c r="Y229" s="6"/>
      <c r="Z229" s="1" t="s">
        <v>30</v>
      </c>
      <c r="AA229" s="1" t="s">
        <v>34</v>
      </c>
      <c r="AB229" s="6"/>
      <c r="AC229" s="6"/>
      <c r="AD229" s="1" t="s">
        <v>35</v>
      </c>
      <c r="AE229" s="1" t="s">
        <v>29</v>
      </c>
      <c r="AF229" s="6"/>
      <c r="AG229" s="6"/>
      <c r="AH229" s="1" t="s">
        <v>36</v>
      </c>
      <c r="AI229" s="1" t="s">
        <v>37</v>
      </c>
      <c r="AJ229" s="6">
        <v>9.5000000000000001E-2</v>
      </c>
      <c r="AK229" s="6">
        <v>302.76</v>
      </c>
      <c r="AL229" s="1" t="s">
        <v>38</v>
      </c>
      <c r="AM229" s="1" t="s">
        <v>39</v>
      </c>
      <c r="AN229" s="6"/>
      <c r="AO229" s="6"/>
      <c r="AP229" s="1" t="s">
        <v>40</v>
      </c>
      <c r="AQ229" s="1" t="s">
        <v>41</v>
      </c>
      <c r="AR229" s="6"/>
      <c r="AS229" s="6"/>
      <c r="AT229" s="6"/>
      <c r="AU229" s="6"/>
      <c r="AV229" s="6"/>
      <c r="AW229" s="6"/>
      <c r="AX229" s="1" t="s">
        <v>42</v>
      </c>
      <c r="AY229" s="1" t="s">
        <v>39</v>
      </c>
      <c r="AZ229" s="6">
        <v>1</v>
      </c>
      <c r="BA229" s="6">
        <v>3.2909999999999999</v>
      </c>
      <c r="BB229" s="1" t="s">
        <v>42</v>
      </c>
      <c r="BC229" s="1" t="s">
        <v>33</v>
      </c>
      <c r="BD229" s="6">
        <v>1</v>
      </c>
      <c r="BE229" s="6">
        <v>7.4059999999999997</v>
      </c>
      <c r="BF229" s="1" t="s">
        <v>42</v>
      </c>
      <c r="BG229" s="1" t="s">
        <v>39</v>
      </c>
      <c r="BH229" s="6"/>
      <c r="BI229" s="11"/>
      <c r="BJ229" s="1" t="s">
        <v>43</v>
      </c>
      <c r="BK229" s="1" t="s">
        <v>44</v>
      </c>
      <c r="BL229" s="6"/>
      <c r="BM229" s="6"/>
      <c r="BN229" s="1" t="s">
        <v>45</v>
      </c>
      <c r="BO229" s="1" t="s">
        <v>44</v>
      </c>
      <c r="BP229" s="6"/>
      <c r="BQ229" s="6"/>
      <c r="BR229" s="1" t="s">
        <v>46</v>
      </c>
      <c r="BS229" s="1" t="s">
        <v>47</v>
      </c>
      <c r="BT229" s="6"/>
      <c r="BU229" s="6"/>
      <c r="BV229" s="1" t="s">
        <v>46</v>
      </c>
      <c r="BW229" s="1" t="s">
        <v>41</v>
      </c>
      <c r="BX229" s="6"/>
      <c r="BY229" s="6"/>
      <c r="BZ229" s="1" t="s">
        <v>46</v>
      </c>
      <c r="CA229" s="1" t="s">
        <v>48</v>
      </c>
      <c r="CB229" s="6"/>
      <c r="CC229" s="6"/>
      <c r="CD229" s="1" t="s">
        <v>46</v>
      </c>
      <c r="CE229" s="1" t="s">
        <v>48</v>
      </c>
      <c r="CF229" s="6"/>
      <c r="CG229" s="6"/>
      <c r="CH229" s="1" t="s">
        <v>46</v>
      </c>
      <c r="CI229" s="1" t="s">
        <v>39</v>
      </c>
      <c r="CJ229" s="6"/>
      <c r="CK229" s="6"/>
      <c r="CL229" s="1" t="s">
        <v>49</v>
      </c>
      <c r="CM229" s="1" t="s">
        <v>39</v>
      </c>
      <c r="CN229" s="6"/>
      <c r="CO229" s="6"/>
      <c r="CP229" s="1" t="s">
        <v>50</v>
      </c>
      <c r="CQ229" s="1" t="s">
        <v>51</v>
      </c>
      <c r="CR229" s="6"/>
      <c r="CS229" s="6"/>
      <c r="CT229" s="1" t="s">
        <v>50</v>
      </c>
      <c r="CU229" s="1" t="s">
        <v>39</v>
      </c>
      <c r="CV229" s="6"/>
      <c r="CW229" s="6"/>
      <c r="CX229" s="1" t="s">
        <v>50</v>
      </c>
      <c r="CY229" s="1" t="s">
        <v>39</v>
      </c>
      <c r="CZ229" s="6"/>
      <c r="DA229" s="6"/>
      <c r="DB229" s="1" t="s">
        <v>59</v>
      </c>
      <c r="DC229" s="1" t="s">
        <v>60</v>
      </c>
      <c r="DD229" s="6"/>
      <c r="DE229" s="6"/>
      <c r="DF229" s="1" t="s">
        <v>52</v>
      </c>
      <c r="DG229" s="1" t="s">
        <v>53</v>
      </c>
      <c r="DH229" s="6"/>
      <c r="DI229" s="6"/>
      <c r="DJ229" s="1" t="s">
        <v>31</v>
      </c>
      <c r="DK229" s="11"/>
    </row>
    <row r="230" spans="1:115" ht="15.75" x14ac:dyDescent="0.25">
      <c r="A230" s="6">
        <v>228</v>
      </c>
      <c r="B230" s="6">
        <v>1</v>
      </c>
      <c r="C230" s="9" t="s">
        <v>221</v>
      </c>
      <c r="D230" s="8" t="s">
        <v>373</v>
      </c>
      <c r="E230" s="6">
        <v>296.34699999999998</v>
      </c>
      <c r="F230" s="6">
        <v>1.0609999999999999</v>
      </c>
      <c r="G230" s="10">
        <v>115.97580000000001</v>
      </c>
      <c r="H230" s="3">
        <f t="shared" si="15"/>
        <v>411.26179999999999</v>
      </c>
      <c r="I230" s="3">
        <f t="shared" si="16"/>
        <v>29.457853200000002</v>
      </c>
      <c r="J230" s="1" t="s">
        <v>28</v>
      </c>
      <c r="K230" s="1" t="s">
        <v>29</v>
      </c>
      <c r="L230" s="6"/>
      <c r="M230" s="6"/>
      <c r="N230" s="1" t="s">
        <v>30</v>
      </c>
      <c r="O230" s="1" t="s">
        <v>34</v>
      </c>
      <c r="P230" s="6"/>
      <c r="Q230" s="6"/>
      <c r="R230" s="1" t="s">
        <v>30</v>
      </c>
      <c r="S230" s="1" t="s">
        <v>32</v>
      </c>
      <c r="T230" s="6"/>
      <c r="U230" s="6"/>
      <c r="V230" s="6" t="s">
        <v>30</v>
      </c>
      <c r="W230" s="6" t="s">
        <v>33</v>
      </c>
      <c r="X230" s="6"/>
      <c r="Y230" s="6"/>
      <c r="Z230" s="1" t="s">
        <v>30</v>
      </c>
      <c r="AA230" s="1" t="s">
        <v>34</v>
      </c>
      <c r="AB230" s="6"/>
      <c r="AC230" s="6"/>
      <c r="AD230" s="1" t="s">
        <v>35</v>
      </c>
      <c r="AE230" s="1" t="s">
        <v>29</v>
      </c>
      <c r="AF230" s="6"/>
      <c r="AG230" s="6"/>
      <c r="AH230" s="1" t="s">
        <v>36</v>
      </c>
      <c r="AI230" s="1" t="s">
        <v>37</v>
      </c>
      <c r="AJ230" s="6"/>
      <c r="AK230" s="6"/>
      <c r="AL230" s="1" t="s">
        <v>38</v>
      </c>
      <c r="AM230" s="1" t="s">
        <v>39</v>
      </c>
      <c r="AN230" s="6"/>
      <c r="AO230" s="6"/>
      <c r="AP230" s="1" t="s">
        <v>40</v>
      </c>
      <c r="AQ230" s="1" t="s">
        <v>41</v>
      </c>
      <c r="AR230" s="6"/>
      <c r="AS230" s="6"/>
      <c r="AT230" s="6"/>
      <c r="AU230" s="6"/>
      <c r="AV230" s="6"/>
      <c r="AW230" s="6"/>
      <c r="AX230" s="1" t="s">
        <v>42</v>
      </c>
      <c r="AY230" s="1" t="s">
        <v>39</v>
      </c>
      <c r="AZ230" s="6"/>
      <c r="BA230" s="6"/>
      <c r="BB230" s="1" t="s">
        <v>42</v>
      </c>
      <c r="BC230" s="1" t="s">
        <v>33</v>
      </c>
      <c r="BD230" s="6"/>
      <c r="BE230" s="6"/>
      <c r="BF230" s="1" t="s">
        <v>42</v>
      </c>
      <c r="BG230" s="1" t="s">
        <v>39</v>
      </c>
      <c r="BH230" s="6"/>
      <c r="BI230" s="11"/>
      <c r="BJ230" s="1" t="s">
        <v>43</v>
      </c>
      <c r="BK230" s="1" t="s">
        <v>44</v>
      </c>
      <c r="BL230" s="6"/>
      <c r="BM230" s="6"/>
      <c r="BN230" s="1" t="s">
        <v>45</v>
      </c>
      <c r="BO230" s="1" t="s">
        <v>44</v>
      </c>
      <c r="BP230" s="6"/>
      <c r="BQ230" s="6"/>
      <c r="BR230" s="1" t="s">
        <v>46</v>
      </c>
      <c r="BS230" s="1" t="s">
        <v>47</v>
      </c>
      <c r="BT230" s="6"/>
      <c r="BU230" s="6"/>
      <c r="BV230" s="1" t="s">
        <v>46</v>
      </c>
      <c r="BW230" s="1" t="s">
        <v>41</v>
      </c>
      <c r="BX230" s="6"/>
      <c r="BY230" s="6"/>
      <c r="BZ230" s="1" t="s">
        <v>46</v>
      </c>
      <c r="CA230" s="1" t="s">
        <v>48</v>
      </c>
      <c r="CB230" s="6"/>
      <c r="CC230" s="6"/>
      <c r="CD230" s="1" t="s">
        <v>46</v>
      </c>
      <c r="CE230" s="1" t="s">
        <v>48</v>
      </c>
      <c r="CF230" s="6"/>
      <c r="CG230" s="6"/>
      <c r="CH230" s="1" t="s">
        <v>46</v>
      </c>
      <c r="CI230" s="1" t="s">
        <v>39</v>
      </c>
      <c r="CJ230" s="6"/>
      <c r="CK230" s="6"/>
      <c r="CL230" s="1" t="s">
        <v>49</v>
      </c>
      <c r="CM230" s="1" t="s">
        <v>39</v>
      </c>
      <c r="CN230" s="6"/>
      <c r="CO230" s="6"/>
      <c r="CP230" s="1" t="s">
        <v>50</v>
      </c>
      <c r="CQ230" s="1" t="s">
        <v>51</v>
      </c>
      <c r="CR230" s="6"/>
      <c r="CS230" s="6"/>
      <c r="CT230" s="1" t="s">
        <v>50</v>
      </c>
      <c r="CU230" s="1" t="s">
        <v>39</v>
      </c>
      <c r="CV230" s="6"/>
      <c r="CW230" s="6"/>
      <c r="CX230" s="1" t="s">
        <v>50</v>
      </c>
      <c r="CY230" s="1" t="s">
        <v>39</v>
      </c>
      <c r="CZ230" s="6"/>
      <c r="DA230" s="6"/>
      <c r="DB230" s="1" t="s">
        <v>59</v>
      </c>
      <c r="DC230" s="1" t="s">
        <v>60</v>
      </c>
      <c r="DD230" s="6"/>
      <c r="DE230" s="6"/>
      <c r="DF230" s="1" t="s">
        <v>52</v>
      </c>
      <c r="DG230" s="1" t="s">
        <v>53</v>
      </c>
      <c r="DH230" s="6"/>
      <c r="DI230" s="6"/>
      <c r="DJ230" s="1" t="s">
        <v>31</v>
      </c>
      <c r="DK230" s="11">
        <f>0.254*G230</f>
        <v>29.457853200000002</v>
      </c>
    </row>
    <row r="231" spans="1:115" ht="15.75" x14ac:dyDescent="0.25">
      <c r="A231" s="6">
        <v>229</v>
      </c>
      <c r="B231" s="6">
        <v>1</v>
      </c>
      <c r="C231" s="9" t="s">
        <v>222</v>
      </c>
      <c r="D231" s="8" t="s">
        <v>373</v>
      </c>
      <c r="E231" s="6">
        <v>303.81799999999998</v>
      </c>
      <c r="F231" s="6">
        <v>28.698</v>
      </c>
      <c r="G231" s="10">
        <v>83.716319999999996</v>
      </c>
      <c r="H231" s="3">
        <f t="shared" si="15"/>
        <v>358.83632</v>
      </c>
      <c r="I231" s="3">
        <f t="shared" si="16"/>
        <v>99.158945279999998</v>
      </c>
      <c r="J231" s="1" t="s">
        <v>28</v>
      </c>
      <c r="K231" s="1" t="s">
        <v>29</v>
      </c>
      <c r="L231" s="6">
        <v>0.03</v>
      </c>
      <c r="M231" s="6">
        <v>31.38</v>
      </c>
      <c r="N231" s="1" t="s">
        <v>30</v>
      </c>
      <c r="O231" s="1" t="s">
        <v>34</v>
      </c>
      <c r="P231" s="6"/>
      <c r="Q231" s="6"/>
      <c r="R231" s="1" t="s">
        <v>30</v>
      </c>
      <c r="S231" s="1" t="s">
        <v>32</v>
      </c>
      <c r="T231" s="6"/>
      <c r="U231" s="6"/>
      <c r="V231" s="6" t="s">
        <v>30</v>
      </c>
      <c r="W231" s="6" t="s">
        <v>33</v>
      </c>
      <c r="X231" s="6"/>
      <c r="Y231" s="6"/>
      <c r="Z231" s="1" t="s">
        <v>30</v>
      </c>
      <c r="AA231" s="1" t="s">
        <v>34</v>
      </c>
      <c r="AB231" s="6"/>
      <c r="AC231" s="6"/>
      <c r="AD231" s="1" t="s">
        <v>35</v>
      </c>
      <c r="AE231" s="1" t="s">
        <v>29</v>
      </c>
      <c r="AF231" s="6">
        <v>1.4999999999999999E-2</v>
      </c>
      <c r="AG231" s="6">
        <v>20.73</v>
      </c>
      <c r="AH231" s="1" t="s">
        <v>36</v>
      </c>
      <c r="AI231" s="1" t="s">
        <v>37</v>
      </c>
      <c r="AJ231" s="6"/>
      <c r="AK231" s="6"/>
      <c r="AL231" s="1" t="s">
        <v>38</v>
      </c>
      <c r="AM231" s="1" t="s">
        <v>39</v>
      </c>
      <c r="AN231" s="6">
        <v>2</v>
      </c>
      <c r="AO231" s="6">
        <v>1.103</v>
      </c>
      <c r="AP231" s="1" t="s">
        <v>40</v>
      </c>
      <c r="AQ231" s="1" t="s">
        <v>41</v>
      </c>
      <c r="AR231" s="6">
        <v>0.02</v>
      </c>
      <c r="AS231" s="6">
        <v>19.8</v>
      </c>
      <c r="AT231" s="6"/>
      <c r="AU231" s="6"/>
      <c r="AV231" s="6"/>
      <c r="AW231" s="6"/>
      <c r="AX231" s="1" t="s">
        <v>42</v>
      </c>
      <c r="AY231" s="1" t="s">
        <v>39</v>
      </c>
      <c r="AZ231" s="6"/>
      <c r="BA231" s="6"/>
      <c r="BB231" s="1" t="s">
        <v>42</v>
      </c>
      <c r="BC231" s="1" t="s">
        <v>33</v>
      </c>
      <c r="BD231" s="6"/>
      <c r="BE231" s="6"/>
      <c r="BF231" s="1" t="s">
        <v>42</v>
      </c>
      <c r="BG231" s="1" t="s">
        <v>39</v>
      </c>
      <c r="BH231" s="6"/>
      <c r="BI231" s="11"/>
      <c r="BJ231" s="1" t="s">
        <v>43</v>
      </c>
      <c r="BK231" s="1" t="s">
        <v>44</v>
      </c>
      <c r="BL231" s="6">
        <v>5.0000000000000001E-3</v>
      </c>
      <c r="BM231" s="6">
        <v>2.0299999999999998</v>
      </c>
      <c r="BN231" s="1" t="s">
        <v>45</v>
      </c>
      <c r="BO231" s="1" t="s">
        <v>44</v>
      </c>
      <c r="BP231" s="6"/>
      <c r="BQ231" s="6"/>
      <c r="BR231" s="1" t="s">
        <v>46</v>
      </c>
      <c r="BS231" s="1" t="s">
        <v>47</v>
      </c>
      <c r="BT231" s="6"/>
      <c r="BU231" s="6"/>
      <c r="BV231" s="1" t="s">
        <v>46</v>
      </c>
      <c r="BW231" s="1" t="s">
        <v>41</v>
      </c>
      <c r="BX231" s="6"/>
      <c r="BY231" s="6"/>
      <c r="BZ231" s="1" t="s">
        <v>46</v>
      </c>
      <c r="CA231" s="1" t="s">
        <v>48</v>
      </c>
      <c r="CB231" s="6"/>
      <c r="CC231" s="6"/>
      <c r="CD231" s="1" t="s">
        <v>46</v>
      </c>
      <c r="CE231" s="1" t="s">
        <v>48</v>
      </c>
      <c r="CF231" s="6"/>
      <c r="CG231" s="6"/>
      <c r="CH231" s="1" t="s">
        <v>46</v>
      </c>
      <c r="CI231" s="1" t="s">
        <v>39</v>
      </c>
      <c r="CJ231" s="6"/>
      <c r="CK231" s="6"/>
      <c r="CL231" s="1" t="s">
        <v>49</v>
      </c>
      <c r="CM231" s="1" t="s">
        <v>39</v>
      </c>
      <c r="CN231" s="6"/>
      <c r="CO231" s="6"/>
      <c r="CP231" s="1" t="s">
        <v>50</v>
      </c>
      <c r="CQ231" s="1" t="s">
        <v>51</v>
      </c>
      <c r="CR231" s="6">
        <v>1.4999999999999999E-2</v>
      </c>
      <c r="CS231" s="6">
        <v>2.52</v>
      </c>
      <c r="CT231" s="1" t="s">
        <v>50</v>
      </c>
      <c r="CU231" s="1" t="s">
        <v>39</v>
      </c>
      <c r="CV231" s="6">
        <v>2</v>
      </c>
      <c r="CW231" s="6">
        <v>0.33200000000000002</v>
      </c>
      <c r="CX231" s="1" t="s">
        <v>50</v>
      </c>
      <c r="CY231" s="1" t="s">
        <v>39</v>
      </c>
      <c r="CZ231" s="6"/>
      <c r="DA231" s="6"/>
      <c r="DB231" s="1" t="s">
        <v>59</v>
      </c>
      <c r="DC231" s="1" t="s">
        <v>60</v>
      </c>
      <c r="DD231" s="6"/>
      <c r="DE231" s="6"/>
      <c r="DF231" s="1" t="s">
        <v>52</v>
      </c>
      <c r="DG231" s="1" t="s">
        <v>53</v>
      </c>
      <c r="DH231" s="6"/>
      <c r="DI231" s="6"/>
      <c r="DJ231" s="1" t="s">
        <v>31</v>
      </c>
      <c r="DK231" s="11">
        <f>0.254*G231</f>
        <v>21.263945279999998</v>
      </c>
    </row>
    <row r="232" spans="1:115" ht="15.75" x14ac:dyDescent="0.25">
      <c r="A232" s="6">
        <v>230</v>
      </c>
      <c r="B232" s="6">
        <v>2</v>
      </c>
      <c r="C232" s="9" t="s">
        <v>223</v>
      </c>
      <c r="D232" s="8" t="s">
        <v>373</v>
      </c>
      <c r="E232" s="6">
        <v>1312.7719999999999</v>
      </c>
      <c r="F232" s="6">
        <v>16.314</v>
      </c>
      <c r="G232" s="10">
        <v>502.37736000000001</v>
      </c>
      <c r="H232" s="3">
        <f t="shared" si="15"/>
        <v>1798.8353599999998</v>
      </c>
      <c r="I232" s="3">
        <f t="shared" si="16"/>
        <v>175.73584944000001</v>
      </c>
      <c r="J232" s="1" t="s">
        <v>28</v>
      </c>
      <c r="K232" s="1" t="s">
        <v>29</v>
      </c>
      <c r="L232" s="6"/>
      <c r="M232" s="6"/>
      <c r="N232" s="1" t="s">
        <v>30</v>
      </c>
      <c r="O232" s="1" t="s">
        <v>34</v>
      </c>
      <c r="P232" s="6"/>
      <c r="Q232" s="6"/>
      <c r="R232" s="1" t="s">
        <v>30</v>
      </c>
      <c r="S232" s="1" t="s">
        <v>32</v>
      </c>
      <c r="T232" s="6"/>
      <c r="U232" s="6"/>
      <c r="V232" s="6" t="s">
        <v>30</v>
      </c>
      <c r="W232" s="6" t="s">
        <v>33</v>
      </c>
      <c r="X232" s="6"/>
      <c r="Y232" s="6"/>
      <c r="Z232" s="1" t="s">
        <v>30</v>
      </c>
      <c r="AA232" s="1" t="s">
        <v>34</v>
      </c>
      <c r="AB232" s="6"/>
      <c r="AC232" s="6"/>
      <c r="AD232" s="1" t="s">
        <v>35</v>
      </c>
      <c r="AE232" s="1" t="s">
        <v>29</v>
      </c>
      <c r="AF232" s="6"/>
      <c r="AG232" s="6"/>
      <c r="AH232" s="1" t="s">
        <v>36</v>
      </c>
      <c r="AI232" s="1" t="s">
        <v>37</v>
      </c>
      <c r="AJ232" s="6"/>
      <c r="AK232" s="6"/>
      <c r="AL232" s="1" t="s">
        <v>38</v>
      </c>
      <c r="AM232" s="1" t="s">
        <v>39</v>
      </c>
      <c r="AN232" s="6"/>
      <c r="AO232" s="6"/>
      <c r="AP232" s="1" t="s">
        <v>40</v>
      </c>
      <c r="AQ232" s="1" t="s">
        <v>41</v>
      </c>
      <c r="AR232" s="6"/>
      <c r="AS232" s="6"/>
      <c r="AT232" s="6"/>
      <c r="AU232" s="6"/>
      <c r="AV232" s="6"/>
      <c r="AW232" s="6"/>
      <c r="AX232" s="1" t="s">
        <v>42</v>
      </c>
      <c r="AY232" s="1" t="s">
        <v>39</v>
      </c>
      <c r="AZ232" s="6"/>
      <c r="BA232" s="6"/>
      <c r="BB232" s="1" t="s">
        <v>42</v>
      </c>
      <c r="BC232" s="1" t="s">
        <v>33</v>
      </c>
      <c r="BD232" s="6"/>
      <c r="BE232" s="6"/>
      <c r="BF232" s="1" t="s">
        <v>42</v>
      </c>
      <c r="BG232" s="1" t="s">
        <v>39</v>
      </c>
      <c r="BH232" s="6"/>
      <c r="BI232" s="11"/>
      <c r="BJ232" s="1" t="s">
        <v>43</v>
      </c>
      <c r="BK232" s="1" t="s">
        <v>44</v>
      </c>
      <c r="BL232" s="6"/>
      <c r="BM232" s="6"/>
      <c r="BN232" s="1" t="s">
        <v>45</v>
      </c>
      <c r="BO232" s="1" t="s">
        <v>44</v>
      </c>
      <c r="BP232" s="6"/>
      <c r="BQ232" s="6"/>
      <c r="BR232" s="1" t="s">
        <v>46</v>
      </c>
      <c r="BS232" s="1" t="s">
        <v>47</v>
      </c>
      <c r="BT232" s="6"/>
      <c r="BU232" s="6"/>
      <c r="BV232" s="1" t="s">
        <v>46</v>
      </c>
      <c r="BW232" s="1" t="s">
        <v>41</v>
      </c>
      <c r="BX232" s="6"/>
      <c r="BY232" s="6"/>
      <c r="BZ232" s="1" t="s">
        <v>46</v>
      </c>
      <c r="CA232" s="1" t="s">
        <v>48</v>
      </c>
      <c r="CB232" s="6"/>
      <c r="CC232" s="6"/>
      <c r="CD232" s="1" t="s">
        <v>46</v>
      </c>
      <c r="CE232" s="1" t="s">
        <v>48</v>
      </c>
      <c r="CF232" s="6"/>
      <c r="CG232" s="6"/>
      <c r="CH232" s="1" t="s">
        <v>46</v>
      </c>
      <c r="CI232" s="1" t="s">
        <v>39</v>
      </c>
      <c r="CJ232" s="6"/>
      <c r="CK232" s="6"/>
      <c r="CL232" s="1" t="s">
        <v>49</v>
      </c>
      <c r="CM232" s="1" t="s">
        <v>39</v>
      </c>
      <c r="CN232" s="6"/>
      <c r="CO232" s="6"/>
      <c r="CP232" s="1" t="s">
        <v>50</v>
      </c>
      <c r="CQ232" s="1" t="s">
        <v>51</v>
      </c>
      <c r="CR232" s="6"/>
      <c r="CS232" s="6"/>
      <c r="CT232" s="1" t="s">
        <v>50</v>
      </c>
      <c r="CU232" s="1" t="s">
        <v>39</v>
      </c>
      <c r="CV232" s="6">
        <v>28</v>
      </c>
      <c r="CW232" s="6">
        <v>48.131999999999998</v>
      </c>
      <c r="CX232" s="1" t="s">
        <v>50</v>
      </c>
      <c r="CY232" s="1" t="s">
        <v>39</v>
      </c>
      <c r="CZ232" s="6"/>
      <c r="DA232" s="6"/>
      <c r="DB232" s="1" t="s">
        <v>59</v>
      </c>
      <c r="DC232" s="1" t="s">
        <v>60</v>
      </c>
      <c r="DD232" s="6"/>
      <c r="DE232" s="6"/>
      <c r="DF232" s="1" t="s">
        <v>52</v>
      </c>
      <c r="DG232" s="1" t="s">
        <v>53</v>
      </c>
      <c r="DH232" s="6"/>
      <c r="DI232" s="6"/>
      <c r="DJ232" s="1" t="s">
        <v>31</v>
      </c>
      <c r="DK232" s="11">
        <f>0.254*G232</f>
        <v>127.60384944</v>
      </c>
    </row>
    <row r="233" spans="1:115" ht="15.75" x14ac:dyDescent="0.25">
      <c r="A233" s="6">
        <v>231</v>
      </c>
      <c r="B233" s="6">
        <v>2</v>
      </c>
      <c r="C233" s="9" t="s">
        <v>224</v>
      </c>
      <c r="D233" s="8" t="s">
        <v>373</v>
      </c>
      <c r="E233" s="6">
        <v>925.73599999999999</v>
      </c>
      <c r="F233" s="6">
        <v>374.59199999999998</v>
      </c>
      <c r="G233" s="10">
        <v>358.21848</v>
      </c>
      <c r="H233" s="3">
        <f t="shared" si="15"/>
        <v>909.36248000000001</v>
      </c>
      <c r="I233" s="3">
        <f t="shared" si="16"/>
        <v>615.71149391999995</v>
      </c>
      <c r="J233" s="1" t="s">
        <v>28</v>
      </c>
      <c r="K233" s="1" t="s">
        <v>29</v>
      </c>
      <c r="L233" s="6">
        <v>0.04</v>
      </c>
      <c r="M233" s="6">
        <v>76.64</v>
      </c>
      <c r="N233" s="1" t="s">
        <v>30</v>
      </c>
      <c r="O233" s="1" t="s">
        <v>34</v>
      </c>
      <c r="P233" s="6"/>
      <c r="Q233" s="6"/>
      <c r="R233" s="1" t="s">
        <v>30</v>
      </c>
      <c r="S233" s="1" t="s">
        <v>32</v>
      </c>
      <c r="T233" s="6">
        <v>0.1</v>
      </c>
      <c r="U233" s="6">
        <v>382.5</v>
      </c>
      <c r="V233" s="6" t="s">
        <v>30</v>
      </c>
      <c r="W233" s="6" t="s">
        <v>33</v>
      </c>
      <c r="X233" s="6"/>
      <c r="Y233" s="6"/>
      <c r="Z233" s="1" t="s">
        <v>30</v>
      </c>
      <c r="AA233" s="1" t="s">
        <v>34</v>
      </c>
      <c r="AB233" s="6"/>
      <c r="AC233" s="6"/>
      <c r="AD233" s="1" t="s">
        <v>35</v>
      </c>
      <c r="AE233" s="1" t="s">
        <v>29</v>
      </c>
      <c r="AF233" s="6"/>
      <c r="AG233" s="6"/>
      <c r="AH233" s="1" t="s">
        <v>36</v>
      </c>
      <c r="AI233" s="1" t="s">
        <v>37</v>
      </c>
      <c r="AJ233" s="6"/>
      <c r="AK233" s="6"/>
      <c r="AL233" s="1" t="s">
        <v>38</v>
      </c>
      <c r="AM233" s="1" t="s">
        <v>39</v>
      </c>
      <c r="AN233" s="6"/>
      <c r="AO233" s="6"/>
      <c r="AP233" s="1" t="s">
        <v>40</v>
      </c>
      <c r="AQ233" s="1" t="s">
        <v>41</v>
      </c>
      <c r="AR233" s="6"/>
      <c r="AS233" s="6"/>
      <c r="AT233" s="6"/>
      <c r="AU233" s="6"/>
      <c r="AV233" s="6"/>
      <c r="AW233" s="6"/>
      <c r="AX233" s="1" t="s">
        <v>42</v>
      </c>
      <c r="AY233" s="1" t="s">
        <v>39</v>
      </c>
      <c r="AZ233" s="6"/>
      <c r="BA233" s="6"/>
      <c r="BB233" s="1" t="s">
        <v>42</v>
      </c>
      <c r="BC233" s="1" t="s">
        <v>33</v>
      </c>
      <c r="BD233" s="6">
        <v>5</v>
      </c>
      <c r="BE233" s="6">
        <f>5*7.406</f>
        <v>37.03</v>
      </c>
      <c r="BF233" s="1" t="s">
        <v>42</v>
      </c>
      <c r="BG233" s="1" t="s">
        <v>39</v>
      </c>
      <c r="BH233" s="6"/>
      <c r="BI233" s="11"/>
      <c r="BJ233" s="1" t="s">
        <v>43</v>
      </c>
      <c r="BK233" s="1" t="s">
        <v>44</v>
      </c>
      <c r="BL233" s="6"/>
      <c r="BM233" s="6"/>
      <c r="BN233" s="1" t="s">
        <v>45</v>
      </c>
      <c r="BO233" s="1" t="s">
        <v>44</v>
      </c>
      <c r="BP233" s="6"/>
      <c r="BQ233" s="6"/>
      <c r="BR233" s="1" t="s">
        <v>46</v>
      </c>
      <c r="BS233" s="1" t="s">
        <v>47</v>
      </c>
      <c r="BT233" s="6"/>
      <c r="BU233" s="6"/>
      <c r="BV233" s="1" t="s">
        <v>46</v>
      </c>
      <c r="BW233" s="1" t="s">
        <v>41</v>
      </c>
      <c r="BX233" s="6"/>
      <c r="BY233" s="6"/>
      <c r="BZ233" s="1" t="s">
        <v>46</v>
      </c>
      <c r="CA233" s="1" t="s">
        <v>48</v>
      </c>
      <c r="CB233" s="6"/>
      <c r="CC233" s="6"/>
      <c r="CD233" s="1" t="s">
        <v>46</v>
      </c>
      <c r="CE233" s="1" t="s">
        <v>48</v>
      </c>
      <c r="CF233" s="6"/>
      <c r="CG233" s="6"/>
      <c r="CH233" s="1" t="s">
        <v>46</v>
      </c>
      <c r="CI233" s="1" t="s">
        <v>39</v>
      </c>
      <c r="CJ233" s="6">
        <v>2</v>
      </c>
      <c r="CK233" s="6">
        <v>11.954000000000001</v>
      </c>
      <c r="CL233" s="1" t="s">
        <v>49</v>
      </c>
      <c r="CM233" s="1" t="s">
        <v>39</v>
      </c>
      <c r="CN233" s="6"/>
      <c r="CO233" s="6"/>
      <c r="CP233" s="1" t="s">
        <v>50</v>
      </c>
      <c r="CQ233" s="1" t="s">
        <v>51</v>
      </c>
      <c r="CR233" s="6">
        <v>0.1</v>
      </c>
      <c r="CS233" s="6">
        <v>16.600000000000001</v>
      </c>
      <c r="CT233" s="1" t="s">
        <v>50</v>
      </c>
      <c r="CU233" s="1" t="s">
        <v>39</v>
      </c>
      <c r="CV233" s="6"/>
      <c r="CW233" s="6"/>
      <c r="CX233" s="1" t="s">
        <v>50</v>
      </c>
      <c r="CY233" s="1" t="s">
        <v>39</v>
      </c>
      <c r="CZ233" s="6"/>
      <c r="DA233" s="6"/>
      <c r="DB233" s="1" t="s">
        <v>59</v>
      </c>
      <c r="DC233" s="1" t="s">
        <v>60</v>
      </c>
      <c r="DD233" s="6"/>
      <c r="DE233" s="6"/>
      <c r="DF233" s="1" t="s">
        <v>52</v>
      </c>
      <c r="DG233" s="1" t="s">
        <v>53</v>
      </c>
      <c r="DH233" s="6"/>
      <c r="DI233" s="6"/>
      <c r="DJ233" s="1" t="s">
        <v>31</v>
      </c>
      <c r="DK233" s="11">
        <f>0.254*G233</f>
        <v>90.987493920000006</v>
      </c>
    </row>
    <row r="234" spans="1:115" s="12" customFormat="1" ht="15.75" x14ac:dyDescent="0.25">
      <c r="A234" s="6">
        <v>232</v>
      </c>
      <c r="B234" s="6">
        <v>2</v>
      </c>
      <c r="C234" s="9" t="s">
        <v>443</v>
      </c>
      <c r="D234" s="8" t="s">
        <v>373</v>
      </c>
      <c r="E234" s="6">
        <v>94.024000000000001</v>
      </c>
      <c r="F234" s="6">
        <v>2.113</v>
      </c>
      <c r="G234" s="10">
        <v>62.707920000000001</v>
      </c>
      <c r="H234" s="3">
        <f t="shared" si="15"/>
        <v>154.61892</v>
      </c>
      <c r="I234" s="3">
        <f t="shared" si="16"/>
        <v>379.09800000000001</v>
      </c>
      <c r="J234" s="1" t="s">
        <v>28</v>
      </c>
      <c r="K234" s="1" t="s">
        <v>29</v>
      </c>
      <c r="L234" s="6"/>
      <c r="M234" s="6"/>
      <c r="N234" s="1" t="s">
        <v>30</v>
      </c>
      <c r="O234" s="1" t="s">
        <v>34</v>
      </c>
      <c r="P234" s="6"/>
      <c r="Q234" s="6"/>
      <c r="R234" s="1" t="s">
        <v>30</v>
      </c>
      <c r="S234" s="1" t="s">
        <v>32</v>
      </c>
      <c r="T234" s="6"/>
      <c r="U234" s="6"/>
      <c r="V234" s="6" t="s">
        <v>30</v>
      </c>
      <c r="W234" s="6" t="s">
        <v>33</v>
      </c>
      <c r="X234" s="6"/>
      <c r="Y234" s="6"/>
      <c r="Z234" s="1" t="s">
        <v>30</v>
      </c>
      <c r="AA234" s="1" t="s">
        <v>34</v>
      </c>
      <c r="AB234" s="6"/>
      <c r="AC234" s="6"/>
      <c r="AD234" s="1" t="s">
        <v>35</v>
      </c>
      <c r="AE234" s="1" t="s">
        <v>29</v>
      </c>
      <c r="AF234" s="6">
        <v>3.5999999999999997E-2</v>
      </c>
      <c r="AG234" s="6">
        <v>49.752000000000002</v>
      </c>
      <c r="AH234" s="1" t="s">
        <v>36</v>
      </c>
      <c r="AI234" s="1" t="s">
        <v>37</v>
      </c>
      <c r="AJ234" s="6">
        <v>0.129</v>
      </c>
      <c r="AK234" s="6">
        <v>319.06</v>
      </c>
      <c r="AL234" s="1" t="s">
        <v>38</v>
      </c>
      <c r="AM234" s="1" t="s">
        <v>39</v>
      </c>
      <c r="AN234" s="6"/>
      <c r="AO234" s="6"/>
      <c r="AP234" s="1" t="s">
        <v>40</v>
      </c>
      <c r="AQ234" s="1" t="s">
        <v>41</v>
      </c>
      <c r="AR234" s="6"/>
      <c r="AS234" s="6"/>
      <c r="AT234" s="6"/>
      <c r="AU234" s="6"/>
      <c r="AV234" s="6"/>
      <c r="AW234" s="6"/>
      <c r="AX234" s="1" t="s">
        <v>42</v>
      </c>
      <c r="AY234" s="1" t="s">
        <v>39</v>
      </c>
      <c r="AZ234" s="6"/>
      <c r="BA234" s="6"/>
      <c r="BB234" s="1" t="s">
        <v>42</v>
      </c>
      <c r="BC234" s="1" t="s">
        <v>33</v>
      </c>
      <c r="BD234" s="6">
        <v>1</v>
      </c>
      <c r="BE234" s="6">
        <v>7.4059999999999997</v>
      </c>
      <c r="BF234" s="1" t="s">
        <v>42</v>
      </c>
      <c r="BG234" s="1" t="s">
        <v>39</v>
      </c>
      <c r="BH234" s="6"/>
      <c r="BI234" s="11"/>
      <c r="BJ234" s="1" t="s">
        <v>43</v>
      </c>
      <c r="BK234" s="1" t="s">
        <v>44</v>
      </c>
      <c r="BL234" s="6"/>
      <c r="BM234" s="6"/>
      <c r="BN234" s="1" t="s">
        <v>45</v>
      </c>
      <c r="BO234" s="1" t="s">
        <v>44</v>
      </c>
      <c r="BP234" s="6"/>
      <c r="BQ234" s="6"/>
      <c r="BR234" s="1" t="s">
        <v>46</v>
      </c>
      <c r="BS234" s="1" t="s">
        <v>47</v>
      </c>
      <c r="BT234" s="6"/>
      <c r="BU234" s="6"/>
      <c r="BV234" s="1" t="s">
        <v>46</v>
      </c>
      <c r="BW234" s="1" t="s">
        <v>41</v>
      </c>
      <c r="BX234" s="6"/>
      <c r="BY234" s="6"/>
      <c r="BZ234" s="1" t="s">
        <v>46</v>
      </c>
      <c r="CA234" s="1" t="s">
        <v>48</v>
      </c>
      <c r="CB234" s="6"/>
      <c r="CC234" s="6"/>
      <c r="CD234" s="1" t="s">
        <v>46</v>
      </c>
      <c r="CE234" s="1" t="s">
        <v>48</v>
      </c>
      <c r="CF234" s="6"/>
      <c r="CG234" s="6"/>
      <c r="CH234" s="1" t="s">
        <v>46</v>
      </c>
      <c r="CI234" s="1" t="s">
        <v>39</v>
      </c>
      <c r="CJ234" s="6"/>
      <c r="CK234" s="6"/>
      <c r="CL234" s="1" t="s">
        <v>49</v>
      </c>
      <c r="CM234" s="1" t="s">
        <v>39</v>
      </c>
      <c r="CN234" s="6">
        <v>5</v>
      </c>
      <c r="CO234" s="6">
        <v>2.88</v>
      </c>
      <c r="CP234" s="1" t="s">
        <v>50</v>
      </c>
      <c r="CQ234" s="1" t="s">
        <v>51</v>
      </c>
      <c r="CR234" s="6"/>
      <c r="CS234" s="6"/>
      <c r="CT234" s="1" t="s">
        <v>50</v>
      </c>
      <c r="CU234" s="1" t="s">
        <v>39</v>
      </c>
      <c r="CV234" s="6"/>
      <c r="CW234" s="6"/>
      <c r="CX234" s="1" t="s">
        <v>50</v>
      </c>
      <c r="CY234" s="1" t="s">
        <v>39</v>
      </c>
      <c r="CZ234" s="6"/>
      <c r="DA234" s="6"/>
      <c r="DB234" s="1" t="s">
        <v>59</v>
      </c>
      <c r="DC234" s="1" t="s">
        <v>60</v>
      </c>
      <c r="DD234" s="6"/>
      <c r="DE234" s="6"/>
      <c r="DF234" s="1" t="s">
        <v>52</v>
      </c>
      <c r="DG234" s="1" t="s">
        <v>53</v>
      </c>
      <c r="DH234" s="6"/>
      <c r="DI234" s="6"/>
      <c r="DJ234" s="1" t="s">
        <v>31</v>
      </c>
      <c r="DK234" s="11"/>
    </row>
    <row r="235" spans="1:115" ht="15.75" x14ac:dyDescent="0.25">
      <c r="A235" s="6">
        <v>233</v>
      </c>
      <c r="B235" s="6">
        <v>2</v>
      </c>
      <c r="C235" s="9" t="s">
        <v>444</v>
      </c>
      <c r="D235" s="8" t="s">
        <v>373</v>
      </c>
      <c r="E235" s="6">
        <v>33.814999999999998</v>
      </c>
      <c r="F235" s="6">
        <v>0</v>
      </c>
      <c r="G235" s="10">
        <v>22.009440000000001</v>
      </c>
      <c r="H235" s="3">
        <f t="shared" si="15"/>
        <v>55.824439999999996</v>
      </c>
      <c r="I235" s="3">
        <f t="shared" si="16"/>
        <v>55.824000000000005</v>
      </c>
      <c r="J235" s="1" t="s">
        <v>28</v>
      </c>
      <c r="K235" s="1" t="s">
        <v>29</v>
      </c>
      <c r="L235" s="6"/>
      <c r="M235" s="6"/>
      <c r="N235" s="1" t="s">
        <v>30</v>
      </c>
      <c r="O235" s="1" t="s">
        <v>34</v>
      </c>
      <c r="P235" s="6"/>
      <c r="Q235" s="6"/>
      <c r="R235" s="1" t="s">
        <v>30</v>
      </c>
      <c r="S235" s="1" t="s">
        <v>32</v>
      </c>
      <c r="T235" s="6"/>
      <c r="U235" s="6"/>
      <c r="V235" s="6" t="s">
        <v>30</v>
      </c>
      <c r="W235" s="6" t="s">
        <v>33</v>
      </c>
      <c r="X235" s="6"/>
      <c r="Y235" s="6"/>
      <c r="Z235" s="1" t="s">
        <v>30</v>
      </c>
      <c r="AA235" s="1" t="s">
        <v>34</v>
      </c>
      <c r="AB235" s="6"/>
      <c r="AC235" s="6"/>
      <c r="AD235" s="1" t="s">
        <v>35</v>
      </c>
      <c r="AE235" s="1" t="s">
        <v>29</v>
      </c>
      <c r="AF235" s="6"/>
      <c r="AG235" s="6"/>
      <c r="AH235" s="1" t="s">
        <v>36</v>
      </c>
      <c r="AI235" s="1" t="s">
        <v>37</v>
      </c>
      <c r="AJ235" s="6"/>
      <c r="AK235" s="6"/>
      <c r="AL235" s="1" t="s">
        <v>38</v>
      </c>
      <c r="AM235" s="1" t="s">
        <v>39</v>
      </c>
      <c r="AN235" s="6"/>
      <c r="AO235" s="6"/>
      <c r="AP235" s="1" t="s">
        <v>40</v>
      </c>
      <c r="AQ235" s="1" t="s">
        <v>41</v>
      </c>
      <c r="AR235" s="6"/>
      <c r="AS235" s="6"/>
      <c r="AT235" s="6"/>
      <c r="AU235" s="6"/>
      <c r="AV235" s="6"/>
      <c r="AW235" s="6"/>
      <c r="AX235" s="1" t="s">
        <v>42</v>
      </c>
      <c r="AY235" s="1" t="s">
        <v>39</v>
      </c>
      <c r="AZ235" s="6"/>
      <c r="BA235" s="6"/>
      <c r="BB235" s="1" t="s">
        <v>42</v>
      </c>
      <c r="BC235" s="1" t="s">
        <v>33</v>
      </c>
      <c r="BD235" s="6">
        <v>1</v>
      </c>
      <c r="BE235" s="6">
        <v>7.4059999999999997</v>
      </c>
      <c r="BF235" s="1" t="s">
        <v>42</v>
      </c>
      <c r="BG235" s="1" t="s">
        <v>39</v>
      </c>
      <c r="BH235" s="6"/>
      <c r="BI235" s="11"/>
      <c r="BJ235" s="1" t="s">
        <v>43</v>
      </c>
      <c r="BK235" s="1" t="s">
        <v>44</v>
      </c>
      <c r="BL235" s="6"/>
      <c r="BM235" s="6"/>
      <c r="BN235" s="1" t="s">
        <v>45</v>
      </c>
      <c r="BO235" s="1" t="s">
        <v>44</v>
      </c>
      <c r="BP235" s="6"/>
      <c r="BQ235" s="6"/>
      <c r="BR235" s="1" t="s">
        <v>46</v>
      </c>
      <c r="BS235" s="1" t="s">
        <v>47</v>
      </c>
      <c r="BT235" s="6"/>
      <c r="BU235" s="6"/>
      <c r="BV235" s="1" t="s">
        <v>46</v>
      </c>
      <c r="BW235" s="1" t="s">
        <v>41</v>
      </c>
      <c r="BX235" s="6"/>
      <c r="BY235" s="6"/>
      <c r="BZ235" s="1" t="s">
        <v>46</v>
      </c>
      <c r="CA235" s="1" t="s">
        <v>48</v>
      </c>
      <c r="CB235" s="6"/>
      <c r="CC235" s="6"/>
      <c r="CD235" s="1" t="s">
        <v>46</v>
      </c>
      <c r="CE235" s="1" t="s">
        <v>48</v>
      </c>
      <c r="CF235" s="6">
        <v>1.2E-2</v>
      </c>
      <c r="CG235" s="6">
        <v>18.408000000000001</v>
      </c>
      <c r="CH235" s="1" t="s">
        <v>46</v>
      </c>
      <c r="CI235" s="1" t="s">
        <v>39</v>
      </c>
      <c r="CJ235" s="6"/>
      <c r="CK235" s="6"/>
      <c r="CL235" s="1" t="s">
        <v>49</v>
      </c>
      <c r="CM235" s="1" t="s">
        <v>39</v>
      </c>
      <c r="CN235" s="6">
        <v>5</v>
      </c>
      <c r="CO235" s="6">
        <v>2.88</v>
      </c>
      <c r="CP235" s="1" t="s">
        <v>50</v>
      </c>
      <c r="CQ235" s="1" t="s">
        <v>51</v>
      </c>
      <c r="CR235" s="6">
        <v>0.03</v>
      </c>
      <c r="CS235" s="6">
        <v>5.04</v>
      </c>
      <c r="CT235" s="1" t="s">
        <v>50</v>
      </c>
      <c r="CU235" s="1" t="s">
        <v>39</v>
      </c>
      <c r="CV235" s="6">
        <v>10</v>
      </c>
      <c r="CW235" s="6">
        <v>19.170000000000002</v>
      </c>
      <c r="CX235" s="1" t="s">
        <v>50</v>
      </c>
      <c r="CY235" s="1" t="s">
        <v>39</v>
      </c>
      <c r="CZ235" s="6"/>
      <c r="DA235" s="6"/>
      <c r="DB235" s="1" t="s">
        <v>59</v>
      </c>
      <c r="DC235" s="1" t="s">
        <v>60</v>
      </c>
      <c r="DD235" s="6"/>
      <c r="DE235" s="6"/>
      <c r="DF235" s="1" t="s">
        <v>52</v>
      </c>
      <c r="DG235" s="1" t="s">
        <v>53</v>
      </c>
      <c r="DH235" s="6"/>
      <c r="DI235" s="6"/>
      <c r="DJ235" s="1" t="s">
        <v>31</v>
      </c>
      <c r="DK235" s="11">
        <v>2.92</v>
      </c>
    </row>
    <row r="236" spans="1:115" ht="15.75" x14ac:dyDescent="0.25">
      <c r="A236" s="6">
        <v>234</v>
      </c>
      <c r="B236" s="6">
        <v>2</v>
      </c>
      <c r="C236" s="9" t="s">
        <v>225</v>
      </c>
      <c r="D236" s="8" t="s">
        <v>373</v>
      </c>
      <c r="E236" s="6">
        <v>-344.03300000000002</v>
      </c>
      <c r="F236" s="6">
        <v>509.827</v>
      </c>
      <c r="G236" s="10">
        <v>217.96644000000001</v>
      </c>
      <c r="H236" s="3">
        <f t="shared" si="15"/>
        <v>-635.89355999999998</v>
      </c>
      <c r="I236" s="3">
        <f t="shared" si="16"/>
        <v>56.567999999999998</v>
      </c>
      <c r="J236" s="1" t="s">
        <v>28</v>
      </c>
      <c r="K236" s="1" t="s">
        <v>29</v>
      </c>
      <c r="L236" s="6"/>
      <c r="M236" s="6"/>
      <c r="N236" s="1" t="s">
        <v>30</v>
      </c>
      <c r="O236" s="1" t="s">
        <v>34</v>
      </c>
      <c r="P236" s="6"/>
      <c r="Q236" s="6"/>
      <c r="R236" s="1" t="s">
        <v>30</v>
      </c>
      <c r="S236" s="1" t="s">
        <v>32</v>
      </c>
      <c r="T236" s="6"/>
      <c r="U236" s="6"/>
      <c r="V236" s="6" t="s">
        <v>30</v>
      </c>
      <c r="W236" s="6" t="s">
        <v>33</v>
      </c>
      <c r="X236" s="6"/>
      <c r="Y236" s="6"/>
      <c r="Z236" s="1" t="s">
        <v>30</v>
      </c>
      <c r="AA236" s="1" t="s">
        <v>34</v>
      </c>
      <c r="AB236" s="6"/>
      <c r="AC236" s="6"/>
      <c r="AD236" s="1" t="s">
        <v>35</v>
      </c>
      <c r="AE236" s="1" t="s">
        <v>29</v>
      </c>
      <c r="AF236" s="6"/>
      <c r="AG236" s="6"/>
      <c r="AH236" s="1" t="s">
        <v>36</v>
      </c>
      <c r="AI236" s="1" t="s">
        <v>37</v>
      </c>
      <c r="AJ236" s="6"/>
      <c r="AK236" s="6"/>
      <c r="AL236" s="1" t="s">
        <v>38</v>
      </c>
      <c r="AM236" s="1" t="s">
        <v>39</v>
      </c>
      <c r="AN236" s="6"/>
      <c r="AO236" s="6"/>
      <c r="AP236" s="1" t="s">
        <v>40</v>
      </c>
      <c r="AQ236" s="1" t="s">
        <v>41</v>
      </c>
      <c r="AR236" s="6"/>
      <c r="AS236" s="6"/>
      <c r="AT236" s="6"/>
      <c r="AU236" s="6"/>
      <c r="AV236" s="6"/>
      <c r="AW236" s="6"/>
      <c r="AX236" s="1" t="s">
        <v>42</v>
      </c>
      <c r="AY236" s="1" t="s">
        <v>39</v>
      </c>
      <c r="AZ236" s="6"/>
      <c r="BA236" s="6"/>
      <c r="BB236" s="1" t="s">
        <v>42</v>
      </c>
      <c r="BC236" s="1" t="s">
        <v>33</v>
      </c>
      <c r="BD236" s="6"/>
      <c r="BE236" s="6"/>
      <c r="BF236" s="1" t="s">
        <v>42</v>
      </c>
      <c r="BG236" s="1" t="s">
        <v>39</v>
      </c>
      <c r="BH236" s="6"/>
      <c r="BI236" s="11"/>
      <c r="BJ236" s="1" t="s">
        <v>43</v>
      </c>
      <c r="BK236" s="1" t="s">
        <v>44</v>
      </c>
      <c r="BL236" s="6">
        <v>3.0000000000000001E-3</v>
      </c>
      <c r="BM236" s="6">
        <v>1.218</v>
      </c>
      <c r="BN236" s="1" t="s">
        <v>45</v>
      </c>
      <c r="BO236" s="1" t="s">
        <v>44</v>
      </c>
      <c r="BP236" s="6"/>
      <c r="BQ236" s="6"/>
      <c r="BR236" s="1" t="s">
        <v>46</v>
      </c>
      <c r="BS236" s="1" t="s">
        <v>47</v>
      </c>
      <c r="BT236" s="6"/>
      <c r="BU236" s="6"/>
      <c r="BV236" s="1" t="s">
        <v>46</v>
      </c>
      <c r="BW236" s="1" t="s">
        <v>41</v>
      </c>
      <c r="BX236" s="6"/>
      <c r="BY236" s="6"/>
      <c r="BZ236" s="1" t="s">
        <v>46</v>
      </c>
      <c r="CA236" s="1" t="s">
        <v>48</v>
      </c>
      <c r="CB236" s="6"/>
      <c r="CC236" s="6"/>
      <c r="CD236" s="1" t="s">
        <v>46</v>
      </c>
      <c r="CE236" s="1" t="s">
        <v>48</v>
      </c>
      <c r="CF236" s="6"/>
      <c r="CG236" s="6"/>
      <c r="CH236" s="1" t="s">
        <v>46</v>
      </c>
      <c r="CI236" s="1" t="s">
        <v>39</v>
      </c>
      <c r="CJ236" s="6"/>
      <c r="CK236" s="6"/>
      <c r="CL236" s="1" t="s">
        <v>49</v>
      </c>
      <c r="CM236" s="1" t="s">
        <v>39</v>
      </c>
      <c r="CN236" s="6"/>
      <c r="CO236" s="6"/>
      <c r="CP236" s="1" t="s">
        <v>50</v>
      </c>
      <c r="CQ236" s="1" t="s">
        <v>51</v>
      </c>
      <c r="CR236" s="6"/>
      <c r="CS236" s="6"/>
      <c r="CT236" s="1" t="s">
        <v>50</v>
      </c>
      <c r="CU236" s="1" t="s">
        <v>39</v>
      </c>
      <c r="CV236" s="6"/>
      <c r="CW236" s="6"/>
      <c r="CX236" s="1" t="s">
        <v>50</v>
      </c>
      <c r="CY236" s="1" t="s">
        <v>39</v>
      </c>
      <c r="CZ236" s="6"/>
      <c r="DA236" s="6"/>
      <c r="DB236" s="1" t="s">
        <v>59</v>
      </c>
      <c r="DC236" s="1" t="s">
        <v>60</v>
      </c>
      <c r="DD236" s="6"/>
      <c r="DE236" s="6"/>
      <c r="DF236" s="1" t="s">
        <v>52</v>
      </c>
      <c r="DG236" s="1" t="s">
        <v>53</v>
      </c>
      <c r="DH236" s="6"/>
      <c r="DI236" s="6"/>
      <c r="DJ236" s="1" t="s">
        <v>31</v>
      </c>
      <c r="DK236" s="11">
        <v>55.35</v>
      </c>
    </row>
    <row r="237" spans="1:115" ht="15.75" x14ac:dyDescent="0.25">
      <c r="A237" s="6">
        <v>235</v>
      </c>
      <c r="B237" s="6">
        <v>2</v>
      </c>
      <c r="C237" s="9" t="s">
        <v>226</v>
      </c>
      <c r="D237" s="8" t="s">
        <v>373</v>
      </c>
      <c r="E237" s="6">
        <v>-97.325999999999993</v>
      </c>
      <c r="F237" s="6">
        <v>3.8719999999999999</v>
      </c>
      <c r="G237" s="10">
        <v>24.35352</v>
      </c>
      <c r="H237" s="3">
        <f t="shared" si="15"/>
        <v>-76.84447999999999</v>
      </c>
      <c r="I237" s="3">
        <f t="shared" si="16"/>
        <v>16.340794079999998</v>
      </c>
      <c r="J237" s="1" t="s">
        <v>28</v>
      </c>
      <c r="K237" s="1" t="s">
        <v>29</v>
      </c>
      <c r="L237" s="6"/>
      <c r="M237" s="6"/>
      <c r="N237" s="1" t="s">
        <v>30</v>
      </c>
      <c r="O237" s="1" t="s">
        <v>34</v>
      </c>
      <c r="P237" s="6"/>
      <c r="Q237" s="6"/>
      <c r="R237" s="1" t="s">
        <v>30</v>
      </c>
      <c r="S237" s="1" t="s">
        <v>32</v>
      </c>
      <c r="T237" s="6"/>
      <c r="U237" s="6"/>
      <c r="V237" s="6" t="s">
        <v>30</v>
      </c>
      <c r="W237" s="6" t="s">
        <v>33</v>
      </c>
      <c r="X237" s="6"/>
      <c r="Y237" s="6"/>
      <c r="Z237" s="1" t="s">
        <v>30</v>
      </c>
      <c r="AA237" s="1" t="s">
        <v>34</v>
      </c>
      <c r="AB237" s="6"/>
      <c r="AC237" s="6"/>
      <c r="AD237" s="1" t="s">
        <v>35</v>
      </c>
      <c r="AE237" s="1" t="s">
        <v>29</v>
      </c>
      <c r="AF237" s="6"/>
      <c r="AG237" s="6"/>
      <c r="AH237" s="1" t="s">
        <v>36</v>
      </c>
      <c r="AI237" s="1" t="s">
        <v>37</v>
      </c>
      <c r="AJ237" s="6"/>
      <c r="AK237" s="6"/>
      <c r="AL237" s="1" t="s">
        <v>38</v>
      </c>
      <c r="AM237" s="1" t="s">
        <v>39</v>
      </c>
      <c r="AN237" s="6"/>
      <c r="AO237" s="6"/>
      <c r="AP237" s="1" t="s">
        <v>40</v>
      </c>
      <c r="AQ237" s="1" t="s">
        <v>41</v>
      </c>
      <c r="AR237" s="6"/>
      <c r="AS237" s="6"/>
      <c r="AT237" s="6"/>
      <c r="AU237" s="6"/>
      <c r="AV237" s="6"/>
      <c r="AW237" s="6"/>
      <c r="AX237" s="1" t="s">
        <v>42</v>
      </c>
      <c r="AY237" s="1" t="s">
        <v>39</v>
      </c>
      <c r="AZ237" s="6"/>
      <c r="BA237" s="6"/>
      <c r="BB237" s="1" t="s">
        <v>42</v>
      </c>
      <c r="BC237" s="1" t="s">
        <v>33</v>
      </c>
      <c r="BD237" s="6"/>
      <c r="BE237" s="6"/>
      <c r="BF237" s="1" t="s">
        <v>42</v>
      </c>
      <c r="BG237" s="1" t="s">
        <v>39</v>
      </c>
      <c r="BH237" s="6"/>
      <c r="BI237" s="11"/>
      <c r="BJ237" s="1" t="s">
        <v>43</v>
      </c>
      <c r="BK237" s="1" t="s">
        <v>44</v>
      </c>
      <c r="BL237" s="6"/>
      <c r="BM237" s="6"/>
      <c r="BN237" s="1" t="s">
        <v>45</v>
      </c>
      <c r="BO237" s="1" t="s">
        <v>44</v>
      </c>
      <c r="BP237" s="6"/>
      <c r="BQ237" s="6"/>
      <c r="BR237" s="1" t="s">
        <v>46</v>
      </c>
      <c r="BS237" s="1" t="s">
        <v>47</v>
      </c>
      <c r="BT237" s="6"/>
      <c r="BU237" s="6"/>
      <c r="BV237" s="1" t="s">
        <v>46</v>
      </c>
      <c r="BW237" s="1" t="s">
        <v>41</v>
      </c>
      <c r="BX237" s="6">
        <v>1.4999999999999999E-2</v>
      </c>
      <c r="BY237" s="6">
        <v>10.154999999999999</v>
      </c>
      <c r="BZ237" s="1" t="s">
        <v>46</v>
      </c>
      <c r="CA237" s="1" t="s">
        <v>48</v>
      </c>
      <c r="CB237" s="6"/>
      <c r="CC237" s="6"/>
      <c r="CD237" s="1" t="s">
        <v>46</v>
      </c>
      <c r="CE237" s="1" t="s">
        <v>48</v>
      </c>
      <c r="CF237" s="6"/>
      <c r="CG237" s="6"/>
      <c r="CH237" s="1" t="s">
        <v>46</v>
      </c>
      <c r="CI237" s="1" t="s">
        <v>39</v>
      </c>
      <c r="CJ237" s="6"/>
      <c r="CK237" s="6"/>
      <c r="CL237" s="1" t="s">
        <v>49</v>
      </c>
      <c r="CM237" s="1" t="s">
        <v>39</v>
      </c>
      <c r="CN237" s="6"/>
      <c r="CO237" s="6"/>
      <c r="CP237" s="1" t="s">
        <v>50</v>
      </c>
      <c r="CQ237" s="1" t="s">
        <v>51</v>
      </c>
      <c r="CR237" s="6"/>
      <c r="CS237" s="6"/>
      <c r="CT237" s="1" t="s">
        <v>50</v>
      </c>
      <c r="CU237" s="1" t="s">
        <v>39</v>
      </c>
      <c r="CV237" s="6"/>
      <c r="CW237" s="6"/>
      <c r="CX237" s="1" t="s">
        <v>50</v>
      </c>
      <c r="CY237" s="1" t="s">
        <v>39</v>
      </c>
      <c r="CZ237" s="6"/>
      <c r="DA237" s="6"/>
      <c r="DB237" s="1" t="s">
        <v>59</v>
      </c>
      <c r="DC237" s="1" t="s">
        <v>60</v>
      </c>
      <c r="DD237" s="6"/>
      <c r="DE237" s="6"/>
      <c r="DF237" s="1" t="s">
        <v>52</v>
      </c>
      <c r="DG237" s="1" t="s">
        <v>53</v>
      </c>
      <c r="DH237" s="6"/>
      <c r="DI237" s="6"/>
      <c r="DJ237" s="1" t="s">
        <v>31</v>
      </c>
      <c r="DK237" s="11">
        <f t="shared" ref="DK237:DK243" si="20">0.254*G237</f>
        <v>6.18579408</v>
      </c>
    </row>
    <row r="238" spans="1:115" ht="15.75" x14ac:dyDescent="0.25">
      <c r="A238" s="6">
        <v>236</v>
      </c>
      <c r="B238" s="6">
        <v>2</v>
      </c>
      <c r="C238" s="9" t="s">
        <v>227</v>
      </c>
      <c r="D238" s="8" t="s">
        <v>373</v>
      </c>
      <c r="E238" s="6">
        <v>307.637</v>
      </c>
      <c r="F238" s="6">
        <v>11.807</v>
      </c>
      <c r="G238" s="10">
        <v>152.77727999999999</v>
      </c>
      <c r="H238" s="3">
        <f t="shared" si="15"/>
        <v>448.60727999999995</v>
      </c>
      <c r="I238" s="3">
        <f t="shared" si="16"/>
        <v>352.77642912000005</v>
      </c>
      <c r="J238" s="1" t="s">
        <v>28</v>
      </c>
      <c r="K238" s="1" t="s">
        <v>29</v>
      </c>
      <c r="L238" s="6">
        <v>0.03</v>
      </c>
      <c r="M238" s="6">
        <v>38.549999999999997</v>
      </c>
      <c r="N238" s="1" t="s">
        <v>30</v>
      </c>
      <c r="O238" s="1" t="s">
        <v>34</v>
      </c>
      <c r="P238" s="6"/>
      <c r="Q238" s="6"/>
      <c r="R238" s="1" t="s">
        <v>30</v>
      </c>
      <c r="S238" s="1" t="s">
        <v>32</v>
      </c>
      <c r="T238" s="6"/>
      <c r="U238" s="6"/>
      <c r="V238" s="6" t="s">
        <v>30</v>
      </c>
      <c r="W238" s="6" t="s">
        <v>33</v>
      </c>
      <c r="X238" s="6"/>
      <c r="Y238" s="6"/>
      <c r="Z238" s="1" t="s">
        <v>30</v>
      </c>
      <c r="AA238" s="1" t="s">
        <v>34</v>
      </c>
      <c r="AB238" s="6"/>
      <c r="AC238" s="6"/>
      <c r="AD238" s="1" t="s">
        <v>35</v>
      </c>
      <c r="AE238" s="1" t="s">
        <v>29</v>
      </c>
      <c r="AF238" s="6"/>
      <c r="AG238" s="6"/>
      <c r="AH238" s="1" t="s">
        <v>36</v>
      </c>
      <c r="AI238" s="1" t="s">
        <v>37</v>
      </c>
      <c r="AJ238" s="6">
        <v>7.4999999999999997E-2</v>
      </c>
      <c r="AK238" s="6">
        <v>257.05200000000002</v>
      </c>
      <c r="AL238" s="1" t="s">
        <v>38</v>
      </c>
      <c r="AM238" s="1" t="s">
        <v>39</v>
      </c>
      <c r="AN238" s="6"/>
      <c r="AO238" s="6"/>
      <c r="AP238" s="1" t="s">
        <v>40</v>
      </c>
      <c r="AQ238" s="1" t="s">
        <v>41</v>
      </c>
      <c r="AR238" s="6"/>
      <c r="AS238" s="6"/>
      <c r="AT238" s="6"/>
      <c r="AU238" s="6"/>
      <c r="AV238" s="6"/>
      <c r="AW238" s="6"/>
      <c r="AX238" s="1" t="s">
        <v>42</v>
      </c>
      <c r="AY238" s="1" t="s">
        <v>39</v>
      </c>
      <c r="AZ238" s="6"/>
      <c r="BA238" s="6"/>
      <c r="BB238" s="1" t="s">
        <v>42</v>
      </c>
      <c r="BC238" s="1" t="s">
        <v>33</v>
      </c>
      <c r="BD238" s="6">
        <v>2</v>
      </c>
      <c r="BE238" s="6">
        <v>14.811999999999999</v>
      </c>
      <c r="BF238" s="1" t="s">
        <v>42</v>
      </c>
      <c r="BG238" s="1" t="s">
        <v>39</v>
      </c>
      <c r="BH238" s="6"/>
      <c r="BI238" s="11"/>
      <c r="BJ238" s="1" t="s">
        <v>43</v>
      </c>
      <c r="BK238" s="1" t="s">
        <v>44</v>
      </c>
      <c r="BL238" s="6"/>
      <c r="BM238" s="6"/>
      <c r="BN238" s="1" t="s">
        <v>45</v>
      </c>
      <c r="BO238" s="1" t="s">
        <v>44</v>
      </c>
      <c r="BP238" s="6">
        <v>2E-3</v>
      </c>
      <c r="BQ238" s="6">
        <v>3.5569999999999999</v>
      </c>
      <c r="BR238" s="1" t="s">
        <v>46</v>
      </c>
      <c r="BS238" s="1" t="s">
        <v>47</v>
      </c>
      <c r="BT238" s="6"/>
      <c r="BU238" s="6"/>
      <c r="BV238" s="1" t="s">
        <v>46</v>
      </c>
      <c r="BW238" s="1" t="s">
        <v>41</v>
      </c>
      <c r="BX238" s="6"/>
      <c r="BY238" s="6"/>
      <c r="BZ238" s="1" t="s">
        <v>46</v>
      </c>
      <c r="CA238" s="1" t="s">
        <v>48</v>
      </c>
      <c r="CB238" s="6"/>
      <c r="CC238" s="6"/>
      <c r="CD238" s="1" t="s">
        <v>46</v>
      </c>
      <c r="CE238" s="1" t="s">
        <v>48</v>
      </c>
      <c r="CF238" s="6"/>
      <c r="CG238" s="6"/>
      <c r="CH238" s="1" t="s">
        <v>46</v>
      </c>
      <c r="CI238" s="1" t="s">
        <v>39</v>
      </c>
      <c r="CJ238" s="6"/>
      <c r="CK238" s="6"/>
      <c r="CL238" s="1" t="s">
        <v>49</v>
      </c>
      <c r="CM238" s="1" t="s">
        <v>39</v>
      </c>
      <c r="CN238" s="6"/>
      <c r="CO238" s="6"/>
      <c r="CP238" s="1" t="s">
        <v>50</v>
      </c>
      <c r="CQ238" s="1" t="s">
        <v>51</v>
      </c>
      <c r="CR238" s="6"/>
      <c r="CS238" s="6"/>
      <c r="CT238" s="1" t="s">
        <v>50</v>
      </c>
      <c r="CU238" s="1" t="s">
        <v>39</v>
      </c>
      <c r="CV238" s="6"/>
      <c r="CW238" s="6"/>
      <c r="CX238" s="1" t="s">
        <v>50</v>
      </c>
      <c r="CY238" s="1" t="s">
        <v>39</v>
      </c>
      <c r="CZ238" s="6"/>
      <c r="DA238" s="6"/>
      <c r="DB238" s="1" t="s">
        <v>59</v>
      </c>
      <c r="DC238" s="1" t="s">
        <v>60</v>
      </c>
      <c r="DD238" s="6"/>
      <c r="DE238" s="6"/>
      <c r="DF238" s="1" t="s">
        <v>52</v>
      </c>
      <c r="DG238" s="1" t="s">
        <v>53</v>
      </c>
      <c r="DH238" s="6"/>
      <c r="DI238" s="6"/>
      <c r="DJ238" s="1" t="s">
        <v>31</v>
      </c>
      <c r="DK238" s="11">
        <f t="shared" si="20"/>
        <v>38.805429119999999</v>
      </c>
    </row>
    <row r="239" spans="1:115" ht="15.75" x14ac:dyDescent="0.25">
      <c r="A239" s="6">
        <v>237</v>
      </c>
      <c r="B239" s="6">
        <v>2</v>
      </c>
      <c r="C239" s="9" t="s">
        <v>228</v>
      </c>
      <c r="D239" s="8" t="s">
        <v>373</v>
      </c>
      <c r="E239" s="6">
        <v>442.65600000000001</v>
      </c>
      <c r="F239" s="6">
        <v>69.966999999999999</v>
      </c>
      <c r="G239" s="10">
        <v>223.57295999999999</v>
      </c>
      <c r="H239" s="3">
        <f t="shared" si="15"/>
        <v>596.26196000000004</v>
      </c>
      <c r="I239" s="3">
        <f t="shared" si="16"/>
        <v>207.92753183999997</v>
      </c>
      <c r="J239" s="1" t="s">
        <v>28</v>
      </c>
      <c r="K239" s="1" t="s">
        <v>29</v>
      </c>
      <c r="L239" s="6"/>
      <c r="M239" s="6"/>
      <c r="N239" s="1" t="s">
        <v>30</v>
      </c>
      <c r="O239" s="1" t="s">
        <v>34</v>
      </c>
      <c r="P239" s="6"/>
      <c r="Q239" s="6"/>
      <c r="R239" s="1" t="s">
        <v>30</v>
      </c>
      <c r="S239" s="1" t="s">
        <v>32</v>
      </c>
      <c r="T239" s="6"/>
      <c r="U239" s="6"/>
      <c r="V239" s="6" t="s">
        <v>30</v>
      </c>
      <c r="W239" s="6" t="s">
        <v>33</v>
      </c>
      <c r="X239" s="6">
        <v>4</v>
      </c>
      <c r="Y239" s="6">
        <v>28.42</v>
      </c>
      <c r="Z239" s="1" t="s">
        <v>30</v>
      </c>
      <c r="AA239" s="1" t="s">
        <v>34</v>
      </c>
      <c r="AB239" s="6">
        <v>4</v>
      </c>
      <c r="AC239" s="6">
        <v>4.6440000000000001</v>
      </c>
      <c r="AD239" s="1" t="s">
        <v>35</v>
      </c>
      <c r="AE239" s="1" t="s">
        <v>29</v>
      </c>
      <c r="AF239" s="6"/>
      <c r="AG239" s="6"/>
      <c r="AH239" s="1" t="s">
        <v>36</v>
      </c>
      <c r="AI239" s="1" t="s">
        <v>37</v>
      </c>
      <c r="AJ239" s="6"/>
      <c r="AK239" s="6"/>
      <c r="AL239" s="1" t="s">
        <v>38</v>
      </c>
      <c r="AM239" s="1" t="s">
        <v>39</v>
      </c>
      <c r="AN239" s="6">
        <v>5</v>
      </c>
      <c r="AO239" s="6">
        <v>4.1479999999999997</v>
      </c>
      <c r="AP239" s="1" t="s">
        <v>40</v>
      </c>
      <c r="AQ239" s="1" t="s">
        <v>41</v>
      </c>
      <c r="AR239" s="6"/>
      <c r="AS239" s="6"/>
      <c r="AT239" s="6"/>
      <c r="AU239" s="6"/>
      <c r="AV239" s="6"/>
      <c r="AW239" s="6"/>
      <c r="AX239" s="1" t="s">
        <v>42</v>
      </c>
      <c r="AY239" s="1" t="s">
        <v>39</v>
      </c>
      <c r="AZ239" s="6"/>
      <c r="BA239" s="6"/>
      <c r="BB239" s="1" t="s">
        <v>42</v>
      </c>
      <c r="BC239" s="1" t="s">
        <v>33</v>
      </c>
      <c r="BD239" s="6">
        <f>8+2</f>
        <v>10</v>
      </c>
      <c r="BE239" s="6">
        <f>41.392+14.812</f>
        <v>56.204000000000001</v>
      </c>
      <c r="BF239" s="1" t="s">
        <v>42</v>
      </c>
      <c r="BG239" s="1" t="s">
        <v>39</v>
      </c>
      <c r="BH239" s="6"/>
      <c r="BI239" s="11"/>
      <c r="BJ239" s="1" t="s">
        <v>43</v>
      </c>
      <c r="BK239" s="1" t="s">
        <v>44</v>
      </c>
      <c r="BL239" s="6">
        <v>0.02</v>
      </c>
      <c r="BM239" s="6">
        <v>8.1199999999999992</v>
      </c>
      <c r="BN239" s="1" t="s">
        <v>45</v>
      </c>
      <c r="BO239" s="1" t="s">
        <v>44</v>
      </c>
      <c r="BP239" s="6"/>
      <c r="BQ239" s="6"/>
      <c r="BR239" s="1" t="s">
        <v>46</v>
      </c>
      <c r="BS239" s="1" t="s">
        <v>47</v>
      </c>
      <c r="BT239" s="6"/>
      <c r="BU239" s="6"/>
      <c r="BV239" s="1" t="s">
        <v>46</v>
      </c>
      <c r="BW239" s="1" t="s">
        <v>41</v>
      </c>
      <c r="BX239" s="6"/>
      <c r="BY239" s="6"/>
      <c r="BZ239" s="1" t="s">
        <v>46</v>
      </c>
      <c r="CA239" s="1" t="s">
        <v>48</v>
      </c>
      <c r="CB239" s="6"/>
      <c r="CC239" s="6"/>
      <c r="CD239" s="1" t="s">
        <v>46</v>
      </c>
      <c r="CE239" s="1" t="s">
        <v>48</v>
      </c>
      <c r="CF239" s="6">
        <v>0.01</v>
      </c>
      <c r="CG239" s="6">
        <v>15.34</v>
      </c>
      <c r="CH239" s="1" t="s">
        <v>46</v>
      </c>
      <c r="CI239" s="1" t="s">
        <v>39</v>
      </c>
      <c r="CJ239" s="6"/>
      <c r="CK239" s="6"/>
      <c r="CL239" s="1" t="s">
        <v>49</v>
      </c>
      <c r="CM239" s="1" t="s">
        <v>39</v>
      </c>
      <c r="CN239" s="6"/>
      <c r="CO239" s="6"/>
      <c r="CP239" s="1" t="s">
        <v>50</v>
      </c>
      <c r="CQ239" s="1" t="s">
        <v>51</v>
      </c>
      <c r="CR239" s="6">
        <v>0.2</v>
      </c>
      <c r="CS239" s="6">
        <v>33.6</v>
      </c>
      <c r="CT239" s="1" t="s">
        <v>50</v>
      </c>
      <c r="CU239" s="1" t="s">
        <v>39</v>
      </c>
      <c r="CV239" s="6">
        <v>4</v>
      </c>
      <c r="CW239" s="6">
        <v>0.66400000000000003</v>
      </c>
      <c r="CX239" s="1" t="s">
        <v>50</v>
      </c>
      <c r="CY239" s="1" t="s">
        <v>39</v>
      </c>
      <c r="CZ239" s="6"/>
      <c r="DA239" s="6"/>
      <c r="DB239" s="1" t="s">
        <v>59</v>
      </c>
      <c r="DC239" s="1" t="s">
        <v>60</v>
      </c>
      <c r="DD239" s="6"/>
      <c r="DE239" s="6"/>
      <c r="DF239" s="1" t="s">
        <v>52</v>
      </c>
      <c r="DG239" s="1" t="s">
        <v>53</v>
      </c>
      <c r="DH239" s="6"/>
      <c r="DI239" s="6"/>
      <c r="DJ239" s="1" t="s">
        <v>31</v>
      </c>
      <c r="DK239" s="11">
        <f t="shared" si="20"/>
        <v>56.78753184</v>
      </c>
    </row>
    <row r="240" spans="1:115" ht="15.75" x14ac:dyDescent="0.25">
      <c r="A240" s="6">
        <v>238</v>
      </c>
      <c r="B240" s="6">
        <v>2</v>
      </c>
      <c r="C240" s="9" t="s">
        <v>229</v>
      </c>
      <c r="D240" s="8" t="s">
        <v>373</v>
      </c>
      <c r="E240" s="6">
        <v>577.05899999999997</v>
      </c>
      <c r="F240" s="6">
        <v>256.84399999999999</v>
      </c>
      <c r="G240" s="10">
        <v>473.32283999999999</v>
      </c>
      <c r="H240" s="3">
        <f t="shared" si="15"/>
        <v>793.53783999999996</v>
      </c>
      <c r="I240" s="3">
        <f t="shared" si="16"/>
        <v>587.34900135999999</v>
      </c>
      <c r="J240" s="1" t="s">
        <v>28</v>
      </c>
      <c r="K240" s="1" t="s">
        <v>29</v>
      </c>
      <c r="L240" s="6"/>
      <c r="M240" s="6"/>
      <c r="N240" s="1" t="s">
        <v>30</v>
      </c>
      <c r="O240" s="1" t="s">
        <v>34</v>
      </c>
      <c r="P240" s="6"/>
      <c r="Q240" s="6"/>
      <c r="R240" s="1" t="s">
        <v>30</v>
      </c>
      <c r="S240" s="1" t="s">
        <v>32</v>
      </c>
      <c r="T240" s="6"/>
      <c r="U240" s="6"/>
      <c r="V240" s="6" t="s">
        <v>30</v>
      </c>
      <c r="W240" s="6" t="s">
        <v>33</v>
      </c>
      <c r="X240" s="6"/>
      <c r="Y240" s="6"/>
      <c r="Z240" s="1" t="s">
        <v>30</v>
      </c>
      <c r="AA240" s="1" t="s">
        <v>34</v>
      </c>
      <c r="AB240" s="6"/>
      <c r="AC240" s="6"/>
      <c r="AD240" s="1" t="s">
        <v>35</v>
      </c>
      <c r="AE240" s="1" t="s">
        <v>29</v>
      </c>
      <c r="AF240" s="6"/>
      <c r="AG240" s="6"/>
      <c r="AH240" s="1" t="s">
        <v>36</v>
      </c>
      <c r="AI240" s="1" t="s">
        <v>37</v>
      </c>
      <c r="AJ240" s="6">
        <v>0.115</v>
      </c>
      <c r="AK240" s="6">
        <v>267.45999999999998</v>
      </c>
      <c r="AL240" s="1" t="s">
        <v>38</v>
      </c>
      <c r="AM240" s="1" t="s">
        <v>39</v>
      </c>
      <c r="AN240" s="6">
        <v>5</v>
      </c>
      <c r="AO240" s="6">
        <v>4.1479999999999997</v>
      </c>
      <c r="AP240" s="1" t="s">
        <v>40</v>
      </c>
      <c r="AQ240" s="1" t="s">
        <v>41</v>
      </c>
      <c r="AR240" s="6">
        <v>1.4999999999999999E-2</v>
      </c>
      <c r="AS240" s="6">
        <v>14.85</v>
      </c>
      <c r="AT240" s="6"/>
      <c r="AU240" s="6"/>
      <c r="AV240" s="6"/>
      <c r="AW240" s="6"/>
      <c r="AX240" s="1" t="s">
        <v>42</v>
      </c>
      <c r="AY240" s="1" t="s">
        <v>39</v>
      </c>
      <c r="AZ240" s="6"/>
      <c r="BA240" s="6"/>
      <c r="BB240" s="1" t="s">
        <v>42</v>
      </c>
      <c r="BC240" s="1" t="s">
        <v>33</v>
      </c>
      <c r="BD240" s="6"/>
      <c r="BE240" s="6"/>
      <c r="BF240" s="1" t="s">
        <v>42</v>
      </c>
      <c r="BG240" s="1" t="s">
        <v>39</v>
      </c>
      <c r="BH240" s="6">
        <v>7</v>
      </c>
      <c r="BI240" s="11">
        <v>165.2</v>
      </c>
      <c r="BJ240" s="1" t="s">
        <v>43</v>
      </c>
      <c r="BK240" s="1" t="s">
        <v>44</v>
      </c>
      <c r="BL240" s="6">
        <f>0.01+0.011</f>
        <v>2.0999999999999998E-2</v>
      </c>
      <c r="BM240" s="6">
        <f>4.94+10.527</f>
        <v>15.466999999999999</v>
      </c>
      <c r="BN240" s="1" t="s">
        <v>45</v>
      </c>
      <c r="BO240" s="1" t="s">
        <v>44</v>
      </c>
      <c r="BP240" s="6"/>
      <c r="BQ240" s="6"/>
      <c r="BR240" s="1" t="s">
        <v>46</v>
      </c>
      <c r="BS240" s="1" t="s">
        <v>47</v>
      </c>
      <c r="BT240" s="6"/>
      <c r="BU240" s="6"/>
      <c r="BV240" s="1" t="s">
        <v>46</v>
      </c>
      <c r="BW240" s="1" t="s">
        <v>41</v>
      </c>
      <c r="BX240" s="6"/>
      <c r="BY240" s="6"/>
      <c r="BZ240" s="1" t="s">
        <v>46</v>
      </c>
      <c r="CA240" s="1" t="s">
        <v>48</v>
      </c>
      <c r="CB240" s="6"/>
      <c r="CC240" s="6"/>
      <c r="CD240" s="1" t="s">
        <v>46</v>
      </c>
      <c r="CE240" s="1" t="s">
        <v>48</v>
      </c>
      <c r="CF240" s="6"/>
      <c r="CG240" s="6"/>
      <c r="CH240" s="1" t="s">
        <v>46</v>
      </c>
      <c r="CI240" s="1" t="s">
        <v>39</v>
      </c>
      <c r="CJ240" s="6"/>
      <c r="CK240" s="6"/>
      <c r="CL240" s="1" t="s">
        <v>49</v>
      </c>
      <c r="CM240" s="1" t="s">
        <v>39</v>
      </c>
      <c r="CN240" s="6"/>
      <c r="CO240" s="6"/>
      <c r="CP240" s="1" t="s">
        <v>50</v>
      </c>
      <c r="CQ240" s="1" t="s">
        <v>51</v>
      </c>
      <c r="CR240" s="6"/>
      <c r="CS240" s="6"/>
      <c r="CT240" s="1" t="s">
        <v>50</v>
      </c>
      <c r="CU240" s="1" t="s">
        <v>39</v>
      </c>
      <c r="CV240" s="6"/>
      <c r="CW240" s="6"/>
      <c r="CX240" s="1" t="s">
        <v>50</v>
      </c>
      <c r="CY240" s="1" t="s">
        <v>39</v>
      </c>
      <c r="CZ240" s="6"/>
      <c r="DA240" s="6"/>
      <c r="DB240" s="1" t="s">
        <v>59</v>
      </c>
      <c r="DC240" s="1" t="s">
        <v>60</v>
      </c>
      <c r="DD240" s="6"/>
      <c r="DE240" s="6"/>
      <c r="DF240" s="1" t="s">
        <v>52</v>
      </c>
      <c r="DG240" s="1" t="s">
        <v>53</v>
      </c>
      <c r="DH240" s="6"/>
      <c r="DI240" s="6"/>
      <c r="DJ240" s="1" t="s">
        <v>31</v>
      </c>
      <c r="DK240" s="11">
        <f t="shared" si="20"/>
        <v>120.22400136</v>
      </c>
    </row>
    <row r="241" spans="1:115" ht="15.75" x14ac:dyDescent="0.25">
      <c r="A241" s="6">
        <v>239</v>
      </c>
      <c r="B241" s="6">
        <v>2</v>
      </c>
      <c r="C241" s="9" t="s">
        <v>230</v>
      </c>
      <c r="D241" s="8" t="s">
        <v>373</v>
      </c>
      <c r="E241" s="6">
        <v>567.23500000000001</v>
      </c>
      <c r="F241" s="6">
        <v>71.045000000000002</v>
      </c>
      <c r="G241" s="10">
        <v>373.45283999999998</v>
      </c>
      <c r="H241" s="3">
        <f t="shared" si="15"/>
        <v>869.64283999999998</v>
      </c>
      <c r="I241" s="3">
        <f t="shared" si="16"/>
        <v>550.86102136</v>
      </c>
      <c r="J241" s="1" t="s">
        <v>28</v>
      </c>
      <c r="K241" s="1" t="s">
        <v>29</v>
      </c>
      <c r="L241" s="6">
        <v>0.05</v>
      </c>
      <c r="M241" s="6">
        <v>59.47</v>
      </c>
      <c r="N241" s="1" t="s">
        <v>30</v>
      </c>
      <c r="O241" s="1" t="s">
        <v>34</v>
      </c>
      <c r="P241" s="6"/>
      <c r="Q241" s="6"/>
      <c r="R241" s="1" t="s">
        <v>30</v>
      </c>
      <c r="S241" s="1" t="s">
        <v>32</v>
      </c>
      <c r="T241" s="6">
        <v>0.03</v>
      </c>
      <c r="U241" s="6">
        <v>114.75</v>
      </c>
      <c r="V241" s="6" t="s">
        <v>30</v>
      </c>
      <c r="W241" s="6" t="s">
        <v>33</v>
      </c>
      <c r="X241" s="6">
        <v>6</v>
      </c>
      <c r="Y241" s="6">
        <v>42.63</v>
      </c>
      <c r="Z241" s="1" t="s">
        <v>30</v>
      </c>
      <c r="AA241" s="1" t="s">
        <v>34</v>
      </c>
      <c r="AB241" s="6">
        <v>2</v>
      </c>
      <c r="AC241" s="6">
        <v>2.3220000000000001</v>
      </c>
      <c r="AD241" s="1" t="s">
        <v>35</v>
      </c>
      <c r="AE241" s="1" t="s">
        <v>29</v>
      </c>
      <c r="AF241" s="6"/>
      <c r="AG241" s="6"/>
      <c r="AH241" s="1" t="s">
        <v>36</v>
      </c>
      <c r="AI241" s="1" t="s">
        <v>37</v>
      </c>
      <c r="AJ241" s="6"/>
      <c r="AK241" s="6"/>
      <c r="AL241" s="1" t="s">
        <v>38</v>
      </c>
      <c r="AM241" s="1" t="s">
        <v>39</v>
      </c>
      <c r="AN241" s="6">
        <v>5</v>
      </c>
      <c r="AO241" s="6">
        <v>4.1479999999999997</v>
      </c>
      <c r="AP241" s="1" t="s">
        <v>40</v>
      </c>
      <c r="AQ241" s="1" t="s">
        <v>41</v>
      </c>
      <c r="AR241" s="6"/>
      <c r="AS241" s="6"/>
      <c r="AT241" s="6"/>
      <c r="AU241" s="6"/>
      <c r="AV241" s="6"/>
      <c r="AW241" s="6"/>
      <c r="AX241" s="1" t="s">
        <v>42</v>
      </c>
      <c r="AY241" s="1" t="s">
        <v>39</v>
      </c>
      <c r="AZ241" s="6"/>
      <c r="BA241" s="6"/>
      <c r="BB241" s="1" t="s">
        <v>42</v>
      </c>
      <c r="BC241" s="1" t="s">
        <v>33</v>
      </c>
      <c r="BD241" s="6">
        <f>20+3</f>
        <v>23</v>
      </c>
      <c r="BE241" s="6">
        <f>103.48+22.218</f>
        <v>125.69800000000001</v>
      </c>
      <c r="BF241" s="1" t="s">
        <v>42</v>
      </c>
      <c r="BG241" s="1" t="s">
        <v>39</v>
      </c>
      <c r="BH241" s="6"/>
      <c r="BI241" s="11"/>
      <c r="BJ241" s="1" t="s">
        <v>43</v>
      </c>
      <c r="BK241" s="1" t="s">
        <v>44</v>
      </c>
      <c r="BL241" s="6">
        <v>4.0000000000000001E-3</v>
      </c>
      <c r="BM241" s="6">
        <v>1.6240000000000001</v>
      </c>
      <c r="BN241" s="1" t="s">
        <v>45</v>
      </c>
      <c r="BO241" s="1" t="s">
        <v>44</v>
      </c>
      <c r="BP241" s="6"/>
      <c r="BQ241" s="6"/>
      <c r="BR241" s="1" t="s">
        <v>46</v>
      </c>
      <c r="BS241" s="1" t="s">
        <v>47</v>
      </c>
      <c r="BT241" s="6"/>
      <c r="BU241" s="6"/>
      <c r="BV241" s="1" t="s">
        <v>46</v>
      </c>
      <c r="BW241" s="1" t="s">
        <v>41</v>
      </c>
      <c r="BX241" s="6"/>
      <c r="BY241" s="6"/>
      <c r="BZ241" s="1" t="s">
        <v>46</v>
      </c>
      <c r="CA241" s="1" t="s">
        <v>48</v>
      </c>
      <c r="CB241" s="6">
        <v>7.1999999999999995E-2</v>
      </c>
      <c r="CC241" s="6">
        <v>83.16</v>
      </c>
      <c r="CD241" s="1" t="s">
        <v>46</v>
      </c>
      <c r="CE241" s="1" t="s">
        <v>48</v>
      </c>
      <c r="CF241" s="6">
        <v>7.0000000000000001E-3</v>
      </c>
      <c r="CG241" s="6">
        <v>10.738</v>
      </c>
      <c r="CH241" s="1" t="s">
        <v>46</v>
      </c>
      <c r="CI241" s="1" t="s">
        <v>39</v>
      </c>
      <c r="CJ241" s="6"/>
      <c r="CK241" s="6"/>
      <c r="CL241" s="1" t="s">
        <v>49</v>
      </c>
      <c r="CM241" s="1" t="s">
        <v>39</v>
      </c>
      <c r="CN241" s="6">
        <v>10</v>
      </c>
      <c r="CO241" s="6">
        <v>5.76</v>
      </c>
      <c r="CP241" s="1" t="s">
        <v>50</v>
      </c>
      <c r="CQ241" s="1" t="s">
        <v>51</v>
      </c>
      <c r="CR241" s="6">
        <v>0.03</v>
      </c>
      <c r="CS241" s="6">
        <v>5.04</v>
      </c>
      <c r="CT241" s="1" t="s">
        <v>50</v>
      </c>
      <c r="CU241" s="1" t="s">
        <v>39</v>
      </c>
      <c r="CV241" s="6">
        <v>4</v>
      </c>
      <c r="CW241" s="6">
        <v>0.66400000000000003</v>
      </c>
      <c r="CX241" s="1" t="s">
        <v>50</v>
      </c>
      <c r="CY241" s="1" t="s">
        <v>39</v>
      </c>
      <c r="CZ241" s="6"/>
      <c r="DA241" s="6"/>
      <c r="DB241" s="1" t="s">
        <v>59</v>
      </c>
      <c r="DC241" s="1" t="s">
        <v>60</v>
      </c>
      <c r="DD241" s="6"/>
      <c r="DE241" s="6"/>
      <c r="DF241" s="1" t="s">
        <v>52</v>
      </c>
      <c r="DG241" s="1" t="s">
        <v>53</v>
      </c>
      <c r="DH241" s="6"/>
      <c r="DI241" s="6"/>
      <c r="DJ241" s="1" t="s">
        <v>31</v>
      </c>
      <c r="DK241" s="11">
        <f t="shared" si="20"/>
        <v>94.85702135999999</v>
      </c>
    </row>
    <row r="242" spans="1:115" ht="15.75" x14ac:dyDescent="0.25">
      <c r="A242" s="6">
        <v>240</v>
      </c>
      <c r="B242" s="6">
        <v>2</v>
      </c>
      <c r="C242" s="9" t="s">
        <v>231</v>
      </c>
      <c r="D242" s="8" t="s">
        <v>373</v>
      </c>
      <c r="E242" s="6">
        <v>465.41</v>
      </c>
      <c r="F242" s="6">
        <v>410.32100000000003</v>
      </c>
      <c r="G242" s="10">
        <v>323.89391999999998</v>
      </c>
      <c r="H242" s="3">
        <f t="shared" si="15"/>
        <v>378.98291999999998</v>
      </c>
      <c r="I242" s="3">
        <f t="shared" si="16"/>
        <v>346.90605568000001</v>
      </c>
      <c r="J242" s="1" t="s">
        <v>28</v>
      </c>
      <c r="K242" s="1" t="s">
        <v>29</v>
      </c>
      <c r="L242" s="6"/>
      <c r="M242" s="6"/>
      <c r="N242" s="1" t="s">
        <v>30</v>
      </c>
      <c r="O242" s="1" t="s">
        <v>34</v>
      </c>
      <c r="P242" s="6"/>
      <c r="Q242" s="6"/>
      <c r="R242" s="1" t="s">
        <v>30</v>
      </c>
      <c r="S242" s="1" t="s">
        <v>32</v>
      </c>
      <c r="T242" s="6"/>
      <c r="U242" s="6"/>
      <c r="V242" s="6" t="s">
        <v>30</v>
      </c>
      <c r="W242" s="6" t="s">
        <v>33</v>
      </c>
      <c r="X242" s="6"/>
      <c r="Y242" s="6"/>
      <c r="Z242" s="1" t="s">
        <v>30</v>
      </c>
      <c r="AA242" s="1" t="s">
        <v>34</v>
      </c>
      <c r="AB242" s="6"/>
      <c r="AC242" s="6"/>
      <c r="AD242" s="1" t="s">
        <v>35</v>
      </c>
      <c r="AE242" s="1" t="s">
        <v>29</v>
      </c>
      <c r="AF242" s="6"/>
      <c r="AG242" s="6"/>
      <c r="AH242" s="1" t="s">
        <v>36</v>
      </c>
      <c r="AI242" s="1" t="s">
        <v>37</v>
      </c>
      <c r="AJ242" s="6"/>
      <c r="AK242" s="6"/>
      <c r="AL242" s="1" t="s">
        <v>38</v>
      </c>
      <c r="AM242" s="1" t="s">
        <v>39</v>
      </c>
      <c r="AN242" s="6"/>
      <c r="AO242" s="6"/>
      <c r="AP242" s="1" t="s">
        <v>40</v>
      </c>
      <c r="AQ242" s="1" t="s">
        <v>41</v>
      </c>
      <c r="AR242" s="6"/>
      <c r="AS242" s="6"/>
      <c r="AT242" s="6"/>
      <c r="AU242" s="6"/>
      <c r="AV242" s="6"/>
      <c r="AW242" s="6"/>
      <c r="AX242" s="1" t="s">
        <v>42</v>
      </c>
      <c r="AY242" s="1" t="s">
        <v>39</v>
      </c>
      <c r="AZ242" s="6"/>
      <c r="BA242" s="6"/>
      <c r="BB242" s="1" t="s">
        <v>42</v>
      </c>
      <c r="BC242" s="1" t="s">
        <v>33</v>
      </c>
      <c r="BD242" s="6">
        <v>2</v>
      </c>
      <c r="BE242" s="6">
        <v>14.811999999999999</v>
      </c>
      <c r="BF242" s="1" t="s">
        <v>42</v>
      </c>
      <c r="BG242" s="1" t="s">
        <v>39</v>
      </c>
      <c r="BH242" s="6"/>
      <c r="BI242" s="11"/>
      <c r="BJ242" s="1" t="s">
        <v>43</v>
      </c>
      <c r="BK242" s="1" t="s">
        <v>44</v>
      </c>
      <c r="BL242" s="6"/>
      <c r="BM242" s="6"/>
      <c r="BN242" s="1" t="s">
        <v>45</v>
      </c>
      <c r="BO242" s="1" t="s">
        <v>44</v>
      </c>
      <c r="BP242" s="6">
        <v>2E-3</v>
      </c>
      <c r="BQ242" s="6">
        <v>3.5569999999999999</v>
      </c>
      <c r="BR242" s="1" t="s">
        <v>46</v>
      </c>
      <c r="BS242" s="1" t="s">
        <v>47</v>
      </c>
      <c r="BT242" s="6"/>
      <c r="BU242" s="6"/>
      <c r="BV242" s="1" t="s">
        <v>46</v>
      </c>
      <c r="BW242" s="1" t="s">
        <v>41</v>
      </c>
      <c r="BX242" s="6"/>
      <c r="BY242" s="6"/>
      <c r="BZ242" s="1" t="s">
        <v>46</v>
      </c>
      <c r="CA242" s="1" t="s">
        <v>48</v>
      </c>
      <c r="CB242" s="6"/>
      <c r="CC242" s="6"/>
      <c r="CD242" s="1" t="s">
        <v>46</v>
      </c>
      <c r="CE242" s="1" t="s">
        <v>48</v>
      </c>
      <c r="CF242" s="6"/>
      <c r="CG242" s="6"/>
      <c r="CH242" s="1" t="s">
        <v>46</v>
      </c>
      <c r="CI242" s="1" t="s">
        <v>39</v>
      </c>
      <c r="CJ242" s="6"/>
      <c r="CK242" s="6"/>
      <c r="CL242" s="1" t="s">
        <v>49</v>
      </c>
      <c r="CM242" s="1" t="s">
        <v>39</v>
      </c>
      <c r="CN242" s="6"/>
      <c r="CO242" s="6"/>
      <c r="CP242" s="1" t="s">
        <v>50</v>
      </c>
      <c r="CQ242" s="1" t="s">
        <v>51</v>
      </c>
      <c r="CR242" s="6"/>
      <c r="CS242" s="6"/>
      <c r="CT242" s="1" t="s">
        <v>50</v>
      </c>
      <c r="CU242" s="1" t="s">
        <v>39</v>
      </c>
      <c r="CV242" s="6"/>
      <c r="CW242" s="6"/>
      <c r="CX242" s="1" t="s">
        <v>50</v>
      </c>
      <c r="CY242" s="1" t="s">
        <v>39</v>
      </c>
      <c r="CZ242" s="6"/>
      <c r="DA242" s="6"/>
      <c r="DB242" s="1" t="s">
        <v>59</v>
      </c>
      <c r="DC242" s="1" t="s">
        <v>60</v>
      </c>
      <c r="DD242" s="6">
        <v>0.05</v>
      </c>
      <c r="DE242" s="6">
        <v>246.268</v>
      </c>
      <c r="DF242" s="1" t="s">
        <v>52</v>
      </c>
      <c r="DG242" s="1" t="s">
        <v>53</v>
      </c>
      <c r="DH242" s="6"/>
      <c r="DI242" s="6"/>
      <c r="DJ242" s="1" t="s">
        <v>31</v>
      </c>
      <c r="DK242" s="11">
        <f t="shared" si="20"/>
        <v>82.269055679999994</v>
      </c>
    </row>
    <row r="243" spans="1:115" ht="15.75" x14ac:dyDescent="0.25">
      <c r="A243" s="6">
        <v>241</v>
      </c>
      <c r="B243" s="6">
        <v>2</v>
      </c>
      <c r="C243" s="9" t="s">
        <v>232</v>
      </c>
      <c r="D243" s="8" t="s">
        <v>373</v>
      </c>
      <c r="E243" s="6">
        <v>97.905000000000001</v>
      </c>
      <c r="F243" s="6">
        <v>18.241</v>
      </c>
      <c r="G243" s="10">
        <v>74.359560000000002</v>
      </c>
      <c r="H243" s="3">
        <f t="shared" si="15"/>
        <v>154.02356</v>
      </c>
      <c r="I243" s="3">
        <f t="shared" si="16"/>
        <v>91.821328240000014</v>
      </c>
      <c r="J243" s="1" t="s">
        <v>28</v>
      </c>
      <c r="K243" s="1" t="s">
        <v>29</v>
      </c>
      <c r="L243" s="6">
        <v>0.02</v>
      </c>
      <c r="M243" s="6">
        <v>25.7</v>
      </c>
      <c r="N243" s="1" t="s">
        <v>30</v>
      </c>
      <c r="O243" s="1" t="s">
        <v>34</v>
      </c>
      <c r="P243" s="6"/>
      <c r="Q243" s="6"/>
      <c r="R243" s="1" t="s">
        <v>30</v>
      </c>
      <c r="S243" s="1" t="s">
        <v>32</v>
      </c>
      <c r="T243" s="6"/>
      <c r="U243" s="6"/>
      <c r="V243" s="6" t="s">
        <v>30</v>
      </c>
      <c r="W243" s="6" t="s">
        <v>33</v>
      </c>
      <c r="X243" s="6"/>
      <c r="Y243" s="6"/>
      <c r="Z243" s="1" t="s">
        <v>30</v>
      </c>
      <c r="AA243" s="1" t="s">
        <v>34</v>
      </c>
      <c r="AB243" s="6"/>
      <c r="AC243" s="6"/>
      <c r="AD243" s="1" t="s">
        <v>35</v>
      </c>
      <c r="AE243" s="1" t="s">
        <v>29</v>
      </c>
      <c r="AF243" s="6"/>
      <c r="AG243" s="6"/>
      <c r="AH243" s="1" t="s">
        <v>36</v>
      </c>
      <c r="AI243" s="1" t="s">
        <v>37</v>
      </c>
      <c r="AJ243" s="6"/>
      <c r="AK243" s="6"/>
      <c r="AL243" s="1" t="s">
        <v>38</v>
      </c>
      <c r="AM243" s="1" t="s">
        <v>39</v>
      </c>
      <c r="AN243" s="6">
        <v>1</v>
      </c>
      <c r="AO243" s="6">
        <v>0.49099999999999999</v>
      </c>
      <c r="AP243" s="1" t="s">
        <v>40</v>
      </c>
      <c r="AQ243" s="1" t="s">
        <v>41</v>
      </c>
      <c r="AR243" s="6"/>
      <c r="AS243" s="6"/>
      <c r="AT243" s="6"/>
      <c r="AU243" s="6"/>
      <c r="AV243" s="6"/>
      <c r="AW243" s="6"/>
      <c r="AX243" s="1" t="s">
        <v>42</v>
      </c>
      <c r="AY243" s="1" t="s">
        <v>39</v>
      </c>
      <c r="AZ243" s="6"/>
      <c r="BA243" s="6"/>
      <c r="BB243" s="1" t="s">
        <v>42</v>
      </c>
      <c r="BC243" s="1" t="s">
        <v>33</v>
      </c>
      <c r="BD243" s="6">
        <v>15</v>
      </c>
      <c r="BE243" s="6">
        <v>23.009</v>
      </c>
      <c r="BF243" s="1" t="s">
        <v>42</v>
      </c>
      <c r="BG243" s="1" t="s">
        <v>39</v>
      </c>
      <c r="BH243" s="6"/>
      <c r="BI243" s="11"/>
      <c r="BJ243" s="1" t="s">
        <v>43</v>
      </c>
      <c r="BK243" s="1" t="s">
        <v>44</v>
      </c>
      <c r="BL243" s="6">
        <v>8.0000000000000002E-3</v>
      </c>
      <c r="BM243" s="6">
        <v>3.2480000000000002</v>
      </c>
      <c r="BN243" s="1" t="s">
        <v>45</v>
      </c>
      <c r="BO243" s="1" t="s">
        <v>44</v>
      </c>
      <c r="BP243" s="6">
        <v>4.0000000000000001E-3</v>
      </c>
      <c r="BQ243" s="6">
        <v>14.228</v>
      </c>
      <c r="BR243" s="1" t="s">
        <v>46</v>
      </c>
      <c r="BS243" s="1" t="s">
        <v>47</v>
      </c>
      <c r="BT243" s="6"/>
      <c r="BU243" s="6"/>
      <c r="BV243" s="1" t="s">
        <v>46</v>
      </c>
      <c r="BW243" s="1" t="s">
        <v>41</v>
      </c>
      <c r="BX243" s="6"/>
      <c r="BY243" s="6"/>
      <c r="BZ243" s="1" t="s">
        <v>46</v>
      </c>
      <c r="CA243" s="1" t="s">
        <v>48</v>
      </c>
      <c r="CB243" s="6"/>
      <c r="CC243" s="6"/>
      <c r="CD243" s="1" t="s">
        <v>46</v>
      </c>
      <c r="CE243" s="1" t="s">
        <v>48</v>
      </c>
      <c r="CF243" s="6"/>
      <c r="CG243" s="6"/>
      <c r="CH243" s="1" t="s">
        <v>46</v>
      </c>
      <c r="CI243" s="1" t="s">
        <v>39</v>
      </c>
      <c r="CJ243" s="6"/>
      <c r="CK243" s="6"/>
      <c r="CL243" s="1" t="s">
        <v>49</v>
      </c>
      <c r="CM243" s="1" t="s">
        <v>39</v>
      </c>
      <c r="CN243" s="6">
        <v>10</v>
      </c>
      <c r="CO243" s="6">
        <v>5.76</v>
      </c>
      <c r="CP243" s="1" t="s">
        <v>50</v>
      </c>
      <c r="CQ243" s="1" t="s">
        <v>51</v>
      </c>
      <c r="CR243" s="6"/>
      <c r="CS243" s="6"/>
      <c r="CT243" s="1" t="s">
        <v>50</v>
      </c>
      <c r="CU243" s="1" t="s">
        <v>39</v>
      </c>
      <c r="CV243" s="6">
        <v>3</v>
      </c>
      <c r="CW243" s="6">
        <v>0.498</v>
      </c>
      <c r="CX243" s="1" t="s">
        <v>50</v>
      </c>
      <c r="CY243" s="1" t="s">
        <v>39</v>
      </c>
      <c r="CZ243" s="6"/>
      <c r="DA243" s="6"/>
      <c r="DB243" s="1" t="s">
        <v>59</v>
      </c>
      <c r="DC243" s="1" t="s">
        <v>60</v>
      </c>
      <c r="DD243" s="6"/>
      <c r="DE243" s="6"/>
      <c r="DF243" s="1" t="s">
        <v>52</v>
      </c>
      <c r="DG243" s="1" t="s">
        <v>53</v>
      </c>
      <c r="DH243" s="6"/>
      <c r="DI243" s="6"/>
      <c r="DJ243" s="1" t="s">
        <v>31</v>
      </c>
      <c r="DK243" s="11">
        <f t="shared" si="20"/>
        <v>18.887328240000002</v>
      </c>
    </row>
    <row r="244" spans="1:115" s="12" customFormat="1" ht="15.75" x14ac:dyDescent="0.25">
      <c r="A244" s="6">
        <v>242</v>
      </c>
      <c r="B244" s="6">
        <v>2</v>
      </c>
      <c r="C244" s="9" t="s">
        <v>233</v>
      </c>
      <c r="D244" s="8" t="s">
        <v>373</v>
      </c>
      <c r="E244" s="6">
        <v>209.75399999999999</v>
      </c>
      <c r="F244" s="6">
        <v>365.64</v>
      </c>
      <c r="G244" s="10">
        <v>128.29632000000001</v>
      </c>
      <c r="H244" s="3">
        <f t="shared" si="15"/>
        <v>-27.589679999999987</v>
      </c>
      <c r="I244" s="3">
        <f t="shared" si="16"/>
        <v>332.82</v>
      </c>
      <c r="J244" s="1" t="s">
        <v>28</v>
      </c>
      <c r="K244" s="1" t="s">
        <v>29</v>
      </c>
      <c r="L244" s="6"/>
      <c r="M244" s="6"/>
      <c r="N244" s="1" t="s">
        <v>30</v>
      </c>
      <c r="O244" s="1" t="s">
        <v>34</v>
      </c>
      <c r="P244" s="6"/>
      <c r="Q244" s="6"/>
      <c r="R244" s="1" t="s">
        <v>30</v>
      </c>
      <c r="S244" s="1" t="s">
        <v>32</v>
      </c>
      <c r="T244" s="6"/>
      <c r="U244" s="6"/>
      <c r="V244" s="6" t="s">
        <v>30</v>
      </c>
      <c r="W244" s="6" t="s">
        <v>33</v>
      </c>
      <c r="X244" s="6"/>
      <c r="Y244" s="6"/>
      <c r="Z244" s="1" t="s">
        <v>30</v>
      </c>
      <c r="AA244" s="1" t="s">
        <v>34</v>
      </c>
      <c r="AB244" s="6"/>
      <c r="AC244" s="6"/>
      <c r="AD244" s="1" t="s">
        <v>35</v>
      </c>
      <c r="AE244" s="1" t="s">
        <v>29</v>
      </c>
      <c r="AF244" s="6"/>
      <c r="AG244" s="6"/>
      <c r="AH244" s="1" t="s">
        <v>36</v>
      </c>
      <c r="AI244" s="1" t="s">
        <v>37</v>
      </c>
      <c r="AJ244" s="6">
        <v>8.4000000000000005E-2</v>
      </c>
      <c r="AK244" s="6">
        <v>332.82</v>
      </c>
      <c r="AL244" s="1" t="s">
        <v>38</v>
      </c>
      <c r="AM244" s="1" t="s">
        <v>39</v>
      </c>
      <c r="AN244" s="6"/>
      <c r="AO244" s="6"/>
      <c r="AP244" s="1" t="s">
        <v>40</v>
      </c>
      <c r="AQ244" s="1" t="s">
        <v>41</v>
      </c>
      <c r="AR244" s="6"/>
      <c r="AS244" s="6"/>
      <c r="AT244" s="6"/>
      <c r="AU244" s="6"/>
      <c r="AV244" s="6"/>
      <c r="AW244" s="6"/>
      <c r="AX244" s="1" t="s">
        <v>42</v>
      </c>
      <c r="AY244" s="1" t="s">
        <v>39</v>
      </c>
      <c r="AZ244" s="6"/>
      <c r="BA244" s="6"/>
      <c r="BB244" s="1" t="s">
        <v>42</v>
      </c>
      <c r="BC244" s="1" t="s">
        <v>33</v>
      </c>
      <c r="BD244" s="6"/>
      <c r="BE244" s="6"/>
      <c r="BF244" s="1" t="s">
        <v>42</v>
      </c>
      <c r="BG244" s="1" t="s">
        <v>39</v>
      </c>
      <c r="BH244" s="6"/>
      <c r="BI244" s="11"/>
      <c r="BJ244" s="1" t="s">
        <v>43</v>
      </c>
      <c r="BK244" s="1" t="s">
        <v>44</v>
      </c>
      <c r="BL244" s="6"/>
      <c r="BM244" s="6"/>
      <c r="BN244" s="1" t="s">
        <v>45</v>
      </c>
      <c r="BO244" s="1" t="s">
        <v>44</v>
      </c>
      <c r="BP244" s="6"/>
      <c r="BQ244" s="6"/>
      <c r="BR244" s="1" t="s">
        <v>46</v>
      </c>
      <c r="BS244" s="1" t="s">
        <v>47</v>
      </c>
      <c r="BT244" s="6"/>
      <c r="BU244" s="6"/>
      <c r="BV244" s="1" t="s">
        <v>46</v>
      </c>
      <c r="BW244" s="1" t="s">
        <v>41</v>
      </c>
      <c r="BX244" s="6"/>
      <c r="BY244" s="6"/>
      <c r="BZ244" s="1" t="s">
        <v>46</v>
      </c>
      <c r="CA244" s="1" t="s">
        <v>48</v>
      </c>
      <c r="CB244" s="6"/>
      <c r="CC244" s="6"/>
      <c r="CD244" s="1" t="s">
        <v>46</v>
      </c>
      <c r="CE244" s="1" t="s">
        <v>48</v>
      </c>
      <c r="CF244" s="6"/>
      <c r="CG244" s="6"/>
      <c r="CH244" s="1" t="s">
        <v>46</v>
      </c>
      <c r="CI244" s="1" t="s">
        <v>39</v>
      </c>
      <c r="CJ244" s="6"/>
      <c r="CK244" s="6"/>
      <c r="CL244" s="1" t="s">
        <v>49</v>
      </c>
      <c r="CM244" s="1" t="s">
        <v>39</v>
      </c>
      <c r="CN244" s="6"/>
      <c r="CO244" s="6"/>
      <c r="CP244" s="1" t="s">
        <v>50</v>
      </c>
      <c r="CQ244" s="1" t="s">
        <v>51</v>
      </c>
      <c r="CR244" s="6"/>
      <c r="CS244" s="6"/>
      <c r="CT244" s="1" t="s">
        <v>50</v>
      </c>
      <c r="CU244" s="1" t="s">
        <v>39</v>
      </c>
      <c r="CV244" s="6"/>
      <c r="CW244" s="6"/>
      <c r="CX244" s="1" t="s">
        <v>50</v>
      </c>
      <c r="CY244" s="1" t="s">
        <v>39</v>
      </c>
      <c r="CZ244" s="6"/>
      <c r="DA244" s="6"/>
      <c r="DB244" s="1" t="s">
        <v>59</v>
      </c>
      <c r="DC244" s="1" t="s">
        <v>60</v>
      </c>
      <c r="DD244" s="6"/>
      <c r="DE244" s="6"/>
      <c r="DF244" s="1" t="s">
        <v>52</v>
      </c>
      <c r="DG244" s="1" t="s">
        <v>53</v>
      </c>
      <c r="DH244" s="6"/>
      <c r="DI244" s="6"/>
      <c r="DJ244" s="1" t="s">
        <v>31</v>
      </c>
      <c r="DK244" s="11"/>
    </row>
    <row r="245" spans="1:115" ht="15.75" x14ac:dyDescent="0.25">
      <c r="A245" s="6">
        <v>243</v>
      </c>
      <c r="B245" s="6">
        <v>2</v>
      </c>
      <c r="C245" s="9" t="s">
        <v>445</v>
      </c>
      <c r="D245" s="8" t="s">
        <v>373</v>
      </c>
      <c r="E245" s="6">
        <v>88.534000000000006</v>
      </c>
      <c r="F245" s="6">
        <v>7.234</v>
      </c>
      <c r="G245" s="10">
        <v>48.639479999999999</v>
      </c>
      <c r="H245" s="3">
        <f t="shared" si="15"/>
        <v>129.93948</v>
      </c>
      <c r="I245" s="3">
        <f t="shared" si="16"/>
        <v>120.78542791999999</v>
      </c>
      <c r="J245" s="1" t="s">
        <v>28</v>
      </c>
      <c r="K245" s="1" t="s">
        <v>29</v>
      </c>
      <c r="L245" s="6"/>
      <c r="M245" s="6"/>
      <c r="N245" s="1" t="s">
        <v>30</v>
      </c>
      <c r="O245" s="1" t="s">
        <v>34</v>
      </c>
      <c r="P245" s="6"/>
      <c r="Q245" s="6"/>
      <c r="R245" s="1" t="s">
        <v>30</v>
      </c>
      <c r="S245" s="1" t="s">
        <v>32</v>
      </c>
      <c r="T245" s="6"/>
      <c r="U245" s="6"/>
      <c r="V245" s="6" t="s">
        <v>30</v>
      </c>
      <c r="W245" s="6" t="s">
        <v>33</v>
      </c>
      <c r="X245" s="6"/>
      <c r="Y245" s="6"/>
      <c r="Z245" s="1" t="s">
        <v>30</v>
      </c>
      <c r="AA245" s="1" t="s">
        <v>34</v>
      </c>
      <c r="AB245" s="6"/>
      <c r="AC245" s="6"/>
      <c r="AD245" s="1" t="s">
        <v>35</v>
      </c>
      <c r="AE245" s="1" t="s">
        <v>29</v>
      </c>
      <c r="AF245" s="6"/>
      <c r="AG245" s="6"/>
      <c r="AH245" s="1" t="s">
        <v>36</v>
      </c>
      <c r="AI245" s="1" t="s">
        <v>37</v>
      </c>
      <c r="AJ245" s="6"/>
      <c r="AK245" s="6"/>
      <c r="AL245" s="1" t="s">
        <v>38</v>
      </c>
      <c r="AM245" s="1" t="s">
        <v>39</v>
      </c>
      <c r="AN245" s="6">
        <v>10</v>
      </c>
      <c r="AO245" s="6">
        <v>6.633</v>
      </c>
      <c r="AP245" s="1" t="s">
        <v>40</v>
      </c>
      <c r="AQ245" s="1" t="s">
        <v>41</v>
      </c>
      <c r="AR245" s="6"/>
      <c r="AS245" s="6"/>
      <c r="AT245" s="6"/>
      <c r="AU245" s="6"/>
      <c r="AV245" s="6"/>
      <c r="AW245" s="6"/>
      <c r="AX245" s="1" t="s">
        <v>42</v>
      </c>
      <c r="AY245" s="1" t="s">
        <v>39</v>
      </c>
      <c r="AZ245" s="6"/>
      <c r="BA245" s="6"/>
      <c r="BB245" s="1" t="s">
        <v>42</v>
      </c>
      <c r="BC245" s="1" t="s">
        <v>33</v>
      </c>
      <c r="BD245" s="6">
        <v>3</v>
      </c>
      <c r="BE245" s="6">
        <f>3*7.406</f>
        <v>22.218</v>
      </c>
      <c r="BF245" s="1" t="s">
        <v>42</v>
      </c>
      <c r="BG245" s="1" t="s">
        <v>39</v>
      </c>
      <c r="BH245" s="6"/>
      <c r="BI245" s="11"/>
      <c r="BJ245" s="1" t="s">
        <v>43</v>
      </c>
      <c r="BK245" s="1" t="s">
        <v>44</v>
      </c>
      <c r="BL245" s="6"/>
      <c r="BM245" s="6"/>
      <c r="BN245" s="1" t="s">
        <v>45</v>
      </c>
      <c r="BO245" s="1" t="s">
        <v>44</v>
      </c>
      <c r="BP245" s="6"/>
      <c r="BQ245" s="6"/>
      <c r="BR245" s="1" t="s">
        <v>46</v>
      </c>
      <c r="BS245" s="1" t="s">
        <v>47</v>
      </c>
      <c r="BT245" s="6"/>
      <c r="BU245" s="6"/>
      <c r="BV245" s="1" t="s">
        <v>46</v>
      </c>
      <c r="BW245" s="1" t="s">
        <v>41</v>
      </c>
      <c r="BX245" s="6"/>
      <c r="BY245" s="6"/>
      <c r="BZ245" s="1" t="s">
        <v>46</v>
      </c>
      <c r="CA245" s="1" t="s">
        <v>48</v>
      </c>
      <c r="CB245" s="6"/>
      <c r="CC245" s="6"/>
      <c r="CD245" s="1" t="s">
        <v>46</v>
      </c>
      <c r="CE245" s="1" t="s">
        <v>48</v>
      </c>
      <c r="CF245" s="6">
        <v>0.05</v>
      </c>
      <c r="CG245" s="6">
        <v>76.7</v>
      </c>
      <c r="CH245" s="1" t="s">
        <v>46</v>
      </c>
      <c r="CI245" s="1" t="s">
        <v>39</v>
      </c>
      <c r="CJ245" s="6"/>
      <c r="CK245" s="6"/>
      <c r="CL245" s="1" t="s">
        <v>49</v>
      </c>
      <c r="CM245" s="1" t="s">
        <v>39</v>
      </c>
      <c r="CN245" s="6">
        <v>5</v>
      </c>
      <c r="CO245" s="6">
        <v>2.88</v>
      </c>
      <c r="CP245" s="1" t="s">
        <v>50</v>
      </c>
      <c r="CQ245" s="1" t="s">
        <v>51</v>
      </c>
      <c r="CR245" s="6"/>
      <c r="CS245" s="6"/>
      <c r="CT245" s="1" t="s">
        <v>50</v>
      </c>
      <c r="CU245" s="1" t="s">
        <v>39</v>
      </c>
      <c r="CV245" s="6"/>
      <c r="CW245" s="6"/>
      <c r="CX245" s="1" t="s">
        <v>50</v>
      </c>
      <c r="CY245" s="1" t="s">
        <v>39</v>
      </c>
      <c r="CZ245" s="6"/>
      <c r="DA245" s="6"/>
      <c r="DB245" s="1" t="s">
        <v>59</v>
      </c>
      <c r="DC245" s="1" t="s">
        <v>60</v>
      </c>
      <c r="DD245" s="6"/>
      <c r="DE245" s="6"/>
      <c r="DF245" s="1" t="s">
        <v>52</v>
      </c>
      <c r="DG245" s="1" t="s">
        <v>53</v>
      </c>
      <c r="DH245" s="6"/>
      <c r="DI245" s="6"/>
      <c r="DJ245" s="1" t="s">
        <v>31</v>
      </c>
      <c r="DK245" s="11">
        <f t="shared" ref="DK245:DK251" si="21">0.254*G245</f>
        <v>12.354427919999999</v>
      </c>
    </row>
    <row r="246" spans="1:115" ht="15.75" x14ac:dyDescent="0.25">
      <c r="A246" s="6">
        <v>244</v>
      </c>
      <c r="B246" s="6">
        <v>2</v>
      </c>
      <c r="C246" s="9" t="s">
        <v>446</v>
      </c>
      <c r="D246" s="8" t="s">
        <v>373</v>
      </c>
      <c r="E246" s="6">
        <v>91.858000000000004</v>
      </c>
      <c r="F246" s="6">
        <v>12.967000000000001</v>
      </c>
      <c r="G246" s="10">
        <v>51.692639999999997</v>
      </c>
      <c r="H246" s="3">
        <f t="shared" si="15"/>
        <v>130.58364</v>
      </c>
      <c r="I246" s="3">
        <f t="shared" si="16"/>
        <v>40.864930559999998</v>
      </c>
      <c r="J246" s="1" t="s">
        <v>28</v>
      </c>
      <c r="K246" s="1" t="s">
        <v>29</v>
      </c>
      <c r="L246" s="6"/>
      <c r="M246" s="6"/>
      <c r="N246" s="1" t="s">
        <v>30</v>
      </c>
      <c r="O246" s="1" t="s">
        <v>34</v>
      </c>
      <c r="P246" s="6"/>
      <c r="Q246" s="6"/>
      <c r="R246" s="1" t="s">
        <v>30</v>
      </c>
      <c r="S246" s="1" t="s">
        <v>32</v>
      </c>
      <c r="T246" s="6"/>
      <c r="U246" s="6"/>
      <c r="V246" s="6" t="s">
        <v>30</v>
      </c>
      <c r="W246" s="6" t="s">
        <v>33</v>
      </c>
      <c r="X246" s="6">
        <v>1</v>
      </c>
      <c r="Y246" s="6">
        <v>7.1050000000000004</v>
      </c>
      <c r="Z246" s="1" t="s">
        <v>30</v>
      </c>
      <c r="AA246" s="1" t="s">
        <v>34</v>
      </c>
      <c r="AB246" s="6"/>
      <c r="AC246" s="6"/>
      <c r="AD246" s="1" t="s">
        <v>35</v>
      </c>
      <c r="AE246" s="1" t="s">
        <v>29</v>
      </c>
      <c r="AF246" s="6"/>
      <c r="AG246" s="6"/>
      <c r="AH246" s="1" t="s">
        <v>36</v>
      </c>
      <c r="AI246" s="1" t="s">
        <v>37</v>
      </c>
      <c r="AJ246" s="6"/>
      <c r="AK246" s="6"/>
      <c r="AL246" s="1" t="s">
        <v>38</v>
      </c>
      <c r="AM246" s="1" t="s">
        <v>39</v>
      </c>
      <c r="AN246" s="6">
        <v>8</v>
      </c>
      <c r="AO246" s="6">
        <v>5.3040000000000003</v>
      </c>
      <c r="AP246" s="1" t="s">
        <v>40</v>
      </c>
      <c r="AQ246" s="1" t="s">
        <v>41</v>
      </c>
      <c r="AR246" s="6"/>
      <c r="AS246" s="6"/>
      <c r="AT246" s="6"/>
      <c r="AU246" s="6"/>
      <c r="AV246" s="6"/>
      <c r="AW246" s="6"/>
      <c r="AX246" s="1" t="s">
        <v>42</v>
      </c>
      <c r="AY246" s="1" t="s">
        <v>39</v>
      </c>
      <c r="AZ246" s="6"/>
      <c r="BA246" s="6"/>
      <c r="BB246" s="1" t="s">
        <v>42</v>
      </c>
      <c r="BC246" s="1" t="s">
        <v>33</v>
      </c>
      <c r="BD246" s="6">
        <v>1</v>
      </c>
      <c r="BE246" s="6">
        <v>7.4059999999999997</v>
      </c>
      <c r="BF246" s="1" t="s">
        <v>42</v>
      </c>
      <c r="BG246" s="1" t="s">
        <v>39</v>
      </c>
      <c r="BH246" s="6"/>
      <c r="BI246" s="11"/>
      <c r="BJ246" s="1" t="s">
        <v>43</v>
      </c>
      <c r="BK246" s="1" t="s">
        <v>44</v>
      </c>
      <c r="BL246" s="6"/>
      <c r="BM246" s="6"/>
      <c r="BN246" s="1" t="s">
        <v>45</v>
      </c>
      <c r="BO246" s="1" t="s">
        <v>44</v>
      </c>
      <c r="BP246" s="6"/>
      <c r="BQ246" s="6"/>
      <c r="BR246" s="1" t="s">
        <v>46</v>
      </c>
      <c r="BS246" s="1" t="s">
        <v>47</v>
      </c>
      <c r="BT246" s="6"/>
      <c r="BU246" s="6"/>
      <c r="BV246" s="1" t="s">
        <v>46</v>
      </c>
      <c r="BW246" s="1" t="s">
        <v>41</v>
      </c>
      <c r="BX246" s="6"/>
      <c r="BY246" s="6"/>
      <c r="BZ246" s="1" t="s">
        <v>46</v>
      </c>
      <c r="CA246" s="1" t="s">
        <v>48</v>
      </c>
      <c r="CB246" s="6"/>
      <c r="CC246" s="6"/>
      <c r="CD246" s="1" t="s">
        <v>46</v>
      </c>
      <c r="CE246" s="1" t="s">
        <v>48</v>
      </c>
      <c r="CF246" s="6"/>
      <c r="CG246" s="6"/>
      <c r="CH246" s="1" t="s">
        <v>46</v>
      </c>
      <c r="CI246" s="1" t="s">
        <v>39</v>
      </c>
      <c r="CJ246" s="6"/>
      <c r="CK246" s="6"/>
      <c r="CL246" s="1" t="s">
        <v>49</v>
      </c>
      <c r="CM246" s="1" t="s">
        <v>39</v>
      </c>
      <c r="CN246" s="6">
        <v>5</v>
      </c>
      <c r="CO246" s="6">
        <v>2.88</v>
      </c>
      <c r="CP246" s="1" t="s">
        <v>50</v>
      </c>
      <c r="CQ246" s="1" t="s">
        <v>51</v>
      </c>
      <c r="CR246" s="6">
        <v>0.03</v>
      </c>
      <c r="CS246" s="6">
        <v>5.04</v>
      </c>
      <c r="CT246" s="1" t="s">
        <v>50</v>
      </c>
      <c r="CU246" s="1" t="s">
        <v>39</v>
      </c>
      <c r="CV246" s="6"/>
      <c r="CW246" s="6"/>
      <c r="CX246" s="1" t="s">
        <v>50</v>
      </c>
      <c r="CY246" s="1" t="s">
        <v>39</v>
      </c>
      <c r="CZ246" s="6"/>
      <c r="DA246" s="6"/>
      <c r="DB246" s="1" t="s">
        <v>59</v>
      </c>
      <c r="DC246" s="1" t="s">
        <v>60</v>
      </c>
      <c r="DD246" s="6"/>
      <c r="DE246" s="6"/>
      <c r="DF246" s="1" t="s">
        <v>52</v>
      </c>
      <c r="DG246" s="1" t="s">
        <v>53</v>
      </c>
      <c r="DH246" s="6"/>
      <c r="DI246" s="6"/>
      <c r="DJ246" s="1" t="s">
        <v>31</v>
      </c>
      <c r="DK246" s="11">
        <f t="shared" si="21"/>
        <v>13.12993056</v>
      </c>
    </row>
    <row r="247" spans="1:115" ht="15.75" x14ac:dyDescent="0.25">
      <c r="A247" s="6">
        <v>245</v>
      </c>
      <c r="B247" s="6">
        <v>2</v>
      </c>
      <c r="C247" s="9" t="s">
        <v>447</v>
      </c>
      <c r="D247" s="8" t="s">
        <v>373</v>
      </c>
      <c r="E247" s="6">
        <v>-124.364</v>
      </c>
      <c r="F247" s="6">
        <v>224.02099999999999</v>
      </c>
      <c r="G247" s="10">
        <v>43.409759999999999</v>
      </c>
      <c r="H247" s="3">
        <f t="shared" si="15"/>
        <v>-304.97523999999999</v>
      </c>
      <c r="I247" s="3">
        <f t="shared" si="16"/>
        <v>11.026079039999999</v>
      </c>
      <c r="J247" s="1" t="s">
        <v>28</v>
      </c>
      <c r="K247" s="1" t="s">
        <v>29</v>
      </c>
      <c r="L247" s="6"/>
      <c r="M247" s="6"/>
      <c r="N247" s="1" t="s">
        <v>30</v>
      </c>
      <c r="O247" s="1" t="s">
        <v>34</v>
      </c>
      <c r="P247" s="6"/>
      <c r="Q247" s="6"/>
      <c r="R247" s="1" t="s">
        <v>30</v>
      </c>
      <c r="S247" s="1" t="s">
        <v>32</v>
      </c>
      <c r="T247" s="6"/>
      <c r="U247" s="6"/>
      <c r="V247" s="6" t="s">
        <v>30</v>
      </c>
      <c r="W247" s="6" t="s">
        <v>33</v>
      </c>
      <c r="X247" s="6"/>
      <c r="Y247" s="6"/>
      <c r="Z247" s="1" t="s">
        <v>30</v>
      </c>
      <c r="AA247" s="1" t="s">
        <v>34</v>
      </c>
      <c r="AB247" s="6"/>
      <c r="AC247" s="6"/>
      <c r="AD247" s="1" t="s">
        <v>35</v>
      </c>
      <c r="AE247" s="1" t="s">
        <v>29</v>
      </c>
      <c r="AF247" s="6"/>
      <c r="AG247" s="6"/>
      <c r="AH247" s="1" t="s">
        <v>36</v>
      </c>
      <c r="AI247" s="1" t="s">
        <v>37</v>
      </c>
      <c r="AJ247" s="6"/>
      <c r="AK247" s="6"/>
      <c r="AL247" s="1" t="s">
        <v>38</v>
      </c>
      <c r="AM247" s="1" t="s">
        <v>39</v>
      </c>
      <c r="AN247" s="6"/>
      <c r="AO247" s="6"/>
      <c r="AP247" s="1" t="s">
        <v>40</v>
      </c>
      <c r="AQ247" s="1" t="s">
        <v>41</v>
      </c>
      <c r="AR247" s="6"/>
      <c r="AS247" s="6"/>
      <c r="AT247" s="6"/>
      <c r="AU247" s="6"/>
      <c r="AV247" s="6"/>
      <c r="AW247" s="6"/>
      <c r="AX247" s="1" t="s">
        <v>42</v>
      </c>
      <c r="AY247" s="1" t="s">
        <v>39</v>
      </c>
      <c r="AZ247" s="6"/>
      <c r="BA247" s="6"/>
      <c r="BB247" s="1" t="s">
        <v>42</v>
      </c>
      <c r="BC247" s="1" t="s">
        <v>33</v>
      </c>
      <c r="BD247" s="6"/>
      <c r="BE247" s="6"/>
      <c r="BF247" s="1" t="s">
        <v>42</v>
      </c>
      <c r="BG247" s="1" t="s">
        <v>39</v>
      </c>
      <c r="BH247" s="6"/>
      <c r="BI247" s="11"/>
      <c r="BJ247" s="1" t="s">
        <v>43</v>
      </c>
      <c r="BK247" s="1" t="s">
        <v>44</v>
      </c>
      <c r="BL247" s="6"/>
      <c r="BM247" s="6"/>
      <c r="BN247" s="1" t="s">
        <v>45</v>
      </c>
      <c r="BO247" s="1" t="s">
        <v>44</v>
      </c>
      <c r="BP247" s="6"/>
      <c r="BQ247" s="6"/>
      <c r="BR247" s="1" t="s">
        <v>46</v>
      </c>
      <c r="BS247" s="1" t="s">
        <v>47</v>
      </c>
      <c r="BT247" s="6"/>
      <c r="BU247" s="6"/>
      <c r="BV247" s="1" t="s">
        <v>46</v>
      </c>
      <c r="BW247" s="1" t="s">
        <v>41</v>
      </c>
      <c r="BX247" s="6"/>
      <c r="BY247" s="6"/>
      <c r="BZ247" s="1" t="s">
        <v>46</v>
      </c>
      <c r="CA247" s="1" t="s">
        <v>48</v>
      </c>
      <c r="CB247" s="6"/>
      <c r="CC247" s="6"/>
      <c r="CD247" s="1" t="s">
        <v>46</v>
      </c>
      <c r="CE247" s="1" t="s">
        <v>48</v>
      </c>
      <c r="CF247" s="6"/>
      <c r="CG247" s="6"/>
      <c r="CH247" s="1" t="s">
        <v>46</v>
      </c>
      <c r="CI247" s="1" t="s">
        <v>39</v>
      </c>
      <c r="CJ247" s="6"/>
      <c r="CK247" s="6"/>
      <c r="CL247" s="1" t="s">
        <v>49</v>
      </c>
      <c r="CM247" s="1" t="s">
        <v>39</v>
      </c>
      <c r="CN247" s="6"/>
      <c r="CO247" s="6"/>
      <c r="CP247" s="1" t="s">
        <v>50</v>
      </c>
      <c r="CQ247" s="1" t="s">
        <v>51</v>
      </c>
      <c r="CR247" s="6"/>
      <c r="CS247" s="6"/>
      <c r="CT247" s="1" t="s">
        <v>50</v>
      </c>
      <c r="CU247" s="1" t="s">
        <v>39</v>
      </c>
      <c r="CV247" s="6"/>
      <c r="CW247" s="6"/>
      <c r="CX247" s="1" t="s">
        <v>50</v>
      </c>
      <c r="CY247" s="1" t="s">
        <v>39</v>
      </c>
      <c r="CZ247" s="6"/>
      <c r="DA247" s="6"/>
      <c r="DB247" s="1" t="s">
        <v>59</v>
      </c>
      <c r="DC247" s="1" t="s">
        <v>60</v>
      </c>
      <c r="DD247" s="6"/>
      <c r="DE247" s="6"/>
      <c r="DF247" s="1" t="s">
        <v>52</v>
      </c>
      <c r="DG247" s="1" t="s">
        <v>53</v>
      </c>
      <c r="DH247" s="6"/>
      <c r="DI247" s="6"/>
      <c r="DJ247" s="1" t="s">
        <v>31</v>
      </c>
      <c r="DK247" s="11">
        <f t="shared" si="21"/>
        <v>11.026079039999999</v>
      </c>
    </row>
    <row r="248" spans="1:115" ht="15.75" x14ac:dyDescent="0.25">
      <c r="A248" s="6">
        <v>246</v>
      </c>
      <c r="B248" s="6">
        <v>2</v>
      </c>
      <c r="C248" s="9" t="s">
        <v>448</v>
      </c>
      <c r="D248" s="8" t="s">
        <v>373</v>
      </c>
      <c r="E248" s="6">
        <v>-105.38800000000001</v>
      </c>
      <c r="F248" s="6">
        <v>0</v>
      </c>
      <c r="G248" s="10">
        <v>37.436039999999998</v>
      </c>
      <c r="H248" s="3">
        <f t="shared" si="15"/>
        <v>-67.951960000000014</v>
      </c>
      <c r="I248" s="3">
        <f t="shared" si="16"/>
        <v>9.5087541600000005</v>
      </c>
      <c r="J248" s="1" t="s">
        <v>28</v>
      </c>
      <c r="K248" s="1" t="s">
        <v>29</v>
      </c>
      <c r="L248" s="6"/>
      <c r="M248" s="6"/>
      <c r="N248" s="1" t="s">
        <v>30</v>
      </c>
      <c r="O248" s="1" t="s">
        <v>34</v>
      </c>
      <c r="P248" s="6"/>
      <c r="Q248" s="6"/>
      <c r="R248" s="1" t="s">
        <v>30</v>
      </c>
      <c r="S248" s="1" t="s">
        <v>32</v>
      </c>
      <c r="T248" s="6"/>
      <c r="U248" s="6"/>
      <c r="V248" s="6" t="s">
        <v>30</v>
      </c>
      <c r="W248" s="6" t="s">
        <v>33</v>
      </c>
      <c r="X248" s="6"/>
      <c r="Y248" s="6"/>
      <c r="Z248" s="1" t="s">
        <v>30</v>
      </c>
      <c r="AA248" s="1" t="s">
        <v>34</v>
      </c>
      <c r="AB248" s="6"/>
      <c r="AC248" s="6"/>
      <c r="AD248" s="1" t="s">
        <v>35</v>
      </c>
      <c r="AE248" s="1" t="s">
        <v>29</v>
      </c>
      <c r="AF248" s="6"/>
      <c r="AG248" s="6"/>
      <c r="AH248" s="1" t="s">
        <v>36</v>
      </c>
      <c r="AI248" s="1" t="s">
        <v>37</v>
      </c>
      <c r="AJ248" s="6"/>
      <c r="AK248" s="6"/>
      <c r="AL248" s="1" t="s">
        <v>38</v>
      </c>
      <c r="AM248" s="1" t="s">
        <v>39</v>
      </c>
      <c r="AN248" s="6"/>
      <c r="AO248" s="6"/>
      <c r="AP248" s="1" t="s">
        <v>40</v>
      </c>
      <c r="AQ248" s="1" t="s">
        <v>41</v>
      </c>
      <c r="AR248" s="6"/>
      <c r="AS248" s="6"/>
      <c r="AT248" s="6"/>
      <c r="AU248" s="6"/>
      <c r="AV248" s="6"/>
      <c r="AW248" s="6"/>
      <c r="AX248" s="1" t="s">
        <v>42</v>
      </c>
      <c r="AY248" s="1" t="s">
        <v>39</v>
      </c>
      <c r="AZ248" s="6"/>
      <c r="BA248" s="6"/>
      <c r="BB248" s="1" t="s">
        <v>42</v>
      </c>
      <c r="BC248" s="1" t="s">
        <v>33</v>
      </c>
      <c r="BD248" s="6"/>
      <c r="BE248" s="6"/>
      <c r="BF248" s="1" t="s">
        <v>42</v>
      </c>
      <c r="BG248" s="1" t="s">
        <v>39</v>
      </c>
      <c r="BH248" s="6"/>
      <c r="BI248" s="11"/>
      <c r="BJ248" s="1" t="s">
        <v>43</v>
      </c>
      <c r="BK248" s="1" t="s">
        <v>44</v>
      </c>
      <c r="BL248" s="6"/>
      <c r="BM248" s="6"/>
      <c r="BN248" s="1" t="s">
        <v>45</v>
      </c>
      <c r="BO248" s="1" t="s">
        <v>44</v>
      </c>
      <c r="BP248" s="6"/>
      <c r="BQ248" s="6"/>
      <c r="BR248" s="1" t="s">
        <v>46</v>
      </c>
      <c r="BS248" s="1" t="s">
        <v>47</v>
      </c>
      <c r="BT248" s="6"/>
      <c r="BU248" s="6"/>
      <c r="BV248" s="1" t="s">
        <v>46</v>
      </c>
      <c r="BW248" s="1" t="s">
        <v>41</v>
      </c>
      <c r="BX248" s="6"/>
      <c r="BY248" s="6"/>
      <c r="BZ248" s="1" t="s">
        <v>46</v>
      </c>
      <c r="CA248" s="1" t="s">
        <v>48</v>
      </c>
      <c r="CB248" s="6"/>
      <c r="CC248" s="6"/>
      <c r="CD248" s="1" t="s">
        <v>46</v>
      </c>
      <c r="CE248" s="1" t="s">
        <v>48</v>
      </c>
      <c r="CF248" s="6"/>
      <c r="CG248" s="6"/>
      <c r="CH248" s="1" t="s">
        <v>46</v>
      </c>
      <c r="CI248" s="1" t="s">
        <v>39</v>
      </c>
      <c r="CJ248" s="6"/>
      <c r="CK248" s="6"/>
      <c r="CL248" s="1" t="s">
        <v>49</v>
      </c>
      <c r="CM248" s="1" t="s">
        <v>39</v>
      </c>
      <c r="CN248" s="6"/>
      <c r="CO248" s="6"/>
      <c r="CP248" s="1" t="s">
        <v>50</v>
      </c>
      <c r="CQ248" s="1" t="s">
        <v>51</v>
      </c>
      <c r="CR248" s="6"/>
      <c r="CS248" s="6"/>
      <c r="CT248" s="1" t="s">
        <v>50</v>
      </c>
      <c r="CU248" s="1" t="s">
        <v>39</v>
      </c>
      <c r="CV248" s="6"/>
      <c r="CW248" s="6"/>
      <c r="CX248" s="1" t="s">
        <v>50</v>
      </c>
      <c r="CY248" s="1" t="s">
        <v>39</v>
      </c>
      <c r="CZ248" s="6"/>
      <c r="DA248" s="6"/>
      <c r="DB248" s="1" t="s">
        <v>59</v>
      </c>
      <c r="DC248" s="1" t="s">
        <v>60</v>
      </c>
      <c r="DD248" s="6"/>
      <c r="DE248" s="6"/>
      <c r="DF248" s="1" t="s">
        <v>52</v>
      </c>
      <c r="DG248" s="1" t="s">
        <v>53</v>
      </c>
      <c r="DH248" s="6"/>
      <c r="DI248" s="6"/>
      <c r="DJ248" s="1" t="s">
        <v>31</v>
      </c>
      <c r="DK248" s="11">
        <f t="shared" si="21"/>
        <v>9.5087541600000005</v>
      </c>
    </row>
    <row r="249" spans="1:115" ht="15.75" x14ac:dyDescent="0.25">
      <c r="A249" s="6">
        <v>247</v>
      </c>
      <c r="B249" s="6">
        <v>2</v>
      </c>
      <c r="C249" s="9" t="s">
        <v>234</v>
      </c>
      <c r="D249" s="8" t="s">
        <v>373</v>
      </c>
      <c r="E249" s="6">
        <v>826.35599999999999</v>
      </c>
      <c r="F249" s="6">
        <v>25.161999999999999</v>
      </c>
      <c r="G249" s="10">
        <v>276.63708000000003</v>
      </c>
      <c r="H249" s="3">
        <f t="shared" si="15"/>
        <v>1077.8310799999999</v>
      </c>
      <c r="I249" s="3">
        <f t="shared" si="16"/>
        <v>252.33381832000003</v>
      </c>
      <c r="J249" s="1" t="s">
        <v>28</v>
      </c>
      <c r="K249" s="1" t="s">
        <v>29</v>
      </c>
      <c r="L249" s="6">
        <v>0.02</v>
      </c>
      <c r="M249" s="6">
        <v>38.32</v>
      </c>
      <c r="N249" s="1" t="s">
        <v>30</v>
      </c>
      <c r="O249" s="1" t="s">
        <v>34</v>
      </c>
      <c r="P249" s="6"/>
      <c r="Q249" s="6"/>
      <c r="R249" s="1" t="s">
        <v>30</v>
      </c>
      <c r="S249" s="1" t="s">
        <v>32</v>
      </c>
      <c r="T249" s="6"/>
      <c r="U249" s="6"/>
      <c r="V249" s="6" t="s">
        <v>30</v>
      </c>
      <c r="W249" s="6" t="s">
        <v>33</v>
      </c>
      <c r="X249" s="6"/>
      <c r="Y249" s="6"/>
      <c r="Z249" s="1" t="s">
        <v>30</v>
      </c>
      <c r="AA249" s="1" t="s">
        <v>34</v>
      </c>
      <c r="AB249" s="6"/>
      <c r="AC249" s="6"/>
      <c r="AD249" s="1" t="s">
        <v>35</v>
      </c>
      <c r="AE249" s="1" t="s">
        <v>29</v>
      </c>
      <c r="AF249" s="6">
        <v>7.0000000000000007E-2</v>
      </c>
      <c r="AG249" s="6">
        <v>96.74</v>
      </c>
      <c r="AH249" s="1" t="s">
        <v>36</v>
      </c>
      <c r="AI249" s="1" t="s">
        <v>37</v>
      </c>
      <c r="AJ249" s="6"/>
      <c r="AK249" s="6"/>
      <c r="AL249" s="1" t="s">
        <v>38</v>
      </c>
      <c r="AM249" s="1" t="s">
        <v>39</v>
      </c>
      <c r="AN249" s="6"/>
      <c r="AO249" s="6"/>
      <c r="AP249" s="1" t="s">
        <v>40</v>
      </c>
      <c r="AQ249" s="1" t="s">
        <v>41</v>
      </c>
      <c r="AR249" s="6"/>
      <c r="AS249" s="6"/>
      <c r="AT249" s="6"/>
      <c r="AU249" s="6"/>
      <c r="AV249" s="6"/>
      <c r="AW249" s="6"/>
      <c r="AX249" s="1" t="s">
        <v>42</v>
      </c>
      <c r="AY249" s="1" t="s">
        <v>39</v>
      </c>
      <c r="AZ249" s="6"/>
      <c r="BA249" s="6"/>
      <c r="BB249" s="1" t="s">
        <v>42</v>
      </c>
      <c r="BC249" s="1" t="s">
        <v>33</v>
      </c>
      <c r="BD249" s="6"/>
      <c r="BE249" s="6"/>
      <c r="BF249" s="1" t="s">
        <v>42</v>
      </c>
      <c r="BG249" s="1" t="s">
        <v>39</v>
      </c>
      <c r="BH249" s="6"/>
      <c r="BI249" s="11"/>
      <c r="BJ249" s="1" t="s">
        <v>43</v>
      </c>
      <c r="BK249" s="1" t="s">
        <v>44</v>
      </c>
      <c r="BL249" s="6">
        <v>2E-3</v>
      </c>
      <c r="BM249" s="6">
        <v>0.98799999999999999</v>
      </c>
      <c r="BN249" s="1" t="s">
        <v>45</v>
      </c>
      <c r="BO249" s="1" t="s">
        <v>44</v>
      </c>
      <c r="BP249" s="6"/>
      <c r="BQ249" s="6"/>
      <c r="BR249" s="1" t="s">
        <v>46</v>
      </c>
      <c r="BS249" s="1" t="s">
        <v>47</v>
      </c>
      <c r="BT249" s="6"/>
      <c r="BU249" s="6"/>
      <c r="BV249" s="1" t="s">
        <v>46</v>
      </c>
      <c r="BW249" s="1" t="s">
        <v>41</v>
      </c>
      <c r="BX249" s="6"/>
      <c r="BY249" s="6"/>
      <c r="BZ249" s="1" t="s">
        <v>46</v>
      </c>
      <c r="CA249" s="1" t="s">
        <v>48</v>
      </c>
      <c r="CB249" s="6"/>
      <c r="CC249" s="6"/>
      <c r="CD249" s="1" t="s">
        <v>46</v>
      </c>
      <c r="CE249" s="1" t="s">
        <v>48</v>
      </c>
      <c r="CF249" s="6">
        <v>0.03</v>
      </c>
      <c r="CG249" s="6">
        <v>46.02</v>
      </c>
      <c r="CH249" s="1" t="s">
        <v>46</v>
      </c>
      <c r="CI249" s="1" t="s">
        <v>39</v>
      </c>
      <c r="CJ249" s="6"/>
      <c r="CK249" s="6"/>
      <c r="CL249" s="1" t="s">
        <v>49</v>
      </c>
      <c r="CM249" s="1" t="s">
        <v>39</v>
      </c>
      <c r="CN249" s="6"/>
      <c r="CO249" s="6"/>
      <c r="CP249" s="1" t="s">
        <v>50</v>
      </c>
      <c r="CQ249" s="1" t="s">
        <v>51</v>
      </c>
      <c r="CR249" s="6"/>
      <c r="CS249" s="6"/>
      <c r="CT249" s="1" t="s">
        <v>50</v>
      </c>
      <c r="CU249" s="1" t="s">
        <v>39</v>
      </c>
      <c r="CV249" s="6"/>
      <c r="CW249" s="6"/>
      <c r="CX249" s="1" t="s">
        <v>50</v>
      </c>
      <c r="CY249" s="1" t="s">
        <v>39</v>
      </c>
      <c r="CZ249" s="6"/>
      <c r="DA249" s="6"/>
      <c r="DB249" s="1" t="s">
        <v>59</v>
      </c>
      <c r="DC249" s="1" t="s">
        <v>60</v>
      </c>
      <c r="DD249" s="6"/>
      <c r="DE249" s="6"/>
      <c r="DF249" s="1" t="s">
        <v>52</v>
      </c>
      <c r="DG249" s="1" t="s">
        <v>53</v>
      </c>
      <c r="DH249" s="6"/>
      <c r="DI249" s="6"/>
      <c r="DJ249" s="1" t="s">
        <v>31</v>
      </c>
      <c r="DK249" s="11">
        <f t="shared" si="21"/>
        <v>70.265818320000008</v>
      </c>
    </row>
    <row r="250" spans="1:115" ht="15.75" x14ac:dyDescent="0.25">
      <c r="A250" s="6">
        <v>248</v>
      </c>
      <c r="B250" s="6">
        <v>2</v>
      </c>
      <c r="C250" s="9" t="s">
        <v>235</v>
      </c>
      <c r="D250" s="8" t="s">
        <v>373</v>
      </c>
      <c r="E250" s="6">
        <v>145.55099999999999</v>
      </c>
      <c r="F250" s="6">
        <v>1.012</v>
      </c>
      <c r="G250" s="10">
        <v>99.974519999999998</v>
      </c>
      <c r="H250" s="3">
        <f t="shared" si="15"/>
        <v>244.51351999999997</v>
      </c>
      <c r="I250" s="3">
        <f t="shared" si="16"/>
        <v>263.80952808000001</v>
      </c>
      <c r="J250" s="1" t="s">
        <v>28</v>
      </c>
      <c r="K250" s="1" t="s">
        <v>29</v>
      </c>
      <c r="L250" s="6"/>
      <c r="M250" s="6"/>
      <c r="N250" s="1" t="s">
        <v>30</v>
      </c>
      <c r="O250" s="1" t="s">
        <v>34</v>
      </c>
      <c r="P250" s="6"/>
      <c r="Q250" s="6"/>
      <c r="R250" s="1" t="s">
        <v>30</v>
      </c>
      <c r="S250" s="1" t="s">
        <v>32</v>
      </c>
      <c r="T250" s="6"/>
      <c r="U250" s="6"/>
      <c r="V250" s="6" t="s">
        <v>30</v>
      </c>
      <c r="W250" s="6" t="s">
        <v>33</v>
      </c>
      <c r="X250" s="6"/>
      <c r="Y250" s="6"/>
      <c r="Z250" s="1" t="s">
        <v>30</v>
      </c>
      <c r="AA250" s="1" t="s">
        <v>34</v>
      </c>
      <c r="AB250" s="6"/>
      <c r="AC250" s="6"/>
      <c r="AD250" s="1" t="s">
        <v>35</v>
      </c>
      <c r="AE250" s="1" t="s">
        <v>29</v>
      </c>
      <c r="AF250" s="6"/>
      <c r="AG250" s="6"/>
      <c r="AH250" s="1" t="s">
        <v>36</v>
      </c>
      <c r="AI250" s="1" t="s">
        <v>37</v>
      </c>
      <c r="AJ250" s="6"/>
      <c r="AK250" s="6"/>
      <c r="AL250" s="1" t="s">
        <v>38</v>
      </c>
      <c r="AM250" s="1" t="s">
        <v>39</v>
      </c>
      <c r="AN250" s="6"/>
      <c r="AO250" s="6"/>
      <c r="AP250" s="1" t="s">
        <v>40</v>
      </c>
      <c r="AQ250" s="1" t="s">
        <v>41</v>
      </c>
      <c r="AR250" s="6"/>
      <c r="AS250" s="6"/>
      <c r="AT250" s="6"/>
      <c r="AU250" s="6"/>
      <c r="AV250" s="6"/>
      <c r="AW250" s="6"/>
      <c r="AX250" s="1" t="s">
        <v>42</v>
      </c>
      <c r="AY250" s="1" t="s">
        <v>39</v>
      </c>
      <c r="AZ250" s="6"/>
      <c r="BA250" s="6"/>
      <c r="BB250" s="1" t="s">
        <v>42</v>
      </c>
      <c r="BC250" s="1" t="s">
        <v>33</v>
      </c>
      <c r="BD250" s="6">
        <f>6+1</f>
        <v>7</v>
      </c>
      <c r="BE250" s="6">
        <f>31.044+7.406</f>
        <v>38.450000000000003</v>
      </c>
      <c r="BF250" s="1" t="s">
        <v>42</v>
      </c>
      <c r="BG250" s="1" t="s">
        <v>39</v>
      </c>
      <c r="BH250" s="6">
        <v>8</v>
      </c>
      <c r="BI250" s="11">
        <v>188.8</v>
      </c>
      <c r="BJ250" s="1" t="s">
        <v>43</v>
      </c>
      <c r="BK250" s="1" t="s">
        <v>44</v>
      </c>
      <c r="BL250" s="6">
        <v>8.9999999999999993E-3</v>
      </c>
      <c r="BM250" s="6">
        <v>4.4459999999999997</v>
      </c>
      <c r="BN250" s="1" t="s">
        <v>45</v>
      </c>
      <c r="BO250" s="1" t="s">
        <v>44</v>
      </c>
      <c r="BP250" s="6"/>
      <c r="BQ250" s="6"/>
      <c r="BR250" s="1" t="s">
        <v>46</v>
      </c>
      <c r="BS250" s="1" t="s">
        <v>47</v>
      </c>
      <c r="BT250" s="6"/>
      <c r="BU250" s="6"/>
      <c r="BV250" s="1" t="s">
        <v>46</v>
      </c>
      <c r="BW250" s="1" t="s">
        <v>41</v>
      </c>
      <c r="BX250" s="6"/>
      <c r="BY250" s="6"/>
      <c r="BZ250" s="1" t="s">
        <v>46</v>
      </c>
      <c r="CA250" s="1" t="s">
        <v>48</v>
      </c>
      <c r="CB250" s="6"/>
      <c r="CC250" s="6"/>
      <c r="CD250" s="1" t="s">
        <v>46</v>
      </c>
      <c r="CE250" s="1" t="s">
        <v>48</v>
      </c>
      <c r="CF250" s="6"/>
      <c r="CG250" s="6"/>
      <c r="CH250" s="1" t="s">
        <v>46</v>
      </c>
      <c r="CI250" s="1" t="s">
        <v>39</v>
      </c>
      <c r="CJ250" s="6"/>
      <c r="CK250" s="6"/>
      <c r="CL250" s="1" t="s">
        <v>49</v>
      </c>
      <c r="CM250" s="1" t="s">
        <v>39</v>
      </c>
      <c r="CN250" s="6"/>
      <c r="CO250" s="6"/>
      <c r="CP250" s="1" t="s">
        <v>50</v>
      </c>
      <c r="CQ250" s="1" t="s">
        <v>51</v>
      </c>
      <c r="CR250" s="6">
        <v>0.04</v>
      </c>
      <c r="CS250" s="6">
        <v>6.72</v>
      </c>
      <c r="CT250" s="1" t="s">
        <v>50</v>
      </c>
      <c r="CU250" s="1" t="s">
        <v>39</v>
      </c>
      <c r="CV250" s="6"/>
      <c r="CW250" s="6"/>
      <c r="CX250" s="1" t="s">
        <v>50</v>
      </c>
      <c r="CY250" s="1" t="s">
        <v>39</v>
      </c>
      <c r="CZ250" s="6"/>
      <c r="DA250" s="6"/>
      <c r="DB250" s="1" t="s">
        <v>59</v>
      </c>
      <c r="DC250" s="1" t="s">
        <v>60</v>
      </c>
      <c r="DD250" s="6"/>
      <c r="DE250" s="6"/>
      <c r="DF250" s="1" t="s">
        <v>52</v>
      </c>
      <c r="DG250" s="1" t="s">
        <v>53</v>
      </c>
      <c r="DH250" s="6"/>
      <c r="DI250" s="6"/>
      <c r="DJ250" s="1" t="s">
        <v>31</v>
      </c>
      <c r="DK250" s="11">
        <f t="shared" si="21"/>
        <v>25.393528079999999</v>
      </c>
    </row>
    <row r="251" spans="1:115" ht="15.75" x14ac:dyDescent="0.25">
      <c r="A251" s="6">
        <v>249</v>
      </c>
      <c r="B251" s="6">
        <v>2</v>
      </c>
      <c r="C251" s="9" t="s">
        <v>236</v>
      </c>
      <c r="D251" s="8" t="s">
        <v>373</v>
      </c>
      <c r="E251" s="6">
        <v>152.404</v>
      </c>
      <c r="F251" s="6">
        <v>22.707999999999998</v>
      </c>
      <c r="G251" s="10">
        <v>51.742919999999998</v>
      </c>
      <c r="H251" s="3">
        <f t="shared" si="15"/>
        <v>181.43892</v>
      </c>
      <c r="I251" s="3">
        <f t="shared" si="16"/>
        <v>13.14270168</v>
      </c>
      <c r="J251" s="1" t="s">
        <v>28</v>
      </c>
      <c r="K251" s="1" t="s">
        <v>29</v>
      </c>
      <c r="L251" s="6"/>
      <c r="M251" s="6"/>
      <c r="N251" s="1" t="s">
        <v>30</v>
      </c>
      <c r="O251" s="1" t="s">
        <v>34</v>
      </c>
      <c r="P251" s="6"/>
      <c r="Q251" s="6"/>
      <c r="R251" s="1" t="s">
        <v>30</v>
      </c>
      <c r="S251" s="1" t="s">
        <v>32</v>
      </c>
      <c r="T251" s="6"/>
      <c r="U251" s="6"/>
      <c r="V251" s="6" t="s">
        <v>30</v>
      </c>
      <c r="W251" s="6" t="s">
        <v>33</v>
      </c>
      <c r="X251" s="6"/>
      <c r="Y251" s="6"/>
      <c r="Z251" s="1" t="s">
        <v>30</v>
      </c>
      <c r="AA251" s="1" t="s">
        <v>34</v>
      </c>
      <c r="AB251" s="6"/>
      <c r="AC251" s="6"/>
      <c r="AD251" s="1" t="s">
        <v>35</v>
      </c>
      <c r="AE251" s="1" t="s">
        <v>29</v>
      </c>
      <c r="AF251" s="6"/>
      <c r="AG251" s="6"/>
      <c r="AH251" s="1" t="s">
        <v>36</v>
      </c>
      <c r="AI251" s="1" t="s">
        <v>37</v>
      </c>
      <c r="AJ251" s="6"/>
      <c r="AK251" s="6"/>
      <c r="AL251" s="1" t="s">
        <v>38</v>
      </c>
      <c r="AM251" s="1" t="s">
        <v>39</v>
      </c>
      <c r="AN251" s="6"/>
      <c r="AO251" s="6"/>
      <c r="AP251" s="1" t="s">
        <v>40</v>
      </c>
      <c r="AQ251" s="1" t="s">
        <v>41</v>
      </c>
      <c r="AR251" s="6"/>
      <c r="AS251" s="6"/>
      <c r="AT251" s="6"/>
      <c r="AU251" s="6"/>
      <c r="AV251" s="6"/>
      <c r="AW251" s="6"/>
      <c r="AX251" s="1" t="s">
        <v>42</v>
      </c>
      <c r="AY251" s="1" t="s">
        <v>39</v>
      </c>
      <c r="AZ251" s="6"/>
      <c r="BA251" s="6"/>
      <c r="BB251" s="1" t="s">
        <v>42</v>
      </c>
      <c r="BC251" s="1" t="s">
        <v>33</v>
      </c>
      <c r="BD251" s="6"/>
      <c r="BE251" s="6"/>
      <c r="BF251" s="1" t="s">
        <v>42</v>
      </c>
      <c r="BG251" s="1" t="s">
        <v>39</v>
      </c>
      <c r="BH251" s="6"/>
      <c r="BI251" s="11"/>
      <c r="BJ251" s="1" t="s">
        <v>43</v>
      </c>
      <c r="BK251" s="1" t="s">
        <v>44</v>
      </c>
      <c r="BL251" s="6"/>
      <c r="BM251" s="6"/>
      <c r="BN251" s="1" t="s">
        <v>45</v>
      </c>
      <c r="BO251" s="1" t="s">
        <v>44</v>
      </c>
      <c r="BP251" s="6"/>
      <c r="BQ251" s="6"/>
      <c r="BR251" s="1" t="s">
        <v>46</v>
      </c>
      <c r="BS251" s="1" t="s">
        <v>47</v>
      </c>
      <c r="BT251" s="6"/>
      <c r="BU251" s="6"/>
      <c r="BV251" s="1" t="s">
        <v>46</v>
      </c>
      <c r="BW251" s="1" t="s">
        <v>41</v>
      </c>
      <c r="BX251" s="6"/>
      <c r="BY251" s="6"/>
      <c r="BZ251" s="1" t="s">
        <v>46</v>
      </c>
      <c r="CA251" s="1" t="s">
        <v>48</v>
      </c>
      <c r="CB251" s="6"/>
      <c r="CC251" s="6"/>
      <c r="CD251" s="1" t="s">
        <v>46</v>
      </c>
      <c r="CE251" s="1" t="s">
        <v>48</v>
      </c>
      <c r="CF251" s="6"/>
      <c r="CG251" s="6"/>
      <c r="CH251" s="1" t="s">
        <v>46</v>
      </c>
      <c r="CI251" s="1" t="s">
        <v>39</v>
      </c>
      <c r="CJ251" s="6"/>
      <c r="CK251" s="6"/>
      <c r="CL251" s="1" t="s">
        <v>49</v>
      </c>
      <c r="CM251" s="1" t="s">
        <v>39</v>
      </c>
      <c r="CN251" s="6"/>
      <c r="CO251" s="6"/>
      <c r="CP251" s="1" t="s">
        <v>50</v>
      </c>
      <c r="CQ251" s="1" t="s">
        <v>51</v>
      </c>
      <c r="CR251" s="6"/>
      <c r="CS251" s="6"/>
      <c r="CT251" s="1" t="s">
        <v>50</v>
      </c>
      <c r="CU251" s="1" t="s">
        <v>39</v>
      </c>
      <c r="CV251" s="6"/>
      <c r="CW251" s="6"/>
      <c r="CX251" s="1" t="s">
        <v>50</v>
      </c>
      <c r="CY251" s="1" t="s">
        <v>39</v>
      </c>
      <c r="CZ251" s="6"/>
      <c r="DA251" s="6"/>
      <c r="DB251" s="1" t="s">
        <v>59</v>
      </c>
      <c r="DC251" s="1" t="s">
        <v>60</v>
      </c>
      <c r="DD251" s="6"/>
      <c r="DE251" s="6"/>
      <c r="DF251" s="1" t="s">
        <v>52</v>
      </c>
      <c r="DG251" s="1" t="s">
        <v>53</v>
      </c>
      <c r="DH251" s="6"/>
      <c r="DI251" s="6"/>
      <c r="DJ251" s="1" t="s">
        <v>31</v>
      </c>
      <c r="DK251" s="11">
        <f t="shared" si="21"/>
        <v>13.14270168</v>
      </c>
    </row>
    <row r="252" spans="1:115" s="12" customFormat="1" ht="15.75" x14ac:dyDescent="0.25">
      <c r="A252" s="6">
        <v>250</v>
      </c>
      <c r="B252" s="6">
        <v>2</v>
      </c>
      <c r="C252" s="9" t="s">
        <v>237</v>
      </c>
      <c r="D252" s="8" t="s">
        <v>373</v>
      </c>
      <c r="E252" s="6">
        <v>353.50700000000001</v>
      </c>
      <c r="F252" s="6">
        <v>366.75099999999998</v>
      </c>
      <c r="G252" s="10">
        <v>195.04812000000001</v>
      </c>
      <c r="H252" s="3">
        <f t="shared" si="15"/>
        <v>181.80412000000004</v>
      </c>
      <c r="I252" s="3">
        <f t="shared" si="16"/>
        <v>230.69499999999999</v>
      </c>
      <c r="J252" s="1" t="s">
        <v>28</v>
      </c>
      <c r="K252" s="1" t="s">
        <v>29</v>
      </c>
      <c r="L252" s="6"/>
      <c r="M252" s="6"/>
      <c r="N252" s="1" t="s">
        <v>30</v>
      </c>
      <c r="O252" s="1" t="s">
        <v>34</v>
      </c>
      <c r="P252" s="6"/>
      <c r="Q252" s="6"/>
      <c r="R252" s="1" t="s">
        <v>30</v>
      </c>
      <c r="S252" s="1" t="s">
        <v>32</v>
      </c>
      <c r="T252" s="6"/>
      <c r="U252" s="6"/>
      <c r="V252" s="6" t="s">
        <v>30</v>
      </c>
      <c r="W252" s="6" t="s">
        <v>33</v>
      </c>
      <c r="X252" s="6">
        <v>1</v>
      </c>
      <c r="Y252" s="6">
        <v>7.1050000000000004</v>
      </c>
      <c r="Z252" s="1" t="s">
        <v>30</v>
      </c>
      <c r="AA252" s="1" t="s">
        <v>34</v>
      </c>
      <c r="AB252" s="6"/>
      <c r="AC252" s="6"/>
      <c r="AD252" s="1" t="s">
        <v>35</v>
      </c>
      <c r="AE252" s="1" t="s">
        <v>29</v>
      </c>
      <c r="AF252" s="6"/>
      <c r="AG252" s="6"/>
      <c r="AH252" s="1" t="s">
        <v>36</v>
      </c>
      <c r="AI252" s="1" t="s">
        <v>37</v>
      </c>
      <c r="AJ252" s="6">
        <v>0.496</v>
      </c>
      <c r="AK252" s="6">
        <v>223.59</v>
      </c>
      <c r="AL252" s="1" t="s">
        <v>38</v>
      </c>
      <c r="AM252" s="1" t="s">
        <v>39</v>
      </c>
      <c r="AN252" s="6"/>
      <c r="AO252" s="6"/>
      <c r="AP252" s="1" t="s">
        <v>40</v>
      </c>
      <c r="AQ252" s="1" t="s">
        <v>41</v>
      </c>
      <c r="AR252" s="6"/>
      <c r="AS252" s="6"/>
      <c r="AT252" s="6"/>
      <c r="AU252" s="6"/>
      <c r="AV252" s="6"/>
      <c r="AW252" s="6"/>
      <c r="AX252" s="1" t="s">
        <v>42</v>
      </c>
      <c r="AY252" s="1" t="s">
        <v>39</v>
      </c>
      <c r="AZ252" s="6"/>
      <c r="BA252" s="6"/>
      <c r="BB252" s="1" t="s">
        <v>42</v>
      </c>
      <c r="BC252" s="1" t="s">
        <v>33</v>
      </c>
      <c r="BD252" s="6"/>
      <c r="BE252" s="6"/>
      <c r="BF252" s="1" t="s">
        <v>42</v>
      </c>
      <c r="BG252" s="1" t="s">
        <v>39</v>
      </c>
      <c r="BH252" s="6"/>
      <c r="BI252" s="11"/>
      <c r="BJ252" s="1" t="s">
        <v>43</v>
      </c>
      <c r="BK252" s="1" t="s">
        <v>44</v>
      </c>
      <c r="BL252" s="6"/>
      <c r="BM252" s="6"/>
      <c r="BN252" s="1" t="s">
        <v>45</v>
      </c>
      <c r="BO252" s="1" t="s">
        <v>44</v>
      </c>
      <c r="BP252" s="6"/>
      <c r="BQ252" s="6"/>
      <c r="BR252" s="1" t="s">
        <v>46</v>
      </c>
      <c r="BS252" s="1" t="s">
        <v>47</v>
      </c>
      <c r="BT252" s="6"/>
      <c r="BU252" s="6"/>
      <c r="BV252" s="1" t="s">
        <v>46</v>
      </c>
      <c r="BW252" s="1" t="s">
        <v>41</v>
      </c>
      <c r="BX252" s="6"/>
      <c r="BY252" s="6"/>
      <c r="BZ252" s="1" t="s">
        <v>46</v>
      </c>
      <c r="CA252" s="1" t="s">
        <v>48</v>
      </c>
      <c r="CB252" s="6"/>
      <c r="CC252" s="6"/>
      <c r="CD252" s="1" t="s">
        <v>46</v>
      </c>
      <c r="CE252" s="1" t="s">
        <v>48</v>
      </c>
      <c r="CF252" s="6"/>
      <c r="CG252" s="6"/>
      <c r="CH252" s="1" t="s">
        <v>46</v>
      </c>
      <c r="CI252" s="1" t="s">
        <v>39</v>
      </c>
      <c r="CJ252" s="6"/>
      <c r="CK252" s="6"/>
      <c r="CL252" s="1" t="s">
        <v>49</v>
      </c>
      <c r="CM252" s="1" t="s">
        <v>39</v>
      </c>
      <c r="CN252" s="6"/>
      <c r="CO252" s="6"/>
      <c r="CP252" s="1" t="s">
        <v>50</v>
      </c>
      <c r="CQ252" s="1" t="s">
        <v>51</v>
      </c>
      <c r="CR252" s="6"/>
      <c r="CS252" s="6"/>
      <c r="CT252" s="1" t="s">
        <v>50</v>
      </c>
      <c r="CU252" s="1" t="s">
        <v>39</v>
      </c>
      <c r="CV252" s="6"/>
      <c r="CW252" s="6"/>
      <c r="CX252" s="1" t="s">
        <v>50</v>
      </c>
      <c r="CY252" s="1" t="s">
        <v>39</v>
      </c>
      <c r="CZ252" s="6"/>
      <c r="DA252" s="6"/>
      <c r="DB252" s="1" t="s">
        <v>59</v>
      </c>
      <c r="DC252" s="1" t="s">
        <v>60</v>
      </c>
      <c r="DD252" s="6"/>
      <c r="DE252" s="6"/>
      <c r="DF252" s="1" t="s">
        <v>52</v>
      </c>
      <c r="DG252" s="1" t="s">
        <v>53</v>
      </c>
      <c r="DH252" s="6"/>
      <c r="DI252" s="6"/>
      <c r="DJ252" s="1" t="s">
        <v>31</v>
      </c>
      <c r="DK252" s="11"/>
    </row>
    <row r="253" spans="1:115" ht="15.75" x14ac:dyDescent="0.25">
      <c r="A253" s="6">
        <v>251</v>
      </c>
      <c r="B253" s="6">
        <v>2</v>
      </c>
      <c r="C253" s="9" t="s">
        <v>238</v>
      </c>
      <c r="D253" s="8" t="s">
        <v>373</v>
      </c>
      <c r="E253" s="6">
        <v>932.48500000000001</v>
      </c>
      <c r="F253" s="6">
        <v>264.01900000000001</v>
      </c>
      <c r="G253" s="10">
        <v>292.59683999999999</v>
      </c>
      <c r="H253" s="3">
        <f t="shared" si="15"/>
        <v>961.06284000000005</v>
      </c>
      <c r="I253" s="3">
        <f t="shared" si="16"/>
        <v>501.61959736000006</v>
      </c>
      <c r="J253" s="1" t="s">
        <v>28</v>
      </c>
      <c r="K253" s="1" t="s">
        <v>29</v>
      </c>
      <c r="L253" s="6"/>
      <c r="M253" s="6"/>
      <c r="N253" s="1" t="s">
        <v>30</v>
      </c>
      <c r="O253" s="1" t="s">
        <v>34</v>
      </c>
      <c r="P253" s="6"/>
      <c r="Q253" s="6"/>
      <c r="R253" s="1" t="s">
        <v>30</v>
      </c>
      <c r="S253" s="1" t="s">
        <v>32</v>
      </c>
      <c r="T253" s="6"/>
      <c r="U253" s="6"/>
      <c r="V253" s="6" t="s">
        <v>30</v>
      </c>
      <c r="W253" s="6" t="s">
        <v>33</v>
      </c>
      <c r="X253" s="6"/>
      <c r="Y253" s="6"/>
      <c r="Z253" s="1" t="s">
        <v>30</v>
      </c>
      <c r="AA253" s="1" t="s">
        <v>34</v>
      </c>
      <c r="AB253" s="6"/>
      <c r="AC253" s="6"/>
      <c r="AD253" s="1" t="s">
        <v>35</v>
      </c>
      <c r="AE253" s="1" t="s">
        <v>29</v>
      </c>
      <c r="AF253" s="6"/>
      <c r="AG253" s="6"/>
      <c r="AH253" s="1" t="s">
        <v>36</v>
      </c>
      <c r="AI253" s="1" t="s">
        <v>37</v>
      </c>
      <c r="AJ253" s="6">
        <v>7.0000000000000007E-2</v>
      </c>
      <c r="AK253" s="6">
        <v>256.339</v>
      </c>
      <c r="AL253" s="1" t="s">
        <v>38</v>
      </c>
      <c r="AM253" s="1" t="s">
        <v>39</v>
      </c>
      <c r="AN253" s="6">
        <v>3</v>
      </c>
      <c r="AO253" s="6">
        <v>2.153</v>
      </c>
      <c r="AP253" s="1" t="s">
        <v>40</v>
      </c>
      <c r="AQ253" s="1" t="s">
        <v>41</v>
      </c>
      <c r="AR253" s="6"/>
      <c r="AS253" s="6"/>
      <c r="AT253" s="6"/>
      <c r="AU253" s="6"/>
      <c r="AV253" s="6"/>
      <c r="AW253" s="6"/>
      <c r="AX253" s="1" t="s">
        <v>42</v>
      </c>
      <c r="AY253" s="1" t="s">
        <v>39</v>
      </c>
      <c r="AZ253" s="6"/>
      <c r="BA253" s="6"/>
      <c r="BB253" s="1" t="s">
        <v>42</v>
      </c>
      <c r="BC253" s="1" t="s">
        <v>33</v>
      </c>
      <c r="BD253" s="6">
        <v>4</v>
      </c>
      <c r="BE253" s="6">
        <v>29.623999999999999</v>
      </c>
      <c r="BF253" s="1" t="s">
        <v>42</v>
      </c>
      <c r="BG253" s="1" t="s">
        <v>39</v>
      </c>
      <c r="BH253" s="6"/>
      <c r="BI253" s="11"/>
      <c r="BJ253" s="1" t="s">
        <v>43</v>
      </c>
      <c r="BK253" s="1" t="s">
        <v>44</v>
      </c>
      <c r="BL253" s="6"/>
      <c r="BM253" s="6"/>
      <c r="BN253" s="1" t="s">
        <v>45</v>
      </c>
      <c r="BO253" s="1" t="s">
        <v>44</v>
      </c>
      <c r="BP253" s="6"/>
      <c r="BQ253" s="6"/>
      <c r="BR253" s="1" t="s">
        <v>46</v>
      </c>
      <c r="BS253" s="1" t="s">
        <v>47</v>
      </c>
      <c r="BT253" s="6"/>
      <c r="BU253" s="6"/>
      <c r="BV253" s="1" t="s">
        <v>46</v>
      </c>
      <c r="BW253" s="1" t="s">
        <v>41</v>
      </c>
      <c r="BX253" s="6">
        <v>0.1</v>
      </c>
      <c r="BY253" s="6">
        <v>105.9</v>
      </c>
      <c r="BZ253" s="1" t="s">
        <v>46</v>
      </c>
      <c r="CA253" s="1" t="s">
        <v>48</v>
      </c>
      <c r="CB253" s="6"/>
      <c r="CC253" s="6"/>
      <c r="CD253" s="1" t="s">
        <v>46</v>
      </c>
      <c r="CE253" s="1" t="s">
        <v>48</v>
      </c>
      <c r="CF253" s="6"/>
      <c r="CG253" s="6"/>
      <c r="CH253" s="1" t="s">
        <v>46</v>
      </c>
      <c r="CI253" s="1" t="s">
        <v>39</v>
      </c>
      <c r="CJ253" s="6"/>
      <c r="CK253" s="6"/>
      <c r="CL253" s="1" t="s">
        <v>49</v>
      </c>
      <c r="CM253" s="1" t="s">
        <v>39</v>
      </c>
      <c r="CN253" s="6">
        <v>10</v>
      </c>
      <c r="CO253" s="6">
        <v>5.76</v>
      </c>
      <c r="CP253" s="1" t="s">
        <v>50</v>
      </c>
      <c r="CQ253" s="1" t="s">
        <v>51</v>
      </c>
      <c r="CR253" s="6">
        <v>0.15</v>
      </c>
      <c r="CS253" s="6">
        <v>25.2</v>
      </c>
      <c r="CT253" s="1" t="s">
        <v>50</v>
      </c>
      <c r="CU253" s="1" t="s">
        <v>39</v>
      </c>
      <c r="CV253" s="6">
        <v>14</v>
      </c>
      <c r="CW253" s="6">
        <v>2.3239999999999998</v>
      </c>
      <c r="CX253" s="1" t="s">
        <v>50</v>
      </c>
      <c r="CY253" s="1" t="s">
        <v>39</v>
      </c>
      <c r="CZ253" s="6"/>
      <c r="DA253" s="6"/>
      <c r="DB253" s="1" t="s">
        <v>59</v>
      </c>
      <c r="DC253" s="1" t="s">
        <v>60</v>
      </c>
      <c r="DD253" s="6"/>
      <c r="DE253" s="6"/>
      <c r="DF253" s="1" t="s">
        <v>52</v>
      </c>
      <c r="DG253" s="1" t="s">
        <v>53</v>
      </c>
      <c r="DH253" s="6"/>
      <c r="DI253" s="6"/>
      <c r="DJ253" s="1" t="s">
        <v>31</v>
      </c>
      <c r="DK253" s="11">
        <f>0.254*G253</f>
        <v>74.319597360000003</v>
      </c>
    </row>
    <row r="254" spans="1:115" ht="15.75" x14ac:dyDescent="0.25">
      <c r="A254" s="6">
        <v>252</v>
      </c>
      <c r="B254" s="6">
        <v>2</v>
      </c>
      <c r="C254" s="9" t="s">
        <v>239</v>
      </c>
      <c r="D254" s="8" t="s">
        <v>373</v>
      </c>
      <c r="E254" s="6">
        <v>248.04499999999999</v>
      </c>
      <c r="F254" s="6">
        <v>4.7750000000000004</v>
      </c>
      <c r="G254" s="10">
        <v>94.7988</v>
      </c>
      <c r="H254" s="3">
        <f t="shared" si="15"/>
        <v>338.06880000000001</v>
      </c>
      <c r="I254" s="3">
        <f t="shared" si="16"/>
        <v>61.185895200000004</v>
      </c>
      <c r="J254" s="1" t="s">
        <v>28</v>
      </c>
      <c r="K254" s="1" t="s">
        <v>29</v>
      </c>
      <c r="L254" s="6"/>
      <c r="M254" s="6"/>
      <c r="N254" s="1" t="s">
        <v>30</v>
      </c>
      <c r="O254" s="1" t="s">
        <v>34</v>
      </c>
      <c r="P254" s="6"/>
      <c r="Q254" s="6"/>
      <c r="R254" s="1" t="s">
        <v>30</v>
      </c>
      <c r="S254" s="1" t="s">
        <v>32</v>
      </c>
      <c r="T254" s="6"/>
      <c r="U254" s="6"/>
      <c r="V254" s="6" t="s">
        <v>30</v>
      </c>
      <c r="W254" s="6" t="s">
        <v>33</v>
      </c>
      <c r="X254" s="6">
        <v>2</v>
      </c>
      <c r="Y254" s="6">
        <v>14.21</v>
      </c>
      <c r="Z254" s="1" t="s">
        <v>30</v>
      </c>
      <c r="AA254" s="1" t="s">
        <v>34</v>
      </c>
      <c r="AB254" s="6"/>
      <c r="AC254" s="6"/>
      <c r="AD254" s="1" t="s">
        <v>35</v>
      </c>
      <c r="AE254" s="1" t="s">
        <v>29</v>
      </c>
      <c r="AF254" s="6"/>
      <c r="AG254" s="6"/>
      <c r="AH254" s="1" t="s">
        <v>36</v>
      </c>
      <c r="AI254" s="1" t="s">
        <v>37</v>
      </c>
      <c r="AJ254" s="6"/>
      <c r="AK254" s="6"/>
      <c r="AL254" s="1" t="s">
        <v>38</v>
      </c>
      <c r="AM254" s="1" t="s">
        <v>39</v>
      </c>
      <c r="AN254" s="6">
        <v>4</v>
      </c>
      <c r="AO254" s="6">
        <v>3.2029999999999998</v>
      </c>
      <c r="AP254" s="1" t="s">
        <v>40</v>
      </c>
      <c r="AQ254" s="1" t="s">
        <v>41</v>
      </c>
      <c r="AR254" s="6"/>
      <c r="AS254" s="6"/>
      <c r="AT254" s="6"/>
      <c r="AU254" s="6"/>
      <c r="AV254" s="6"/>
      <c r="AW254" s="6"/>
      <c r="AX254" s="1" t="s">
        <v>42</v>
      </c>
      <c r="AY254" s="1" t="s">
        <v>39</v>
      </c>
      <c r="AZ254" s="6"/>
      <c r="BA254" s="6"/>
      <c r="BB254" s="1" t="s">
        <v>42</v>
      </c>
      <c r="BC254" s="1" t="s">
        <v>33</v>
      </c>
      <c r="BD254" s="6">
        <v>2</v>
      </c>
      <c r="BE254" s="6">
        <v>14.811999999999999</v>
      </c>
      <c r="BF254" s="1" t="s">
        <v>42</v>
      </c>
      <c r="BG254" s="1" t="s">
        <v>39</v>
      </c>
      <c r="BH254" s="6"/>
      <c r="BI254" s="11"/>
      <c r="BJ254" s="1" t="s">
        <v>43</v>
      </c>
      <c r="BK254" s="1" t="s">
        <v>44</v>
      </c>
      <c r="BL254" s="6">
        <v>5.0000000000000001E-3</v>
      </c>
      <c r="BM254" s="6">
        <v>2.0299999999999998</v>
      </c>
      <c r="BN254" s="1" t="s">
        <v>45</v>
      </c>
      <c r="BO254" s="1" t="s">
        <v>44</v>
      </c>
      <c r="BP254" s="6"/>
      <c r="BQ254" s="6"/>
      <c r="BR254" s="1" t="s">
        <v>46</v>
      </c>
      <c r="BS254" s="1" t="s">
        <v>47</v>
      </c>
      <c r="BT254" s="6"/>
      <c r="BU254" s="6"/>
      <c r="BV254" s="1" t="s">
        <v>46</v>
      </c>
      <c r="BW254" s="1" t="s">
        <v>41</v>
      </c>
      <c r="BX254" s="6"/>
      <c r="BY254" s="6"/>
      <c r="BZ254" s="1" t="s">
        <v>46</v>
      </c>
      <c r="CA254" s="1" t="s">
        <v>48</v>
      </c>
      <c r="CB254" s="6"/>
      <c r="CC254" s="6"/>
      <c r="CD254" s="1" t="s">
        <v>46</v>
      </c>
      <c r="CE254" s="1" t="s">
        <v>48</v>
      </c>
      <c r="CF254" s="6"/>
      <c r="CG254" s="6"/>
      <c r="CH254" s="1" t="s">
        <v>46</v>
      </c>
      <c r="CI254" s="1" t="s">
        <v>39</v>
      </c>
      <c r="CJ254" s="6"/>
      <c r="CK254" s="6"/>
      <c r="CL254" s="1" t="s">
        <v>49</v>
      </c>
      <c r="CM254" s="1" t="s">
        <v>39</v>
      </c>
      <c r="CN254" s="6"/>
      <c r="CO254" s="6"/>
      <c r="CP254" s="1" t="s">
        <v>50</v>
      </c>
      <c r="CQ254" s="1" t="s">
        <v>51</v>
      </c>
      <c r="CR254" s="6">
        <v>1.4999999999999999E-2</v>
      </c>
      <c r="CS254" s="6">
        <v>2.52</v>
      </c>
      <c r="CT254" s="1" t="s">
        <v>50</v>
      </c>
      <c r="CU254" s="1" t="s">
        <v>39</v>
      </c>
      <c r="CV254" s="6">
        <v>2</v>
      </c>
      <c r="CW254" s="6">
        <v>0.33200000000000002</v>
      </c>
      <c r="CX254" s="1" t="s">
        <v>50</v>
      </c>
      <c r="CY254" s="1" t="s">
        <v>39</v>
      </c>
      <c r="CZ254" s="6"/>
      <c r="DA254" s="6"/>
      <c r="DB254" s="1" t="s">
        <v>59</v>
      </c>
      <c r="DC254" s="1" t="s">
        <v>60</v>
      </c>
      <c r="DD254" s="6"/>
      <c r="DE254" s="6"/>
      <c r="DF254" s="1" t="s">
        <v>52</v>
      </c>
      <c r="DG254" s="1" t="s">
        <v>53</v>
      </c>
      <c r="DH254" s="6"/>
      <c r="DI254" s="6"/>
      <c r="DJ254" s="1" t="s">
        <v>31</v>
      </c>
      <c r="DK254" s="11">
        <f>0.254*G254</f>
        <v>24.078895200000002</v>
      </c>
    </row>
    <row r="255" spans="1:115" ht="15.75" x14ac:dyDescent="0.25">
      <c r="A255" s="6">
        <v>253</v>
      </c>
      <c r="B255" s="6">
        <v>2</v>
      </c>
      <c r="C255" s="9" t="s">
        <v>240</v>
      </c>
      <c r="D255" s="8" t="s">
        <v>373</v>
      </c>
      <c r="E255" s="6">
        <v>710.78399999999999</v>
      </c>
      <c r="F255" s="6">
        <v>42.661999999999999</v>
      </c>
      <c r="G255" s="10">
        <v>278.32463999999999</v>
      </c>
      <c r="H255" s="3">
        <f t="shared" si="15"/>
        <v>946.44663999999989</v>
      </c>
      <c r="I255" s="3">
        <f t="shared" si="16"/>
        <v>110.35645855999999</v>
      </c>
      <c r="J255" s="1" t="s">
        <v>28</v>
      </c>
      <c r="K255" s="1" t="s">
        <v>29</v>
      </c>
      <c r="L255" s="6"/>
      <c r="M255" s="6"/>
      <c r="N255" s="1" t="s">
        <v>30</v>
      </c>
      <c r="O255" s="1" t="s">
        <v>34</v>
      </c>
      <c r="P255" s="6"/>
      <c r="Q255" s="6"/>
      <c r="R255" s="1" t="s">
        <v>30</v>
      </c>
      <c r="S255" s="1" t="s">
        <v>32</v>
      </c>
      <c r="T255" s="6"/>
      <c r="U255" s="6"/>
      <c r="V255" s="6" t="s">
        <v>30</v>
      </c>
      <c r="W255" s="6" t="s">
        <v>33</v>
      </c>
      <c r="X255" s="6">
        <v>2</v>
      </c>
      <c r="Y255" s="6">
        <v>14.21</v>
      </c>
      <c r="Z255" s="1" t="s">
        <v>30</v>
      </c>
      <c r="AA255" s="1" t="s">
        <v>34</v>
      </c>
      <c r="AB255" s="6"/>
      <c r="AC255" s="6"/>
      <c r="AD255" s="1" t="s">
        <v>35</v>
      </c>
      <c r="AE255" s="1" t="s">
        <v>29</v>
      </c>
      <c r="AF255" s="6"/>
      <c r="AG255" s="6"/>
      <c r="AH255" s="1" t="s">
        <v>36</v>
      </c>
      <c r="AI255" s="1" t="s">
        <v>37</v>
      </c>
      <c r="AJ255" s="6"/>
      <c r="AK255" s="6"/>
      <c r="AL255" s="1" t="s">
        <v>38</v>
      </c>
      <c r="AM255" s="1" t="s">
        <v>39</v>
      </c>
      <c r="AN255" s="6">
        <v>8</v>
      </c>
      <c r="AO255" s="6">
        <v>6.1959999999999997</v>
      </c>
      <c r="AP255" s="1" t="s">
        <v>40</v>
      </c>
      <c r="AQ255" s="1" t="s">
        <v>41</v>
      </c>
      <c r="AR255" s="6"/>
      <c r="AS255" s="6"/>
      <c r="AT255" s="6"/>
      <c r="AU255" s="6"/>
      <c r="AV255" s="6"/>
      <c r="AW255" s="6"/>
      <c r="AX255" s="1" t="s">
        <v>42</v>
      </c>
      <c r="AY255" s="1" t="s">
        <v>39</v>
      </c>
      <c r="AZ255" s="6"/>
      <c r="BA255" s="6"/>
      <c r="BB255" s="1" t="s">
        <v>42</v>
      </c>
      <c r="BC255" s="1" t="s">
        <v>33</v>
      </c>
      <c r="BD255" s="6">
        <v>1</v>
      </c>
      <c r="BE255" s="6">
        <v>7.4059999999999997</v>
      </c>
      <c r="BF255" s="1" t="s">
        <v>42</v>
      </c>
      <c r="BG255" s="1" t="s">
        <v>39</v>
      </c>
      <c r="BH255" s="6"/>
      <c r="BI255" s="11"/>
      <c r="BJ255" s="1" t="s">
        <v>43</v>
      </c>
      <c r="BK255" s="1" t="s">
        <v>44</v>
      </c>
      <c r="BL255" s="6">
        <v>1.4999999999999999E-2</v>
      </c>
      <c r="BM255" s="6">
        <v>6.09</v>
      </c>
      <c r="BN255" s="1" t="s">
        <v>45</v>
      </c>
      <c r="BO255" s="1" t="s">
        <v>44</v>
      </c>
      <c r="BP255" s="6"/>
      <c r="BQ255" s="6"/>
      <c r="BR255" s="1" t="s">
        <v>46</v>
      </c>
      <c r="BS255" s="1" t="s">
        <v>47</v>
      </c>
      <c r="BT255" s="6"/>
      <c r="BU255" s="6"/>
      <c r="BV255" s="1" t="s">
        <v>46</v>
      </c>
      <c r="BW255" s="1" t="s">
        <v>41</v>
      </c>
      <c r="BX255" s="6"/>
      <c r="BY255" s="6"/>
      <c r="BZ255" s="1" t="s">
        <v>46</v>
      </c>
      <c r="CA255" s="1" t="s">
        <v>48</v>
      </c>
      <c r="CB255" s="6"/>
      <c r="CC255" s="6"/>
      <c r="CD255" s="1" t="s">
        <v>46</v>
      </c>
      <c r="CE255" s="1" t="s">
        <v>48</v>
      </c>
      <c r="CF255" s="6"/>
      <c r="CG255" s="6"/>
      <c r="CH255" s="1" t="s">
        <v>46</v>
      </c>
      <c r="CI255" s="1" t="s">
        <v>39</v>
      </c>
      <c r="CJ255" s="6"/>
      <c r="CK255" s="6"/>
      <c r="CL255" s="1" t="s">
        <v>49</v>
      </c>
      <c r="CM255" s="1" t="s">
        <v>39</v>
      </c>
      <c r="CN255" s="6">
        <v>10</v>
      </c>
      <c r="CO255" s="6">
        <v>5.76</v>
      </c>
      <c r="CP255" s="1" t="s">
        <v>50</v>
      </c>
      <c r="CQ255" s="1" t="s">
        <v>51</v>
      </c>
      <c r="CR255" s="6"/>
      <c r="CS255" s="6"/>
      <c r="CT255" s="1" t="s">
        <v>50</v>
      </c>
      <c r="CU255" s="1" t="s">
        <v>39</v>
      </c>
      <c r="CV255" s="6"/>
      <c r="CW255" s="6"/>
      <c r="CX255" s="1" t="s">
        <v>50</v>
      </c>
      <c r="CY255" s="1" t="s">
        <v>39</v>
      </c>
      <c r="CZ255" s="6"/>
      <c r="DA255" s="6"/>
      <c r="DB255" s="1" t="s">
        <v>59</v>
      </c>
      <c r="DC255" s="1" t="s">
        <v>60</v>
      </c>
      <c r="DD255" s="6"/>
      <c r="DE255" s="6"/>
      <c r="DF255" s="1" t="s">
        <v>52</v>
      </c>
      <c r="DG255" s="1" t="s">
        <v>53</v>
      </c>
      <c r="DH255" s="6"/>
      <c r="DI255" s="6"/>
      <c r="DJ255" s="1" t="s">
        <v>31</v>
      </c>
      <c r="DK255" s="11">
        <f>0.254*G255</f>
        <v>70.694458560000001</v>
      </c>
    </row>
    <row r="256" spans="1:115" ht="15.75" x14ac:dyDescent="0.25">
      <c r="A256" s="6">
        <v>254</v>
      </c>
      <c r="B256" s="6">
        <v>2</v>
      </c>
      <c r="C256" s="9" t="s">
        <v>241</v>
      </c>
      <c r="D256" s="8" t="s">
        <v>373</v>
      </c>
      <c r="E256" s="6">
        <v>107.06699999999999</v>
      </c>
      <c r="F256" s="6">
        <v>72.572999999999993</v>
      </c>
      <c r="G256" s="10">
        <v>103.42536</v>
      </c>
      <c r="H256" s="3">
        <f t="shared" si="15"/>
        <v>137.91935999999998</v>
      </c>
      <c r="I256" s="3">
        <f t="shared" si="16"/>
        <v>66.817999999999998</v>
      </c>
      <c r="J256" s="1" t="s">
        <v>28</v>
      </c>
      <c r="K256" s="1" t="s">
        <v>29</v>
      </c>
      <c r="L256" s="6"/>
      <c r="M256" s="6"/>
      <c r="N256" s="1" t="s">
        <v>30</v>
      </c>
      <c r="O256" s="1" t="s">
        <v>34</v>
      </c>
      <c r="P256" s="6"/>
      <c r="Q256" s="6"/>
      <c r="R256" s="1" t="s">
        <v>30</v>
      </c>
      <c r="S256" s="1" t="s">
        <v>32</v>
      </c>
      <c r="T256" s="6"/>
      <c r="U256" s="6"/>
      <c r="V256" s="6" t="s">
        <v>30</v>
      </c>
      <c r="W256" s="6" t="s">
        <v>33</v>
      </c>
      <c r="X256" s="6"/>
      <c r="Y256" s="6"/>
      <c r="Z256" s="1" t="s">
        <v>30</v>
      </c>
      <c r="AA256" s="1" t="s">
        <v>34</v>
      </c>
      <c r="AB256" s="6"/>
      <c r="AC256" s="6"/>
      <c r="AD256" s="1" t="s">
        <v>35</v>
      </c>
      <c r="AE256" s="1" t="s">
        <v>29</v>
      </c>
      <c r="AF256" s="6"/>
      <c r="AG256" s="6"/>
      <c r="AH256" s="1" t="s">
        <v>36</v>
      </c>
      <c r="AI256" s="1" t="s">
        <v>37</v>
      </c>
      <c r="AJ256" s="6"/>
      <c r="AK256" s="6"/>
      <c r="AL256" s="1" t="s">
        <v>38</v>
      </c>
      <c r="AM256" s="1" t="s">
        <v>39</v>
      </c>
      <c r="AN256" s="6">
        <v>12</v>
      </c>
      <c r="AO256" s="6">
        <v>8.4019999999999992</v>
      </c>
      <c r="AP256" s="1" t="s">
        <v>40</v>
      </c>
      <c r="AQ256" s="1" t="s">
        <v>41</v>
      </c>
      <c r="AR256" s="6"/>
      <c r="AS256" s="6"/>
      <c r="AT256" s="6"/>
      <c r="AU256" s="6"/>
      <c r="AV256" s="6"/>
      <c r="AW256" s="6"/>
      <c r="AX256" s="1" t="s">
        <v>42</v>
      </c>
      <c r="AY256" s="1" t="s">
        <v>39</v>
      </c>
      <c r="AZ256" s="6"/>
      <c r="BA256" s="6"/>
      <c r="BB256" s="1" t="s">
        <v>42</v>
      </c>
      <c r="BC256" s="1" t="s">
        <v>33</v>
      </c>
      <c r="BD256" s="6">
        <v>4</v>
      </c>
      <c r="BE256" s="6">
        <v>29.623999999999999</v>
      </c>
      <c r="BF256" s="1" t="s">
        <v>42</v>
      </c>
      <c r="BG256" s="1" t="s">
        <v>39</v>
      </c>
      <c r="BH256" s="6"/>
      <c r="BI256" s="11"/>
      <c r="BJ256" s="1" t="s">
        <v>43</v>
      </c>
      <c r="BK256" s="1" t="s">
        <v>44</v>
      </c>
      <c r="BL256" s="6"/>
      <c r="BM256" s="6"/>
      <c r="BN256" s="1" t="s">
        <v>45</v>
      </c>
      <c r="BO256" s="1" t="s">
        <v>44</v>
      </c>
      <c r="BP256" s="6"/>
      <c r="BQ256" s="6"/>
      <c r="BR256" s="1" t="s">
        <v>46</v>
      </c>
      <c r="BS256" s="1" t="s">
        <v>47</v>
      </c>
      <c r="BT256" s="6"/>
      <c r="BU256" s="6"/>
      <c r="BV256" s="1" t="s">
        <v>46</v>
      </c>
      <c r="BW256" s="1" t="s">
        <v>41</v>
      </c>
      <c r="BX256" s="6"/>
      <c r="BY256" s="6"/>
      <c r="BZ256" s="1" t="s">
        <v>46</v>
      </c>
      <c r="CA256" s="1" t="s">
        <v>48</v>
      </c>
      <c r="CB256" s="6"/>
      <c r="CC256" s="6"/>
      <c r="CD256" s="1" t="s">
        <v>46</v>
      </c>
      <c r="CE256" s="1" t="s">
        <v>48</v>
      </c>
      <c r="CF256" s="6"/>
      <c r="CG256" s="6"/>
      <c r="CH256" s="1" t="s">
        <v>46</v>
      </c>
      <c r="CI256" s="1" t="s">
        <v>39</v>
      </c>
      <c r="CJ256" s="6"/>
      <c r="CK256" s="6"/>
      <c r="CL256" s="1" t="s">
        <v>49</v>
      </c>
      <c r="CM256" s="1" t="s">
        <v>39</v>
      </c>
      <c r="CN256" s="6"/>
      <c r="CO256" s="6"/>
      <c r="CP256" s="1" t="s">
        <v>50</v>
      </c>
      <c r="CQ256" s="1" t="s">
        <v>51</v>
      </c>
      <c r="CR256" s="6">
        <v>1.4999999999999999E-2</v>
      </c>
      <c r="CS256" s="6">
        <v>2.52</v>
      </c>
      <c r="CT256" s="1" t="s">
        <v>50</v>
      </c>
      <c r="CU256" s="1" t="s">
        <v>39</v>
      </c>
      <c r="CV256" s="6"/>
      <c r="CW256" s="6"/>
      <c r="CX256" s="1" t="s">
        <v>50</v>
      </c>
      <c r="CY256" s="1" t="s">
        <v>39</v>
      </c>
      <c r="CZ256" s="6"/>
      <c r="DA256" s="6"/>
      <c r="DB256" s="1" t="s">
        <v>59</v>
      </c>
      <c r="DC256" s="1" t="s">
        <v>60</v>
      </c>
      <c r="DD256" s="6"/>
      <c r="DE256" s="6"/>
      <c r="DF256" s="1" t="s">
        <v>52</v>
      </c>
      <c r="DG256" s="1" t="s">
        <v>53</v>
      </c>
      <c r="DH256" s="6"/>
      <c r="DI256" s="6"/>
      <c r="DJ256" s="1" t="s">
        <v>31</v>
      </c>
      <c r="DK256" s="11">
        <v>26.271999999999998</v>
      </c>
    </row>
    <row r="257" spans="1:115" s="12" customFormat="1" ht="15.75" x14ac:dyDescent="0.25">
      <c r="A257" s="6">
        <v>255</v>
      </c>
      <c r="B257" s="6">
        <v>2</v>
      </c>
      <c r="C257" s="9" t="s">
        <v>242</v>
      </c>
      <c r="D257" s="8" t="s">
        <v>373</v>
      </c>
      <c r="E257" s="6">
        <v>15.477</v>
      </c>
      <c r="F257" s="6">
        <v>2.8140000000000001</v>
      </c>
      <c r="G257" s="10">
        <v>198.80256</v>
      </c>
      <c r="H257" s="3">
        <f t="shared" si="15"/>
        <v>211.46556000000001</v>
      </c>
      <c r="I257" s="3">
        <f t="shared" si="16"/>
        <v>423.24800000000005</v>
      </c>
      <c r="J257" s="1" t="s">
        <v>28</v>
      </c>
      <c r="K257" s="1" t="s">
        <v>29</v>
      </c>
      <c r="L257" s="6"/>
      <c r="M257" s="6"/>
      <c r="N257" s="1" t="s">
        <v>30</v>
      </c>
      <c r="O257" s="1" t="s">
        <v>34</v>
      </c>
      <c r="P257" s="6"/>
      <c r="Q257" s="6"/>
      <c r="R257" s="1" t="s">
        <v>30</v>
      </c>
      <c r="S257" s="1" t="s">
        <v>32</v>
      </c>
      <c r="T257" s="6"/>
      <c r="U257" s="6"/>
      <c r="V257" s="6" t="s">
        <v>30</v>
      </c>
      <c r="W257" s="6" t="s">
        <v>33</v>
      </c>
      <c r="X257" s="6"/>
      <c r="Y257" s="6"/>
      <c r="Z257" s="1" t="s">
        <v>30</v>
      </c>
      <c r="AA257" s="1" t="s">
        <v>34</v>
      </c>
      <c r="AB257" s="6"/>
      <c r="AC257" s="6"/>
      <c r="AD257" s="1" t="s">
        <v>35</v>
      </c>
      <c r="AE257" s="1" t="s">
        <v>29</v>
      </c>
      <c r="AF257" s="6">
        <v>0.02</v>
      </c>
      <c r="AG257" s="6">
        <v>27.64</v>
      </c>
      <c r="AH257" s="1" t="s">
        <v>36</v>
      </c>
      <c r="AI257" s="1" t="s">
        <v>37</v>
      </c>
      <c r="AJ257" s="6">
        <v>0.11700000000000001</v>
      </c>
      <c r="AK257" s="6">
        <v>383.67</v>
      </c>
      <c r="AL257" s="1" t="s">
        <v>38</v>
      </c>
      <c r="AM257" s="1" t="s">
        <v>39</v>
      </c>
      <c r="AN257" s="6"/>
      <c r="AO257" s="6"/>
      <c r="AP257" s="1" t="s">
        <v>40</v>
      </c>
      <c r="AQ257" s="1" t="s">
        <v>41</v>
      </c>
      <c r="AR257" s="6"/>
      <c r="AS257" s="6"/>
      <c r="AT257" s="6"/>
      <c r="AU257" s="6"/>
      <c r="AV257" s="6"/>
      <c r="AW257" s="6"/>
      <c r="AX257" s="1" t="s">
        <v>42</v>
      </c>
      <c r="AY257" s="1" t="s">
        <v>39</v>
      </c>
      <c r="AZ257" s="6"/>
      <c r="BA257" s="6"/>
      <c r="BB257" s="1" t="s">
        <v>42</v>
      </c>
      <c r="BC257" s="1" t="s">
        <v>33</v>
      </c>
      <c r="BD257" s="6"/>
      <c r="BE257" s="6"/>
      <c r="BF257" s="1" t="s">
        <v>42</v>
      </c>
      <c r="BG257" s="1" t="s">
        <v>39</v>
      </c>
      <c r="BH257" s="6"/>
      <c r="BI257" s="11"/>
      <c r="BJ257" s="1" t="s">
        <v>43</v>
      </c>
      <c r="BK257" s="1" t="s">
        <v>44</v>
      </c>
      <c r="BL257" s="6">
        <v>4.0000000000000001E-3</v>
      </c>
      <c r="BM257" s="6">
        <v>1.6240000000000001</v>
      </c>
      <c r="BN257" s="1" t="s">
        <v>45</v>
      </c>
      <c r="BO257" s="1" t="s">
        <v>44</v>
      </c>
      <c r="BP257" s="6"/>
      <c r="BQ257" s="6"/>
      <c r="BR257" s="1" t="s">
        <v>46</v>
      </c>
      <c r="BS257" s="1" t="s">
        <v>47</v>
      </c>
      <c r="BT257" s="6"/>
      <c r="BU257" s="6"/>
      <c r="BV257" s="1" t="s">
        <v>46</v>
      </c>
      <c r="BW257" s="1" t="s">
        <v>41</v>
      </c>
      <c r="BX257" s="6"/>
      <c r="BY257" s="6"/>
      <c r="BZ257" s="1" t="s">
        <v>46</v>
      </c>
      <c r="CA257" s="1" t="s">
        <v>48</v>
      </c>
      <c r="CB257" s="6"/>
      <c r="CC257" s="6"/>
      <c r="CD257" s="1" t="s">
        <v>46</v>
      </c>
      <c r="CE257" s="1" t="s">
        <v>48</v>
      </c>
      <c r="CF257" s="6"/>
      <c r="CG257" s="6"/>
      <c r="CH257" s="1" t="s">
        <v>46</v>
      </c>
      <c r="CI257" s="1" t="s">
        <v>39</v>
      </c>
      <c r="CJ257" s="6"/>
      <c r="CK257" s="6"/>
      <c r="CL257" s="1" t="s">
        <v>49</v>
      </c>
      <c r="CM257" s="1" t="s">
        <v>39</v>
      </c>
      <c r="CN257" s="6"/>
      <c r="CO257" s="6"/>
      <c r="CP257" s="1" t="s">
        <v>50</v>
      </c>
      <c r="CQ257" s="1" t="s">
        <v>51</v>
      </c>
      <c r="CR257" s="6"/>
      <c r="CS257" s="6"/>
      <c r="CT257" s="1" t="s">
        <v>50</v>
      </c>
      <c r="CU257" s="1" t="s">
        <v>39</v>
      </c>
      <c r="CV257" s="6">
        <v>6</v>
      </c>
      <c r="CW257" s="6">
        <v>10.314</v>
      </c>
      <c r="CX257" s="1" t="s">
        <v>50</v>
      </c>
      <c r="CY257" s="1" t="s">
        <v>39</v>
      </c>
      <c r="CZ257" s="6"/>
      <c r="DA257" s="6"/>
      <c r="DB257" s="1" t="s">
        <v>59</v>
      </c>
      <c r="DC257" s="1" t="s">
        <v>60</v>
      </c>
      <c r="DD257" s="6"/>
      <c r="DE257" s="6"/>
      <c r="DF257" s="1" t="s">
        <v>52</v>
      </c>
      <c r="DG257" s="1" t="s">
        <v>53</v>
      </c>
      <c r="DH257" s="6"/>
      <c r="DI257" s="6"/>
      <c r="DJ257" s="1" t="s">
        <v>31</v>
      </c>
      <c r="DK257" s="11"/>
    </row>
    <row r="258" spans="1:115" ht="15.75" x14ac:dyDescent="0.25">
      <c r="A258" s="6">
        <v>256</v>
      </c>
      <c r="B258" s="6">
        <v>2</v>
      </c>
      <c r="C258" s="9" t="s">
        <v>449</v>
      </c>
      <c r="D258" s="8" t="s">
        <v>373</v>
      </c>
      <c r="E258" s="6">
        <v>-84.775999999999996</v>
      </c>
      <c r="F258" s="6">
        <v>61.134999999999998</v>
      </c>
      <c r="G258" s="10">
        <v>42.100200000000001</v>
      </c>
      <c r="H258" s="3">
        <f t="shared" si="15"/>
        <v>-103.8108</v>
      </c>
      <c r="I258" s="3">
        <f t="shared" si="16"/>
        <v>10.693450800000001</v>
      </c>
      <c r="J258" s="1" t="s">
        <v>28</v>
      </c>
      <c r="K258" s="1" t="s">
        <v>29</v>
      </c>
      <c r="L258" s="6"/>
      <c r="M258" s="6"/>
      <c r="N258" s="1" t="s">
        <v>30</v>
      </c>
      <c r="O258" s="1" t="s">
        <v>34</v>
      </c>
      <c r="P258" s="6"/>
      <c r="Q258" s="6"/>
      <c r="R258" s="1" t="s">
        <v>30</v>
      </c>
      <c r="S258" s="1" t="s">
        <v>32</v>
      </c>
      <c r="T258" s="6"/>
      <c r="U258" s="6"/>
      <c r="V258" s="6" t="s">
        <v>30</v>
      </c>
      <c r="W258" s="6" t="s">
        <v>33</v>
      </c>
      <c r="X258" s="6"/>
      <c r="Y258" s="6"/>
      <c r="Z258" s="1" t="s">
        <v>30</v>
      </c>
      <c r="AA258" s="1" t="s">
        <v>34</v>
      </c>
      <c r="AB258" s="6"/>
      <c r="AC258" s="6"/>
      <c r="AD258" s="1" t="s">
        <v>35</v>
      </c>
      <c r="AE258" s="1" t="s">
        <v>29</v>
      </c>
      <c r="AF258" s="6"/>
      <c r="AG258" s="6"/>
      <c r="AH258" s="1" t="s">
        <v>36</v>
      </c>
      <c r="AI258" s="1" t="s">
        <v>37</v>
      </c>
      <c r="AJ258" s="6"/>
      <c r="AK258" s="6"/>
      <c r="AL258" s="1" t="s">
        <v>38</v>
      </c>
      <c r="AM258" s="1" t="s">
        <v>39</v>
      </c>
      <c r="AN258" s="6"/>
      <c r="AO258" s="6"/>
      <c r="AP258" s="1" t="s">
        <v>40</v>
      </c>
      <c r="AQ258" s="1" t="s">
        <v>41</v>
      </c>
      <c r="AR258" s="6"/>
      <c r="AS258" s="6"/>
      <c r="AT258" s="6"/>
      <c r="AU258" s="6"/>
      <c r="AV258" s="6"/>
      <c r="AW258" s="6"/>
      <c r="AX258" s="1" t="s">
        <v>42</v>
      </c>
      <c r="AY258" s="1" t="s">
        <v>39</v>
      </c>
      <c r="AZ258" s="6"/>
      <c r="BA258" s="6"/>
      <c r="BB258" s="1" t="s">
        <v>42</v>
      </c>
      <c r="BC258" s="1" t="s">
        <v>33</v>
      </c>
      <c r="BD258" s="6"/>
      <c r="BE258" s="6"/>
      <c r="BF258" s="1" t="s">
        <v>42</v>
      </c>
      <c r="BG258" s="1" t="s">
        <v>39</v>
      </c>
      <c r="BH258" s="6"/>
      <c r="BI258" s="11"/>
      <c r="BJ258" s="1" t="s">
        <v>43</v>
      </c>
      <c r="BK258" s="1" t="s">
        <v>44</v>
      </c>
      <c r="BL258" s="6"/>
      <c r="BM258" s="6"/>
      <c r="BN258" s="1" t="s">
        <v>45</v>
      </c>
      <c r="BO258" s="1" t="s">
        <v>44</v>
      </c>
      <c r="BP258" s="6"/>
      <c r="BQ258" s="6"/>
      <c r="BR258" s="1" t="s">
        <v>46</v>
      </c>
      <c r="BS258" s="1" t="s">
        <v>47</v>
      </c>
      <c r="BT258" s="6"/>
      <c r="BU258" s="6"/>
      <c r="BV258" s="1" t="s">
        <v>46</v>
      </c>
      <c r="BW258" s="1" t="s">
        <v>41</v>
      </c>
      <c r="BX258" s="6"/>
      <c r="BY258" s="6"/>
      <c r="BZ258" s="1" t="s">
        <v>46</v>
      </c>
      <c r="CA258" s="1" t="s">
        <v>48</v>
      </c>
      <c r="CB258" s="6"/>
      <c r="CC258" s="6"/>
      <c r="CD258" s="1" t="s">
        <v>46</v>
      </c>
      <c r="CE258" s="1" t="s">
        <v>48</v>
      </c>
      <c r="CF258" s="6"/>
      <c r="CG258" s="6"/>
      <c r="CH258" s="1" t="s">
        <v>46</v>
      </c>
      <c r="CI258" s="1" t="s">
        <v>39</v>
      </c>
      <c r="CJ258" s="6"/>
      <c r="CK258" s="6"/>
      <c r="CL258" s="1" t="s">
        <v>49</v>
      </c>
      <c r="CM258" s="1" t="s">
        <v>39</v>
      </c>
      <c r="CN258" s="6"/>
      <c r="CO258" s="6"/>
      <c r="CP258" s="1" t="s">
        <v>50</v>
      </c>
      <c r="CQ258" s="1" t="s">
        <v>51</v>
      </c>
      <c r="CR258" s="6"/>
      <c r="CS258" s="6"/>
      <c r="CT258" s="1" t="s">
        <v>50</v>
      </c>
      <c r="CU258" s="1" t="s">
        <v>39</v>
      </c>
      <c r="CV258" s="6"/>
      <c r="CW258" s="6"/>
      <c r="CX258" s="1" t="s">
        <v>50</v>
      </c>
      <c r="CY258" s="1" t="s">
        <v>39</v>
      </c>
      <c r="CZ258" s="6"/>
      <c r="DA258" s="6"/>
      <c r="DB258" s="1" t="s">
        <v>59</v>
      </c>
      <c r="DC258" s="1" t="s">
        <v>60</v>
      </c>
      <c r="DD258" s="6"/>
      <c r="DE258" s="6"/>
      <c r="DF258" s="1" t="s">
        <v>52</v>
      </c>
      <c r="DG258" s="1" t="s">
        <v>53</v>
      </c>
      <c r="DH258" s="6"/>
      <c r="DI258" s="6"/>
      <c r="DJ258" s="1" t="s">
        <v>31</v>
      </c>
      <c r="DK258" s="11">
        <f t="shared" ref="DK258:DK271" si="22">0.254*G258</f>
        <v>10.693450800000001</v>
      </c>
    </row>
    <row r="259" spans="1:115" ht="15.75" x14ac:dyDescent="0.25">
      <c r="A259" s="6">
        <v>257</v>
      </c>
      <c r="B259" s="6">
        <v>2</v>
      </c>
      <c r="C259" s="9" t="s">
        <v>450</v>
      </c>
      <c r="D259" s="8" t="s">
        <v>373</v>
      </c>
      <c r="E259" s="6">
        <v>-13.146000000000001</v>
      </c>
      <c r="F259" s="6">
        <v>0</v>
      </c>
      <c r="G259" s="10">
        <v>6.1570799999999997</v>
      </c>
      <c r="H259" s="3">
        <f t="shared" ref="H259:H322" si="23">(E259-F259)+G259</f>
        <v>-6.9889200000000011</v>
      </c>
      <c r="I259" s="3">
        <f t="shared" ref="I259:I322" si="24">M259+Q259+U259+Y259+AC259+AG259+AK259+AO259+AS259+AW259+BA259+BE259+BI259+BM259+BQ259+BU259+BY259+CC259+CG259+CK259+CO259+CS259+CW259+DA259+DE259+DI259+DK259</f>
        <v>1.5638983199999998</v>
      </c>
      <c r="J259" s="1" t="s">
        <v>28</v>
      </c>
      <c r="K259" s="1" t="s">
        <v>29</v>
      </c>
      <c r="L259" s="6"/>
      <c r="M259" s="6"/>
      <c r="N259" s="1" t="s">
        <v>30</v>
      </c>
      <c r="O259" s="1" t="s">
        <v>34</v>
      </c>
      <c r="P259" s="6"/>
      <c r="Q259" s="6"/>
      <c r="R259" s="1" t="s">
        <v>30</v>
      </c>
      <c r="S259" s="1" t="s">
        <v>32</v>
      </c>
      <c r="T259" s="6"/>
      <c r="U259" s="6"/>
      <c r="V259" s="6" t="s">
        <v>30</v>
      </c>
      <c r="W259" s="6" t="s">
        <v>33</v>
      </c>
      <c r="X259" s="6"/>
      <c r="Y259" s="6"/>
      <c r="Z259" s="1" t="s">
        <v>30</v>
      </c>
      <c r="AA259" s="1" t="s">
        <v>34</v>
      </c>
      <c r="AB259" s="6"/>
      <c r="AC259" s="6"/>
      <c r="AD259" s="1" t="s">
        <v>35</v>
      </c>
      <c r="AE259" s="1" t="s">
        <v>29</v>
      </c>
      <c r="AF259" s="6"/>
      <c r="AG259" s="6"/>
      <c r="AH259" s="1" t="s">
        <v>36</v>
      </c>
      <c r="AI259" s="1" t="s">
        <v>37</v>
      </c>
      <c r="AJ259" s="6"/>
      <c r="AK259" s="6"/>
      <c r="AL259" s="1" t="s">
        <v>38</v>
      </c>
      <c r="AM259" s="1" t="s">
        <v>39</v>
      </c>
      <c r="AN259" s="6"/>
      <c r="AO259" s="6"/>
      <c r="AP259" s="1" t="s">
        <v>40</v>
      </c>
      <c r="AQ259" s="1" t="s">
        <v>41</v>
      </c>
      <c r="AR259" s="6"/>
      <c r="AS259" s="6"/>
      <c r="AT259" s="6"/>
      <c r="AU259" s="6"/>
      <c r="AV259" s="6"/>
      <c r="AW259" s="6"/>
      <c r="AX259" s="1" t="s">
        <v>42</v>
      </c>
      <c r="AY259" s="1" t="s">
        <v>39</v>
      </c>
      <c r="AZ259" s="6"/>
      <c r="BA259" s="6"/>
      <c r="BB259" s="1" t="s">
        <v>42</v>
      </c>
      <c r="BC259" s="1" t="s">
        <v>33</v>
      </c>
      <c r="BD259" s="6"/>
      <c r="BE259" s="6"/>
      <c r="BF259" s="1" t="s">
        <v>42</v>
      </c>
      <c r="BG259" s="1" t="s">
        <v>39</v>
      </c>
      <c r="BH259" s="6"/>
      <c r="BI259" s="11"/>
      <c r="BJ259" s="1" t="s">
        <v>43</v>
      </c>
      <c r="BK259" s="1" t="s">
        <v>44</v>
      </c>
      <c r="BL259" s="6"/>
      <c r="BM259" s="6"/>
      <c r="BN259" s="1" t="s">
        <v>45</v>
      </c>
      <c r="BO259" s="1" t="s">
        <v>44</v>
      </c>
      <c r="BP259" s="6"/>
      <c r="BQ259" s="6"/>
      <c r="BR259" s="1" t="s">
        <v>46</v>
      </c>
      <c r="BS259" s="1" t="s">
        <v>47</v>
      </c>
      <c r="BT259" s="6"/>
      <c r="BU259" s="6"/>
      <c r="BV259" s="1" t="s">
        <v>46</v>
      </c>
      <c r="BW259" s="1" t="s">
        <v>41</v>
      </c>
      <c r="BX259" s="6"/>
      <c r="BY259" s="6"/>
      <c r="BZ259" s="1" t="s">
        <v>46</v>
      </c>
      <c r="CA259" s="1" t="s">
        <v>48</v>
      </c>
      <c r="CB259" s="6"/>
      <c r="CC259" s="6"/>
      <c r="CD259" s="1" t="s">
        <v>46</v>
      </c>
      <c r="CE259" s="1" t="s">
        <v>48</v>
      </c>
      <c r="CF259" s="6"/>
      <c r="CG259" s="6"/>
      <c r="CH259" s="1" t="s">
        <v>46</v>
      </c>
      <c r="CI259" s="1" t="s">
        <v>39</v>
      </c>
      <c r="CJ259" s="6"/>
      <c r="CK259" s="6"/>
      <c r="CL259" s="1" t="s">
        <v>49</v>
      </c>
      <c r="CM259" s="1" t="s">
        <v>39</v>
      </c>
      <c r="CN259" s="6"/>
      <c r="CO259" s="6"/>
      <c r="CP259" s="1" t="s">
        <v>50</v>
      </c>
      <c r="CQ259" s="1" t="s">
        <v>51</v>
      </c>
      <c r="CR259" s="6"/>
      <c r="CS259" s="6"/>
      <c r="CT259" s="1" t="s">
        <v>50</v>
      </c>
      <c r="CU259" s="1" t="s">
        <v>39</v>
      </c>
      <c r="CV259" s="6"/>
      <c r="CW259" s="6"/>
      <c r="CX259" s="1" t="s">
        <v>50</v>
      </c>
      <c r="CY259" s="1" t="s">
        <v>39</v>
      </c>
      <c r="CZ259" s="6"/>
      <c r="DA259" s="6"/>
      <c r="DB259" s="1" t="s">
        <v>59</v>
      </c>
      <c r="DC259" s="1" t="s">
        <v>60</v>
      </c>
      <c r="DD259" s="6"/>
      <c r="DE259" s="6"/>
      <c r="DF259" s="1" t="s">
        <v>52</v>
      </c>
      <c r="DG259" s="1" t="s">
        <v>53</v>
      </c>
      <c r="DH259" s="6"/>
      <c r="DI259" s="6"/>
      <c r="DJ259" s="1" t="s">
        <v>31</v>
      </c>
      <c r="DK259" s="11">
        <f t="shared" si="22"/>
        <v>1.5638983199999998</v>
      </c>
    </row>
    <row r="260" spans="1:115" ht="15.75" x14ac:dyDescent="0.25">
      <c r="A260" s="6">
        <v>258</v>
      </c>
      <c r="B260" s="6">
        <v>2</v>
      </c>
      <c r="C260" s="9" t="s">
        <v>243</v>
      </c>
      <c r="D260" s="8" t="s">
        <v>373</v>
      </c>
      <c r="E260" s="6">
        <v>-271.14100000000002</v>
      </c>
      <c r="F260" s="6">
        <v>9.7149999999999999</v>
      </c>
      <c r="G260" s="10">
        <v>107.52719999999999</v>
      </c>
      <c r="H260" s="3">
        <f t="shared" si="23"/>
        <v>-173.3288</v>
      </c>
      <c r="I260" s="3">
        <f t="shared" si="24"/>
        <v>27.311908799999998</v>
      </c>
      <c r="J260" s="1" t="s">
        <v>28</v>
      </c>
      <c r="K260" s="1" t="s">
        <v>29</v>
      </c>
      <c r="L260" s="6"/>
      <c r="M260" s="6"/>
      <c r="N260" s="1" t="s">
        <v>30</v>
      </c>
      <c r="O260" s="1" t="s">
        <v>34</v>
      </c>
      <c r="P260" s="6"/>
      <c r="Q260" s="6"/>
      <c r="R260" s="1" t="s">
        <v>30</v>
      </c>
      <c r="S260" s="1" t="s">
        <v>32</v>
      </c>
      <c r="T260" s="6"/>
      <c r="U260" s="6"/>
      <c r="V260" s="6" t="s">
        <v>30</v>
      </c>
      <c r="W260" s="6" t="s">
        <v>33</v>
      </c>
      <c r="X260" s="6"/>
      <c r="Y260" s="6"/>
      <c r="Z260" s="1" t="s">
        <v>30</v>
      </c>
      <c r="AA260" s="1" t="s">
        <v>34</v>
      </c>
      <c r="AB260" s="6"/>
      <c r="AC260" s="6"/>
      <c r="AD260" s="1" t="s">
        <v>35</v>
      </c>
      <c r="AE260" s="1" t="s">
        <v>29</v>
      </c>
      <c r="AF260" s="6"/>
      <c r="AG260" s="6"/>
      <c r="AH260" s="1" t="s">
        <v>36</v>
      </c>
      <c r="AI260" s="1" t="s">
        <v>37</v>
      </c>
      <c r="AJ260" s="6"/>
      <c r="AK260" s="6"/>
      <c r="AL260" s="1" t="s">
        <v>38</v>
      </c>
      <c r="AM260" s="1" t="s">
        <v>39</v>
      </c>
      <c r="AN260" s="6"/>
      <c r="AO260" s="6"/>
      <c r="AP260" s="1" t="s">
        <v>40</v>
      </c>
      <c r="AQ260" s="1" t="s">
        <v>41</v>
      </c>
      <c r="AR260" s="6"/>
      <c r="AS260" s="6"/>
      <c r="AT260" s="6"/>
      <c r="AU260" s="6"/>
      <c r="AV260" s="6"/>
      <c r="AW260" s="6"/>
      <c r="AX260" s="1" t="s">
        <v>42</v>
      </c>
      <c r="AY260" s="1" t="s">
        <v>39</v>
      </c>
      <c r="AZ260" s="6"/>
      <c r="BA260" s="6"/>
      <c r="BB260" s="1" t="s">
        <v>42</v>
      </c>
      <c r="BC260" s="1" t="s">
        <v>33</v>
      </c>
      <c r="BD260" s="6"/>
      <c r="BE260" s="6"/>
      <c r="BF260" s="1" t="s">
        <v>42</v>
      </c>
      <c r="BG260" s="1" t="s">
        <v>39</v>
      </c>
      <c r="BH260" s="6"/>
      <c r="BI260" s="11"/>
      <c r="BJ260" s="1" t="s">
        <v>43</v>
      </c>
      <c r="BK260" s="1" t="s">
        <v>44</v>
      </c>
      <c r="BL260" s="6"/>
      <c r="BM260" s="6"/>
      <c r="BN260" s="1" t="s">
        <v>45</v>
      </c>
      <c r="BO260" s="1" t="s">
        <v>44</v>
      </c>
      <c r="BP260" s="6"/>
      <c r="BQ260" s="6"/>
      <c r="BR260" s="1" t="s">
        <v>46</v>
      </c>
      <c r="BS260" s="1" t="s">
        <v>47</v>
      </c>
      <c r="BT260" s="6"/>
      <c r="BU260" s="6"/>
      <c r="BV260" s="1" t="s">
        <v>46</v>
      </c>
      <c r="BW260" s="1" t="s">
        <v>41</v>
      </c>
      <c r="BX260" s="6"/>
      <c r="BY260" s="6"/>
      <c r="BZ260" s="1" t="s">
        <v>46</v>
      </c>
      <c r="CA260" s="1" t="s">
        <v>48</v>
      </c>
      <c r="CB260" s="6"/>
      <c r="CC260" s="6"/>
      <c r="CD260" s="1" t="s">
        <v>46</v>
      </c>
      <c r="CE260" s="1" t="s">
        <v>48</v>
      </c>
      <c r="CF260" s="6"/>
      <c r="CG260" s="6"/>
      <c r="CH260" s="1" t="s">
        <v>46</v>
      </c>
      <c r="CI260" s="1" t="s">
        <v>39</v>
      </c>
      <c r="CJ260" s="6"/>
      <c r="CK260" s="6"/>
      <c r="CL260" s="1" t="s">
        <v>49</v>
      </c>
      <c r="CM260" s="1" t="s">
        <v>39</v>
      </c>
      <c r="CN260" s="6"/>
      <c r="CO260" s="6"/>
      <c r="CP260" s="1" t="s">
        <v>50</v>
      </c>
      <c r="CQ260" s="1" t="s">
        <v>51</v>
      </c>
      <c r="CR260" s="6"/>
      <c r="CS260" s="6"/>
      <c r="CT260" s="1" t="s">
        <v>50</v>
      </c>
      <c r="CU260" s="1" t="s">
        <v>39</v>
      </c>
      <c r="CV260" s="6"/>
      <c r="CW260" s="6"/>
      <c r="CX260" s="1" t="s">
        <v>50</v>
      </c>
      <c r="CY260" s="1" t="s">
        <v>39</v>
      </c>
      <c r="CZ260" s="6"/>
      <c r="DA260" s="6"/>
      <c r="DB260" s="1" t="s">
        <v>59</v>
      </c>
      <c r="DC260" s="1" t="s">
        <v>60</v>
      </c>
      <c r="DD260" s="6"/>
      <c r="DE260" s="6"/>
      <c r="DF260" s="1" t="s">
        <v>52</v>
      </c>
      <c r="DG260" s="1" t="s">
        <v>53</v>
      </c>
      <c r="DH260" s="6"/>
      <c r="DI260" s="6"/>
      <c r="DJ260" s="1" t="s">
        <v>31</v>
      </c>
      <c r="DK260" s="11">
        <f t="shared" si="22"/>
        <v>27.311908799999998</v>
      </c>
    </row>
    <row r="261" spans="1:115" ht="15.75" x14ac:dyDescent="0.25">
      <c r="A261" s="6">
        <v>259</v>
      </c>
      <c r="B261" s="6">
        <v>2</v>
      </c>
      <c r="C261" s="9" t="s">
        <v>244</v>
      </c>
      <c r="D261" s="8" t="s">
        <v>373</v>
      </c>
      <c r="E261" s="6">
        <v>293.14699999999999</v>
      </c>
      <c r="F261" s="6">
        <v>44.216000000000001</v>
      </c>
      <c r="G261" s="10">
        <v>132.39264</v>
      </c>
      <c r="H261" s="3">
        <f t="shared" si="23"/>
        <v>381.32363999999995</v>
      </c>
      <c r="I261" s="3">
        <f t="shared" si="24"/>
        <v>47.447730560000004</v>
      </c>
      <c r="J261" s="1" t="s">
        <v>28</v>
      </c>
      <c r="K261" s="1" t="s">
        <v>29</v>
      </c>
      <c r="L261" s="6"/>
      <c r="M261" s="6"/>
      <c r="N261" s="1" t="s">
        <v>30</v>
      </c>
      <c r="O261" s="1" t="s">
        <v>34</v>
      </c>
      <c r="P261" s="6"/>
      <c r="Q261" s="6"/>
      <c r="R261" s="1" t="s">
        <v>30</v>
      </c>
      <c r="S261" s="1" t="s">
        <v>32</v>
      </c>
      <c r="T261" s="6"/>
      <c r="U261" s="6"/>
      <c r="V261" s="6" t="s">
        <v>30</v>
      </c>
      <c r="W261" s="6" t="s">
        <v>33</v>
      </c>
      <c r="X261" s="6"/>
      <c r="Y261" s="6"/>
      <c r="Z261" s="1" t="s">
        <v>30</v>
      </c>
      <c r="AA261" s="1" t="s">
        <v>34</v>
      </c>
      <c r="AB261" s="6"/>
      <c r="AC261" s="6"/>
      <c r="AD261" s="1" t="s">
        <v>35</v>
      </c>
      <c r="AE261" s="1" t="s">
        <v>29</v>
      </c>
      <c r="AF261" s="6">
        <v>0.01</v>
      </c>
      <c r="AG261" s="6">
        <v>13.82</v>
      </c>
      <c r="AH261" s="1" t="s">
        <v>36</v>
      </c>
      <c r="AI261" s="1" t="s">
        <v>37</v>
      </c>
      <c r="AJ261" s="6"/>
      <c r="AK261" s="6"/>
      <c r="AL261" s="1" t="s">
        <v>38</v>
      </c>
      <c r="AM261" s="1" t="s">
        <v>39</v>
      </c>
      <c r="AN261" s="6"/>
      <c r="AO261" s="6"/>
      <c r="AP261" s="1" t="s">
        <v>40</v>
      </c>
      <c r="AQ261" s="1" t="s">
        <v>41</v>
      </c>
      <c r="AR261" s="6"/>
      <c r="AS261" s="6"/>
      <c r="AT261" s="6"/>
      <c r="AU261" s="6"/>
      <c r="AV261" s="6"/>
      <c r="AW261" s="6"/>
      <c r="AX261" s="1" t="s">
        <v>42</v>
      </c>
      <c r="AY261" s="1" t="s">
        <v>39</v>
      </c>
      <c r="AZ261" s="6"/>
      <c r="BA261" s="6"/>
      <c r="BB261" s="1" t="s">
        <v>42</v>
      </c>
      <c r="BC261" s="1" t="s">
        <v>33</v>
      </c>
      <c r="BD261" s="6"/>
      <c r="BE261" s="6"/>
      <c r="BF261" s="1" t="s">
        <v>42</v>
      </c>
      <c r="BG261" s="1" t="s">
        <v>39</v>
      </c>
      <c r="BH261" s="6"/>
      <c r="BI261" s="11"/>
      <c r="BJ261" s="1" t="s">
        <v>43</v>
      </c>
      <c r="BK261" s="1" t="s">
        <v>44</v>
      </c>
      <c r="BL261" s="6"/>
      <c r="BM261" s="6"/>
      <c r="BN261" s="1" t="s">
        <v>45</v>
      </c>
      <c r="BO261" s="1" t="s">
        <v>44</v>
      </c>
      <c r="BP261" s="6"/>
      <c r="BQ261" s="6"/>
      <c r="BR261" s="1" t="s">
        <v>46</v>
      </c>
      <c r="BS261" s="1" t="s">
        <v>47</v>
      </c>
      <c r="BT261" s="6"/>
      <c r="BU261" s="6"/>
      <c r="BV261" s="1" t="s">
        <v>46</v>
      </c>
      <c r="BW261" s="1" t="s">
        <v>41</v>
      </c>
      <c r="BX261" s="6"/>
      <c r="BY261" s="6"/>
      <c r="BZ261" s="1" t="s">
        <v>46</v>
      </c>
      <c r="CA261" s="1" t="s">
        <v>48</v>
      </c>
      <c r="CB261" s="6"/>
      <c r="CC261" s="6"/>
      <c r="CD261" s="1" t="s">
        <v>46</v>
      </c>
      <c r="CE261" s="1" t="s">
        <v>48</v>
      </c>
      <c r="CF261" s="6"/>
      <c r="CG261" s="6"/>
      <c r="CH261" s="1" t="s">
        <v>46</v>
      </c>
      <c r="CI261" s="1" t="s">
        <v>39</v>
      </c>
      <c r="CJ261" s="6"/>
      <c r="CK261" s="6"/>
      <c r="CL261" s="1" t="s">
        <v>49</v>
      </c>
      <c r="CM261" s="1" t="s">
        <v>39</v>
      </c>
      <c r="CN261" s="6"/>
      <c r="CO261" s="6"/>
      <c r="CP261" s="1" t="s">
        <v>50</v>
      </c>
      <c r="CQ261" s="1" t="s">
        <v>51</v>
      </c>
      <c r="CR261" s="6"/>
      <c r="CS261" s="6"/>
      <c r="CT261" s="1" t="s">
        <v>50</v>
      </c>
      <c r="CU261" s="1" t="s">
        <v>39</v>
      </c>
      <c r="CV261" s="6"/>
      <c r="CW261" s="6"/>
      <c r="CX261" s="1" t="s">
        <v>50</v>
      </c>
      <c r="CY261" s="1" t="s">
        <v>39</v>
      </c>
      <c r="CZ261" s="6"/>
      <c r="DA261" s="6"/>
      <c r="DB261" s="1" t="s">
        <v>59</v>
      </c>
      <c r="DC261" s="1" t="s">
        <v>60</v>
      </c>
      <c r="DD261" s="6"/>
      <c r="DE261" s="6"/>
      <c r="DF261" s="1" t="s">
        <v>52</v>
      </c>
      <c r="DG261" s="1" t="s">
        <v>53</v>
      </c>
      <c r="DH261" s="6"/>
      <c r="DI261" s="6"/>
      <c r="DJ261" s="1" t="s">
        <v>31</v>
      </c>
      <c r="DK261" s="11">
        <f t="shared" si="22"/>
        <v>33.627730560000003</v>
      </c>
    </row>
    <row r="262" spans="1:115" ht="15.75" x14ac:dyDescent="0.25">
      <c r="A262" s="6">
        <v>260</v>
      </c>
      <c r="B262" s="6">
        <v>2</v>
      </c>
      <c r="C262" s="9" t="s">
        <v>245</v>
      </c>
      <c r="D262" s="8" t="s">
        <v>373</v>
      </c>
      <c r="E262" s="6">
        <v>187.655</v>
      </c>
      <c r="F262" s="6">
        <v>5.2270000000000003</v>
      </c>
      <c r="G262" s="10">
        <v>90.345960000000005</v>
      </c>
      <c r="H262" s="3">
        <f t="shared" si="23"/>
        <v>272.77395999999999</v>
      </c>
      <c r="I262" s="3">
        <f t="shared" si="24"/>
        <v>130.54487384000001</v>
      </c>
      <c r="J262" s="1" t="s">
        <v>28</v>
      </c>
      <c r="K262" s="1" t="s">
        <v>29</v>
      </c>
      <c r="L262" s="6"/>
      <c r="M262" s="6"/>
      <c r="N262" s="1" t="s">
        <v>30</v>
      </c>
      <c r="O262" s="1" t="s">
        <v>34</v>
      </c>
      <c r="P262" s="6"/>
      <c r="Q262" s="6"/>
      <c r="R262" s="1" t="s">
        <v>30</v>
      </c>
      <c r="S262" s="1" t="s">
        <v>32</v>
      </c>
      <c r="T262" s="6"/>
      <c r="U262" s="6"/>
      <c r="V262" s="6" t="s">
        <v>30</v>
      </c>
      <c r="W262" s="6" t="s">
        <v>33</v>
      </c>
      <c r="X262" s="6">
        <v>2</v>
      </c>
      <c r="Y262" s="6">
        <v>14.21</v>
      </c>
      <c r="Z262" s="1" t="s">
        <v>30</v>
      </c>
      <c r="AA262" s="1" t="s">
        <v>34</v>
      </c>
      <c r="AB262" s="6"/>
      <c r="AC262" s="6"/>
      <c r="AD262" s="1" t="s">
        <v>35</v>
      </c>
      <c r="AE262" s="1" t="s">
        <v>29</v>
      </c>
      <c r="AF262" s="6">
        <v>4.4999999999999998E-2</v>
      </c>
      <c r="AG262" s="6">
        <v>62.19</v>
      </c>
      <c r="AH262" s="1" t="s">
        <v>36</v>
      </c>
      <c r="AI262" s="1" t="s">
        <v>37</v>
      </c>
      <c r="AJ262" s="6"/>
      <c r="AK262" s="6"/>
      <c r="AL262" s="1" t="s">
        <v>38</v>
      </c>
      <c r="AM262" s="1" t="s">
        <v>39</v>
      </c>
      <c r="AN262" s="6"/>
      <c r="AO262" s="6"/>
      <c r="AP262" s="1" t="s">
        <v>40</v>
      </c>
      <c r="AQ262" s="1" t="s">
        <v>41</v>
      </c>
      <c r="AR262" s="6"/>
      <c r="AS262" s="6"/>
      <c r="AT262" s="6"/>
      <c r="AU262" s="6"/>
      <c r="AV262" s="6"/>
      <c r="AW262" s="6"/>
      <c r="AX262" s="1" t="s">
        <v>42</v>
      </c>
      <c r="AY262" s="1" t="s">
        <v>39</v>
      </c>
      <c r="AZ262" s="6"/>
      <c r="BA262" s="6"/>
      <c r="BB262" s="1" t="s">
        <v>42</v>
      </c>
      <c r="BC262" s="1" t="s">
        <v>33</v>
      </c>
      <c r="BD262" s="6"/>
      <c r="BE262" s="6"/>
      <c r="BF262" s="1" t="s">
        <v>42</v>
      </c>
      <c r="BG262" s="1" t="s">
        <v>39</v>
      </c>
      <c r="BH262" s="6"/>
      <c r="BI262" s="11"/>
      <c r="BJ262" s="1" t="s">
        <v>43</v>
      </c>
      <c r="BK262" s="1" t="s">
        <v>44</v>
      </c>
      <c r="BL262" s="6"/>
      <c r="BM262" s="6"/>
      <c r="BN262" s="1" t="s">
        <v>45</v>
      </c>
      <c r="BO262" s="1" t="s">
        <v>44</v>
      </c>
      <c r="BP262" s="6">
        <v>2E-3</v>
      </c>
      <c r="BQ262" s="6">
        <v>3.5569999999999999</v>
      </c>
      <c r="BR262" s="1" t="s">
        <v>46</v>
      </c>
      <c r="BS262" s="1" t="s">
        <v>47</v>
      </c>
      <c r="BT262" s="6"/>
      <c r="BU262" s="6"/>
      <c r="BV262" s="1" t="s">
        <v>46</v>
      </c>
      <c r="BW262" s="1" t="s">
        <v>41</v>
      </c>
      <c r="BX262" s="6"/>
      <c r="BY262" s="6"/>
      <c r="BZ262" s="1" t="s">
        <v>46</v>
      </c>
      <c r="CA262" s="1" t="s">
        <v>48</v>
      </c>
      <c r="CB262" s="6"/>
      <c r="CC262" s="6"/>
      <c r="CD262" s="1" t="s">
        <v>46</v>
      </c>
      <c r="CE262" s="1" t="s">
        <v>48</v>
      </c>
      <c r="CF262" s="6">
        <v>5.0000000000000001E-3</v>
      </c>
      <c r="CG262" s="6">
        <v>7.67</v>
      </c>
      <c r="CH262" s="1" t="s">
        <v>46</v>
      </c>
      <c r="CI262" s="1" t="s">
        <v>39</v>
      </c>
      <c r="CJ262" s="6"/>
      <c r="CK262" s="6"/>
      <c r="CL262" s="1" t="s">
        <v>49</v>
      </c>
      <c r="CM262" s="1" t="s">
        <v>39</v>
      </c>
      <c r="CN262" s="6">
        <v>10</v>
      </c>
      <c r="CO262" s="6">
        <v>5.76</v>
      </c>
      <c r="CP262" s="1" t="s">
        <v>50</v>
      </c>
      <c r="CQ262" s="1" t="s">
        <v>51</v>
      </c>
      <c r="CR262" s="6">
        <v>1.4999999999999999E-2</v>
      </c>
      <c r="CS262" s="6">
        <v>2.52</v>
      </c>
      <c r="CT262" s="1" t="s">
        <v>50</v>
      </c>
      <c r="CU262" s="1" t="s">
        <v>39</v>
      </c>
      <c r="CV262" s="6">
        <v>10</v>
      </c>
      <c r="CW262" s="6">
        <v>11.69</v>
      </c>
      <c r="CX262" s="1" t="s">
        <v>50</v>
      </c>
      <c r="CY262" s="1" t="s">
        <v>39</v>
      </c>
      <c r="CZ262" s="6"/>
      <c r="DA262" s="6"/>
      <c r="DB262" s="1" t="s">
        <v>59</v>
      </c>
      <c r="DC262" s="1" t="s">
        <v>60</v>
      </c>
      <c r="DD262" s="6"/>
      <c r="DE262" s="6"/>
      <c r="DF262" s="1" t="s">
        <v>52</v>
      </c>
      <c r="DG262" s="1" t="s">
        <v>53</v>
      </c>
      <c r="DH262" s="6"/>
      <c r="DI262" s="6"/>
      <c r="DJ262" s="1" t="s">
        <v>31</v>
      </c>
      <c r="DK262" s="11">
        <f t="shared" si="22"/>
        <v>22.947873840000003</v>
      </c>
    </row>
    <row r="263" spans="1:115" ht="15.75" x14ac:dyDescent="0.25">
      <c r="A263" s="6">
        <v>261</v>
      </c>
      <c r="B263" s="6">
        <v>1</v>
      </c>
      <c r="C263" s="9" t="s">
        <v>246</v>
      </c>
      <c r="D263" s="8" t="s">
        <v>373</v>
      </c>
      <c r="E263" s="6">
        <v>35.756</v>
      </c>
      <c r="F263" s="6">
        <v>0</v>
      </c>
      <c r="G263" s="10">
        <v>29.448599999999999</v>
      </c>
      <c r="H263" s="3">
        <f t="shared" si="23"/>
        <v>65.204599999999999</v>
      </c>
      <c r="I263" s="3">
        <f t="shared" si="24"/>
        <v>16.036944399999999</v>
      </c>
      <c r="J263" s="1" t="s">
        <v>28</v>
      </c>
      <c r="K263" s="1" t="s">
        <v>29</v>
      </c>
      <c r="L263" s="6"/>
      <c r="M263" s="6"/>
      <c r="N263" s="1" t="s">
        <v>30</v>
      </c>
      <c r="O263" s="1" t="s">
        <v>34</v>
      </c>
      <c r="P263" s="6"/>
      <c r="Q263" s="6"/>
      <c r="R263" s="1" t="s">
        <v>30</v>
      </c>
      <c r="S263" s="1" t="s">
        <v>32</v>
      </c>
      <c r="T263" s="6"/>
      <c r="U263" s="6"/>
      <c r="V263" s="6" t="s">
        <v>30</v>
      </c>
      <c r="W263" s="6" t="s">
        <v>33</v>
      </c>
      <c r="X263" s="6"/>
      <c r="Y263" s="6"/>
      <c r="Z263" s="1" t="s">
        <v>30</v>
      </c>
      <c r="AA263" s="1" t="s">
        <v>34</v>
      </c>
      <c r="AB263" s="6"/>
      <c r="AC263" s="6"/>
      <c r="AD263" s="1" t="s">
        <v>35</v>
      </c>
      <c r="AE263" s="1" t="s">
        <v>29</v>
      </c>
      <c r="AF263" s="6"/>
      <c r="AG263" s="6"/>
      <c r="AH263" s="1" t="s">
        <v>36</v>
      </c>
      <c r="AI263" s="1" t="s">
        <v>37</v>
      </c>
      <c r="AJ263" s="6"/>
      <c r="AK263" s="6"/>
      <c r="AL263" s="1" t="s">
        <v>38</v>
      </c>
      <c r="AM263" s="1" t="s">
        <v>39</v>
      </c>
      <c r="AN263" s="6">
        <v>1</v>
      </c>
      <c r="AO263" s="6">
        <v>0.49099999999999999</v>
      </c>
      <c r="AP263" s="1" t="s">
        <v>40</v>
      </c>
      <c r="AQ263" s="1" t="s">
        <v>41</v>
      </c>
      <c r="AR263" s="6"/>
      <c r="AS263" s="6"/>
      <c r="AT263" s="6"/>
      <c r="AU263" s="6"/>
      <c r="AV263" s="6"/>
      <c r="AW263" s="6"/>
      <c r="AX263" s="1" t="s">
        <v>42</v>
      </c>
      <c r="AY263" s="1" t="s">
        <v>39</v>
      </c>
      <c r="AZ263" s="6"/>
      <c r="BA263" s="6"/>
      <c r="BB263" s="1" t="s">
        <v>42</v>
      </c>
      <c r="BC263" s="1" t="s">
        <v>33</v>
      </c>
      <c r="BD263" s="6"/>
      <c r="BE263" s="6"/>
      <c r="BF263" s="1" t="s">
        <v>42</v>
      </c>
      <c r="BG263" s="1" t="s">
        <v>39</v>
      </c>
      <c r="BH263" s="6"/>
      <c r="BI263" s="11"/>
      <c r="BJ263" s="1" t="s">
        <v>43</v>
      </c>
      <c r="BK263" s="1" t="s">
        <v>44</v>
      </c>
      <c r="BL263" s="6">
        <v>5.0000000000000001E-3</v>
      </c>
      <c r="BM263" s="6">
        <v>2.0299999999999998</v>
      </c>
      <c r="BN263" s="1" t="s">
        <v>45</v>
      </c>
      <c r="BO263" s="1" t="s">
        <v>44</v>
      </c>
      <c r="BP263" s="6"/>
      <c r="BQ263" s="6"/>
      <c r="BR263" s="1" t="s">
        <v>46</v>
      </c>
      <c r="BS263" s="1" t="s">
        <v>47</v>
      </c>
      <c r="BT263" s="6"/>
      <c r="BU263" s="6"/>
      <c r="BV263" s="1" t="s">
        <v>46</v>
      </c>
      <c r="BW263" s="1" t="s">
        <v>41</v>
      </c>
      <c r="BX263" s="6"/>
      <c r="BY263" s="6"/>
      <c r="BZ263" s="1" t="s">
        <v>46</v>
      </c>
      <c r="CA263" s="1" t="s">
        <v>48</v>
      </c>
      <c r="CB263" s="6"/>
      <c r="CC263" s="6"/>
      <c r="CD263" s="1" t="s">
        <v>46</v>
      </c>
      <c r="CE263" s="1" t="s">
        <v>48</v>
      </c>
      <c r="CF263" s="6"/>
      <c r="CG263" s="6"/>
      <c r="CH263" s="1" t="s">
        <v>46</v>
      </c>
      <c r="CI263" s="1" t="s">
        <v>39</v>
      </c>
      <c r="CJ263" s="6"/>
      <c r="CK263" s="6"/>
      <c r="CL263" s="1" t="s">
        <v>49</v>
      </c>
      <c r="CM263" s="1" t="s">
        <v>39</v>
      </c>
      <c r="CN263" s="6"/>
      <c r="CO263" s="6"/>
      <c r="CP263" s="1" t="s">
        <v>50</v>
      </c>
      <c r="CQ263" s="1" t="s">
        <v>51</v>
      </c>
      <c r="CR263" s="6">
        <v>0.03</v>
      </c>
      <c r="CS263" s="6">
        <v>5.04</v>
      </c>
      <c r="CT263" s="1" t="s">
        <v>50</v>
      </c>
      <c r="CU263" s="1" t="s">
        <v>39</v>
      </c>
      <c r="CV263" s="6">
        <v>6</v>
      </c>
      <c r="CW263" s="6">
        <v>0.996</v>
      </c>
      <c r="CX263" s="1" t="s">
        <v>50</v>
      </c>
      <c r="CY263" s="1" t="s">
        <v>39</v>
      </c>
      <c r="CZ263" s="6"/>
      <c r="DA263" s="6"/>
      <c r="DB263" s="1" t="s">
        <v>59</v>
      </c>
      <c r="DC263" s="1" t="s">
        <v>60</v>
      </c>
      <c r="DD263" s="6"/>
      <c r="DE263" s="6"/>
      <c r="DF263" s="1" t="s">
        <v>52</v>
      </c>
      <c r="DG263" s="1" t="s">
        <v>53</v>
      </c>
      <c r="DH263" s="6"/>
      <c r="DI263" s="6"/>
      <c r="DJ263" s="1" t="s">
        <v>31</v>
      </c>
      <c r="DK263" s="11">
        <f t="shared" si="22"/>
        <v>7.4799443999999999</v>
      </c>
    </row>
    <row r="264" spans="1:115" ht="15.75" x14ac:dyDescent="0.25">
      <c r="A264" s="6">
        <v>262</v>
      </c>
      <c r="B264" s="6">
        <v>3</v>
      </c>
      <c r="C264" s="9" t="s">
        <v>247</v>
      </c>
      <c r="D264" s="8" t="s">
        <v>373</v>
      </c>
      <c r="E264" s="6">
        <v>222.36799999999999</v>
      </c>
      <c r="F264" s="6">
        <v>150.83799999999999</v>
      </c>
      <c r="G264" s="10">
        <v>95.71284</v>
      </c>
      <c r="H264" s="3">
        <f t="shared" si="23"/>
        <v>167.24284</v>
      </c>
      <c r="I264" s="3">
        <f t="shared" si="24"/>
        <v>65.617061359999994</v>
      </c>
      <c r="J264" s="1" t="s">
        <v>28</v>
      </c>
      <c r="K264" s="1" t="s">
        <v>29</v>
      </c>
      <c r="L264" s="6"/>
      <c r="M264" s="6"/>
      <c r="N264" s="1" t="s">
        <v>30</v>
      </c>
      <c r="O264" s="1" t="s">
        <v>34</v>
      </c>
      <c r="P264" s="6"/>
      <c r="Q264" s="6"/>
      <c r="R264" s="1" t="s">
        <v>30</v>
      </c>
      <c r="S264" s="1" t="s">
        <v>32</v>
      </c>
      <c r="T264" s="6"/>
      <c r="U264" s="6"/>
      <c r="V264" s="6" t="s">
        <v>30</v>
      </c>
      <c r="W264" s="6" t="s">
        <v>33</v>
      </c>
      <c r="X264" s="6"/>
      <c r="Y264" s="6"/>
      <c r="Z264" s="1" t="s">
        <v>30</v>
      </c>
      <c r="AA264" s="1" t="s">
        <v>34</v>
      </c>
      <c r="AB264" s="6"/>
      <c r="AC264" s="6"/>
      <c r="AD264" s="1" t="s">
        <v>35</v>
      </c>
      <c r="AE264" s="1" t="s">
        <v>29</v>
      </c>
      <c r="AF264" s="6">
        <v>0.02</v>
      </c>
      <c r="AG264" s="6">
        <v>27.64</v>
      </c>
      <c r="AH264" s="1" t="s">
        <v>36</v>
      </c>
      <c r="AI264" s="1" t="s">
        <v>37</v>
      </c>
      <c r="AJ264" s="6"/>
      <c r="AK264" s="6"/>
      <c r="AL264" s="1" t="s">
        <v>38</v>
      </c>
      <c r="AM264" s="1" t="s">
        <v>39</v>
      </c>
      <c r="AN264" s="6"/>
      <c r="AO264" s="6"/>
      <c r="AP264" s="1" t="s">
        <v>40</v>
      </c>
      <c r="AQ264" s="1" t="s">
        <v>41</v>
      </c>
      <c r="AR264" s="6"/>
      <c r="AS264" s="6"/>
      <c r="AT264" s="6"/>
      <c r="AU264" s="6"/>
      <c r="AV264" s="6"/>
      <c r="AW264" s="6"/>
      <c r="AX264" s="1" t="s">
        <v>42</v>
      </c>
      <c r="AY264" s="1" t="s">
        <v>39</v>
      </c>
      <c r="AZ264" s="6"/>
      <c r="BA264" s="6"/>
      <c r="BB264" s="1" t="s">
        <v>42</v>
      </c>
      <c r="BC264" s="1" t="s">
        <v>33</v>
      </c>
      <c r="BD264" s="6"/>
      <c r="BE264" s="6"/>
      <c r="BF264" s="1" t="s">
        <v>42</v>
      </c>
      <c r="BG264" s="1" t="s">
        <v>39</v>
      </c>
      <c r="BH264" s="6"/>
      <c r="BI264" s="11"/>
      <c r="BJ264" s="1" t="s">
        <v>43</v>
      </c>
      <c r="BK264" s="1" t="s">
        <v>44</v>
      </c>
      <c r="BL264" s="6">
        <v>4.0000000000000001E-3</v>
      </c>
      <c r="BM264" s="6">
        <v>1.976</v>
      </c>
      <c r="BN264" s="1" t="s">
        <v>45</v>
      </c>
      <c r="BO264" s="1" t="s">
        <v>44</v>
      </c>
      <c r="BP264" s="6"/>
      <c r="BQ264" s="6"/>
      <c r="BR264" s="1" t="s">
        <v>46</v>
      </c>
      <c r="BS264" s="1" t="s">
        <v>47</v>
      </c>
      <c r="BT264" s="6"/>
      <c r="BU264" s="6"/>
      <c r="BV264" s="1" t="s">
        <v>46</v>
      </c>
      <c r="BW264" s="1" t="s">
        <v>41</v>
      </c>
      <c r="BX264" s="6"/>
      <c r="BY264" s="6"/>
      <c r="BZ264" s="1" t="s">
        <v>46</v>
      </c>
      <c r="CA264" s="1" t="s">
        <v>48</v>
      </c>
      <c r="CB264" s="6"/>
      <c r="CC264" s="6"/>
      <c r="CD264" s="1" t="s">
        <v>46</v>
      </c>
      <c r="CE264" s="1" t="s">
        <v>48</v>
      </c>
      <c r="CF264" s="6"/>
      <c r="CG264" s="6"/>
      <c r="CH264" s="1" t="s">
        <v>46</v>
      </c>
      <c r="CI264" s="1" t="s">
        <v>39</v>
      </c>
      <c r="CJ264" s="6"/>
      <c r="CK264" s="6"/>
      <c r="CL264" s="1" t="s">
        <v>49</v>
      </c>
      <c r="CM264" s="1" t="s">
        <v>39</v>
      </c>
      <c r="CN264" s="6"/>
      <c r="CO264" s="6"/>
      <c r="CP264" s="1" t="s">
        <v>50</v>
      </c>
      <c r="CQ264" s="1" t="s">
        <v>51</v>
      </c>
      <c r="CR264" s="6"/>
      <c r="CS264" s="6"/>
      <c r="CT264" s="1" t="s">
        <v>50</v>
      </c>
      <c r="CU264" s="1" t="s">
        <v>39</v>
      </c>
      <c r="CV264" s="6">
        <v>10</v>
      </c>
      <c r="CW264" s="6">
        <v>11.69</v>
      </c>
      <c r="CX264" s="1" t="s">
        <v>50</v>
      </c>
      <c r="CY264" s="1" t="s">
        <v>39</v>
      </c>
      <c r="CZ264" s="6"/>
      <c r="DA264" s="6"/>
      <c r="DB264" s="1" t="s">
        <v>59</v>
      </c>
      <c r="DC264" s="1" t="s">
        <v>60</v>
      </c>
      <c r="DD264" s="6"/>
      <c r="DE264" s="6"/>
      <c r="DF264" s="1" t="s">
        <v>52</v>
      </c>
      <c r="DG264" s="1" t="s">
        <v>53</v>
      </c>
      <c r="DH264" s="6"/>
      <c r="DI264" s="6"/>
      <c r="DJ264" s="1" t="s">
        <v>31</v>
      </c>
      <c r="DK264" s="11">
        <f t="shared" si="22"/>
        <v>24.31106136</v>
      </c>
    </row>
    <row r="265" spans="1:115" ht="15.75" x14ac:dyDescent="0.25">
      <c r="A265" s="6">
        <v>263</v>
      </c>
      <c r="B265" s="6">
        <v>1</v>
      </c>
      <c r="C265" s="9" t="s">
        <v>248</v>
      </c>
      <c r="D265" s="8" t="s">
        <v>373</v>
      </c>
      <c r="E265" s="6">
        <v>461.32900000000001</v>
      </c>
      <c r="F265" s="6">
        <v>5.3719999999999999</v>
      </c>
      <c r="G265" s="10">
        <v>241.87656000000001</v>
      </c>
      <c r="H265" s="3">
        <f t="shared" si="23"/>
        <v>697.83356000000003</v>
      </c>
      <c r="I265" s="3">
        <f t="shared" si="24"/>
        <v>69.702646240000007</v>
      </c>
      <c r="J265" s="1" t="s">
        <v>28</v>
      </c>
      <c r="K265" s="1" t="s">
        <v>29</v>
      </c>
      <c r="L265" s="6"/>
      <c r="M265" s="6"/>
      <c r="N265" s="1" t="s">
        <v>30</v>
      </c>
      <c r="O265" s="1" t="s">
        <v>34</v>
      </c>
      <c r="P265" s="6"/>
      <c r="Q265" s="6"/>
      <c r="R265" s="1" t="s">
        <v>30</v>
      </c>
      <c r="S265" s="1" t="s">
        <v>32</v>
      </c>
      <c r="T265" s="6"/>
      <c r="U265" s="6"/>
      <c r="V265" s="6" t="s">
        <v>30</v>
      </c>
      <c r="W265" s="6" t="s">
        <v>33</v>
      </c>
      <c r="X265" s="6"/>
      <c r="Y265" s="6"/>
      <c r="Z265" s="1" t="s">
        <v>30</v>
      </c>
      <c r="AA265" s="1" t="s">
        <v>34</v>
      </c>
      <c r="AB265" s="6"/>
      <c r="AC265" s="6"/>
      <c r="AD265" s="1" t="s">
        <v>35</v>
      </c>
      <c r="AE265" s="1" t="s">
        <v>29</v>
      </c>
      <c r="AF265" s="6"/>
      <c r="AG265" s="6"/>
      <c r="AH265" s="1" t="s">
        <v>36</v>
      </c>
      <c r="AI265" s="1" t="s">
        <v>37</v>
      </c>
      <c r="AJ265" s="6"/>
      <c r="AK265" s="6"/>
      <c r="AL265" s="1" t="s">
        <v>38</v>
      </c>
      <c r="AM265" s="1" t="s">
        <v>39</v>
      </c>
      <c r="AN265" s="6"/>
      <c r="AO265" s="6"/>
      <c r="AP265" s="1" t="s">
        <v>40</v>
      </c>
      <c r="AQ265" s="1" t="s">
        <v>41</v>
      </c>
      <c r="AR265" s="6"/>
      <c r="AS265" s="6"/>
      <c r="AT265" s="6"/>
      <c r="AU265" s="6"/>
      <c r="AV265" s="6"/>
      <c r="AW265" s="6"/>
      <c r="AX265" s="1" t="s">
        <v>42</v>
      </c>
      <c r="AY265" s="1" t="s">
        <v>39</v>
      </c>
      <c r="AZ265" s="6"/>
      <c r="BA265" s="6"/>
      <c r="BB265" s="1" t="s">
        <v>42</v>
      </c>
      <c r="BC265" s="1" t="s">
        <v>33</v>
      </c>
      <c r="BD265" s="6"/>
      <c r="BE265" s="6"/>
      <c r="BF265" s="1" t="s">
        <v>42</v>
      </c>
      <c r="BG265" s="1" t="s">
        <v>39</v>
      </c>
      <c r="BH265" s="6"/>
      <c r="BI265" s="11"/>
      <c r="BJ265" s="1" t="s">
        <v>43</v>
      </c>
      <c r="BK265" s="1" t="s">
        <v>44</v>
      </c>
      <c r="BL265" s="6"/>
      <c r="BM265" s="6"/>
      <c r="BN265" s="1" t="s">
        <v>45</v>
      </c>
      <c r="BO265" s="1" t="s">
        <v>44</v>
      </c>
      <c r="BP265" s="6"/>
      <c r="BQ265" s="6"/>
      <c r="BR265" s="1" t="s">
        <v>46</v>
      </c>
      <c r="BS265" s="1" t="s">
        <v>47</v>
      </c>
      <c r="BT265" s="6"/>
      <c r="BU265" s="6"/>
      <c r="BV265" s="1" t="s">
        <v>46</v>
      </c>
      <c r="BW265" s="1" t="s">
        <v>41</v>
      </c>
      <c r="BX265" s="6"/>
      <c r="BY265" s="6"/>
      <c r="BZ265" s="1" t="s">
        <v>46</v>
      </c>
      <c r="CA265" s="1" t="s">
        <v>48</v>
      </c>
      <c r="CB265" s="6"/>
      <c r="CC265" s="6"/>
      <c r="CD265" s="1" t="s">
        <v>46</v>
      </c>
      <c r="CE265" s="1" t="s">
        <v>48</v>
      </c>
      <c r="CF265" s="6"/>
      <c r="CG265" s="6"/>
      <c r="CH265" s="1" t="s">
        <v>46</v>
      </c>
      <c r="CI265" s="1" t="s">
        <v>39</v>
      </c>
      <c r="CJ265" s="6"/>
      <c r="CK265" s="6"/>
      <c r="CL265" s="1" t="s">
        <v>49</v>
      </c>
      <c r="CM265" s="1" t="s">
        <v>39</v>
      </c>
      <c r="CN265" s="6"/>
      <c r="CO265" s="6"/>
      <c r="CP265" s="1" t="s">
        <v>50</v>
      </c>
      <c r="CQ265" s="1" t="s">
        <v>51</v>
      </c>
      <c r="CR265" s="6">
        <v>0.03</v>
      </c>
      <c r="CS265" s="6">
        <v>5.04</v>
      </c>
      <c r="CT265" s="1" t="s">
        <v>50</v>
      </c>
      <c r="CU265" s="1" t="s">
        <v>39</v>
      </c>
      <c r="CV265" s="6"/>
      <c r="CW265" s="6"/>
      <c r="CX265" s="1" t="s">
        <v>50</v>
      </c>
      <c r="CY265" s="1" t="s">
        <v>39</v>
      </c>
      <c r="CZ265" s="6">
        <v>2</v>
      </c>
      <c r="DA265" s="6">
        <v>3.226</v>
      </c>
      <c r="DB265" s="1" t="s">
        <v>59</v>
      </c>
      <c r="DC265" s="1" t="s">
        <v>60</v>
      </c>
      <c r="DD265" s="6"/>
      <c r="DE265" s="6"/>
      <c r="DF265" s="1" t="s">
        <v>52</v>
      </c>
      <c r="DG265" s="1" t="s">
        <v>53</v>
      </c>
      <c r="DH265" s="6"/>
      <c r="DI265" s="6"/>
      <c r="DJ265" s="1" t="s">
        <v>31</v>
      </c>
      <c r="DK265" s="11">
        <f t="shared" si="22"/>
        <v>61.436646240000002</v>
      </c>
    </row>
    <row r="266" spans="1:115" ht="15.75" x14ac:dyDescent="0.25">
      <c r="A266" s="6">
        <v>264</v>
      </c>
      <c r="B266" s="6">
        <v>3</v>
      </c>
      <c r="C266" s="9" t="s">
        <v>249</v>
      </c>
      <c r="D266" s="8" t="s">
        <v>373</v>
      </c>
      <c r="E266" s="6">
        <v>235.696</v>
      </c>
      <c r="F266" s="6">
        <v>0</v>
      </c>
      <c r="G266" s="10">
        <v>73.366079999999997</v>
      </c>
      <c r="H266" s="3">
        <f t="shared" si="23"/>
        <v>309.06207999999998</v>
      </c>
      <c r="I266" s="3">
        <f t="shared" si="24"/>
        <v>42.512984320000001</v>
      </c>
      <c r="J266" s="1" t="s">
        <v>28</v>
      </c>
      <c r="K266" s="1" t="s">
        <v>29</v>
      </c>
      <c r="L266" s="6"/>
      <c r="M266" s="6"/>
      <c r="N266" s="1" t="s">
        <v>30</v>
      </c>
      <c r="O266" s="1" t="s">
        <v>34</v>
      </c>
      <c r="P266" s="6"/>
      <c r="Q266" s="6"/>
      <c r="R266" s="1" t="s">
        <v>30</v>
      </c>
      <c r="S266" s="1" t="s">
        <v>32</v>
      </c>
      <c r="T266" s="6"/>
      <c r="U266" s="6"/>
      <c r="V266" s="6" t="s">
        <v>30</v>
      </c>
      <c r="W266" s="6" t="s">
        <v>33</v>
      </c>
      <c r="X266" s="6"/>
      <c r="Y266" s="6"/>
      <c r="Z266" s="1" t="s">
        <v>30</v>
      </c>
      <c r="AA266" s="1" t="s">
        <v>34</v>
      </c>
      <c r="AB266" s="6"/>
      <c r="AC266" s="6"/>
      <c r="AD266" s="1" t="s">
        <v>35</v>
      </c>
      <c r="AE266" s="1" t="s">
        <v>29</v>
      </c>
      <c r="AF266" s="6"/>
      <c r="AG266" s="6"/>
      <c r="AH266" s="1" t="s">
        <v>36</v>
      </c>
      <c r="AI266" s="1" t="s">
        <v>37</v>
      </c>
      <c r="AJ266" s="6"/>
      <c r="AK266" s="6"/>
      <c r="AL266" s="1" t="s">
        <v>38</v>
      </c>
      <c r="AM266" s="1" t="s">
        <v>39</v>
      </c>
      <c r="AN266" s="6"/>
      <c r="AO266" s="6"/>
      <c r="AP266" s="1" t="s">
        <v>40</v>
      </c>
      <c r="AQ266" s="1" t="s">
        <v>41</v>
      </c>
      <c r="AR266" s="6"/>
      <c r="AS266" s="6"/>
      <c r="AT266" s="6"/>
      <c r="AU266" s="6"/>
      <c r="AV266" s="6"/>
      <c r="AW266" s="6"/>
      <c r="AX266" s="1" t="s">
        <v>42</v>
      </c>
      <c r="AY266" s="1" t="s">
        <v>39</v>
      </c>
      <c r="AZ266" s="6">
        <v>1</v>
      </c>
      <c r="BA266" s="6">
        <v>3.2909999999999999</v>
      </c>
      <c r="BB266" s="1" t="s">
        <v>42</v>
      </c>
      <c r="BC266" s="1" t="s">
        <v>33</v>
      </c>
      <c r="BD266" s="6">
        <v>2</v>
      </c>
      <c r="BE266" s="6">
        <v>14.811999999999999</v>
      </c>
      <c r="BF266" s="1" t="s">
        <v>42</v>
      </c>
      <c r="BG266" s="1" t="s">
        <v>39</v>
      </c>
      <c r="BH266" s="6"/>
      <c r="BI266" s="11"/>
      <c r="BJ266" s="1" t="s">
        <v>43</v>
      </c>
      <c r="BK266" s="1" t="s">
        <v>44</v>
      </c>
      <c r="BL266" s="6"/>
      <c r="BM266" s="6"/>
      <c r="BN266" s="1" t="s">
        <v>45</v>
      </c>
      <c r="BO266" s="1" t="s">
        <v>44</v>
      </c>
      <c r="BP266" s="6"/>
      <c r="BQ266" s="6"/>
      <c r="BR266" s="1" t="s">
        <v>46</v>
      </c>
      <c r="BS266" s="1" t="s">
        <v>47</v>
      </c>
      <c r="BT266" s="6"/>
      <c r="BU266" s="6"/>
      <c r="BV266" s="1" t="s">
        <v>46</v>
      </c>
      <c r="BW266" s="1" t="s">
        <v>41</v>
      </c>
      <c r="BX266" s="6"/>
      <c r="BY266" s="6"/>
      <c r="BZ266" s="1" t="s">
        <v>46</v>
      </c>
      <c r="CA266" s="1" t="s">
        <v>48</v>
      </c>
      <c r="CB266" s="6">
        <v>5.0000000000000001E-3</v>
      </c>
      <c r="CC266" s="6">
        <v>5.7750000000000004</v>
      </c>
      <c r="CD266" s="1" t="s">
        <v>46</v>
      </c>
      <c r="CE266" s="1" t="s">
        <v>48</v>
      </c>
      <c r="CF266" s="6"/>
      <c r="CG266" s="6"/>
      <c r="CH266" s="1" t="s">
        <v>46</v>
      </c>
      <c r="CI266" s="1" t="s">
        <v>39</v>
      </c>
      <c r="CJ266" s="6"/>
      <c r="CK266" s="6"/>
      <c r="CL266" s="1" t="s">
        <v>49</v>
      </c>
      <c r="CM266" s="1" t="s">
        <v>39</v>
      </c>
      <c r="CN266" s="6"/>
      <c r="CO266" s="6"/>
      <c r="CP266" s="1" t="s">
        <v>50</v>
      </c>
      <c r="CQ266" s="1" t="s">
        <v>51</v>
      </c>
      <c r="CR266" s="6"/>
      <c r="CS266" s="6"/>
      <c r="CT266" s="1" t="s">
        <v>50</v>
      </c>
      <c r="CU266" s="1" t="s">
        <v>39</v>
      </c>
      <c r="CV266" s="6"/>
      <c r="CW266" s="6"/>
      <c r="CX266" s="1" t="s">
        <v>50</v>
      </c>
      <c r="CY266" s="1" t="s">
        <v>39</v>
      </c>
      <c r="CZ266" s="6"/>
      <c r="DA266" s="6"/>
      <c r="DB266" s="1" t="s">
        <v>59</v>
      </c>
      <c r="DC266" s="1" t="s">
        <v>60</v>
      </c>
      <c r="DD266" s="6"/>
      <c r="DE266" s="6"/>
      <c r="DF266" s="1" t="s">
        <v>52</v>
      </c>
      <c r="DG266" s="1" t="s">
        <v>53</v>
      </c>
      <c r="DH266" s="6"/>
      <c r="DI266" s="6"/>
      <c r="DJ266" s="1" t="s">
        <v>31</v>
      </c>
      <c r="DK266" s="11">
        <f t="shared" si="22"/>
        <v>18.634984320000001</v>
      </c>
    </row>
    <row r="267" spans="1:115" ht="15.75" x14ac:dyDescent="0.25">
      <c r="A267" s="6">
        <v>265</v>
      </c>
      <c r="B267" s="6">
        <v>3</v>
      </c>
      <c r="C267" s="9" t="s">
        <v>250</v>
      </c>
      <c r="D267" s="8" t="s">
        <v>373</v>
      </c>
      <c r="E267" s="6">
        <v>404.69</v>
      </c>
      <c r="F267" s="6">
        <v>29.134</v>
      </c>
      <c r="G267" s="10">
        <v>150.79104000000001</v>
      </c>
      <c r="H267" s="3">
        <f t="shared" si="23"/>
        <v>526.34703999999999</v>
      </c>
      <c r="I267" s="3">
        <f t="shared" si="24"/>
        <v>107.72492416</v>
      </c>
      <c r="J267" s="1" t="s">
        <v>28</v>
      </c>
      <c r="K267" s="1" t="s">
        <v>29</v>
      </c>
      <c r="L267" s="6"/>
      <c r="M267" s="6"/>
      <c r="N267" s="1" t="s">
        <v>30</v>
      </c>
      <c r="O267" s="1" t="s">
        <v>34</v>
      </c>
      <c r="P267" s="6"/>
      <c r="Q267" s="6"/>
      <c r="R267" s="1" t="s">
        <v>30</v>
      </c>
      <c r="S267" s="1" t="s">
        <v>32</v>
      </c>
      <c r="T267" s="6"/>
      <c r="U267" s="6"/>
      <c r="V267" s="6" t="s">
        <v>30</v>
      </c>
      <c r="W267" s="6" t="s">
        <v>33</v>
      </c>
      <c r="X267" s="6"/>
      <c r="Y267" s="6"/>
      <c r="Z267" s="1" t="s">
        <v>30</v>
      </c>
      <c r="AA267" s="1" t="s">
        <v>34</v>
      </c>
      <c r="AB267" s="6"/>
      <c r="AC267" s="6"/>
      <c r="AD267" s="1" t="s">
        <v>35</v>
      </c>
      <c r="AE267" s="1" t="s">
        <v>29</v>
      </c>
      <c r="AF267" s="6"/>
      <c r="AG267" s="6"/>
      <c r="AH267" s="1" t="s">
        <v>36</v>
      </c>
      <c r="AI267" s="1" t="s">
        <v>37</v>
      </c>
      <c r="AJ267" s="6"/>
      <c r="AK267" s="6"/>
      <c r="AL267" s="1" t="s">
        <v>38</v>
      </c>
      <c r="AM267" s="1" t="s">
        <v>39</v>
      </c>
      <c r="AN267" s="6">
        <v>4</v>
      </c>
      <c r="AO267" s="6">
        <v>3.0979999999999999</v>
      </c>
      <c r="AP267" s="1" t="s">
        <v>40</v>
      </c>
      <c r="AQ267" s="1" t="s">
        <v>41</v>
      </c>
      <c r="AR267" s="6"/>
      <c r="AS267" s="6"/>
      <c r="AT267" s="6"/>
      <c r="AU267" s="6"/>
      <c r="AV267" s="6"/>
      <c r="AW267" s="6"/>
      <c r="AX267" s="1" t="s">
        <v>42</v>
      </c>
      <c r="AY267" s="1" t="s">
        <v>39</v>
      </c>
      <c r="AZ267" s="6"/>
      <c r="BA267" s="6"/>
      <c r="BB267" s="1" t="s">
        <v>42</v>
      </c>
      <c r="BC267" s="1" t="s">
        <v>33</v>
      </c>
      <c r="BD267" s="6"/>
      <c r="BE267" s="6"/>
      <c r="BF267" s="1" t="s">
        <v>42</v>
      </c>
      <c r="BG267" s="1" t="s">
        <v>39</v>
      </c>
      <c r="BH267" s="6"/>
      <c r="BI267" s="11"/>
      <c r="BJ267" s="1" t="s">
        <v>43</v>
      </c>
      <c r="BK267" s="1" t="s">
        <v>44</v>
      </c>
      <c r="BL267" s="6">
        <v>2E-3</v>
      </c>
      <c r="BM267" s="6">
        <v>0.81200000000000006</v>
      </c>
      <c r="BN267" s="1" t="s">
        <v>45</v>
      </c>
      <c r="BO267" s="1" t="s">
        <v>44</v>
      </c>
      <c r="BP267" s="6"/>
      <c r="BQ267" s="6"/>
      <c r="BR267" s="1" t="s">
        <v>46</v>
      </c>
      <c r="BS267" s="1" t="s">
        <v>47</v>
      </c>
      <c r="BT267" s="6"/>
      <c r="BU267" s="6"/>
      <c r="BV267" s="1" t="s">
        <v>46</v>
      </c>
      <c r="BW267" s="1" t="s">
        <v>41</v>
      </c>
      <c r="BX267" s="6"/>
      <c r="BY267" s="6"/>
      <c r="BZ267" s="1" t="s">
        <v>46</v>
      </c>
      <c r="CA267" s="1" t="s">
        <v>48</v>
      </c>
      <c r="CB267" s="6"/>
      <c r="CC267" s="6"/>
      <c r="CD267" s="1" t="s">
        <v>46</v>
      </c>
      <c r="CE267" s="1" t="s">
        <v>48</v>
      </c>
      <c r="CF267" s="6">
        <v>6.0000000000000001E-3</v>
      </c>
      <c r="CG267" s="6">
        <v>9.2040000000000006</v>
      </c>
      <c r="CH267" s="1" t="s">
        <v>46</v>
      </c>
      <c r="CI267" s="1" t="s">
        <v>39</v>
      </c>
      <c r="CJ267" s="6"/>
      <c r="CK267" s="6"/>
      <c r="CL267" s="1" t="s">
        <v>49</v>
      </c>
      <c r="CM267" s="1" t="s">
        <v>39</v>
      </c>
      <c r="CN267" s="6"/>
      <c r="CO267" s="6"/>
      <c r="CP267" s="1" t="s">
        <v>50</v>
      </c>
      <c r="CQ267" s="1" t="s">
        <v>51</v>
      </c>
      <c r="CR267" s="6">
        <v>0.02</v>
      </c>
      <c r="CS267" s="6">
        <v>3.36</v>
      </c>
      <c r="CT267" s="1" t="s">
        <v>50</v>
      </c>
      <c r="CU267" s="1" t="s">
        <v>39</v>
      </c>
      <c r="CV267" s="6">
        <v>15</v>
      </c>
      <c r="CW267" s="6">
        <v>28.754999999999999</v>
      </c>
      <c r="CX267" s="1" t="s">
        <v>50</v>
      </c>
      <c r="CY267" s="1" t="s">
        <v>39</v>
      </c>
      <c r="CZ267" s="6">
        <v>15</v>
      </c>
      <c r="DA267" s="6">
        <v>24.195</v>
      </c>
      <c r="DB267" s="1" t="s">
        <v>59</v>
      </c>
      <c r="DC267" s="1" t="s">
        <v>60</v>
      </c>
      <c r="DD267" s="6"/>
      <c r="DE267" s="6"/>
      <c r="DF267" s="1" t="s">
        <v>52</v>
      </c>
      <c r="DG267" s="1" t="s">
        <v>53</v>
      </c>
      <c r="DH267" s="6"/>
      <c r="DI267" s="6"/>
      <c r="DJ267" s="1" t="s">
        <v>31</v>
      </c>
      <c r="DK267" s="11">
        <f t="shared" si="22"/>
        <v>38.300924160000001</v>
      </c>
    </row>
    <row r="268" spans="1:115" ht="15.75" x14ac:dyDescent="0.25">
      <c r="A268" s="6">
        <v>266</v>
      </c>
      <c r="B268" s="6">
        <v>3</v>
      </c>
      <c r="C268" s="9" t="s">
        <v>251</v>
      </c>
      <c r="D268" s="8" t="s">
        <v>373</v>
      </c>
      <c r="E268" s="6">
        <v>-408.09399999999999</v>
      </c>
      <c r="F268" s="6">
        <v>9.0359999999999996</v>
      </c>
      <c r="G268" s="10">
        <v>141.41927999999999</v>
      </c>
      <c r="H268" s="3">
        <f t="shared" si="23"/>
        <v>-275.71072000000004</v>
      </c>
      <c r="I268" s="3">
        <f t="shared" si="24"/>
        <v>35.92049712</v>
      </c>
      <c r="J268" s="1" t="s">
        <v>28</v>
      </c>
      <c r="K268" s="1" t="s">
        <v>29</v>
      </c>
      <c r="L268" s="6"/>
      <c r="M268" s="6"/>
      <c r="N268" s="1" t="s">
        <v>30</v>
      </c>
      <c r="O268" s="1" t="s">
        <v>34</v>
      </c>
      <c r="P268" s="6"/>
      <c r="Q268" s="6"/>
      <c r="R268" s="1" t="s">
        <v>30</v>
      </c>
      <c r="S268" s="1" t="s">
        <v>32</v>
      </c>
      <c r="T268" s="6"/>
      <c r="U268" s="6"/>
      <c r="V268" s="6" t="s">
        <v>30</v>
      </c>
      <c r="W268" s="6" t="s">
        <v>33</v>
      </c>
      <c r="X268" s="6"/>
      <c r="Y268" s="6"/>
      <c r="Z268" s="1" t="s">
        <v>30</v>
      </c>
      <c r="AA268" s="1" t="s">
        <v>34</v>
      </c>
      <c r="AB268" s="6"/>
      <c r="AC268" s="6"/>
      <c r="AD268" s="1" t="s">
        <v>35</v>
      </c>
      <c r="AE268" s="1" t="s">
        <v>29</v>
      </c>
      <c r="AF268" s="6"/>
      <c r="AG268" s="6"/>
      <c r="AH268" s="1" t="s">
        <v>36</v>
      </c>
      <c r="AI268" s="1" t="s">
        <v>37</v>
      </c>
      <c r="AJ268" s="6"/>
      <c r="AK268" s="6"/>
      <c r="AL268" s="1" t="s">
        <v>38</v>
      </c>
      <c r="AM268" s="1" t="s">
        <v>39</v>
      </c>
      <c r="AN268" s="6"/>
      <c r="AO268" s="6"/>
      <c r="AP268" s="1" t="s">
        <v>40</v>
      </c>
      <c r="AQ268" s="1" t="s">
        <v>41</v>
      </c>
      <c r="AR268" s="6"/>
      <c r="AS268" s="6"/>
      <c r="AT268" s="6"/>
      <c r="AU268" s="6"/>
      <c r="AV268" s="6"/>
      <c r="AW268" s="6"/>
      <c r="AX268" s="1" t="s">
        <v>42</v>
      </c>
      <c r="AY268" s="1" t="s">
        <v>39</v>
      </c>
      <c r="AZ268" s="6"/>
      <c r="BA268" s="6"/>
      <c r="BB268" s="1" t="s">
        <v>42</v>
      </c>
      <c r="BC268" s="1" t="s">
        <v>33</v>
      </c>
      <c r="BD268" s="6"/>
      <c r="BE268" s="6"/>
      <c r="BF268" s="1" t="s">
        <v>42</v>
      </c>
      <c r="BG268" s="1" t="s">
        <v>39</v>
      </c>
      <c r="BH268" s="6"/>
      <c r="BI268" s="11"/>
      <c r="BJ268" s="1" t="s">
        <v>43</v>
      </c>
      <c r="BK268" s="1" t="s">
        <v>44</v>
      </c>
      <c r="BL268" s="6"/>
      <c r="BM268" s="6"/>
      <c r="BN268" s="1" t="s">
        <v>45</v>
      </c>
      <c r="BO268" s="1" t="s">
        <v>44</v>
      </c>
      <c r="BP268" s="6"/>
      <c r="BQ268" s="6"/>
      <c r="BR268" s="1" t="s">
        <v>46</v>
      </c>
      <c r="BS268" s="1" t="s">
        <v>47</v>
      </c>
      <c r="BT268" s="6"/>
      <c r="BU268" s="6"/>
      <c r="BV268" s="1" t="s">
        <v>46</v>
      </c>
      <c r="BW268" s="1" t="s">
        <v>41</v>
      </c>
      <c r="BX268" s="6"/>
      <c r="BY268" s="6"/>
      <c r="BZ268" s="1" t="s">
        <v>46</v>
      </c>
      <c r="CA268" s="1" t="s">
        <v>48</v>
      </c>
      <c r="CB268" s="6"/>
      <c r="CC268" s="6"/>
      <c r="CD268" s="1" t="s">
        <v>46</v>
      </c>
      <c r="CE268" s="1" t="s">
        <v>48</v>
      </c>
      <c r="CF268" s="6"/>
      <c r="CG268" s="6"/>
      <c r="CH268" s="1" t="s">
        <v>46</v>
      </c>
      <c r="CI268" s="1" t="s">
        <v>39</v>
      </c>
      <c r="CJ268" s="6"/>
      <c r="CK268" s="6"/>
      <c r="CL268" s="1" t="s">
        <v>49</v>
      </c>
      <c r="CM268" s="1" t="s">
        <v>39</v>
      </c>
      <c r="CN268" s="6"/>
      <c r="CO268" s="6"/>
      <c r="CP268" s="1" t="s">
        <v>50</v>
      </c>
      <c r="CQ268" s="1" t="s">
        <v>51</v>
      </c>
      <c r="CR268" s="6"/>
      <c r="CS268" s="6"/>
      <c r="CT268" s="1" t="s">
        <v>50</v>
      </c>
      <c r="CU268" s="1" t="s">
        <v>39</v>
      </c>
      <c r="CV268" s="6"/>
      <c r="CW268" s="6"/>
      <c r="CX268" s="1" t="s">
        <v>50</v>
      </c>
      <c r="CY268" s="1" t="s">
        <v>39</v>
      </c>
      <c r="CZ268" s="6"/>
      <c r="DA268" s="6"/>
      <c r="DB268" s="1" t="s">
        <v>59</v>
      </c>
      <c r="DC268" s="1" t="s">
        <v>60</v>
      </c>
      <c r="DD268" s="6"/>
      <c r="DE268" s="6"/>
      <c r="DF268" s="1" t="s">
        <v>52</v>
      </c>
      <c r="DG268" s="1" t="s">
        <v>53</v>
      </c>
      <c r="DH268" s="6"/>
      <c r="DI268" s="6"/>
      <c r="DJ268" s="1" t="s">
        <v>31</v>
      </c>
      <c r="DK268" s="11">
        <f t="shared" si="22"/>
        <v>35.92049712</v>
      </c>
    </row>
    <row r="269" spans="1:115" ht="15.75" x14ac:dyDescent="0.25">
      <c r="A269" s="6">
        <v>267</v>
      </c>
      <c r="B269" s="6">
        <v>3</v>
      </c>
      <c r="C269" s="9" t="s">
        <v>252</v>
      </c>
      <c r="D269" s="8" t="s">
        <v>373</v>
      </c>
      <c r="E269" s="6">
        <v>118.06699999999999</v>
      </c>
      <c r="F269" s="6">
        <v>16.262</v>
      </c>
      <c r="G269" s="10">
        <v>112.74527999999999</v>
      </c>
      <c r="H269" s="3">
        <f t="shared" si="23"/>
        <v>214.55027999999999</v>
      </c>
      <c r="I269" s="3">
        <f t="shared" si="24"/>
        <v>28.63730112</v>
      </c>
      <c r="J269" s="1" t="s">
        <v>28</v>
      </c>
      <c r="K269" s="1" t="s">
        <v>29</v>
      </c>
      <c r="L269" s="6"/>
      <c r="M269" s="6"/>
      <c r="N269" s="1" t="s">
        <v>30</v>
      </c>
      <c r="O269" s="1" t="s">
        <v>34</v>
      </c>
      <c r="P269" s="6"/>
      <c r="Q269" s="6"/>
      <c r="R269" s="1" t="s">
        <v>30</v>
      </c>
      <c r="S269" s="1" t="s">
        <v>32</v>
      </c>
      <c r="T269" s="6"/>
      <c r="U269" s="6"/>
      <c r="V269" s="6" t="s">
        <v>30</v>
      </c>
      <c r="W269" s="6" t="s">
        <v>33</v>
      </c>
      <c r="X269" s="6"/>
      <c r="Y269" s="6"/>
      <c r="Z269" s="1" t="s">
        <v>30</v>
      </c>
      <c r="AA269" s="1" t="s">
        <v>34</v>
      </c>
      <c r="AB269" s="6"/>
      <c r="AC269" s="6"/>
      <c r="AD269" s="1" t="s">
        <v>35</v>
      </c>
      <c r="AE269" s="1" t="s">
        <v>29</v>
      </c>
      <c r="AF269" s="6"/>
      <c r="AG269" s="6"/>
      <c r="AH269" s="1" t="s">
        <v>36</v>
      </c>
      <c r="AI269" s="1" t="s">
        <v>37</v>
      </c>
      <c r="AJ269" s="6"/>
      <c r="AK269" s="6"/>
      <c r="AL269" s="1" t="s">
        <v>38</v>
      </c>
      <c r="AM269" s="1" t="s">
        <v>39</v>
      </c>
      <c r="AN269" s="6"/>
      <c r="AO269" s="6"/>
      <c r="AP269" s="1" t="s">
        <v>40</v>
      </c>
      <c r="AQ269" s="1" t="s">
        <v>41</v>
      </c>
      <c r="AR269" s="6"/>
      <c r="AS269" s="6"/>
      <c r="AT269" s="6"/>
      <c r="AU269" s="6"/>
      <c r="AV269" s="6"/>
      <c r="AW269" s="6"/>
      <c r="AX269" s="1" t="s">
        <v>42</v>
      </c>
      <c r="AY269" s="1" t="s">
        <v>39</v>
      </c>
      <c r="AZ269" s="6"/>
      <c r="BA269" s="6"/>
      <c r="BB269" s="1" t="s">
        <v>42</v>
      </c>
      <c r="BC269" s="1" t="s">
        <v>33</v>
      </c>
      <c r="BD269" s="6"/>
      <c r="BE269" s="6"/>
      <c r="BF269" s="1" t="s">
        <v>42</v>
      </c>
      <c r="BG269" s="1" t="s">
        <v>39</v>
      </c>
      <c r="BH269" s="6"/>
      <c r="BI269" s="11"/>
      <c r="BJ269" s="1" t="s">
        <v>43</v>
      </c>
      <c r="BK269" s="1" t="s">
        <v>44</v>
      </c>
      <c r="BL269" s="6"/>
      <c r="BM269" s="6"/>
      <c r="BN269" s="1" t="s">
        <v>45</v>
      </c>
      <c r="BO269" s="1" t="s">
        <v>44</v>
      </c>
      <c r="BP269" s="6"/>
      <c r="BQ269" s="6"/>
      <c r="BR269" s="1" t="s">
        <v>46</v>
      </c>
      <c r="BS269" s="1" t="s">
        <v>47</v>
      </c>
      <c r="BT269" s="6"/>
      <c r="BU269" s="6"/>
      <c r="BV269" s="1" t="s">
        <v>46</v>
      </c>
      <c r="BW269" s="1" t="s">
        <v>41</v>
      </c>
      <c r="BX269" s="6"/>
      <c r="BY269" s="6"/>
      <c r="BZ269" s="1" t="s">
        <v>46</v>
      </c>
      <c r="CA269" s="1" t="s">
        <v>48</v>
      </c>
      <c r="CB269" s="6"/>
      <c r="CC269" s="6"/>
      <c r="CD269" s="1" t="s">
        <v>46</v>
      </c>
      <c r="CE269" s="1" t="s">
        <v>48</v>
      </c>
      <c r="CF269" s="6"/>
      <c r="CG269" s="6"/>
      <c r="CH269" s="1" t="s">
        <v>46</v>
      </c>
      <c r="CI269" s="1" t="s">
        <v>39</v>
      </c>
      <c r="CJ269" s="6"/>
      <c r="CK269" s="6"/>
      <c r="CL269" s="1" t="s">
        <v>49</v>
      </c>
      <c r="CM269" s="1" t="s">
        <v>39</v>
      </c>
      <c r="CN269" s="6"/>
      <c r="CO269" s="6"/>
      <c r="CP269" s="1" t="s">
        <v>50</v>
      </c>
      <c r="CQ269" s="1" t="s">
        <v>51</v>
      </c>
      <c r="CR269" s="6"/>
      <c r="CS269" s="6"/>
      <c r="CT269" s="1" t="s">
        <v>50</v>
      </c>
      <c r="CU269" s="1" t="s">
        <v>39</v>
      </c>
      <c r="CV269" s="6"/>
      <c r="CW269" s="6"/>
      <c r="CX269" s="1" t="s">
        <v>50</v>
      </c>
      <c r="CY269" s="1" t="s">
        <v>39</v>
      </c>
      <c r="CZ269" s="6"/>
      <c r="DA269" s="6"/>
      <c r="DB269" s="1" t="s">
        <v>59</v>
      </c>
      <c r="DC269" s="1" t="s">
        <v>60</v>
      </c>
      <c r="DD269" s="6"/>
      <c r="DE269" s="6"/>
      <c r="DF269" s="1" t="s">
        <v>52</v>
      </c>
      <c r="DG269" s="1" t="s">
        <v>53</v>
      </c>
      <c r="DH269" s="6"/>
      <c r="DI269" s="6"/>
      <c r="DJ269" s="1" t="s">
        <v>31</v>
      </c>
      <c r="DK269" s="11">
        <f t="shared" si="22"/>
        <v>28.63730112</v>
      </c>
    </row>
    <row r="270" spans="1:115" ht="15.75" x14ac:dyDescent="0.25">
      <c r="A270" s="6">
        <v>268</v>
      </c>
      <c r="B270" s="6">
        <v>3</v>
      </c>
      <c r="C270" s="9" t="s">
        <v>253</v>
      </c>
      <c r="D270" s="8" t="s">
        <v>373</v>
      </c>
      <c r="E270" s="6">
        <v>118.999</v>
      </c>
      <c r="F270" s="6">
        <v>4.6559999999999997</v>
      </c>
      <c r="G270" s="10">
        <v>89.458439999999996</v>
      </c>
      <c r="H270" s="3">
        <f t="shared" si="23"/>
        <v>203.80143999999999</v>
      </c>
      <c r="I270" s="3">
        <f t="shared" si="24"/>
        <v>48.260443760000001</v>
      </c>
      <c r="J270" s="1" t="s">
        <v>28</v>
      </c>
      <c r="K270" s="1" t="s">
        <v>29</v>
      </c>
      <c r="L270" s="6"/>
      <c r="M270" s="6"/>
      <c r="N270" s="1" t="s">
        <v>30</v>
      </c>
      <c r="O270" s="1" t="s">
        <v>34</v>
      </c>
      <c r="P270" s="6"/>
      <c r="Q270" s="6"/>
      <c r="R270" s="1" t="s">
        <v>30</v>
      </c>
      <c r="S270" s="1" t="s">
        <v>32</v>
      </c>
      <c r="T270" s="6"/>
      <c r="U270" s="6"/>
      <c r="V270" s="6" t="s">
        <v>30</v>
      </c>
      <c r="W270" s="6" t="s">
        <v>33</v>
      </c>
      <c r="X270" s="6"/>
      <c r="Y270" s="6"/>
      <c r="Z270" s="1" t="s">
        <v>30</v>
      </c>
      <c r="AA270" s="1" t="s">
        <v>34</v>
      </c>
      <c r="AB270" s="6"/>
      <c r="AC270" s="6"/>
      <c r="AD270" s="1" t="s">
        <v>35</v>
      </c>
      <c r="AE270" s="1" t="s">
        <v>29</v>
      </c>
      <c r="AF270" s="6">
        <v>0.03</v>
      </c>
      <c r="AG270" s="6">
        <v>21.39</v>
      </c>
      <c r="AH270" s="1" t="s">
        <v>36</v>
      </c>
      <c r="AI270" s="1" t="s">
        <v>37</v>
      </c>
      <c r="AJ270" s="6"/>
      <c r="AK270" s="6"/>
      <c r="AL270" s="1" t="s">
        <v>38</v>
      </c>
      <c r="AM270" s="1" t="s">
        <v>39</v>
      </c>
      <c r="AN270" s="6">
        <v>5</v>
      </c>
      <c r="AO270" s="6">
        <v>4.1479999999999997</v>
      </c>
      <c r="AP270" s="1" t="s">
        <v>40</v>
      </c>
      <c r="AQ270" s="1" t="s">
        <v>41</v>
      </c>
      <c r="AR270" s="6"/>
      <c r="AS270" s="6"/>
      <c r="AT270" s="6"/>
      <c r="AU270" s="6"/>
      <c r="AV270" s="6"/>
      <c r="AW270" s="6"/>
      <c r="AX270" s="1" t="s">
        <v>42</v>
      </c>
      <c r="AY270" s="1" t="s">
        <v>39</v>
      </c>
      <c r="AZ270" s="6"/>
      <c r="BA270" s="6"/>
      <c r="BB270" s="1" t="s">
        <v>42</v>
      </c>
      <c r="BC270" s="1" t="s">
        <v>33</v>
      </c>
      <c r="BD270" s="6"/>
      <c r="BE270" s="6"/>
      <c r="BF270" s="1" t="s">
        <v>42</v>
      </c>
      <c r="BG270" s="1" t="s">
        <v>39</v>
      </c>
      <c r="BH270" s="6"/>
      <c r="BI270" s="11"/>
      <c r="BJ270" s="1" t="s">
        <v>43</v>
      </c>
      <c r="BK270" s="1" t="s">
        <v>44</v>
      </c>
      <c r="BL270" s="6"/>
      <c r="BM270" s="6"/>
      <c r="BN270" s="1" t="s">
        <v>45</v>
      </c>
      <c r="BO270" s="1" t="s">
        <v>44</v>
      </c>
      <c r="BP270" s="6"/>
      <c r="BQ270" s="6"/>
      <c r="BR270" s="1" t="s">
        <v>46</v>
      </c>
      <c r="BS270" s="1" t="s">
        <v>47</v>
      </c>
      <c r="BT270" s="6"/>
      <c r="BU270" s="6"/>
      <c r="BV270" s="1" t="s">
        <v>46</v>
      </c>
      <c r="BW270" s="1" t="s">
        <v>41</v>
      </c>
      <c r="BX270" s="6"/>
      <c r="BY270" s="6"/>
      <c r="BZ270" s="1" t="s">
        <v>46</v>
      </c>
      <c r="CA270" s="1" t="s">
        <v>48</v>
      </c>
      <c r="CB270" s="6"/>
      <c r="CC270" s="6"/>
      <c r="CD270" s="1" t="s">
        <v>46</v>
      </c>
      <c r="CE270" s="1" t="s">
        <v>48</v>
      </c>
      <c r="CF270" s="6"/>
      <c r="CG270" s="6"/>
      <c r="CH270" s="1" t="s">
        <v>46</v>
      </c>
      <c r="CI270" s="1" t="s">
        <v>39</v>
      </c>
      <c r="CJ270" s="6"/>
      <c r="CK270" s="6"/>
      <c r="CL270" s="1" t="s">
        <v>49</v>
      </c>
      <c r="CM270" s="1" t="s">
        <v>39</v>
      </c>
      <c r="CN270" s="6"/>
      <c r="CO270" s="6"/>
      <c r="CP270" s="1" t="s">
        <v>50</v>
      </c>
      <c r="CQ270" s="1" t="s">
        <v>51</v>
      </c>
      <c r="CR270" s="6"/>
      <c r="CS270" s="6"/>
      <c r="CT270" s="1" t="s">
        <v>50</v>
      </c>
      <c r="CU270" s="1" t="s">
        <v>39</v>
      </c>
      <c r="CV270" s="6"/>
      <c r="CW270" s="6"/>
      <c r="CX270" s="1" t="s">
        <v>50</v>
      </c>
      <c r="CY270" s="1" t="s">
        <v>39</v>
      </c>
      <c r="CZ270" s="6"/>
      <c r="DA270" s="6"/>
      <c r="DB270" s="1" t="s">
        <v>59</v>
      </c>
      <c r="DC270" s="1" t="s">
        <v>60</v>
      </c>
      <c r="DD270" s="6"/>
      <c r="DE270" s="6"/>
      <c r="DF270" s="1" t="s">
        <v>52</v>
      </c>
      <c r="DG270" s="1" t="s">
        <v>53</v>
      </c>
      <c r="DH270" s="6"/>
      <c r="DI270" s="6"/>
      <c r="DJ270" s="1" t="s">
        <v>31</v>
      </c>
      <c r="DK270" s="11">
        <f t="shared" si="22"/>
        <v>22.722443760000001</v>
      </c>
    </row>
    <row r="271" spans="1:115" ht="15.75" x14ac:dyDescent="0.25">
      <c r="A271" s="6">
        <v>269</v>
      </c>
      <c r="B271" s="6">
        <v>3</v>
      </c>
      <c r="C271" s="9" t="s">
        <v>254</v>
      </c>
      <c r="D271" s="8" t="s">
        <v>373</v>
      </c>
      <c r="E271" s="6">
        <v>316.84399999999999</v>
      </c>
      <c r="F271" s="6">
        <v>0.873</v>
      </c>
      <c r="G271" s="10">
        <v>160.86492000000001</v>
      </c>
      <c r="H271" s="3">
        <f t="shared" si="23"/>
        <v>476.83591999999999</v>
      </c>
      <c r="I271" s="3">
        <f t="shared" si="24"/>
        <v>46.73568968</v>
      </c>
      <c r="J271" s="1" t="s">
        <v>28</v>
      </c>
      <c r="K271" s="1" t="s">
        <v>29</v>
      </c>
      <c r="L271" s="6"/>
      <c r="M271" s="6"/>
      <c r="N271" s="1" t="s">
        <v>30</v>
      </c>
      <c r="O271" s="1" t="s">
        <v>34</v>
      </c>
      <c r="P271" s="6"/>
      <c r="Q271" s="6"/>
      <c r="R271" s="1" t="s">
        <v>30</v>
      </c>
      <c r="S271" s="1" t="s">
        <v>32</v>
      </c>
      <c r="T271" s="6"/>
      <c r="U271" s="6"/>
      <c r="V271" s="6" t="s">
        <v>30</v>
      </c>
      <c r="W271" s="6" t="s">
        <v>33</v>
      </c>
      <c r="X271" s="6"/>
      <c r="Y271" s="6"/>
      <c r="Z271" s="1" t="s">
        <v>30</v>
      </c>
      <c r="AA271" s="1" t="s">
        <v>34</v>
      </c>
      <c r="AB271" s="6"/>
      <c r="AC271" s="6"/>
      <c r="AD271" s="1" t="s">
        <v>35</v>
      </c>
      <c r="AE271" s="1" t="s">
        <v>29</v>
      </c>
      <c r="AF271" s="6"/>
      <c r="AG271" s="6"/>
      <c r="AH271" s="1" t="s">
        <v>36</v>
      </c>
      <c r="AI271" s="1" t="s">
        <v>37</v>
      </c>
      <c r="AJ271" s="6"/>
      <c r="AK271" s="6"/>
      <c r="AL271" s="1" t="s">
        <v>38</v>
      </c>
      <c r="AM271" s="1" t="s">
        <v>39</v>
      </c>
      <c r="AN271" s="6">
        <v>6</v>
      </c>
      <c r="AO271" s="6">
        <v>3.8679999999999999</v>
      </c>
      <c r="AP271" s="1" t="s">
        <v>40</v>
      </c>
      <c r="AQ271" s="1" t="s">
        <v>41</v>
      </c>
      <c r="AR271" s="6"/>
      <c r="AS271" s="6"/>
      <c r="AT271" s="6"/>
      <c r="AU271" s="6"/>
      <c r="AV271" s="6"/>
      <c r="AW271" s="6"/>
      <c r="AX271" s="1" t="s">
        <v>42</v>
      </c>
      <c r="AY271" s="1" t="s">
        <v>39</v>
      </c>
      <c r="AZ271" s="6"/>
      <c r="BA271" s="6"/>
      <c r="BB271" s="1" t="s">
        <v>42</v>
      </c>
      <c r="BC271" s="1" t="s">
        <v>33</v>
      </c>
      <c r="BD271" s="6"/>
      <c r="BE271" s="6"/>
      <c r="BF271" s="1" t="s">
        <v>42</v>
      </c>
      <c r="BG271" s="1" t="s">
        <v>39</v>
      </c>
      <c r="BH271" s="6"/>
      <c r="BI271" s="11"/>
      <c r="BJ271" s="1" t="s">
        <v>43</v>
      </c>
      <c r="BK271" s="1" t="s">
        <v>44</v>
      </c>
      <c r="BL271" s="6"/>
      <c r="BM271" s="6"/>
      <c r="BN271" s="1" t="s">
        <v>45</v>
      </c>
      <c r="BO271" s="1" t="s">
        <v>44</v>
      </c>
      <c r="BP271" s="6">
        <v>1E-3</v>
      </c>
      <c r="BQ271" s="6">
        <v>2.008</v>
      </c>
      <c r="BR271" s="1" t="s">
        <v>46</v>
      </c>
      <c r="BS271" s="1" t="s">
        <v>47</v>
      </c>
      <c r="BT271" s="6"/>
      <c r="BU271" s="6"/>
      <c r="BV271" s="1" t="s">
        <v>46</v>
      </c>
      <c r="BW271" s="1" t="s">
        <v>41</v>
      </c>
      <c r="BX271" s="6"/>
      <c r="BY271" s="6"/>
      <c r="BZ271" s="1" t="s">
        <v>46</v>
      </c>
      <c r="CA271" s="1" t="s">
        <v>48</v>
      </c>
      <c r="CB271" s="6"/>
      <c r="CC271" s="6"/>
      <c r="CD271" s="1" t="s">
        <v>46</v>
      </c>
      <c r="CE271" s="1" t="s">
        <v>48</v>
      </c>
      <c r="CF271" s="6"/>
      <c r="CG271" s="6"/>
      <c r="CH271" s="1" t="s">
        <v>46</v>
      </c>
      <c r="CI271" s="1" t="s">
        <v>39</v>
      </c>
      <c r="CJ271" s="6"/>
      <c r="CK271" s="6"/>
      <c r="CL271" s="1" t="s">
        <v>49</v>
      </c>
      <c r="CM271" s="1" t="s">
        <v>39</v>
      </c>
      <c r="CN271" s="6"/>
      <c r="CO271" s="6"/>
      <c r="CP271" s="1" t="s">
        <v>50</v>
      </c>
      <c r="CQ271" s="1" t="s">
        <v>51</v>
      </c>
      <c r="CR271" s="6"/>
      <c r="CS271" s="6"/>
      <c r="CT271" s="1" t="s">
        <v>50</v>
      </c>
      <c r="CU271" s="1" t="s">
        <v>39</v>
      </c>
      <c r="CV271" s="6"/>
      <c r="CW271" s="6"/>
      <c r="CX271" s="1" t="s">
        <v>50</v>
      </c>
      <c r="CY271" s="1" t="s">
        <v>39</v>
      </c>
      <c r="CZ271" s="6"/>
      <c r="DA271" s="6"/>
      <c r="DB271" s="1" t="s">
        <v>59</v>
      </c>
      <c r="DC271" s="1" t="s">
        <v>60</v>
      </c>
      <c r="DD271" s="6"/>
      <c r="DE271" s="6"/>
      <c r="DF271" s="1" t="s">
        <v>52</v>
      </c>
      <c r="DG271" s="1" t="s">
        <v>53</v>
      </c>
      <c r="DH271" s="6"/>
      <c r="DI271" s="6"/>
      <c r="DJ271" s="1" t="s">
        <v>31</v>
      </c>
      <c r="DK271" s="11">
        <f t="shared" si="22"/>
        <v>40.859689680000002</v>
      </c>
    </row>
    <row r="272" spans="1:115" s="12" customFormat="1" ht="15.75" x14ac:dyDescent="0.25">
      <c r="A272" s="6">
        <v>270</v>
      </c>
      <c r="B272" s="6">
        <v>3</v>
      </c>
      <c r="C272" s="9" t="s">
        <v>451</v>
      </c>
      <c r="D272" s="8" t="s">
        <v>373</v>
      </c>
      <c r="E272" s="6">
        <v>94.694999999999993</v>
      </c>
      <c r="F272" s="6">
        <v>7.18</v>
      </c>
      <c r="G272" s="10">
        <v>102.51804</v>
      </c>
      <c r="H272" s="3">
        <f t="shared" si="23"/>
        <v>190.03303999999997</v>
      </c>
      <c r="I272" s="3">
        <f t="shared" si="24"/>
        <v>311.46299999999997</v>
      </c>
      <c r="J272" s="1" t="s">
        <v>28</v>
      </c>
      <c r="K272" s="1" t="s">
        <v>29</v>
      </c>
      <c r="L272" s="6">
        <v>0.01</v>
      </c>
      <c r="M272" s="6">
        <v>12.85</v>
      </c>
      <c r="N272" s="1" t="s">
        <v>30</v>
      </c>
      <c r="O272" s="1" t="s">
        <v>34</v>
      </c>
      <c r="P272" s="6"/>
      <c r="Q272" s="6"/>
      <c r="R272" s="1" t="s">
        <v>30</v>
      </c>
      <c r="S272" s="1" t="s">
        <v>32</v>
      </c>
      <c r="T272" s="6"/>
      <c r="U272" s="6"/>
      <c r="V272" s="6" t="s">
        <v>30</v>
      </c>
      <c r="W272" s="6" t="s">
        <v>33</v>
      </c>
      <c r="X272" s="6"/>
      <c r="Y272" s="6"/>
      <c r="Z272" s="1" t="s">
        <v>30</v>
      </c>
      <c r="AA272" s="1" t="s">
        <v>34</v>
      </c>
      <c r="AB272" s="6"/>
      <c r="AC272" s="6"/>
      <c r="AD272" s="1" t="s">
        <v>35</v>
      </c>
      <c r="AE272" s="1" t="s">
        <v>29</v>
      </c>
      <c r="AF272" s="6"/>
      <c r="AG272" s="6"/>
      <c r="AH272" s="1" t="s">
        <v>36</v>
      </c>
      <c r="AI272" s="1" t="s">
        <v>37</v>
      </c>
      <c r="AJ272" s="6">
        <v>9.8000000000000004E-2</v>
      </c>
      <c r="AK272" s="6">
        <v>292.39999999999998</v>
      </c>
      <c r="AL272" s="1" t="s">
        <v>38</v>
      </c>
      <c r="AM272" s="1" t="s">
        <v>39</v>
      </c>
      <c r="AN272" s="6">
        <v>6</v>
      </c>
      <c r="AO272" s="6">
        <v>3.8679999999999999</v>
      </c>
      <c r="AP272" s="1" t="s">
        <v>40</v>
      </c>
      <c r="AQ272" s="1" t="s">
        <v>41</v>
      </c>
      <c r="AR272" s="6"/>
      <c r="AS272" s="6"/>
      <c r="AT272" s="6"/>
      <c r="AU272" s="6"/>
      <c r="AV272" s="6"/>
      <c r="AW272" s="6"/>
      <c r="AX272" s="1" t="s">
        <v>42</v>
      </c>
      <c r="AY272" s="1" t="s">
        <v>39</v>
      </c>
      <c r="AZ272" s="6"/>
      <c r="BA272" s="6"/>
      <c r="BB272" s="1" t="s">
        <v>42</v>
      </c>
      <c r="BC272" s="1" t="s">
        <v>33</v>
      </c>
      <c r="BD272" s="6"/>
      <c r="BE272" s="6"/>
      <c r="BF272" s="1" t="s">
        <v>42</v>
      </c>
      <c r="BG272" s="1" t="s">
        <v>39</v>
      </c>
      <c r="BH272" s="6"/>
      <c r="BI272" s="11"/>
      <c r="BJ272" s="1" t="s">
        <v>43</v>
      </c>
      <c r="BK272" s="1" t="s">
        <v>44</v>
      </c>
      <c r="BL272" s="6"/>
      <c r="BM272" s="6"/>
      <c r="BN272" s="1" t="s">
        <v>45</v>
      </c>
      <c r="BO272" s="1" t="s">
        <v>44</v>
      </c>
      <c r="BP272" s="6"/>
      <c r="BQ272" s="6"/>
      <c r="BR272" s="1" t="s">
        <v>46</v>
      </c>
      <c r="BS272" s="1" t="s">
        <v>47</v>
      </c>
      <c r="BT272" s="6"/>
      <c r="BU272" s="6"/>
      <c r="BV272" s="1" t="s">
        <v>46</v>
      </c>
      <c r="BW272" s="1" t="s">
        <v>41</v>
      </c>
      <c r="BX272" s="6"/>
      <c r="BY272" s="6"/>
      <c r="BZ272" s="1" t="s">
        <v>46</v>
      </c>
      <c r="CA272" s="1" t="s">
        <v>48</v>
      </c>
      <c r="CB272" s="6"/>
      <c r="CC272" s="6"/>
      <c r="CD272" s="1" t="s">
        <v>46</v>
      </c>
      <c r="CE272" s="1" t="s">
        <v>48</v>
      </c>
      <c r="CF272" s="6"/>
      <c r="CG272" s="6"/>
      <c r="CH272" s="1" t="s">
        <v>46</v>
      </c>
      <c r="CI272" s="1" t="s">
        <v>39</v>
      </c>
      <c r="CJ272" s="6"/>
      <c r="CK272" s="6"/>
      <c r="CL272" s="1" t="s">
        <v>49</v>
      </c>
      <c r="CM272" s="1" t="s">
        <v>39</v>
      </c>
      <c r="CN272" s="6"/>
      <c r="CO272" s="6"/>
      <c r="CP272" s="1" t="s">
        <v>50</v>
      </c>
      <c r="CQ272" s="1" t="s">
        <v>51</v>
      </c>
      <c r="CR272" s="6">
        <v>7.0000000000000001E-3</v>
      </c>
      <c r="CS272" s="6">
        <v>1.1759999999999999</v>
      </c>
      <c r="CT272" s="1" t="s">
        <v>50</v>
      </c>
      <c r="CU272" s="1" t="s">
        <v>39</v>
      </c>
      <c r="CV272" s="6">
        <v>1</v>
      </c>
      <c r="CW272" s="6">
        <v>1.169</v>
      </c>
      <c r="CX272" s="1" t="s">
        <v>50</v>
      </c>
      <c r="CY272" s="1" t="s">
        <v>39</v>
      </c>
      <c r="CZ272" s="6"/>
      <c r="DA272" s="6"/>
      <c r="DB272" s="1" t="s">
        <v>59</v>
      </c>
      <c r="DC272" s="1" t="s">
        <v>60</v>
      </c>
      <c r="DD272" s="6"/>
      <c r="DE272" s="6"/>
      <c r="DF272" s="1" t="s">
        <v>52</v>
      </c>
      <c r="DG272" s="1" t="s">
        <v>53</v>
      </c>
      <c r="DH272" s="6"/>
      <c r="DI272" s="6"/>
      <c r="DJ272" s="1" t="s">
        <v>31</v>
      </c>
      <c r="DK272" s="11"/>
    </row>
    <row r="273" spans="1:115" ht="15.75" x14ac:dyDescent="0.25">
      <c r="A273" s="6">
        <v>271</v>
      </c>
      <c r="B273" s="6">
        <v>3</v>
      </c>
      <c r="C273" s="9" t="s">
        <v>452</v>
      </c>
      <c r="D273" s="8" t="s">
        <v>373</v>
      </c>
      <c r="E273" s="6">
        <v>21.847000000000001</v>
      </c>
      <c r="F273" s="6">
        <v>2.5670000000000002</v>
      </c>
      <c r="G273" s="10">
        <v>26.670120000000001</v>
      </c>
      <c r="H273" s="3">
        <f t="shared" si="23"/>
        <v>45.950119999999998</v>
      </c>
      <c r="I273" s="3">
        <f t="shared" si="24"/>
        <v>9.2872104800000006</v>
      </c>
      <c r="J273" s="1" t="s">
        <v>28</v>
      </c>
      <c r="K273" s="1" t="s">
        <v>29</v>
      </c>
      <c r="L273" s="6"/>
      <c r="M273" s="6"/>
      <c r="N273" s="1" t="s">
        <v>30</v>
      </c>
      <c r="O273" s="1" t="s">
        <v>34</v>
      </c>
      <c r="P273" s="6"/>
      <c r="Q273" s="6"/>
      <c r="R273" s="1" t="s">
        <v>30</v>
      </c>
      <c r="S273" s="1" t="s">
        <v>32</v>
      </c>
      <c r="T273" s="6"/>
      <c r="U273" s="6"/>
      <c r="V273" s="6" t="s">
        <v>30</v>
      </c>
      <c r="W273" s="6" t="s">
        <v>33</v>
      </c>
      <c r="X273" s="6"/>
      <c r="Y273" s="6"/>
      <c r="Z273" s="1" t="s">
        <v>30</v>
      </c>
      <c r="AA273" s="1" t="s">
        <v>34</v>
      </c>
      <c r="AB273" s="6"/>
      <c r="AC273" s="6"/>
      <c r="AD273" s="1" t="s">
        <v>35</v>
      </c>
      <c r="AE273" s="1" t="s">
        <v>29</v>
      </c>
      <c r="AF273" s="6"/>
      <c r="AG273" s="6"/>
      <c r="AH273" s="1" t="s">
        <v>36</v>
      </c>
      <c r="AI273" s="1" t="s">
        <v>37</v>
      </c>
      <c r="AJ273" s="6"/>
      <c r="AK273" s="6"/>
      <c r="AL273" s="1" t="s">
        <v>38</v>
      </c>
      <c r="AM273" s="1" t="s">
        <v>39</v>
      </c>
      <c r="AN273" s="6"/>
      <c r="AO273" s="6"/>
      <c r="AP273" s="1" t="s">
        <v>40</v>
      </c>
      <c r="AQ273" s="1" t="s">
        <v>41</v>
      </c>
      <c r="AR273" s="6"/>
      <c r="AS273" s="6"/>
      <c r="AT273" s="6"/>
      <c r="AU273" s="6"/>
      <c r="AV273" s="6"/>
      <c r="AW273" s="6"/>
      <c r="AX273" s="1" t="s">
        <v>42</v>
      </c>
      <c r="AY273" s="1" t="s">
        <v>39</v>
      </c>
      <c r="AZ273" s="6"/>
      <c r="BA273" s="6"/>
      <c r="BB273" s="1" t="s">
        <v>42</v>
      </c>
      <c r="BC273" s="1" t="s">
        <v>33</v>
      </c>
      <c r="BD273" s="6"/>
      <c r="BE273" s="6"/>
      <c r="BF273" s="1" t="s">
        <v>42</v>
      </c>
      <c r="BG273" s="1" t="s">
        <v>39</v>
      </c>
      <c r="BH273" s="6"/>
      <c r="BI273" s="11"/>
      <c r="BJ273" s="1" t="s">
        <v>43</v>
      </c>
      <c r="BK273" s="1" t="s">
        <v>44</v>
      </c>
      <c r="BL273" s="6"/>
      <c r="BM273" s="6"/>
      <c r="BN273" s="1" t="s">
        <v>45</v>
      </c>
      <c r="BO273" s="1" t="s">
        <v>44</v>
      </c>
      <c r="BP273" s="6"/>
      <c r="BQ273" s="6"/>
      <c r="BR273" s="1" t="s">
        <v>46</v>
      </c>
      <c r="BS273" s="1" t="s">
        <v>47</v>
      </c>
      <c r="BT273" s="6"/>
      <c r="BU273" s="6"/>
      <c r="BV273" s="1" t="s">
        <v>46</v>
      </c>
      <c r="BW273" s="1" t="s">
        <v>41</v>
      </c>
      <c r="BX273" s="6"/>
      <c r="BY273" s="6"/>
      <c r="BZ273" s="1" t="s">
        <v>46</v>
      </c>
      <c r="CA273" s="1" t="s">
        <v>48</v>
      </c>
      <c r="CB273" s="6"/>
      <c r="CC273" s="6"/>
      <c r="CD273" s="1" t="s">
        <v>46</v>
      </c>
      <c r="CE273" s="1" t="s">
        <v>48</v>
      </c>
      <c r="CF273" s="6"/>
      <c r="CG273" s="6"/>
      <c r="CH273" s="1" t="s">
        <v>46</v>
      </c>
      <c r="CI273" s="1" t="s">
        <v>39</v>
      </c>
      <c r="CJ273" s="6"/>
      <c r="CK273" s="6"/>
      <c r="CL273" s="1" t="s">
        <v>49</v>
      </c>
      <c r="CM273" s="1" t="s">
        <v>39</v>
      </c>
      <c r="CN273" s="6"/>
      <c r="CO273" s="6"/>
      <c r="CP273" s="1" t="s">
        <v>50</v>
      </c>
      <c r="CQ273" s="1" t="s">
        <v>51</v>
      </c>
      <c r="CR273" s="6">
        <v>8.0000000000000002E-3</v>
      </c>
      <c r="CS273" s="6">
        <v>1.3440000000000001</v>
      </c>
      <c r="CT273" s="1" t="s">
        <v>50</v>
      </c>
      <c r="CU273" s="1" t="s">
        <v>39</v>
      </c>
      <c r="CV273" s="6">
        <v>1</v>
      </c>
      <c r="CW273" s="6">
        <v>1.169</v>
      </c>
      <c r="CX273" s="1" t="s">
        <v>50</v>
      </c>
      <c r="CY273" s="1" t="s">
        <v>39</v>
      </c>
      <c r="CZ273" s="6"/>
      <c r="DA273" s="6"/>
      <c r="DB273" s="1" t="s">
        <v>59</v>
      </c>
      <c r="DC273" s="1" t="s">
        <v>60</v>
      </c>
      <c r="DD273" s="6"/>
      <c r="DE273" s="6"/>
      <c r="DF273" s="1" t="s">
        <v>52</v>
      </c>
      <c r="DG273" s="1" t="s">
        <v>53</v>
      </c>
      <c r="DH273" s="6"/>
      <c r="DI273" s="6"/>
      <c r="DJ273" s="1" t="s">
        <v>31</v>
      </c>
      <c r="DK273" s="11">
        <f t="shared" ref="DK273:DK287" si="25">0.254*G273</f>
        <v>6.7742104800000007</v>
      </c>
    </row>
    <row r="274" spans="1:115" ht="15.75" x14ac:dyDescent="0.25">
      <c r="A274" s="6">
        <v>272</v>
      </c>
      <c r="B274" s="6">
        <v>3</v>
      </c>
      <c r="C274" s="9" t="s">
        <v>255</v>
      </c>
      <c r="D274" s="8" t="s">
        <v>373</v>
      </c>
      <c r="E274" s="6">
        <v>181.17</v>
      </c>
      <c r="F274" s="6">
        <v>40.795999999999999</v>
      </c>
      <c r="G274" s="10">
        <v>162.54372000000001</v>
      </c>
      <c r="H274" s="3">
        <f t="shared" si="23"/>
        <v>302.91772000000003</v>
      </c>
      <c r="I274" s="3">
        <f t="shared" si="24"/>
        <v>53.693104880000007</v>
      </c>
      <c r="J274" s="1" t="s">
        <v>28</v>
      </c>
      <c r="K274" s="1" t="s">
        <v>29</v>
      </c>
      <c r="L274" s="6"/>
      <c r="M274" s="6"/>
      <c r="N274" s="1" t="s">
        <v>30</v>
      </c>
      <c r="O274" s="1" t="s">
        <v>34</v>
      </c>
      <c r="P274" s="6"/>
      <c r="Q274" s="6"/>
      <c r="R274" s="1" t="s">
        <v>30</v>
      </c>
      <c r="S274" s="1" t="s">
        <v>32</v>
      </c>
      <c r="T274" s="6"/>
      <c r="U274" s="6"/>
      <c r="V274" s="6" t="s">
        <v>30</v>
      </c>
      <c r="W274" s="6" t="s">
        <v>33</v>
      </c>
      <c r="X274" s="6"/>
      <c r="Y274" s="6"/>
      <c r="Z274" s="1" t="s">
        <v>30</v>
      </c>
      <c r="AA274" s="1" t="s">
        <v>34</v>
      </c>
      <c r="AB274" s="6"/>
      <c r="AC274" s="6"/>
      <c r="AD274" s="1" t="s">
        <v>35</v>
      </c>
      <c r="AE274" s="1" t="s">
        <v>29</v>
      </c>
      <c r="AF274" s="6"/>
      <c r="AG274" s="6"/>
      <c r="AH274" s="1" t="s">
        <v>36</v>
      </c>
      <c r="AI274" s="1" t="s">
        <v>37</v>
      </c>
      <c r="AJ274" s="6"/>
      <c r="AK274" s="6"/>
      <c r="AL274" s="1" t="s">
        <v>38</v>
      </c>
      <c r="AM274" s="1" t="s">
        <v>39</v>
      </c>
      <c r="AN274" s="6">
        <v>4</v>
      </c>
      <c r="AO274" s="6">
        <v>3.2029999999999998</v>
      </c>
      <c r="AP274" s="1" t="s">
        <v>40</v>
      </c>
      <c r="AQ274" s="1" t="s">
        <v>41</v>
      </c>
      <c r="AR274" s="6"/>
      <c r="AS274" s="6"/>
      <c r="AT274" s="6"/>
      <c r="AU274" s="6"/>
      <c r="AV274" s="6"/>
      <c r="AW274" s="6"/>
      <c r="AX274" s="1" t="s">
        <v>42</v>
      </c>
      <c r="AY274" s="1" t="s">
        <v>39</v>
      </c>
      <c r="AZ274" s="6"/>
      <c r="BA274" s="6"/>
      <c r="BB274" s="1" t="s">
        <v>42</v>
      </c>
      <c r="BC274" s="1" t="s">
        <v>33</v>
      </c>
      <c r="BD274" s="6"/>
      <c r="BE274" s="6"/>
      <c r="BF274" s="1" t="s">
        <v>42</v>
      </c>
      <c r="BG274" s="1" t="s">
        <v>39</v>
      </c>
      <c r="BH274" s="6"/>
      <c r="BI274" s="11"/>
      <c r="BJ274" s="1" t="s">
        <v>43</v>
      </c>
      <c r="BK274" s="1" t="s">
        <v>44</v>
      </c>
      <c r="BL274" s="6"/>
      <c r="BM274" s="6"/>
      <c r="BN274" s="1" t="s">
        <v>45</v>
      </c>
      <c r="BO274" s="1" t="s">
        <v>44</v>
      </c>
      <c r="BP274" s="6"/>
      <c r="BQ274" s="6"/>
      <c r="BR274" s="1" t="s">
        <v>46</v>
      </c>
      <c r="BS274" s="1" t="s">
        <v>47</v>
      </c>
      <c r="BT274" s="6"/>
      <c r="BU274" s="6"/>
      <c r="BV274" s="1" t="s">
        <v>46</v>
      </c>
      <c r="BW274" s="1" t="s">
        <v>41</v>
      </c>
      <c r="BX274" s="6"/>
      <c r="BY274" s="6"/>
      <c r="BZ274" s="1" t="s">
        <v>46</v>
      </c>
      <c r="CA274" s="1" t="s">
        <v>48</v>
      </c>
      <c r="CB274" s="6"/>
      <c r="CC274" s="6"/>
      <c r="CD274" s="1" t="s">
        <v>46</v>
      </c>
      <c r="CE274" s="1" t="s">
        <v>48</v>
      </c>
      <c r="CF274" s="6">
        <v>6.0000000000000001E-3</v>
      </c>
      <c r="CG274" s="6">
        <v>9.2040000000000006</v>
      </c>
      <c r="CH274" s="1" t="s">
        <v>46</v>
      </c>
      <c r="CI274" s="1" t="s">
        <v>39</v>
      </c>
      <c r="CJ274" s="6"/>
      <c r="CK274" s="6"/>
      <c r="CL274" s="1" t="s">
        <v>49</v>
      </c>
      <c r="CM274" s="1" t="s">
        <v>39</v>
      </c>
      <c r="CN274" s="6"/>
      <c r="CO274" s="6"/>
      <c r="CP274" s="1" t="s">
        <v>50</v>
      </c>
      <c r="CQ274" s="1" t="s">
        <v>51</v>
      </c>
      <c r="CR274" s="6"/>
      <c r="CS274" s="6"/>
      <c r="CT274" s="1" t="s">
        <v>50</v>
      </c>
      <c r="CU274" s="1" t="s">
        <v>39</v>
      </c>
      <c r="CV274" s="6"/>
      <c r="CW274" s="6"/>
      <c r="CX274" s="1" t="s">
        <v>50</v>
      </c>
      <c r="CY274" s="1" t="s">
        <v>39</v>
      </c>
      <c r="CZ274" s="6"/>
      <c r="DA274" s="6"/>
      <c r="DB274" s="1" t="s">
        <v>59</v>
      </c>
      <c r="DC274" s="1" t="s">
        <v>60</v>
      </c>
      <c r="DD274" s="6"/>
      <c r="DE274" s="6"/>
      <c r="DF274" s="1" t="s">
        <v>52</v>
      </c>
      <c r="DG274" s="1" t="s">
        <v>53</v>
      </c>
      <c r="DH274" s="6"/>
      <c r="DI274" s="6"/>
      <c r="DJ274" s="1" t="s">
        <v>31</v>
      </c>
      <c r="DK274" s="11">
        <f t="shared" si="25"/>
        <v>41.286104880000003</v>
      </c>
    </row>
    <row r="275" spans="1:115" ht="15.75" x14ac:dyDescent="0.25">
      <c r="A275" s="6">
        <v>273</v>
      </c>
      <c r="B275" s="6">
        <v>3</v>
      </c>
      <c r="C275" s="9" t="s">
        <v>256</v>
      </c>
      <c r="D275" s="8" t="s">
        <v>373</v>
      </c>
      <c r="E275" s="6">
        <v>33.677</v>
      </c>
      <c r="F275" s="6">
        <v>13.794</v>
      </c>
      <c r="G275" s="10">
        <v>42.164879999999997</v>
      </c>
      <c r="H275" s="3">
        <f t="shared" si="23"/>
        <v>62.047879999999992</v>
      </c>
      <c r="I275" s="3">
        <f t="shared" si="24"/>
        <v>11.812879519999999</v>
      </c>
      <c r="J275" s="1" t="s">
        <v>28</v>
      </c>
      <c r="K275" s="1" t="s">
        <v>29</v>
      </c>
      <c r="L275" s="6"/>
      <c r="M275" s="6"/>
      <c r="N275" s="1" t="s">
        <v>30</v>
      </c>
      <c r="O275" s="1" t="s">
        <v>34</v>
      </c>
      <c r="P275" s="6"/>
      <c r="Q275" s="6"/>
      <c r="R275" s="1" t="s">
        <v>30</v>
      </c>
      <c r="S275" s="1" t="s">
        <v>32</v>
      </c>
      <c r="T275" s="6"/>
      <c r="U275" s="6"/>
      <c r="V275" s="6" t="s">
        <v>30</v>
      </c>
      <c r="W275" s="6" t="s">
        <v>33</v>
      </c>
      <c r="X275" s="6"/>
      <c r="Y275" s="6"/>
      <c r="Z275" s="1" t="s">
        <v>30</v>
      </c>
      <c r="AA275" s="1" t="s">
        <v>34</v>
      </c>
      <c r="AB275" s="6"/>
      <c r="AC275" s="6"/>
      <c r="AD275" s="1" t="s">
        <v>35</v>
      </c>
      <c r="AE275" s="1" t="s">
        <v>29</v>
      </c>
      <c r="AF275" s="6"/>
      <c r="AG275" s="6"/>
      <c r="AH275" s="1" t="s">
        <v>36</v>
      </c>
      <c r="AI275" s="1" t="s">
        <v>37</v>
      </c>
      <c r="AJ275" s="6"/>
      <c r="AK275" s="6"/>
      <c r="AL275" s="1" t="s">
        <v>38</v>
      </c>
      <c r="AM275" s="1" t="s">
        <v>39</v>
      </c>
      <c r="AN275" s="6">
        <v>2</v>
      </c>
      <c r="AO275" s="6">
        <v>1.103</v>
      </c>
      <c r="AP275" s="1" t="s">
        <v>40</v>
      </c>
      <c r="AQ275" s="1" t="s">
        <v>41</v>
      </c>
      <c r="AR275" s="6"/>
      <c r="AS275" s="6"/>
      <c r="AT275" s="6"/>
      <c r="AU275" s="6"/>
      <c r="AV275" s="6"/>
      <c r="AW275" s="6"/>
      <c r="AX275" s="1" t="s">
        <v>42</v>
      </c>
      <c r="AY275" s="1" t="s">
        <v>39</v>
      </c>
      <c r="AZ275" s="6"/>
      <c r="BA275" s="6"/>
      <c r="BB275" s="1" t="s">
        <v>42</v>
      </c>
      <c r="BC275" s="1" t="s">
        <v>33</v>
      </c>
      <c r="BD275" s="6"/>
      <c r="BE275" s="6"/>
      <c r="BF275" s="1" t="s">
        <v>42</v>
      </c>
      <c r="BG275" s="1" t="s">
        <v>39</v>
      </c>
      <c r="BH275" s="6"/>
      <c r="BI275" s="11"/>
      <c r="BJ275" s="1" t="s">
        <v>43</v>
      </c>
      <c r="BK275" s="1" t="s">
        <v>44</v>
      </c>
      <c r="BL275" s="6"/>
      <c r="BM275" s="6"/>
      <c r="BN275" s="1" t="s">
        <v>45</v>
      </c>
      <c r="BO275" s="1" t="s">
        <v>44</v>
      </c>
      <c r="BP275" s="6"/>
      <c r="BQ275" s="6"/>
      <c r="BR275" s="1" t="s">
        <v>46</v>
      </c>
      <c r="BS275" s="1" t="s">
        <v>47</v>
      </c>
      <c r="BT275" s="6"/>
      <c r="BU275" s="6"/>
      <c r="BV275" s="1" t="s">
        <v>46</v>
      </c>
      <c r="BW275" s="1" t="s">
        <v>41</v>
      </c>
      <c r="BX275" s="6"/>
      <c r="BY275" s="6"/>
      <c r="BZ275" s="1" t="s">
        <v>46</v>
      </c>
      <c r="CA275" s="1" t="s">
        <v>48</v>
      </c>
      <c r="CB275" s="6"/>
      <c r="CC275" s="6"/>
      <c r="CD275" s="1" t="s">
        <v>46</v>
      </c>
      <c r="CE275" s="1" t="s">
        <v>48</v>
      </c>
      <c r="CF275" s="6"/>
      <c r="CG275" s="6"/>
      <c r="CH275" s="1" t="s">
        <v>46</v>
      </c>
      <c r="CI275" s="1" t="s">
        <v>39</v>
      </c>
      <c r="CJ275" s="6"/>
      <c r="CK275" s="6"/>
      <c r="CL275" s="1" t="s">
        <v>49</v>
      </c>
      <c r="CM275" s="1" t="s">
        <v>39</v>
      </c>
      <c r="CN275" s="6"/>
      <c r="CO275" s="6"/>
      <c r="CP275" s="1" t="s">
        <v>50</v>
      </c>
      <c r="CQ275" s="1" t="s">
        <v>51</v>
      </c>
      <c r="CR275" s="6"/>
      <c r="CS275" s="6"/>
      <c r="CT275" s="1" t="s">
        <v>50</v>
      </c>
      <c r="CU275" s="1" t="s">
        <v>39</v>
      </c>
      <c r="CV275" s="6"/>
      <c r="CW275" s="6"/>
      <c r="CX275" s="1" t="s">
        <v>50</v>
      </c>
      <c r="CY275" s="1" t="s">
        <v>39</v>
      </c>
      <c r="CZ275" s="6"/>
      <c r="DA275" s="6"/>
      <c r="DB275" s="1" t="s">
        <v>59</v>
      </c>
      <c r="DC275" s="1" t="s">
        <v>60</v>
      </c>
      <c r="DD275" s="6"/>
      <c r="DE275" s="6"/>
      <c r="DF275" s="1" t="s">
        <v>52</v>
      </c>
      <c r="DG275" s="1" t="s">
        <v>53</v>
      </c>
      <c r="DH275" s="6"/>
      <c r="DI275" s="6"/>
      <c r="DJ275" s="1" t="s">
        <v>31</v>
      </c>
      <c r="DK275" s="11">
        <f t="shared" si="25"/>
        <v>10.709879519999999</v>
      </c>
    </row>
    <row r="276" spans="1:115" s="12" customFormat="1" ht="15.75" x14ac:dyDescent="0.25">
      <c r="A276" s="6">
        <v>274</v>
      </c>
      <c r="B276" s="6">
        <v>3</v>
      </c>
      <c r="C276" s="9" t="s">
        <v>257</v>
      </c>
      <c r="D276" s="8" t="s">
        <v>373</v>
      </c>
      <c r="E276" s="6">
        <v>-490.15899999999999</v>
      </c>
      <c r="F276" s="6">
        <v>71.251000000000005</v>
      </c>
      <c r="G276" s="10">
        <v>276.59003999999999</v>
      </c>
      <c r="H276" s="3">
        <f t="shared" si="23"/>
        <v>-284.81995999999998</v>
      </c>
      <c r="I276" s="3">
        <f t="shared" si="24"/>
        <v>72.283870159999992</v>
      </c>
      <c r="J276" s="1" t="s">
        <v>28</v>
      </c>
      <c r="K276" s="1" t="s">
        <v>29</v>
      </c>
      <c r="L276" s="6"/>
      <c r="M276" s="6"/>
      <c r="N276" s="1" t="s">
        <v>30</v>
      </c>
      <c r="O276" s="1" t="s">
        <v>34</v>
      </c>
      <c r="P276" s="6"/>
      <c r="Q276" s="6"/>
      <c r="R276" s="1" t="s">
        <v>30</v>
      </c>
      <c r="S276" s="1" t="s">
        <v>32</v>
      </c>
      <c r="T276" s="6"/>
      <c r="U276" s="6"/>
      <c r="V276" s="6" t="s">
        <v>30</v>
      </c>
      <c r="W276" s="6" t="s">
        <v>33</v>
      </c>
      <c r="X276" s="6"/>
      <c r="Y276" s="6"/>
      <c r="Z276" s="1" t="s">
        <v>30</v>
      </c>
      <c r="AA276" s="1" t="s">
        <v>34</v>
      </c>
      <c r="AB276" s="6"/>
      <c r="AC276" s="6"/>
      <c r="AD276" s="1" t="s">
        <v>35</v>
      </c>
      <c r="AE276" s="1" t="s">
        <v>29</v>
      </c>
      <c r="AF276" s="6"/>
      <c r="AG276" s="6"/>
      <c r="AH276" s="1" t="s">
        <v>36</v>
      </c>
      <c r="AI276" s="1" t="s">
        <v>37</v>
      </c>
      <c r="AJ276" s="6"/>
      <c r="AK276" s="6"/>
      <c r="AL276" s="1" t="s">
        <v>38</v>
      </c>
      <c r="AM276" s="1" t="s">
        <v>39</v>
      </c>
      <c r="AN276" s="6"/>
      <c r="AO276" s="6"/>
      <c r="AP276" s="1" t="s">
        <v>40</v>
      </c>
      <c r="AQ276" s="1" t="s">
        <v>41</v>
      </c>
      <c r="AR276" s="6"/>
      <c r="AS276" s="6"/>
      <c r="AT276" s="6"/>
      <c r="AU276" s="6"/>
      <c r="AV276" s="6"/>
      <c r="AW276" s="6"/>
      <c r="AX276" s="1" t="s">
        <v>42</v>
      </c>
      <c r="AY276" s="1" t="s">
        <v>39</v>
      </c>
      <c r="AZ276" s="6"/>
      <c r="BA276" s="6"/>
      <c r="BB276" s="1" t="s">
        <v>42</v>
      </c>
      <c r="BC276" s="1" t="s">
        <v>33</v>
      </c>
      <c r="BD276" s="6"/>
      <c r="BE276" s="6"/>
      <c r="BF276" s="1" t="s">
        <v>42</v>
      </c>
      <c r="BG276" s="1" t="s">
        <v>39</v>
      </c>
      <c r="BH276" s="6"/>
      <c r="BI276" s="11"/>
      <c r="BJ276" s="1" t="s">
        <v>43</v>
      </c>
      <c r="BK276" s="1" t="s">
        <v>44</v>
      </c>
      <c r="BL276" s="6">
        <v>5.0000000000000001E-3</v>
      </c>
      <c r="BM276" s="6">
        <v>2.0299999999999998</v>
      </c>
      <c r="BN276" s="1" t="s">
        <v>45</v>
      </c>
      <c r="BO276" s="1" t="s">
        <v>44</v>
      </c>
      <c r="BP276" s="6"/>
      <c r="BQ276" s="6"/>
      <c r="BR276" s="1" t="s">
        <v>46</v>
      </c>
      <c r="BS276" s="1" t="s">
        <v>47</v>
      </c>
      <c r="BT276" s="6"/>
      <c r="BU276" s="6"/>
      <c r="BV276" s="1" t="s">
        <v>46</v>
      </c>
      <c r="BW276" s="1" t="s">
        <v>41</v>
      </c>
      <c r="BX276" s="6"/>
      <c r="BY276" s="6"/>
      <c r="BZ276" s="1" t="s">
        <v>46</v>
      </c>
      <c r="CA276" s="1" t="s">
        <v>48</v>
      </c>
      <c r="CB276" s="6"/>
      <c r="CC276" s="6"/>
      <c r="CD276" s="1" t="s">
        <v>46</v>
      </c>
      <c r="CE276" s="1" t="s">
        <v>48</v>
      </c>
      <c r="CF276" s="6"/>
      <c r="CG276" s="6"/>
      <c r="CH276" s="1" t="s">
        <v>46</v>
      </c>
      <c r="CI276" s="1" t="s">
        <v>39</v>
      </c>
      <c r="CJ276" s="6"/>
      <c r="CK276" s="6"/>
      <c r="CL276" s="1" t="s">
        <v>49</v>
      </c>
      <c r="CM276" s="1" t="s">
        <v>39</v>
      </c>
      <c r="CN276" s="6"/>
      <c r="CO276" s="6"/>
      <c r="CP276" s="1" t="s">
        <v>50</v>
      </c>
      <c r="CQ276" s="1" t="s">
        <v>51</v>
      </c>
      <c r="CR276" s="6"/>
      <c r="CS276" s="6"/>
      <c r="CT276" s="1" t="s">
        <v>50</v>
      </c>
      <c r="CU276" s="1" t="s">
        <v>39</v>
      </c>
      <c r="CV276" s="6"/>
      <c r="CW276" s="6"/>
      <c r="CX276" s="1" t="s">
        <v>50</v>
      </c>
      <c r="CY276" s="1" t="s">
        <v>39</v>
      </c>
      <c r="CZ276" s="6"/>
      <c r="DA276" s="6"/>
      <c r="DB276" s="1" t="s">
        <v>59</v>
      </c>
      <c r="DC276" s="1" t="s">
        <v>60</v>
      </c>
      <c r="DD276" s="6"/>
      <c r="DE276" s="6"/>
      <c r="DF276" s="1" t="s">
        <v>52</v>
      </c>
      <c r="DG276" s="1" t="s">
        <v>53</v>
      </c>
      <c r="DH276" s="6"/>
      <c r="DI276" s="6"/>
      <c r="DJ276" s="1" t="s">
        <v>31</v>
      </c>
      <c r="DK276" s="11">
        <f t="shared" si="25"/>
        <v>70.253870159999991</v>
      </c>
    </row>
    <row r="277" spans="1:115" ht="15.75" x14ac:dyDescent="0.25">
      <c r="A277" s="6">
        <v>275</v>
      </c>
      <c r="B277" s="6">
        <v>3</v>
      </c>
      <c r="C277" s="9" t="s">
        <v>258</v>
      </c>
      <c r="D277" s="8" t="s">
        <v>373</v>
      </c>
      <c r="E277" s="6">
        <v>232.44499999999999</v>
      </c>
      <c r="F277" s="6">
        <v>15.419</v>
      </c>
      <c r="G277" s="10">
        <v>94.175280000000001</v>
      </c>
      <c r="H277" s="3">
        <f t="shared" si="23"/>
        <v>311.20128</v>
      </c>
      <c r="I277" s="3">
        <f t="shared" si="24"/>
        <v>39.75452112</v>
      </c>
      <c r="J277" s="1" t="s">
        <v>28</v>
      </c>
      <c r="K277" s="1" t="s">
        <v>29</v>
      </c>
      <c r="L277" s="6"/>
      <c r="M277" s="6"/>
      <c r="N277" s="1" t="s">
        <v>30</v>
      </c>
      <c r="O277" s="1" t="s">
        <v>34</v>
      </c>
      <c r="P277" s="6"/>
      <c r="Q277" s="6"/>
      <c r="R277" s="1" t="s">
        <v>30</v>
      </c>
      <c r="S277" s="1" t="s">
        <v>32</v>
      </c>
      <c r="T277" s="6"/>
      <c r="U277" s="6"/>
      <c r="V277" s="6" t="s">
        <v>30</v>
      </c>
      <c r="W277" s="6" t="s">
        <v>33</v>
      </c>
      <c r="X277" s="6"/>
      <c r="Y277" s="6"/>
      <c r="Z277" s="1" t="s">
        <v>30</v>
      </c>
      <c r="AA277" s="1" t="s">
        <v>34</v>
      </c>
      <c r="AB277" s="6">
        <v>10</v>
      </c>
      <c r="AC277" s="6">
        <v>11.61</v>
      </c>
      <c r="AD277" s="1" t="s">
        <v>35</v>
      </c>
      <c r="AE277" s="1" t="s">
        <v>29</v>
      </c>
      <c r="AF277" s="6"/>
      <c r="AG277" s="6"/>
      <c r="AH277" s="1" t="s">
        <v>36</v>
      </c>
      <c r="AI277" s="1" t="s">
        <v>37</v>
      </c>
      <c r="AJ277" s="6"/>
      <c r="AK277" s="6"/>
      <c r="AL277" s="1" t="s">
        <v>38</v>
      </c>
      <c r="AM277" s="1" t="s">
        <v>39</v>
      </c>
      <c r="AN277" s="6"/>
      <c r="AO277" s="6"/>
      <c r="AP277" s="1" t="s">
        <v>40</v>
      </c>
      <c r="AQ277" s="1" t="s">
        <v>41</v>
      </c>
      <c r="AR277" s="6"/>
      <c r="AS277" s="6"/>
      <c r="AT277" s="6"/>
      <c r="AU277" s="6"/>
      <c r="AV277" s="6"/>
      <c r="AW277" s="6"/>
      <c r="AX277" s="1" t="s">
        <v>42</v>
      </c>
      <c r="AY277" s="1" t="s">
        <v>39</v>
      </c>
      <c r="AZ277" s="6"/>
      <c r="BA277" s="6"/>
      <c r="BB277" s="1" t="s">
        <v>42</v>
      </c>
      <c r="BC277" s="1" t="s">
        <v>33</v>
      </c>
      <c r="BD277" s="6"/>
      <c r="BE277" s="6"/>
      <c r="BF277" s="1" t="s">
        <v>42</v>
      </c>
      <c r="BG277" s="1" t="s">
        <v>39</v>
      </c>
      <c r="BH277" s="6"/>
      <c r="BI277" s="11"/>
      <c r="BJ277" s="1" t="s">
        <v>43</v>
      </c>
      <c r="BK277" s="1" t="s">
        <v>44</v>
      </c>
      <c r="BL277" s="6"/>
      <c r="BM277" s="6"/>
      <c r="BN277" s="1" t="s">
        <v>45</v>
      </c>
      <c r="BO277" s="1" t="s">
        <v>44</v>
      </c>
      <c r="BP277" s="6"/>
      <c r="BQ277" s="6"/>
      <c r="BR277" s="1" t="s">
        <v>46</v>
      </c>
      <c r="BS277" s="1" t="s">
        <v>47</v>
      </c>
      <c r="BT277" s="6"/>
      <c r="BU277" s="6"/>
      <c r="BV277" s="1" t="s">
        <v>46</v>
      </c>
      <c r="BW277" s="1" t="s">
        <v>41</v>
      </c>
      <c r="BX277" s="6"/>
      <c r="BY277" s="6"/>
      <c r="BZ277" s="1" t="s">
        <v>46</v>
      </c>
      <c r="CA277" s="1" t="s">
        <v>48</v>
      </c>
      <c r="CB277" s="6"/>
      <c r="CC277" s="6"/>
      <c r="CD277" s="1" t="s">
        <v>46</v>
      </c>
      <c r="CE277" s="1" t="s">
        <v>48</v>
      </c>
      <c r="CF277" s="6">
        <v>8.0000000000000002E-3</v>
      </c>
      <c r="CG277" s="6">
        <v>4.2240000000000002</v>
      </c>
      <c r="CH277" s="1" t="s">
        <v>46</v>
      </c>
      <c r="CI277" s="1" t="s">
        <v>39</v>
      </c>
      <c r="CJ277" s="6"/>
      <c r="CK277" s="6"/>
      <c r="CL277" s="1" t="s">
        <v>49</v>
      </c>
      <c r="CM277" s="1" t="s">
        <v>39</v>
      </c>
      <c r="CN277" s="6"/>
      <c r="CO277" s="6"/>
      <c r="CP277" s="1" t="s">
        <v>50</v>
      </c>
      <c r="CQ277" s="1" t="s">
        <v>51</v>
      </c>
      <c r="CR277" s="6"/>
      <c r="CS277" s="6"/>
      <c r="CT277" s="1" t="s">
        <v>50</v>
      </c>
      <c r="CU277" s="1" t="s">
        <v>39</v>
      </c>
      <c r="CV277" s="6"/>
      <c r="CW277" s="6"/>
      <c r="CX277" s="1" t="s">
        <v>50</v>
      </c>
      <c r="CY277" s="1" t="s">
        <v>39</v>
      </c>
      <c r="CZ277" s="6"/>
      <c r="DA277" s="6"/>
      <c r="DB277" s="1" t="s">
        <v>59</v>
      </c>
      <c r="DC277" s="1" t="s">
        <v>60</v>
      </c>
      <c r="DD277" s="6"/>
      <c r="DE277" s="6"/>
      <c r="DF277" s="1" t="s">
        <v>52</v>
      </c>
      <c r="DG277" s="1" t="s">
        <v>53</v>
      </c>
      <c r="DH277" s="6"/>
      <c r="DI277" s="6"/>
      <c r="DJ277" s="1" t="s">
        <v>31</v>
      </c>
      <c r="DK277" s="11">
        <f t="shared" si="25"/>
        <v>23.92052112</v>
      </c>
    </row>
    <row r="278" spans="1:115" ht="15.75" x14ac:dyDescent="0.25">
      <c r="A278" s="6">
        <v>276</v>
      </c>
      <c r="B278" s="6">
        <v>3</v>
      </c>
      <c r="C278" s="9" t="s">
        <v>259</v>
      </c>
      <c r="D278" s="8" t="s">
        <v>373</v>
      </c>
      <c r="E278" s="6">
        <v>376.99400000000003</v>
      </c>
      <c r="F278" s="6">
        <v>42.984999999999999</v>
      </c>
      <c r="G278" s="10">
        <v>399.95076</v>
      </c>
      <c r="H278" s="3">
        <f t="shared" si="23"/>
        <v>733.95975999999996</v>
      </c>
      <c r="I278" s="3">
        <f t="shared" si="24"/>
        <v>542.28549304000001</v>
      </c>
      <c r="J278" s="1" t="s">
        <v>28</v>
      </c>
      <c r="K278" s="1" t="s">
        <v>29</v>
      </c>
      <c r="L278" s="6">
        <v>1.4999999999999999E-2</v>
      </c>
      <c r="M278" s="6">
        <v>28.74</v>
      </c>
      <c r="N278" s="1" t="s">
        <v>30</v>
      </c>
      <c r="O278" s="1" t="s">
        <v>34</v>
      </c>
      <c r="P278" s="6"/>
      <c r="Q278" s="6"/>
      <c r="R278" s="1" t="s">
        <v>30</v>
      </c>
      <c r="S278" s="1" t="s">
        <v>32</v>
      </c>
      <c r="T278" s="6"/>
      <c r="U278" s="6"/>
      <c r="V278" s="6" t="s">
        <v>30</v>
      </c>
      <c r="W278" s="6" t="s">
        <v>33</v>
      </c>
      <c r="X278" s="6"/>
      <c r="Y278" s="6"/>
      <c r="Z278" s="1" t="s">
        <v>30</v>
      </c>
      <c r="AA278" s="1" t="s">
        <v>34</v>
      </c>
      <c r="AB278" s="6"/>
      <c r="AC278" s="6"/>
      <c r="AD278" s="1" t="s">
        <v>35</v>
      </c>
      <c r="AE278" s="1" t="s">
        <v>29</v>
      </c>
      <c r="AF278" s="6">
        <v>2E-3</v>
      </c>
      <c r="AG278" s="6">
        <v>2.7639999999999998</v>
      </c>
      <c r="AH278" s="1" t="s">
        <v>36</v>
      </c>
      <c r="AI278" s="1" t="s">
        <v>37</v>
      </c>
      <c r="AJ278" s="6"/>
      <c r="AK278" s="6"/>
      <c r="AL278" s="1" t="s">
        <v>38</v>
      </c>
      <c r="AM278" s="1" t="s">
        <v>39</v>
      </c>
      <c r="AN278" s="6">
        <v>3</v>
      </c>
      <c r="AO278" s="6">
        <v>2.048</v>
      </c>
      <c r="AP278" s="1" t="s">
        <v>40</v>
      </c>
      <c r="AQ278" s="1" t="s">
        <v>41</v>
      </c>
      <c r="AR278" s="6"/>
      <c r="AS278" s="6"/>
      <c r="AT278" s="6"/>
      <c r="AU278" s="6"/>
      <c r="AV278" s="6"/>
      <c r="AW278" s="6"/>
      <c r="AX278" s="1" t="s">
        <v>42</v>
      </c>
      <c r="AY278" s="1" t="s">
        <v>39</v>
      </c>
      <c r="AZ278" s="6"/>
      <c r="BA278" s="6"/>
      <c r="BB278" s="1" t="s">
        <v>42</v>
      </c>
      <c r="BC278" s="1" t="s">
        <v>33</v>
      </c>
      <c r="BD278" s="6">
        <f>3+8</f>
        <v>11</v>
      </c>
      <c r="BE278" s="6">
        <f>15.522+59.248</f>
        <v>74.77</v>
      </c>
      <c r="BF278" s="1" t="s">
        <v>42</v>
      </c>
      <c r="BG278" s="1" t="s">
        <v>39</v>
      </c>
      <c r="BH278" s="6">
        <v>14</v>
      </c>
      <c r="BI278" s="11">
        <v>330.4</v>
      </c>
      <c r="BJ278" s="1" t="s">
        <v>43</v>
      </c>
      <c r="BK278" s="1" t="s">
        <v>44</v>
      </c>
      <c r="BL278" s="6">
        <v>4.0000000000000001E-3</v>
      </c>
      <c r="BM278" s="6">
        <v>1.976</v>
      </c>
      <c r="BN278" s="1" t="s">
        <v>45</v>
      </c>
      <c r="BO278" s="1" t="s">
        <v>44</v>
      </c>
      <c r="BP278" s="6"/>
      <c r="BQ278" s="6"/>
      <c r="BR278" s="1" t="s">
        <v>46</v>
      </c>
      <c r="BS278" s="1" t="s">
        <v>47</v>
      </c>
      <c r="BT278" s="6"/>
      <c r="BU278" s="6"/>
      <c r="BV278" s="1" t="s">
        <v>46</v>
      </c>
      <c r="BW278" s="1" t="s">
        <v>41</v>
      </c>
      <c r="BX278" s="6"/>
      <c r="BY278" s="6"/>
      <c r="BZ278" s="1" t="s">
        <v>46</v>
      </c>
      <c r="CA278" s="1" t="s">
        <v>48</v>
      </c>
      <c r="CB278" s="6"/>
      <c r="CC278" s="6"/>
      <c r="CD278" s="1" t="s">
        <v>46</v>
      </c>
      <c r="CE278" s="1" t="s">
        <v>48</v>
      </c>
      <c r="CF278" s="6"/>
      <c r="CG278" s="6"/>
      <c r="CH278" s="1" t="s">
        <v>46</v>
      </c>
      <c r="CI278" s="1" t="s">
        <v>39</v>
      </c>
      <c r="CJ278" s="6"/>
      <c r="CK278" s="6"/>
      <c r="CL278" s="1" t="s">
        <v>49</v>
      </c>
      <c r="CM278" s="1" t="s">
        <v>39</v>
      </c>
      <c r="CN278" s="6"/>
      <c r="CO278" s="6"/>
      <c r="CP278" s="1" t="s">
        <v>50</v>
      </c>
      <c r="CQ278" s="1" t="s">
        <v>51</v>
      </c>
      <c r="CR278" s="6"/>
      <c r="CS278" s="6"/>
      <c r="CT278" s="1" t="s">
        <v>50</v>
      </c>
      <c r="CU278" s="1" t="s">
        <v>39</v>
      </c>
      <c r="CV278" s="6"/>
      <c r="CW278" s="6"/>
      <c r="CX278" s="1" t="s">
        <v>50</v>
      </c>
      <c r="CY278" s="1" t="s">
        <v>39</v>
      </c>
      <c r="CZ278" s="6"/>
      <c r="DA278" s="6"/>
      <c r="DB278" s="1" t="s">
        <v>59</v>
      </c>
      <c r="DC278" s="1" t="s">
        <v>60</v>
      </c>
      <c r="DD278" s="6"/>
      <c r="DE278" s="6"/>
      <c r="DF278" s="1" t="s">
        <v>52</v>
      </c>
      <c r="DG278" s="1" t="s">
        <v>53</v>
      </c>
      <c r="DH278" s="6"/>
      <c r="DI278" s="6"/>
      <c r="DJ278" s="1" t="s">
        <v>31</v>
      </c>
      <c r="DK278" s="11">
        <f t="shared" si="25"/>
        <v>101.58749304</v>
      </c>
    </row>
    <row r="279" spans="1:115" ht="15.75" x14ac:dyDescent="0.25">
      <c r="A279" s="6">
        <v>277</v>
      </c>
      <c r="B279" s="6">
        <v>1</v>
      </c>
      <c r="C279" s="9" t="s">
        <v>260</v>
      </c>
      <c r="D279" s="8" t="s">
        <v>373</v>
      </c>
      <c r="E279" s="6">
        <v>1560.345</v>
      </c>
      <c r="F279" s="6">
        <v>316.089</v>
      </c>
      <c r="G279" s="10">
        <v>718.57115999999996</v>
      </c>
      <c r="H279" s="3">
        <f t="shared" si="23"/>
        <v>1962.82716</v>
      </c>
      <c r="I279" s="3">
        <f t="shared" si="24"/>
        <v>182.51707464</v>
      </c>
      <c r="J279" s="1" t="s">
        <v>28</v>
      </c>
      <c r="K279" s="1" t="s">
        <v>29</v>
      </c>
      <c r="L279" s="6"/>
      <c r="M279" s="6"/>
      <c r="N279" s="1" t="s">
        <v>30</v>
      </c>
      <c r="O279" s="1" t="s">
        <v>34</v>
      </c>
      <c r="P279" s="6"/>
      <c r="Q279" s="6"/>
      <c r="R279" s="1" t="s">
        <v>30</v>
      </c>
      <c r="S279" s="1" t="s">
        <v>32</v>
      </c>
      <c r="T279" s="6"/>
      <c r="U279" s="6"/>
      <c r="V279" s="6" t="s">
        <v>30</v>
      </c>
      <c r="W279" s="6" t="s">
        <v>33</v>
      </c>
      <c r="X279" s="6"/>
      <c r="Y279" s="6"/>
      <c r="Z279" s="1" t="s">
        <v>30</v>
      </c>
      <c r="AA279" s="1" t="s">
        <v>34</v>
      </c>
      <c r="AB279" s="6"/>
      <c r="AC279" s="6"/>
      <c r="AD279" s="1" t="s">
        <v>35</v>
      </c>
      <c r="AE279" s="1" t="s">
        <v>29</v>
      </c>
      <c r="AF279" s="6"/>
      <c r="AG279" s="6"/>
      <c r="AH279" s="1" t="s">
        <v>36</v>
      </c>
      <c r="AI279" s="1" t="s">
        <v>37</v>
      </c>
      <c r="AJ279" s="6"/>
      <c r="AK279" s="6"/>
      <c r="AL279" s="1" t="s">
        <v>38</v>
      </c>
      <c r="AM279" s="1" t="s">
        <v>39</v>
      </c>
      <c r="AN279" s="6"/>
      <c r="AO279" s="6"/>
      <c r="AP279" s="1" t="s">
        <v>40</v>
      </c>
      <c r="AQ279" s="1" t="s">
        <v>41</v>
      </c>
      <c r="AR279" s="6"/>
      <c r="AS279" s="6"/>
      <c r="AT279" s="6"/>
      <c r="AU279" s="6"/>
      <c r="AV279" s="6"/>
      <c r="AW279" s="6"/>
      <c r="AX279" s="1" t="s">
        <v>42</v>
      </c>
      <c r="AY279" s="1" t="s">
        <v>39</v>
      </c>
      <c r="AZ279" s="6"/>
      <c r="BA279" s="6"/>
      <c r="BB279" s="1" t="s">
        <v>42</v>
      </c>
      <c r="BC279" s="1" t="s">
        <v>33</v>
      </c>
      <c r="BD279" s="6"/>
      <c r="BE279" s="6"/>
      <c r="BF279" s="1" t="s">
        <v>42</v>
      </c>
      <c r="BG279" s="1" t="s">
        <v>39</v>
      </c>
      <c r="BH279" s="6"/>
      <c r="BI279" s="11"/>
      <c r="BJ279" s="1" t="s">
        <v>43</v>
      </c>
      <c r="BK279" s="1" t="s">
        <v>44</v>
      </c>
      <c r="BL279" s="6"/>
      <c r="BM279" s="6"/>
      <c r="BN279" s="1" t="s">
        <v>45</v>
      </c>
      <c r="BO279" s="1" t="s">
        <v>44</v>
      </c>
      <c r="BP279" s="6"/>
      <c r="BQ279" s="6"/>
      <c r="BR279" s="1" t="s">
        <v>46</v>
      </c>
      <c r="BS279" s="1" t="s">
        <v>47</v>
      </c>
      <c r="BT279" s="6"/>
      <c r="BU279" s="6"/>
      <c r="BV279" s="1" t="s">
        <v>46</v>
      </c>
      <c r="BW279" s="1" t="s">
        <v>41</v>
      </c>
      <c r="BX279" s="6"/>
      <c r="BY279" s="6"/>
      <c r="BZ279" s="1" t="s">
        <v>46</v>
      </c>
      <c r="CA279" s="1" t="s">
        <v>48</v>
      </c>
      <c r="CB279" s="6"/>
      <c r="CC279" s="6"/>
      <c r="CD279" s="1" t="s">
        <v>46</v>
      </c>
      <c r="CE279" s="1" t="s">
        <v>48</v>
      </c>
      <c r="CF279" s="6"/>
      <c r="CG279" s="6"/>
      <c r="CH279" s="1" t="s">
        <v>46</v>
      </c>
      <c r="CI279" s="1" t="s">
        <v>39</v>
      </c>
      <c r="CJ279" s="6"/>
      <c r="CK279" s="6"/>
      <c r="CL279" s="1" t="s">
        <v>49</v>
      </c>
      <c r="CM279" s="1" t="s">
        <v>39</v>
      </c>
      <c r="CN279" s="6"/>
      <c r="CO279" s="6"/>
      <c r="CP279" s="1" t="s">
        <v>50</v>
      </c>
      <c r="CQ279" s="1" t="s">
        <v>51</v>
      </c>
      <c r="CR279" s="6"/>
      <c r="CS279" s="6"/>
      <c r="CT279" s="1" t="s">
        <v>50</v>
      </c>
      <c r="CU279" s="1" t="s">
        <v>39</v>
      </c>
      <c r="CV279" s="6"/>
      <c r="CW279" s="6"/>
      <c r="CX279" s="1" t="s">
        <v>50</v>
      </c>
      <c r="CY279" s="1" t="s">
        <v>39</v>
      </c>
      <c r="CZ279" s="6"/>
      <c r="DA279" s="6"/>
      <c r="DB279" s="1" t="s">
        <v>59</v>
      </c>
      <c r="DC279" s="1" t="s">
        <v>60</v>
      </c>
      <c r="DD279" s="6"/>
      <c r="DE279" s="6"/>
      <c r="DF279" s="1" t="s">
        <v>52</v>
      </c>
      <c r="DG279" s="1" t="s">
        <v>53</v>
      </c>
      <c r="DH279" s="6"/>
      <c r="DI279" s="6"/>
      <c r="DJ279" s="1" t="s">
        <v>31</v>
      </c>
      <c r="DK279" s="11">
        <f t="shared" si="25"/>
        <v>182.51707464</v>
      </c>
    </row>
    <row r="280" spans="1:115" ht="15.75" x14ac:dyDescent="0.25">
      <c r="A280" s="6">
        <v>278</v>
      </c>
      <c r="B280" s="6">
        <v>3</v>
      </c>
      <c r="C280" s="9" t="s">
        <v>261</v>
      </c>
      <c r="D280" s="8" t="s">
        <v>373</v>
      </c>
      <c r="E280" s="6">
        <v>-295.13299999999998</v>
      </c>
      <c r="F280" s="6">
        <v>3.2210000000000001</v>
      </c>
      <c r="G280" s="10">
        <v>178.31327999999999</v>
      </c>
      <c r="H280" s="3">
        <f t="shared" si="23"/>
        <v>-120.04071999999999</v>
      </c>
      <c r="I280" s="3">
        <f t="shared" si="24"/>
        <v>45.291573119999995</v>
      </c>
      <c r="J280" s="1" t="s">
        <v>28</v>
      </c>
      <c r="K280" s="1" t="s">
        <v>29</v>
      </c>
      <c r="L280" s="6"/>
      <c r="M280" s="6"/>
      <c r="N280" s="1" t="s">
        <v>30</v>
      </c>
      <c r="O280" s="1" t="s">
        <v>34</v>
      </c>
      <c r="P280" s="6"/>
      <c r="Q280" s="6"/>
      <c r="R280" s="1" t="s">
        <v>30</v>
      </c>
      <c r="S280" s="1" t="s">
        <v>32</v>
      </c>
      <c r="T280" s="6"/>
      <c r="U280" s="6"/>
      <c r="V280" s="6" t="s">
        <v>30</v>
      </c>
      <c r="W280" s="6" t="s">
        <v>33</v>
      </c>
      <c r="X280" s="6"/>
      <c r="Y280" s="6"/>
      <c r="Z280" s="1" t="s">
        <v>30</v>
      </c>
      <c r="AA280" s="1" t="s">
        <v>34</v>
      </c>
      <c r="AB280" s="6"/>
      <c r="AC280" s="6"/>
      <c r="AD280" s="1" t="s">
        <v>35</v>
      </c>
      <c r="AE280" s="1" t="s">
        <v>29</v>
      </c>
      <c r="AF280" s="6"/>
      <c r="AG280" s="6"/>
      <c r="AH280" s="1" t="s">
        <v>36</v>
      </c>
      <c r="AI280" s="1" t="s">
        <v>37</v>
      </c>
      <c r="AJ280" s="6"/>
      <c r="AK280" s="6"/>
      <c r="AL280" s="1" t="s">
        <v>38</v>
      </c>
      <c r="AM280" s="1" t="s">
        <v>39</v>
      </c>
      <c r="AN280" s="6"/>
      <c r="AO280" s="6"/>
      <c r="AP280" s="1" t="s">
        <v>40</v>
      </c>
      <c r="AQ280" s="1" t="s">
        <v>41</v>
      </c>
      <c r="AR280" s="6"/>
      <c r="AS280" s="6"/>
      <c r="AT280" s="6"/>
      <c r="AU280" s="6"/>
      <c r="AV280" s="6"/>
      <c r="AW280" s="6"/>
      <c r="AX280" s="1" t="s">
        <v>42</v>
      </c>
      <c r="AY280" s="1" t="s">
        <v>39</v>
      </c>
      <c r="AZ280" s="6"/>
      <c r="BA280" s="6"/>
      <c r="BB280" s="1" t="s">
        <v>42</v>
      </c>
      <c r="BC280" s="1" t="s">
        <v>33</v>
      </c>
      <c r="BD280" s="6"/>
      <c r="BE280" s="6"/>
      <c r="BF280" s="1" t="s">
        <v>42</v>
      </c>
      <c r="BG280" s="1" t="s">
        <v>39</v>
      </c>
      <c r="BH280" s="6"/>
      <c r="BI280" s="11"/>
      <c r="BJ280" s="1" t="s">
        <v>43</v>
      </c>
      <c r="BK280" s="1" t="s">
        <v>44</v>
      </c>
      <c r="BL280" s="6"/>
      <c r="BM280" s="6"/>
      <c r="BN280" s="1" t="s">
        <v>45</v>
      </c>
      <c r="BO280" s="1" t="s">
        <v>44</v>
      </c>
      <c r="BP280" s="6"/>
      <c r="BQ280" s="6"/>
      <c r="BR280" s="1" t="s">
        <v>46</v>
      </c>
      <c r="BS280" s="1" t="s">
        <v>47</v>
      </c>
      <c r="BT280" s="6"/>
      <c r="BU280" s="6"/>
      <c r="BV280" s="1" t="s">
        <v>46</v>
      </c>
      <c r="BW280" s="1" t="s">
        <v>41</v>
      </c>
      <c r="BX280" s="6"/>
      <c r="BY280" s="6"/>
      <c r="BZ280" s="1" t="s">
        <v>46</v>
      </c>
      <c r="CA280" s="1" t="s">
        <v>48</v>
      </c>
      <c r="CB280" s="6"/>
      <c r="CC280" s="6"/>
      <c r="CD280" s="1" t="s">
        <v>46</v>
      </c>
      <c r="CE280" s="1" t="s">
        <v>48</v>
      </c>
      <c r="CF280" s="6"/>
      <c r="CG280" s="6"/>
      <c r="CH280" s="1" t="s">
        <v>46</v>
      </c>
      <c r="CI280" s="1" t="s">
        <v>39</v>
      </c>
      <c r="CJ280" s="6"/>
      <c r="CK280" s="6"/>
      <c r="CL280" s="1" t="s">
        <v>49</v>
      </c>
      <c r="CM280" s="1" t="s">
        <v>39</v>
      </c>
      <c r="CN280" s="6"/>
      <c r="CO280" s="6"/>
      <c r="CP280" s="1" t="s">
        <v>50</v>
      </c>
      <c r="CQ280" s="1" t="s">
        <v>51</v>
      </c>
      <c r="CR280" s="6"/>
      <c r="CS280" s="6"/>
      <c r="CT280" s="1" t="s">
        <v>50</v>
      </c>
      <c r="CU280" s="1" t="s">
        <v>39</v>
      </c>
      <c r="CV280" s="6"/>
      <c r="CW280" s="6"/>
      <c r="CX280" s="1" t="s">
        <v>50</v>
      </c>
      <c r="CY280" s="1" t="s">
        <v>39</v>
      </c>
      <c r="CZ280" s="6"/>
      <c r="DA280" s="6"/>
      <c r="DB280" s="1" t="s">
        <v>59</v>
      </c>
      <c r="DC280" s="1" t="s">
        <v>60</v>
      </c>
      <c r="DD280" s="6"/>
      <c r="DE280" s="6"/>
      <c r="DF280" s="1" t="s">
        <v>52</v>
      </c>
      <c r="DG280" s="1" t="s">
        <v>53</v>
      </c>
      <c r="DH280" s="6"/>
      <c r="DI280" s="6"/>
      <c r="DJ280" s="1" t="s">
        <v>31</v>
      </c>
      <c r="DK280" s="11">
        <f t="shared" si="25"/>
        <v>45.291573119999995</v>
      </c>
    </row>
    <row r="281" spans="1:115" ht="15.75" x14ac:dyDescent="0.25">
      <c r="A281" s="6">
        <v>279</v>
      </c>
      <c r="B281" s="6">
        <v>3</v>
      </c>
      <c r="C281" s="9" t="s">
        <v>262</v>
      </c>
      <c r="D281" s="8" t="s">
        <v>373</v>
      </c>
      <c r="E281" s="6">
        <v>29.38</v>
      </c>
      <c r="F281" s="6">
        <v>4.8659999999999997</v>
      </c>
      <c r="G281" s="10">
        <v>11.625120000000001</v>
      </c>
      <c r="H281" s="3">
        <f t="shared" si="23"/>
        <v>36.139119999999998</v>
      </c>
      <c r="I281" s="3">
        <f t="shared" si="24"/>
        <v>20.996780480000002</v>
      </c>
      <c r="J281" s="1" t="s">
        <v>28</v>
      </c>
      <c r="K281" s="1" t="s">
        <v>29</v>
      </c>
      <c r="L281" s="6"/>
      <c r="M281" s="6"/>
      <c r="N281" s="1" t="s">
        <v>30</v>
      </c>
      <c r="O281" s="1" t="s">
        <v>34</v>
      </c>
      <c r="P281" s="6"/>
      <c r="Q281" s="6"/>
      <c r="R281" s="1" t="s">
        <v>30</v>
      </c>
      <c r="S281" s="1" t="s">
        <v>32</v>
      </c>
      <c r="T281" s="6"/>
      <c r="U281" s="6"/>
      <c r="V281" s="6" t="s">
        <v>30</v>
      </c>
      <c r="W281" s="6" t="s">
        <v>33</v>
      </c>
      <c r="X281" s="6"/>
      <c r="Y281" s="6"/>
      <c r="Z281" s="1" t="s">
        <v>30</v>
      </c>
      <c r="AA281" s="1" t="s">
        <v>34</v>
      </c>
      <c r="AB281" s="6"/>
      <c r="AC281" s="6"/>
      <c r="AD281" s="1" t="s">
        <v>35</v>
      </c>
      <c r="AE281" s="1" t="s">
        <v>29</v>
      </c>
      <c r="AF281" s="6"/>
      <c r="AG281" s="6"/>
      <c r="AH281" s="1" t="s">
        <v>36</v>
      </c>
      <c r="AI281" s="1" t="s">
        <v>37</v>
      </c>
      <c r="AJ281" s="6"/>
      <c r="AK281" s="6"/>
      <c r="AL281" s="1" t="s">
        <v>38</v>
      </c>
      <c r="AM281" s="1" t="s">
        <v>39</v>
      </c>
      <c r="AN281" s="6">
        <v>2</v>
      </c>
      <c r="AO281" s="6">
        <v>1.103</v>
      </c>
      <c r="AP281" s="1" t="s">
        <v>40</v>
      </c>
      <c r="AQ281" s="1" t="s">
        <v>41</v>
      </c>
      <c r="AR281" s="6"/>
      <c r="AS281" s="6"/>
      <c r="AT281" s="6"/>
      <c r="AU281" s="6"/>
      <c r="AV281" s="6"/>
      <c r="AW281" s="6"/>
      <c r="AX281" s="1" t="s">
        <v>42</v>
      </c>
      <c r="AY281" s="1" t="s">
        <v>39</v>
      </c>
      <c r="AZ281" s="6"/>
      <c r="BA281" s="6"/>
      <c r="BB281" s="1" t="s">
        <v>42</v>
      </c>
      <c r="BC281" s="1" t="s">
        <v>33</v>
      </c>
      <c r="BD281" s="6"/>
      <c r="BE281" s="6"/>
      <c r="BF281" s="1" t="s">
        <v>42</v>
      </c>
      <c r="BG281" s="1" t="s">
        <v>39</v>
      </c>
      <c r="BH281" s="6"/>
      <c r="BI281" s="11"/>
      <c r="BJ281" s="1" t="s">
        <v>43</v>
      </c>
      <c r="BK281" s="1" t="s">
        <v>44</v>
      </c>
      <c r="BL281" s="6">
        <v>1.2E-2</v>
      </c>
      <c r="BM281" s="6">
        <f>0.812+4.94</f>
        <v>5.7520000000000007</v>
      </c>
      <c r="BN281" s="1" t="s">
        <v>45</v>
      </c>
      <c r="BO281" s="1" t="s">
        <v>44</v>
      </c>
      <c r="BP281" s="6"/>
      <c r="BQ281" s="6"/>
      <c r="BR281" s="1" t="s">
        <v>46</v>
      </c>
      <c r="BS281" s="1" t="s">
        <v>47</v>
      </c>
      <c r="BT281" s="6"/>
      <c r="BU281" s="6"/>
      <c r="BV281" s="1" t="s">
        <v>46</v>
      </c>
      <c r="BW281" s="1" t="s">
        <v>41</v>
      </c>
      <c r="BX281" s="6"/>
      <c r="BY281" s="6"/>
      <c r="BZ281" s="1" t="s">
        <v>46</v>
      </c>
      <c r="CA281" s="1" t="s">
        <v>48</v>
      </c>
      <c r="CB281" s="6"/>
      <c r="CC281" s="6"/>
      <c r="CD281" s="1" t="s">
        <v>46</v>
      </c>
      <c r="CE281" s="1" t="s">
        <v>48</v>
      </c>
      <c r="CF281" s="6"/>
      <c r="CG281" s="6"/>
      <c r="CH281" s="1" t="s">
        <v>46</v>
      </c>
      <c r="CI281" s="1" t="s">
        <v>39</v>
      </c>
      <c r="CJ281" s="6"/>
      <c r="CK281" s="6"/>
      <c r="CL281" s="1" t="s">
        <v>49</v>
      </c>
      <c r="CM281" s="1" t="s">
        <v>39</v>
      </c>
      <c r="CN281" s="6"/>
      <c r="CO281" s="6"/>
      <c r="CP281" s="1" t="s">
        <v>50</v>
      </c>
      <c r="CQ281" s="1" t="s">
        <v>51</v>
      </c>
      <c r="CR281" s="6">
        <v>0.06</v>
      </c>
      <c r="CS281" s="6">
        <v>10.02</v>
      </c>
      <c r="CT281" s="1" t="s">
        <v>50</v>
      </c>
      <c r="CU281" s="1" t="s">
        <v>39</v>
      </c>
      <c r="CV281" s="6">
        <v>1</v>
      </c>
      <c r="CW281" s="6">
        <v>1.169</v>
      </c>
      <c r="CX281" s="1" t="s">
        <v>50</v>
      </c>
      <c r="CY281" s="1" t="s">
        <v>39</v>
      </c>
      <c r="CZ281" s="6"/>
      <c r="DA281" s="6"/>
      <c r="DB281" s="1" t="s">
        <v>59</v>
      </c>
      <c r="DC281" s="1" t="s">
        <v>60</v>
      </c>
      <c r="DD281" s="6"/>
      <c r="DE281" s="6"/>
      <c r="DF281" s="1" t="s">
        <v>52</v>
      </c>
      <c r="DG281" s="1" t="s">
        <v>53</v>
      </c>
      <c r="DH281" s="6"/>
      <c r="DI281" s="6"/>
      <c r="DJ281" s="1" t="s">
        <v>31</v>
      </c>
      <c r="DK281" s="11">
        <f t="shared" si="25"/>
        <v>2.9527804800000004</v>
      </c>
    </row>
    <row r="282" spans="1:115" ht="15.75" x14ac:dyDescent="0.25">
      <c r="A282" s="6">
        <v>280</v>
      </c>
      <c r="B282" s="6">
        <v>3</v>
      </c>
      <c r="C282" s="9" t="s">
        <v>453</v>
      </c>
      <c r="D282" s="8" t="s">
        <v>373</v>
      </c>
      <c r="E282" s="6">
        <v>72.742000000000004</v>
      </c>
      <c r="F282" s="6">
        <v>557.94299999999998</v>
      </c>
      <c r="G282" s="10">
        <v>314.01996000000003</v>
      </c>
      <c r="H282" s="3">
        <f t="shared" si="23"/>
        <v>-171.18103999999994</v>
      </c>
      <c r="I282" s="3">
        <f t="shared" si="24"/>
        <v>79.761069840000005</v>
      </c>
      <c r="J282" s="1" t="s">
        <v>28</v>
      </c>
      <c r="K282" s="1" t="s">
        <v>29</v>
      </c>
      <c r="L282" s="6"/>
      <c r="M282" s="6"/>
      <c r="N282" s="1" t="s">
        <v>30</v>
      </c>
      <c r="O282" s="1" t="s">
        <v>34</v>
      </c>
      <c r="P282" s="6"/>
      <c r="Q282" s="6"/>
      <c r="R282" s="1" t="s">
        <v>30</v>
      </c>
      <c r="S282" s="1" t="s">
        <v>32</v>
      </c>
      <c r="T282" s="6"/>
      <c r="U282" s="6"/>
      <c r="V282" s="6" t="s">
        <v>30</v>
      </c>
      <c r="W282" s="6" t="s">
        <v>33</v>
      </c>
      <c r="X282" s="6"/>
      <c r="Y282" s="6"/>
      <c r="Z282" s="1" t="s">
        <v>30</v>
      </c>
      <c r="AA282" s="1" t="s">
        <v>34</v>
      </c>
      <c r="AB282" s="6"/>
      <c r="AC282" s="6"/>
      <c r="AD282" s="1" t="s">
        <v>35</v>
      </c>
      <c r="AE282" s="1" t="s">
        <v>29</v>
      </c>
      <c r="AF282" s="6"/>
      <c r="AG282" s="6"/>
      <c r="AH282" s="1" t="s">
        <v>36</v>
      </c>
      <c r="AI282" s="1" t="s">
        <v>37</v>
      </c>
      <c r="AJ282" s="6"/>
      <c r="AK282" s="6"/>
      <c r="AL282" s="1" t="s">
        <v>38</v>
      </c>
      <c r="AM282" s="1" t="s">
        <v>39</v>
      </c>
      <c r="AN282" s="6"/>
      <c r="AO282" s="6"/>
      <c r="AP282" s="1" t="s">
        <v>40</v>
      </c>
      <c r="AQ282" s="1" t="s">
        <v>41</v>
      </c>
      <c r="AR282" s="6"/>
      <c r="AS282" s="6"/>
      <c r="AT282" s="6"/>
      <c r="AU282" s="6"/>
      <c r="AV282" s="6"/>
      <c r="AW282" s="6"/>
      <c r="AX282" s="1" t="s">
        <v>42</v>
      </c>
      <c r="AY282" s="1" t="s">
        <v>39</v>
      </c>
      <c r="AZ282" s="6"/>
      <c r="BA282" s="6"/>
      <c r="BB282" s="1" t="s">
        <v>42</v>
      </c>
      <c r="BC282" s="1" t="s">
        <v>33</v>
      </c>
      <c r="BD282" s="6"/>
      <c r="BE282" s="6"/>
      <c r="BF282" s="1" t="s">
        <v>42</v>
      </c>
      <c r="BG282" s="1" t="s">
        <v>39</v>
      </c>
      <c r="BH282" s="6"/>
      <c r="BI282" s="11"/>
      <c r="BJ282" s="1" t="s">
        <v>43</v>
      </c>
      <c r="BK282" s="1" t="s">
        <v>44</v>
      </c>
      <c r="BL282" s="6"/>
      <c r="BM282" s="6"/>
      <c r="BN282" s="1" t="s">
        <v>45</v>
      </c>
      <c r="BO282" s="1" t="s">
        <v>44</v>
      </c>
      <c r="BP282" s="6"/>
      <c r="BQ282" s="6"/>
      <c r="BR282" s="1" t="s">
        <v>46</v>
      </c>
      <c r="BS282" s="1" t="s">
        <v>47</v>
      </c>
      <c r="BT282" s="6"/>
      <c r="BU282" s="6"/>
      <c r="BV282" s="1" t="s">
        <v>46</v>
      </c>
      <c r="BW282" s="1" t="s">
        <v>41</v>
      </c>
      <c r="BX282" s="6"/>
      <c r="BY282" s="6"/>
      <c r="BZ282" s="1" t="s">
        <v>46</v>
      </c>
      <c r="CA282" s="1" t="s">
        <v>48</v>
      </c>
      <c r="CB282" s="6"/>
      <c r="CC282" s="6"/>
      <c r="CD282" s="1" t="s">
        <v>46</v>
      </c>
      <c r="CE282" s="1" t="s">
        <v>48</v>
      </c>
      <c r="CF282" s="6"/>
      <c r="CG282" s="6"/>
      <c r="CH282" s="1" t="s">
        <v>46</v>
      </c>
      <c r="CI282" s="1" t="s">
        <v>39</v>
      </c>
      <c r="CJ282" s="6"/>
      <c r="CK282" s="6"/>
      <c r="CL282" s="1" t="s">
        <v>49</v>
      </c>
      <c r="CM282" s="1" t="s">
        <v>39</v>
      </c>
      <c r="CN282" s="6"/>
      <c r="CO282" s="6"/>
      <c r="CP282" s="1" t="s">
        <v>50</v>
      </c>
      <c r="CQ282" s="1" t="s">
        <v>51</v>
      </c>
      <c r="CR282" s="6"/>
      <c r="CS282" s="6"/>
      <c r="CT282" s="1" t="s">
        <v>50</v>
      </c>
      <c r="CU282" s="1" t="s">
        <v>39</v>
      </c>
      <c r="CV282" s="6"/>
      <c r="CW282" s="6"/>
      <c r="CX282" s="1" t="s">
        <v>50</v>
      </c>
      <c r="CY282" s="1" t="s">
        <v>39</v>
      </c>
      <c r="CZ282" s="6"/>
      <c r="DA282" s="6"/>
      <c r="DB282" s="1" t="s">
        <v>59</v>
      </c>
      <c r="DC282" s="1" t="s">
        <v>60</v>
      </c>
      <c r="DD282" s="6"/>
      <c r="DE282" s="6"/>
      <c r="DF282" s="1" t="s">
        <v>52</v>
      </c>
      <c r="DG282" s="1" t="s">
        <v>53</v>
      </c>
      <c r="DH282" s="6"/>
      <c r="DI282" s="6"/>
      <c r="DJ282" s="1" t="s">
        <v>31</v>
      </c>
      <c r="DK282" s="11">
        <f t="shared" si="25"/>
        <v>79.761069840000005</v>
      </c>
    </row>
    <row r="283" spans="1:115" ht="15.75" x14ac:dyDescent="0.25">
      <c r="A283" s="6">
        <v>281</v>
      </c>
      <c r="B283" s="6">
        <v>3</v>
      </c>
      <c r="C283" s="9" t="s">
        <v>454</v>
      </c>
      <c r="D283" s="8" t="s">
        <v>373</v>
      </c>
      <c r="E283" s="6">
        <v>65.533000000000001</v>
      </c>
      <c r="F283" s="6">
        <v>316.60899999999998</v>
      </c>
      <c r="G283" s="10">
        <v>164.535</v>
      </c>
      <c r="H283" s="3">
        <f t="shared" si="23"/>
        <v>-86.540999999999968</v>
      </c>
      <c r="I283" s="3">
        <f t="shared" si="24"/>
        <v>41.791890000000002</v>
      </c>
      <c r="J283" s="1" t="s">
        <v>28</v>
      </c>
      <c r="K283" s="1" t="s">
        <v>29</v>
      </c>
      <c r="L283" s="6"/>
      <c r="M283" s="6"/>
      <c r="N283" s="1" t="s">
        <v>30</v>
      </c>
      <c r="O283" s="1" t="s">
        <v>34</v>
      </c>
      <c r="P283" s="6"/>
      <c r="Q283" s="6"/>
      <c r="R283" s="1" t="s">
        <v>30</v>
      </c>
      <c r="S283" s="1" t="s">
        <v>32</v>
      </c>
      <c r="T283" s="6"/>
      <c r="U283" s="6"/>
      <c r="V283" s="6" t="s">
        <v>30</v>
      </c>
      <c r="W283" s="6" t="s">
        <v>33</v>
      </c>
      <c r="X283" s="6"/>
      <c r="Y283" s="6"/>
      <c r="Z283" s="1" t="s">
        <v>30</v>
      </c>
      <c r="AA283" s="1" t="s">
        <v>34</v>
      </c>
      <c r="AB283" s="6"/>
      <c r="AC283" s="6"/>
      <c r="AD283" s="1" t="s">
        <v>35</v>
      </c>
      <c r="AE283" s="1" t="s">
        <v>29</v>
      </c>
      <c r="AF283" s="6"/>
      <c r="AG283" s="6"/>
      <c r="AH283" s="1" t="s">
        <v>36</v>
      </c>
      <c r="AI283" s="1" t="s">
        <v>37</v>
      </c>
      <c r="AJ283" s="6"/>
      <c r="AK283" s="6"/>
      <c r="AL283" s="1" t="s">
        <v>38</v>
      </c>
      <c r="AM283" s="1" t="s">
        <v>39</v>
      </c>
      <c r="AN283" s="6"/>
      <c r="AO283" s="6"/>
      <c r="AP283" s="1" t="s">
        <v>40</v>
      </c>
      <c r="AQ283" s="1" t="s">
        <v>41</v>
      </c>
      <c r="AR283" s="6"/>
      <c r="AS283" s="6"/>
      <c r="AT283" s="6"/>
      <c r="AU283" s="6"/>
      <c r="AV283" s="6"/>
      <c r="AW283" s="6"/>
      <c r="AX283" s="1" t="s">
        <v>42</v>
      </c>
      <c r="AY283" s="1" t="s">
        <v>39</v>
      </c>
      <c r="AZ283" s="6"/>
      <c r="BA283" s="6"/>
      <c r="BB283" s="1" t="s">
        <v>42</v>
      </c>
      <c r="BC283" s="1" t="s">
        <v>33</v>
      </c>
      <c r="BD283" s="6"/>
      <c r="BE283" s="6"/>
      <c r="BF283" s="1" t="s">
        <v>42</v>
      </c>
      <c r="BG283" s="1" t="s">
        <v>39</v>
      </c>
      <c r="BH283" s="6"/>
      <c r="BI283" s="11"/>
      <c r="BJ283" s="1" t="s">
        <v>43</v>
      </c>
      <c r="BK283" s="1" t="s">
        <v>44</v>
      </c>
      <c r="BL283" s="6"/>
      <c r="BM283" s="6"/>
      <c r="BN283" s="1" t="s">
        <v>45</v>
      </c>
      <c r="BO283" s="1" t="s">
        <v>44</v>
      </c>
      <c r="BP283" s="6"/>
      <c r="BQ283" s="6"/>
      <c r="BR283" s="1" t="s">
        <v>46</v>
      </c>
      <c r="BS283" s="1" t="s">
        <v>47</v>
      </c>
      <c r="BT283" s="6"/>
      <c r="BU283" s="6"/>
      <c r="BV283" s="1" t="s">
        <v>46</v>
      </c>
      <c r="BW283" s="1" t="s">
        <v>41</v>
      </c>
      <c r="BX283" s="6"/>
      <c r="BY283" s="6"/>
      <c r="BZ283" s="1" t="s">
        <v>46</v>
      </c>
      <c r="CA283" s="1" t="s">
        <v>48</v>
      </c>
      <c r="CB283" s="6"/>
      <c r="CC283" s="6"/>
      <c r="CD283" s="1" t="s">
        <v>46</v>
      </c>
      <c r="CE283" s="1" t="s">
        <v>48</v>
      </c>
      <c r="CF283" s="6"/>
      <c r="CG283" s="6"/>
      <c r="CH283" s="1" t="s">
        <v>46</v>
      </c>
      <c r="CI283" s="1" t="s">
        <v>39</v>
      </c>
      <c r="CJ283" s="6"/>
      <c r="CK283" s="6"/>
      <c r="CL283" s="1" t="s">
        <v>49</v>
      </c>
      <c r="CM283" s="1" t="s">
        <v>39</v>
      </c>
      <c r="CN283" s="6"/>
      <c r="CO283" s="6"/>
      <c r="CP283" s="1" t="s">
        <v>50</v>
      </c>
      <c r="CQ283" s="1" t="s">
        <v>51</v>
      </c>
      <c r="CR283" s="6"/>
      <c r="CS283" s="6"/>
      <c r="CT283" s="1" t="s">
        <v>50</v>
      </c>
      <c r="CU283" s="1" t="s">
        <v>39</v>
      </c>
      <c r="CV283" s="6"/>
      <c r="CW283" s="6"/>
      <c r="CX283" s="1" t="s">
        <v>50</v>
      </c>
      <c r="CY283" s="1" t="s">
        <v>39</v>
      </c>
      <c r="CZ283" s="6"/>
      <c r="DA283" s="6"/>
      <c r="DB283" s="1" t="s">
        <v>59</v>
      </c>
      <c r="DC283" s="1" t="s">
        <v>60</v>
      </c>
      <c r="DD283" s="6"/>
      <c r="DE283" s="6"/>
      <c r="DF283" s="1" t="s">
        <v>52</v>
      </c>
      <c r="DG283" s="1" t="s">
        <v>53</v>
      </c>
      <c r="DH283" s="6"/>
      <c r="DI283" s="6"/>
      <c r="DJ283" s="1" t="s">
        <v>31</v>
      </c>
      <c r="DK283" s="11">
        <f t="shared" si="25"/>
        <v>41.791890000000002</v>
      </c>
    </row>
    <row r="284" spans="1:115" ht="15.75" x14ac:dyDescent="0.25">
      <c r="A284" s="6">
        <v>282</v>
      </c>
      <c r="B284" s="6">
        <v>3</v>
      </c>
      <c r="C284" s="9" t="s">
        <v>263</v>
      </c>
      <c r="D284" s="8" t="s">
        <v>373</v>
      </c>
      <c r="E284" s="6">
        <v>109.261</v>
      </c>
      <c r="F284" s="6">
        <v>312.33100000000002</v>
      </c>
      <c r="G284" s="10">
        <v>92.298240000000007</v>
      </c>
      <c r="H284" s="3">
        <f t="shared" si="23"/>
        <v>-110.77176000000001</v>
      </c>
      <c r="I284" s="3">
        <f t="shared" si="24"/>
        <v>23.443752960000001</v>
      </c>
      <c r="J284" s="1" t="s">
        <v>28</v>
      </c>
      <c r="K284" s="1" t="s">
        <v>29</v>
      </c>
      <c r="L284" s="6"/>
      <c r="M284" s="6"/>
      <c r="N284" s="1" t="s">
        <v>30</v>
      </c>
      <c r="O284" s="1" t="s">
        <v>34</v>
      </c>
      <c r="P284" s="6"/>
      <c r="Q284" s="6"/>
      <c r="R284" s="1" t="s">
        <v>30</v>
      </c>
      <c r="S284" s="1" t="s">
        <v>32</v>
      </c>
      <c r="T284" s="6"/>
      <c r="U284" s="6"/>
      <c r="V284" s="6" t="s">
        <v>30</v>
      </c>
      <c r="W284" s="6" t="s">
        <v>33</v>
      </c>
      <c r="X284" s="6"/>
      <c r="Y284" s="6"/>
      <c r="Z284" s="1" t="s">
        <v>30</v>
      </c>
      <c r="AA284" s="1" t="s">
        <v>34</v>
      </c>
      <c r="AB284" s="6"/>
      <c r="AC284" s="6"/>
      <c r="AD284" s="1" t="s">
        <v>35</v>
      </c>
      <c r="AE284" s="1" t="s">
        <v>29</v>
      </c>
      <c r="AF284" s="6"/>
      <c r="AG284" s="6"/>
      <c r="AH284" s="1" t="s">
        <v>36</v>
      </c>
      <c r="AI284" s="1" t="s">
        <v>37</v>
      </c>
      <c r="AJ284" s="6"/>
      <c r="AK284" s="6"/>
      <c r="AL284" s="1" t="s">
        <v>38</v>
      </c>
      <c r="AM284" s="1" t="s">
        <v>39</v>
      </c>
      <c r="AN284" s="6"/>
      <c r="AO284" s="6"/>
      <c r="AP284" s="1" t="s">
        <v>40</v>
      </c>
      <c r="AQ284" s="1" t="s">
        <v>41</v>
      </c>
      <c r="AR284" s="6"/>
      <c r="AS284" s="6"/>
      <c r="AT284" s="6"/>
      <c r="AU284" s="6"/>
      <c r="AV284" s="6"/>
      <c r="AW284" s="6"/>
      <c r="AX284" s="1" t="s">
        <v>42</v>
      </c>
      <c r="AY284" s="1" t="s">
        <v>39</v>
      </c>
      <c r="AZ284" s="6"/>
      <c r="BA284" s="6"/>
      <c r="BB284" s="1" t="s">
        <v>42</v>
      </c>
      <c r="BC284" s="1" t="s">
        <v>33</v>
      </c>
      <c r="BD284" s="6"/>
      <c r="BE284" s="6"/>
      <c r="BF284" s="1" t="s">
        <v>42</v>
      </c>
      <c r="BG284" s="1" t="s">
        <v>39</v>
      </c>
      <c r="BH284" s="6"/>
      <c r="BI284" s="11"/>
      <c r="BJ284" s="1" t="s">
        <v>43</v>
      </c>
      <c r="BK284" s="1" t="s">
        <v>44</v>
      </c>
      <c r="BL284" s="6"/>
      <c r="BM284" s="6"/>
      <c r="BN284" s="1" t="s">
        <v>45</v>
      </c>
      <c r="BO284" s="1" t="s">
        <v>44</v>
      </c>
      <c r="BP284" s="6"/>
      <c r="BQ284" s="6"/>
      <c r="BR284" s="1" t="s">
        <v>46</v>
      </c>
      <c r="BS284" s="1" t="s">
        <v>47</v>
      </c>
      <c r="BT284" s="6"/>
      <c r="BU284" s="6"/>
      <c r="BV284" s="1" t="s">
        <v>46</v>
      </c>
      <c r="BW284" s="1" t="s">
        <v>41</v>
      </c>
      <c r="BX284" s="6"/>
      <c r="BY284" s="6"/>
      <c r="BZ284" s="1" t="s">
        <v>46</v>
      </c>
      <c r="CA284" s="1" t="s">
        <v>48</v>
      </c>
      <c r="CB284" s="6"/>
      <c r="CC284" s="6"/>
      <c r="CD284" s="1" t="s">
        <v>46</v>
      </c>
      <c r="CE284" s="1" t="s">
        <v>48</v>
      </c>
      <c r="CF284" s="6"/>
      <c r="CG284" s="6"/>
      <c r="CH284" s="1" t="s">
        <v>46</v>
      </c>
      <c r="CI284" s="1" t="s">
        <v>39</v>
      </c>
      <c r="CJ284" s="6"/>
      <c r="CK284" s="6"/>
      <c r="CL284" s="1" t="s">
        <v>49</v>
      </c>
      <c r="CM284" s="1" t="s">
        <v>39</v>
      </c>
      <c r="CN284" s="6"/>
      <c r="CO284" s="6"/>
      <c r="CP284" s="1" t="s">
        <v>50</v>
      </c>
      <c r="CQ284" s="1" t="s">
        <v>51</v>
      </c>
      <c r="CR284" s="6"/>
      <c r="CS284" s="6"/>
      <c r="CT284" s="1" t="s">
        <v>50</v>
      </c>
      <c r="CU284" s="1" t="s">
        <v>39</v>
      </c>
      <c r="CV284" s="6"/>
      <c r="CW284" s="6"/>
      <c r="CX284" s="1" t="s">
        <v>50</v>
      </c>
      <c r="CY284" s="1" t="s">
        <v>39</v>
      </c>
      <c r="CZ284" s="6"/>
      <c r="DA284" s="6"/>
      <c r="DB284" s="1" t="s">
        <v>59</v>
      </c>
      <c r="DC284" s="1" t="s">
        <v>60</v>
      </c>
      <c r="DD284" s="6"/>
      <c r="DE284" s="6"/>
      <c r="DF284" s="1" t="s">
        <v>52</v>
      </c>
      <c r="DG284" s="1" t="s">
        <v>53</v>
      </c>
      <c r="DH284" s="6"/>
      <c r="DI284" s="6"/>
      <c r="DJ284" s="1" t="s">
        <v>31</v>
      </c>
      <c r="DK284" s="11">
        <f t="shared" si="25"/>
        <v>23.443752960000001</v>
      </c>
    </row>
    <row r="285" spans="1:115" ht="15.75" x14ac:dyDescent="0.25">
      <c r="A285" s="6">
        <v>283</v>
      </c>
      <c r="B285" s="6">
        <v>3</v>
      </c>
      <c r="C285" s="9" t="s">
        <v>455</v>
      </c>
      <c r="D285" s="8" t="s">
        <v>373</v>
      </c>
      <c r="E285" s="6">
        <v>-793.70299999999997</v>
      </c>
      <c r="F285" s="6">
        <v>307.209</v>
      </c>
      <c r="G285" s="10">
        <v>243.12540000000001</v>
      </c>
      <c r="H285" s="3">
        <f t="shared" si="23"/>
        <v>-857.78660000000002</v>
      </c>
      <c r="I285" s="3">
        <f t="shared" si="24"/>
        <v>61.753851600000004</v>
      </c>
      <c r="J285" s="1" t="s">
        <v>28</v>
      </c>
      <c r="K285" s="1" t="s">
        <v>29</v>
      </c>
      <c r="L285" s="6"/>
      <c r="M285" s="6"/>
      <c r="N285" s="1" t="s">
        <v>30</v>
      </c>
      <c r="O285" s="1" t="s">
        <v>34</v>
      </c>
      <c r="P285" s="6"/>
      <c r="Q285" s="6"/>
      <c r="R285" s="1" t="s">
        <v>30</v>
      </c>
      <c r="S285" s="1" t="s">
        <v>32</v>
      </c>
      <c r="T285" s="6"/>
      <c r="U285" s="6"/>
      <c r="V285" s="6" t="s">
        <v>30</v>
      </c>
      <c r="W285" s="6" t="s">
        <v>33</v>
      </c>
      <c r="X285" s="6"/>
      <c r="Y285" s="6"/>
      <c r="Z285" s="1" t="s">
        <v>30</v>
      </c>
      <c r="AA285" s="1" t="s">
        <v>34</v>
      </c>
      <c r="AB285" s="6"/>
      <c r="AC285" s="6"/>
      <c r="AD285" s="1" t="s">
        <v>35</v>
      </c>
      <c r="AE285" s="1" t="s">
        <v>29</v>
      </c>
      <c r="AF285" s="6"/>
      <c r="AG285" s="6"/>
      <c r="AH285" s="1" t="s">
        <v>36</v>
      </c>
      <c r="AI285" s="1" t="s">
        <v>37</v>
      </c>
      <c r="AJ285" s="6"/>
      <c r="AK285" s="6"/>
      <c r="AL285" s="1" t="s">
        <v>38</v>
      </c>
      <c r="AM285" s="1" t="s">
        <v>39</v>
      </c>
      <c r="AN285" s="6"/>
      <c r="AO285" s="6"/>
      <c r="AP285" s="1" t="s">
        <v>40</v>
      </c>
      <c r="AQ285" s="1" t="s">
        <v>41</v>
      </c>
      <c r="AR285" s="6"/>
      <c r="AS285" s="6"/>
      <c r="AT285" s="6"/>
      <c r="AU285" s="6"/>
      <c r="AV285" s="6"/>
      <c r="AW285" s="6"/>
      <c r="AX285" s="1" t="s">
        <v>42</v>
      </c>
      <c r="AY285" s="1" t="s">
        <v>39</v>
      </c>
      <c r="AZ285" s="6"/>
      <c r="BA285" s="6"/>
      <c r="BB285" s="1" t="s">
        <v>42</v>
      </c>
      <c r="BC285" s="1" t="s">
        <v>33</v>
      </c>
      <c r="BD285" s="6"/>
      <c r="BE285" s="6"/>
      <c r="BF285" s="1" t="s">
        <v>42</v>
      </c>
      <c r="BG285" s="1" t="s">
        <v>39</v>
      </c>
      <c r="BH285" s="6"/>
      <c r="BI285" s="11"/>
      <c r="BJ285" s="1" t="s">
        <v>43</v>
      </c>
      <c r="BK285" s="1" t="s">
        <v>44</v>
      </c>
      <c r="BL285" s="6"/>
      <c r="BM285" s="6"/>
      <c r="BN285" s="1" t="s">
        <v>45</v>
      </c>
      <c r="BO285" s="1" t="s">
        <v>44</v>
      </c>
      <c r="BP285" s="6"/>
      <c r="BQ285" s="6"/>
      <c r="BR285" s="1" t="s">
        <v>46</v>
      </c>
      <c r="BS285" s="1" t="s">
        <v>47</v>
      </c>
      <c r="BT285" s="6"/>
      <c r="BU285" s="6"/>
      <c r="BV285" s="1" t="s">
        <v>46</v>
      </c>
      <c r="BW285" s="1" t="s">
        <v>41</v>
      </c>
      <c r="BX285" s="6"/>
      <c r="BY285" s="6"/>
      <c r="BZ285" s="1" t="s">
        <v>46</v>
      </c>
      <c r="CA285" s="1" t="s">
        <v>48</v>
      </c>
      <c r="CB285" s="6"/>
      <c r="CC285" s="6"/>
      <c r="CD285" s="1" t="s">
        <v>46</v>
      </c>
      <c r="CE285" s="1" t="s">
        <v>48</v>
      </c>
      <c r="CF285" s="6"/>
      <c r="CG285" s="6"/>
      <c r="CH285" s="1" t="s">
        <v>46</v>
      </c>
      <c r="CI285" s="1" t="s">
        <v>39</v>
      </c>
      <c r="CJ285" s="6"/>
      <c r="CK285" s="6"/>
      <c r="CL285" s="1" t="s">
        <v>49</v>
      </c>
      <c r="CM285" s="1" t="s">
        <v>39</v>
      </c>
      <c r="CN285" s="6"/>
      <c r="CO285" s="6"/>
      <c r="CP285" s="1" t="s">
        <v>50</v>
      </c>
      <c r="CQ285" s="1" t="s">
        <v>51</v>
      </c>
      <c r="CR285" s="6"/>
      <c r="CS285" s="6"/>
      <c r="CT285" s="1" t="s">
        <v>50</v>
      </c>
      <c r="CU285" s="1" t="s">
        <v>39</v>
      </c>
      <c r="CV285" s="6"/>
      <c r="CW285" s="6"/>
      <c r="CX285" s="1" t="s">
        <v>50</v>
      </c>
      <c r="CY285" s="1" t="s">
        <v>39</v>
      </c>
      <c r="CZ285" s="6"/>
      <c r="DA285" s="6"/>
      <c r="DB285" s="1" t="s">
        <v>59</v>
      </c>
      <c r="DC285" s="1" t="s">
        <v>60</v>
      </c>
      <c r="DD285" s="6"/>
      <c r="DE285" s="6"/>
      <c r="DF285" s="1" t="s">
        <v>52</v>
      </c>
      <c r="DG285" s="1" t="s">
        <v>53</v>
      </c>
      <c r="DH285" s="6"/>
      <c r="DI285" s="6"/>
      <c r="DJ285" s="1" t="s">
        <v>31</v>
      </c>
      <c r="DK285" s="11">
        <f t="shared" si="25"/>
        <v>61.753851600000004</v>
      </c>
    </row>
    <row r="286" spans="1:115" ht="15.75" x14ac:dyDescent="0.25">
      <c r="A286" s="6">
        <v>284</v>
      </c>
      <c r="B286" s="6">
        <v>3</v>
      </c>
      <c r="C286" s="9" t="s">
        <v>456</v>
      </c>
      <c r="D286" s="8" t="s">
        <v>373</v>
      </c>
      <c r="E286" s="6">
        <v>-68</v>
      </c>
      <c r="F286" s="6">
        <v>19.414999999999999</v>
      </c>
      <c r="G286" s="10">
        <v>19.84188</v>
      </c>
      <c r="H286" s="3">
        <f t="shared" si="23"/>
        <v>-67.573119999999989</v>
      </c>
      <c r="I286" s="3">
        <f t="shared" si="24"/>
        <v>5.0398375199999998</v>
      </c>
      <c r="J286" s="1" t="s">
        <v>28</v>
      </c>
      <c r="K286" s="1" t="s">
        <v>29</v>
      </c>
      <c r="L286" s="6"/>
      <c r="M286" s="6"/>
      <c r="N286" s="1" t="s">
        <v>30</v>
      </c>
      <c r="O286" s="1" t="s">
        <v>34</v>
      </c>
      <c r="P286" s="6"/>
      <c r="Q286" s="6"/>
      <c r="R286" s="1" t="s">
        <v>30</v>
      </c>
      <c r="S286" s="1" t="s">
        <v>32</v>
      </c>
      <c r="T286" s="6"/>
      <c r="U286" s="6"/>
      <c r="V286" s="6" t="s">
        <v>30</v>
      </c>
      <c r="W286" s="6" t="s">
        <v>33</v>
      </c>
      <c r="X286" s="6"/>
      <c r="Y286" s="6"/>
      <c r="Z286" s="1" t="s">
        <v>30</v>
      </c>
      <c r="AA286" s="1" t="s">
        <v>34</v>
      </c>
      <c r="AB286" s="6"/>
      <c r="AC286" s="6"/>
      <c r="AD286" s="1" t="s">
        <v>35</v>
      </c>
      <c r="AE286" s="1" t="s">
        <v>29</v>
      </c>
      <c r="AF286" s="6"/>
      <c r="AG286" s="6"/>
      <c r="AH286" s="1" t="s">
        <v>36</v>
      </c>
      <c r="AI286" s="1" t="s">
        <v>37</v>
      </c>
      <c r="AJ286" s="6"/>
      <c r="AK286" s="6"/>
      <c r="AL286" s="1" t="s">
        <v>38</v>
      </c>
      <c r="AM286" s="1" t="s">
        <v>39</v>
      </c>
      <c r="AN286" s="6"/>
      <c r="AO286" s="6"/>
      <c r="AP286" s="1" t="s">
        <v>40</v>
      </c>
      <c r="AQ286" s="1" t="s">
        <v>41</v>
      </c>
      <c r="AR286" s="6"/>
      <c r="AS286" s="6"/>
      <c r="AT286" s="6"/>
      <c r="AU286" s="6"/>
      <c r="AV286" s="6"/>
      <c r="AW286" s="6"/>
      <c r="AX286" s="1" t="s">
        <v>42</v>
      </c>
      <c r="AY286" s="1" t="s">
        <v>39</v>
      </c>
      <c r="AZ286" s="6"/>
      <c r="BA286" s="6"/>
      <c r="BB286" s="1" t="s">
        <v>42</v>
      </c>
      <c r="BC286" s="1" t="s">
        <v>33</v>
      </c>
      <c r="BD286" s="6"/>
      <c r="BE286" s="6"/>
      <c r="BF286" s="1" t="s">
        <v>42</v>
      </c>
      <c r="BG286" s="1" t="s">
        <v>39</v>
      </c>
      <c r="BH286" s="6"/>
      <c r="BI286" s="11"/>
      <c r="BJ286" s="1" t="s">
        <v>43</v>
      </c>
      <c r="BK286" s="1" t="s">
        <v>44</v>
      </c>
      <c r="BL286" s="6"/>
      <c r="BM286" s="6"/>
      <c r="BN286" s="1" t="s">
        <v>45</v>
      </c>
      <c r="BO286" s="1" t="s">
        <v>44</v>
      </c>
      <c r="BP286" s="6"/>
      <c r="BQ286" s="6"/>
      <c r="BR286" s="1" t="s">
        <v>46</v>
      </c>
      <c r="BS286" s="1" t="s">
        <v>47</v>
      </c>
      <c r="BT286" s="6"/>
      <c r="BU286" s="6"/>
      <c r="BV286" s="1" t="s">
        <v>46</v>
      </c>
      <c r="BW286" s="1" t="s">
        <v>41</v>
      </c>
      <c r="BX286" s="6"/>
      <c r="BY286" s="6"/>
      <c r="BZ286" s="1" t="s">
        <v>46</v>
      </c>
      <c r="CA286" s="1" t="s">
        <v>48</v>
      </c>
      <c r="CB286" s="6"/>
      <c r="CC286" s="6"/>
      <c r="CD286" s="1" t="s">
        <v>46</v>
      </c>
      <c r="CE286" s="1" t="s">
        <v>48</v>
      </c>
      <c r="CF286" s="6"/>
      <c r="CG286" s="6"/>
      <c r="CH286" s="1" t="s">
        <v>46</v>
      </c>
      <c r="CI286" s="1" t="s">
        <v>39</v>
      </c>
      <c r="CJ286" s="6"/>
      <c r="CK286" s="6"/>
      <c r="CL286" s="1" t="s">
        <v>49</v>
      </c>
      <c r="CM286" s="1" t="s">
        <v>39</v>
      </c>
      <c r="CN286" s="6"/>
      <c r="CO286" s="6"/>
      <c r="CP286" s="1" t="s">
        <v>50</v>
      </c>
      <c r="CQ286" s="1" t="s">
        <v>51</v>
      </c>
      <c r="CR286" s="6"/>
      <c r="CS286" s="6"/>
      <c r="CT286" s="1" t="s">
        <v>50</v>
      </c>
      <c r="CU286" s="1" t="s">
        <v>39</v>
      </c>
      <c r="CV286" s="6"/>
      <c r="CW286" s="6"/>
      <c r="CX286" s="1" t="s">
        <v>50</v>
      </c>
      <c r="CY286" s="1" t="s">
        <v>39</v>
      </c>
      <c r="CZ286" s="6"/>
      <c r="DA286" s="6"/>
      <c r="DB286" s="1" t="s">
        <v>59</v>
      </c>
      <c r="DC286" s="1" t="s">
        <v>60</v>
      </c>
      <c r="DD286" s="6"/>
      <c r="DE286" s="6"/>
      <c r="DF286" s="1" t="s">
        <v>52</v>
      </c>
      <c r="DG286" s="1" t="s">
        <v>53</v>
      </c>
      <c r="DH286" s="6"/>
      <c r="DI286" s="6"/>
      <c r="DJ286" s="1" t="s">
        <v>31</v>
      </c>
      <c r="DK286" s="11">
        <f t="shared" si="25"/>
        <v>5.0398375199999998</v>
      </c>
    </row>
    <row r="287" spans="1:115" ht="15.75" x14ac:dyDescent="0.25">
      <c r="A287" s="6">
        <v>285</v>
      </c>
      <c r="B287" s="6">
        <v>2</v>
      </c>
      <c r="C287" s="9" t="s">
        <v>264</v>
      </c>
      <c r="D287" s="8" t="s">
        <v>373</v>
      </c>
      <c r="E287" s="6">
        <v>422.37200000000001</v>
      </c>
      <c r="F287" s="6">
        <v>7.173</v>
      </c>
      <c r="G287" s="10">
        <v>152.08296000000001</v>
      </c>
      <c r="H287" s="3">
        <f t="shared" si="23"/>
        <v>567.28196000000003</v>
      </c>
      <c r="I287" s="3">
        <f t="shared" si="24"/>
        <v>52.553071840000001</v>
      </c>
      <c r="J287" s="1" t="s">
        <v>28</v>
      </c>
      <c r="K287" s="1" t="s">
        <v>29</v>
      </c>
      <c r="L287" s="6"/>
      <c r="M287" s="6"/>
      <c r="N287" s="1" t="s">
        <v>30</v>
      </c>
      <c r="O287" s="1" t="s">
        <v>34</v>
      </c>
      <c r="P287" s="6"/>
      <c r="Q287" s="6"/>
      <c r="R287" s="1" t="s">
        <v>30</v>
      </c>
      <c r="S287" s="1" t="s">
        <v>32</v>
      </c>
      <c r="T287" s="6"/>
      <c r="U287" s="6"/>
      <c r="V287" s="6" t="s">
        <v>30</v>
      </c>
      <c r="W287" s="6" t="s">
        <v>33</v>
      </c>
      <c r="X287" s="6"/>
      <c r="Y287" s="6"/>
      <c r="Z287" s="1" t="s">
        <v>30</v>
      </c>
      <c r="AA287" s="1" t="s">
        <v>34</v>
      </c>
      <c r="AB287" s="6"/>
      <c r="AC287" s="6"/>
      <c r="AD287" s="1" t="s">
        <v>35</v>
      </c>
      <c r="AE287" s="1" t="s">
        <v>29</v>
      </c>
      <c r="AF287" s="6"/>
      <c r="AG287" s="6"/>
      <c r="AH287" s="1" t="s">
        <v>36</v>
      </c>
      <c r="AI287" s="1" t="s">
        <v>37</v>
      </c>
      <c r="AJ287" s="6"/>
      <c r="AK287" s="6"/>
      <c r="AL287" s="1" t="s">
        <v>38</v>
      </c>
      <c r="AM287" s="1" t="s">
        <v>39</v>
      </c>
      <c r="AN287" s="6"/>
      <c r="AO287" s="6"/>
      <c r="AP287" s="1" t="s">
        <v>40</v>
      </c>
      <c r="AQ287" s="1" t="s">
        <v>41</v>
      </c>
      <c r="AR287" s="6">
        <v>7.0000000000000001E-3</v>
      </c>
      <c r="AS287" s="6">
        <v>10.632999999999999</v>
      </c>
      <c r="AT287" s="6"/>
      <c r="AU287" s="6"/>
      <c r="AV287" s="6"/>
      <c r="AW287" s="6"/>
      <c r="AX287" s="1" t="s">
        <v>42</v>
      </c>
      <c r="AY287" s="1" t="s">
        <v>39</v>
      </c>
      <c r="AZ287" s="6">
        <v>1</v>
      </c>
      <c r="BA287" s="6">
        <v>3.2909999999999999</v>
      </c>
      <c r="BB287" s="1" t="s">
        <v>42</v>
      </c>
      <c r="BC287" s="1" t="s">
        <v>33</v>
      </c>
      <c r="BD287" s="6"/>
      <c r="BE287" s="6"/>
      <c r="BF287" s="1" t="s">
        <v>42</v>
      </c>
      <c r="BG287" s="1" t="s">
        <v>39</v>
      </c>
      <c r="BH287" s="6"/>
      <c r="BI287" s="11"/>
      <c r="BJ287" s="1" t="s">
        <v>43</v>
      </c>
      <c r="BK287" s="1" t="s">
        <v>44</v>
      </c>
      <c r="BL287" s="6"/>
      <c r="BM287" s="6"/>
      <c r="BN287" s="1" t="s">
        <v>45</v>
      </c>
      <c r="BO287" s="1" t="s">
        <v>44</v>
      </c>
      <c r="BP287" s="6"/>
      <c r="BQ287" s="6"/>
      <c r="BR287" s="1" t="s">
        <v>46</v>
      </c>
      <c r="BS287" s="1" t="s">
        <v>47</v>
      </c>
      <c r="BT287" s="6"/>
      <c r="BU287" s="6"/>
      <c r="BV287" s="1" t="s">
        <v>46</v>
      </c>
      <c r="BW287" s="1" t="s">
        <v>41</v>
      </c>
      <c r="BX287" s="6"/>
      <c r="BY287" s="6"/>
      <c r="BZ287" s="1" t="s">
        <v>46</v>
      </c>
      <c r="CA287" s="1" t="s">
        <v>48</v>
      </c>
      <c r="CB287" s="6"/>
      <c r="CC287" s="6"/>
      <c r="CD287" s="1" t="s">
        <v>46</v>
      </c>
      <c r="CE287" s="1" t="s">
        <v>48</v>
      </c>
      <c r="CF287" s="6"/>
      <c r="CG287" s="6"/>
      <c r="CH287" s="1" t="s">
        <v>46</v>
      </c>
      <c r="CI287" s="1" t="s">
        <v>39</v>
      </c>
      <c r="CJ287" s="6"/>
      <c r="CK287" s="6"/>
      <c r="CL287" s="1" t="s">
        <v>49</v>
      </c>
      <c r="CM287" s="1" t="s">
        <v>39</v>
      </c>
      <c r="CN287" s="6"/>
      <c r="CO287" s="6"/>
      <c r="CP287" s="1" t="s">
        <v>50</v>
      </c>
      <c r="CQ287" s="1" t="s">
        <v>51</v>
      </c>
      <c r="CR287" s="6"/>
      <c r="CS287" s="6"/>
      <c r="CT287" s="1" t="s">
        <v>50</v>
      </c>
      <c r="CU287" s="1" t="s">
        <v>39</v>
      </c>
      <c r="CV287" s="6"/>
      <c r="CW287" s="6"/>
      <c r="CX287" s="1" t="s">
        <v>50</v>
      </c>
      <c r="CY287" s="1" t="s">
        <v>39</v>
      </c>
      <c r="CZ287" s="6"/>
      <c r="DA287" s="6"/>
      <c r="DB287" s="1" t="s">
        <v>59</v>
      </c>
      <c r="DC287" s="1" t="s">
        <v>60</v>
      </c>
      <c r="DD287" s="6"/>
      <c r="DE287" s="6"/>
      <c r="DF287" s="1" t="s">
        <v>52</v>
      </c>
      <c r="DG287" s="1" t="s">
        <v>53</v>
      </c>
      <c r="DH287" s="6"/>
      <c r="DI287" s="6"/>
      <c r="DJ287" s="1" t="s">
        <v>31</v>
      </c>
      <c r="DK287" s="11">
        <f t="shared" si="25"/>
        <v>38.629071840000002</v>
      </c>
    </row>
    <row r="288" spans="1:115" s="12" customFormat="1" ht="15.75" x14ac:dyDescent="0.25">
      <c r="A288" s="6">
        <v>286</v>
      </c>
      <c r="B288" s="6">
        <v>2</v>
      </c>
      <c r="C288" s="9" t="s">
        <v>457</v>
      </c>
      <c r="D288" s="8" t="s">
        <v>373</v>
      </c>
      <c r="E288" s="6">
        <v>243.28899999999999</v>
      </c>
      <c r="F288" s="6">
        <v>104.262</v>
      </c>
      <c r="G288" s="10">
        <v>146.88947999999999</v>
      </c>
      <c r="H288" s="3">
        <f t="shared" si="23"/>
        <v>285.91647999999998</v>
      </c>
      <c r="I288" s="3">
        <f t="shared" si="24"/>
        <v>375.197</v>
      </c>
      <c r="J288" s="1" t="s">
        <v>28</v>
      </c>
      <c r="K288" s="1" t="s">
        <v>29</v>
      </c>
      <c r="L288" s="6">
        <v>0.03</v>
      </c>
      <c r="M288" s="6">
        <v>16.11</v>
      </c>
      <c r="N288" s="1" t="s">
        <v>30</v>
      </c>
      <c r="O288" s="1" t="s">
        <v>34</v>
      </c>
      <c r="P288" s="6"/>
      <c r="Q288" s="6"/>
      <c r="R288" s="1" t="s">
        <v>30</v>
      </c>
      <c r="S288" s="1" t="s">
        <v>32</v>
      </c>
      <c r="T288" s="6"/>
      <c r="U288" s="6"/>
      <c r="V288" s="6" t="s">
        <v>30</v>
      </c>
      <c r="W288" s="6" t="s">
        <v>33</v>
      </c>
      <c r="X288" s="6"/>
      <c r="Y288" s="6"/>
      <c r="Z288" s="1" t="s">
        <v>30</v>
      </c>
      <c r="AA288" s="1" t="s">
        <v>34</v>
      </c>
      <c r="AB288" s="6">
        <v>2</v>
      </c>
      <c r="AC288" s="6">
        <v>5.6079999999999997</v>
      </c>
      <c r="AD288" s="1" t="s">
        <v>35</v>
      </c>
      <c r="AE288" s="1" t="s">
        <v>29</v>
      </c>
      <c r="AF288" s="6">
        <v>2.5000000000000001E-2</v>
      </c>
      <c r="AG288" s="6">
        <v>34.549999999999997</v>
      </c>
      <c r="AH288" s="1" t="s">
        <v>36</v>
      </c>
      <c r="AI288" s="1" t="s">
        <v>37</v>
      </c>
      <c r="AJ288" s="6">
        <v>0.52800000000000002</v>
      </c>
      <c r="AK288" s="6">
        <v>280.14</v>
      </c>
      <c r="AL288" s="1" t="s">
        <v>38</v>
      </c>
      <c r="AM288" s="1" t="s">
        <v>39</v>
      </c>
      <c r="AN288" s="6">
        <v>4</v>
      </c>
      <c r="AO288" s="6">
        <v>3.2029999999999998</v>
      </c>
      <c r="AP288" s="1" t="s">
        <v>40</v>
      </c>
      <c r="AQ288" s="1" t="s">
        <v>41</v>
      </c>
      <c r="AR288" s="6"/>
      <c r="AS288" s="6"/>
      <c r="AT288" s="6"/>
      <c r="AU288" s="6"/>
      <c r="AV288" s="6"/>
      <c r="AW288" s="6"/>
      <c r="AX288" s="1" t="s">
        <v>42</v>
      </c>
      <c r="AY288" s="1" t="s">
        <v>39</v>
      </c>
      <c r="AZ288" s="6"/>
      <c r="BA288" s="6"/>
      <c r="BB288" s="1" t="s">
        <v>42</v>
      </c>
      <c r="BC288" s="1" t="s">
        <v>33</v>
      </c>
      <c r="BD288" s="6"/>
      <c r="BE288" s="6"/>
      <c r="BF288" s="1" t="s">
        <v>42</v>
      </c>
      <c r="BG288" s="1" t="s">
        <v>39</v>
      </c>
      <c r="BH288" s="6"/>
      <c r="BI288" s="11"/>
      <c r="BJ288" s="1" t="s">
        <v>43</v>
      </c>
      <c r="BK288" s="1" t="s">
        <v>44</v>
      </c>
      <c r="BL288" s="6"/>
      <c r="BM288" s="6"/>
      <c r="BN288" s="1" t="s">
        <v>45</v>
      </c>
      <c r="BO288" s="1" t="s">
        <v>44</v>
      </c>
      <c r="BP288" s="6"/>
      <c r="BQ288" s="6"/>
      <c r="BR288" s="1" t="s">
        <v>46</v>
      </c>
      <c r="BS288" s="1" t="s">
        <v>47</v>
      </c>
      <c r="BT288" s="6"/>
      <c r="BU288" s="6"/>
      <c r="BV288" s="1" t="s">
        <v>46</v>
      </c>
      <c r="BW288" s="1" t="s">
        <v>41</v>
      </c>
      <c r="BX288" s="6">
        <v>0.02</v>
      </c>
      <c r="BY288" s="6">
        <v>13.54</v>
      </c>
      <c r="BZ288" s="1" t="s">
        <v>46</v>
      </c>
      <c r="CA288" s="1" t="s">
        <v>48</v>
      </c>
      <c r="CB288" s="6"/>
      <c r="CC288" s="6"/>
      <c r="CD288" s="1" t="s">
        <v>46</v>
      </c>
      <c r="CE288" s="1" t="s">
        <v>48</v>
      </c>
      <c r="CF288" s="6"/>
      <c r="CG288" s="6"/>
      <c r="CH288" s="1" t="s">
        <v>46</v>
      </c>
      <c r="CI288" s="1" t="s">
        <v>39</v>
      </c>
      <c r="CJ288" s="6"/>
      <c r="CK288" s="6"/>
      <c r="CL288" s="1" t="s">
        <v>49</v>
      </c>
      <c r="CM288" s="1" t="s">
        <v>39</v>
      </c>
      <c r="CN288" s="6"/>
      <c r="CO288" s="6"/>
      <c r="CP288" s="1" t="s">
        <v>50</v>
      </c>
      <c r="CQ288" s="1" t="s">
        <v>51</v>
      </c>
      <c r="CR288" s="6">
        <v>0.05</v>
      </c>
      <c r="CS288" s="6">
        <v>8.4</v>
      </c>
      <c r="CT288" s="1" t="s">
        <v>50</v>
      </c>
      <c r="CU288" s="1" t="s">
        <v>39</v>
      </c>
      <c r="CV288" s="6">
        <v>7</v>
      </c>
      <c r="CW288" s="6">
        <v>12.032999999999999</v>
      </c>
      <c r="CX288" s="1" t="s">
        <v>50</v>
      </c>
      <c r="CY288" s="1" t="s">
        <v>39</v>
      </c>
      <c r="CZ288" s="6">
        <v>1</v>
      </c>
      <c r="DA288" s="6">
        <v>1.613</v>
      </c>
      <c r="DB288" s="1" t="s">
        <v>59</v>
      </c>
      <c r="DC288" s="1" t="s">
        <v>60</v>
      </c>
      <c r="DD288" s="6"/>
      <c r="DE288" s="6"/>
      <c r="DF288" s="1" t="s">
        <v>52</v>
      </c>
      <c r="DG288" s="1" t="s">
        <v>53</v>
      </c>
      <c r="DH288" s="6"/>
      <c r="DI288" s="6"/>
      <c r="DJ288" s="1" t="s">
        <v>31</v>
      </c>
      <c r="DK288" s="11"/>
    </row>
    <row r="289" spans="1:115" ht="15.75" x14ac:dyDescent="0.25">
      <c r="A289" s="6">
        <v>287</v>
      </c>
      <c r="B289" s="6">
        <v>2</v>
      </c>
      <c r="C289" s="9" t="s">
        <v>458</v>
      </c>
      <c r="D289" s="8" t="s">
        <v>373</v>
      </c>
      <c r="E289" s="6">
        <v>22.585000000000001</v>
      </c>
      <c r="F289" s="6">
        <v>0.88600000000000001</v>
      </c>
      <c r="G289" s="10">
        <v>13.636799999999999</v>
      </c>
      <c r="H289" s="3">
        <f t="shared" si="23"/>
        <v>35.335799999999999</v>
      </c>
      <c r="I289" s="3">
        <f t="shared" si="24"/>
        <v>95.882000000000005</v>
      </c>
      <c r="J289" s="1" t="s">
        <v>28</v>
      </c>
      <c r="K289" s="1" t="s">
        <v>29</v>
      </c>
      <c r="L289" s="6"/>
      <c r="M289" s="6"/>
      <c r="N289" s="1" t="s">
        <v>30</v>
      </c>
      <c r="O289" s="1" t="s">
        <v>34</v>
      </c>
      <c r="P289" s="6"/>
      <c r="Q289" s="6"/>
      <c r="R289" s="1" t="s">
        <v>30</v>
      </c>
      <c r="S289" s="1" t="s">
        <v>32</v>
      </c>
      <c r="T289" s="6"/>
      <c r="U289" s="6"/>
      <c r="V289" s="6" t="s">
        <v>30</v>
      </c>
      <c r="W289" s="6" t="s">
        <v>33</v>
      </c>
      <c r="X289" s="6"/>
      <c r="Y289" s="6"/>
      <c r="Z289" s="1" t="s">
        <v>30</v>
      </c>
      <c r="AA289" s="1" t="s">
        <v>34</v>
      </c>
      <c r="AB289" s="6"/>
      <c r="AC289" s="6"/>
      <c r="AD289" s="1" t="s">
        <v>35</v>
      </c>
      <c r="AE289" s="1" t="s">
        <v>29</v>
      </c>
      <c r="AF289" s="6"/>
      <c r="AG289" s="6"/>
      <c r="AH289" s="1" t="s">
        <v>36</v>
      </c>
      <c r="AI289" s="1" t="s">
        <v>37</v>
      </c>
      <c r="AJ289" s="6"/>
      <c r="AK289" s="6"/>
      <c r="AL289" s="1" t="s">
        <v>38</v>
      </c>
      <c r="AM289" s="1" t="s">
        <v>39</v>
      </c>
      <c r="AN289" s="6"/>
      <c r="AO289" s="6"/>
      <c r="AP289" s="1" t="s">
        <v>40</v>
      </c>
      <c r="AQ289" s="1" t="s">
        <v>41</v>
      </c>
      <c r="AR289" s="6"/>
      <c r="AS289" s="6"/>
      <c r="AT289" s="6"/>
      <c r="AU289" s="6"/>
      <c r="AV289" s="6"/>
      <c r="AW289" s="6"/>
      <c r="AX289" s="1" t="s">
        <v>42</v>
      </c>
      <c r="AY289" s="1" t="s">
        <v>39</v>
      </c>
      <c r="AZ289" s="6"/>
      <c r="BA289" s="6"/>
      <c r="BB289" s="1" t="s">
        <v>42</v>
      </c>
      <c r="BC289" s="1" t="s">
        <v>33</v>
      </c>
      <c r="BD289" s="6"/>
      <c r="BE289" s="6"/>
      <c r="BF289" s="1" t="s">
        <v>42</v>
      </c>
      <c r="BG289" s="1" t="s">
        <v>39</v>
      </c>
      <c r="BH289" s="6">
        <v>4</v>
      </c>
      <c r="BI289" s="11">
        <v>94.4</v>
      </c>
      <c r="BJ289" s="1" t="s">
        <v>43</v>
      </c>
      <c r="BK289" s="1" t="s">
        <v>44</v>
      </c>
      <c r="BL289" s="6">
        <v>3.0000000000000001E-3</v>
      </c>
      <c r="BM289" s="6">
        <v>1.482</v>
      </c>
      <c r="BN289" s="1" t="s">
        <v>45</v>
      </c>
      <c r="BO289" s="1" t="s">
        <v>44</v>
      </c>
      <c r="BP289" s="6"/>
      <c r="BQ289" s="6"/>
      <c r="BR289" s="1" t="s">
        <v>46</v>
      </c>
      <c r="BS289" s="1" t="s">
        <v>47</v>
      </c>
      <c r="BT289" s="6"/>
      <c r="BU289" s="6"/>
      <c r="BV289" s="1" t="s">
        <v>46</v>
      </c>
      <c r="BW289" s="1" t="s">
        <v>41</v>
      </c>
      <c r="BX289" s="6"/>
      <c r="BY289" s="6"/>
      <c r="BZ289" s="1" t="s">
        <v>46</v>
      </c>
      <c r="CA289" s="1" t="s">
        <v>48</v>
      </c>
      <c r="CB289" s="6"/>
      <c r="CC289" s="6"/>
      <c r="CD289" s="1" t="s">
        <v>46</v>
      </c>
      <c r="CE289" s="1" t="s">
        <v>48</v>
      </c>
      <c r="CF289" s="6"/>
      <c r="CG289" s="6"/>
      <c r="CH289" s="1" t="s">
        <v>46</v>
      </c>
      <c r="CI289" s="1" t="s">
        <v>39</v>
      </c>
      <c r="CJ289" s="6"/>
      <c r="CK289" s="6"/>
      <c r="CL289" s="1" t="s">
        <v>49</v>
      </c>
      <c r="CM289" s="1" t="s">
        <v>39</v>
      </c>
      <c r="CN289" s="6"/>
      <c r="CO289" s="6"/>
      <c r="CP289" s="1" t="s">
        <v>50</v>
      </c>
      <c r="CQ289" s="1" t="s">
        <v>51</v>
      </c>
      <c r="CR289" s="6"/>
      <c r="CS289" s="6"/>
      <c r="CT289" s="1" t="s">
        <v>50</v>
      </c>
      <c r="CU289" s="1" t="s">
        <v>39</v>
      </c>
      <c r="CV289" s="6"/>
      <c r="CW289" s="6"/>
      <c r="CX289" s="1" t="s">
        <v>50</v>
      </c>
      <c r="CY289" s="1" t="s">
        <v>39</v>
      </c>
      <c r="CZ289" s="6"/>
      <c r="DA289" s="6"/>
      <c r="DB289" s="1" t="s">
        <v>59</v>
      </c>
      <c r="DC289" s="1" t="s">
        <v>60</v>
      </c>
      <c r="DD289" s="6"/>
      <c r="DE289" s="6"/>
      <c r="DF289" s="1" t="s">
        <v>52</v>
      </c>
      <c r="DG289" s="1" t="s">
        <v>53</v>
      </c>
      <c r="DH289" s="6"/>
      <c r="DI289" s="6"/>
      <c r="DJ289" s="1" t="s">
        <v>31</v>
      </c>
      <c r="DK289" s="11"/>
    </row>
    <row r="290" spans="1:115" ht="15.75" x14ac:dyDescent="0.25">
      <c r="A290" s="6">
        <v>288</v>
      </c>
      <c r="B290" s="6">
        <v>2</v>
      </c>
      <c r="C290" s="9" t="s">
        <v>459</v>
      </c>
      <c r="D290" s="8" t="s">
        <v>373</v>
      </c>
      <c r="E290" s="6">
        <v>171.886</v>
      </c>
      <c r="F290" s="6">
        <v>14.875</v>
      </c>
      <c r="G290" s="10">
        <v>97.097399999999993</v>
      </c>
      <c r="H290" s="3">
        <f t="shared" si="23"/>
        <v>254.10839999999999</v>
      </c>
      <c r="I290" s="3">
        <f t="shared" si="24"/>
        <v>133.89473960000001</v>
      </c>
      <c r="J290" s="1" t="s">
        <v>28</v>
      </c>
      <c r="K290" s="1" t="s">
        <v>29</v>
      </c>
      <c r="L290" s="6"/>
      <c r="M290" s="6"/>
      <c r="N290" s="1" t="s">
        <v>30</v>
      </c>
      <c r="O290" s="1" t="s">
        <v>34</v>
      </c>
      <c r="P290" s="6"/>
      <c r="Q290" s="6"/>
      <c r="R290" s="1" t="s">
        <v>30</v>
      </c>
      <c r="S290" s="1" t="s">
        <v>32</v>
      </c>
      <c r="T290" s="6"/>
      <c r="U290" s="6"/>
      <c r="V290" s="6" t="s">
        <v>30</v>
      </c>
      <c r="W290" s="6" t="s">
        <v>33</v>
      </c>
      <c r="X290" s="6"/>
      <c r="Y290" s="6"/>
      <c r="Z290" s="1" t="s">
        <v>30</v>
      </c>
      <c r="AA290" s="1" t="s">
        <v>34</v>
      </c>
      <c r="AB290" s="6"/>
      <c r="AC290" s="6"/>
      <c r="AD290" s="1" t="s">
        <v>35</v>
      </c>
      <c r="AE290" s="1" t="s">
        <v>29</v>
      </c>
      <c r="AF290" s="6"/>
      <c r="AG290" s="6"/>
      <c r="AH290" s="1" t="s">
        <v>36</v>
      </c>
      <c r="AI290" s="1" t="s">
        <v>37</v>
      </c>
      <c r="AJ290" s="6"/>
      <c r="AK290" s="6"/>
      <c r="AL290" s="1" t="s">
        <v>38</v>
      </c>
      <c r="AM290" s="1" t="s">
        <v>39</v>
      </c>
      <c r="AN290" s="6">
        <v>10</v>
      </c>
      <c r="AO290" s="6">
        <v>6.633</v>
      </c>
      <c r="AP290" s="1" t="s">
        <v>40</v>
      </c>
      <c r="AQ290" s="1" t="s">
        <v>41</v>
      </c>
      <c r="AR290" s="6"/>
      <c r="AS290" s="6"/>
      <c r="AT290" s="6"/>
      <c r="AU290" s="6"/>
      <c r="AV290" s="6"/>
      <c r="AW290" s="6"/>
      <c r="AX290" s="1" t="s">
        <v>42</v>
      </c>
      <c r="AY290" s="1" t="s">
        <v>39</v>
      </c>
      <c r="AZ290" s="6"/>
      <c r="BA290" s="6"/>
      <c r="BB290" s="1" t="s">
        <v>42</v>
      </c>
      <c r="BC290" s="1" t="s">
        <v>33</v>
      </c>
      <c r="BD290" s="6"/>
      <c r="BE290" s="6"/>
      <c r="BF290" s="1" t="s">
        <v>42</v>
      </c>
      <c r="BG290" s="1" t="s">
        <v>39</v>
      </c>
      <c r="BH290" s="6">
        <v>4</v>
      </c>
      <c r="BI290" s="11">
        <v>94.4</v>
      </c>
      <c r="BJ290" s="1" t="s">
        <v>43</v>
      </c>
      <c r="BK290" s="1" t="s">
        <v>44</v>
      </c>
      <c r="BL290" s="6"/>
      <c r="BM290" s="6"/>
      <c r="BN290" s="1" t="s">
        <v>45</v>
      </c>
      <c r="BO290" s="1" t="s">
        <v>44</v>
      </c>
      <c r="BP290" s="6"/>
      <c r="BQ290" s="6"/>
      <c r="BR290" s="1" t="s">
        <v>46</v>
      </c>
      <c r="BS290" s="1" t="s">
        <v>47</v>
      </c>
      <c r="BT290" s="6"/>
      <c r="BU290" s="6"/>
      <c r="BV290" s="1" t="s">
        <v>46</v>
      </c>
      <c r="BW290" s="1" t="s">
        <v>41</v>
      </c>
      <c r="BX290" s="6"/>
      <c r="BY290" s="6"/>
      <c r="BZ290" s="1" t="s">
        <v>46</v>
      </c>
      <c r="CA290" s="1" t="s">
        <v>48</v>
      </c>
      <c r="CB290" s="6"/>
      <c r="CC290" s="6"/>
      <c r="CD290" s="1" t="s">
        <v>46</v>
      </c>
      <c r="CE290" s="1" t="s">
        <v>48</v>
      </c>
      <c r="CF290" s="6"/>
      <c r="CG290" s="6"/>
      <c r="CH290" s="1" t="s">
        <v>46</v>
      </c>
      <c r="CI290" s="1" t="s">
        <v>39</v>
      </c>
      <c r="CJ290" s="6"/>
      <c r="CK290" s="6"/>
      <c r="CL290" s="1" t="s">
        <v>49</v>
      </c>
      <c r="CM290" s="1" t="s">
        <v>39</v>
      </c>
      <c r="CN290" s="6"/>
      <c r="CO290" s="6"/>
      <c r="CP290" s="1" t="s">
        <v>50</v>
      </c>
      <c r="CQ290" s="1" t="s">
        <v>51</v>
      </c>
      <c r="CR290" s="6">
        <v>0.02</v>
      </c>
      <c r="CS290" s="6">
        <v>3.36</v>
      </c>
      <c r="CT290" s="1" t="s">
        <v>50</v>
      </c>
      <c r="CU290" s="1" t="s">
        <v>39</v>
      </c>
      <c r="CV290" s="6"/>
      <c r="CW290" s="6"/>
      <c r="CX290" s="1" t="s">
        <v>50</v>
      </c>
      <c r="CY290" s="1" t="s">
        <v>39</v>
      </c>
      <c r="CZ290" s="6">
        <v>3</v>
      </c>
      <c r="DA290" s="6">
        <v>4.8390000000000004</v>
      </c>
      <c r="DB290" s="1" t="s">
        <v>59</v>
      </c>
      <c r="DC290" s="1" t="s">
        <v>60</v>
      </c>
      <c r="DD290" s="6"/>
      <c r="DE290" s="6"/>
      <c r="DF290" s="1" t="s">
        <v>52</v>
      </c>
      <c r="DG290" s="1" t="s">
        <v>53</v>
      </c>
      <c r="DH290" s="6"/>
      <c r="DI290" s="6"/>
      <c r="DJ290" s="1" t="s">
        <v>31</v>
      </c>
      <c r="DK290" s="11">
        <f>0.254*G290</f>
        <v>24.662739599999998</v>
      </c>
    </row>
    <row r="291" spans="1:115" ht="15.75" x14ac:dyDescent="0.25">
      <c r="A291" s="6">
        <v>289</v>
      </c>
      <c r="B291" s="6">
        <v>2</v>
      </c>
      <c r="C291" s="9" t="s">
        <v>265</v>
      </c>
      <c r="D291" s="8" t="s">
        <v>373</v>
      </c>
      <c r="E291" s="6">
        <v>702.09699999999998</v>
      </c>
      <c r="F291" s="6">
        <v>4.7229999999999999</v>
      </c>
      <c r="G291" s="10">
        <v>224.46755999999999</v>
      </c>
      <c r="H291" s="3">
        <f t="shared" si="23"/>
        <v>921.84156000000007</v>
      </c>
      <c r="I291" s="3">
        <f t="shared" si="24"/>
        <v>176.55776023999999</v>
      </c>
      <c r="J291" s="1" t="s">
        <v>28</v>
      </c>
      <c r="K291" s="1" t="s">
        <v>29</v>
      </c>
      <c r="L291" s="6"/>
      <c r="M291" s="6"/>
      <c r="N291" s="1" t="s">
        <v>30</v>
      </c>
      <c r="O291" s="1" t="s">
        <v>34</v>
      </c>
      <c r="P291" s="6"/>
      <c r="Q291" s="6"/>
      <c r="R291" s="1" t="s">
        <v>30</v>
      </c>
      <c r="S291" s="1" t="s">
        <v>32</v>
      </c>
      <c r="T291" s="6"/>
      <c r="U291" s="6"/>
      <c r="V291" s="6" t="s">
        <v>30</v>
      </c>
      <c r="W291" s="6" t="s">
        <v>33</v>
      </c>
      <c r="X291" s="6">
        <v>4</v>
      </c>
      <c r="Y291" s="6">
        <v>28.42</v>
      </c>
      <c r="Z291" s="1" t="s">
        <v>30</v>
      </c>
      <c r="AA291" s="1" t="s">
        <v>34</v>
      </c>
      <c r="AB291" s="6"/>
      <c r="AC291" s="6"/>
      <c r="AD291" s="1" t="s">
        <v>35</v>
      </c>
      <c r="AE291" s="1" t="s">
        <v>29</v>
      </c>
      <c r="AF291" s="6"/>
      <c r="AG291" s="6"/>
      <c r="AH291" s="1" t="s">
        <v>36</v>
      </c>
      <c r="AI291" s="1" t="s">
        <v>37</v>
      </c>
      <c r="AJ291" s="6"/>
      <c r="AK291" s="6"/>
      <c r="AL291" s="1" t="s">
        <v>38</v>
      </c>
      <c r="AM291" s="1" t="s">
        <v>39</v>
      </c>
      <c r="AN291" s="6">
        <v>5</v>
      </c>
      <c r="AO291" s="6">
        <v>4.1479999999999997</v>
      </c>
      <c r="AP291" s="1" t="s">
        <v>40</v>
      </c>
      <c r="AQ291" s="1" t="s">
        <v>41</v>
      </c>
      <c r="AR291" s="6"/>
      <c r="AS291" s="6"/>
      <c r="AT291" s="6"/>
      <c r="AU291" s="6"/>
      <c r="AV291" s="6"/>
      <c r="AW291" s="6"/>
      <c r="AX291" s="1" t="s">
        <v>42</v>
      </c>
      <c r="AY291" s="1" t="s">
        <v>39</v>
      </c>
      <c r="AZ291" s="6"/>
      <c r="BA291" s="6"/>
      <c r="BB291" s="1" t="s">
        <v>42</v>
      </c>
      <c r="BC291" s="1" t="s">
        <v>33</v>
      </c>
      <c r="BD291" s="6">
        <f>14+1</f>
        <v>15</v>
      </c>
      <c r="BE291" s="6">
        <f>42.67+7.406</f>
        <v>50.076000000000001</v>
      </c>
      <c r="BF291" s="1" t="s">
        <v>42</v>
      </c>
      <c r="BG291" s="1" t="s">
        <v>39</v>
      </c>
      <c r="BH291" s="6">
        <v>7</v>
      </c>
      <c r="BI291" s="11">
        <v>23.849</v>
      </c>
      <c r="BJ291" s="1" t="s">
        <v>43</v>
      </c>
      <c r="BK291" s="1" t="s">
        <v>44</v>
      </c>
      <c r="BL291" s="6">
        <v>6.0000000000000001E-3</v>
      </c>
      <c r="BM291" s="6">
        <v>2.4359999999999999</v>
      </c>
      <c r="BN291" s="1" t="s">
        <v>45</v>
      </c>
      <c r="BO291" s="1" t="s">
        <v>44</v>
      </c>
      <c r="BP291" s="6"/>
      <c r="BQ291" s="6"/>
      <c r="BR291" s="1" t="s">
        <v>46</v>
      </c>
      <c r="BS291" s="1" t="s">
        <v>47</v>
      </c>
      <c r="BT291" s="6"/>
      <c r="BU291" s="6"/>
      <c r="BV291" s="1" t="s">
        <v>46</v>
      </c>
      <c r="BW291" s="1" t="s">
        <v>41</v>
      </c>
      <c r="BX291" s="6"/>
      <c r="BY291" s="6"/>
      <c r="BZ291" s="1" t="s">
        <v>46</v>
      </c>
      <c r="CA291" s="1" t="s">
        <v>48</v>
      </c>
      <c r="CB291" s="6"/>
      <c r="CC291" s="6"/>
      <c r="CD291" s="1" t="s">
        <v>46</v>
      </c>
      <c r="CE291" s="1" t="s">
        <v>48</v>
      </c>
      <c r="CF291" s="6"/>
      <c r="CG291" s="6"/>
      <c r="CH291" s="1" t="s">
        <v>46</v>
      </c>
      <c r="CI291" s="1" t="s">
        <v>39</v>
      </c>
      <c r="CJ291" s="6"/>
      <c r="CK291" s="6"/>
      <c r="CL291" s="1" t="s">
        <v>49</v>
      </c>
      <c r="CM291" s="1" t="s">
        <v>39</v>
      </c>
      <c r="CN291" s="6">
        <v>10</v>
      </c>
      <c r="CO291" s="6">
        <v>5.76</v>
      </c>
      <c r="CP291" s="1" t="s">
        <v>50</v>
      </c>
      <c r="CQ291" s="1" t="s">
        <v>51</v>
      </c>
      <c r="CR291" s="6">
        <v>0.02</v>
      </c>
      <c r="CS291" s="6">
        <v>3.36</v>
      </c>
      <c r="CT291" s="1" t="s">
        <v>50</v>
      </c>
      <c r="CU291" s="1" t="s">
        <v>39</v>
      </c>
      <c r="CV291" s="6">
        <v>9</v>
      </c>
      <c r="CW291" s="6">
        <v>1.494</v>
      </c>
      <c r="CX291" s="1" t="s">
        <v>50</v>
      </c>
      <c r="CY291" s="1" t="s">
        <v>39</v>
      </c>
      <c r="CZ291" s="6"/>
      <c r="DA291" s="6"/>
      <c r="DB291" s="1" t="s">
        <v>59</v>
      </c>
      <c r="DC291" s="1" t="s">
        <v>60</v>
      </c>
      <c r="DD291" s="6"/>
      <c r="DE291" s="6"/>
      <c r="DF291" s="1" t="s">
        <v>52</v>
      </c>
      <c r="DG291" s="1" t="s">
        <v>53</v>
      </c>
      <c r="DH291" s="6"/>
      <c r="DI291" s="6"/>
      <c r="DJ291" s="1" t="s">
        <v>31</v>
      </c>
      <c r="DK291" s="11">
        <f>0.254*G291</f>
        <v>57.014760240000001</v>
      </c>
    </row>
    <row r="292" spans="1:115" s="12" customFormat="1" ht="15.75" x14ac:dyDescent="0.25">
      <c r="A292" s="6">
        <v>290</v>
      </c>
      <c r="B292" s="6">
        <v>2</v>
      </c>
      <c r="C292" s="9" t="s">
        <v>266</v>
      </c>
      <c r="D292" s="8" t="s">
        <v>373</v>
      </c>
      <c r="E292" s="6">
        <v>192.03100000000001</v>
      </c>
      <c r="F292" s="6">
        <v>17.343</v>
      </c>
      <c r="G292" s="10">
        <v>186.72492</v>
      </c>
      <c r="H292" s="3">
        <f t="shared" si="23"/>
        <v>361.41291999999999</v>
      </c>
      <c r="I292" s="3">
        <f t="shared" si="24"/>
        <v>409.67700000000008</v>
      </c>
      <c r="J292" s="1" t="s">
        <v>28</v>
      </c>
      <c r="K292" s="1" t="s">
        <v>29</v>
      </c>
      <c r="L292" s="6"/>
      <c r="M292" s="6"/>
      <c r="N292" s="1" t="s">
        <v>30</v>
      </c>
      <c r="O292" s="1" t="s">
        <v>34</v>
      </c>
      <c r="P292" s="6"/>
      <c r="Q292" s="6"/>
      <c r="R292" s="1" t="s">
        <v>30</v>
      </c>
      <c r="S292" s="1" t="s">
        <v>32</v>
      </c>
      <c r="T292" s="6"/>
      <c r="U292" s="6"/>
      <c r="V292" s="6" t="s">
        <v>30</v>
      </c>
      <c r="W292" s="6" t="s">
        <v>33</v>
      </c>
      <c r="X292" s="6"/>
      <c r="Y292" s="6"/>
      <c r="Z292" s="1" t="s">
        <v>30</v>
      </c>
      <c r="AA292" s="1" t="s">
        <v>34</v>
      </c>
      <c r="AB292" s="6"/>
      <c r="AC292" s="6"/>
      <c r="AD292" s="1" t="s">
        <v>35</v>
      </c>
      <c r="AE292" s="1" t="s">
        <v>29</v>
      </c>
      <c r="AF292" s="6"/>
      <c r="AG292" s="6"/>
      <c r="AH292" s="1" t="s">
        <v>36</v>
      </c>
      <c r="AI292" s="1" t="s">
        <v>37</v>
      </c>
      <c r="AJ292" s="6"/>
      <c r="AK292" s="6"/>
      <c r="AL292" s="1" t="s">
        <v>38</v>
      </c>
      <c r="AM292" s="1" t="s">
        <v>39</v>
      </c>
      <c r="AN292" s="6"/>
      <c r="AO292" s="6"/>
      <c r="AP292" s="1" t="s">
        <v>40</v>
      </c>
      <c r="AQ292" s="1" t="s">
        <v>41</v>
      </c>
      <c r="AR292" s="6"/>
      <c r="AS292" s="6"/>
      <c r="AT292" s="6"/>
      <c r="AU292" s="6"/>
      <c r="AV292" s="6"/>
      <c r="AW292" s="6"/>
      <c r="AX292" s="1" t="s">
        <v>42</v>
      </c>
      <c r="AY292" s="1" t="s">
        <v>39</v>
      </c>
      <c r="AZ292" s="6">
        <v>1</v>
      </c>
      <c r="BA292" s="6">
        <v>3.2909999999999999</v>
      </c>
      <c r="BB292" s="1" t="s">
        <v>42</v>
      </c>
      <c r="BC292" s="1" t="s">
        <v>33</v>
      </c>
      <c r="BD292" s="6">
        <v>5</v>
      </c>
      <c r="BE292" s="6">
        <f>5*7.406</f>
        <v>37.03</v>
      </c>
      <c r="BF292" s="1" t="s">
        <v>42</v>
      </c>
      <c r="BG292" s="1" t="s">
        <v>39</v>
      </c>
      <c r="BH292" s="6">
        <v>15</v>
      </c>
      <c r="BI292" s="11">
        <v>354</v>
      </c>
      <c r="BJ292" s="1" t="s">
        <v>43</v>
      </c>
      <c r="BK292" s="1" t="s">
        <v>44</v>
      </c>
      <c r="BL292" s="6">
        <v>8.9999999999999993E-3</v>
      </c>
      <c r="BM292" s="6">
        <f>4.785+1.976</f>
        <v>6.7610000000000001</v>
      </c>
      <c r="BN292" s="1" t="s">
        <v>45</v>
      </c>
      <c r="BO292" s="1" t="s">
        <v>44</v>
      </c>
      <c r="BP292" s="6"/>
      <c r="BQ292" s="6"/>
      <c r="BR292" s="1" t="s">
        <v>46</v>
      </c>
      <c r="BS292" s="1" t="s">
        <v>47</v>
      </c>
      <c r="BT292" s="6"/>
      <c r="BU292" s="6"/>
      <c r="BV292" s="1" t="s">
        <v>46</v>
      </c>
      <c r="BW292" s="1" t="s">
        <v>41</v>
      </c>
      <c r="BX292" s="6"/>
      <c r="BY292" s="6"/>
      <c r="BZ292" s="1" t="s">
        <v>46</v>
      </c>
      <c r="CA292" s="1" t="s">
        <v>48</v>
      </c>
      <c r="CB292" s="6"/>
      <c r="CC292" s="6"/>
      <c r="CD292" s="1" t="s">
        <v>46</v>
      </c>
      <c r="CE292" s="1" t="s">
        <v>48</v>
      </c>
      <c r="CF292" s="6"/>
      <c r="CG292" s="6"/>
      <c r="CH292" s="1" t="s">
        <v>46</v>
      </c>
      <c r="CI292" s="1" t="s">
        <v>39</v>
      </c>
      <c r="CJ292" s="6"/>
      <c r="CK292" s="6"/>
      <c r="CL292" s="1" t="s">
        <v>49</v>
      </c>
      <c r="CM292" s="1" t="s">
        <v>39</v>
      </c>
      <c r="CN292" s="6"/>
      <c r="CO292" s="6"/>
      <c r="CP292" s="1" t="s">
        <v>50</v>
      </c>
      <c r="CQ292" s="1" t="s">
        <v>51</v>
      </c>
      <c r="CR292" s="6"/>
      <c r="CS292" s="6"/>
      <c r="CT292" s="1" t="s">
        <v>50</v>
      </c>
      <c r="CU292" s="1" t="s">
        <v>39</v>
      </c>
      <c r="CV292" s="6">
        <v>5</v>
      </c>
      <c r="CW292" s="6">
        <v>8.5950000000000006</v>
      </c>
      <c r="CX292" s="1" t="s">
        <v>50</v>
      </c>
      <c r="CY292" s="1" t="s">
        <v>39</v>
      </c>
      <c r="CZ292" s="6"/>
      <c r="DA292" s="6"/>
      <c r="DB292" s="1" t="s">
        <v>59</v>
      </c>
      <c r="DC292" s="1" t="s">
        <v>60</v>
      </c>
      <c r="DD292" s="6"/>
      <c r="DE292" s="6"/>
      <c r="DF292" s="1" t="s">
        <v>52</v>
      </c>
      <c r="DG292" s="1" t="s">
        <v>53</v>
      </c>
      <c r="DH292" s="6"/>
      <c r="DI292" s="6"/>
      <c r="DJ292" s="1" t="s">
        <v>31</v>
      </c>
      <c r="DK292" s="11"/>
    </row>
    <row r="293" spans="1:115" ht="15.75" x14ac:dyDescent="0.25">
      <c r="A293" s="6">
        <v>291</v>
      </c>
      <c r="B293" s="6">
        <v>2</v>
      </c>
      <c r="C293" s="9" t="s">
        <v>460</v>
      </c>
      <c r="D293" s="8" t="s">
        <v>373</v>
      </c>
      <c r="E293" s="6">
        <v>500.54599999999999</v>
      </c>
      <c r="F293" s="6">
        <v>12.321999999999999</v>
      </c>
      <c r="G293" s="10">
        <v>334.96427999999997</v>
      </c>
      <c r="H293" s="3">
        <f t="shared" si="23"/>
        <v>823.18827999999996</v>
      </c>
      <c r="I293" s="3">
        <f t="shared" si="24"/>
        <v>254.03092712</v>
      </c>
      <c r="J293" s="1" t="s">
        <v>28</v>
      </c>
      <c r="K293" s="1" t="s">
        <v>29</v>
      </c>
      <c r="L293" s="6"/>
      <c r="M293" s="6"/>
      <c r="N293" s="1" t="s">
        <v>30</v>
      </c>
      <c r="O293" s="1" t="s">
        <v>34</v>
      </c>
      <c r="P293" s="6"/>
      <c r="Q293" s="6"/>
      <c r="R293" s="1" t="s">
        <v>30</v>
      </c>
      <c r="S293" s="1" t="s">
        <v>32</v>
      </c>
      <c r="T293" s="6"/>
      <c r="U293" s="6"/>
      <c r="V293" s="6" t="s">
        <v>30</v>
      </c>
      <c r="W293" s="6" t="s">
        <v>33</v>
      </c>
      <c r="X293" s="6">
        <v>1</v>
      </c>
      <c r="Y293" s="6">
        <v>7.1050000000000004</v>
      </c>
      <c r="Z293" s="1" t="s">
        <v>30</v>
      </c>
      <c r="AA293" s="1" t="s">
        <v>34</v>
      </c>
      <c r="AB293" s="6">
        <v>4</v>
      </c>
      <c r="AC293" s="6">
        <v>4.6440000000000001</v>
      </c>
      <c r="AD293" s="1" t="s">
        <v>35</v>
      </c>
      <c r="AE293" s="1" t="s">
        <v>29</v>
      </c>
      <c r="AF293" s="6"/>
      <c r="AG293" s="6"/>
      <c r="AH293" s="1" t="s">
        <v>36</v>
      </c>
      <c r="AI293" s="1" t="s">
        <v>37</v>
      </c>
      <c r="AJ293" s="6"/>
      <c r="AK293" s="6"/>
      <c r="AL293" s="1" t="s">
        <v>38</v>
      </c>
      <c r="AM293" s="1" t="s">
        <v>39</v>
      </c>
      <c r="AN293" s="6">
        <v>10</v>
      </c>
      <c r="AO293" s="6">
        <v>6.633</v>
      </c>
      <c r="AP293" s="1" t="s">
        <v>40</v>
      </c>
      <c r="AQ293" s="1" t="s">
        <v>41</v>
      </c>
      <c r="AR293" s="6"/>
      <c r="AS293" s="6"/>
      <c r="AT293" s="6"/>
      <c r="AU293" s="6"/>
      <c r="AV293" s="6"/>
      <c r="AW293" s="6"/>
      <c r="AX293" s="1" t="s">
        <v>42</v>
      </c>
      <c r="AY293" s="1" t="s">
        <v>39</v>
      </c>
      <c r="AZ293" s="6"/>
      <c r="BA293" s="6"/>
      <c r="BB293" s="1" t="s">
        <v>42</v>
      </c>
      <c r="BC293" s="1" t="s">
        <v>33</v>
      </c>
      <c r="BD293" s="6">
        <v>2</v>
      </c>
      <c r="BE293" s="6">
        <v>14.811999999999999</v>
      </c>
      <c r="BF293" s="1" t="s">
        <v>42</v>
      </c>
      <c r="BG293" s="1" t="s">
        <v>39</v>
      </c>
      <c r="BH293" s="6"/>
      <c r="BI293" s="11"/>
      <c r="BJ293" s="1" t="s">
        <v>43</v>
      </c>
      <c r="BK293" s="1" t="s">
        <v>44</v>
      </c>
      <c r="BL293" s="6"/>
      <c r="BM293" s="6"/>
      <c r="BN293" s="1" t="s">
        <v>45</v>
      </c>
      <c r="BO293" s="1" t="s">
        <v>44</v>
      </c>
      <c r="BP293" s="6"/>
      <c r="BQ293" s="6"/>
      <c r="BR293" s="1" t="s">
        <v>46</v>
      </c>
      <c r="BS293" s="1" t="s">
        <v>47</v>
      </c>
      <c r="BT293" s="6"/>
      <c r="BU293" s="6"/>
      <c r="BV293" s="1" t="s">
        <v>46</v>
      </c>
      <c r="BW293" s="1" t="s">
        <v>41</v>
      </c>
      <c r="BX293" s="6"/>
      <c r="BY293" s="6"/>
      <c r="BZ293" s="1" t="s">
        <v>46</v>
      </c>
      <c r="CA293" s="1" t="s">
        <v>48</v>
      </c>
      <c r="CB293" s="6"/>
      <c r="CC293" s="6"/>
      <c r="CD293" s="1" t="s">
        <v>46</v>
      </c>
      <c r="CE293" s="1" t="s">
        <v>48</v>
      </c>
      <c r="CF293" s="6"/>
      <c r="CG293" s="6"/>
      <c r="CH293" s="1" t="s">
        <v>46</v>
      </c>
      <c r="CI293" s="1" t="s">
        <v>39</v>
      </c>
      <c r="CJ293" s="6">
        <v>1</v>
      </c>
      <c r="CK293" s="6">
        <v>5.9770000000000003</v>
      </c>
      <c r="CL293" s="1" t="s">
        <v>49</v>
      </c>
      <c r="CM293" s="1" t="s">
        <v>39</v>
      </c>
      <c r="CN293" s="6"/>
      <c r="CO293" s="6"/>
      <c r="CP293" s="1" t="s">
        <v>50</v>
      </c>
      <c r="CQ293" s="1" t="s">
        <v>51</v>
      </c>
      <c r="CR293" s="6">
        <v>0.15</v>
      </c>
      <c r="CS293" s="6">
        <v>25.2</v>
      </c>
      <c r="CT293" s="1" t="s">
        <v>50</v>
      </c>
      <c r="CU293" s="1" t="s">
        <v>39</v>
      </c>
      <c r="CV293" s="6">
        <v>54</v>
      </c>
      <c r="CW293" s="6">
        <v>96.513999999999996</v>
      </c>
      <c r="CX293" s="1" t="s">
        <v>50</v>
      </c>
      <c r="CY293" s="1" t="s">
        <v>39</v>
      </c>
      <c r="CZ293" s="6">
        <v>5</v>
      </c>
      <c r="DA293" s="6">
        <v>8.0649999999999995</v>
      </c>
      <c r="DB293" s="1" t="s">
        <v>59</v>
      </c>
      <c r="DC293" s="1" t="s">
        <v>60</v>
      </c>
      <c r="DD293" s="6"/>
      <c r="DE293" s="6"/>
      <c r="DF293" s="1" t="s">
        <v>52</v>
      </c>
      <c r="DG293" s="1" t="s">
        <v>53</v>
      </c>
      <c r="DH293" s="6"/>
      <c r="DI293" s="6"/>
      <c r="DJ293" s="1" t="s">
        <v>31</v>
      </c>
      <c r="DK293" s="11">
        <f>0.254*G293</f>
        <v>85.080927119999998</v>
      </c>
    </row>
    <row r="294" spans="1:115" ht="15.75" x14ac:dyDescent="0.25">
      <c r="A294" s="6">
        <v>292</v>
      </c>
      <c r="B294" s="6">
        <v>2</v>
      </c>
      <c r="C294" s="9" t="s">
        <v>461</v>
      </c>
      <c r="D294" s="8" t="s">
        <v>373</v>
      </c>
      <c r="E294" s="6">
        <v>74.061999999999998</v>
      </c>
      <c r="F294" s="6">
        <v>6.1319999999999997</v>
      </c>
      <c r="G294" s="10">
        <v>51.626519999999999</v>
      </c>
      <c r="H294" s="3">
        <f t="shared" si="23"/>
        <v>119.55651999999999</v>
      </c>
      <c r="I294" s="3">
        <f t="shared" si="24"/>
        <v>46.14513608</v>
      </c>
      <c r="J294" s="1" t="s">
        <v>28</v>
      </c>
      <c r="K294" s="1" t="s">
        <v>29</v>
      </c>
      <c r="L294" s="6"/>
      <c r="M294" s="6"/>
      <c r="N294" s="1" t="s">
        <v>30</v>
      </c>
      <c r="O294" s="1" t="s">
        <v>34</v>
      </c>
      <c r="P294" s="6"/>
      <c r="Q294" s="6"/>
      <c r="R294" s="1" t="s">
        <v>30</v>
      </c>
      <c r="S294" s="1" t="s">
        <v>32</v>
      </c>
      <c r="T294" s="6"/>
      <c r="U294" s="6"/>
      <c r="V294" s="6" t="s">
        <v>30</v>
      </c>
      <c r="W294" s="6" t="s">
        <v>33</v>
      </c>
      <c r="X294" s="6"/>
      <c r="Y294" s="6"/>
      <c r="Z294" s="1" t="s">
        <v>30</v>
      </c>
      <c r="AA294" s="1" t="s">
        <v>34</v>
      </c>
      <c r="AB294" s="6"/>
      <c r="AC294" s="6"/>
      <c r="AD294" s="1" t="s">
        <v>35</v>
      </c>
      <c r="AE294" s="1" t="s">
        <v>29</v>
      </c>
      <c r="AF294" s="6"/>
      <c r="AG294" s="6"/>
      <c r="AH294" s="1" t="s">
        <v>36</v>
      </c>
      <c r="AI294" s="1" t="s">
        <v>37</v>
      </c>
      <c r="AJ294" s="6"/>
      <c r="AK294" s="6"/>
      <c r="AL294" s="1" t="s">
        <v>38</v>
      </c>
      <c r="AM294" s="1" t="s">
        <v>39</v>
      </c>
      <c r="AN294" s="6"/>
      <c r="AO294" s="6"/>
      <c r="AP294" s="1" t="s">
        <v>40</v>
      </c>
      <c r="AQ294" s="1" t="s">
        <v>41</v>
      </c>
      <c r="AR294" s="6"/>
      <c r="AS294" s="6"/>
      <c r="AT294" s="6"/>
      <c r="AU294" s="6"/>
      <c r="AV294" s="6"/>
      <c r="AW294" s="6"/>
      <c r="AX294" s="1" t="s">
        <v>42</v>
      </c>
      <c r="AY294" s="1" t="s">
        <v>39</v>
      </c>
      <c r="AZ294" s="6"/>
      <c r="BA294" s="6"/>
      <c r="BB294" s="1" t="s">
        <v>42</v>
      </c>
      <c r="BC294" s="1" t="s">
        <v>33</v>
      </c>
      <c r="BD294" s="6">
        <v>2</v>
      </c>
      <c r="BE294" s="6">
        <v>14.811999999999999</v>
      </c>
      <c r="BF294" s="1" t="s">
        <v>42</v>
      </c>
      <c r="BG294" s="1" t="s">
        <v>39</v>
      </c>
      <c r="BH294" s="6"/>
      <c r="BI294" s="11"/>
      <c r="BJ294" s="1" t="s">
        <v>43</v>
      </c>
      <c r="BK294" s="1" t="s">
        <v>44</v>
      </c>
      <c r="BL294" s="6"/>
      <c r="BM294" s="6"/>
      <c r="BN294" s="1" t="s">
        <v>45</v>
      </c>
      <c r="BO294" s="1" t="s">
        <v>44</v>
      </c>
      <c r="BP294" s="6"/>
      <c r="BQ294" s="6"/>
      <c r="BR294" s="1" t="s">
        <v>46</v>
      </c>
      <c r="BS294" s="1" t="s">
        <v>47</v>
      </c>
      <c r="BT294" s="6"/>
      <c r="BU294" s="6"/>
      <c r="BV294" s="1" t="s">
        <v>46</v>
      </c>
      <c r="BW294" s="1" t="s">
        <v>41</v>
      </c>
      <c r="BX294" s="6"/>
      <c r="BY294" s="6"/>
      <c r="BZ294" s="1" t="s">
        <v>46</v>
      </c>
      <c r="CA294" s="1" t="s">
        <v>48</v>
      </c>
      <c r="CB294" s="6"/>
      <c r="CC294" s="6"/>
      <c r="CD294" s="1" t="s">
        <v>46</v>
      </c>
      <c r="CE294" s="1" t="s">
        <v>48</v>
      </c>
      <c r="CF294" s="6">
        <v>0.01</v>
      </c>
      <c r="CG294" s="6">
        <v>15.34</v>
      </c>
      <c r="CH294" s="1" t="s">
        <v>46</v>
      </c>
      <c r="CI294" s="1" t="s">
        <v>39</v>
      </c>
      <c r="CJ294" s="6"/>
      <c r="CK294" s="6"/>
      <c r="CL294" s="1" t="s">
        <v>49</v>
      </c>
      <c r="CM294" s="1" t="s">
        <v>39</v>
      </c>
      <c r="CN294" s="6">
        <v>5</v>
      </c>
      <c r="CO294" s="6">
        <v>2.88</v>
      </c>
      <c r="CP294" s="1" t="s">
        <v>50</v>
      </c>
      <c r="CQ294" s="1" t="s">
        <v>51</v>
      </c>
      <c r="CR294" s="6"/>
      <c r="CS294" s="6"/>
      <c r="CT294" s="1" t="s">
        <v>50</v>
      </c>
      <c r="CU294" s="1" t="s">
        <v>39</v>
      </c>
      <c r="CV294" s="6"/>
      <c r="CW294" s="6"/>
      <c r="CX294" s="1" t="s">
        <v>50</v>
      </c>
      <c r="CY294" s="1" t="s">
        <v>39</v>
      </c>
      <c r="CZ294" s="6"/>
      <c r="DA294" s="6"/>
      <c r="DB294" s="1" t="s">
        <v>59</v>
      </c>
      <c r="DC294" s="1" t="s">
        <v>60</v>
      </c>
      <c r="DD294" s="6"/>
      <c r="DE294" s="6"/>
      <c r="DF294" s="1" t="s">
        <v>52</v>
      </c>
      <c r="DG294" s="1" t="s">
        <v>53</v>
      </c>
      <c r="DH294" s="6"/>
      <c r="DI294" s="6"/>
      <c r="DJ294" s="1" t="s">
        <v>31</v>
      </c>
      <c r="DK294" s="11">
        <f>0.254*G294</f>
        <v>13.11313608</v>
      </c>
    </row>
    <row r="295" spans="1:115" ht="15.75" x14ac:dyDescent="0.25">
      <c r="A295" s="6">
        <v>293</v>
      </c>
      <c r="B295" s="6">
        <v>2</v>
      </c>
      <c r="C295" s="9" t="s">
        <v>267</v>
      </c>
      <c r="D295" s="8" t="s">
        <v>373</v>
      </c>
      <c r="E295" s="6">
        <v>136.52099999999999</v>
      </c>
      <c r="F295" s="6">
        <v>27.353000000000002</v>
      </c>
      <c r="G295" s="10">
        <v>55.803239999999903</v>
      </c>
      <c r="H295" s="3">
        <f t="shared" si="23"/>
        <v>164.97123999999988</v>
      </c>
      <c r="I295" s="3">
        <f t="shared" si="24"/>
        <v>116.86302295999998</v>
      </c>
      <c r="J295" s="1" t="s">
        <v>28</v>
      </c>
      <c r="K295" s="1" t="s">
        <v>29</v>
      </c>
      <c r="L295" s="6"/>
      <c r="M295" s="6"/>
      <c r="N295" s="1" t="s">
        <v>30</v>
      </c>
      <c r="O295" s="1" t="s">
        <v>34</v>
      </c>
      <c r="P295" s="6"/>
      <c r="Q295" s="6"/>
      <c r="R295" s="1" t="s">
        <v>30</v>
      </c>
      <c r="S295" s="1" t="s">
        <v>32</v>
      </c>
      <c r="T295" s="6"/>
      <c r="U295" s="6"/>
      <c r="V295" s="6" t="s">
        <v>30</v>
      </c>
      <c r="W295" s="6" t="s">
        <v>33</v>
      </c>
      <c r="X295" s="6">
        <v>3</v>
      </c>
      <c r="Y295" s="6">
        <v>21.315000000000001</v>
      </c>
      <c r="Z295" s="1" t="s">
        <v>30</v>
      </c>
      <c r="AA295" s="1" t="s">
        <v>34</v>
      </c>
      <c r="AB295" s="6"/>
      <c r="AC295" s="6"/>
      <c r="AD295" s="1" t="s">
        <v>35</v>
      </c>
      <c r="AE295" s="1" t="s">
        <v>29</v>
      </c>
      <c r="AF295" s="6"/>
      <c r="AG295" s="6"/>
      <c r="AH295" s="1" t="s">
        <v>36</v>
      </c>
      <c r="AI295" s="1" t="s">
        <v>37</v>
      </c>
      <c r="AJ295" s="6"/>
      <c r="AK295" s="6"/>
      <c r="AL295" s="1" t="s">
        <v>38</v>
      </c>
      <c r="AM295" s="1" t="s">
        <v>39</v>
      </c>
      <c r="AN295" s="6">
        <v>2</v>
      </c>
      <c r="AO295" s="6">
        <v>1.103</v>
      </c>
      <c r="AP295" s="1" t="s">
        <v>40</v>
      </c>
      <c r="AQ295" s="1" t="s">
        <v>41</v>
      </c>
      <c r="AR295" s="6"/>
      <c r="AS295" s="6"/>
      <c r="AT295" s="6"/>
      <c r="AU295" s="6"/>
      <c r="AV295" s="6"/>
      <c r="AW295" s="6"/>
      <c r="AX295" s="1" t="s">
        <v>42</v>
      </c>
      <c r="AY295" s="1" t="s">
        <v>39</v>
      </c>
      <c r="AZ295" s="6"/>
      <c r="BA295" s="6"/>
      <c r="BB295" s="1" t="s">
        <v>42</v>
      </c>
      <c r="BC295" s="1" t="s">
        <v>33</v>
      </c>
      <c r="BD295" s="6">
        <f>10+1</f>
        <v>11</v>
      </c>
      <c r="BE295" s="6">
        <f>51.74+7.406</f>
        <v>59.146000000000001</v>
      </c>
      <c r="BF295" s="1" t="s">
        <v>42</v>
      </c>
      <c r="BG295" s="1" t="s">
        <v>39</v>
      </c>
      <c r="BH295" s="6"/>
      <c r="BI295" s="11"/>
      <c r="BJ295" s="1" t="s">
        <v>43</v>
      </c>
      <c r="BK295" s="1" t="s">
        <v>44</v>
      </c>
      <c r="BL295" s="6">
        <v>8.0000000000000002E-3</v>
      </c>
      <c r="BM295" s="6">
        <v>3.2480000000000002</v>
      </c>
      <c r="BN295" s="1" t="s">
        <v>45</v>
      </c>
      <c r="BO295" s="1" t="s">
        <v>44</v>
      </c>
      <c r="BP295" s="6"/>
      <c r="BQ295" s="6"/>
      <c r="BR295" s="1" t="s">
        <v>46</v>
      </c>
      <c r="BS295" s="1" t="s">
        <v>47</v>
      </c>
      <c r="BT295" s="6"/>
      <c r="BU295" s="6"/>
      <c r="BV295" s="1" t="s">
        <v>46</v>
      </c>
      <c r="BW295" s="1" t="s">
        <v>41</v>
      </c>
      <c r="BX295" s="6"/>
      <c r="BY295" s="6"/>
      <c r="BZ295" s="1" t="s">
        <v>46</v>
      </c>
      <c r="CA295" s="1" t="s">
        <v>48</v>
      </c>
      <c r="CB295" s="6"/>
      <c r="CC295" s="6"/>
      <c r="CD295" s="1" t="s">
        <v>46</v>
      </c>
      <c r="CE295" s="1" t="s">
        <v>48</v>
      </c>
      <c r="CF295" s="6"/>
      <c r="CG295" s="6"/>
      <c r="CH295" s="1" t="s">
        <v>46</v>
      </c>
      <c r="CI295" s="1" t="s">
        <v>39</v>
      </c>
      <c r="CJ295" s="6"/>
      <c r="CK295" s="6"/>
      <c r="CL295" s="1" t="s">
        <v>49</v>
      </c>
      <c r="CM295" s="1" t="s">
        <v>39</v>
      </c>
      <c r="CN295" s="6"/>
      <c r="CO295" s="6"/>
      <c r="CP295" s="1" t="s">
        <v>50</v>
      </c>
      <c r="CQ295" s="1" t="s">
        <v>51</v>
      </c>
      <c r="CR295" s="6">
        <v>0.02</v>
      </c>
      <c r="CS295" s="6">
        <v>3.36</v>
      </c>
      <c r="CT295" s="1" t="s">
        <v>50</v>
      </c>
      <c r="CU295" s="1" t="s">
        <v>39</v>
      </c>
      <c r="CV295" s="6"/>
      <c r="CW295" s="6"/>
      <c r="CX295" s="1" t="s">
        <v>50</v>
      </c>
      <c r="CY295" s="1" t="s">
        <v>39</v>
      </c>
      <c r="CZ295" s="6">
        <v>9</v>
      </c>
      <c r="DA295" s="6">
        <v>14.516999999999999</v>
      </c>
      <c r="DB295" s="1" t="s">
        <v>59</v>
      </c>
      <c r="DC295" s="1" t="s">
        <v>60</v>
      </c>
      <c r="DD295" s="6"/>
      <c r="DE295" s="6"/>
      <c r="DF295" s="1" t="s">
        <v>52</v>
      </c>
      <c r="DG295" s="1" t="s">
        <v>53</v>
      </c>
      <c r="DH295" s="6"/>
      <c r="DI295" s="6"/>
      <c r="DJ295" s="1" t="s">
        <v>31</v>
      </c>
      <c r="DK295" s="11">
        <f>0.254*G295</f>
        <v>14.174022959999975</v>
      </c>
    </row>
    <row r="296" spans="1:115" ht="15.75" x14ac:dyDescent="0.25">
      <c r="A296" s="6">
        <v>294</v>
      </c>
      <c r="B296" s="6">
        <v>2</v>
      </c>
      <c r="C296" s="9" t="s">
        <v>462</v>
      </c>
      <c r="D296" s="8" t="s">
        <v>373</v>
      </c>
      <c r="E296" s="6">
        <v>87.331000000000003</v>
      </c>
      <c r="F296" s="6">
        <v>59.863999999999997</v>
      </c>
      <c r="G296" s="10">
        <v>53.260680000000001</v>
      </c>
      <c r="H296" s="3">
        <f t="shared" si="23"/>
        <v>80.727680000000007</v>
      </c>
      <c r="I296" s="3">
        <f t="shared" si="24"/>
        <v>80.728000000000009</v>
      </c>
      <c r="J296" s="1" t="s">
        <v>28</v>
      </c>
      <c r="K296" s="1" t="s">
        <v>29</v>
      </c>
      <c r="L296" s="6"/>
      <c r="M296" s="6"/>
      <c r="N296" s="1" t="s">
        <v>30</v>
      </c>
      <c r="O296" s="1" t="s">
        <v>34</v>
      </c>
      <c r="P296" s="6"/>
      <c r="Q296" s="6"/>
      <c r="R296" s="1" t="s">
        <v>30</v>
      </c>
      <c r="S296" s="1" t="s">
        <v>32</v>
      </c>
      <c r="T296" s="6"/>
      <c r="U296" s="6"/>
      <c r="V296" s="6" t="s">
        <v>30</v>
      </c>
      <c r="W296" s="6" t="s">
        <v>33</v>
      </c>
      <c r="X296" s="6">
        <v>1</v>
      </c>
      <c r="Y296" s="6">
        <v>7.1050000000000004</v>
      </c>
      <c r="Z296" s="1" t="s">
        <v>30</v>
      </c>
      <c r="AA296" s="1" t="s">
        <v>34</v>
      </c>
      <c r="AB296" s="6"/>
      <c r="AC296" s="6"/>
      <c r="AD296" s="1" t="s">
        <v>35</v>
      </c>
      <c r="AE296" s="1" t="s">
        <v>29</v>
      </c>
      <c r="AF296" s="6">
        <v>0.03</v>
      </c>
      <c r="AG296" s="6">
        <v>41.46</v>
      </c>
      <c r="AH296" s="1" t="s">
        <v>36</v>
      </c>
      <c r="AI296" s="1" t="s">
        <v>37</v>
      </c>
      <c r="AJ296" s="6"/>
      <c r="AK296" s="6"/>
      <c r="AL296" s="1" t="s">
        <v>38</v>
      </c>
      <c r="AM296" s="1" t="s">
        <v>39</v>
      </c>
      <c r="AN296" s="6">
        <v>2</v>
      </c>
      <c r="AO296" s="6">
        <v>1.103</v>
      </c>
      <c r="AP296" s="1" t="s">
        <v>40</v>
      </c>
      <c r="AQ296" s="1" t="s">
        <v>41</v>
      </c>
      <c r="AR296" s="6"/>
      <c r="AS296" s="6"/>
      <c r="AT296" s="6"/>
      <c r="AU296" s="6"/>
      <c r="AV296" s="6"/>
      <c r="AW296" s="6"/>
      <c r="AX296" s="1" t="s">
        <v>42</v>
      </c>
      <c r="AY296" s="1" t="s">
        <v>39</v>
      </c>
      <c r="AZ296" s="6"/>
      <c r="BA296" s="6"/>
      <c r="BB296" s="1" t="s">
        <v>42</v>
      </c>
      <c r="BC296" s="1" t="s">
        <v>33</v>
      </c>
      <c r="BD296" s="6">
        <v>2</v>
      </c>
      <c r="BE296" s="6">
        <v>14.811999999999999</v>
      </c>
      <c r="BF296" s="1" t="s">
        <v>42</v>
      </c>
      <c r="BG296" s="1" t="s">
        <v>39</v>
      </c>
      <c r="BH296" s="6"/>
      <c r="BI296" s="11"/>
      <c r="BJ296" s="1" t="s">
        <v>43</v>
      </c>
      <c r="BK296" s="1" t="s">
        <v>44</v>
      </c>
      <c r="BL296" s="6">
        <v>8.0000000000000002E-3</v>
      </c>
      <c r="BM296" s="6">
        <v>3.952</v>
      </c>
      <c r="BN296" s="1" t="s">
        <v>45</v>
      </c>
      <c r="BO296" s="1" t="s">
        <v>44</v>
      </c>
      <c r="BP296" s="6"/>
      <c r="BQ296" s="6"/>
      <c r="BR296" s="1" t="s">
        <v>46</v>
      </c>
      <c r="BS296" s="1" t="s">
        <v>47</v>
      </c>
      <c r="BT296" s="6"/>
      <c r="BU296" s="6"/>
      <c r="BV296" s="1" t="s">
        <v>46</v>
      </c>
      <c r="BW296" s="1" t="s">
        <v>41</v>
      </c>
      <c r="BX296" s="6"/>
      <c r="BY296" s="6"/>
      <c r="BZ296" s="1" t="s">
        <v>46</v>
      </c>
      <c r="CA296" s="1" t="s">
        <v>48</v>
      </c>
      <c r="CB296" s="6"/>
      <c r="CC296" s="6"/>
      <c r="CD296" s="1" t="s">
        <v>46</v>
      </c>
      <c r="CE296" s="1" t="s">
        <v>48</v>
      </c>
      <c r="CF296" s="6"/>
      <c r="CG296" s="6"/>
      <c r="CH296" s="1" t="s">
        <v>46</v>
      </c>
      <c r="CI296" s="1" t="s">
        <v>39</v>
      </c>
      <c r="CJ296" s="6"/>
      <c r="CK296" s="6"/>
      <c r="CL296" s="1" t="s">
        <v>49</v>
      </c>
      <c r="CM296" s="1" t="s">
        <v>39</v>
      </c>
      <c r="CN296" s="6"/>
      <c r="CO296" s="6"/>
      <c r="CP296" s="1" t="s">
        <v>50</v>
      </c>
      <c r="CQ296" s="1" t="s">
        <v>51</v>
      </c>
      <c r="CR296" s="6">
        <v>0.01</v>
      </c>
      <c r="CS296" s="6">
        <v>1.68</v>
      </c>
      <c r="CT296" s="1" t="s">
        <v>50</v>
      </c>
      <c r="CU296" s="1" t="s">
        <v>39</v>
      </c>
      <c r="CV296" s="6"/>
      <c r="CW296" s="6"/>
      <c r="CX296" s="1" t="s">
        <v>50</v>
      </c>
      <c r="CY296" s="1" t="s">
        <v>39</v>
      </c>
      <c r="CZ296" s="6"/>
      <c r="DA296" s="6"/>
      <c r="DB296" s="1" t="s">
        <v>59</v>
      </c>
      <c r="DC296" s="1" t="s">
        <v>60</v>
      </c>
      <c r="DD296" s="6"/>
      <c r="DE296" s="6"/>
      <c r="DF296" s="1" t="s">
        <v>52</v>
      </c>
      <c r="DG296" s="1" t="s">
        <v>53</v>
      </c>
      <c r="DH296" s="6"/>
      <c r="DI296" s="6"/>
      <c r="DJ296" s="1" t="s">
        <v>31</v>
      </c>
      <c r="DK296" s="11">
        <v>10.616</v>
      </c>
    </row>
    <row r="297" spans="1:115" ht="15.75" x14ac:dyDescent="0.25">
      <c r="A297" s="6">
        <v>295</v>
      </c>
      <c r="B297" s="6">
        <v>2</v>
      </c>
      <c r="C297" s="9" t="s">
        <v>463</v>
      </c>
      <c r="D297" s="8" t="s">
        <v>373</v>
      </c>
      <c r="E297" s="6">
        <v>54.524000000000001</v>
      </c>
      <c r="F297" s="6">
        <v>14.712999999999999</v>
      </c>
      <c r="G297" s="10">
        <v>32.948639999999997</v>
      </c>
      <c r="H297" s="3">
        <f t="shared" si="23"/>
        <v>72.75963999999999</v>
      </c>
      <c r="I297" s="3">
        <f t="shared" si="24"/>
        <v>23.180954559999996</v>
      </c>
      <c r="J297" s="1" t="s">
        <v>28</v>
      </c>
      <c r="K297" s="1" t="s">
        <v>29</v>
      </c>
      <c r="L297" s="6"/>
      <c r="M297" s="6"/>
      <c r="N297" s="1" t="s">
        <v>30</v>
      </c>
      <c r="O297" s="1" t="s">
        <v>34</v>
      </c>
      <c r="P297" s="6"/>
      <c r="Q297" s="6"/>
      <c r="R297" s="1" t="s">
        <v>30</v>
      </c>
      <c r="S297" s="1" t="s">
        <v>32</v>
      </c>
      <c r="T297" s="6"/>
      <c r="U297" s="6"/>
      <c r="V297" s="6" t="s">
        <v>30</v>
      </c>
      <c r="W297" s="6" t="s">
        <v>33</v>
      </c>
      <c r="X297" s="6"/>
      <c r="Y297" s="6"/>
      <c r="Z297" s="1" t="s">
        <v>30</v>
      </c>
      <c r="AA297" s="1" t="s">
        <v>34</v>
      </c>
      <c r="AB297" s="6"/>
      <c r="AC297" s="6"/>
      <c r="AD297" s="1" t="s">
        <v>35</v>
      </c>
      <c r="AE297" s="1" t="s">
        <v>29</v>
      </c>
      <c r="AF297" s="6"/>
      <c r="AG297" s="6"/>
      <c r="AH297" s="1" t="s">
        <v>36</v>
      </c>
      <c r="AI297" s="1" t="s">
        <v>37</v>
      </c>
      <c r="AJ297" s="6"/>
      <c r="AK297" s="6"/>
      <c r="AL297" s="1" t="s">
        <v>38</v>
      </c>
      <c r="AM297" s="1" t="s">
        <v>39</v>
      </c>
      <c r="AN297" s="6"/>
      <c r="AO297" s="6"/>
      <c r="AP297" s="1" t="s">
        <v>40</v>
      </c>
      <c r="AQ297" s="1" t="s">
        <v>41</v>
      </c>
      <c r="AR297" s="6"/>
      <c r="AS297" s="6"/>
      <c r="AT297" s="6"/>
      <c r="AU297" s="6"/>
      <c r="AV297" s="6"/>
      <c r="AW297" s="6"/>
      <c r="AX297" s="1" t="s">
        <v>42</v>
      </c>
      <c r="AY297" s="1" t="s">
        <v>39</v>
      </c>
      <c r="AZ297" s="6"/>
      <c r="BA297" s="6"/>
      <c r="BB297" s="1" t="s">
        <v>42</v>
      </c>
      <c r="BC297" s="1" t="s">
        <v>33</v>
      </c>
      <c r="BD297" s="6">
        <v>2</v>
      </c>
      <c r="BE297" s="6">
        <v>14.811999999999999</v>
      </c>
      <c r="BF297" s="1" t="s">
        <v>42</v>
      </c>
      <c r="BG297" s="1" t="s">
        <v>39</v>
      </c>
      <c r="BH297" s="6"/>
      <c r="BI297" s="11"/>
      <c r="BJ297" s="1" t="s">
        <v>43</v>
      </c>
      <c r="BK297" s="1" t="s">
        <v>44</v>
      </c>
      <c r="BL297" s="6"/>
      <c r="BM297" s="6"/>
      <c r="BN297" s="1" t="s">
        <v>45</v>
      </c>
      <c r="BO297" s="1" t="s">
        <v>44</v>
      </c>
      <c r="BP297" s="6"/>
      <c r="BQ297" s="6"/>
      <c r="BR297" s="1" t="s">
        <v>46</v>
      </c>
      <c r="BS297" s="1" t="s">
        <v>47</v>
      </c>
      <c r="BT297" s="6"/>
      <c r="BU297" s="6"/>
      <c r="BV297" s="1" t="s">
        <v>46</v>
      </c>
      <c r="BW297" s="1" t="s">
        <v>41</v>
      </c>
      <c r="BX297" s="6"/>
      <c r="BY297" s="6"/>
      <c r="BZ297" s="1" t="s">
        <v>46</v>
      </c>
      <c r="CA297" s="1" t="s">
        <v>48</v>
      </c>
      <c r="CB297" s="6"/>
      <c r="CC297" s="6"/>
      <c r="CD297" s="1" t="s">
        <v>46</v>
      </c>
      <c r="CE297" s="1" t="s">
        <v>48</v>
      </c>
      <c r="CF297" s="6"/>
      <c r="CG297" s="6"/>
      <c r="CH297" s="1" t="s">
        <v>46</v>
      </c>
      <c r="CI297" s="1" t="s">
        <v>39</v>
      </c>
      <c r="CJ297" s="6"/>
      <c r="CK297" s="6"/>
      <c r="CL297" s="1" t="s">
        <v>49</v>
      </c>
      <c r="CM297" s="1" t="s">
        <v>39</v>
      </c>
      <c r="CN297" s="6"/>
      <c r="CO297" s="6"/>
      <c r="CP297" s="1" t="s">
        <v>50</v>
      </c>
      <c r="CQ297" s="1" t="s">
        <v>51</v>
      </c>
      <c r="CR297" s="6"/>
      <c r="CS297" s="6"/>
      <c r="CT297" s="1" t="s">
        <v>50</v>
      </c>
      <c r="CU297" s="1" t="s">
        <v>39</v>
      </c>
      <c r="CV297" s="6"/>
      <c r="CW297" s="6"/>
      <c r="CX297" s="1" t="s">
        <v>50</v>
      </c>
      <c r="CY297" s="1" t="s">
        <v>39</v>
      </c>
      <c r="CZ297" s="6"/>
      <c r="DA297" s="6"/>
      <c r="DB297" s="1" t="s">
        <v>59</v>
      </c>
      <c r="DC297" s="1" t="s">
        <v>60</v>
      </c>
      <c r="DD297" s="6"/>
      <c r="DE297" s="6"/>
      <c r="DF297" s="1" t="s">
        <v>52</v>
      </c>
      <c r="DG297" s="1" t="s">
        <v>53</v>
      </c>
      <c r="DH297" s="6"/>
      <c r="DI297" s="6"/>
      <c r="DJ297" s="1" t="s">
        <v>31</v>
      </c>
      <c r="DK297" s="11">
        <f>0.254*G297</f>
        <v>8.3689545599999988</v>
      </c>
    </row>
    <row r="298" spans="1:115" ht="15.75" x14ac:dyDescent="0.25">
      <c r="A298" s="6">
        <v>296</v>
      </c>
      <c r="B298" s="6">
        <v>2</v>
      </c>
      <c r="C298" s="9" t="s">
        <v>268</v>
      </c>
      <c r="D298" s="8" t="s">
        <v>373</v>
      </c>
      <c r="E298" s="6">
        <v>300.77100000000002</v>
      </c>
      <c r="F298" s="6">
        <v>52.845999999999997</v>
      </c>
      <c r="G298" s="10">
        <v>88.447199999999995</v>
      </c>
      <c r="H298" s="3">
        <f t="shared" si="23"/>
        <v>336.37220000000002</v>
      </c>
      <c r="I298" s="3">
        <f t="shared" si="24"/>
        <v>60.880588799999998</v>
      </c>
      <c r="J298" s="1" t="s">
        <v>28</v>
      </c>
      <c r="K298" s="1" t="s">
        <v>29</v>
      </c>
      <c r="L298" s="6"/>
      <c r="M298" s="6"/>
      <c r="N298" s="1" t="s">
        <v>30</v>
      </c>
      <c r="O298" s="1" t="s">
        <v>34</v>
      </c>
      <c r="P298" s="6"/>
      <c r="Q298" s="6"/>
      <c r="R298" s="1" t="s">
        <v>30</v>
      </c>
      <c r="S298" s="1" t="s">
        <v>32</v>
      </c>
      <c r="T298" s="6"/>
      <c r="U298" s="6"/>
      <c r="V298" s="6" t="s">
        <v>30</v>
      </c>
      <c r="W298" s="6" t="s">
        <v>33</v>
      </c>
      <c r="X298" s="6"/>
      <c r="Y298" s="6"/>
      <c r="Z298" s="1" t="s">
        <v>30</v>
      </c>
      <c r="AA298" s="1" t="s">
        <v>34</v>
      </c>
      <c r="AB298" s="6"/>
      <c r="AC298" s="6"/>
      <c r="AD298" s="1" t="s">
        <v>35</v>
      </c>
      <c r="AE298" s="1" t="s">
        <v>29</v>
      </c>
      <c r="AF298" s="6"/>
      <c r="AG298" s="6"/>
      <c r="AH298" s="1" t="s">
        <v>36</v>
      </c>
      <c r="AI298" s="1" t="s">
        <v>37</v>
      </c>
      <c r="AJ298" s="6"/>
      <c r="AK298" s="6"/>
      <c r="AL298" s="1" t="s">
        <v>38</v>
      </c>
      <c r="AM298" s="1" t="s">
        <v>39</v>
      </c>
      <c r="AN298" s="6">
        <v>3</v>
      </c>
      <c r="AO298" s="6">
        <v>2.153</v>
      </c>
      <c r="AP298" s="1" t="s">
        <v>40</v>
      </c>
      <c r="AQ298" s="1" t="s">
        <v>41</v>
      </c>
      <c r="AR298" s="6"/>
      <c r="AS298" s="6"/>
      <c r="AT298" s="6"/>
      <c r="AU298" s="6"/>
      <c r="AV298" s="6"/>
      <c r="AW298" s="6"/>
      <c r="AX298" s="1" t="s">
        <v>42</v>
      </c>
      <c r="AY298" s="1" t="s">
        <v>39</v>
      </c>
      <c r="AZ298" s="6"/>
      <c r="BA298" s="6"/>
      <c r="BB298" s="1" t="s">
        <v>42</v>
      </c>
      <c r="BC298" s="1" t="s">
        <v>33</v>
      </c>
      <c r="BD298" s="6">
        <v>2</v>
      </c>
      <c r="BE298" s="6">
        <v>14.811999999999999</v>
      </c>
      <c r="BF298" s="1" t="s">
        <v>42</v>
      </c>
      <c r="BG298" s="1" t="s">
        <v>39</v>
      </c>
      <c r="BH298" s="6"/>
      <c r="BI298" s="11"/>
      <c r="BJ298" s="1" t="s">
        <v>43</v>
      </c>
      <c r="BK298" s="1" t="s">
        <v>44</v>
      </c>
      <c r="BL298" s="6"/>
      <c r="BM298" s="6"/>
      <c r="BN298" s="1" t="s">
        <v>45</v>
      </c>
      <c r="BO298" s="1" t="s">
        <v>44</v>
      </c>
      <c r="BP298" s="6"/>
      <c r="BQ298" s="6"/>
      <c r="BR298" s="1" t="s">
        <v>46</v>
      </c>
      <c r="BS298" s="1" t="s">
        <v>47</v>
      </c>
      <c r="BT298" s="6"/>
      <c r="BU298" s="6"/>
      <c r="BV298" s="1" t="s">
        <v>46</v>
      </c>
      <c r="BW298" s="1" t="s">
        <v>41</v>
      </c>
      <c r="BX298" s="6"/>
      <c r="BY298" s="6"/>
      <c r="BZ298" s="1" t="s">
        <v>46</v>
      </c>
      <c r="CA298" s="1" t="s">
        <v>48</v>
      </c>
      <c r="CB298" s="6">
        <v>1.4999999999999999E-2</v>
      </c>
      <c r="CC298" s="6">
        <v>12.33</v>
      </c>
      <c r="CD298" s="1" t="s">
        <v>46</v>
      </c>
      <c r="CE298" s="1" t="s">
        <v>48</v>
      </c>
      <c r="CF298" s="6"/>
      <c r="CG298" s="6"/>
      <c r="CH298" s="1" t="s">
        <v>46</v>
      </c>
      <c r="CI298" s="1" t="s">
        <v>39</v>
      </c>
      <c r="CJ298" s="6"/>
      <c r="CK298" s="6"/>
      <c r="CL298" s="1" t="s">
        <v>49</v>
      </c>
      <c r="CM298" s="1" t="s">
        <v>39</v>
      </c>
      <c r="CN298" s="6">
        <v>10</v>
      </c>
      <c r="CO298" s="6">
        <v>5.76</v>
      </c>
      <c r="CP298" s="1" t="s">
        <v>50</v>
      </c>
      <c r="CQ298" s="1" t="s">
        <v>51</v>
      </c>
      <c r="CR298" s="6">
        <v>0.02</v>
      </c>
      <c r="CS298" s="6">
        <v>3.36</v>
      </c>
      <c r="CT298" s="1" t="s">
        <v>50</v>
      </c>
      <c r="CU298" s="1" t="s">
        <v>39</v>
      </c>
      <c r="CV298" s="6"/>
      <c r="CW298" s="6"/>
      <c r="CX298" s="1" t="s">
        <v>50</v>
      </c>
      <c r="CY298" s="1" t="s">
        <v>39</v>
      </c>
      <c r="CZ298" s="6"/>
      <c r="DA298" s="6"/>
      <c r="DB298" s="1" t="s">
        <v>59</v>
      </c>
      <c r="DC298" s="1" t="s">
        <v>60</v>
      </c>
      <c r="DD298" s="6"/>
      <c r="DE298" s="6"/>
      <c r="DF298" s="1" t="s">
        <v>52</v>
      </c>
      <c r="DG298" s="1" t="s">
        <v>53</v>
      </c>
      <c r="DH298" s="6"/>
      <c r="DI298" s="6"/>
      <c r="DJ298" s="1" t="s">
        <v>31</v>
      </c>
      <c r="DK298" s="11">
        <f>0.254*G298</f>
        <v>22.465588799999999</v>
      </c>
    </row>
    <row r="299" spans="1:115" s="12" customFormat="1" ht="15.75" x14ac:dyDescent="0.25">
      <c r="A299" s="6">
        <v>297</v>
      </c>
      <c r="B299" s="6">
        <v>2</v>
      </c>
      <c r="C299" s="9" t="s">
        <v>269</v>
      </c>
      <c r="D299" s="8" t="s">
        <v>373</v>
      </c>
      <c r="E299" s="6">
        <v>1139.6089999999999</v>
      </c>
      <c r="F299" s="6">
        <v>1679.135</v>
      </c>
      <c r="G299" s="10">
        <v>502.41768000000002</v>
      </c>
      <c r="H299" s="3">
        <f t="shared" si="23"/>
        <v>-37.108320000000049</v>
      </c>
      <c r="I299" s="3">
        <f t="shared" si="24"/>
        <v>422.14000000000004</v>
      </c>
      <c r="J299" s="1" t="s">
        <v>28</v>
      </c>
      <c r="K299" s="1" t="s">
        <v>29</v>
      </c>
      <c r="L299" s="6">
        <v>0.03</v>
      </c>
      <c r="M299" s="6">
        <v>26.29</v>
      </c>
      <c r="N299" s="1" t="s">
        <v>30</v>
      </c>
      <c r="O299" s="1" t="s">
        <v>34</v>
      </c>
      <c r="P299" s="6"/>
      <c r="Q299" s="6"/>
      <c r="R299" s="1" t="s">
        <v>30</v>
      </c>
      <c r="S299" s="1" t="s">
        <v>32</v>
      </c>
      <c r="T299" s="6"/>
      <c r="U299" s="6"/>
      <c r="V299" s="6" t="s">
        <v>30</v>
      </c>
      <c r="W299" s="6" t="s">
        <v>33</v>
      </c>
      <c r="X299" s="6"/>
      <c r="Y299" s="6"/>
      <c r="Z299" s="1" t="s">
        <v>30</v>
      </c>
      <c r="AA299" s="1" t="s">
        <v>34</v>
      </c>
      <c r="AB299" s="6"/>
      <c r="AC299" s="6"/>
      <c r="AD299" s="1" t="s">
        <v>35</v>
      </c>
      <c r="AE299" s="1" t="s">
        <v>29</v>
      </c>
      <c r="AF299" s="6"/>
      <c r="AG299" s="6"/>
      <c r="AH299" s="1" t="s">
        <v>36</v>
      </c>
      <c r="AI299" s="1" t="s">
        <v>37</v>
      </c>
      <c r="AJ299" s="6">
        <v>0.17399999999999999</v>
      </c>
      <c r="AK299" s="6">
        <v>395.85</v>
      </c>
      <c r="AL299" s="1" t="s">
        <v>38</v>
      </c>
      <c r="AM299" s="1" t="s">
        <v>39</v>
      </c>
      <c r="AN299" s="6"/>
      <c r="AO299" s="6"/>
      <c r="AP299" s="1" t="s">
        <v>40</v>
      </c>
      <c r="AQ299" s="1" t="s">
        <v>41</v>
      </c>
      <c r="AR299" s="6"/>
      <c r="AS299" s="6"/>
      <c r="AT299" s="6"/>
      <c r="AU299" s="6"/>
      <c r="AV299" s="6"/>
      <c r="AW299" s="6"/>
      <c r="AX299" s="1" t="s">
        <v>42</v>
      </c>
      <c r="AY299" s="1" t="s">
        <v>39</v>
      </c>
      <c r="AZ299" s="6"/>
      <c r="BA299" s="6"/>
      <c r="BB299" s="1" t="s">
        <v>42</v>
      </c>
      <c r="BC299" s="1" t="s">
        <v>33</v>
      </c>
      <c r="BD299" s="6"/>
      <c r="BE299" s="6"/>
      <c r="BF299" s="1" t="s">
        <v>42</v>
      </c>
      <c r="BG299" s="1" t="s">
        <v>39</v>
      </c>
      <c r="BH299" s="6"/>
      <c r="BI299" s="11"/>
      <c r="BJ299" s="1" t="s">
        <v>43</v>
      </c>
      <c r="BK299" s="1" t="s">
        <v>44</v>
      </c>
      <c r="BL299" s="6"/>
      <c r="BM299" s="6"/>
      <c r="BN299" s="1" t="s">
        <v>45</v>
      </c>
      <c r="BO299" s="1" t="s">
        <v>44</v>
      </c>
      <c r="BP299" s="6"/>
      <c r="BQ299" s="6"/>
      <c r="BR299" s="1" t="s">
        <v>46</v>
      </c>
      <c r="BS299" s="1" t="s">
        <v>47</v>
      </c>
      <c r="BT299" s="6"/>
      <c r="BU299" s="6"/>
      <c r="BV299" s="1" t="s">
        <v>46</v>
      </c>
      <c r="BW299" s="1" t="s">
        <v>41</v>
      </c>
      <c r="BX299" s="6"/>
      <c r="BY299" s="6"/>
      <c r="BZ299" s="1" t="s">
        <v>46</v>
      </c>
      <c r="CA299" s="1" t="s">
        <v>48</v>
      </c>
      <c r="CB299" s="6"/>
      <c r="CC299" s="6"/>
      <c r="CD299" s="1" t="s">
        <v>46</v>
      </c>
      <c r="CE299" s="1" t="s">
        <v>48</v>
      </c>
      <c r="CF299" s="6"/>
      <c r="CG299" s="6"/>
      <c r="CH299" s="1" t="s">
        <v>46</v>
      </c>
      <c r="CI299" s="1" t="s">
        <v>39</v>
      </c>
      <c r="CJ299" s="6"/>
      <c r="CK299" s="6"/>
      <c r="CL299" s="1" t="s">
        <v>49</v>
      </c>
      <c r="CM299" s="1" t="s">
        <v>39</v>
      </c>
      <c r="CN299" s="6"/>
      <c r="CO299" s="6"/>
      <c r="CP299" s="1" t="s">
        <v>50</v>
      </c>
      <c r="CQ299" s="1" t="s">
        <v>51</v>
      </c>
      <c r="CR299" s="6"/>
      <c r="CS299" s="6"/>
      <c r="CT299" s="1" t="s">
        <v>50</v>
      </c>
      <c r="CU299" s="1" t="s">
        <v>39</v>
      </c>
      <c r="CV299" s="6"/>
      <c r="CW299" s="6"/>
      <c r="CX299" s="1" t="s">
        <v>50</v>
      </c>
      <c r="CY299" s="1" t="s">
        <v>39</v>
      </c>
      <c r="CZ299" s="6"/>
      <c r="DA299" s="6"/>
      <c r="DB299" s="1" t="s">
        <v>59</v>
      </c>
      <c r="DC299" s="1" t="s">
        <v>60</v>
      </c>
      <c r="DD299" s="6"/>
      <c r="DE299" s="6"/>
      <c r="DF299" s="1" t="s">
        <v>52</v>
      </c>
      <c r="DG299" s="1" t="s">
        <v>53</v>
      </c>
      <c r="DH299" s="6"/>
      <c r="DI299" s="6"/>
      <c r="DJ299" s="1" t="s">
        <v>31</v>
      </c>
      <c r="DK299" s="11"/>
    </row>
    <row r="300" spans="1:115" ht="15.75" x14ac:dyDescent="0.25">
      <c r="A300" s="6">
        <v>298</v>
      </c>
      <c r="B300" s="6">
        <v>2</v>
      </c>
      <c r="C300" s="9" t="s">
        <v>464</v>
      </c>
      <c r="D300" s="8" t="s">
        <v>373</v>
      </c>
      <c r="E300" s="6">
        <v>155.63999999999999</v>
      </c>
      <c r="F300" s="6">
        <v>16.16</v>
      </c>
      <c r="G300" s="10">
        <v>73.070279999999997</v>
      </c>
      <c r="H300" s="3">
        <f t="shared" si="23"/>
        <v>212.55027999999999</v>
      </c>
      <c r="I300" s="3">
        <f t="shared" si="24"/>
        <v>63.517851120000003</v>
      </c>
      <c r="J300" s="1" t="s">
        <v>28</v>
      </c>
      <c r="K300" s="1" t="s">
        <v>29</v>
      </c>
      <c r="L300" s="6"/>
      <c r="M300" s="6"/>
      <c r="N300" s="1" t="s">
        <v>30</v>
      </c>
      <c r="O300" s="1" t="s">
        <v>34</v>
      </c>
      <c r="P300" s="6"/>
      <c r="Q300" s="6"/>
      <c r="R300" s="1" t="s">
        <v>30</v>
      </c>
      <c r="S300" s="1" t="s">
        <v>32</v>
      </c>
      <c r="T300" s="6"/>
      <c r="U300" s="6"/>
      <c r="V300" s="6" t="s">
        <v>30</v>
      </c>
      <c r="W300" s="6" t="s">
        <v>33</v>
      </c>
      <c r="X300" s="6"/>
      <c r="Y300" s="6"/>
      <c r="Z300" s="1" t="s">
        <v>30</v>
      </c>
      <c r="AA300" s="1" t="s">
        <v>34</v>
      </c>
      <c r="AB300" s="6"/>
      <c r="AC300" s="6"/>
      <c r="AD300" s="1" t="s">
        <v>35</v>
      </c>
      <c r="AE300" s="1" t="s">
        <v>29</v>
      </c>
      <c r="AF300" s="6">
        <v>1.4999999999999999E-2</v>
      </c>
      <c r="AG300" s="6">
        <v>20.73</v>
      </c>
      <c r="AH300" s="1" t="s">
        <v>36</v>
      </c>
      <c r="AI300" s="1" t="s">
        <v>37</v>
      </c>
      <c r="AJ300" s="6"/>
      <c r="AK300" s="6"/>
      <c r="AL300" s="1" t="s">
        <v>38</v>
      </c>
      <c r="AM300" s="1" t="s">
        <v>39</v>
      </c>
      <c r="AN300" s="6"/>
      <c r="AO300" s="6"/>
      <c r="AP300" s="1" t="s">
        <v>40</v>
      </c>
      <c r="AQ300" s="1" t="s">
        <v>41</v>
      </c>
      <c r="AR300" s="6"/>
      <c r="AS300" s="6"/>
      <c r="AT300" s="6"/>
      <c r="AU300" s="6"/>
      <c r="AV300" s="6"/>
      <c r="AW300" s="6"/>
      <c r="AX300" s="1" t="s">
        <v>42</v>
      </c>
      <c r="AY300" s="1" t="s">
        <v>39</v>
      </c>
      <c r="AZ300" s="6"/>
      <c r="BA300" s="6"/>
      <c r="BB300" s="1" t="s">
        <v>42</v>
      </c>
      <c r="BC300" s="1" t="s">
        <v>33</v>
      </c>
      <c r="BD300" s="6"/>
      <c r="BE300" s="6"/>
      <c r="BF300" s="1" t="s">
        <v>42</v>
      </c>
      <c r="BG300" s="1" t="s">
        <v>39</v>
      </c>
      <c r="BH300" s="6"/>
      <c r="BI300" s="11"/>
      <c r="BJ300" s="1" t="s">
        <v>43</v>
      </c>
      <c r="BK300" s="1" t="s">
        <v>44</v>
      </c>
      <c r="BL300" s="6">
        <v>3.0000000000000001E-3</v>
      </c>
      <c r="BM300" s="6">
        <v>1.218</v>
      </c>
      <c r="BN300" s="1" t="s">
        <v>45</v>
      </c>
      <c r="BO300" s="1" t="s">
        <v>44</v>
      </c>
      <c r="BP300" s="6"/>
      <c r="BQ300" s="6"/>
      <c r="BR300" s="1" t="s">
        <v>46</v>
      </c>
      <c r="BS300" s="1" t="s">
        <v>47</v>
      </c>
      <c r="BT300" s="6"/>
      <c r="BU300" s="6"/>
      <c r="BV300" s="1" t="s">
        <v>46</v>
      </c>
      <c r="BW300" s="1" t="s">
        <v>41</v>
      </c>
      <c r="BX300" s="6"/>
      <c r="BY300" s="6"/>
      <c r="BZ300" s="1" t="s">
        <v>46</v>
      </c>
      <c r="CA300" s="1" t="s">
        <v>48</v>
      </c>
      <c r="CB300" s="6"/>
      <c r="CC300" s="6"/>
      <c r="CD300" s="1" t="s">
        <v>46</v>
      </c>
      <c r="CE300" s="1" t="s">
        <v>48</v>
      </c>
      <c r="CF300" s="6">
        <v>1.4999999999999999E-2</v>
      </c>
      <c r="CG300" s="6">
        <v>23.01</v>
      </c>
      <c r="CH300" s="1" t="s">
        <v>46</v>
      </c>
      <c r="CI300" s="1" t="s">
        <v>39</v>
      </c>
      <c r="CJ300" s="6"/>
      <c r="CK300" s="6"/>
      <c r="CL300" s="1" t="s">
        <v>49</v>
      </c>
      <c r="CM300" s="1" t="s">
        <v>39</v>
      </c>
      <c r="CN300" s="6"/>
      <c r="CO300" s="6"/>
      <c r="CP300" s="1" t="s">
        <v>50</v>
      </c>
      <c r="CQ300" s="1" t="s">
        <v>51</v>
      </c>
      <c r="CR300" s="6"/>
      <c r="CS300" s="6"/>
      <c r="CT300" s="1" t="s">
        <v>50</v>
      </c>
      <c r="CU300" s="1" t="s">
        <v>39</v>
      </c>
      <c r="CV300" s="6"/>
      <c r="CW300" s="6"/>
      <c r="CX300" s="1" t="s">
        <v>50</v>
      </c>
      <c r="CY300" s="1" t="s">
        <v>39</v>
      </c>
      <c r="CZ300" s="6"/>
      <c r="DA300" s="6"/>
      <c r="DB300" s="1" t="s">
        <v>59</v>
      </c>
      <c r="DC300" s="1" t="s">
        <v>60</v>
      </c>
      <c r="DD300" s="6"/>
      <c r="DE300" s="6"/>
      <c r="DF300" s="1" t="s">
        <v>52</v>
      </c>
      <c r="DG300" s="1" t="s">
        <v>53</v>
      </c>
      <c r="DH300" s="6"/>
      <c r="DI300" s="6"/>
      <c r="DJ300" s="1" t="s">
        <v>31</v>
      </c>
      <c r="DK300" s="11">
        <f>0.254*G300</f>
        <v>18.559851120000001</v>
      </c>
    </row>
    <row r="301" spans="1:115" ht="15.75" x14ac:dyDescent="0.25">
      <c r="A301" s="6">
        <v>299</v>
      </c>
      <c r="B301" s="6">
        <v>2</v>
      </c>
      <c r="C301" s="9" t="s">
        <v>465</v>
      </c>
      <c r="D301" s="8" t="s">
        <v>373</v>
      </c>
      <c r="E301" s="6">
        <v>34.027000000000001</v>
      </c>
      <c r="F301" s="6">
        <v>0</v>
      </c>
      <c r="G301" s="10">
        <v>15.92892</v>
      </c>
      <c r="H301" s="3">
        <f t="shared" si="23"/>
        <v>49.955919999999999</v>
      </c>
      <c r="I301" s="3">
        <f t="shared" si="24"/>
        <v>10.859945679999999</v>
      </c>
      <c r="J301" s="1" t="s">
        <v>28</v>
      </c>
      <c r="K301" s="1" t="s">
        <v>29</v>
      </c>
      <c r="L301" s="6"/>
      <c r="M301" s="6"/>
      <c r="N301" s="1" t="s">
        <v>30</v>
      </c>
      <c r="O301" s="1" t="s">
        <v>34</v>
      </c>
      <c r="P301" s="6"/>
      <c r="Q301" s="6"/>
      <c r="R301" s="1" t="s">
        <v>30</v>
      </c>
      <c r="S301" s="1" t="s">
        <v>32</v>
      </c>
      <c r="T301" s="6"/>
      <c r="U301" s="6"/>
      <c r="V301" s="6" t="s">
        <v>30</v>
      </c>
      <c r="W301" s="6" t="s">
        <v>33</v>
      </c>
      <c r="X301" s="6"/>
      <c r="Y301" s="6"/>
      <c r="Z301" s="1" t="s">
        <v>30</v>
      </c>
      <c r="AA301" s="1" t="s">
        <v>34</v>
      </c>
      <c r="AB301" s="6"/>
      <c r="AC301" s="6"/>
      <c r="AD301" s="1" t="s">
        <v>35</v>
      </c>
      <c r="AE301" s="1" t="s">
        <v>29</v>
      </c>
      <c r="AF301" s="6"/>
      <c r="AG301" s="6"/>
      <c r="AH301" s="1" t="s">
        <v>36</v>
      </c>
      <c r="AI301" s="1" t="s">
        <v>37</v>
      </c>
      <c r="AJ301" s="6"/>
      <c r="AK301" s="6"/>
      <c r="AL301" s="1" t="s">
        <v>38</v>
      </c>
      <c r="AM301" s="1" t="s">
        <v>39</v>
      </c>
      <c r="AN301" s="6"/>
      <c r="AO301" s="6"/>
      <c r="AP301" s="1" t="s">
        <v>40</v>
      </c>
      <c r="AQ301" s="1" t="s">
        <v>41</v>
      </c>
      <c r="AR301" s="6"/>
      <c r="AS301" s="6"/>
      <c r="AT301" s="6"/>
      <c r="AU301" s="6"/>
      <c r="AV301" s="6"/>
      <c r="AW301" s="6"/>
      <c r="AX301" s="1" t="s">
        <v>42</v>
      </c>
      <c r="AY301" s="1" t="s">
        <v>39</v>
      </c>
      <c r="AZ301" s="6"/>
      <c r="BA301" s="6"/>
      <c r="BB301" s="1" t="s">
        <v>42</v>
      </c>
      <c r="BC301" s="1" t="s">
        <v>33</v>
      </c>
      <c r="BD301" s="6"/>
      <c r="BE301" s="6"/>
      <c r="BF301" s="1" t="s">
        <v>42</v>
      </c>
      <c r="BG301" s="1" t="s">
        <v>39</v>
      </c>
      <c r="BH301" s="6">
        <v>2</v>
      </c>
      <c r="BI301" s="11">
        <v>6.8140000000000001</v>
      </c>
      <c r="BJ301" s="1" t="s">
        <v>43</v>
      </c>
      <c r="BK301" s="1" t="s">
        <v>44</v>
      </c>
      <c r="BL301" s="6"/>
      <c r="BM301" s="6"/>
      <c r="BN301" s="1" t="s">
        <v>45</v>
      </c>
      <c r="BO301" s="1" t="s">
        <v>44</v>
      </c>
      <c r="BP301" s="6"/>
      <c r="BQ301" s="6"/>
      <c r="BR301" s="1" t="s">
        <v>46</v>
      </c>
      <c r="BS301" s="1" t="s">
        <v>47</v>
      </c>
      <c r="BT301" s="6"/>
      <c r="BU301" s="6"/>
      <c r="BV301" s="1" t="s">
        <v>46</v>
      </c>
      <c r="BW301" s="1" t="s">
        <v>41</v>
      </c>
      <c r="BX301" s="6"/>
      <c r="BY301" s="6"/>
      <c r="BZ301" s="1" t="s">
        <v>46</v>
      </c>
      <c r="CA301" s="1" t="s">
        <v>48</v>
      </c>
      <c r="CB301" s="6"/>
      <c r="CC301" s="6"/>
      <c r="CD301" s="1" t="s">
        <v>46</v>
      </c>
      <c r="CE301" s="1" t="s">
        <v>48</v>
      </c>
      <c r="CF301" s="6"/>
      <c r="CG301" s="6"/>
      <c r="CH301" s="1" t="s">
        <v>46</v>
      </c>
      <c r="CI301" s="1" t="s">
        <v>39</v>
      </c>
      <c r="CJ301" s="6"/>
      <c r="CK301" s="6"/>
      <c r="CL301" s="1" t="s">
        <v>49</v>
      </c>
      <c r="CM301" s="1" t="s">
        <v>39</v>
      </c>
      <c r="CN301" s="6"/>
      <c r="CO301" s="6"/>
      <c r="CP301" s="1" t="s">
        <v>50</v>
      </c>
      <c r="CQ301" s="1" t="s">
        <v>51</v>
      </c>
      <c r="CR301" s="6"/>
      <c r="CS301" s="6"/>
      <c r="CT301" s="1" t="s">
        <v>50</v>
      </c>
      <c r="CU301" s="1" t="s">
        <v>39</v>
      </c>
      <c r="CV301" s="6"/>
      <c r="CW301" s="6"/>
      <c r="CX301" s="1" t="s">
        <v>50</v>
      </c>
      <c r="CY301" s="1" t="s">
        <v>39</v>
      </c>
      <c r="CZ301" s="6"/>
      <c r="DA301" s="6"/>
      <c r="DB301" s="1" t="s">
        <v>59</v>
      </c>
      <c r="DC301" s="1" t="s">
        <v>60</v>
      </c>
      <c r="DD301" s="6"/>
      <c r="DE301" s="6"/>
      <c r="DF301" s="1" t="s">
        <v>52</v>
      </c>
      <c r="DG301" s="1" t="s">
        <v>53</v>
      </c>
      <c r="DH301" s="6"/>
      <c r="DI301" s="6"/>
      <c r="DJ301" s="1" t="s">
        <v>31</v>
      </c>
      <c r="DK301" s="11">
        <f>0.254*G301</f>
        <v>4.04594568</v>
      </c>
    </row>
    <row r="302" spans="1:115" s="12" customFormat="1" ht="15.75" x14ac:dyDescent="0.25">
      <c r="A302" s="6">
        <v>300</v>
      </c>
      <c r="B302" s="6">
        <v>2</v>
      </c>
      <c r="C302" s="9" t="s">
        <v>466</v>
      </c>
      <c r="D302" s="8" t="s">
        <v>373</v>
      </c>
      <c r="E302" s="6">
        <v>79.614999999999995</v>
      </c>
      <c r="F302" s="6">
        <v>5.391</v>
      </c>
      <c r="G302" s="10">
        <v>53.790599999999998</v>
      </c>
      <c r="H302" s="3">
        <f t="shared" si="23"/>
        <v>128.01459999999997</v>
      </c>
      <c r="I302" s="3">
        <f t="shared" si="24"/>
        <v>309.60000000000002</v>
      </c>
      <c r="J302" s="1" t="s">
        <v>28</v>
      </c>
      <c r="K302" s="1" t="s">
        <v>29</v>
      </c>
      <c r="L302" s="6"/>
      <c r="M302" s="6"/>
      <c r="N302" s="1" t="s">
        <v>30</v>
      </c>
      <c r="O302" s="1" t="s">
        <v>34</v>
      </c>
      <c r="P302" s="6"/>
      <c r="Q302" s="6"/>
      <c r="R302" s="1" t="s">
        <v>30</v>
      </c>
      <c r="S302" s="1" t="s">
        <v>32</v>
      </c>
      <c r="T302" s="6"/>
      <c r="U302" s="6"/>
      <c r="V302" s="6" t="s">
        <v>30</v>
      </c>
      <c r="W302" s="6" t="s">
        <v>33</v>
      </c>
      <c r="X302" s="6"/>
      <c r="Y302" s="6"/>
      <c r="Z302" s="1" t="s">
        <v>30</v>
      </c>
      <c r="AA302" s="1" t="s">
        <v>34</v>
      </c>
      <c r="AB302" s="6"/>
      <c r="AC302" s="6"/>
      <c r="AD302" s="1" t="s">
        <v>35</v>
      </c>
      <c r="AE302" s="1" t="s">
        <v>29</v>
      </c>
      <c r="AF302" s="6"/>
      <c r="AG302" s="6"/>
      <c r="AH302" s="1" t="s">
        <v>36</v>
      </c>
      <c r="AI302" s="1" t="s">
        <v>37</v>
      </c>
      <c r="AJ302" s="6">
        <v>0.189</v>
      </c>
      <c r="AK302" s="6">
        <v>309.60000000000002</v>
      </c>
      <c r="AL302" s="1" t="s">
        <v>38</v>
      </c>
      <c r="AM302" s="1" t="s">
        <v>39</v>
      </c>
      <c r="AN302" s="6"/>
      <c r="AO302" s="6"/>
      <c r="AP302" s="1" t="s">
        <v>40</v>
      </c>
      <c r="AQ302" s="1" t="s">
        <v>41</v>
      </c>
      <c r="AR302" s="6"/>
      <c r="AS302" s="6"/>
      <c r="AT302" s="6"/>
      <c r="AU302" s="6"/>
      <c r="AV302" s="6"/>
      <c r="AW302" s="6"/>
      <c r="AX302" s="1" t="s">
        <v>42</v>
      </c>
      <c r="AY302" s="1" t="s">
        <v>39</v>
      </c>
      <c r="AZ302" s="6"/>
      <c r="BA302" s="6"/>
      <c r="BB302" s="1" t="s">
        <v>42</v>
      </c>
      <c r="BC302" s="1" t="s">
        <v>33</v>
      </c>
      <c r="BD302" s="6"/>
      <c r="BE302" s="6"/>
      <c r="BF302" s="1" t="s">
        <v>42</v>
      </c>
      <c r="BG302" s="1" t="s">
        <v>39</v>
      </c>
      <c r="BH302" s="6"/>
      <c r="BI302" s="11"/>
      <c r="BJ302" s="1" t="s">
        <v>43</v>
      </c>
      <c r="BK302" s="1" t="s">
        <v>44</v>
      </c>
      <c r="BL302" s="6"/>
      <c r="BM302" s="6"/>
      <c r="BN302" s="1" t="s">
        <v>45</v>
      </c>
      <c r="BO302" s="1" t="s">
        <v>44</v>
      </c>
      <c r="BP302" s="6"/>
      <c r="BQ302" s="6"/>
      <c r="BR302" s="1" t="s">
        <v>46</v>
      </c>
      <c r="BS302" s="1" t="s">
        <v>47</v>
      </c>
      <c r="BT302" s="6"/>
      <c r="BU302" s="6"/>
      <c r="BV302" s="1" t="s">
        <v>46</v>
      </c>
      <c r="BW302" s="1" t="s">
        <v>41</v>
      </c>
      <c r="BX302" s="6"/>
      <c r="BY302" s="6"/>
      <c r="BZ302" s="1" t="s">
        <v>46</v>
      </c>
      <c r="CA302" s="1" t="s">
        <v>48</v>
      </c>
      <c r="CB302" s="6"/>
      <c r="CC302" s="6"/>
      <c r="CD302" s="1" t="s">
        <v>46</v>
      </c>
      <c r="CE302" s="1" t="s">
        <v>48</v>
      </c>
      <c r="CF302" s="6"/>
      <c r="CG302" s="6"/>
      <c r="CH302" s="1" t="s">
        <v>46</v>
      </c>
      <c r="CI302" s="1" t="s">
        <v>39</v>
      </c>
      <c r="CJ302" s="6"/>
      <c r="CK302" s="6"/>
      <c r="CL302" s="1" t="s">
        <v>49</v>
      </c>
      <c r="CM302" s="1" t="s">
        <v>39</v>
      </c>
      <c r="CN302" s="6"/>
      <c r="CO302" s="6"/>
      <c r="CP302" s="1" t="s">
        <v>50</v>
      </c>
      <c r="CQ302" s="1" t="s">
        <v>51</v>
      </c>
      <c r="CR302" s="6"/>
      <c r="CS302" s="6"/>
      <c r="CT302" s="1" t="s">
        <v>50</v>
      </c>
      <c r="CU302" s="1" t="s">
        <v>39</v>
      </c>
      <c r="CV302" s="6"/>
      <c r="CW302" s="6"/>
      <c r="CX302" s="1" t="s">
        <v>50</v>
      </c>
      <c r="CY302" s="1" t="s">
        <v>39</v>
      </c>
      <c r="CZ302" s="6"/>
      <c r="DA302" s="6"/>
      <c r="DB302" s="1" t="s">
        <v>59</v>
      </c>
      <c r="DC302" s="1" t="s">
        <v>60</v>
      </c>
      <c r="DD302" s="6"/>
      <c r="DE302" s="6"/>
      <c r="DF302" s="1" t="s">
        <v>52</v>
      </c>
      <c r="DG302" s="1" t="s">
        <v>53</v>
      </c>
      <c r="DH302" s="6"/>
      <c r="DI302" s="6"/>
      <c r="DJ302" s="1" t="s">
        <v>31</v>
      </c>
      <c r="DK302" s="11"/>
    </row>
    <row r="303" spans="1:115" ht="15.75" x14ac:dyDescent="0.25">
      <c r="A303" s="6">
        <v>301</v>
      </c>
      <c r="B303" s="6">
        <v>2</v>
      </c>
      <c r="C303" s="9" t="s">
        <v>467</v>
      </c>
      <c r="D303" s="8" t="s">
        <v>373</v>
      </c>
      <c r="E303" s="6">
        <v>-324.74400000000003</v>
      </c>
      <c r="F303" s="6">
        <v>338.34100000000001</v>
      </c>
      <c r="G303" s="10">
        <v>43.842239999999997</v>
      </c>
      <c r="H303" s="3">
        <f t="shared" si="23"/>
        <v>-619.24276000000009</v>
      </c>
      <c r="I303" s="3">
        <f t="shared" si="24"/>
        <v>11.135928959999999</v>
      </c>
      <c r="J303" s="1" t="s">
        <v>28</v>
      </c>
      <c r="K303" s="1" t="s">
        <v>29</v>
      </c>
      <c r="L303" s="6"/>
      <c r="M303" s="6"/>
      <c r="N303" s="1" t="s">
        <v>30</v>
      </c>
      <c r="O303" s="1" t="s">
        <v>34</v>
      </c>
      <c r="P303" s="6"/>
      <c r="Q303" s="6"/>
      <c r="R303" s="1" t="s">
        <v>30</v>
      </c>
      <c r="S303" s="1" t="s">
        <v>32</v>
      </c>
      <c r="T303" s="6"/>
      <c r="U303" s="6"/>
      <c r="V303" s="6" t="s">
        <v>30</v>
      </c>
      <c r="W303" s="6" t="s">
        <v>33</v>
      </c>
      <c r="X303" s="6"/>
      <c r="Y303" s="6"/>
      <c r="Z303" s="1" t="s">
        <v>30</v>
      </c>
      <c r="AA303" s="1" t="s">
        <v>34</v>
      </c>
      <c r="AB303" s="6"/>
      <c r="AC303" s="6"/>
      <c r="AD303" s="1" t="s">
        <v>35</v>
      </c>
      <c r="AE303" s="1" t="s">
        <v>29</v>
      </c>
      <c r="AF303" s="6"/>
      <c r="AG303" s="6"/>
      <c r="AH303" s="1" t="s">
        <v>36</v>
      </c>
      <c r="AI303" s="1" t="s">
        <v>37</v>
      </c>
      <c r="AJ303" s="6"/>
      <c r="AK303" s="6"/>
      <c r="AL303" s="1" t="s">
        <v>38</v>
      </c>
      <c r="AM303" s="1" t="s">
        <v>39</v>
      </c>
      <c r="AN303" s="6"/>
      <c r="AO303" s="6"/>
      <c r="AP303" s="1" t="s">
        <v>40</v>
      </c>
      <c r="AQ303" s="1" t="s">
        <v>41</v>
      </c>
      <c r="AR303" s="6"/>
      <c r="AS303" s="6"/>
      <c r="AT303" s="6"/>
      <c r="AU303" s="6"/>
      <c r="AV303" s="6"/>
      <c r="AW303" s="6"/>
      <c r="AX303" s="1" t="s">
        <v>42</v>
      </c>
      <c r="AY303" s="1" t="s">
        <v>39</v>
      </c>
      <c r="AZ303" s="6"/>
      <c r="BA303" s="6"/>
      <c r="BB303" s="1" t="s">
        <v>42</v>
      </c>
      <c r="BC303" s="1" t="s">
        <v>33</v>
      </c>
      <c r="BD303" s="6"/>
      <c r="BE303" s="6"/>
      <c r="BF303" s="1" t="s">
        <v>42</v>
      </c>
      <c r="BG303" s="1" t="s">
        <v>39</v>
      </c>
      <c r="BH303" s="6"/>
      <c r="BI303" s="11"/>
      <c r="BJ303" s="1" t="s">
        <v>43</v>
      </c>
      <c r="BK303" s="1" t="s">
        <v>44</v>
      </c>
      <c r="BL303" s="6"/>
      <c r="BM303" s="6"/>
      <c r="BN303" s="1" t="s">
        <v>45</v>
      </c>
      <c r="BO303" s="1" t="s">
        <v>44</v>
      </c>
      <c r="BP303" s="6"/>
      <c r="BQ303" s="6"/>
      <c r="BR303" s="1" t="s">
        <v>46</v>
      </c>
      <c r="BS303" s="1" t="s">
        <v>47</v>
      </c>
      <c r="BT303" s="6"/>
      <c r="BU303" s="6"/>
      <c r="BV303" s="1" t="s">
        <v>46</v>
      </c>
      <c r="BW303" s="1" t="s">
        <v>41</v>
      </c>
      <c r="BX303" s="6"/>
      <c r="BY303" s="6"/>
      <c r="BZ303" s="1" t="s">
        <v>46</v>
      </c>
      <c r="CA303" s="1" t="s">
        <v>48</v>
      </c>
      <c r="CB303" s="6"/>
      <c r="CC303" s="6"/>
      <c r="CD303" s="1" t="s">
        <v>46</v>
      </c>
      <c r="CE303" s="1" t="s">
        <v>48</v>
      </c>
      <c r="CF303" s="6"/>
      <c r="CG303" s="6"/>
      <c r="CH303" s="1" t="s">
        <v>46</v>
      </c>
      <c r="CI303" s="1" t="s">
        <v>39</v>
      </c>
      <c r="CJ303" s="6"/>
      <c r="CK303" s="6"/>
      <c r="CL303" s="1" t="s">
        <v>49</v>
      </c>
      <c r="CM303" s="1" t="s">
        <v>39</v>
      </c>
      <c r="CN303" s="6"/>
      <c r="CO303" s="6"/>
      <c r="CP303" s="1" t="s">
        <v>50</v>
      </c>
      <c r="CQ303" s="1" t="s">
        <v>51</v>
      </c>
      <c r="CR303" s="6"/>
      <c r="CS303" s="6"/>
      <c r="CT303" s="1" t="s">
        <v>50</v>
      </c>
      <c r="CU303" s="1" t="s">
        <v>39</v>
      </c>
      <c r="CV303" s="6"/>
      <c r="CW303" s="6"/>
      <c r="CX303" s="1" t="s">
        <v>50</v>
      </c>
      <c r="CY303" s="1" t="s">
        <v>39</v>
      </c>
      <c r="CZ303" s="6"/>
      <c r="DA303" s="6"/>
      <c r="DB303" s="1" t="s">
        <v>59</v>
      </c>
      <c r="DC303" s="1" t="s">
        <v>60</v>
      </c>
      <c r="DD303" s="6"/>
      <c r="DE303" s="6"/>
      <c r="DF303" s="1" t="s">
        <v>52</v>
      </c>
      <c r="DG303" s="1" t="s">
        <v>53</v>
      </c>
      <c r="DH303" s="6"/>
      <c r="DI303" s="6"/>
      <c r="DJ303" s="1" t="s">
        <v>31</v>
      </c>
      <c r="DK303" s="11">
        <f t="shared" ref="DK303:DK310" si="26">0.254*G303</f>
        <v>11.135928959999999</v>
      </c>
    </row>
    <row r="304" spans="1:115" ht="15.75" x14ac:dyDescent="0.25">
      <c r="A304" s="6">
        <v>302</v>
      </c>
      <c r="B304" s="6">
        <v>2</v>
      </c>
      <c r="C304" s="9" t="s">
        <v>270</v>
      </c>
      <c r="D304" s="8" t="s">
        <v>373</v>
      </c>
      <c r="E304" s="6">
        <v>570.08100000000002</v>
      </c>
      <c r="F304" s="6">
        <v>3.9060000000000001</v>
      </c>
      <c r="G304" s="10">
        <v>231.09384</v>
      </c>
      <c r="H304" s="3">
        <f t="shared" si="23"/>
        <v>797.26884000000007</v>
      </c>
      <c r="I304" s="3">
        <f t="shared" si="24"/>
        <v>172.26383536</v>
      </c>
      <c r="J304" s="1" t="s">
        <v>28</v>
      </c>
      <c r="K304" s="1" t="s">
        <v>29</v>
      </c>
      <c r="L304" s="6"/>
      <c r="M304" s="6"/>
      <c r="N304" s="1" t="s">
        <v>30</v>
      </c>
      <c r="O304" s="1" t="s">
        <v>34</v>
      </c>
      <c r="P304" s="6"/>
      <c r="Q304" s="6"/>
      <c r="R304" s="1" t="s">
        <v>30</v>
      </c>
      <c r="S304" s="1" t="s">
        <v>32</v>
      </c>
      <c r="T304" s="6"/>
      <c r="U304" s="6"/>
      <c r="V304" s="6" t="s">
        <v>30</v>
      </c>
      <c r="W304" s="6" t="s">
        <v>33</v>
      </c>
      <c r="X304" s="6">
        <v>6</v>
      </c>
      <c r="Y304" s="6">
        <v>42.63</v>
      </c>
      <c r="Z304" s="1" t="s">
        <v>30</v>
      </c>
      <c r="AA304" s="1" t="s">
        <v>34</v>
      </c>
      <c r="AB304" s="6"/>
      <c r="AC304" s="6"/>
      <c r="AD304" s="1" t="s">
        <v>35</v>
      </c>
      <c r="AE304" s="1" t="s">
        <v>29</v>
      </c>
      <c r="AF304" s="6"/>
      <c r="AG304" s="6"/>
      <c r="AH304" s="1" t="s">
        <v>36</v>
      </c>
      <c r="AI304" s="1" t="s">
        <v>37</v>
      </c>
      <c r="AJ304" s="6"/>
      <c r="AK304" s="6"/>
      <c r="AL304" s="1" t="s">
        <v>38</v>
      </c>
      <c r="AM304" s="1" t="s">
        <v>39</v>
      </c>
      <c r="AN304" s="6">
        <v>5</v>
      </c>
      <c r="AO304" s="6">
        <v>4.1479999999999997</v>
      </c>
      <c r="AP304" s="1" t="s">
        <v>40</v>
      </c>
      <c r="AQ304" s="1" t="s">
        <v>41</v>
      </c>
      <c r="AR304" s="6"/>
      <c r="AS304" s="6"/>
      <c r="AT304" s="6"/>
      <c r="AU304" s="6"/>
      <c r="AV304" s="6"/>
      <c r="AW304" s="6"/>
      <c r="AX304" s="1" t="s">
        <v>42</v>
      </c>
      <c r="AY304" s="1" t="s">
        <v>39</v>
      </c>
      <c r="AZ304" s="6"/>
      <c r="BA304" s="6"/>
      <c r="BB304" s="1" t="s">
        <v>42</v>
      </c>
      <c r="BC304" s="1" t="s">
        <v>33</v>
      </c>
      <c r="BD304" s="6">
        <f>22+3</f>
        <v>25</v>
      </c>
      <c r="BE304" s="6">
        <f>24.43+22.218</f>
        <v>46.647999999999996</v>
      </c>
      <c r="BF304" s="1" t="s">
        <v>42</v>
      </c>
      <c r="BG304" s="1" t="s">
        <v>39</v>
      </c>
      <c r="BH304" s="6"/>
      <c r="BI304" s="11"/>
      <c r="BJ304" s="1" t="s">
        <v>43</v>
      </c>
      <c r="BK304" s="1" t="s">
        <v>44</v>
      </c>
      <c r="BL304" s="6">
        <v>7.0000000000000001E-3</v>
      </c>
      <c r="BM304" s="6">
        <v>2.8420000000000001</v>
      </c>
      <c r="BN304" s="1" t="s">
        <v>45</v>
      </c>
      <c r="BO304" s="1" t="s">
        <v>44</v>
      </c>
      <c r="BP304" s="6"/>
      <c r="BQ304" s="6"/>
      <c r="BR304" s="1" t="s">
        <v>46</v>
      </c>
      <c r="BS304" s="1" t="s">
        <v>47</v>
      </c>
      <c r="BT304" s="6"/>
      <c r="BU304" s="6"/>
      <c r="BV304" s="1" t="s">
        <v>46</v>
      </c>
      <c r="BW304" s="1" t="s">
        <v>41</v>
      </c>
      <c r="BX304" s="6"/>
      <c r="BY304" s="6"/>
      <c r="BZ304" s="1" t="s">
        <v>46</v>
      </c>
      <c r="CA304" s="1" t="s">
        <v>48</v>
      </c>
      <c r="CB304" s="6"/>
      <c r="CC304" s="6"/>
      <c r="CD304" s="1" t="s">
        <v>46</v>
      </c>
      <c r="CE304" s="1" t="s">
        <v>48</v>
      </c>
      <c r="CF304" s="6"/>
      <c r="CG304" s="6"/>
      <c r="CH304" s="1" t="s">
        <v>46</v>
      </c>
      <c r="CI304" s="1" t="s">
        <v>39</v>
      </c>
      <c r="CJ304" s="6"/>
      <c r="CK304" s="6"/>
      <c r="CL304" s="1" t="s">
        <v>49</v>
      </c>
      <c r="CM304" s="1" t="s">
        <v>39</v>
      </c>
      <c r="CN304" s="6"/>
      <c r="CO304" s="6"/>
      <c r="CP304" s="1" t="s">
        <v>50</v>
      </c>
      <c r="CQ304" s="1" t="s">
        <v>51</v>
      </c>
      <c r="CR304" s="6">
        <v>0.1</v>
      </c>
      <c r="CS304" s="6">
        <v>16.8</v>
      </c>
      <c r="CT304" s="1" t="s">
        <v>50</v>
      </c>
      <c r="CU304" s="1" t="s">
        <v>39</v>
      </c>
      <c r="CV304" s="6">
        <v>3</v>
      </c>
      <c r="CW304" s="6">
        <v>0.498</v>
      </c>
      <c r="CX304" s="1" t="s">
        <v>50</v>
      </c>
      <c r="CY304" s="1" t="s">
        <v>39</v>
      </c>
      <c r="CZ304" s="6"/>
      <c r="DA304" s="6"/>
      <c r="DB304" s="1" t="s">
        <v>59</v>
      </c>
      <c r="DC304" s="1" t="s">
        <v>60</v>
      </c>
      <c r="DD304" s="6"/>
      <c r="DE304" s="6"/>
      <c r="DF304" s="1" t="s">
        <v>52</v>
      </c>
      <c r="DG304" s="1" t="s">
        <v>53</v>
      </c>
      <c r="DH304" s="6"/>
      <c r="DI304" s="6"/>
      <c r="DJ304" s="1" t="s">
        <v>31</v>
      </c>
      <c r="DK304" s="11">
        <f t="shared" si="26"/>
        <v>58.697835359999999</v>
      </c>
    </row>
    <row r="305" spans="1:115" ht="15.75" x14ac:dyDescent="0.25">
      <c r="A305" s="6">
        <v>303</v>
      </c>
      <c r="B305" s="6">
        <v>2</v>
      </c>
      <c r="C305" s="9" t="s">
        <v>271</v>
      </c>
      <c r="D305" s="8" t="s">
        <v>373</v>
      </c>
      <c r="E305" s="6">
        <v>283.06400000000002</v>
      </c>
      <c r="F305" s="6">
        <v>1.1020000000000001</v>
      </c>
      <c r="G305" s="10">
        <v>97.706760000000003</v>
      </c>
      <c r="H305" s="3">
        <f t="shared" si="23"/>
        <v>379.66876000000002</v>
      </c>
      <c r="I305" s="3">
        <f t="shared" si="24"/>
        <v>197.09251704000002</v>
      </c>
      <c r="J305" s="1" t="s">
        <v>28</v>
      </c>
      <c r="K305" s="1" t="s">
        <v>29</v>
      </c>
      <c r="L305" s="6"/>
      <c r="M305" s="6"/>
      <c r="N305" s="1" t="s">
        <v>30</v>
      </c>
      <c r="O305" s="1" t="s">
        <v>34</v>
      </c>
      <c r="P305" s="6"/>
      <c r="Q305" s="6"/>
      <c r="R305" s="1" t="s">
        <v>30</v>
      </c>
      <c r="S305" s="1" t="s">
        <v>32</v>
      </c>
      <c r="T305" s="6">
        <v>0.03</v>
      </c>
      <c r="U305" s="6">
        <v>114.75</v>
      </c>
      <c r="V305" s="6" t="s">
        <v>30</v>
      </c>
      <c r="W305" s="6" t="s">
        <v>33</v>
      </c>
      <c r="X305" s="6">
        <v>2</v>
      </c>
      <c r="Y305" s="6">
        <v>14.21</v>
      </c>
      <c r="Z305" s="1" t="s">
        <v>30</v>
      </c>
      <c r="AA305" s="1" t="s">
        <v>34</v>
      </c>
      <c r="AB305" s="6"/>
      <c r="AC305" s="6"/>
      <c r="AD305" s="1" t="s">
        <v>35</v>
      </c>
      <c r="AE305" s="1" t="s">
        <v>29</v>
      </c>
      <c r="AF305" s="6"/>
      <c r="AG305" s="6"/>
      <c r="AH305" s="1" t="s">
        <v>36</v>
      </c>
      <c r="AI305" s="1" t="s">
        <v>37</v>
      </c>
      <c r="AJ305" s="6"/>
      <c r="AK305" s="6"/>
      <c r="AL305" s="1" t="s">
        <v>38</v>
      </c>
      <c r="AM305" s="1" t="s">
        <v>39</v>
      </c>
      <c r="AN305" s="6">
        <v>3</v>
      </c>
      <c r="AO305" s="6">
        <v>2.153</v>
      </c>
      <c r="AP305" s="1" t="s">
        <v>40</v>
      </c>
      <c r="AQ305" s="1" t="s">
        <v>41</v>
      </c>
      <c r="AR305" s="6"/>
      <c r="AS305" s="6"/>
      <c r="AT305" s="6"/>
      <c r="AU305" s="6"/>
      <c r="AV305" s="6"/>
      <c r="AW305" s="6"/>
      <c r="AX305" s="1" t="s">
        <v>42</v>
      </c>
      <c r="AY305" s="1" t="s">
        <v>39</v>
      </c>
      <c r="AZ305" s="6"/>
      <c r="BA305" s="6"/>
      <c r="BB305" s="1" t="s">
        <v>42</v>
      </c>
      <c r="BC305" s="1" t="s">
        <v>33</v>
      </c>
      <c r="BD305" s="6">
        <f>1+1</f>
        <v>2</v>
      </c>
      <c r="BE305" s="6">
        <f>7.406+7.406</f>
        <v>14.811999999999999</v>
      </c>
      <c r="BF305" s="1" t="s">
        <v>42</v>
      </c>
      <c r="BG305" s="1" t="s">
        <v>39</v>
      </c>
      <c r="BH305" s="6"/>
      <c r="BI305" s="11"/>
      <c r="BJ305" s="1" t="s">
        <v>43</v>
      </c>
      <c r="BK305" s="1" t="s">
        <v>44</v>
      </c>
      <c r="BL305" s="6">
        <v>7.0000000000000001E-3</v>
      </c>
      <c r="BM305" s="6">
        <v>3.4580000000000002</v>
      </c>
      <c r="BN305" s="1" t="s">
        <v>45</v>
      </c>
      <c r="BO305" s="1" t="s">
        <v>44</v>
      </c>
      <c r="BP305" s="6"/>
      <c r="BQ305" s="6"/>
      <c r="BR305" s="1" t="s">
        <v>46</v>
      </c>
      <c r="BS305" s="1" t="s">
        <v>47</v>
      </c>
      <c r="BT305" s="6"/>
      <c r="BU305" s="6"/>
      <c r="BV305" s="1" t="s">
        <v>46</v>
      </c>
      <c r="BW305" s="1" t="s">
        <v>41</v>
      </c>
      <c r="BX305" s="6"/>
      <c r="BY305" s="6"/>
      <c r="BZ305" s="1" t="s">
        <v>46</v>
      </c>
      <c r="CA305" s="1" t="s">
        <v>48</v>
      </c>
      <c r="CB305" s="6"/>
      <c r="CC305" s="6"/>
      <c r="CD305" s="1" t="s">
        <v>46</v>
      </c>
      <c r="CE305" s="1" t="s">
        <v>48</v>
      </c>
      <c r="CF305" s="6"/>
      <c r="CG305" s="6"/>
      <c r="CH305" s="1" t="s">
        <v>46</v>
      </c>
      <c r="CI305" s="1" t="s">
        <v>39</v>
      </c>
      <c r="CJ305" s="6"/>
      <c r="CK305" s="6"/>
      <c r="CL305" s="1" t="s">
        <v>49</v>
      </c>
      <c r="CM305" s="1" t="s">
        <v>39</v>
      </c>
      <c r="CN305" s="6">
        <v>10</v>
      </c>
      <c r="CO305" s="6">
        <v>5.76</v>
      </c>
      <c r="CP305" s="1" t="s">
        <v>50</v>
      </c>
      <c r="CQ305" s="1" t="s">
        <v>51</v>
      </c>
      <c r="CR305" s="6">
        <v>0.1</v>
      </c>
      <c r="CS305" s="6">
        <v>16.8</v>
      </c>
      <c r="CT305" s="1" t="s">
        <v>50</v>
      </c>
      <c r="CU305" s="1" t="s">
        <v>39</v>
      </c>
      <c r="CV305" s="6">
        <v>2</v>
      </c>
      <c r="CW305" s="6">
        <v>0.33200000000000002</v>
      </c>
      <c r="CX305" s="1" t="s">
        <v>50</v>
      </c>
      <c r="CY305" s="1" t="s">
        <v>39</v>
      </c>
      <c r="CZ305" s="6"/>
      <c r="DA305" s="6"/>
      <c r="DB305" s="1" t="s">
        <v>59</v>
      </c>
      <c r="DC305" s="1" t="s">
        <v>60</v>
      </c>
      <c r="DD305" s="6"/>
      <c r="DE305" s="6"/>
      <c r="DF305" s="1" t="s">
        <v>52</v>
      </c>
      <c r="DG305" s="1" t="s">
        <v>53</v>
      </c>
      <c r="DH305" s="6"/>
      <c r="DI305" s="6"/>
      <c r="DJ305" s="1" t="s">
        <v>31</v>
      </c>
      <c r="DK305" s="11">
        <f t="shared" si="26"/>
        <v>24.817517040000002</v>
      </c>
    </row>
    <row r="306" spans="1:115" ht="15.75" x14ac:dyDescent="0.25">
      <c r="A306" s="6">
        <v>304</v>
      </c>
      <c r="B306" s="6">
        <v>1</v>
      </c>
      <c r="C306" s="9" t="s">
        <v>272</v>
      </c>
      <c r="D306" s="8" t="s">
        <v>373</v>
      </c>
      <c r="E306" s="6">
        <v>15.664</v>
      </c>
      <c r="F306" s="6">
        <v>9.8059999999999992</v>
      </c>
      <c r="G306" s="10">
        <v>98.092799999999997</v>
      </c>
      <c r="H306" s="3">
        <f t="shared" si="23"/>
        <v>103.9508</v>
      </c>
      <c r="I306" s="3">
        <f t="shared" si="24"/>
        <v>31.269571199999998</v>
      </c>
      <c r="J306" s="1" t="s">
        <v>28</v>
      </c>
      <c r="K306" s="1" t="s">
        <v>29</v>
      </c>
      <c r="L306" s="6"/>
      <c r="M306" s="6"/>
      <c r="N306" s="1" t="s">
        <v>30</v>
      </c>
      <c r="O306" s="1" t="s">
        <v>34</v>
      </c>
      <c r="P306" s="6"/>
      <c r="Q306" s="6"/>
      <c r="R306" s="1" t="s">
        <v>30</v>
      </c>
      <c r="S306" s="1" t="s">
        <v>32</v>
      </c>
      <c r="T306" s="6"/>
      <c r="U306" s="6"/>
      <c r="V306" s="6" t="s">
        <v>30</v>
      </c>
      <c r="W306" s="6" t="s">
        <v>33</v>
      </c>
      <c r="X306" s="6"/>
      <c r="Y306" s="6"/>
      <c r="Z306" s="1" t="s">
        <v>30</v>
      </c>
      <c r="AA306" s="1" t="s">
        <v>34</v>
      </c>
      <c r="AB306" s="6"/>
      <c r="AC306" s="6"/>
      <c r="AD306" s="1" t="s">
        <v>35</v>
      </c>
      <c r="AE306" s="1" t="s">
        <v>29</v>
      </c>
      <c r="AF306" s="6"/>
      <c r="AG306" s="6"/>
      <c r="AH306" s="1" t="s">
        <v>36</v>
      </c>
      <c r="AI306" s="1" t="s">
        <v>37</v>
      </c>
      <c r="AJ306" s="6"/>
      <c r="AK306" s="6"/>
      <c r="AL306" s="1" t="s">
        <v>38</v>
      </c>
      <c r="AM306" s="1" t="s">
        <v>39</v>
      </c>
      <c r="AN306" s="6">
        <v>9</v>
      </c>
      <c r="AO306" s="6">
        <v>6.3540000000000001</v>
      </c>
      <c r="AP306" s="1" t="s">
        <v>40</v>
      </c>
      <c r="AQ306" s="1" t="s">
        <v>41</v>
      </c>
      <c r="AR306" s="6"/>
      <c r="AS306" s="6"/>
      <c r="AT306" s="6"/>
      <c r="AU306" s="6"/>
      <c r="AV306" s="6"/>
      <c r="AW306" s="6"/>
      <c r="AX306" s="1" t="s">
        <v>42</v>
      </c>
      <c r="AY306" s="1" t="s">
        <v>39</v>
      </c>
      <c r="AZ306" s="6"/>
      <c r="BA306" s="6"/>
      <c r="BB306" s="1" t="s">
        <v>42</v>
      </c>
      <c r="BC306" s="1" t="s">
        <v>33</v>
      </c>
      <c r="BD306" s="6"/>
      <c r="BE306" s="6"/>
      <c r="BF306" s="1" t="s">
        <v>42</v>
      </c>
      <c r="BG306" s="1" t="s">
        <v>39</v>
      </c>
      <c r="BH306" s="6"/>
      <c r="BI306" s="11"/>
      <c r="BJ306" s="1" t="s">
        <v>43</v>
      </c>
      <c r="BK306" s="1" t="s">
        <v>44</v>
      </c>
      <c r="BL306" s="6"/>
      <c r="BM306" s="6"/>
      <c r="BN306" s="1" t="s">
        <v>45</v>
      </c>
      <c r="BO306" s="1" t="s">
        <v>44</v>
      </c>
      <c r="BP306" s="6"/>
      <c r="BQ306" s="6"/>
      <c r="BR306" s="1" t="s">
        <v>46</v>
      </c>
      <c r="BS306" s="1" t="s">
        <v>47</v>
      </c>
      <c r="BT306" s="6"/>
      <c r="BU306" s="6"/>
      <c r="BV306" s="1" t="s">
        <v>46</v>
      </c>
      <c r="BW306" s="1" t="s">
        <v>41</v>
      </c>
      <c r="BX306" s="6"/>
      <c r="BY306" s="6"/>
      <c r="BZ306" s="1" t="s">
        <v>46</v>
      </c>
      <c r="CA306" s="1" t="s">
        <v>48</v>
      </c>
      <c r="CB306" s="6"/>
      <c r="CC306" s="6"/>
      <c r="CD306" s="1" t="s">
        <v>46</v>
      </c>
      <c r="CE306" s="1" t="s">
        <v>48</v>
      </c>
      <c r="CF306" s="6"/>
      <c r="CG306" s="6"/>
      <c r="CH306" s="1" t="s">
        <v>46</v>
      </c>
      <c r="CI306" s="1" t="s">
        <v>39</v>
      </c>
      <c r="CJ306" s="6"/>
      <c r="CK306" s="6"/>
      <c r="CL306" s="1" t="s">
        <v>49</v>
      </c>
      <c r="CM306" s="1" t="s">
        <v>39</v>
      </c>
      <c r="CN306" s="6"/>
      <c r="CO306" s="6"/>
      <c r="CP306" s="1" t="s">
        <v>50</v>
      </c>
      <c r="CQ306" s="1" t="s">
        <v>51</v>
      </c>
      <c r="CR306" s="6"/>
      <c r="CS306" s="6"/>
      <c r="CT306" s="1" t="s">
        <v>50</v>
      </c>
      <c r="CU306" s="1" t="s">
        <v>39</v>
      </c>
      <c r="CV306" s="6"/>
      <c r="CW306" s="6"/>
      <c r="CX306" s="1" t="s">
        <v>50</v>
      </c>
      <c r="CY306" s="1" t="s">
        <v>39</v>
      </c>
      <c r="CZ306" s="6"/>
      <c r="DA306" s="6"/>
      <c r="DB306" s="1" t="s">
        <v>59</v>
      </c>
      <c r="DC306" s="1" t="s">
        <v>60</v>
      </c>
      <c r="DD306" s="6"/>
      <c r="DE306" s="6"/>
      <c r="DF306" s="1" t="s">
        <v>52</v>
      </c>
      <c r="DG306" s="1" t="s">
        <v>53</v>
      </c>
      <c r="DH306" s="6"/>
      <c r="DI306" s="6"/>
      <c r="DJ306" s="1" t="s">
        <v>31</v>
      </c>
      <c r="DK306" s="11">
        <f t="shared" si="26"/>
        <v>24.915571199999999</v>
      </c>
    </row>
    <row r="307" spans="1:115" ht="15.75" x14ac:dyDescent="0.25">
      <c r="A307" s="6">
        <v>305</v>
      </c>
      <c r="B307" s="6">
        <v>1</v>
      </c>
      <c r="C307" s="9" t="s">
        <v>468</v>
      </c>
      <c r="D307" s="8" t="s">
        <v>373</v>
      </c>
      <c r="E307" s="6">
        <v>114.616</v>
      </c>
      <c r="F307" s="6">
        <v>10.837</v>
      </c>
      <c r="G307" s="10">
        <v>53.394240000000003</v>
      </c>
      <c r="H307" s="3">
        <f t="shared" si="23"/>
        <v>157.17323999999999</v>
      </c>
      <c r="I307" s="3">
        <f t="shared" si="24"/>
        <v>62.927136959999999</v>
      </c>
      <c r="J307" s="1" t="s">
        <v>28</v>
      </c>
      <c r="K307" s="1" t="s">
        <v>29</v>
      </c>
      <c r="L307" s="6"/>
      <c r="M307" s="6"/>
      <c r="N307" s="1" t="s">
        <v>30</v>
      </c>
      <c r="O307" s="1" t="s">
        <v>34</v>
      </c>
      <c r="P307" s="6"/>
      <c r="Q307" s="6"/>
      <c r="R307" s="1" t="s">
        <v>30</v>
      </c>
      <c r="S307" s="1" t="s">
        <v>32</v>
      </c>
      <c r="T307" s="6"/>
      <c r="U307" s="6"/>
      <c r="V307" s="6" t="s">
        <v>30</v>
      </c>
      <c r="W307" s="6" t="s">
        <v>33</v>
      </c>
      <c r="X307" s="6"/>
      <c r="Y307" s="6"/>
      <c r="Z307" s="1" t="s">
        <v>30</v>
      </c>
      <c r="AA307" s="1" t="s">
        <v>34</v>
      </c>
      <c r="AB307" s="6"/>
      <c r="AC307" s="6"/>
      <c r="AD307" s="1" t="s">
        <v>35</v>
      </c>
      <c r="AE307" s="1" t="s">
        <v>29</v>
      </c>
      <c r="AF307" s="6"/>
      <c r="AG307" s="6"/>
      <c r="AH307" s="1" t="s">
        <v>36</v>
      </c>
      <c r="AI307" s="1" t="s">
        <v>37</v>
      </c>
      <c r="AJ307" s="6"/>
      <c r="AK307" s="6"/>
      <c r="AL307" s="1" t="s">
        <v>38</v>
      </c>
      <c r="AM307" s="1" t="s">
        <v>39</v>
      </c>
      <c r="AN307" s="6">
        <v>7</v>
      </c>
      <c r="AO307" s="6">
        <v>4.4800000000000004</v>
      </c>
      <c r="AP307" s="1" t="s">
        <v>40</v>
      </c>
      <c r="AQ307" s="1" t="s">
        <v>41</v>
      </c>
      <c r="AR307" s="6"/>
      <c r="AS307" s="6"/>
      <c r="AT307" s="6"/>
      <c r="AU307" s="6"/>
      <c r="AV307" s="6"/>
      <c r="AW307" s="6"/>
      <c r="AX307" s="1" t="s">
        <v>42</v>
      </c>
      <c r="AY307" s="1" t="s">
        <v>39</v>
      </c>
      <c r="AZ307" s="6"/>
      <c r="BA307" s="6"/>
      <c r="BB307" s="1" t="s">
        <v>42</v>
      </c>
      <c r="BC307" s="1" t="s">
        <v>33</v>
      </c>
      <c r="BD307" s="6"/>
      <c r="BE307" s="6"/>
      <c r="BF307" s="1" t="s">
        <v>42</v>
      </c>
      <c r="BG307" s="1" t="s">
        <v>39</v>
      </c>
      <c r="BH307" s="6"/>
      <c r="BI307" s="11"/>
      <c r="BJ307" s="1" t="s">
        <v>43</v>
      </c>
      <c r="BK307" s="1" t="s">
        <v>44</v>
      </c>
      <c r="BL307" s="6"/>
      <c r="BM307" s="6"/>
      <c r="BN307" s="1" t="s">
        <v>45</v>
      </c>
      <c r="BO307" s="1" t="s">
        <v>44</v>
      </c>
      <c r="BP307" s="6"/>
      <c r="BQ307" s="6"/>
      <c r="BR307" s="1" t="s">
        <v>46</v>
      </c>
      <c r="BS307" s="1" t="s">
        <v>47</v>
      </c>
      <c r="BT307" s="6"/>
      <c r="BU307" s="6"/>
      <c r="BV307" s="1" t="s">
        <v>46</v>
      </c>
      <c r="BW307" s="1" t="s">
        <v>41</v>
      </c>
      <c r="BX307" s="6"/>
      <c r="BY307" s="6"/>
      <c r="BZ307" s="1" t="s">
        <v>46</v>
      </c>
      <c r="CA307" s="1" t="s">
        <v>48</v>
      </c>
      <c r="CB307" s="6"/>
      <c r="CC307" s="6"/>
      <c r="CD307" s="1" t="s">
        <v>46</v>
      </c>
      <c r="CE307" s="1" t="s">
        <v>48</v>
      </c>
      <c r="CF307" s="6"/>
      <c r="CG307" s="6"/>
      <c r="CH307" s="1" t="s">
        <v>46</v>
      </c>
      <c r="CI307" s="1" t="s">
        <v>39</v>
      </c>
      <c r="CJ307" s="6"/>
      <c r="CK307" s="6"/>
      <c r="CL307" s="1" t="s">
        <v>49</v>
      </c>
      <c r="CM307" s="1" t="s">
        <v>39</v>
      </c>
      <c r="CN307" s="6"/>
      <c r="CO307" s="6"/>
      <c r="CP307" s="1" t="s">
        <v>50</v>
      </c>
      <c r="CQ307" s="1" t="s">
        <v>51</v>
      </c>
      <c r="CR307" s="6"/>
      <c r="CS307" s="6"/>
      <c r="CT307" s="1" t="s">
        <v>50</v>
      </c>
      <c r="CU307" s="1" t="s">
        <v>39</v>
      </c>
      <c r="CV307" s="6">
        <v>15</v>
      </c>
      <c r="CW307" s="6">
        <v>28.754999999999999</v>
      </c>
      <c r="CX307" s="1" t="s">
        <v>50</v>
      </c>
      <c r="CY307" s="1" t="s">
        <v>39</v>
      </c>
      <c r="CZ307" s="6">
        <v>10</v>
      </c>
      <c r="DA307" s="6">
        <v>16.13</v>
      </c>
      <c r="DB307" s="1" t="s">
        <v>59</v>
      </c>
      <c r="DC307" s="1" t="s">
        <v>60</v>
      </c>
      <c r="DD307" s="6"/>
      <c r="DE307" s="6"/>
      <c r="DF307" s="1" t="s">
        <v>52</v>
      </c>
      <c r="DG307" s="1" t="s">
        <v>53</v>
      </c>
      <c r="DH307" s="6"/>
      <c r="DI307" s="6"/>
      <c r="DJ307" s="1" t="s">
        <v>31</v>
      </c>
      <c r="DK307" s="11">
        <f t="shared" si="26"/>
        <v>13.562136960000002</v>
      </c>
    </row>
    <row r="308" spans="1:115" ht="15.75" x14ac:dyDescent="0.25">
      <c r="A308" s="6">
        <v>306</v>
      </c>
      <c r="B308" s="6">
        <v>1</v>
      </c>
      <c r="C308" s="9" t="s">
        <v>469</v>
      </c>
      <c r="D308" s="8" t="s">
        <v>373</v>
      </c>
      <c r="E308" s="6">
        <v>67.572000000000003</v>
      </c>
      <c r="F308" s="6">
        <v>0</v>
      </c>
      <c r="G308" s="10">
        <v>27.86496</v>
      </c>
      <c r="H308" s="3">
        <f t="shared" si="23"/>
        <v>95.436959999999999</v>
      </c>
      <c r="I308" s="3">
        <f t="shared" si="24"/>
        <v>26.328699839999999</v>
      </c>
      <c r="J308" s="1" t="s">
        <v>28</v>
      </c>
      <c r="K308" s="1" t="s">
        <v>29</v>
      </c>
      <c r="L308" s="6"/>
      <c r="M308" s="6"/>
      <c r="N308" s="1" t="s">
        <v>30</v>
      </c>
      <c r="O308" s="1" t="s">
        <v>34</v>
      </c>
      <c r="P308" s="6"/>
      <c r="Q308" s="6"/>
      <c r="R308" s="1" t="s">
        <v>30</v>
      </c>
      <c r="S308" s="1" t="s">
        <v>32</v>
      </c>
      <c r="T308" s="6"/>
      <c r="U308" s="6"/>
      <c r="V308" s="6" t="s">
        <v>30</v>
      </c>
      <c r="W308" s="6" t="s">
        <v>33</v>
      </c>
      <c r="X308" s="6"/>
      <c r="Y308" s="6"/>
      <c r="Z308" s="1" t="s">
        <v>30</v>
      </c>
      <c r="AA308" s="1" t="s">
        <v>34</v>
      </c>
      <c r="AB308" s="6"/>
      <c r="AC308" s="6"/>
      <c r="AD308" s="1" t="s">
        <v>35</v>
      </c>
      <c r="AE308" s="1" t="s">
        <v>29</v>
      </c>
      <c r="AF308" s="6"/>
      <c r="AG308" s="6"/>
      <c r="AH308" s="1" t="s">
        <v>36</v>
      </c>
      <c r="AI308" s="1" t="s">
        <v>37</v>
      </c>
      <c r="AJ308" s="6"/>
      <c r="AK308" s="6"/>
      <c r="AL308" s="1" t="s">
        <v>38</v>
      </c>
      <c r="AM308" s="1" t="s">
        <v>39</v>
      </c>
      <c r="AN308" s="6">
        <v>8</v>
      </c>
      <c r="AO308" s="6">
        <v>4.9710000000000001</v>
      </c>
      <c r="AP308" s="1" t="s">
        <v>40</v>
      </c>
      <c r="AQ308" s="1" t="s">
        <v>41</v>
      </c>
      <c r="AR308" s="6"/>
      <c r="AS308" s="6"/>
      <c r="AT308" s="6"/>
      <c r="AU308" s="6"/>
      <c r="AV308" s="6"/>
      <c r="AW308" s="6"/>
      <c r="AX308" s="1" t="s">
        <v>42</v>
      </c>
      <c r="AY308" s="1" t="s">
        <v>39</v>
      </c>
      <c r="AZ308" s="6"/>
      <c r="BA308" s="6"/>
      <c r="BB308" s="1" t="s">
        <v>42</v>
      </c>
      <c r="BC308" s="1" t="s">
        <v>33</v>
      </c>
      <c r="BD308" s="6"/>
      <c r="BE308" s="6"/>
      <c r="BF308" s="1" t="s">
        <v>42</v>
      </c>
      <c r="BG308" s="1" t="s">
        <v>39</v>
      </c>
      <c r="BH308" s="6"/>
      <c r="BI308" s="11"/>
      <c r="BJ308" s="1" t="s">
        <v>43</v>
      </c>
      <c r="BK308" s="1" t="s">
        <v>44</v>
      </c>
      <c r="BL308" s="6"/>
      <c r="BM308" s="6"/>
      <c r="BN308" s="1" t="s">
        <v>45</v>
      </c>
      <c r="BO308" s="1" t="s">
        <v>44</v>
      </c>
      <c r="BP308" s="6"/>
      <c r="BQ308" s="6"/>
      <c r="BR308" s="1" t="s">
        <v>46</v>
      </c>
      <c r="BS308" s="1" t="s">
        <v>47</v>
      </c>
      <c r="BT308" s="6"/>
      <c r="BU308" s="6"/>
      <c r="BV308" s="1" t="s">
        <v>46</v>
      </c>
      <c r="BW308" s="1" t="s">
        <v>41</v>
      </c>
      <c r="BX308" s="6"/>
      <c r="BY308" s="6"/>
      <c r="BZ308" s="1" t="s">
        <v>46</v>
      </c>
      <c r="CA308" s="1" t="s">
        <v>48</v>
      </c>
      <c r="CB308" s="6"/>
      <c r="CC308" s="6"/>
      <c r="CD308" s="1" t="s">
        <v>46</v>
      </c>
      <c r="CE308" s="1" t="s">
        <v>48</v>
      </c>
      <c r="CF308" s="6"/>
      <c r="CG308" s="6"/>
      <c r="CH308" s="1" t="s">
        <v>46</v>
      </c>
      <c r="CI308" s="1" t="s">
        <v>39</v>
      </c>
      <c r="CJ308" s="6"/>
      <c r="CK308" s="6"/>
      <c r="CL308" s="1" t="s">
        <v>49</v>
      </c>
      <c r="CM308" s="1" t="s">
        <v>39</v>
      </c>
      <c r="CN308" s="6"/>
      <c r="CO308" s="6"/>
      <c r="CP308" s="1" t="s">
        <v>50</v>
      </c>
      <c r="CQ308" s="1" t="s">
        <v>51</v>
      </c>
      <c r="CR308" s="6">
        <v>8.5000000000000006E-2</v>
      </c>
      <c r="CS308" s="6">
        <v>14.28</v>
      </c>
      <c r="CT308" s="1" t="s">
        <v>50</v>
      </c>
      <c r="CU308" s="1" t="s">
        <v>39</v>
      </c>
      <c r="CV308" s="6"/>
      <c r="CW308" s="6"/>
      <c r="CX308" s="1" t="s">
        <v>50</v>
      </c>
      <c r="CY308" s="1" t="s">
        <v>39</v>
      </c>
      <c r="CZ308" s="6"/>
      <c r="DA308" s="6"/>
      <c r="DB308" s="1" t="s">
        <v>59</v>
      </c>
      <c r="DC308" s="1" t="s">
        <v>60</v>
      </c>
      <c r="DD308" s="6"/>
      <c r="DE308" s="6"/>
      <c r="DF308" s="1" t="s">
        <v>52</v>
      </c>
      <c r="DG308" s="1" t="s">
        <v>53</v>
      </c>
      <c r="DH308" s="6"/>
      <c r="DI308" s="6"/>
      <c r="DJ308" s="1" t="s">
        <v>31</v>
      </c>
      <c r="DK308" s="11">
        <f t="shared" si="26"/>
        <v>7.0776998400000002</v>
      </c>
    </row>
    <row r="309" spans="1:115" ht="15.75" x14ac:dyDescent="0.25">
      <c r="A309" s="6">
        <v>307</v>
      </c>
      <c r="B309" s="6">
        <v>1</v>
      </c>
      <c r="C309" s="9" t="s">
        <v>273</v>
      </c>
      <c r="D309" s="8" t="s">
        <v>373</v>
      </c>
      <c r="E309" s="6">
        <v>67.004000000000005</v>
      </c>
      <c r="F309" s="6">
        <v>3.2509999999999999</v>
      </c>
      <c r="G309" s="10">
        <v>28.239719999999998</v>
      </c>
      <c r="H309" s="3">
        <f t="shared" si="23"/>
        <v>91.992720000000006</v>
      </c>
      <c r="I309" s="3">
        <f t="shared" si="24"/>
        <v>32.872888879999998</v>
      </c>
      <c r="J309" s="1" t="s">
        <v>28</v>
      </c>
      <c r="K309" s="1" t="s">
        <v>29</v>
      </c>
      <c r="L309" s="6">
        <v>0.02</v>
      </c>
      <c r="M309" s="6">
        <v>25.7</v>
      </c>
      <c r="N309" s="1" t="s">
        <v>30</v>
      </c>
      <c r="O309" s="1" t="s">
        <v>34</v>
      </c>
      <c r="P309" s="6"/>
      <c r="Q309" s="6"/>
      <c r="R309" s="1" t="s">
        <v>30</v>
      </c>
      <c r="S309" s="1" t="s">
        <v>32</v>
      </c>
      <c r="T309" s="6"/>
      <c r="U309" s="6"/>
      <c r="V309" s="6" t="s">
        <v>30</v>
      </c>
      <c r="W309" s="6" t="s">
        <v>33</v>
      </c>
      <c r="X309" s="6"/>
      <c r="Y309" s="6"/>
      <c r="Z309" s="1" t="s">
        <v>30</v>
      </c>
      <c r="AA309" s="1" t="s">
        <v>34</v>
      </c>
      <c r="AB309" s="6"/>
      <c r="AC309" s="6"/>
      <c r="AD309" s="1" t="s">
        <v>35</v>
      </c>
      <c r="AE309" s="1" t="s">
        <v>29</v>
      </c>
      <c r="AF309" s="6"/>
      <c r="AG309" s="6"/>
      <c r="AH309" s="1" t="s">
        <v>36</v>
      </c>
      <c r="AI309" s="1" t="s">
        <v>37</v>
      </c>
      <c r="AJ309" s="6"/>
      <c r="AK309" s="6"/>
      <c r="AL309" s="1" t="s">
        <v>38</v>
      </c>
      <c r="AM309" s="1" t="s">
        <v>39</v>
      </c>
      <c r="AN309" s="6"/>
      <c r="AO309" s="6"/>
      <c r="AP309" s="1" t="s">
        <v>40</v>
      </c>
      <c r="AQ309" s="1" t="s">
        <v>41</v>
      </c>
      <c r="AR309" s="6"/>
      <c r="AS309" s="6"/>
      <c r="AT309" s="6"/>
      <c r="AU309" s="6"/>
      <c r="AV309" s="6"/>
      <c r="AW309" s="6"/>
      <c r="AX309" s="1" t="s">
        <v>42</v>
      </c>
      <c r="AY309" s="1" t="s">
        <v>39</v>
      </c>
      <c r="AZ309" s="6"/>
      <c r="BA309" s="6"/>
      <c r="BB309" s="1" t="s">
        <v>42</v>
      </c>
      <c r="BC309" s="1" t="s">
        <v>33</v>
      </c>
      <c r="BD309" s="6"/>
      <c r="BE309" s="6"/>
      <c r="BF309" s="1" t="s">
        <v>42</v>
      </c>
      <c r="BG309" s="1" t="s">
        <v>39</v>
      </c>
      <c r="BH309" s="6"/>
      <c r="BI309" s="11"/>
      <c r="BJ309" s="1" t="s">
        <v>43</v>
      </c>
      <c r="BK309" s="1" t="s">
        <v>44</v>
      </c>
      <c r="BL309" s="6"/>
      <c r="BM309" s="6"/>
      <c r="BN309" s="1" t="s">
        <v>45</v>
      </c>
      <c r="BO309" s="1" t="s">
        <v>44</v>
      </c>
      <c r="BP309" s="6"/>
      <c r="BQ309" s="6"/>
      <c r="BR309" s="1" t="s">
        <v>46</v>
      </c>
      <c r="BS309" s="1" t="s">
        <v>47</v>
      </c>
      <c r="BT309" s="6"/>
      <c r="BU309" s="6"/>
      <c r="BV309" s="1" t="s">
        <v>46</v>
      </c>
      <c r="BW309" s="1" t="s">
        <v>41</v>
      </c>
      <c r="BX309" s="6"/>
      <c r="BY309" s="6"/>
      <c r="BZ309" s="1" t="s">
        <v>46</v>
      </c>
      <c r="CA309" s="1" t="s">
        <v>48</v>
      </c>
      <c r="CB309" s="6"/>
      <c r="CC309" s="6"/>
      <c r="CD309" s="1" t="s">
        <v>46</v>
      </c>
      <c r="CE309" s="1" t="s">
        <v>48</v>
      </c>
      <c r="CF309" s="6"/>
      <c r="CG309" s="6"/>
      <c r="CH309" s="1" t="s">
        <v>46</v>
      </c>
      <c r="CI309" s="1" t="s">
        <v>39</v>
      </c>
      <c r="CJ309" s="6"/>
      <c r="CK309" s="6"/>
      <c r="CL309" s="1" t="s">
        <v>49</v>
      </c>
      <c r="CM309" s="1" t="s">
        <v>39</v>
      </c>
      <c r="CN309" s="6"/>
      <c r="CO309" s="6"/>
      <c r="CP309" s="1" t="s">
        <v>50</v>
      </c>
      <c r="CQ309" s="1" t="s">
        <v>51</v>
      </c>
      <c r="CR309" s="6"/>
      <c r="CS309" s="6"/>
      <c r="CT309" s="1" t="s">
        <v>50</v>
      </c>
      <c r="CU309" s="1" t="s">
        <v>39</v>
      </c>
      <c r="CV309" s="6"/>
      <c r="CW309" s="6"/>
      <c r="CX309" s="1" t="s">
        <v>50</v>
      </c>
      <c r="CY309" s="1" t="s">
        <v>39</v>
      </c>
      <c r="CZ309" s="6"/>
      <c r="DA309" s="6"/>
      <c r="DB309" s="1" t="s">
        <v>59</v>
      </c>
      <c r="DC309" s="1" t="s">
        <v>60</v>
      </c>
      <c r="DD309" s="6"/>
      <c r="DE309" s="6"/>
      <c r="DF309" s="1" t="s">
        <v>52</v>
      </c>
      <c r="DG309" s="1" t="s">
        <v>53</v>
      </c>
      <c r="DH309" s="6"/>
      <c r="DI309" s="6"/>
      <c r="DJ309" s="1" t="s">
        <v>31</v>
      </c>
      <c r="DK309" s="11">
        <f t="shared" si="26"/>
        <v>7.1728888799999995</v>
      </c>
    </row>
    <row r="310" spans="1:115" ht="15.75" x14ac:dyDescent="0.25">
      <c r="A310" s="6">
        <v>308</v>
      </c>
      <c r="B310" s="6">
        <v>1</v>
      </c>
      <c r="C310" s="9" t="s">
        <v>470</v>
      </c>
      <c r="D310" s="8" t="s">
        <v>373</v>
      </c>
      <c r="E310" s="6">
        <v>313.29500000000002</v>
      </c>
      <c r="F310" s="6">
        <v>46.451999999999998</v>
      </c>
      <c r="G310" s="10">
        <v>69.750479999999996</v>
      </c>
      <c r="H310" s="3">
        <f t="shared" si="23"/>
        <v>336.59348</v>
      </c>
      <c r="I310" s="3">
        <f t="shared" si="24"/>
        <v>25.122621919999997</v>
      </c>
      <c r="J310" s="1" t="s">
        <v>28</v>
      </c>
      <c r="K310" s="1" t="s">
        <v>29</v>
      </c>
      <c r="L310" s="6"/>
      <c r="M310" s="6"/>
      <c r="N310" s="1" t="s">
        <v>30</v>
      </c>
      <c r="O310" s="1" t="s">
        <v>34</v>
      </c>
      <c r="P310" s="6"/>
      <c r="Q310" s="6"/>
      <c r="R310" s="1" t="s">
        <v>30</v>
      </c>
      <c r="S310" s="1" t="s">
        <v>32</v>
      </c>
      <c r="T310" s="6"/>
      <c r="U310" s="6"/>
      <c r="V310" s="6" t="s">
        <v>30</v>
      </c>
      <c r="W310" s="6" t="s">
        <v>33</v>
      </c>
      <c r="X310" s="6"/>
      <c r="Y310" s="6"/>
      <c r="Z310" s="1" t="s">
        <v>30</v>
      </c>
      <c r="AA310" s="1" t="s">
        <v>34</v>
      </c>
      <c r="AB310" s="6"/>
      <c r="AC310" s="6"/>
      <c r="AD310" s="1" t="s">
        <v>35</v>
      </c>
      <c r="AE310" s="1" t="s">
        <v>29</v>
      </c>
      <c r="AF310" s="6"/>
      <c r="AG310" s="6"/>
      <c r="AH310" s="1" t="s">
        <v>36</v>
      </c>
      <c r="AI310" s="1" t="s">
        <v>37</v>
      </c>
      <c r="AJ310" s="6"/>
      <c r="AK310" s="6"/>
      <c r="AL310" s="1" t="s">
        <v>38</v>
      </c>
      <c r="AM310" s="1" t="s">
        <v>39</v>
      </c>
      <c r="AN310" s="6"/>
      <c r="AO310" s="6"/>
      <c r="AP310" s="1" t="s">
        <v>40</v>
      </c>
      <c r="AQ310" s="1" t="s">
        <v>41</v>
      </c>
      <c r="AR310" s="6"/>
      <c r="AS310" s="6"/>
      <c r="AT310" s="6"/>
      <c r="AU310" s="6"/>
      <c r="AV310" s="6"/>
      <c r="AW310" s="6"/>
      <c r="AX310" s="1" t="s">
        <v>42</v>
      </c>
      <c r="AY310" s="1" t="s">
        <v>39</v>
      </c>
      <c r="AZ310" s="6"/>
      <c r="BA310" s="6"/>
      <c r="BB310" s="1" t="s">
        <v>42</v>
      </c>
      <c r="BC310" s="1" t="s">
        <v>33</v>
      </c>
      <c r="BD310" s="6">
        <v>1</v>
      </c>
      <c r="BE310" s="6">
        <v>7.4059999999999997</v>
      </c>
      <c r="BF310" s="1" t="s">
        <v>42</v>
      </c>
      <c r="BG310" s="1" t="s">
        <v>39</v>
      </c>
      <c r="BH310" s="6"/>
      <c r="BI310" s="11"/>
      <c r="BJ310" s="1" t="s">
        <v>43</v>
      </c>
      <c r="BK310" s="1" t="s">
        <v>44</v>
      </c>
      <c r="BL310" s="6"/>
      <c r="BM310" s="6"/>
      <c r="BN310" s="1" t="s">
        <v>45</v>
      </c>
      <c r="BO310" s="1" t="s">
        <v>44</v>
      </c>
      <c r="BP310" s="6"/>
      <c r="BQ310" s="6"/>
      <c r="BR310" s="1" t="s">
        <v>46</v>
      </c>
      <c r="BS310" s="1" t="s">
        <v>47</v>
      </c>
      <c r="BT310" s="6"/>
      <c r="BU310" s="6"/>
      <c r="BV310" s="1" t="s">
        <v>46</v>
      </c>
      <c r="BW310" s="1" t="s">
        <v>41</v>
      </c>
      <c r="BX310" s="6"/>
      <c r="BY310" s="6"/>
      <c r="BZ310" s="1" t="s">
        <v>46</v>
      </c>
      <c r="CA310" s="1" t="s">
        <v>48</v>
      </c>
      <c r="CB310" s="6"/>
      <c r="CC310" s="6"/>
      <c r="CD310" s="1" t="s">
        <v>46</v>
      </c>
      <c r="CE310" s="1" t="s">
        <v>48</v>
      </c>
      <c r="CF310" s="6"/>
      <c r="CG310" s="6"/>
      <c r="CH310" s="1" t="s">
        <v>46</v>
      </c>
      <c r="CI310" s="1" t="s">
        <v>39</v>
      </c>
      <c r="CJ310" s="6"/>
      <c r="CK310" s="6"/>
      <c r="CL310" s="1" t="s">
        <v>49</v>
      </c>
      <c r="CM310" s="1" t="s">
        <v>39</v>
      </c>
      <c r="CN310" s="6"/>
      <c r="CO310" s="6"/>
      <c r="CP310" s="1" t="s">
        <v>50</v>
      </c>
      <c r="CQ310" s="1" t="s">
        <v>51</v>
      </c>
      <c r="CR310" s="6"/>
      <c r="CS310" s="6"/>
      <c r="CT310" s="1" t="s">
        <v>50</v>
      </c>
      <c r="CU310" s="1" t="s">
        <v>39</v>
      </c>
      <c r="CV310" s="6"/>
      <c r="CW310" s="6"/>
      <c r="CX310" s="1" t="s">
        <v>50</v>
      </c>
      <c r="CY310" s="1" t="s">
        <v>39</v>
      </c>
      <c r="CZ310" s="6"/>
      <c r="DA310" s="6"/>
      <c r="DB310" s="1" t="s">
        <v>59</v>
      </c>
      <c r="DC310" s="1" t="s">
        <v>60</v>
      </c>
      <c r="DD310" s="6"/>
      <c r="DE310" s="6"/>
      <c r="DF310" s="1" t="s">
        <v>52</v>
      </c>
      <c r="DG310" s="1" t="s">
        <v>53</v>
      </c>
      <c r="DH310" s="6"/>
      <c r="DI310" s="6"/>
      <c r="DJ310" s="1" t="s">
        <v>31</v>
      </c>
      <c r="DK310" s="11">
        <f t="shared" si="26"/>
        <v>17.716621919999998</v>
      </c>
    </row>
    <row r="311" spans="1:115" s="12" customFormat="1" ht="15.75" x14ac:dyDescent="0.25">
      <c r="A311" s="6">
        <v>309</v>
      </c>
      <c r="B311" s="6">
        <v>1</v>
      </c>
      <c r="C311" s="9" t="s">
        <v>471</v>
      </c>
      <c r="D311" s="8" t="s">
        <v>373</v>
      </c>
      <c r="E311" s="6">
        <v>9.8130000000000006</v>
      </c>
      <c r="F311" s="6">
        <v>422.04199999999997</v>
      </c>
      <c r="G311" s="10">
        <v>35.094839999999998</v>
      </c>
      <c r="H311" s="3">
        <f t="shared" si="23"/>
        <v>-377.13416000000001</v>
      </c>
      <c r="I311" s="3">
        <f t="shared" si="24"/>
        <v>7.4059999999999997</v>
      </c>
      <c r="J311" s="1" t="s">
        <v>28</v>
      </c>
      <c r="K311" s="1" t="s">
        <v>29</v>
      </c>
      <c r="L311" s="6"/>
      <c r="M311" s="6"/>
      <c r="N311" s="1" t="s">
        <v>30</v>
      </c>
      <c r="O311" s="1" t="s">
        <v>34</v>
      </c>
      <c r="P311" s="6"/>
      <c r="Q311" s="6"/>
      <c r="R311" s="1" t="s">
        <v>30</v>
      </c>
      <c r="S311" s="1" t="s">
        <v>32</v>
      </c>
      <c r="T311" s="6"/>
      <c r="U311" s="6"/>
      <c r="V311" s="6" t="s">
        <v>30</v>
      </c>
      <c r="W311" s="6" t="s">
        <v>33</v>
      </c>
      <c r="X311" s="6"/>
      <c r="Y311" s="6"/>
      <c r="Z311" s="1" t="s">
        <v>30</v>
      </c>
      <c r="AA311" s="1" t="s">
        <v>34</v>
      </c>
      <c r="AB311" s="6"/>
      <c r="AC311" s="6"/>
      <c r="AD311" s="1" t="s">
        <v>35</v>
      </c>
      <c r="AE311" s="1" t="s">
        <v>29</v>
      </c>
      <c r="AF311" s="6"/>
      <c r="AG311" s="6"/>
      <c r="AH311" s="1" t="s">
        <v>36</v>
      </c>
      <c r="AI311" s="1" t="s">
        <v>37</v>
      </c>
      <c r="AJ311" s="6"/>
      <c r="AK311" s="6"/>
      <c r="AL311" s="1" t="s">
        <v>38</v>
      </c>
      <c r="AM311" s="1" t="s">
        <v>39</v>
      </c>
      <c r="AN311" s="6"/>
      <c r="AO311" s="6"/>
      <c r="AP311" s="1" t="s">
        <v>40</v>
      </c>
      <c r="AQ311" s="1" t="s">
        <v>41</v>
      </c>
      <c r="AR311" s="6"/>
      <c r="AS311" s="6"/>
      <c r="AT311" s="6"/>
      <c r="AU311" s="6"/>
      <c r="AV311" s="6"/>
      <c r="AW311" s="6"/>
      <c r="AX311" s="1" t="s">
        <v>42</v>
      </c>
      <c r="AY311" s="1" t="s">
        <v>39</v>
      </c>
      <c r="AZ311" s="6"/>
      <c r="BA311" s="6"/>
      <c r="BB311" s="1" t="s">
        <v>42</v>
      </c>
      <c r="BC311" s="1" t="s">
        <v>33</v>
      </c>
      <c r="BD311" s="6"/>
      <c r="BE311" s="6"/>
      <c r="BF311" s="1" t="s">
        <v>42</v>
      </c>
      <c r="BG311" s="1" t="s">
        <v>39</v>
      </c>
      <c r="BH311" s="6"/>
      <c r="BI311" s="11"/>
      <c r="BJ311" s="1" t="s">
        <v>43</v>
      </c>
      <c r="BK311" s="1" t="s">
        <v>44</v>
      </c>
      <c r="BL311" s="6"/>
      <c r="BM311" s="6"/>
      <c r="BN311" s="1" t="s">
        <v>45</v>
      </c>
      <c r="BO311" s="1" t="s">
        <v>44</v>
      </c>
      <c r="BP311" s="6"/>
      <c r="BQ311" s="6"/>
      <c r="BR311" s="1" t="s">
        <v>46</v>
      </c>
      <c r="BS311" s="1" t="s">
        <v>47</v>
      </c>
      <c r="BT311" s="6"/>
      <c r="BU311" s="6"/>
      <c r="BV311" s="1" t="s">
        <v>46</v>
      </c>
      <c r="BW311" s="1" t="s">
        <v>41</v>
      </c>
      <c r="BX311" s="6"/>
      <c r="BY311" s="6"/>
      <c r="BZ311" s="1" t="s">
        <v>46</v>
      </c>
      <c r="CA311" s="1" t="s">
        <v>48</v>
      </c>
      <c r="CB311" s="6"/>
      <c r="CC311" s="6"/>
      <c r="CD311" s="1" t="s">
        <v>46</v>
      </c>
      <c r="CE311" s="1" t="s">
        <v>48</v>
      </c>
      <c r="CF311" s="6"/>
      <c r="CG311" s="6"/>
      <c r="CH311" s="1" t="s">
        <v>46</v>
      </c>
      <c r="CI311" s="1" t="s">
        <v>39</v>
      </c>
      <c r="CJ311" s="6"/>
      <c r="CK311" s="6"/>
      <c r="CL311" s="1" t="s">
        <v>49</v>
      </c>
      <c r="CM311" s="1" t="s">
        <v>39</v>
      </c>
      <c r="CN311" s="6"/>
      <c r="CO311" s="6"/>
      <c r="CP311" s="1" t="s">
        <v>50</v>
      </c>
      <c r="CQ311" s="1" t="s">
        <v>51</v>
      </c>
      <c r="CR311" s="6"/>
      <c r="CS311" s="6"/>
      <c r="CT311" s="1" t="s">
        <v>50</v>
      </c>
      <c r="CU311" s="1" t="s">
        <v>39</v>
      </c>
      <c r="CV311" s="6"/>
      <c r="CW311" s="6"/>
      <c r="CX311" s="1" t="s">
        <v>50</v>
      </c>
      <c r="CY311" s="1" t="s">
        <v>39</v>
      </c>
      <c r="CZ311" s="6"/>
      <c r="DA311" s="6"/>
      <c r="DB311" s="1" t="s">
        <v>59</v>
      </c>
      <c r="DC311" s="1" t="s">
        <v>60</v>
      </c>
      <c r="DD311" s="6"/>
      <c r="DE311" s="6"/>
      <c r="DF311" s="1" t="s">
        <v>52</v>
      </c>
      <c r="DG311" s="1" t="s">
        <v>53</v>
      </c>
      <c r="DH311" s="6"/>
      <c r="DI311" s="6"/>
      <c r="DJ311" s="1" t="s">
        <v>31</v>
      </c>
      <c r="DK311" s="11">
        <v>7.4059999999999997</v>
      </c>
    </row>
    <row r="312" spans="1:115" ht="15.75" x14ac:dyDescent="0.25">
      <c r="A312" s="6">
        <v>310</v>
      </c>
      <c r="B312" s="6">
        <v>1</v>
      </c>
      <c r="C312" s="9" t="s">
        <v>472</v>
      </c>
      <c r="D312" s="8" t="s">
        <v>373</v>
      </c>
      <c r="E312" s="6">
        <v>188.756</v>
      </c>
      <c r="F312" s="6">
        <v>11.25</v>
      </c>
      <c r="G312" s="10">
        <v>76.255679999999998</v>
      </c>
      <c r="H312" s="3">
        <f t="shared" si="23"/>
        <v>253.76168000000001</v>
      </c>
      <c r="I312" s="3">
        <f t="shared" si="24"/>
        <v>64.953942720000001</v>
      </c>
      <c r="J312" s="1" t="s">
        <v>28</v>
      </c>
      <c r="K312" s="1" t="s">
        <v>29</v>
      </c>
      <c r="L312" s="6"/>
      <c r="M312" s="6"/>
      <c r="N312" s="1" t="s">
        <v>30</v>
      </c>
      <c r="O312" s="1" t="s">
        <v>34</v>
      </c>
      <c r="P312" s="6"/>
      <c r="Q312" s="6"/>
      <c r="R312" s="1" t="s">
        <v>30</v>
      </c>
      <c r="S312" s="1" t="s">
        <v>32</v>
      </c>
      <c r="T312" s="6"/>
      <c r="U312" s="6"/>
      <c r="V312" s="6" t="s">
        <v>30</v>
      </c>
      <c r="W312" s="6" t="s">
        <v>33</v>
      </c>
      <c r="X312" s="6"/>
      <c r="Y312" s="6"/>
      <c r="Z312" s="1" t="s">
        <v>30</v>
      </c>
      <c r="AA312" s="1" t="s">
        <v>34</v>
      </c>
      <c r="AB312" s="6"/>
      <c r="AC312" s="6"/>
      <c r="AD312" s="1" t="s">
        <v>35</v>
      </c>
      <c r="AE312" s="1" t="s">
        <v>29</v>
      </c>
      <c r="AF312" s="6"/>
      <c r="AG312" s="6"/>
      <c r="AH312" s="1" t="s">
        <v>36</v>
      </c>
      <c r="AI312" s="1" t="s">
        <v>37</v>
      </c>
      <c r="AJ312" s="6"/>
      <c r="AK312" s="6"/>
      <c r="AL312" s="1" t="s">
        <v>38</v>
      </c>
      <c r="AM312" s="1" t="s">
        <v>39</v>
      </c>
      <c r="AN312" s="6">
        <v>11</v>
      </c>
      <c r="AO312" s="6">
        <v>7.4569999999999999</v>
      </c>
      <c r="AP312" s="1" t="s">
        <v>40</v>
      </c>
      <c r="AQ312" s="1" t="s">
        <v>41</v>
      </c>
      <c r="AR312" s="6">
        <v>0.01</v>
      </c>
      <c r="AS312" s="6">
        <v>9.9</v>
      </c>
      <c r="AT312" s="6"/>
      <c r="AU312" s="6"/>
      <c r="AV312" s="6"/>
      <c r="AW312" s="6"/>
      <c r="AX312" s="1" t="s">
        <v>42</v>
      </c>
      <c r="AY312" s="1" t="s">
        <v>39</v>
      </c>
      <c r="AZ312" s="6"/>
      <c r="BA312" s="6"/>
      <c r="BB312" s="1" t="s">
        <v>42</v>
      </c>
      <c r="BC312" s="1" t="s">
        <v>33</v>
      </c>
      <c r="BD312" s="6">
        <v>5</v>
      </c>
      <c r="BE312" s="6">
        <v>25.89</v>
      </c>
      <c r="BF312" s="1" t="s">
        <v>42</v>
      </c>
      <c r="BG312" s="1" t="s">
        <v>39</v>
      </c>
      <c r="BH312" s="6"/>
      <c r="BI312" s="11"/>
      <c r="BJ312" s="1" t="s">
        <v>43</v>
      </c>
      <c r="BK312" s="1" t="s">
        <v>44</v>
      </c>
      <c r="BL312" s="6"/>
      <c r="BM312" s="6"/>
      <c r="BN312" s="1" t="s">
        <v>45</v>
      </c>
      <c r="BO312" s="1" t="s">
        <v>44</v>
      </c>
      <c r="BP312" s="6"/>
      <c r="BQ312" s="6"/>
      <c r="BR312" s="1" t="s">
        <v>46</v>
      </c>
      <c r="BS312" s="1" t="s">
        <v>47</v>
      </c>
      <c r="BT312" s="6"/>
      <c r="BU312" s="6"/>
      <c r="BV312" s="1" t="s">
        <v>46</v>
      </c>
      <c r="BW312" s="1" t="s">
        <v>41</v>
      </c>
      <c r="BX312" s="6"/>
      <c r="BY312" s="6"/>
      <c r="BZ312" s="1" t="s">
        <v>46</v>
      </c>
      <c r="CA312" s="1" t="s">
        <v>48</v>
      </c>
      <c r="CB312" s="6"/>
      <c r="CC312" s="6"/>
      <c r="CD312" s="1" t="s">
        <v>46</v>
      </c>
      <c r="CE312" s="1" t="s">
        <v>48</v>
      </c>
      <c r="CF312" s="6"/>
      <c r="CG312" s="6"/>
      <c r="CH312" s="1" t="s">
        <v>46</v>
      </c>
      <c r="CI312" s="1" t="s">
        <v>39</v>
      </c>
      <c r="CJ312" s="6"/>
      <c r="CK312" s="6"/>
      <c r="CL312" s="1" t="s">
        <v>49</v>
      </c>
      <c r="CM312" s="1" t="s">
        <v>39</v>
      </c>
      <c r="CN312" s="6"/>
      <c r="CO312" s="6"/>
      <c r="CP312" s="1" t="s">
        <v>50</v>
      </c>
      <c r="CQ312" s="1" t="s">
        <v>51</v>
      </c>
      <c r="CR312" s="6"/>
      <c r="CS312" s="6"/>
      <c r="CT312" s="1" t="s">
        <v>50</v>
      </c>
      <c r="CU312" s="1" t="s">
        <v>39</v>
      </c>
      <c r="CV312" s="6">
        <v>2</v>
      </c>
      <c r="CW312" s="6">
        <v>2.3380000000000001</v>
      </c>
      <c r="CX312" s="1" t="s">
        <v>50</v>
      </c>
      <c r="CY312" s="1" t="s">
        <v>39</v>
      </c>
      <c r="CZ312" s="6"/>
      <c r="DA312" s="6"/>
      <c r="DB312" s="1" t="s">
        <v>59</v>
      </c>
      <c r="DC312" s="1" t="s">
        <v>60</v>
      </c>
      <c r="DD312" s="6"/>
      <c r="DE312" s="6"/>
      <c r="DF312" s="1" t="s">
        <v>52</v>
      </c>
      <c r="DG312" s="1" t="s">
        <v>53</v>
      </c>
      <c r="DH312" s="6"/>
      <c r="DI312" s="6"/>
      <c r="DJ312" s="1" t="s">
        <v>31</v>
      </c>
      <c r="DK312" s="11">
        <f>0.254*G312</f>
        <v>19.36894272</v>
      </c>
    </row>
    <row r="313" spans="1:115" ht="15.75" x14ac:dyDescent="0.25">
      <c r="A313" s="6">
        <v>311</v>
      </c>
      <c r="B313" s="6">
        <v>1</v>
      </c>
      <c r="C313" s="9" t="s">
        <v>473</v>
      </c>
      <c r="D313" s="8" t="s">
        <v>373</v>
      </c>
      <c r="E313" s="6">
        <v>80.274000000000001</v>
      </c>
      <c r="F313" s="6">
        <v>0</v>
      </c>
      <c r="G313" s="10">
        <v>27.364920000000001</v>
      </c>
      <c r="H313" s="3">
        <f t="shared" si="23"/>
        <v>107.63892</v>
      </c>
      <c r="I313" s="3">
        <f t="shared" si="24"/>
        <v>10.457689680000001</v>
      </c>
      <c r="J313" s="1" t="s">
        <v>28</v>
      </c>
      <c r="K313" s="1" t="s">
        <v>29</v>
      </c>
      <c r="L313" s="6"/>
      <c r="M313" s="6"/>
      <c r="N313" s="1" t="s">
        <v>30</v>
      </c>
      <c r="O313" s="1" t="s">
        <v>34</v>
      </c>
      <c r="P313" s="6"/>
      <c r="Q313" s="6"/>
      <c r="R313" s="1" t="s">
        <v>30</v>
      </c>
      <c r="S313" s="1" t="s">
        <v>32</v>
      </c>
      <c r="T313" s="6"/>
      <c r="U313" s="6"/>
      <c r="V313" s="6" t="s">
        <v>30</v>
      </c>
      <c r="W313" s="6" t="s">
        <v>33</v>
      </c>
      <c r="X313" s="6"/>
      <c r="Y313" s="6"/>
      <c r="Z313" s="1" t="s">
        <v>30</v>
      </c>
      <c r="AA313" s="1" t="s">
        <v>34</v>
      </c>
      <c r="AB313" s="6"/>
      <c r="AC313" s="6"/>
      <c r="AD313" s="1" t="s">
        <v>35</v>
      </c>
      <c r="AE313" s="1" t="s">
        <v>29</v>
      </c>
      <c r="AF313" s="6"/>
      <c r="AG313" s="6"/>
      <c r="AH313" s="1" t="s">
        <v>36</v>
      </c>
      <c r="AI313" s="1" t="s">
        <v>37</v>
      </c>
      <c r="AJ313" s="6"/>
      <c r="AK313" s="6"/>
      <c r="AL313" s="1" t="s">
        <v>38</v>
      </c>
      <c r="AM313" s="1" t="s">
        <v>39</v>
      </c>
      <c r="AN313" s="6"/>
      <c r="AO313" s="6"/>
      <c r="AP313" s="1" t="s">
        <v>40</v>
      </c>
      <c r="AQ313" s="1" t="s">
        <v>41</v>
      </c>
      <c r="AR313" s="6"/>
      <c r="AS313" s="6"/>
      <c r="AT313" s="6"/>
      <c r="AU313" s="6"/>
      <c r="AV313" s="6"/>
      <c r="AW313" s="6"/>
      <c r="AX313" s="1" t="s">
        <v>42</v>
      </c>
      <c r="AY313" s="1" t="s">
        <v>39</v>
      </c>
      <c r="AZ313" s="6"/>
      <c r="BA313" s="6"/>
      <c r="BB313" s="1" t="s">
        <v>42</v>
      </c>
      <c r="BC313" s="1" t="s">
        <v>33</v>
      </c>
      <c r="BD313" s="6"/>
      <c r="BE313" s="6"/>
      <c r="BF313" s="1" t="s">
        <v>42</v>
      </c>
      <c r="BG313" s="1" t="s">
        <v>39</v>
      </c>
      <c r="BH313" s="6"/>
      <c r="BI313" s="11"/>
      <c r="BJ313" s="1" t="s">
        <v>43</v>
      </c>
      <c r="BK313" s="1" t="s">
        <v>44</v>
      </c>
      <c r="BL313" s="6"/>
      <c r="BM313" s="6"/>
      <c r="BN313" s="1" t="s">
        <v>45</v>
      </c>
      <c r="BO313" s="1" t="s">
        <v>44</v>
      </c>
      <c r="BP313" s="6"/>
      <c r="BQ313" s="6"/>
      <c r="BR313" s="1" t="s">
        <v>46</v>
      </c>
      <c r="BS313" s="1" t="s">
        <v>47</v>
      </c>
      <c r="BT313" s="6"/>
      <c r="BU313" s="6"/>
      <c r="BV313" s="1" t="s">
        <v>46</v>
      </c>
      <c r="BW313" s="1" t="s">
        <v>41</v>
      </c>
      <c r="BX313" s="6"/>
      <c r="BY313" s="6"/>
      <c r="BZ313" s="1" t="s">
        <v>46</v>
      </c>
      <c r="CA313" s="1" t="s">
        <v>48</v>
      </c>
      <c r="CB313" s="6"/>
      <c r="CC313" s="6"/>
      <c r="CD313" s="1" t="s">
        <v>46</v>
      </c>
      <c r="CE313" s="1" t="s">
        <v>48</v>
      </c>
      <c r="CF313" s="6"/>
      <c r="CG313" s="6"/>
      <c r="CH313" s="1" t="s">
        <v>46</v>
      </c>
      <c r="CI313" s="1" t="s">
        <v>39</v>
      </c>
      <c r="CJ313" s="6"/>
      <c r="CK313" s="6"/>
      <c r="CL313" s="1" t="s">
        <v>49</v>
      </c>
      <c r="CM313" s="1" t="s">
        <v>39</v>
      </c>
      <c r="CN313" s="6"/>
      <c r="CO313" s="6"/>
      <c r="CP313" s="1" t="s">
        <v>50</v>
      </c>
      <c r="CQ313" s="1" t="s">
        <v>51</v>
      </c>
      <c r="CR313" s="6"/>
      <c r="CS313" s="6"/>
      <c r="CT313" s="1" t="s">
        <v>50</v>
      </c>
      <c r="CU313" s="1" t="s">
        <v>39</v>
      </c>
      <c r="CV313" s="6">
        <v>3</v>
      </c>
      <c r="CW313" s="6">
        <v>3.5070000000000001</v>
      </c>
      <c r="CX313" s="1" t="s">
        <v>50</v>
      </c>
      <c r="CY313" s="1" t="s">
        <v>39</v>
      </c>
      <c r="CZ313" s="6"/>
      <c r="DA313" s="6"/>
      <c r="DB313" s="1" t="s">
        <v>59</v>
      </c>
      <c r="DC313" s="1" t="s">
        <v>60</v>
      </c>
      <c r="DD313" s="6"/>
      <c r="DE313" s="6"/>
      <c r="DF313" s="1" t="s">
        <v>52</v>
      </c>
      <c r="DG313" s="1" t="s">
        <v>53</v>
      </c>
      <c r="DH313" s="6"/>
      <c r="DI313" s="6"/>
      <c r="DJ313" s="1" t="s">
        <v>31</v>
      </c>
      <c r="DK313" s="11">
        <f>0.254*G313</f>
        <v>6.9506896800000009</v>
      </c>
    </row>
    <row r="314" spans="1:115" ht="15.75" x14ac:dyDescent="0.25">
      <c r="A314" s="6">
        <v>312</v>
      </c>
      <c r="B314" s="6">
        <v>1</v>
      </c>
      <c r="C314" s="9" t="s">
        <v>274</v>
      </c>
      <c r="D314" s="8" t="s">
        <v>373</v>
      </c>
      <c r="E314" s="6">
        <v>-33.39</v>
      </c>
      <c r="F314" s="6">
        <v>3.67</v>
      </c>
      <c r="G314" s="10">
        <v>37.60248</v>
      </c>
      <c r="H314" s="3">
        <f t="shared" si="23"/>
        <v>0.54247999999999763</v>
      </c>
      <c r="I314" s="3">
        <f t="shared" si="24"/>
        <v>0.54200000000000004</v>
      </c>
      <c r="J314" s="1" t="s">
        <v>28</v>
      </c>
      <c r="K314" s="1" t="s">
        <v>29</v>
      </c>
      <c r="L314" s="6"/>
      <c r="M314" s="6"/>
      <c r="N314" s="1" t="s">
        <v>30</v>
      </c>
      <c r="O314" s="1" t="s">
        <v>34</v>
      </c>
      <c r="P314" s="6"/>
      <c r="Q314" s="6"/>
      <c r="R314" s="1" t="s">
        <v>30</v>
      </c>
      <c r="S314" s="1" t="s">
        <v>32</v>
      </c>
      <c r="T314" s="6"/>
      <c r="U314" s="6"/>
      <c r="V314" s="6" t="s">
        <v>30</v>
      </c>
      <c r="W314" s="6" t="s">
        <v>33</v>
      </c>
      <c r="X314" s="6"/>
      <c r="Y314" s="6"/>
      <c r="Z314" s="1" t="s">
        <v>30</v>
      </c>
      <c r="AA314" s="1" t="s">
        <v>34</v>
      </c>
      <c r="AB314" s="6"/>
      <c r="AC314" s="6"/>
      <c r="AD314" s="1" t="s">
        <v>35</v>
      </c>
      <c r="AE314" s="1" t="s">
        <v>29</v>
      </c>
      <c r="AF314" s="6"/>
      <c r="AG314" s="6"/>
      <c r="AH314" s="1" t="s">
        <v>36</v>
      </c>
      <c r="AI314" s="1" t="s">
        <v>37</v>
      </c>
      <c r="AJ314" s="6"/>
      <c r="AK314" s="6"/>
      <c r="AL314" s="1" t="s">
        <v>38</v>
      </c>
      <c r="AM314" s="1" t="s">
        <v>39</v>
      </c>
      <c r="AN314" s="6"/>
      <c r="AO314" s="6"/>
      <c r="AP314" s="1" t="s">
        <v>40</v>
      </c>
      <c r="AQ314" s="1" t="s">
        <v>41</v>
      </c>
      <c r="AR314" s="6"/>
      <c r="AS314" s="6"/>
      <c r="AT314" s="6"/>
      <c r="AU314" s="6"/>
      <c r="AV314" s="6"/>
      <c r="AW314" s="6"/>
      <c r="AX314" s="1" t="s">
        <v>42</v>
      </c>
      <c r="AY314" s="1" t="s">
        <v>39</v>
      </c>
      <c r="AZ314" s="6"/>
      <c r="BA314" s="6"/>
      <c r="BB314" s="1" t="s">
        <v>42</v>
      </c>
      <c r="BC314" s="1" t="s">
        <v>33</v>
      </c>
      <c r="BD314" s="6"/>
      <c r="BE314" s="6"/>
      <c r="BF314" s="1" t="s">
        <v>42</v>
      </c>
      <c r="BG314" s="1" t="s">
        <v>39</v>
      </c>
      <c r="BH314" s="6"/>
      <c r="BI314" s="11"/>
      <c r="BJ314" s="1" t="s">
        <v>43</v>
      </c>
      <c r="BK314" s="1" t="s">
        <v>44</v>
      </c>
      <c r="BL314" s="6"/>
      <c r="BM314" s="6"/>
      <c r="BN314" s="1" t="s">
        <v>45</v>
      </c>
      <c r="BO314" s="1" t="s">
        <v>44</v>
      </c>
      <c r="BP314" s="6"/>
      <c r="BQ314" s="6"/>
      <c r="BR314" s="1" t="s">
        <v>46</v>
      </c>
      <c r="BS314" s="1" t="s">
        <v>47</v>
      </c>
      <c r="BT314" s="6"/>
      <c r="BU314" s="6"/>
      <c r="BV314" s="1" t="s">
        <v>46</v>
      </c>
      <c r="BW314" s="1" t="s">
        <v>41</v>
      </c>
      <c r="BX314" s="6"/>
      <c r="BY314" s="6"/>
      <c r="BZ314" s="1" t="s">
        <v>46</v>
      </c>
      <c r="CA314" s="1" t="s">
        <v>48</v>
      </c>
      <c r="CB314" s="6"/>
      <c r="CC314" s="6"/>
      <c r="CD314" s="1" t="s">
        <v>46</v>
      </c>
      <c r="CE314" s="1" t="s">
        <v>48</v>
      </c>
      <c r="CF314" s="6"/>
      <c r="CG314" s="6"/>
      <c r="CH314" s="1" t="s">
        <v>46</v>
      </c>
      <c r="CI314" s="1" t="s">
        <v>39</v>
      </c>
      <c r="CJ314" s="6"/>
      <c r="CK314" s="6"/>
      <c r="CL314" s="1" t="s">
        <v>49</v>
      </c>
      <c r="CM314" s="1" t="s">
        <v>39</v>
      </c>
      <c r="CN314" s="6"/>
      <c r="CO314" s="6"/>
      <c r="CP314" s="1" t="s">
        <v>50</v>
      </c>
      <c r="CQ314" s="1" t="s">
        <v>51</v>
      </c>
      <c r="CR314" s="6"/>
      <c r="CS314" s="6"/>
      <c r="CT314" s="1" t="s">
        <v>50</v>
      </c>
      <c r="CU314" s="1" t="s">
        <v>39</v>
      </c>
      <c r="CV314" s="6"/>
      <c r="CW314" s="6"/>
      <c r="CX314" s="1" t="s">
        <v>50</v>
      </c>
      <c r="CY314" s="1" t="s">
        <v>39</v>
      </c>
      <c r="CZ314" s="6"/>
      <c r="DA314" s="6"/>
      <c r="DB314" s="1" t="s">
        <v>59</v>
      </c>
      <c r="DC314" s="1" t="s">
        <v>60</v>
      </c>
      <c r="DD314" s="6"/>
      <c r="DE314" s="6"/>
      <c r="DF314" s="1" t="s">
        <v>52</v>
      </c>
      <c r="DG314" s="1" t="s">
        <v>53</v>
      </c>
      <c r="DH314" s="6"/>
      <c r="DI314" s="6"/>
      <c r="DJ314" s="1" t="s">
        <v>31</v>
      </c>
      <c r="DK314" s="11">
        <v>0.54200000000000004</v>
      </c>
    </row>
    <row r="315" spans="1:115" ht="15.75" x14ac:dyDescent="0.25">
      <c r="A315" s="6">
        <v>313</v>
      </c>
      <c r="B315" s="6">
        <v>1</v>
      </c>
      <c r="C315" s="9" t="s">
        <v>275</v>
      </c>
      <c r="D315" s="8" t="s">
        <v>373</v>
      </c>
      <c r="E315" s="6">
        <v>-114.965</v>
      </c>
      <c r="F315" s="6">
        <v>4.3070000000000004</v>
      </c>
      <c r="G315" s="10">
        <v>104.55444</v>
      </c>
      <c r="H315" s="3">
        <f t="shared" si="23"/>
        <v>-14.717560000000006</v>
      </c>
      <c r="I315" s="3">
        <f t="shared" si="24"/>
        <v>26.556827760000001</v>
      </c>
      <c r="J315" s="1" t="s">
        <v>28</v>
      </c>
      <c r="K315" s="1" t="s">
        <v>29</v>
      </c>
      <c r="L315" s="6"/>
      <c r="M315" s="6"/>
      <c r="N315" s="1" t="s">
        <v>30</v>
      </c>
      <c r="O315" s="1" t="s">
        <v>34</v>
      </c>
      <c r="P315" s="6"/>
      <c r="Q315" s="6"/>
      <c r="R315" s="1" t="s">
        <v>30</v>
      </c>
      <c r="S315" s="1" t="s">
        <v>32</v>
      </c>
      <c r="T315" s="6"/>
      <c r="U315" s="6"/>
      <c r="V315" s="6" t="s">
        <v>30</v>
      </c>
      <c r="W315" s="6" t="s">
        <v>33</v>
      </c>
      <c r="X315" s="6"/>
      <c r="Y315" s="6"/>
      <c r="Z315" s="1" t="s">
        <v>30</v>
      </c>
      <c r="AA315" s="1" t="s">
        <v>34</v>
      </c>
      <c r="AB315" s="6"/>
      <c r="AC315" s="6"/>
      <c r="AD315" s="1" t="s">
        <v>35</v>
      </c>
      <c r="AE315" s="1" t="s">
        <v>29</v>
      </c>
      <c r="AF315" s="6"/>
      <c r="AG315" s="6"/>
      <c r="AH315" s="1" t="s">
        <v>36</v>
      </c>
      <c r="AI315" s="1" t="s">
        <v>37</v>
      </c>
      <c r="AJ315" s="6"/>
      <c r="AK315" s="6"/>
      <c r="AL315" s="1" t="s">
        <v>38</v>
      </c>
      <c r="AM315" s="1" t="s">
        <v>39</v>
      </c>
      <c r="AN315" s="6"/>
      <c r="AO315" s="6"/>
      <c r="AP315" s="1" t="s">
        <v>40</v>
      </c>
      <c r="AQ315" s="1" t="s">
        <v>41</v>
      </c>
      <c r="AR315" s="6"/>
      <c r="AS315" s="6"/>
      <c r="AT315" s="6"/>
      <c r="AU315" s="6"/>
      <c r="AV315" s="6"/>
      <c r="AW315" s="6"/>
      <c r="AX315" s="1" t="s">
        <v>42</v>
      </c>
      <c r="AY315" s="1" t="s">
        <v>39</v>
      </c>
      <c r="AZ315" s="6"/>
      <c r="BA315" s="6"/>
      <c r="BB315" s="1" t="s">
        <v>42</v>
      </c>
      <c r="BC315" s="1" t="s">
        <v>33</v>
      </c>
      <c r="BD315" s="6"/>
      <c r="BE315" s="6"/>
      <c r="BF315" s="1" t="s">
        <v>42</v>
      </c>
      <c r="BG315" s="1" t="s">
        <v>39</v>
      </c>
      <c r="BH315" s="6"/>
      <c r="BI315" s="11"/>
      <c r="BJ315" s="1" t="s">
        <v>43</v>
      </c>
      <c r="BK315" s="1" t="s">
        <v>44</v>
      </c>
      <c r="BL315" s="6"/>
      <c r="BM315" s="6"/>
      <c r="BN315" s="1" t="s">
        <v>45</v>
      </c>
      <c r="BO315" s="1" t="s">
        <v>44</v>
      </c>
      <c r="BP315" s="6"/>
      <c r="BQ315" s="6"/>
      <c r="BR315" s="1" t="s">
        <v>46</v>
      </c>
      <c r="BS315" s="1" t="s">
        <v>47</v>
      </c>
      <c r="BT315" s="6"/>
      <c r="BU315" s="6"/>
      <c r="BV315" s="1" t="s">
        <v>46</v>
      </c>
      <c r="BW315" s="1" t="s">
        <v>41</v>
      </c>
      <c r="BX315" s="6"/>
      <c r="BY315" s="6"/>
      <c r="BZ315" s="1" t="s">
        <v>46</v>
      </c>
      <c r="CA315" s="1" t="s">
        <v>48</v>
      </c>
      <c r="CB315" s="6"/>
      <c r="CC315" s="6"/>
      <c r="CD315" s="1" t="s">
        <v>46</v>
      </c>
      <c r="CE315" s="1" t="s">
        <v>48</v>
      </c>
      <c r="CF315" s="6"/>
      <c r="CG315" s="6"/>
      <c r="CH315" s="1" t="s">
        <v>46</v>
      </c>
      <c r="CI315" s="1" t="s">
        <v>39</v>
      </c>
      <c r="CJ315" s="6"/>
      <c r="CK315" s="6"/>
      <c r="CL315" s="1" t="s">
        <v>49</v>
      </c>
      <c r="CM315" s="1" t="s">
        <v>39</v>
      </c>
      <c r="CN315" s="6"/>
      <c r="CO315" s="6"/>
      <c r="CP315" s="1" t="s">
        <v>50</v>
      </c>
      <c r="CQ315" s="1" t="s">
        <v>51</v>
      </c>
      <c r="CR315" s="6"/>
      <c r="CS315" s="6"/>
      <c r="CT315" s="1" t="s">
        <v>50</v>
      </c>
      <c r="CU315" s="1" t="s">
        <v>39</v>
      </c>
      <c r="CV315" s="6"/>
      <c r="CW315" s="6"/>
      <c r="CX315" s="1" t="s">
        <v>50</v>
      </c>
      <c r="CY315" s="1" t="s">
        <v>39</v>
      </c>
      <c r="CZ315" s="6"/>
      <c r="DA315" s="6"/>
      <c r="DB315" s="1" t="s">
        <v>59</v>
      </c>
      <c r="DC315" s="1" t="s">
        <v>60</v>
      </c>
      <c r="DD315" s="6"/>
      <c r="DE315" s="6"/>
      <c r="DF315" s="1" t="s">
        <v>52</v>
      </c>
      <c r="DG315" s="1" t="s">
        <v>53</v>
      </c>
      <c r="DH315" s="6"/>
      <c r="DI315" s="6"/>
      <c r="DJ315" s="1" t="s">
        <v>31</v>
      </c>
      <c r="DK315" s="11">
        <f>0.254*G315</f>
        <v>26.556827760000001</v>
      </c>
    </row>
    <row r="316" spans="1:115" ht="15.75" x14ac:dyDescent="0.25">
      <c r="A316" s="6">
        <v>314</v>
      </c>
      <c r="B316" s="6">
        <v>1</v>
      </c>
      <c r="C316" s="9" t="s">
        <v>276</v>
      </c>
      <c r="D316" s="8" t="s">
        <v>373</v>
      </c>
      <c r="E316" s="6">
        <v>156.90700000000001</v>
      </c>
      <c r="F316" s="6">
        <v>246.11600000000001</v>
      </c>
      <c r="G316" s="10">
        <v>97.140479999999997</v>
      </c>
      <c r="H316" s="3">
        <f t="shared" si="23"/>
        <v>7.9314799999999934</v>
      </c>
      <c r="I316" s="3">
        <f t="shared" si="24"/>
        <v>15.939</v>
      </c>
      <c r="J316" s="1" t="s">
        <v>28</v>
      </c>
      <c r="K316" s="1" t="s">
        <v>29</v>
      </c>
      <c r="L316" s="6"/>
      <c r="M316" s="6"/>
      <c r="N316" s="1" t="s">
        <v>30</v>
      </c>
      <c r="O316" s="1" t="s">
        <v>34</v>
      </c>
      <c r="P316" s="6"/>
      <c r="Q316" s="6"/>
      <c r="R316" s="1" t="s">
        <v>30</v>
      </c>
      <c r="S316" s="1" t="s">
        <v>32</v>
      </c>
      <c r="T316" s="6"/>
      <c r="U316" s="6"/>
      <c r="V316" s="6" t="s">
        <v>30</v>
      </c>
      <c r="W316" s="6" t="s">
        <v>33</v>
      </c>
      <c r="X316" s="6"/>
      <c r="Y316" s="6"/>
      <c r="Z316" s="1" t="s">
        <v>30</v>
      </c>
      <c r="AA316" s="1" t="s">
        <v>34</v>
      </c>
      <c r="AB316" s="6"/>
      <c r="AC316" s="6"/>
      <c r="AD316" s="1" t="s">
        <v>35</v>
      </c>
      <c r="AE316" s="1" t="s">
        <v>29</v>
      </c>
      <c r="AF316" s="6"/>
      <c r="AG316" s="6"/>
      <c r="AH316" s="1" t="s">
        <v>36</v>
      </c>
      <c r="AI316" s="1" t="s">
        <v>37</v>
      </c>
      <c r="AJ316" s="6"/>
      <c r="AK316" s="6"/>
      <c r="AL316" s="1" t="s">
        <v>38</v>
      </c>
      <c r="AM316" s="1" t="s">
        <v>39</v>
      </c>
      <c r="AN316" s="6">
        <v>9</v>
      </c>
      <c r="AO316" s="6">
        <v>6.3540000000000001</v>
      </c>
      <c r="AP316" s="1" t="s">
        <v>40</v>
      </c>
      <c r="AQ316" s="1" t="s">
        <v>41</v>
      </c>
      <c r="AR316" s="6"/>
      <c r="AS316" s="6"/>
      <c r="AT316" s="6"/>
      <c r="AU316" s="6"/>
      <c r="AV316" s="6"/>
      <c r="AW316" s="6"/>
      <c r="AX316" s="1" t="s">
        <v>42</v>
      </c>
      <c r="AY316" s="1" t="s">
        <v>39</v>
      </c>
      <c r="AZ316" s="6"/>
      <c r="BA316" s="6"/>
      <c r="BB316" s="1" t="s">
        <v>42</v>
      </c>
      <c r="BC316" s="1" t="s">
        <v>33</v>
      </c>
      <c r="BD316" s="6"/>
      <c r="BE316" s="6"/>
      <c r="BF316" s="1" t="s">
        <v>42</v>
      </c>
      <c r="BG316" s="1" t="s">
        <v>39</v>
      </c>
      <c r="BH316" s="6"/>
      <c r="BI316" s="11"/>
      <c r="BJ316" s="1" t="s">
        <v>43</v>
      </c>
      <c r="BK316" s="1" t="s">
        <v>44</v>
      </c>
      <c r="BL316" s="6"/>
      <c r="BM316" s="6"/>
      <c r="BN316" s="1" t="s">
        <v>45</v>
      </c>
      <c r="BO316" s="1" t="s">
        <v>44</v>
      </c>
      <c r="BP316" s="6"/>
      <c r="BQ316" s="6"/>
      <c r="BR316" s="1" t="s">
        <v>46</v>
      </c>
      <c r="BS316" s="1" t="s">
        <v>47</v>
      </c>
      <c r="BT316" s="6"/>
      <c r="BU316" s="6"/>
      <c r="BV316" s="1" t="s">
        <v>46</v>
      </c>
      <c r="BW316" s="1" t="s">
        <v>41</v>
      </c>
      <c r="BX316" s="6"/>
      <c r="BY316" s="6"/>
      <c r="BZ316" s="1" t="s">
        <v>46</v>
      </c>
      <c r="CA316" s="1" t="s">
        <v>48</v>
      </c>
      <c r="CB316" s="6"/>
      <c r="CC316" s="6"/>
      <c r="CD316" s="1" t="s">
        <v>46</v>
      </c>
      <c r="CE316" s="1" t="s">
        <v>48</v>
      </c>
      <c r="CF316" s="6"/>
      <c r="CG316" s="6"/>
      <c r="CH316" s="1" t="s">
        <v>46</v>
      </c>
      <c r="CI316" s="1" t="s">
        <v>39</v>
      </c>
      <c r="CJ316" s="6"/>
      <c r="CK316" s="6"/>
      <c r="CL316" s="1" t="s">
        <v>49</v>
      </c>
      <c r="CM316" s="1" t="s">
        <v>39</v>
      </c>
      <c r="CN316" s="6"/>
      <c r="CO316" s="6"/>
      <c r="CP316" s="1" t="s">
        <v>50</v>
      </c>
      <c r="CQ316" s="1" t="s">
        <v>51</v>
      </c>
      <c r="CR316" s="6"/>
      <c r="CS316" s="6"/>
      <c r="CT316" s="1" t="s">
        <v>50</v>
      </c>
      <c r="CU316" s="1" t="s">
        <v>39</v>
      </c>
      <c r="CV316" s="6">
        <v>5</v>
      </c>
      <c r="CW316" s="6">
        <v>9.5850000000000009</v>
      </c>
      <c r="CX316" s="1" t="s">
        <v>50</v>
      </c>
      <c r="CY316" s="1" t="s">
        <v>39</v>
      </c>
      <c r="CZ316" s="6"/>
      <c r="DA316" s="6"/>
      <c r="DB316" s="1" t="s">
        <v>59</v>
      </c>
      <c r="DC316" s="1" t="s">
        <v>60</v>
      </c>
      <c r="DD316" s="6"/>
      <c r="DE316" s="6"/>
      <c r="DF316" s="1" t="s">
        <v>52</v>
      </c>
      <c r="DG316" s="1" t="s">
        <v>53</v>
      </c>
      <c r="DH316" s="6"/>
      <c r="DI316" s="6"/>
      <c r="DJ316" s="1" t="s">
        <v>31</v>
      </c>
      <c r="DK316" s="11"/>
    </row>
    <row r="317" spans="1:115" ht="15.75" x14ac:dyDescent="0.25">
      <c r="A317" s="6">
        <v>315</v>
      </c>
      <c r="B317" s="6">
        <v>3</v>
      </c>
      <c r="C317" s="9" t="s">
        <v>277</v>
      </c>
      <c r="D317" s="8" t="s">
        <v>373</v>
      </c>
      <c r="E317" s="6">
        <v>278.88499999999999</v>
      </c>
      <c r="F317" s="6">
        <v>39.854999999999997</v>
      </c>
      <c r="G317" s="10">
        <v>134.80116000000001</v>
      </c>
      <c r="H317" s="3">
        <f t="shared" si="23"/>
        <v>373.83116000000001</v>
      </c>
      <c r="I317" s="3">
        <f t="shared" si="24"/>
        <v>84.963494640000008</v>
      </c>
      <c r="J317" s="1" t="s">
        <v>28</v>
      </c>
      <c r="K317" s="1" t="s">
        <v>29</v>
      </c>
      <c r="L317" s="6"/>
      <c r="M317" s="6"/>
      <c r="N317" s="1" t="s">
        <v>30</v>
      </c>
      <c r="O317" s="1" t="s">
        <v>34</v>
      </c>
      <c r="P317" s="6"/>
      <c r="Q317" s="6"/>
      <c r="R317" s="1" t="s">
        <v>30</v>
      </c>
      <c r="S317" s="1" t="s">
        <v>32</v>
      </c>
      <c r="T317" s="6"/>
      <c r="U317" s="6"/>
      <c r="V317" s="6" t="s">
        <v>30</v>
      </c>
      <c r="W317" s="6" t="s">
        <v>33</v>
      </c>
      <c r="X317" s="6"/>
      <c r="Y317" s="6"/>
      <c r="Z317" s="1" t="s">
        <v>30</v>
      </c>
      <c r="AA317" s="1" t="s">
        <v>34</v>
      </c>
      <c r="AB317" s="6"/>
      <c r="AC317" s="6"/>
      <c r="AD317" s="1" t="s">
        <v>35</v>
      </c>
      <c r="AE317" s="1" t="s">
        <v>29</v>
      </c>
      <c r="AF317" s="6"/>
      <c r="AG317" s="6"/>
      <c r="AH317" s="1" t="s">
        <v>36</v>
      </c>
      <c r="AI317" s="1" t="s">
        <v>37</v>
      </c>
      <c r="AJ317" s="6"/>
      <c r="AK317" s="6"/>
      <c r="AL317" s="1" t="s">
        <v>38</v>
      </c>
      <c r="AM317" s="1" t="s">
        <v>39</v>
      </c>
      <c r="AN317" s="6">
        <v>6</v>
      </c>
      <c r="AO317" s="6">
        <v>3.8679999999999999</v>
      </c>
      <c r="AP317" s="1" t="s">
        <v>40</v>
      </c>
      <c r="AQ317" s="1" t="s">
        <v>41</v>
      </c>
      <c r="AR317" s="6"/>
      <c r="AS317" s="6"/>
      <c r="AT317" s="6"/>
      <c r="AU317" s="6"/>
      <c r="AV317" s="6"/>
      <c r="AW317" s="6"/>
      <c r="AX317" s="1" t="s">
        <v>42</v>
      </c>
      <c r="AY317" s="1" t="s">
        <v>39</v>
      </c>
      <c r="AZ317" s="6"/>
      <c r="BA317" s="6"/>
      <c r="BB317" s="1" t="s">
        <v>42</v>
      </c>
      <c r="BC317" s="1" t="s">
        <v>33</v>
      </c>
      <c r="BD317" s="6"/>
      <c r="BE317" s="6"/>
      <c r="BF317" s="1" t="s">
        <v>42</v>
      </c>
      <c r="BG317" s="1" t="s">
        <v>39</v>
      </c>
      <c r="BH317" s="6"/>
      <c r="BI317" s="11"/>
      <c r="BJ317" s="1" t="s">
        <v>43</v>
      </c>
      <c r="BK317" s="1" t="s">
        <v>44</v>
      </c>
      <c r="BL317" s="6">
        <v>8.0000000000000002E-3</v>
      </c>
      <c r="BM317" s="6">
        <v>3.2480000000000002</v>
      </c>
      <c r="BN317" s="1" t="s">
        <v>45</v>
      </c>
      <c r="BO317" s="1" t="s">
        <v>44</v>
      </c>
      <c r="BP317" s="6"/>
      <c r="BQ317" s="6"/>
      <c r="BR317" s="1" t="s">
        <v>46</v>
      </c>
      <c r="BS317" s="1" t="s">
        <v>47</v>
      </c>
      <c r="BT317" s="6"/>
      <c r="BU317" s="6"/>
      <c r="BV317" s="1" t="s">
        <v>46</v>
      </c>
      <c r="BW317" s="1" t="s">
        <v>41</v>
      </c>
      <c r="BX317" s="6"/>
      <c r="BY317" s="6"/>
      <c r="BZ317" s="1" t="s">
        <v>46</v>
      </c>
      <c r="CA317" s="1" t="s">
        <v>48</v>
      </c>
      <c r="CB317" s="6"/>
      <c r="CC317" s="6"/>
      <c r="CD317" s="1" t="s">
        <v>46</v>
      </c>
      <c r="CE317" s="1" t="s">
        <v>48</v>
      </c>
      <c r="CF317" s="6">
        <v>1.2E-2</v>
      </c>
      <c r="CG317" s="6">
        <v>18.408000000000001</v>
      </c>
      <c r="CH317" s="1" t="s">
        <v>46</v>
      </c>
      <c r="CI317" s="1" t="s">
        <v>39</v>
      </c>
      <c r="CJ317" s="6"/>
      <c r="CK317" s="6"/>
      <c r="CL317" s="1" t="s">
        <v>49</v>
      </c>
      <c r="CM317" s="1" t="s">
        <v>39</v>
      </c>
      <c r="CN317" s="6"/>
      <c r="CO317" s="6"/>
      <c r="CP317" s="1" t="s">
        <v>50</v>
      </c>
      <c r="CQ317" s="1" t="s">
        <v>51</v>
      </c>
      <c r="CR317" s="6">
        <v>0.15</v>
      </c>
      <c r="CS317" s="6">
        <v>25.2</v>
      </c>
      <c r="CT317" s="1" t="s">
        <v>50</v>
      </c>
      <c r="CU317" s="1" t="s">
        <v>39</v>
      </c>
      <c r="CV317" s="6"/>
      <c r="CW317" s="6"/>
      <c r="CX317" s="1" t="s">
        <v>50</v>
      </c>
      <c r="CY317" s="1" t="s">
        <v>39</v>
      </c>
      <c r="CZ317" s="6"/>
      <c r="DA317" s="6"/>
      <c r="DB317" s="1" t="s">
        <v>59</v>
      </c>
      <c r="DC317" s="1" t="s">
        <v>60</v>
      </c>
      <c r="DD317" s="6"/>
      <c r="DE317" s="6"/>
      <c r="DF317" s="1" t="s">
        <v>52</v>
      </c>
      <c r="DG317" s="1" t="s">
        <v>53</v>
      </c>
      <c r="DH317" s="6"/>
      <c r="DI317" s="6"/>
      <c r="DJ317" s="1" t="s">
        <v>31</v>
      </c>
      <c r="DK317" s="11">
        <f>0.254*G317</f>
        <v>34.239494640000004</v>
      </c>
    </row>
    <row r="318" spans="1:115" ht="15.75" x14ac:dyDescent="0.25">
      <c r="A318" s="6">
        <v>316</v>
      </c>
      <c r="B318" s="6">
        <v>3</v>
      </c>
      <c r="C318" s="9" t="s">
        <v>278</v>
      </c>
      <c r="D318" s="8" t="s">
        <v>373</v>
      </c>
      <c r="E318" s="6">
        <v>134.23699999999999</v>
      </c>
      <c r="F318" s="6">
        <v>14.481</v>
      </c>
      <c r="G318" s="10">
        <v>109.46664</v>
      </c>
      <c r="H318" s="3">
        <f t="shared" si="23"/>
        <v>229.22264000000001</v>
      </c>
      <c r="I318" s="3">
        <f t="shared" si="24"/>
        <v>91.115526560000006</v>
      </c>
      <c r="J318" s="1" t="s">
        <v>28</v>
      </c>
      <c r="K318" s="1" t="s">
        <v>29</v>
      </c>
      <c r="L318" s="6"/>
      <c r="M318" s="6"/>
      <c r="N318" s="1" t="s">
        <v>30</v>
      </c>
      <c r="O318" s="1" t="s">
        <v>34</v>
      </c>
      <c r="P318" s="6"/>
      <c r="Q318" s="6"/>
      <c r="R318" s="1" t="s">
        <v>30</v>
      </c>
      <c r="S318" s="1" t="s">
        <v>32</v>
      </c>
      <c r="T318" s="6"/>
      <c r="U318" s="6"/>
      <c r="V318" s="6" t="s">
        <v>30</v>
      </c>
      <c r="W318" s="6" t="s">
        <v>33</v>
      </c>
      <c r="X318" s="6"/>
      <c r="Y318" s="6"/>
      <c r="Z318" s="1" t="s">
        <v>30</v>
      </c>
      <c r="AA318" s="1" t="s">
        <v>34</v>
      </c>
      <c r="AB318" s="6"/>
      <c r="AC318" s="6"/>
      <c r="AD318" s="1" t="s">
        <v>35</v>
      </c>
      <c r="AE318" s="1" t="s">
        <v>29</v>
      </c>
      <c r="AF318" s="6"/>
      <c r="AG318" s="6"/>
      <c r="AH318" s="1" t="s">
        <v>36</v>
      </c>
      <c r="AI318" s="1" t="s">
        <v>37</v>
      </c>
      <c r="AJ318" s="6"/>
      <c r="AK318" s="6"/>
      <c r="AL318" s="1" t="s">
        <v>38</v>
      </c>
      <c r="AM318" s="1" t="s">
        <v>39</v>
      </c>
      <c r="AN318" s="6">
        <v>8</v>
      </c>
      <c r="AO318" s="6">
        <v>5.3040000000000003</v>
      </c>
      <c r="AP318" s="1" t="s">
        <v>40</v>
      </c>
      <c r="AQ318" s="1" t="s">
        <v>41</v>
      </c>
      <c r="AR318" s="6"/>
      <c r="AS318" s="6"/>
      <c r="AT318" s="6"/>
      <c r="AU318" s="6"/>
      <c r="AV318" s="6"/>
      <c r="AW318" s="6"/>
      <c r="AX318" s="1" t="s">
        <v>42</v>
      </c>
      <c r="AY318" s="1" t="s">
        <v>39</v>
      </c>
      <c r="AZ318" s="6"/>
      <c r="BA318" s="6"/>
      <c r="BB318" s="1" t="s">
        <v>42</v>
      </c>
      <c r="BC318" s="1" t="s">
        <v>33</v>
      </c>
      <c r="BD318" s="6">
        <v>2</v>
      </c>
      <c r="BE318" s="6">
        <v>14.811999999999999</v>
      </c>
      <c r="BF318" s="1" t="s">
        <v>42</v>
      </c>
      <c r="BG318" s="1" t="s">
        <v>39</v>
      </c>
      <c r="BH318" s="6"/>
      <c r="BI318" s="11"/>
      <c r="BJ318" s="1" t="s">
        <v>43</v>
      </c>
      <c r="BK318" s="1" t="s">
        <v>44</v>
      </c>
      <c r="BL318" s="6">
        <v>3.0000000000000001E-3</v>
      </c>
      <c r="BM318" s="6">
        <v>1.218</v>
      </c>
      <c r="BN318" s="1" t="s">
        <v>45</v>
      </c>
      <c r="BO318" s="1" t="s">
        <v>44</v>
      </c>
      <c r="BP318" s="6"/>
      <c r="BQ318" s="6"/>
      <c r="BR318" s="1" t="s">
        <v>46</v>
      </c>
      <c r="BS318" s="1" t="s">
        <v>47</v>
      </c>
      <c r="BT318" s="6"/>
      <c r="BU318" s="6"/>
      <c r="BV318" s="1" t="s">
        <v>46</v>
      </c>
      <c r="BW318" s="1" t="s">
        <v>41</v>
      </c>
      <c r="BX318" s="6"/>
      <c r="BY318" s="6"/>
      <c r="BZ318" s="1" t="s">
        <v>46</v>
      </c>
      <c r="CA318" s="1" t="s">
        <v>48</v>
      </c>
      <c r="CB318" s="6"/>
      <c r="CC318" s="6"/>
      <c r="CD318" s="1" t="s">
        <v>46</v>
      </c>
      <c r="CE318" s="1" t="s">
        <v>48</v>
      </c>
      <c r="CF318" s="6">
        <v>6.0000000000000001E-3</v>
      </c>
      <c r="CG318" s="6">
        <v>9.2040000000000006</v>
      </c>
      <c r="CH318" s="1" t="s">
        <v>46</v>
      </c>
      <c r="CI318" s="1" t="s">
        <v>39</v>
      </c>
      <c r="CJ318" s="6"/>
      <c r="CK318" s="6"/>
      <c r="CL318" s="1" t="s">
        <v>49</v>
      </c>
      <c r="CM318" s="1" t="s">
        <v>39</v>
      </c>
      <c r="CN318" s="6"/>
      <c r="CO318" s="6"/>
      <c r="CP318" s="1" t="s">
        <v>50</v>
      </c>
      <c r="CQ318" s="1" t="s">
        <v>51</v>
      </c>
      <c r="CR318" s="6">
        <v>0.01</v>
      </c>
      <c r="CS318" s="6">
        <v>1.68</v>
      </c>
      <c r="CT318" s="1" t="s">
        <v>50</v>
      </c>
      <c r="CU318" s="1" t="s">
        <v>39</v>
      </c>
      <c r="CV318" s="6">
        <v>17</v>
      </c>
      <c r="CW318" s="6">
        <v>31.093</v>
      </c>
      <c r="CX318" s="1" t="s">
        <v>50</v>
      </c>
      <c r="CY318" s="1" t="s">
        <v>39</v>
      </c>
      <c r="CZ318" s="6"/>
      <c r="DA318" s="6"/>
      <c r="DB318" s="1" t="s">
        <v>59</v>
      </c>
      <c r="DC318" s="1" t="s">
        <v>60</v>
      </c>
      <c r="DD318" s="6"/>
      <c r="DE318" s="6"/>
      <c r="DF318" s="1" t="s">
        <v>52</v>
      </c>
      <c r="DG318" s="1" t="s">
        <v>53</v>
      </c>
      <c r="DH318" s="6"/>
      <c r="DI318" s="6"/>
      <c r="DJ318" s="1" t="s">
        <v>31</v>
      </c>
      <c r="DK318" s="11">
        <f>0.254*G318</f>
        <v>27.804526559999999</v>
      </c>
    </row>
    <row r="319" spans="1:115" s="12" customFormat="1" ht="15.75" x14ac:dyDescent="0.25">
      <c r="A319" s="6">
        <v>317</v>
      </c>
      <c r="B319" s="6">
        <v>3</v>
      </c>
      <c r="C319" s="9" t="s">
        <v>279</v>
      </c>
      <c r="D319" s="8" t="s">
        <v>373</v>
      </c>
      <c r="E319" s="6">
        <v>639.71900000000005</v>
      </c>
      <c r="F319" s="6">
        <v>31.100999999999999</v>
      </c>
      <c r="G319" s="10">
        <v>237.89340000000001</v>
      </c>
      <c r="H319" s="3">
        <f t="shared" si="23"/>
        <v>846.51140000000009</v>
      </c>
      <c r="I319" s="3">
        <f t="shared" si="24"/>
        <v>995.21199999999999</v>
      </c>
      <c r="J319" s="1" t="s">
        <v>28</v>
      </c>
      <c r="K319" s="1" t="s">
        <v>29</v>
      </c>
      <c r="L319" s="6"/>
      <c r="M319" s="6"/>
      <c r="N319" s="1" t="s">
        <v>30</v>
      </c>
      <c r="O319" s="1" t="s">
        <v>34</v>
      </c>
      <c r="P319" s="6"/>
      <c r="Q319" s="6"/>
      <c r="R319" s="1" t="s">
        <v>30</v>
      </c>
      <c r="S319" s="1" t="s">
        <v>32</v>
      </c>
      <c r="T319" s="6"/>
      <c r="U319" s="6"/>
      <c r="V319" s="6" t="s">
        <v>30</v>
      </c>
      <c r="W319" s="6" t="s">
        <v>33</v>
      </c>
      <c r="X319" s="6"/>
      <c r="Y319" s="6"/>
      <c r="Z319" s="1" t="s">
        <v>30</v>
      </c>
      <c r="AA319" s="1" t="s">
        <v>34</v>
      </c>
      <c r="AB319" s="6"/>
      <c r="AC319" s="6"/>
      <c r="AD319" s="1" t="s">
        <v>35</v>
      </c>
      <c r="AE319" s="1" t="s">
        <v>29</v>
      </c>
      <c r="AF319" s="6"/>
      <c r="AG319" s="6"/>
      <c r="AH319" s="1" t="s">
        <v>36</v>
      </c>
      <c r="AI319" s="1" t="s">
        <v>37</v>
      </c>
      <c r="AJ319" s="6">
        <f>2*0.076</f>
        <v>0.152</v>
      </c>
      <c r="AK319" s="6">
        <f>128.96+261.44</f>
        <v>390.4</v>
      </c>
      <c r="AL319" s="1" t="s">
        <v>38</v>
      </c>
      <c r="AM319" s="1" t="s">
        <v>39</v>
      </c>
      <c r="AN319" s="6"/>
      <c r="AO319" s="6"/>
      <c r="AP319" s="1" t="s">
        <v>40</v>
      </c>
      <c r="AQ319" s="1" t="s">
        <v>41</v>
      </c>
      <c r="AR319" s="6"/>
      <c r="AS319" s="6"/>
      <c r="AT319" s="6"/>
      <c r="AU319" s="6"/>
      <c r="AV319" s="6"/>
      <c r="AW319" s="6"/>
      <c r="AX319" s="1" t="s">
        <v>42</v>
      </c>
      <c r="AY319" s="1" t="s">
        <v>39</v>
      </c>
      <c r="AZ319" s="6"/>
      <c r="BA319" s="6"/>
      <c r="BB319" s="1" t="s">
        <v>42</v>
      </c>
      <c r="BC319" s="1" t="s">
        <v>33</v>
      </c>
      <c r="BD319" s="6">
        <f>1+1</f>
        <v>2</v>
      </c>
      <c r="BE319" s="6">
        <f>2*7.406</f>
        <v>14.811999999999999</v>
      </c>
      <c r="BF319" s="1" t="s">
        <v>42</v>
      </c>
      <c r="BG319" s="1" t="s">
        <v>39</v>
      </c>
      <c r="BH319" s="6">
        <v>25</v>
      </c>
      <c r="BI319" s="11">
        <v>590</v>
      </c>
      <c r="BJ319" s="1" t="s">
        <v>43</v>
      </c>
      <c r="BK319" s="1" t="s">
        <v>44</v>
      </c>
      <c r="BL319" s="6"/>
      <c r="BM319" s="6"/>
      <c r="BN319" s="1" t="s">
        <v>45</v>
      </c>
      <c r="BO319" s="1" t="s">
        <v>44</v>
      </c>
      <c r="BP319" s="6"/>
      <c r="BQ319" s="6"/>
      <c r="BR319" s="1" t="s">
        <v>46</v>
      </c>
      <c r="BS319" s="1" t="s">
        <v>47</v>
      </c>
      <c r="BT319" s="6"/>
      <c r="BU319" s="6"/>
      <c r="BV319" s="1" t="s">
        <v>46</v>
      </c>
      <c r="BW319" s="1" t="s">
        <v>41</v>
      </c>
      <c r="BX319" s="6"/>
      <c r="BY319" s="6"/>
      <c r="BZ319" s="1" t="s">
        <v>46</v>
      </c>
      <c r="CA319" s="1" t="s">
        <v>48</v>
      </c>
      <c r="CB319" s="6"/>
      <c r="CC319" s="6"/>
      <c r="CD319" s="1" t="s">
        <v>46</v>
      </c>
      <c r="CE319" s="1" t="s">
        <v>48</v>
      </c>
      <c r="CF319" s="6"/>
      <c r="CG319" s="6"/>
      <c r="CH319" s="1" t="s">
        <v>46</v>
      </c>
      <c r="CI319" s="1" t="s">
        <v>39</v>
      </c>
      <c r="CJ319" s="6"/>
      <c r="CK319" s="6"/>
      <c r="CL319" s="1" t="s">
        <v>49</v>
      </c>
      <c r="CM319" s="1" t="s">
        <v>39</v>
      </c>
      <c r="CN319" s="6"/>
      <c r="CO319" s="6"/>
      <c r="CP319" s="1" t="s">
        <v>50</v>
      </c>
      <c r="CQ319" s="1" t="s">
        <v>51</v>
      </c>
      <c r="CR319" s="6"/>
      <c r="CS319" s="6"/>
      <c r="CT319" s="1" t="s">
        <v>50</v>
      </c>
      <c r="CU319" s="1" t="s">
        <v>39</v>
      </c>
      <c r="CV319" s="6"/>
      <c r="CW319" s="6"/>
      <c r="CX319" s="1" t="s">
        <v>50</v>
      </c>
      <c r="CY319" s="1" t="s">
        <v>39</v>
      </c>
      <c r="CZ319" s="6"/>
      <c r="DA319" s="6"/>
      <c r="DB319" s="1" t="s">
        <v>59</v>
      </c>
      <c r="DC319" s="1" t="s">
        <v>60</v>
      </c>
      <c r="DD319" s="6"/>
      <c r="DE319" s="6"/>
      <c r="DF319" s="1" t="s">
        <v>52</v>
      </c>
      <c r="DG319" s="1" t="s">
        <v>53</v>
      </c>
      <c r="DH319" s="6"/>
      <c r="DI319" s="6"/>
      <c r="DJ319" s="1" t="s">
        <v>31</v>
      </c>
      <c r="DK319" s="11"/>
    </row>
    <row r="320" spans="1:115" ht="15.75" x14ac:dyDescent="0.25">
      <c r="A320" s="6">
        <v>318</v>
      </c>
      <c r="B320" s="6">
        <v>3</v>
      </c>
      <c r="C320" s="9" t="s">
        <v>280</v>
      </c>
      <c r="D320" s="8" t="s">
        <v>373</v>
      </c>
      <c r="E320" s="6">
        <v>28.388999999999999</v>
      </c>
      <c r="F320" s="6">
        <v>0</v>
      </c>
      <c r="G320" s="10">
        <v>65.702640000000002</v>
      </c>
      <c r="H320" s="3">
        <f t="shared" si="23"/>
        <v>94.091639999999998</v>
      </c>
      <c r="I320" s="3">
        <f t="shared" si="24"/>
        <v>76.949470560000009</v>
      </c>
      <c r="J320" s="1" t="s">
        <v>28</v>
      </c>
      <c r="K320" s="1" t="s">
        <v>29</v>
      </c>
      <c r="L320" s="6"/>
      <c r="M320" s="6"/>
      <c r="N320" s="1" t="s">
        <v>30</v>
      </c>
      <c r="O320" s="1" t="s">
        <v>34</v>
      </c>
      <c r="P320" s="6"/>
      <c r="Q320" s="6"/>
      <c r="R320" s="1" t="s">
        <v>30</v>
      </c>
      <c r="S320" s="1" t="s">
        <v>32</v>
      </c>
      <c r="T320" s="6"/>
      <c r="U320" s="6"/>
      <c r="V320" s="6" t="s">
        <v>30</v>
      </c>
      <c r="W320" s="6" t="s">
        <v>33</v>
      </c>
      <c r="X320" s="6"/>
      <c r="Y320" s="6"/>
      <c r="Z320" s="1" t="s">
        <v>30</v>
      </c>
      <c r="AA320" s="1" t="s">
        <v>34</v>
      </c>
      <c r="AB320" s="6"/>
      <c r="AC320" s="6"/>
      <c r="AD320" s="1" t="s">
        <v>35</v>
      </c>
      <c r="AE320" s="1" t="s">
        <v>29</v>
      </c>
      <c r="AF320" s="6">
        <v>0.02</v>
      </c>
      <c r="AG320" s="6">
        <v>27.64</v>
      </c>
      <c r="AH320" s="1" t="s">
        <v>36</v>
      </c>
      <c r="AI320" s="1" t="s">
        <v>37</v>
      </c>
      <c r="AJ320" s="6"/>
      <c r="AK320" s="6"/>
      <c r="AL320" s="1" t="s">
        <v>38</v>
      </c>
      <c r="AM320" s="1" t="s">
        <v>39</v>
      </c>
      <c r="AN320" s="6">
        <v>4</v>
      </c>
      <c r="AO320" s="6">
        <v>3.2029999999999998</v>
      </c>
      <c r="AP320" s="1" t="s">
        <v>40</v>
      </c>
      <c r="AQ320" s="1" t="s">
        <v>41</v>
      </c>
      <c r="AR320" s="6"/>
      <c r="AS320" s="6"/>
      <c r="AT320" s="6"/>
      <c r="AU320" s="6"/>
      <c r="AV320" s="6"/>
      <c r="AW320" s="6"/>
      <c r="AX320" s="1" t="s">
        <v>42</v>
      </c>
      <c r="AY320" s="1" t="s">
        <v>39</v>
      </c>
      <c r="AZ320" s="6"/>
      <c r="BA320" s="6"/>
      <c r="BB320" s="1" t="s">
        <v>42</v>
      </c>
      <c r="BC320" s="1" t="s">
        <v>33</v>
      </c>
      <c r="BD320" s="6">
        <v>1</v>
      </c>
      <c r="BE320" s="6">
        <v>7.4059999999999997</v>
      </c>
      <c r="BF320" s="1" t="s">
        <v>42</v>
      </c>
      <c r="BG320" s="1" t="s">
        <v>39</v>
      </c>
      <c r="BH320" s="6"/>
      <c r="BI320" s="11"/>
      <c r="BJ320" s="1" t="s">
        <v>43</v>
      </c>
      <c r="BK320" s="1" t="s">
        <v>44</v>
      </c>
      <c r="BL320" s="6">
        <v>7.0000000000000001E-3</v>
      </c>
      <c r="BM320" s="6">
        <v>2.8420000000000001</v>
      </c>
      <c r="BN320" s="1" t="s">
        <v>45</v>
      </c>
      <c r="BO320" s="1" t="s">
        <v>44</v>
      </c>
      <c r="BP320" s="6"/>
      <c r="BQ320" s="6"/>
      <c r="BR320" s="1" t="s">
        <v>46</v>
      </c>
      <c r="BS320" s="1" t="s">
        <v>47</v>
      </c>
      <c r="BT320" s="6"/>
      <c r="BU320" s="6"/>
      <c r="BV320" s="1" t="s">
        <v>46</v>
      </c>
      <c r="BW320" s="1" t="s">
        <v>41</v>
      </c>
      <c r="BX320" s="6"/>
      <c r="BY320" s="6"/>
      <c r="BZ320" s="1" t="s">
        <v>46</v>
      </c>
      <c r="CA320" s="1" t="s">
        <v>48</v>
      </c>
      <c r="CB320" s="6"/>
      <c r="CC320" s="6"/>
      <c r="CD320" s="1" t="s">
        <v>46</v>
      </c>
      <c r="CE320" s="1" t="s">
        <v>48</v>
      </c>
      <c r="CF320" s="6"/>
      <c r="CG320" s="6"/>
      <c r="CH320" s="1" t="s">
        <v>46</v>
      </c>
      <c r="CI320" s="1" t="s">
        <v>39</v>
      </c>
      <c r="CJ320" s="6"/>
      <c r="CK320" s="6"/>
      <c r="CL320" s="1" t="s">
        <v>49</v>
      </c>
      <c r="CM320" s="1" t="s">
        <v>39</v>
      </c>
      <c r="CN320" s="6"/>
      <c r="CO320" s="6"/>
      <c r="CP320" s="1" t="s">
        <v>50</v>
      </c>
      <c r="CQ320" s="1" t="s">
        <v>51</v>
      </c>
      <c r="CR320" s="6"/>
      <c r="CS320" s="6"/>
      <c r="CT320" s="1" t="s">
        <v>50</v>
      </c>
      <c r="CU320" s="1" t="s">
        <v>39</v>
      </c>
      <c r="CV320" s="6">
        <v>10</v>
      </c>
      <c r="CW320" s="6">
        <v>19.170000000000002</v>
      </c>
      <c r="CX320" s="1" t="s">
        <v>50</v>
      </c>
      <c r="CY320" s="1" t="s">
        <v>39</v>
      </c>
      <c r="CZ320" s="6"/>
      <c r="DA320" s="6"/>
      <c r="DB320" s="1" t="s">
        <v>59</v>
      </c>
      <c r="DC320" s="1" t="s">
        <v>60</v>
      </c>
      <c r="DD320" s="6"/>
      <c r="DE320" s="6"/>
      <c r="DF320" s="1" t="s">
        <v>52</v>
      </c>
      <c r="DG320" s="1" t="s">
        <v>53</v>
      </c>
      <c r="DH320" s="6"/>
      <c r="DI320" s="6"/>
      <c r="DJ320" s="1" t="s">
        <v>31</v>
      </c>
      <c r="DK320" s="11">
        <f>0.254*G320</f>
        <v>16.688470560000003</v>
      </c>
    </row>
    <row r="321" spans="1:115" ht="15.75" x14ac:dyDescent="0.25">
      <c r="A321" s="6">
        <v>319</v>
      </c>
      <c r="B321" s="6">
        <v>3</v>
      </c>
      <c r="C321" s="9" t="s">
        <v>281</v>
      </c>
      <c r="D321" s="8" t="s">
        <v>373</v>
      </c>
      <c r="E321" s="6">
        <v>1166.595</v>
      </c>
      <c r="F321" s="6">
        <v>798.48599999999999</v>
      </c>
      <c r="G321" s="10">
        <v>695.68164000000002</v>
      </c>
      <c r="H321" s="3">
        <f t="shared" si="23"/>
        <v>1063.7906400000002</v>
      </c>
      <c r="I321" s="3">
        <f t="shared" si="24"/>
        <v>369.52613656</v>
      </c>
      <c r="J321" s="1" t="s">
        <v>28</v>
      </c>
      <c r="K321" s="1" t="s">
        <v>29</v>
      </c>
      <c r="L321" s="6"/>
      <c r="M321" s="6"/>
      <c r="N321" s="1" t="s">
        <v>30</v>
      </c>
      <c r="O321" s="1" t="s">
        <v>34</v>
      </c>
      <c r="P321" s="6"/>
      <c r="Q321" s="6"/>
      <c r="R321" s="1" t="s">
        <v>30</v>
      </c>
      <c r="S321" s="1" t="s">
        <v>32</v>
      </c>
      <c r="T321" s="6"/>
      <c r="U321" s="6"/>
      <c r="V321" s="6" t="s">
        <v>30</v>
      </c>
      <c r="W321" s="6" t="s">
        <v>33</v>
      </c>
      <c r="X321" s="6"/>
      <c r="Y321" s="6"/>
      <c r="Z321" s="1" t="s">
        <v>30</v>
      </c>
      <c r="AA321" s="1" t="s">
        <v>34</v>
      </c>
      <c r="AB321" s="6"/>
      <c r="AC321" s="6"/>
      <c r="AD321" s="1" t="s">
        <v>35</v>
      </c>
      <c r="AE321" s="1" t="s">
        <v>29</v>
      </c>
      <c r="AF321" s="6">
        <v>0.05</v>
      </c>
      <c r="AG321" s="6">
        <v>69.099999999999994</v>
      </c>
      <c r="AH321" s="1" t="s">
        <v>36</v>
      </c>
      <c r="AI321" s="1" t="s">
        <v>37</v>
      </c>
      <c r="AJ321" s="6"/>
      <c r="AK321" s="6"/>
      <c r="AL321" s="1" t="s">
        <v>38</v>
      </c>
      <c r="AM321" s="1" t="s">
        <v>39</v>
      </c>
      <c r="AN321" s="6">
        <v>10</v>
      </c>
      <c r="AO321" s="6">
        <v>6.633</v>
      </c>
      <c r="AP321" s="1" t="s">
        <v>40</v>
      </c>
      <c r="AQ321" s="1" t="s">
        <v>41</v>
      </c>
      <c r="AR321" s="6"/>
      <c r="AS321" s="6"/>
      <c r="AT321" s="6"/>
      <c r="AU321" s="6"/>
      <c r="AV321" s="6"/>
      <c r="AW321" s="6"/>
      <c r="AX321" s="1" t="s">
        <v>42</v>
      </c>
      <c r="AY321" s="1" t="s">
        <v>39</v>
      </c>
      <c r="AZ321" s="6"/>
      <c r="BA321" s="6"/>
      <c r="BB321" s="1" t="s">
        <v>42</v>
      </c>
      <c r="BC321" s="1" t="s">
        <v>33</v>
      </c>
      <c r="BD321" s="6">
        <v>10</v>
      </c>
      <c r="BE321" s="6">
        <v>74.06</v>
      </c>
      <c r="BF321" s="1" t="s">
        <v>42</v>
      </c>
      <c r="BG321" s="1" t="s">
        <v>39</v>
      </c>
      <c r="BH321" s="6"/>
      <c r="BI321" s="11"/>
      <c r="BJ321" s="1" t="s">
        <v>43</v>
      </c>
      <c r="BK321" s="1" t="s">
        <v>44</v>
      </c>
      <c r="BL321" s="6"/>
      <c r="BM321" s="6"/>
      <c r="BN321" s="1" t="s">
        <v>45</v>
      </c>
      <c r="BO321" s="1" t="s">
        <v>44</v>
      </c>
      <c r="BP321" s="6">
        <v>0.01</v>
      </c>
      <c r="BQ321" s="6">
        <v>20.079999999999998</v>
      </c>
      <c r="BR321" s="1" t="s">
        <v>46</v>
      </c>
      <c r="BS321" s="1" t="s">
        <v>47</v>
      </c>
      <c r="BT321" s="6"/>
      <c r="BU321" s="6"/>
      <c r="BV321" s="1" t="s">
        <v>46</v>
      </c>
      <c r="BW321" s="1" t="s">
        <v>41</v>
      </c>
      <c r="BX321" s="6"/>
      <c r="BY321" s="6"/>
      <c r="BZ321" s="1" t="s">
        <v>46</v>
      </c>
      <c r="CA321" s="1" t="s">
        <v>48</v>
      </c>
      <c r="CB321" s="6"/>
      <c r="CC321" s="6"/>
      <c r="CD321" s="1" t="s">
        <v>46</v>
      </c>
      <c r="CE321" s="1" t="s">
        <v>48</v>
      </c>
      <c r="CF321" s="6"/>
      <c r="CG321" s="6"/>
      <c r="CH321" s="1" t="s">
        <v>46</v>
      </c>
      <c r="CI321" s="1" t="s">
        <v>39</v>
      </c>
      <c r="CJ321" s="6"/>
      <c r="CK321" s="6"/>
      <c r="CL321" s="1" t="s">
        <v>49</v>
      </c>
      <c r="CM321" s="1" t="s">
        <v>39</v>
      </c>
      <c r="CN321" s="6">
        <v>10</v>
      </c>
      <c r="CO321" s="6">
        <v>5.76</v>
      </c>
      <c r="CP321" s="1" t="s">
        <v>50</v>
      </c>
      <c r="CQ321" s="1" t="s">
        <v>51</v>
      </c>
      <c r="CR321" s="6"/>
      <c r="CS321" s="6"/>
      <c r="CT321" s="1" t="s">
        <v>50</v>
      </c>
      <c r="CU321" s="1" t="s">
        <v>39</v>
      </c>
      <c r="CV321" s="6">
        <v>10</v>
      </c>
      <c r="CW321" s="6">
        <v>17.190000000000001</v>
      </c>
      <c r="CX321" s="1" t="s">
        <v>50</v>
      </c>
      <c r="CY321" s="1" t="s">
        <v>39</v>
      </c>
      <c r="CZ321" s="6"/>
      <c r="DA321" s="6"/>
      <c r="DB321" s="1" t="s">
        <v>59</v>
      </c>
      <c r="DC321" s="1" t="s">
        <v>60</v>
      </c>
      <c r="DD321" s="6"/>
      <c r="DE321" s="6"/>
      <c r="DF321" s="1" t="s">
        <v>52</v>
      </c>
      <c r="DG321" s="1" t="s">
        <v>53</v>
      </c>
      <c r="DH321" s="6"/>
      <c r="DI321" s="6"/>
      <c r="DJ321" s="1" t="s">
        <v>31</v>
      </c>
      <c r="DK321" s="11">
        <f>0.254*G321</f>
        <v>176.70313656000002</v>
      </c>
    </row>
    <row r="322" spans="1:115" ht="15.75" x14ac:dyDescent="0.25">
      <c r="A322" s="6">
        <v>320</v>
      </c>
      <c r="B322" s="6">
        <v>1</v>
      </c>
      <c r="C322" s="9" t="s">
        <v>282</v>
      </c>
      <c r="D322" s="8" t="s">
        <v>373</v>
      </c>
      <c r="E322" s="6">
        <v>64.468000000000004</v>
      </c>
      <c r="F322" s="6">
        <v>2.2429999999999999</v>
      </c>
      <c r="G322" s="10">
        <v>154.10087999999999</v>
      </c>
      <c r="H322" s="3">
        <f t="shared" si="23"/>
        <v>216.32587999999998</v>
      </c>
      <c r="I322" s="3">
        <f t="shared" si="24"/>
        <v>62.573623519999998</v>
      </c>
      <c r="J322" s="1" t="s">
        <v>28</v>
      </c>
      <c r="K322" s="1" t="s">
        <v>29</v>
      </c>
      <c r="L322" s="6"/>
      <c r="M322" s="6"/>
      <c r="N322" s="1" t="s">
        <v>30</v>
      </c>
      <c r="O322" s="1" t="s">
        <v>34</v>
      </c>
      <c r="P322" s="6"/>
      <c r="Q322" s="6"/>
      <c r="R322" s="1" t="s">
        <v>30</v>
      </c>
      <c r="S322" s="1" t="s">
        <v>32</v>
      </c>
      <c r="T322" s="6"/>
      <c r="U322" s="6"/>
      <c r="V322" s="6" t="s">
        <v>30</v>
      </c>
      <c r="W322" s="6" t="s">
        <v>33</v>
      </c>
      <c r="X322" s="6"/>
      <c r="Y322" s="6"/>
      <c r="Z322" s="1" t="s">
        <v>30</v>
      </c>
      <c r="AA322" s="1" t="s">
        <v>34</v>
      </c>
      <c r="AB322" s="6"/>
      <c r="AC322" s="6"/>
      <c r="AD322" s="1" t="s">
        <v>35</v>
      </c>
      <c r="AE322" s="1" t="s">
        <v>29</v>
      </c>
      <c r="AF322" s="6"/>
      <c r="AG322" s="6"/>
      <c r="AH322" s="1" t="s">
        <v>36</v>
      </c>
      <c r="AI322" s="1" t="s">
        <v>37</v>
      </c>
      <c r="AJ322" s="6"/>
      <c r="AK322" s="6"/>
      <c r="AL322" s="1" t="s">
        <v>38</v>
      </c>
      <c r="AM322" s="1" t="s">
        <v>39</v>
      </c>
      <c r="AN322" s="6"/>
      <c r="AO322" s="6"/>
      <c r="AP322" s="1" t="s">
        <v>40</v>
      </c>
      <c r="AQ322" s="1" t="s">
        <v>41</v>
      </c>
      <c r="AR322" s="6"/>
      <c r="AS322" s="6"/>
      <c r="AT322" s="6"/>
      <c r="AU322" s="6"/>
      <c r="AV322" s="6"/>
      <c r="AW322" s="6"/>
      <c r="AX322" s="1" t="s">
        <v>42</v>
      </c>
      <c r="AY322" s="1" t="s">
        <v>39</v>
      </c>
      <c r="AZ322" s="6"/>
      <c r="BA322" s="6"/>
      <c r="BB322" s="1" t="s">
        <v>42</v>
      </c>
      <c r="BC322" s="1" t="s">
        <v>33</v>
      </c>
      <c r="BD322" s="6">
        <v>2</v>
      </c>
      <c r="BE322" s="6">
        <v>14.811999999999999</v>
      </c>
      <c r="BF322" s="1" t="s">
        <v>42</v>
      </c>
      <c r="BG322" s="1" t="s">
        <v>39</v>
      </c>
      <c r="BH322" s="6"/>
      <c r="BI322" s="11"/>
      <c r="BJ322" s="1" t="s">
        <v>43</v>
      </c>
      <c r="BK322" s="1" t="s">
        <v>44</v>
      </c>
      <c r="BL322" s="6">
        <v>8.0000000000000002E-3</v>
      </c>
      <c r="BM322" s="6">
        <v>3.2480000000000002</v>
      </c>
      <c r="BN322" s="1" t="s">
        <v>45</v>
      </c>
      <c r="BO322" s="1" t="s">
        <v>44</v>
      </c>
      <c r="BP322" s="6"/>
      <c r="BQ322" s="6"/>
      <c r="BR322" s="1" t="s">
        <v>46</v>
      </c>
      <c r="BS322" s="1" t="s">
        <v>47</v>
      </c>
      <c r="BT322" s="6"/>
      <c r="BU322" s="6"/>
      <c r="BV322" s="1" t="s">
        <v>46</v>
      </c>
      <c r="BW322" s="1" t="s">
        <v>41</v>
      </c>
      <c r="BX322" s="6"/>
      <c r="BY322" s="6"/>
      <c r="BZ322" s="1" t="s">
        <v>46</v>
      </c>
      <c r="CA322" s="1" t="s">
        <v>48</v>
      </c>
      <c r="CB322" s="6"/>
      <c r="CC322" s="6"/>
      <c r="CD322" s="1" t="s">
        <v>46</v>
      </c>
      <c r="CE322" s="1" t="s">
        <v>48</v>
      </c>
      <c r="CF322" s="6"/>
      <c r="CG322" s="6"/>
      <c r="CH322" s="1" t="s">
        <v>46</v>
      </c>
      <c r="CI322" s="1" t="s">
        <v>39</v>
      </c>
      <c r="CJ322" s="6"/>
      <c r="CK322" s="6"/>
      <c r="CL322" s="1" t="s">
        <v>49</v>
      </c>
      <c r="CM322" s="1" t="s">
        <v>39</v>
      </c>
      <c r="CN322" s="6"/>
      <c r="CO322" s="6"/>
      <c r="CP322" s="1" t="s">
        <v>50</v>
      </c>
      <c r="CQ322" s="1" t="s">
        <v>51</v>
      </c>
      <c r="CR322" s="6">
        <v>0.03</v>
      </c>
      <c r="CS322" s="6">
        <v>5.04</v>
      </c>
      <c r="CT322" s="1" t="s">
        <v>50</v>
      </c>
      <c r="CU322" s="1" t="s">
        <v>39</v>
      </c>
      <c r="CV322" s="6">
        <v>2</v>
      </c>
      <c r="CW322" s="6">
        <v>0.33200000000000002</v>
      </c>
      <c r="CX322" s="1" t="s">
        <v>50</v>
      </c>
      <c r="CY322" s="1" t="s">
        <v>39</v>
      </c>
      <c r="CZ322" s="6"/>
      <c r="DA322" s="6"/>
      <c r="DB322" s="1" t="s">
        <v>59</v>
      </c>
      <c r="DC322" s="1" t="s">
        <v>60</v>
      </c>
      <c r="DD322" s="6"/>
      <c r="DE322" s="6"/>
      <c r="DF322" s="1" t="s">
        <v>52</v>
      </c>
      <c r="DG322" s="1" t="s">
        <v>53</v>
      </c>
      <c r="DH322" s="6"/>
      <c r="DI322" s="6"/>
      <c r="DJ322" s="1" t="s">
        <v>31</v>
      </c>
      <c r="DK322" s="11">
        <f>0.254*G322</f>
        <v>39.141623519999996</v>
      </c>
    </row>
    <row r="323" spans="1:115" ht="15.75" x14ac:dyDescent="0.25">
      <c r="A323" s="6">
        <v>321</v>
      </c>
      <c r="B323" s="6">
        <v>1</v>
      </c>
      <c r="C323" s="9" t="s">
        <v>283</v>
      </c>
      <c r="D323" s="8" t="s">
        <v>373</v>
      </c>
      <c r="E323" s="6">
        <v>233.01</v>
      </c>
      <c r="F323" s="6">
        <v>10.837</v>
      </c>
      <c r="G323" s="10">
        <v>86.716560000000001</v>
      </c>
      <c r="H323" s="3">
        <f t="shared" ref="H323:H386" si="27">(E323-F323)+G323</f>
        <v>308.88956000000002</v>
      </c>
      <c r="I323" s="3">
        <f t="shared" ref="I323:I386" si="28">M323+Q323+U323+Y323+AC323+AG323+AK323+AO323+AS323+AW323+BA323+BE323+BI323+BM323+BQ323+BU323+BY323+CC323+CG323+CK323+CO323+CS323+CW323+DA323+DE323+DI323+DK323</f>
        <v>303.04600624</v>
      </c>
      <c r="J323" s="1" t="s">
        <v>28</v>
      </c>
      <c r="K323" s="1" t="s">
        <v>29</v>
      </c>
      <c r="L323" s="6"/>
      <c r="M323" s="6"/>
      <c r="N323" s="1" t="s">
        <v>30</v>
      </c>
      <c r="O323" s="1" t="s">
        <v>34</v>
      </c>
      <c r="P323" s="6"/>
      <c r="Q323" s="6"/>
      <c r="R323" s="1" t="s">
        <v>30</v>
      </c>
      <c r="S323" s="1" t="s">
        <v>32</v>
      </c>
      <c r="T323" s="6"/>
      <c r="U323" s="6"/>
      <c r="V323" s="6" t="s">
        <v>30</v>
      </c>
      <c r="W323" s="6" t="s">
        <v>33</v>
      </c>
      <c r="X323" s="6"/>
      <c r="Y323" s="6"/>
      <c r="Z323" s="1" t="s">
        <v>30</v>
      </c>
      <c r="AA323" s="1" t="s">
        <v>34</v>
      </c>
      <c r="AB323" s="6"/>
      <c r="AC323" s="6"/>
      <c r="AD323" s="1" t="s">
        <v>35</v>
      </c>
      <c r="AE323" s="1" t="s">
        <v>29</v>
      </c>
      <c r="AF323" s="6"/>
      <c r="AG323" s="6"/>
      <c r="AH323" s="1" t="s">
        <v>36</v>
      </c>
      <c r="AI323" s="1" t="s">
        <v>37</v>
      </c>
      <c r="AJ323" s="6">
        <v>8.2000000000000003E-2</v>
      </c>
      <c r="AK323" s="6">
        <v>186.62</v>
      </c>
      <c r="AL323" s="1" t="s">
        <v>38</v>
      </c>
      <c r="AM323" s="1" t="s">
        <v>39</v>
      </c>
      <c r="AN323" s="6"/>
      <c r="AO323" s="6"/>
      <c r="AP323" s="1" t="s">
        <v>40</v>
      </c>
      <c r="AQ323" s="1" t="s">
        <v>41</v>
      </c>
      <c r="AR323" s="6"/>
      <c r="AS323" s="6"/>
      <c r="AT323" s="6"/>
      <c r="AU323" s="6"/>
      <c r="AV323" s="6"/>
      <c r="AW323" s="6"/>
      <c r="AX323" s="1" t="s">
        <v>42</v>
      </c>
      <c r="AY323" s="1" t="s">
        <v>39</v>
      </c>
      <c r="AZ323" s="6"/>
      <c r="BA323" s="6"/>
      <c r="BB323" s="1" t="s">
        <v>42</v>
      </c>
      <c r="BC323" s="1" t="s">
        <v>33</v>
      </c>
      <c r="BD323" s="6"/>
      <c r="BE323" s="6"/>
      <c r="BF323" s="1" t="s">
        <v>42</v>
      </c>
      <c r="BG323" s="1" t="s">
        <v>39</v>
      </c>
      <c r="BH323" s="6">
        <v>4</v>
      </c>
      <c r="BI323" s="11">
        <v>94.4</v>
      </c>
      <c r="BJ323" s="1" t="s">
        <v>43</v>
      </c>
      <c r="BK323" s="1" t="s">
        <v>44</v>
      </c>
      <c r="BL323" s="6"/>
      <c r="BM323" s="6"/>
      <c r="BN323" s="1" t="s">
        <v>45</v>
      </c>
      <c r="BO323" s="1" t="s">
        <v>44</v>
      </c>
      <c r="BP323" s="6"/>
      <c r="BQ323" s="6"/>
      <c r="BR323" s="1" t="s">
        <v>46</v>
      </c>
      <c r="BS323" s="1" t="s">
        <v>47</v>
      </c>
      <c r="BT323" s="6"/>
      <c r="BU323" s="6"/>
      <c r="BV323" s="1" t="s">
        <v>46</v>
      </c>
      <c r="BW323" s="1" t="s">
        <v>41</v>
      </c>
      <c r="BX323" s="6"/>
      <c r="BY323" s="6"/>
      <c r="BZ323" s="1" t="s">
        <v>46</v>
      </c>
      <c r="CA323" s="1" t="s">
        <v>48</v>
      </c>
      <c r="CB323" s="6"/>
      <c r="CC323" s="6"/>
      <c r="CD323" s="1" t="s">
        <v>46</v>
      </c>
      <c r="CE323" s="1" t="s">
        <v>48</v>
      </c>
      <c r="CF323" s="6"/>
      <c r="CG323" s="6"/>
      <c r="CH323" s="1" t="s">
        <v>46</v>
      </c>
      <c r="CI323" s="1" t="s">
        <v>39</v>
      </c>
      <c r="CJ323" s="6"/>
      <c r="CK323" s="6"/>
      <c r="CL323" s="1" t="s">
        <v>49</v>
      </c>
      <c r="CM323" s="1" t="s">
        <v>39</v>
      </c>
      <c r="CN323" s="6"/>
      <c r="CO323" s="6"/>
      <c r="CP323" s="1" t="s">
        <v>50</v>
      </c>
      <c r="CQ323" s="1" t="s">
        <v>51</v>
      </c>
      <c r="CR323" s="6"/>
      <c r="CS323" s="6"/>
      <c r="CT323" s="1" t="s">
        <v>50</v>
      </c>
      <c r="CU323" s="1" t="s">
        <v>39</v>
      </c>
      <c r="CV323" s="6"/>
      <c r="CW323" s="6"/>
      <c r="CX323" s="1" t="s">
        <v>50</v>
      </c>
      <c r="CY323" s="1" t="s">
        <v>39</v>
      </c>
      <c r="CZ323" s="6"/>
      <c r="DA323" s="6"/>
      <c r="DB323" s="1" t="s">
        <v>59</v>
      </c>
      <c r="DC323" s="1" t="s">
        <v>60</v>
      </c>
      <c r="DD323" s="6"/>
      <c r="DE323" s="6"/>
      <c r="DF323" s="1" t="s">
        <v>52</v>
      </c>
      <c r="DG323" s="1" t="s">
        <v>53</v>
      </c>
      <c r="DH323" s="6"/>
      <c r="DI323" s="6"/>
      <c r="DJ323" s="1" t="s">
        <v>31</v>
      </c>
      <c r="DK323" s="11">
        <f>0.254*G323</f>
        <v>22.026006240000001</v>
      </c>
    </row>
    <row r="324" spans="1:115" ht="15.75" x14ac:dyDescent="0.25">
      <c r="A324" s="6">
        <v>322</v>
      </c>
      <c r="B324" s="6">
        <v>1</v>
      </c>
      <c r="C324" s="9" t="s">
        <v>284</v>
      </c>
      <c r="D324" s="8" t="s">
        <v>373</v>
      </c>
      <c r="E324" s="6">
        <v>228.64500000000001</v>
      </c>
      <c r="F324" s="6">
        <v>2.2429999999999999</v>
      </c>
      <c r="G324" s="10">
        <v>138.40812</v>
      </c>
      <c r="H324" s="3">
        <f t="shared" si="27"/>
        <v>364.81011999999998</v>
      </c>
      <c r="I324" s="3">
        <f t="shared" si="28"/>
        <v>364.81</v>
      </c>
      <c r="J324" s="1" t="s">
        <v>28</v>
      </c>
      <c r="K324" s="1" t="s">
        <v>29</v>
      </c>
      <c r="L324" s="6">
        <v>0.04</v>
      </c>
      <c r="M324" s="6">
        <v>76.64</v>
      </c>
      <c r="N324" s="1" t="s">
        <v>30</v>
      </c>
      <c r="O324" s="1" t="s">
        <v>34</v>
      </c>
      <c r="P324" s="6"/>
      <c r="Q324" s="6"/>
      <c r="R324" s="1" t="s">
        <v>30</v>
      </c>
      <c r="S324" s="1" t="s">
        <v>32</v>
      </c>
      <c r="T324" s="6"/>
      <c r="U324" s="6"/>
      <c r="V324" s="6" t="s">
        <v>30</v>
      </c>
      <c r="W324" s="6" t="s">
        <v>33</v>
      </c>
      <c r="X324" s="6"/>
      <c r="Y324" s="6"/>
      <c r="Z324" s="1" t="s">
        <v>30</v>
      </c>
      <c r="AA324" s="1" t="s">
        <v>34</v>
      </c>
      <c r="AB324" s="6"/>
      <c r="AC324" s="6"/>
      <c r="AD324" s="1" t="s">
        <v>35</v>
      </c>
      <c r="AE324" s="1" t="s">
        <v>29</v>
      </c>
      <c r="AF324" s="6"/>
      <c r="AG324" s="6"/>
      <c r="AH324" s="1" t="s">
        <v>36</v>
      </c>
      <c r="AI324" s="1" t="s">
        <v>37</v>
      </c>
      <c r="AJ324" s="6"/>
      <c r="AK324" s="6"/>
      <c r="AL324" s="1" t="s">
        <v>38</v>
      </c>
      <c r="AM324" s="1" t="s">
        <v>39</v>
      </c>
      <c r="AN324" s="6"/>
      <c r="AO324" s="6"/>
      <c r="AP324" s="1" t="s">
        <v>40</v>
      </c>
      <c r="AQ324" s="1" t="s">
        <v>41</v>
      </c>
      <c r="AR324" s="6">
        <v>5.0000000000000001E-3</v>
      </c>
      <c r="AS324" s="6">
        <v>4.95</v>
      </c>
      <c r="AT324" s="6"/>
      <c r="AU324" s="6"/>
      <c r="AV324" s="6"/>
      <c r="AW324" s="6"/>
      <c r="AX324" s="1" t="s">
        <v>42</v>
      </c>
      <c r="AY324" s="1" t="s">
        <v>39</v>
      </c>
      <c r="AZ324" s="6"/>
      <c r="BA324" s="6"/>
      <c r="BB324" s="1" t="s">
        <v>42</v>
      </c>
      <c r="BC324" s="1" t="s">
        <v>33</v>
      </c>
      <c r="BD324" s="6">
        <v>4</v>
      </c>
      <c r="BE324" s="6">
        <v>29.623999999999999</v>
      </c>
      <c r="BF324" s="1" t="s">
        <v>42</v>
      </c>
      <c r="BG324" s="1" t="s">
        <v>39</v>
      </c>
      <c r="BH324" s="6">
        <v>10</v>
      </c>
      <c r="BI324" s="11">
        <v>236</v>
      </c>
      <c r="BJ324" s="1" t="s">
        <v>43</v>
      </c>
      <c r="BK324" s="1" t="s">
        <v>44</v>
      </c>
      <c r="BL324" s="6"/>
      <c r="BM324" s="6"/>
      <c r="BN324" s="1" t="s">
        <v>45</v>
      </c>
      <c r="BO324" s="1" t="s">
        <v>44</v>
      </c>
      <c r="BP324" s="6"/>
      <c r="BQ324" s="6"/>
      <c r="BR324" s="1" t="s">
        <v>46</v>
      </c>
      <c r="BS324" s="1" t="s">
        <v>47</v>
      </c>
      <c r="BT324" s="6"/>
      <c r="BU324" s="6"/>
      <c r="BV324" s="1" t="s">
        <v>46</v>
      </c>
      <c r="BW324" s="1" t="s">
        <v>41</v>
      </c>
      <c r="BX324" s="6"/>
      <c r="BY324" s="6"/>
      <c r="BZ324" s="1" t="s">
        <v>46</v>
      </c>
      <c r="CA324" s="1" t="s">
        <v>48</v>
      </c>
      <c r="CB324" s="6"/>
      <c r="CC324" s="6"/>
      <c r="CD324" s="1" t="s">
        <v>46</v>
      </c>
      <c r="CE324" s="1" t="s">
        <v>48</v>
      </c>
      <c r="CF324" s="6"/>
      <c r="CG324" s="6"/>
      <c r="CH324" s="1" t="s">
        <v>46</v>
      </c>
      <c r="CI324" s="1" t="s">
        <v>39</v>
      </c>
      <c r="CJ324" s="6"/>
      <c r="CK324" s="6"/>
      <c r="CL324" s="1" t="s">
        <v>49</v>
      </c>
      <c r="CM324" s="1" t="s">
        <v>39</v>
      </c>
      <c r="CN324" s="6"/>
      <c r="CO324" s="6"/>
      <c r="CP324" s="1" t="s">
        <v>50</v>
      </c>
      <c r="CQ324" s="1" t="s">
        <v>51</v>
      </c>
      <c r="CR324" s="6"/>
      <c r="CS324" s="6"/>
      <c r="CT324" s="1" t="s">
        <v>50</v>
      </c>
      <c r="CU324" s="1" t="s">
        <v>39</v>
      </c>
      <c r="CV324" s="6"/>
      <c r="CW324" s="6"/>
      <c r="CX324" s="1" t="s">
        <v>50</v>
      </c>
      <c r="CY324" s="1" t="s">
        <v>39</v>
      </c>
      <c r="CZ324" s="6"/>
      <c r="DA324" s="6"/>
      <c r="DB324" s="1" t="s">
        <v>59</v>
      </c>
      <c r="DC324" s="1" t="s">
        <v>60</v>
      </c>
      <c r="DD324" s="6"/>
      <c r="DE324" s="6"/>
      <c r="DF324" s="1" t="s">
        <v>52</v>
      </c>
      <c r="DG324" s="1" t="s">
        <v>53</v>
      </c>
      <c r="DH324" s="6"/>
      <c r="DI324" s="6"/>
      <c r="DJ324" s="1" t="s">
        <v>31</v>
      </c>
      <c r="DK324" s="11">
        <v>17.596</v>
      </c>
    </row>
    <row r="325" spans="1:115" ht="15.75" x14ac:dyDescent="0.25">
      <c r="A325" s="6">
        <v>323</v>
      </c>
      <c r="B325" s="6">
        <v>1</v>
      </c>
      <c r="C325" s="9" t="s">
        <v>285</v>
      </c>
      <c r="D325" s="8" t="s">
        <v>373</v>
      </c>
      <c r="E325" s="6">
        <v>748.21699999999998</v>
      </c>
      <c r="F325" s="6">
        <v>23.297000000000001</v>
      </c>
      <c r="G325" s="10">
        <v>329.00171999999998</v>
      </c>
      <c r="H325" s="3">
        <f t="shared" si="27"/>
        <v>1053.9217199999998</v>
      </c>
      <c r="I325" s="3">
        <f t="shared" si="28"/>
        <v>83.566436879999998</v>
      </c>
      <c r="J325" s="1" t="s">
        <v>28</v>
      </c>
      <c r="K325" s="1" t="s">
        <v>29</v>
      </c>
      <c r="L325" s="6"/>
      <c r="M325" s="6"/>
      <c r="N325" s="1" t="s">
        <v>30</v>
      </c>
      <c r="O325" s="1" t="s">
        <v>34</v>
      </c>
      <c r="P325" s="6"/>
      <c r="Q325" s="6"/>
      <c r="R325" s="1" t="s">
        <v>30</v>
      </c>
      <c r="S325" s="1" t="s">
        <v>32</v>
      </c>
      <c r="T325" s="6"/>
      <c r="U325" s="6"/>
      <c r="V325" s="6" t="s">
        <v>30</v>
      </c>
      <c r="W325" s="6" t="s">
        <v>33</v>
      </c>
      <c r="X325" s="6"/>
      <c r="Y325" s="6"/>
      <c r="Z325" s="1" t="s">
        <v>30</v>
      </c>
      <c r="AA325" s="1" t="s">
        <v>34</v>
      </c>
      <c r="AB325" s="6"/>
      <c r="AC325" s="6"/>
      <c r="AD325" s="1" t="s">
        <v>35</v>
      </c>
      <c r="AE325" s="1" t="s">
        <v>29</v>
      </c>
      <c r="AF325" s="6"/>
      <c r="AG325" s="6"/>
      <c r="AH325" s="1" t="s">
        <v>36</v>
      </c>
      <c r="AI325" s="1" t="s">
        <v>37</v>
      </c>
      <c r="AJ325" s="6"/>
      <c r="AK325" s="6"/>
      <c r="AL325" s="1" t="s">
        <v>38</v>
      </c>
      <c r="AM325" s="1" t="s">
        <v>39</v>
      </c>
      <c r="AN325" s="6"/>
      <c r="AO325" s="6"/>
      <c r="AP325" s="1" t="s">
        <v>40</v>
      </c>
      <c r="AQ325" s="1" t="s">
        <v>41</v>
      </c>
      <c r="AR325" s="6"/>
      <c r="AS325" s="6"/>
      <c r="AT325" s="6"/>
      <c r="AU325" s="6"/>
      <c r="AV325" s="6"/>
      <c r="AW325" s="6"/>
      <c r="AX325" s="1" t="s">
        <v>42</v>
      </c>
      <c r="AY325" s="1" t="s">
        <v>39</v>
      </c>
      <c r="AZ325" s="6"/>
      <c r="BA325" s="6"/>
      <c r="BB325" s="1" t="s">
        <v>42</v>
      </c>
      <c r="BC325" s="1" t="s">
        <v>33</v>
      </c>
      <c r="BD325" s="6"/>
      <c r="BE325" s="6"/>
      <c r="BF325" s="1" t="s">
        <v>42</v>
      </c>
      <c r="BG325" s="1" t="s">
        <v>39</v>
      </c>
      <c r="BH325" s="6"/>
      <c r="BI325" s="11"/>
      <c r="BJ325" s="1" t="s">
        <v>43</v>
      </c>
      <c r="BK325" s="1" t="s">
        <v>44</v>
      </c>
      <c r="BL325" s="6"/>
      <c r="BM325" s="6"/>
      <c r="BN325" s="1" t="s">
        <v>45</v>
      </c>
      <c r="BO325" s="1" t="s">
        <v>44</v>
      </c>
      <c r="BP325" s="6"/>
      <c r="BQ325" s="6"/>
      <c r="BR325" s="1" t="s">
        <v>46</v>
      </c>
      <c r="BS325" s="1" t="s">
        <v>47</v>
      </c>
      <c r="BT325" s="6"/>
      <c r="BU325" s="6"/>
      <c r="BV325" s="1" t="s">
        <v>46</v>
      </c>
      <c r="BW325" s="1" t="s">
        <v>41</v>
      </c>
      <c r="BX325" s="6"/>
      <c r="BY325" s="6"/>
      <c r="BZ325" s="1" t="s">
        <v>46</v>
      </c>
      <c r="CA325" s="1" t="s">
        <v>48</v>
      </c>
      <c r="CB325" s="6"/>
      <c r="CC325" s="6"/>
      <c r="CD325" s="1" t="s">
        <v>46</v>
      </c>
      <c r="CE325" s="1" t="s">
        <v>48</v>
      </c>
      <c r="CF325" s="6"/>
      <c r="CG325" s="6"/>
      <c r="CH325" s="1" t="s">
        <v>46</v>
      </c>
      <c r="CI325" s="1" t="s">
        <v>39</v>
      </c>
      <c r="CJ325" s="6"/>
      <c r="CK325" s="6"/>
      <c r="CL325" s="1" t="s">
        <v>49</v>
      </c>
      <c r="CM325" s="1" t="s">
        <v>39</v>
      </c>
      <c r="CN325" s="6"/>
      <c r="CO325" s="6"/>
      <c r="CP325" s="1" t="s">
        <v>50</v>
      </c>
      <c r="CQ325" s="1" t="s">
        <v>51</v>
      </c>
      <c r="CR325" s="6"/>
      <c r="CS325" s="6"/>
      <c r="CT325" s="1" t="s">
        <v>50</v>
      </c>
      <c r="CU325" s="1" t="s">
        <v>39</v>
      </c>
      <c r="CV325" s="6"/>
      <c r="CW325" s="6"/>
      <c r="CX325" s="1" t="s">
        <v>50</v>
      </c>
      <c r="CY325" s="1" t="s">
        <v>39</v>
      </c>
      <c r="CZ325" s="6"/>
      <c r="DA325" s="6"/>
      <c r="DB325" s="1" t="s">
        <v>59</v>
      </c>
      <c r="DC325" s="1" t="s">
        <v>60</v>
      </c>
      <c r="DD325" s="6"/>
      <c r="DE325" s="6"/>
      <c r="DF325" s="1" t="s">
        <v>52</v>
      </c>
      <c r="DG325" s="1" t="s">
        <v>53</v>
      </c>
      <c r="DH325" s="6"/>
      <c r="DI325" s="6"/>
      <c r="DJ325" s="1" t="s">
        <v>31</v>
      </c>
      <c r="DK325" s="11">
        <f>0.254*G325</f>
        <v>83.566436879999998</v>
      </c>
    </row>
    <row r="326" spans="1:115" ht="15.75" x14ac:dyDescent="0.25">
      <c r="A326" s="6">
        <v>324</v>
      </c>
      <c r="B326" s="6">
        <v>1</v>
      </c>
      <c r="C326" s="9" t="s">
        <v>286</v>
      </c>
      <c r="D326" s="8" t="s">
        <v>373</v>
      </c>
      <c r="E326" s="6">
        <v>191.87700000000001</v>
      </c>
      <c r="F326" s="6">
        <v>7.37</v>
      </c>
      <c r="G326" s="10">
        <v>81.439319999999995</v>
      </c>
      <c r="H326" s="3">
        <f t="shared" si="27"/>
        <v>265.94632000000001</v>
      </c>
      <c r="I326" s="3">
        <f t="shared" si="28"/>
        <v>182.36558728</v>
      </c>
      <c r="J326" s="1" t="s">
        <v>28</v>
      </c>
      <c r="K326" s="1" t="s">
        <v>29</v>
      </c>
      <c r="L326" s="6"/>
      <c r="M326" s="6"/>
      <c r="N326" s="1" t="s">
        <v>30</v>
      </c>
      <c r="O326" s="1" t="s">
        <v>34</v>
      </c>
      <c r="P326" s="6"/>
      <c r="Q326" s="6"/>
      <c r="R326" s="1" t="s">
        <v>30</v>
      </c>
      <c r="S326" s="1" t="s">
        <v>32</v>
      </c>
      <c r="T326" s="6"/>
      <c r="U326" s="6"/>
      <c r="V326" s="6" t="s">
        <v>30</v>
      </c>
      <c r="W326" s="6" t="s">
        <v>33</v>
      </c>
      <c r="X326" s="6"/>
      <c r="Y326" s="6"/>
      <c r="Z326" s="1" t="s">
        <v>30</v>
      </c>
      <c r="AA326" s="1" t="s">
        <v>34</v>
      </c>
      <c r="AB326" s="6"/>
      <c r="AC326" s="6"/>
      <c r="AD326" s="1" t="s">
        <v>35</v>
      </c>
      <c r="AE326" s="1" t="s">
        <v>29</v>
      </c>
      <c r="AF326" s="6"/>
      <c r="AG326" s="6"/>
      <c r="AH326" s="1" t="s">
        <v>36</v>
      </c>
      <c r="AI326" s="1" t="s">
        <v>37</v>
      </c>
      <c r="AJ326" s="6">
        <v>7.2999999999999995E-2</v>
      </c>
      <c r="AK326" s="6">
        <v>161.68</v>
      </c>
      <c r="AL326" s="1" t="s">
        <v>38</v>
      </c>
      <c r="AM326" s="1" t="s">
        <v>39</v>
      </c>
      <c r="AN326" s="6"/>
      <c r="AO326" s="6"/>
      <c r="AP326" s="1" t="s">
        <v>40</v>
      </c>
      <c r="AQ326" s="1" t="s">
        <v>41</v>
      </c>
      <c r="AR326" s="6"/>
      <c r="AS326" s="6"/>
      <c r="AT326" s="6"/>
      <c r="AU326" s="6"/>
      <c r="AV326" s="6"/>
      <c r="AW326" s="6"/>
      <c r="AX326" s="1" t="s">
        <v>42</v>
      </c>
      <c r="AY326" s="1" t="s">
        <v>39</v>
      </c>
      <c r="AZ326" s="6"/>
      <c r="BA326" s="6"/>
      <c r="BB326" s="1" t="s">
        <v>42</v>
      </c>
      <c r="BC326" s="1" t="s">
        <v>33</v>
      </c>
      <c r="BD326" s="6"/>
      <c r="BE326" s="6"/>
      <c r="BF326" s="1" t="s">
        <v>42</v>
      </c>
      <c r="BG326" s="1" t="s">
        <v>39</v>
      </c>
      <c r="BH326" s="6"/>
      <c r="BI326" s="11"/>
      <c r="BJ326" s="1" t="s">
        <v>43</v>
      </c>
      <c r="BK326" s="1" t="s">
        <v>44</v>
      </c>
      <c r="BL326" s="6"/>
      <c r="BM326" s="6"/>
      <c r="BN326" s="1" t="s">
        <v>45</v>
      </c>
      <c r="BO326" s="1" t="s">
        <v>44</v>
      </c>
      <c r="BP326" s="6"/>
      <c r="BQ326" s="6"/>
      <c r="BR326" s="1" t="s">
        <v>46</v>
      </c>
      <c r="BS326" s="1" t="s">
        <v>47</v>
      </c>
      <c r="BT326" s="6"/>
      <c r="BU326" s="6"/>
      <c r="BV326" s="1" t="s">
        <v>46</v>
      </c>
      <c r="BW326" s="1" t="s">
        <v>41</v>
      </c>
      <c r="BX326" s="6"/>
      <c r="BY326" s="6"/>
      <c r="BZ326" s="1" t="s">
        <v>46</v>
      </c>
      <c r="CA326" s="1" t="s">
        <v>48</v>
      </c>
      <c r="CB326" s="6"/>
      <c r="CC326" s="6"/>
      <c r="CD326" s="1" t="s">
        <v>46</v>
      </c>
      <c r="CE326" s="1" t="s">
        <v>48</v>
      </c>
      <c r="CF326" s="6"/>
      <c r="CG326" s="6"/>
      <c r="CH326" s="1" t="s">
        <v>46</v>
      </c>
      <c r="CI326" s="1" t="s">
        <v>39</v>
      </c>
      <c r="CJ326" s="6"/>
      <c r="CK326" s="6"/>
      <c r="CL326" s="1" t="s">
        <v>49</v>
      </c>
      <c r="CM326" s="1" t="s">
        <v>39</v>
      </c>
      <c r="CN326" s="6"/>
      <c r="CO326" s="6"/>
      <c r="CP326" s="1" t="s">
        <v>50</v>
      </c>
      <c r="CQ326" s="1" t="s">
        <v>51</v>
      </c>
      <c r="CR326" s="6"/>
      <c r="CS326" s="6"/>
      <c r="CT326" s="1" t="s">
        <v>50</v>
      </c>
      <c r="CU326" s="1" t="s">
        <v>39</v>
      </c>
      <c r="CV326" s="6"/>
      <c r="CW326" s="6"/>
      <c r="CX326" s="1" t="s">
        <v>50</v>
      </c>
      <c r="CY326" s="1" t="s">
        <v>39</v>
      </c>
      <c r="CZ326" s="6"/>
      <c r="DA326" s="6"/>
      <c r="DB326" s="1" t="s">
        <v>59</v>
      </c>
      <c r="DC326" s="1" t="s">
        <v>60</v>
      </c>
      <c r="DD326" s="6"/>
      <c r="DE326" s="6"/>
      <c r="DF326" s="1" t="s">
        <v>52</v>
      </c>
      <c r="DG326" s="1" t="s">
        <v>53</v>
      </c>
      <c r="DH326" s="6"/>
      <c r="DI326" s="6"/>
      <c r="DJ326" s="1" t="s">
        <v>31</v>
      </c>
      <c r="DK326" s="11">
        <f>0.254*G326</f>
        <v>20.68558728</v>
      </c>
    </row>
    <row r="327" spans="1:115" ht="15.75" x14ac:dyDescent="0.25">
      <c r="A327" s="6">
        <v>325</v>
      </c>
      <c r="B327" s="6">
        <v>2</v>
      </c>
      <c r="C327" s="9" t="s">
        <v>474</v>
      </c>
      <c r="D327" s="8" t="s">
        <v>373</v>
      </c>
      <c r="E327" s="6">
        <v>93.222999999999999</v>
      </c>
      <c r="F327" s="6">
        <v>14.371</v>
      </c>
      <c r="G327" s="10">
        <v>90.262919999999994</v>
      </c>
      <c r="H327" s="3">
        <f t="shared" si="27"/>
        <v>169.11491999999998</v>
      </c>
      <c r="I327" s="3">
        <f t="shared" si="28"/>
        <v>87.629781679999979</v>
      </c>
      <c r="J327" s="1" t="s">
        <v>28</v>
      </c>
      <c r="K327" s="1" t="s">
        <v>29</v>
      </c>
      <c r="L327" s="6"/>
      <c r="M327" s="6"/>
      <c r="N327" s="1" t="s">
        <v>30</v>
      </c>
      <c r="O327" s="1" t="s">
        <v>34</v>
      </c>
      <c r="P327" s="6"/>
      <c r="Q327" s="6"/>
      <c r="R327" s="1" t="s">
        <v>30</v>
      </c>
      <c r="S327" s="1" t="s">
        <v>32</v>
      </c>
      <c r="T327" s="6"/>
      <c r="U327" s="6"/>
      <c r="V327" s="6" t="s">
        <v>30</v>
      </c>
      <c r="W327" s="6" t="s">
        <v>33</v>
      </c>
      <c r="X327" s="6">
        <v>1</v>
      </c>
      <c r="Y327" s="6">
        <v>7.1050000000000004</v>
      </c>
      <c r="Z327" s="1" t="s">
        <v>30</v>
      </c>
      <c r="AA327" s="1" t="s">
        <v>34</v>
      </c>
      <c r="AB327" s="6"/>
      <c r="AC327" s="6"/>
      <c r="AD327" s="1" t="s">
        <v>35</v>
      </c>
      <c r="AE327" s="1" t="s">
        <v>29</v>
      </c>
      <c r="AF327" s="6">
        <v>0.03</v>
      </c>
      <c r="AG327" s="6">
        <v>41.46</v>
      </c>
      <c r="AH327" s="1" t="s">
        <v>36</v>
      </c>
      <c r="AI327" s="1" t="s">
        <v>37</v>
      </c>
      <c r="AJ327" s="6"/>
      <c r="AK327" s="6"/>
      <c r="AL327" s="1" t="s">
        <v>38</v>
      </c>
      <c r="AM327" s="1" t="s">
        <v>39</v>
      </c>
      <c r="AN327" s="6"/>
      <c r="AO327" s="6"/>
      <c r="AP327" s="1" t="s">
        <v>40</v>
      </c>
      <c r="AQ327" s="1" t="s">
        <v>41</v>
      </c>
      <c r="AR327" s="6"/>
      <c r="AS327" s="6"/>
      <c r="AT327" s="6"/>
      <c r="AU327" s="6"/>
      <c r="AV327" s="6"/>
      <c r="AW327" s="6"/>
      <c r="AX327" s="1" t="s">
        <v>42</v>
      </c>
      <c r="AY327" s="1" t="s">
        <v>39</v>
      </c>
      <c r="AZ327" s="6"/>
      <c r="BA327" s="6"/>
      <c r="BB327" s="1" t="s">
        <v>42</v>
      </c>
      <c r="BC327" s="1" t="s">
        <v>33</v>
      </c>
      <c r="BD327" s="6">
        <v>1</v>
      </c>
      <c r="BE327" s="6">
        <v>7.4059999999999997</v>
      </c>
      <c r="BF327" s="1" t="s">
        <v>42</v>
      </c>
      <c r="BG327" s="1" t="s">
        <v>39</v>
      </c>
      <c r="BH327" s="6"/>
      <c r="BI327" s="11"/>
      <c r="BJ327" s="1" t="s">
        <v>43</v>
      </c>
      <c r="BK327" s="1" t="s">
        <v>44</v>
      </c>
      <c r="BL327" s="6"/>
      <c r="BM327" s="6"/>
      <c r="BN327" s="1" t="s">
        <v>45</v>
      </c>
      <c r="BO327" s="1" t="s">
        <v>44</v>
      </c>
      <c r="BP327" s="6"/>
      <c r="BQ327" s="6"/>
      <c r="BR327" s="1" t="s">
        <v>46</v>
      </c>
      <c r="BS327" s="1" t="s">
        <v>47</v>
      </c>
      <c r="BT327" s="6"/>
      <c r="BU327" s="6"/>
      <c r="BV327" s="1" t="s">
        <v>46</v>
      </c>
      <c r="BW327" s="1" t="s">
        <v>41</v>
      </c>
      <c r="BX327" s="6"/>
      <c r="BY327" s="6"/>
      <c r="BZ327" s="1" t="s">
        <v>46</v>
      </c>
      <c r="CA327" s="1" t="s">
        <v>48</v>
      </c>
      <c r="CB327" s="6"/>
      <c r="CC327" s="6"/>
      <c r="CD327" s="1" t="s">
        <v>46</v>
      </c>
      <c r="CE327" s="1" t="s">
        <v>48</v>
      </c>
      <c r="CF327" s="6"/>
      <c r="CG327" s="6"/>
      <c r="CH327" s="1" t="s">
        <v>46</v>
      </c>
      <c r="CI327" s="1" t="s">
        <v>39</v>
      </c>
      <c r="CJ327" s="6"/>
      <c r="CK327" s="6"/>
      <c r="CL327" s="1" t="s">
        <v>49</v>
      </c>
      <c r="CM327" s="1" t="s">
        <v>39</v>
      </c>
      <c r="CN327" s="6"/>
      <c r="CO327" s="6"/>
      <c r="CP327" s="1" t="s">
        <v>50</v>
      </c>
      <c r="CQ327" s="1" t="s">
        <v>51</v>
      </c>
      <c r="CR327" s="6">
        <v>0.05</v>
      </c>
      <c r="CS327" s="6">
        <v>8.4</v>
      </c>
      <c r="CT327" s="1" t="s">
        <v>50</v>
      </c>
      <c r="CU327" s="1" t="s">
        <v>39</v>
      </c>
      <c r="CV327" s="6">
        <v>2</v>
      </c>
      <c r="CW327" s="6">
        <v>0.33200000000000002</v>
      </c>
      <c r="CX327" s="1" t="s">
        <v>50</v>
      </c>
      <c r="CY327" s="1" t="s">
        <v>39</v>
      </c>
      <c r="CZ327" s="6"/>
      <c r="DA327" s="6"/>
      <c r="DB327" s="1" t="s">
        <v>59</v>
      </c>
      <c r="DC327" s="1" t="s">
        <v>60</v>
      </c>
      <c r="DD327" s="6"/>
      <c r="DE327" s="6"/>
      <c r="DF327" s="1" t="s">
        <v>52</v>
      </c>
      <c r="DG327" s="1" t="s">
        <v>53</v>
      </c>
      <c r="DH327" s="6"/>
      <c r="DI327" s="6"/>
      <c r="DJ327" s="1" t="s">
        <v>31</v>
      </c>
      <c r="DK327" s="11">
        <f>0.254*G327</f>
        <v>22.926781679999998</v>
      </c>
    </row>
    <row r="328" spans="1:115" ht="15.75" x14ac:dyDescent="0.25">
      <c r="A328" s="6">
        <v>326</v>
      </c>
      <c r="B328" s="6">
        <v>2</v>
      </c>
      <c r="C328" s="9" t="s">
        <v>475</v>
      </c>
      <c r="D328" s="8" t="s">
        <v>373</v>
      </c>
      <c r="E328" s="6">
        <v>98.313000000000002</v>
      </c>
      <c r="F328" s="6">
        <v>7.2229999999999999</v>
      </c>
      <c r="G328" s="10">
        <v>94.439040000000006</v>
      </c>
      <c r="H328" s="3">
        <f t="shared" si="27"/>
        <v>185.52904000000001</v>
      </c>
      <c r="I328" s="3">
        <f t="shared" si="28"/>
        <v>34.950516159999999</v>
      </c>
      <c r="J328" s="1" t="s">
        <v>28</v>
      </c>
      <c r="K328" s="1" t="s">
        <v>29</v>
      </c>
      <c r="L328" s="6"/>
      <c r="M328" s="6"/>
      <c r="N328" s="1" t="s">
        <v>30</v>
      </c>
      <c r="O328" s="1" t="s">
        <v>34</v>
      </c>
      <c r="P328" s="6"/>
      <c r="Q328" s="6"/>
      <c r="R328" s="1" t="s">
        <v>30</v>
      </c>
      <c r="S328" s="1" t="s">
        <v>32</v>
      </c>
      <c r="T328" s="6"/>
      <c r="U328" s="6"/>
      <c r="V328" s="6" t="s">
        <v>30</v>
      </c>
      <c r="W328" s="6" t="s">
        <v>33</v>
      </c>
      <c r="X328" s="6"/>
      <c r="Y328" s="6"/>
      <c r="Z328" s="1" t="s">
        <v>30</v>
      </c>
      <c r="AA328" s="1" t="s">
        <v>34</v>
      </c>
      <c r="AB328" s="6"/>
      <c r="AC328" s="6"/>
      <c r="AD328" s="1" t="s">
        <v>35</v>
      </c>
      <c r="AE328" s="1" t="s">
        <v>29</v>
      </c>
      <c r="AF328" s="6"/>
      <c r="AG328" s="6"/>
      <c r="AH328" s="1" t="s">
        <v>36</v>
      </c>
      <c r="AI328" s="1" t="s">
        <v>37</v>
      </c>
      <c r="AJ328" s="6"/>
      <c r="AK328" s="6"/>
      <c r="AL328" s="1" t="s">
        <v>38</v>
      </c>
      <c r="AM328" s="1" t="s">
        <v>39</v>
      </c>
      <c r="AN328" s="6"/>
      <c r="AO328" s="6"/>
      <c r="AP328" s="1" t="s">
        <v>40</v>
      </c>
      <c r="AQ328" s="1" t="s">
        <v>41</v>
      </c>
      <c r="AR328" s="6"/>
      <c r="AS328" s="6"/>
      <c r="AT328" s="6"/>
      <c r="AU328" s="6"/>
      <c r="AV328" s="6"/>
      <c r="AW328" s="6"/>
      <c r="AX328" s="1" t="s">
        <v>42</v>
      </c>
      <c r="AY328" s="1" t="s">
        <v>39</v>
      </c>
      <c r="AZ328" s="6"/>
      <c r="BA328" s="6"/>
      <c r="BB328" s="1" t="s">
        <v>42</v>
      </c>
      <c r="BC328" s="1" t="s">
        <v>33</v>
      </c>
      <c r="BD328" s="6">
        <v>1</v>
      </c>
      <c r="BE328" s="6">
        <v>7.4059999999999997</v>
      </c>
      <c r="BF328" s="1" t="s">
        <v>42</v>
      </c>
      <c r="BG328" s="1" t="s">
        <v>39</v>
      </c>
      <c r="BH328" s="6"/>
      <c r="BI328" s="11"/>
      <c r="BJ328" s="1" t="s">
        <v>43</v>
      </c>
      <c r="BK328" s="1" t="s">
        <v>44</v>
      </c>
      <c r="BL328" s="6"/>
      <c r="BM328" s="6"/>
      <c r="BN328" s="1" t="s">
        <v>45</v>
      </c>
      <c r="BO328" s="1" t="s">
        <v>44</v>
      </c>
      <c r="BP328" s="6">
        <v>2E-3</v>
      </c>
      <c r="BQ328" s="6">
        <v>3.5569999999999999</v>
      </c>
      <c r="BR328" s="1" t="s">
        <v>46</v>
      </c>
      <c r="BS328" s="1" t="s">
        <v>47</v>
      </c>
      <c r="BT328" s="6"/>
      <c r="BU328" s="6"/>
      <c r="BV328" s="1" t="s">
        <v>46</v>
      </c>
      <c r="BW328" s="1" t="s">
        <v>41</v>
      </c>
      <c r="BX328" s="6"/>
      <c r="BY328" s="6"/>
      <c r="BZ328" s="1" t="s">
        <v>46</v>
      </c>
      <c r="CA328" s="1" t="s">
        <v>48</v>
      </c>
      <c r="CB328" s="6"/>
      <c r="CC328" s="6"/>
      <c r="CD328" s="1" t="s">
        <v>46</v>
      </c>
      <c r="CE328" s="1" t="s">
        <v>48</v>
      </c>
      <c r="CF328" s="6"/>
      <c r="CG328" s="6"/>
      <c r="CH328" s="1" t="s">
        <v>46</v>
      </c>
      <c r="CI328" s="1" t="s">
        <v>39</v>
      </c>
      <c r="CJ328" s="6"/>
      <c r="CK328" s="6"/>
      <c r="CL328" s="1" t="s">
        <v>49</v>
      </c>
      <c r="CM328" s="1" t="s">
        <v>39</v>
      </c>
      <c r="CN328" s="6"/>
      <c r="CO328" s="6"/>
      <c r="CP328" s="1" t="s">
        <v>50</v>
      </c>
      <c r="CQ328" s="1" t="s">
        <v>51</v>
      </c>
      <c r="CR328" s="6"/>
      <c r="CS328" s="6"/>
      <c r="CT328" s="1" t="s">
        <v>50</v>
      </c>
      <c r="CU328" s="1" t="s">
        <v>39</v>
      </c>
      <c r="CV328" s="6"/>
      <c r="CW328" s="6"/>
      <c r="CX328" s="1" t="s">
        <v>50</v>
      </c>
      <c r="CY328" s="1" t="s">
        <v>39</v>
      </c>
      <c r="CZ328" s="6"/>
      <c r="DA328" s="6"/>
      <c r="DB328" s="1" t="s">
        <v>59</v>
      </c>
      <c r="DC328" s="1" t="s">
        <v>60</v>
      </c>
      <c r="DD328" s="6"/>
      <c r="DE328" s="6"/>
      <c r="DF328" s="1" t="s">
        <v>52</v>
      </c>
      <c r="DG328" s="1" t="s">
        <v>53</v>
      </c>
      <c r="DH328" s="6"/>
      <c r="DI328" s="6"/>
      <c r="DJ328" s="1" t="s">
        <v>31</v>
      </c>
      <c r="DK328" s="11">
        <f>0.254*G328</f>
        <v>23.987516160000002</v>
      </c>
    </row>
    <row r="329" spans="1:115" s="12" customFormat="1" ht="15.75" x14ac:dyDescent="0.25">
      <c r="A329" s="6">
        <v>327</v>
      </c>
      <c r="B329" s="6">
        <v>2</v>
      </c>
      <c r="C329" s="9" t="s">
        <v>287</v>
      </c>
      <c r="D329" s="8" t="s">
        <v>373</v>
      </c>
      <c r="E329" s="6">
        <v>350.20400000000001</v>
      </c>
      <c r="F329" s="6">
        <v>360.47500000000002</v>
      </c>
      <c r="G329" s="10">
        <v>122.7306</v>
      </c>
      <c r="H329" s="3">
        <f t="shared" si="27"/>
        <v>112.45959999999998</v>
      </c>
      <c r="I329" s="3">
        <f t="shared" si="28"/>
        <v>337.98</v>
      </c>
      <c r="J329" s="1" t="s">
        <v>28</v>
      </c>
      <c r="K329" s="1" t="s">
        <v>29</v>
      </c>
      <c r="L329" s="6"/>
      <c r="M329" s="6"/>
      <c r="N329" s="1" t="s">
        <v>30</v>
      </c>
      <c r="O329" s="1" t="s">
        <v>34</v>
      </c>
      <c r="P329" s="6"/>
      <c r="Q329" s="6"/>
      <c r="R329" s="1" t="s">
        <v>30</v>
      </c>
      <c r="S329" s="1" t="s">
        <v>32</v>
      </c>
      <c r="T329" s="6"/>
      <c r="U329" s="6"/>
      <c r="V329" s="6" t="s">
        <v>30</v>
      </c>
      <c r="W329" s="6" t="s">
        <v>33</v>
      </c>
      <c r="X329" s="6"/>
      <c r="Y329" s="6"/>
      <c r="Z329" s="1" t="s">
        <v>30</v>
      </c>
      <c r="AA329" s="1" t="s">
        <v>34</v>
      </c>
      <c r="AB329" s="6"/>
      <c r="AC329" s="6"/>
      <c r="AD329" s="1" t="s">
        <v>35</v>
      </c>
      <c r="AE329" s="1" t="s">
        <v>29</v>
      </c>
      <c r="AF329" s="6"/>
      <c r="AG329" s="6"/>
      <c r="AH329" s="1" t="s">
        <v>36</v>
      </c>
      <c r="AI329" s="1" t="s">
        <v>37</v>
      </c>
      <c r="AJ329" s="6">
        <v>8.5999999999999993E-2</v>
      </c>
      <c r="AK329" s="6">
        <v>337.98</v>
      </c>
      <c r="AL329" s="1" t="s">
        <v>38</v>
      </c>
      <c r="AM329" s="1" t="s">
        <v>39</v>
      </c>
      <c r="AN329" s="6"/>
      <c r="AO329" s="6"/>
      <c r="AP329" s="1" t="s">
        <v>40</v>
      </c>
      <c r="AQ329" s="1" t="s">
        <v>41</v>
      </c>
      <c r="AR329" s="6"/>
      <c r="AS329" s="6"/>
      <c r="AT329" s="6"/>
      <c r="AU329" s="6"/>
      <c r="AV329" s="6"/>
      <c r="AW329" s="6"/>
      <c r="AX329" s="1" t="s">
        <v>42</v>
      </c>
      <c r="AY329" s="1" t="s">
        <v>39</v>
      </c>
      <c r="AZ329" s="6"/>
      <c r="BA329" s="6"/>
      <c r="BB329" s="1" t="s">
        <v>42</v>
      </c>
      <c r="BC329" s="1" t="s">
        <v>33</v>
      </c>
      <c r="BD329" s="6"/>
      <c r="BE329" s="6"/>
      <c r="BF329" s="1" t="s">
        <v>42</v>
      </c>
      <c r="BG329" s="1" t="s">
        <v>39</v>
      </c>
      <c r="BH329" s="6"/>
      <c r="BI329" s="11"/>
      <c r="BJ329" s="1" t="s">
        <v>43</v>
      </c>
      <c r="BK329" s="1" t="s">
        <v>44</v>
      </c>
      <c r="BL329" s="6"/>
      <c r="BM329" s="6"/>
      <c r="BN329" s="1" t="s">
        <v>45</v>
      </c>
      <c r="BO329" s="1" t="s">
        <v>44</v>
      </c>
      <c r="BP329" s="6"/>
      <c r="BQ329" s="6"/>
      <c r="BR329" s="1" t="s">
        <v>46</v>
      </c>
      <c r="BS329" s="1" t="s">
        <v>47</v>
      </c>
      <c r="BT329" s="6"/>
      <c r="BU329" s="6"/>
      <c r="BV329" s="1" t="s">
        <v>46</v>
      </c>
      <c r="BW329" s="1" t="s">
        <v>41</v>
      </c>
      <c r="BX329" s="6"/>
      <c r="BY329" s="6"/>
      <c r="BZ329" s="1" t="s">
        <v>46</v>
      </c>
      <c r="CA329" s="1" t="s">
        <v>48</v>
      </c>
      <c r="CB329" s="6"/>
      <c r="CC329" s="6"/>
      <c r="CD329" s="1" t="s">
        <v>46</v>
      </c>
      <c r="CE329" s="1" t="s">
        <v>48</v>
      </c>
      <c r="CF329" s="6"/>
      <c r="CG329" s="6"/>
      <c r="CH329" s="1" t="s">
        <v>46</v>
      </c>
      <c r="CI329" s="1" t="s">
        <v>39</v>
      </c>
      <c r="CJ329" s="6"/>
      <c r="CK329" s="6"/>
      <c r="CL329" s="1" t="s">
        <v>49</v>
      </c>
      <c r="CM329" s="1" t="s">
        <v>39</v>
      </c>
      <c r="CN329" s="6"/>
      <c r="CO329" s="6"/>
      <c r="CP329" s="1" t="s">
        <v>50</v>
      </c>
      <c r="CQ329" s="1" t="s">
        <v>51</v>
      </c>
      <c r="CR329" s="6"/>
      <c r="CS329" s="6"/>
      <c r="CT329" s="1" t="s">
        <v>50</v>
      </c>
      <c r="CU329" s="1" t="s">
        <v>39</v>
      </c>
      <c r="CV329" s="6"/>
      <c r="CW329" s="6"/>
      <c r="CX329" s="1" t="s">
        <v>50</v>
      </c>
      <c r="CY329" s="1" t="s">
        <v>39</v>
      </c>
      <c r="CZ329" s="6"/>
      <c r="DA329" s="6"/>
      <c r="DB329" s="1" t="s">
        <v>59</v>
      </c>
      <c r="DC329" s="1" t="s">
        <v>60</v>
      </c>
      <c r="DD329" s="6"/>
      <c r="DE329" s="6"/>
      <c r="DF329" s="1" t="s">
        <v>52</v>
      </c>
      <c r="DG329" s="1" t="s">
        <v>53</v>
      </c>
      <c r="DH329" s="6"/>
      <c r="DI329" s="6"/>
      <c r="DJ329" s="1" t="s">
        <v>31</v>
      </c>
      <c r="DK329" s="11"/>
    </row>
    <row r="330" spans="1:115" ht="15.75" x14ac:dyDescent="0.25">
      <c r="A330" s="6">
        <v>328</v>
      </c>
      <c r="B330" s="6">
        <v>2</v>
      </c>
      <c r="C330" s="9" t="s">
        <v>288</v>
      </c>
      <c r="D330" s="8" t="s">
        <v>373</v>
      </c>
      <c r="E330" s="6">
        <v>164.91300000000001</v>
      </c>
      <c r="F330" s="6">
        <v>25.417999999999999</v>
      </c>
      <c r="G330" s="10">
        <v>116.24124</v>
      </c>
      <c r="H330" s="3">
        <f t="shared" si="27"/>
        <v>255.73624000000001</v>
      </c>
      <c r="I330" s="3">
        <f t="shared" si="28"/>
        <v>255.73600000000002</v>
      </c>
      <c r="J330" s="1" t="s">
        <v>28</v>
      </c>
      <c r="K330" s="1" t="s">
        <v>29</v>
      </c>
      <c r="L330" s="6"/>
      <c r="M330" s="6"/>
      <c r="N330" s="1" t="s">
        <v>30</v>
      </c>
      <c r="O330" s="1" t="s">
        <v>34</v>
      </c>
      <c r="P330" s="6"/>
      <c r="Q330" s="6"/>
      <c r="R330" s="1" t="s">
        <v>30</v>
      </c>
      <c r="S330" s="1" t="s">
        <v>32</v>
      </c>
      <c r="T330" s="6"/>
      <c r="U330" s="6"/>
      <c r="V330" s="6" t="s">
        <v>30</v>
      </c>
      <c r="W330" s="6" t="s">
        <v>33</v>
      </c>
      <c r="X330" s="6"/>
      <c r="Y330" s="6"/>
      <c r="Z330" s="1" t="s">
        <v>30</v>
      </c>
      <c r="AA330" s="1" t="s">
        <v>34</v>
      </c>
      <c r="AB330" s="6"/>
      <c r="AC330" s="6"/>
      <c r="AD330" s="1" t="s">
        <v>35</v>
      </c>
      <c r="AE330" s="1" t="s">
        <v>29</v>
      </c>
      <c r="AF330" s="6"/>
      <c r="AG330" s="6"/>
      <c r="AH330" s="1" t="s">
        <v>36</v>
      </c>
      <c r="AI330" s="1" t="s">
        <v>37</v>
      </c>
      <c r="AJ330" s="6"/>
      <c r="AK330" s="6"/>
      <c r="AL330" s="1" t="s">
        <v>38</v>
      </c>
      <c r="AM330" s="1" t="s">
        <v>39</v>
      </c>
      <c r="AN330" s="6"/>
      <c r="AO330" s="6"/>
      <c r="AP330" s="1" t="s">
        <v>40</v>
      </c>
      <c r="AQ330" s="1" t="s">
        <v>41</v>
      </c>
      <c r="AR330" s="6"/>
      <c r="AS330" s="6"/>
      <c r="AT330" s="6"/>
      <c r="AU330" s="6"/>
      <c r="AV330" s="6"/>
      <c r="AW330" s="6"/>
      <c r="AX330" s="1" t="s">
        <v>42</v>
      </c>
      <c r="AY330" s="1" t="s">
        <v>39</v>
      </c>
      <c r="AZ330" s="6"/>
      <c r="BA330" s="6"/>
      <c r="BB330" s="1" t="s">
        <v>42</v>
      </c>
      <c r="BC330" s="1" t="s">
        <v>33</v>
      </c>
      <c r="BD330" s="6">
        <v>1</v>
      </c>
      <c r="BE330" s="6">
        <v>7.4059999999999997</v>
      </c>
      <c r="BF330" s="1" t="s">
        <v>42</v>
      </c>
      <c r="BG330" s="1" t="s">
        <v>39</v>
      </c>
      <c r="BH330" s="6">
        <v>10</v>
      </c>
      <c r="BI330" s="11">
        <v>236</v>
      </c>
      <c r="BJ330" s="1" t="s">
        <v>43</v>
      </c>
      <c r="BK330" s="1" t="s">
        <v>44</v>
      </c>
      <c r="BL330" s="6"/>
      <c r="BM330" s="6"/>
      <c r="BN330" s="1" t="s">
        <v>45</v>
      </c>
      <c r="BO330" s="1" t="s">
        <v>44</v>
      </c>
      <c r="BP330" s="6"/>
      <c r="BQ330" s="6"/>
      <c r="BR330" s="1" t="s">
        <v>46</v>
      </c>
      <c r="BS330" s="1" t="s">
        <v>47</v>
      </c>
      <c r="BT330" s="6"/>
      <c r="BU330" s="6"/>
      <c r="BV330" s="1" t="s">
        <v>46</v>
      </c>
      <c r="BW330" s="1" t="s">
        <v>41</v>
      </c>
      <c r="BX330" s="6"/>
      <c r="BY330" s="6"/>
      <c r="BZ330" s="1" t="s">
        <v>46</v>
      </c>
      <c r="CA330" s="1" t="s">
        <v>48</v>
      </c>
      <c r="CB330" s="6"/>
      <c r="CC330" s="6"/>
      <c r="CD330" s="1" t="s">
        <v>46</v>
      </c>
      <c r="CE330" s="1" t="s">
        <v>48</v>
      </c>
      <c r="CF330" s="6"/>
      <c r="CG330" s="6"/>
      <c r="CH330" s="1" t="s">
        <v>46</v>
      </c>
      <c r="CI330" s="1" t="s">
        <v>39</v>
      </c>
      <c r="CJ330" s="6"/>
      <c r="CK330" s="6"/>
      <c r="CL330" s="1" t="s">
        <v>49</v>
      </c>
      <c r="CM330" s="1" t="s">
        <v>39</v>
      </c>
      <c r="CN330" s="6"/>
      <c r="CO330" s="6"/>
      <c r="CP330" s="1" t="s">
        <v>50</v>
      </c>
      <c r="CQ330" s="1" t="s">
        <v>51</v>
      </c>
      <c r="CR330" s="6"/>
      <c r="CS330" s="6"/>
      <c r="CT330" s="1" t="s">
        <v>50</v>
      </c>
      <c r="CU330" s="1" t="s">
        <v>39</v>
      </c>
      <c r="CV330" s="6"/>
      <c r="CW330" s="6"/>
      <c r="CX330" s="1" t="s">
        <v>50</v>
      </c>
      <c r="CY330" s="1" t="s">
        <v>39</v>
      </c>
      <c r="CZ330" s="6"/>
      <c r="DA330" s="6"/>
      <c r="DB330" s="1" t="s">
        <v>59</v>
      </c>
      <c r="DC330" s="1" t="s">
        <v>60</v>
      </c>
      <c r="DD330" s="6"/>
      <c r="DE330" s="6"/>
      <c r="DF330" s="1" t="s">
        <v>52</v>
      </c>
      <c r="DG330" s="1" t="s">
        <v>53</v>
      </c>
      <c r="DH330" s="6"/>
      <c r="DI330" s="6"/>
      <c r="DJ330" s="1" t="s">
        <v>31</v>
      </c>
      <c r="DK330" s="11">
        <v>12.33</v>
      </c>
    </row>
    <row r="331" spans="1:115" ht="15.75" x14ac:dyDescent="0.25">
      <c r="A331" s="6">
        <v>329</v>
      </c>
      <c r="B331" s="6">
        <v>2</v>
      </c>
      <c r="C331" s="9" t="s">
        <v>289</v>
      </c>
      <c r="D331" s="8" t="s">
        <v>373</v>
      </c>
      <c r="E331" s="6">
        <v>1594.3689999999999</v>
      </c>
      <c r="F331" s="6">
        <v>28.242999999999999</v>
      </c>
      <c r="G331" s="10">
        <v>444.35016000000002</v>
      </c>
      <c r="H331" s="3">
        <f t="shared" si="27"/>
        <v>2010.4761599999999</v>
      </c>
      <c r="I331" s="3">
        <f t="shared" si="28"/>
        <v>635.99694064000005</v>
      </c>
      <c r="J331" s="1" t="s">
        <v>28</v>
      </c>
      <c r="K331" s="1" t="s">
        <v>29</v>
      </c>
      <c r="L331" s="6"/>
      <c r="M331" s="6"/>
      <c r="N331" s="1" t="s">
        <v>30</v>
      </c>
      <c r="O331" s="1" t="s">
        <v>34</v>
      </c>
      <c r="P331" s="6"/>
      <c r="Q331" s="6"/>
      <c r="R331" s="1" t="s">
        <v>30</v>
      </c>
      <c r="S331" s="1" t="s">
        <v>32</v>
      </c>
      <c r="T331" s="6"/>
      <c r="U331" s="6"/>
      <c r="V331" s="6" t="s">
        <v>30</v>
      </c>
      <c r="W331" s="6" t="s">
        <v>33</v>
      </c>
      <c r="X331" s="6"/>
      <c r="Y331" s="6"/>
      <c r="Z331" s="1" t="s">
        <v>30</v>
      </c>
      <c r="AA331" s="1" t="s">
        <v>34</v>
      </c>
      <c r="AB331" s="6"/>
      <c r="AC331" s="6"/>
      <c r="AD331" s="1" t="s">
        <v>35</v>
      </c>
      <c r="AE331" s="1" t="s">
        <v>29</v>
      </c>
      <c r="AF331" s="6"/>
      <c r="AG331" s="6"/>
      <c r="AH331" s="1" t="s">
        <v>36</v>
      </c>
      <c r="AI331" s="1" t="s">
        <v>37</v>
      </c>
      <c r="AJ331" s="6">
        <v>0.46800000000000003</v>
      </c>
      <c r="AK331" s="6">
        <v>130.72</v>
      </c>
      <c r="AL331" s="1" t="s">
        <v>38</v>
      </c>
      <c r="AM331" s="1" t="s">
        <v>39</v>
      </c>
      <c r="AN331" s="6"/>
      <c r="AO331" s="6"/>
      <c r="AP331" s="1" t="s">
        <v>40</v>
      </c>
      <c r="AQ331" s="1" t="s">
        <v>41</v>
      </c>
      <c r="AR331" s="6"/>
      <c r="AS331" s="6"/>
      <c r="AT331" s="6"/>
      <c r="AU331" s="6"/>
      <c r="AV331" s="6"/>
      <c r="AW331" s="6"/>
      <c r="AX331" s="1" t="s">
        <v>42</v>
      </c>
      <c r="AY331" s="1" t="s">
        <v>39</v>
      </c>
      <c r="AZ331" s="6"/>
      <c r="BA331" s="6"/>
      <c r="BB331" s="1" t="s">
        <v>42</v>
      </c>
      <c r="BC331" s="1" t="s">
        <v>33</v>
      </c>
      <c r="BD331" s="6">
        <v>2</v>
      </c>
      <c r="BE331" s="6">
        <v>14.811999999999999</v>
      </c>
      <c r="BF331" s="1" t="s">
        <v>42</v>
      </c>
      <c r="BG331" s="1" t="s">
        <v>39</v>
      </c>
      <c r="BH331" s="6">
        <v>16</v>
      </c>
      <c r="BI331" s="11">
        <v>377.6</v>
      </c>
      <c r="BJ331" s="1" t="s">
        <v>43</v>
      </c>
      <c r="BK331" s="1" t="s">
        <v>44</v>
      </c>
      <c r="BL331" s="6"/>
      <c r="BM331" s="6"/>
      <c r="BN331" s="1" t="s">
        <v>45</v>
      </c>
      <c r="BO331" s="1" t="s">
        <v>44</v>
      </c>
      <c r="BP331" s="6"/>
      <c r="BQ331" s="6"/>
      <c r="BR331" s="1" t="s">
        <v>46</v>
      </c>
      <c r="BS331" s="1" t="s">
        <v>47</v>
      </c>
      <c r="BT331" s="6"/>
      <c r="BU331" s="6"/>
      <c r="BV331" s="1" t="s">
        <v>46</v>
      </c>
      <c r="BW331" s="1" t="s">
        <v>41</v>
      </c>
      <c r="BX331" s="6"/>
      <c r="BY331" s="6"/>
      <c r="BZ331" s="1" t="s">
        <v>46</v>
      </c>
      <c r="CA331" s="1" t="s">
        <v>48</v>
      </c>
      <c r="CB331" s="6"/>
      <c r="CC331" s="6"/>
      <c r="CD331" s="1" t="s">
        <v>46</v>
      </c>
      <c r="CE331" s="1" t="s">
        <v>48</v>
      </c>
      <c r="CF331" s="6"/>
      <c r="CG331" s="6"/>
      <c r="CH331" s="1" t="s">
        <v>46</v>
      </c>
      <c r="CI331" s="1" t="s">
        <v>39</v>
      </c>
      <c r="CJ331" s="6"/>
      <c r="CK331" s="6"/>
      <c r="CL331" s="1" t="s">
        <v>49</v>
      </c>
      <c r="CM331" s="1" t="s">
        <v>39</v>
      </c>
      <c r="CN331" s="6"/>
      <c r="CO331" s="6"/>
      <c r="CP331" s="1" t="s">
        <v>50</v>
      </c>
      <c r="CQ331" s="1" t="s">
        <v>51</v>
      </c>
      <c r="CR331" s="6"/>
      <c r="CS331" s="6"/>
      <c r="CT331" s="1" t="s">
        <v>50</v>
      </c>
      <c r="CU331" s="1" t="s">
        <v>39</v>
      </c>
      <c r="CV331" s="6"/>
      <c r="CW331" s="6"/>
      <c r="CX331" s="1" t="s">
        <v>50</v>
      </c>
      <c r="CY331" s="1" t="s">
        <v>39</v>
      </c>
      <c r="CZ331" s="6"/>
      <c r="DA331" s="6"/>
      <c r="DB331" s="1" t="s">
        <v>59</v>
      </c>
      <c r="DC331" s="1" t="s">
        <v>60</v>
      </c>
      <c r="DD331" s="6"/>
      <c r="DE331" s="6"/>
      <c r="DF331" s="1" t="s">
        <v>52</v>
      </c>
      <c r="DG331" s="1" t="s">
        <v>53</v>
      </c>
      <c r="DH331" s="6"/>
      <c r="DI331" s="6"/>
      <c r="DJ331" s="1" t="s">
        <v>31</v>
      </c>
      <c r="DK331" s="11">
        <f>0.254*G331</f>
        <v>112.86494064</v>
      </c>
    </row>
    <row r="332" spans="1:115" ht="15.75" x14ac:dyDescent="0.25">
      <c r="A332" s="6">
        <v>330</v>
      </c>
      <c r="B332" s="6">
        <v>2</v>
      </c>
      <c r="C332" s="9" t="s">
        <v>290</v>
      </c>
      <c r="D332" s="8" t="s">
        <v>373</v>
      </c>
      <c r="E332" s="6">
        <v>253.44399999999999</v>
      </c>
      <c r="F332" s="6">
        <v>5.0709999999999997</v>
      </c>
      <c r="G332" s="10">
        <v>92.8416</v>
      </c>
      <c r="H332" s="3">
        <f t="shared" si="27"/>
        <v>341.21460000000002</v>
      </c>
      <c r="I332" s="3">
        <f t="shared" si="28"/>
        <v>45.917766399999998</v>
      </c>
      <c r="J332" s="1" t="s">
        <v>28</v>
      </c>
      <c r="K332" s="1" t="s">
        <v>29</v>
      </c>
      <c r="L332" s="6"/>
      <c r="M332" s="6"/>
      <c r="N332" s="1" t="s">
        <v>30</v>
      </c>
      <c r="O332" s="1" t="s">
        <v>34</v>
      </c>
      <c r="P332" s="6"/>
      <c r="Q332" s="6"/>
      <c r="R332" s="1" t="s">
        <v>30</v>
      </c>
      <c r="S332" s="1" t="s">
        <v>32</v>
      </c>
      <c r="T332" s="6"/>
      <c r="U332" s="6"/>
      <c r="V332" s="6" t="s">
        <v>30</v>
      </c>
      <c r="W332" s="6" t="s">
        <v>33</v>
      </c>
      <c r="X332" s="6"/>
      <c r="Y332" s="6"/>
      <c r="Z332" s="1" t="s">
        <v>30</v>
      </c>
      <c r="AA332" s="1" t="s">
        <v>34</v>
      </c>
      <c r="AB332" s="6"/>
      <c r="AC332" s="6"/>
      <c r="AD332" s="1" t="s">
        <v>35</v>
      </c>
      <c r="AE332" s="1" t="s">
        <v>29</v>
      </c>
      <c r="AF332" s="6"/>
      <c r="AG332" s="6"/>
      <c r="AH332" s="1" t="s">
        <v>36</v>
      </c>
      <c r="AI332" s="1" t="s">
        <v>37</v>
      </c>
      <c r="AJ332" s="6"/>
      <c r="AK332" s="6"/>
      <c r="AL332" s="1" t="s">
        <v>38</v>
      </c>
      <c r="AM332" s="1" t="s">
        <v>39</v>
      </c>
      <c r="AN332" s="6"/>
      <c r="AO332" s="6"/>
      <c r="AP332" s="1" t="s">
        <v>40</v>
      </c>
      <c r="AQ332" s="1" t="s">
        <v>41</v>
      </c>
      <c r="AR332" s="6"/>
      <c r="AS332" s="6"/>
      <c r="AT332" s="6"/>
      <c r="AU332" s="6"/>
      <c r="AV332" s="6"/>
      <c r="AW332" s="6"/>
      <c r="AX332" s="1" t="s">
        <v>42</v>
      </c>
      <c r="AY332" s="1" t="s">
        <v>39</v>
      </c>
      <c r="AZ332" s="6"/>
      <c r="BA332" s="6"/>
      <c r="BB332" s="1" t="s">
        <v>42</v>
      </c>
      <c r="BC332" s="1" t="s">
        <v>33</v>
      </c>
      <c r="BD332" s="6"/>
      <c r="BE332" s="6"/>
      <c r="BF332" s="1" t="s">
        <v>42</v>
      </c>
      <c r="BG332" s="1" t="s">
        <v>39</v>
      </c>
      <c r="BH332" s="6"/>
      <c r="BI332" s="11"/>
      <c r="BJ332" s="1" t="s">
        <v>43</v>
      </c>
      <c r="BK332" s="1" t="s">
        <v>44</v>
      </c>
      <c r="BL332" s="6"/>
      <c r="BM332" s="6"/>
      <c r="BN332" s="1" t="s">
        <v>45</v>
      </c>
      <c r="BO332" s="1" t="s">
        <v>44</v>
      </c>
      <c r="BP332" s="6"/>
      <c r="BQ332" s="6"/>
      <c r="BR332" s="1" t="s">
        <v>46</v>
      </c>
      <c r="BS332" s="1" t="s">
        <v>47</v>
      </c>
      <c r="BT332" s="6"/>
      <c r="BU332" s="6"/>
      <c r="BV332" s="1" t="s">
        <v>46</v>
      </c>
      <c r="BW332" s="1" t="s">
        <v>41</v>
      </c>
      <c r="BX332" s="6"/>
      <c r="BY332" s="6"/>
      <c r="BZ332" s="1" t="s">
        <v>46</v>
      </c>
      <c r="CA332" s="1" t="s">
        <v>48</v>
      </c>
      <c r="CB332" s="6"/>
      <c r="CC332" s="6"/>
      <c r="CD332" s="1" t="s">
        <v>46</v>
      </c>
      <c r="CE332" s="1" t="s">
        <v>48</v>
      </c>
      <c r="CF332" s="6"/>
      <c r="CG332" s="6"/>
      <c r="CH332" s="1" t="s">
        <v>46</v>
      </c>
      <c r="CI332" s="1" t="s">
        <v>39</v>
      </c>
      <c r="CJ332" s="6"/>
      <c r="CK332" s="6"/>
      <c r="CL332" s="1" t="s">
        <v>49</v>
      </c>
      <c r="CM332" s="1" t="s">
        <v>39</v>
      </c>
      <c r="CN332" s="6">
        <v>10</v>
      </c>
      <c r="CO332" s="6">
        <v>5.76</v>
      </c>
      <c r="CP332" s="1" t="s">
        <v>50</v>
      </c>
      <c r="CQ332" s="1" t="s">
        <v>51</v>
      </c>
      <c r="CR332" s="6"/>
      <c r="CS332" s="6"/>
      <c r="CT332" s="1" t="s">
        <v>50</v>
      </c>
      <c r="CU332" s="1" t="s">
        <v>39</v>
      </c>
      <c r="CV332" s="6">
        <v>20</v>
      </c>
      <c r="CW332" s="6">
        <v>13.35</v>
      </c>
      <c r="CX332" s="1" t="s">
        <v>50</v>
      </c>
      <c r="CY332" s="1" t="s">
        <v>39</v>
      </c>
      <c r="CZ332" s="6">
        <v>2</v>
      </c>
      <c r="DA332" s="6">
        <v>3.226</v>
      </c>
      <c r="DB332" s="1" t="s">
        <v>59</v>
      </c>
      <c r="DC332" s="1" t="s">
        <v>60</v>
      </c>
      <c r="DD332" s="6"/>
      <c r="DE332" s="6"/>
      <c r="DF332" s="1" t="s">
        <v>52</v>
      </c>
      <c r="DG332" s="1" t="s">
        <v>53</v>
      </c>
      <c r="DH332" s="6"/>
      <c r="DI332" s="6"/>
      <c r="DJ332" s="1" t="s">
        <v>31</v>
      </c>
      <c r="DK332" s="11">
        <f>0.254*G332</f>
        <v>23.581766399999999</v>
      </c>
    </row>
    <row r="333" spans="1:115" ht="15.75" x14ac:dyDescent="0.25">
      <c r="A333" s="6">
        <v>331</v>
      </c>
      <c r="B333" s="6">
        <v>2</v>
      </c>
      <c r="C333" s="9" t="s">
        <v>291</v>
      </c>
      <c r="D333" s="8" t="s">
        <v>373</v>
      </c>
      <c r="E333" s="6">
        <v>558.85</v>
      </c>
      <c r="F333" s="6">
        <v>63.265000000000001</v>
      </c>
      <c r="G333" s="10">
        <v>221.62031999999999</v>
      </c>
      <c r="H333" s="3">
        <f t="shared" si="27"/>
        <v>717.20532000000003</v>
      </c>
      <c r="I333" s="3">
        <f t="shared" si="28"/>
        <v>100.09856127999998</v>
      </c>
      <c r="J333" s="1" t="s">
        <v>28</v>
      </c>
      <c r="K333" s="1" t="s">
        <v>29</v>
      </c>
      <c r="L333" s="6">
        <v>5.0000000000000001E-3</v>
      </c>
      <c r="M333" s="6">
        <v>2.6850000000000001</v>
      </c>
      <c r="N333" s="1" t="s">
        <v>30</v>
      </c>
      <c r="O333" s="1" t="s">
        <v>34</v>
      </c>
      <c r="P333" s="6"/>
      <c r="Q333" s="6"/>
      <c r="R333" s="1" t="s">
        <v>30</v>
      </c>
      <c r="S333" s="1" t="s">
        <v>32</v>
      </c>
      <c r="T333" s="6"/>
      <c r="U333" s="6"/>
      <c r="V333" s="6" t="s">
        <v>30</v>
      </c>
      <c r="W333" s="6" t="s">
        <v>33</v>
      </c>
      <c r="X333" s="6"/>
      <c r="Y333" s="6"/>
      <c r="Z333" s="1" t="s">
        <v>30</v>
      </c>
      <c r="AA333" s="1" t="s">
        <v>34</v>
      </c>
      <c r="AB333" s="6"/>
      <c r="AC333" s="6"/>
      <c r="AD333" s="1" t="s">
        <v>35</v>
      </c>
      <c r="AE333" s="1" t="s">
        <v>29</v>
      </c>
      <c r="AF333" s="6">
        <v>2.5000000000000001E-2</v>
      </c>
      <c r="AG333" s="6">
        <v>34.549999999999997</v>
      </c>
      <c r="AH333" s="1" t="s">
        <v>36</v>
      </c>
      <c r="AI333" s="1" t="s">
        <v>37</v>
      </c>
      <c r="AJ333" s="6"/>
      <c r="AK333" s="6"/>
      <c r="AL333" s="1" t="s">
        <v>38</v>
      </c>
      <c r="AM333" s="1" t="s">
        <v>39</v>
      </c>
      <c r="AN333" s="6"/>
      <c r="AO333" s="6"/>
      <c r="AP333" s="1" t="s">
        <v>40</v>
      </c>
      <c r="AQ333" s="1" t="s">
        <v>41</v>
      </c>
      <c r="AR333" s="6"/>
      <c r="AS333" s="6"/>
      <c r="AT333" s="6"/>
      <c r="AU333" s="6"/>
      <c r="AV333" s="6"/>
      <c r="AW333" s="6"/>
      <c r="AX333" s="1" t="s">
        <v>42</v>
      </c>
      <c r="AY333" s="1" t="s">
        <v>39</v>
      </c>
      <c r="AZ333" s="6"/>
      <c r="BA333" s="6"/>
      <c r="BB333" s="1" t="s">
        <v>42</v>
      </c>
      <c r="BC333" s="1" t="s">
        <v>33</v>
      </c>
      <c r="BD333" s="6"/>
      <c r="BE333" s="6"/>
      <c r="BF333" s="1" t="s">
        <v>42</v>
      </c>
      <c r="BG333" s="1" t="s">
        <v>39</v>
      </c>
      <c r="BH333" s="6"/>
      <c r="BI333" s="11"/>
      <c r="BJ333" s="1" t="s">
        <v>43</v>
      </c>
      <c r="BK333" s="1" t="s">
        <v>44</v>
      </c>
      <c r="BL333" s="6">
        <v>4.0000000000000001E-3</v>
      </c>
      <c r="BM333" s="6">
        <v>0.81200000000000006</v>
      </c>
      <c r="BN333" s="1" t="s">
        <v>45</v>
      </c>
      <c r="BO333" s="1" t="s">
        <v>44</v>
      </c>
      <c r="BP333" s="6"/>
      <c r="BQ333" s="6"/>
      <c r="BR333" s="1" t="s">
        <v>46</v>
      </c>
      <c r="BS333" s="1" t="s">
        <v>47</v>
      </c>
      <c r="BT333" s="6"/>
      <c r="BU333" s="6"/>
      <c r="BV333" s="1" t="s">
        <v>46</v>
      </c>
      <c r="BW333" s="1" t="s">
        <v>41</v>
      </c>
      <c r="BX333" s="6"/>
      <c r="BY333" s="6"/>
      <c r="BZ333" s="1" t="s">
        <v>46</v>
      </c>
      <c r="CA333" s="1" t="s">
        <v>48</v>
      </c>
      <c r="CB333" s="6"/>
      <c r="CC333" s="6"/>
      <c r="CD333" s="1" t="s">
        <v>46</v>
      </c>
      <c r="CE333" s="1" t="s">
        <v>48</v>
      </c>
      <c r="CF333" s="6"/>
      <c r="CG333" s="6"/>
      <c r="CH333" s="1" t="s">
        <v>46</v>
      </c>
      <c r="CI333" s="1" t="s">
        <v>39</v>
      </c>
      <c r="CJ333" s="6"/>
      <c r="CK333" s="6"/>
      <c r="CL333" s="1" t="s">
        <v>49</v>
      </c>
      <c r="CM333" s="1" t="s">
        <v>39</v>
      </c>
      <c r="CN333" s="6">
        <v>10</v>
      </c>
      <c r="CO333" s="6">
        <v>5.76</v>
      </c>
      <c r="CP333" s="1" t="s">
        <v>50</v>
      </c>
      <c r="CQ333" s="1" t="s">
        <v>51</v>
      </c>
      <c r="CR333" s="6"/>
      <c r="CS333" s="6"/>
      <c r="CT333" s="1" t="s">
        <v>50</v>
      </c>
      <c r="CU333" s="1" t="s">
        <v>39</v>
      </c>
      <c r="CV333" s="6"/>
      <c r="CW333" s="6"/>
      <c r="CX333" s="1" t="s">
        <v>50</v>
      </c>
      <c r="CY333" s="1" t="s">
        <v>39</v>
      </c>
      <c r="CZ333" s="6"/>
      <c r="DA333" s="6"/>
      <c r="DB333" s="1" t="s">
        <v>59</v>
      </c>
      <c r="DC333" s="1" t="s">
        <v>60</v>
      </c>
      <c r="DD333" s="6"/>
      <c r="DE333" s="6"/>
      <c r="DF333" s="1" t="s">
        <v>52</v>
      </c>
      <c r="DG333" s="1" t="s">
        <v>53</v>
      </c>
      <c r="DH333" s="6"/>
      <c r="DI333" s="6"/>
      <c r="DJ333" s="1" t="s">
        <v>31</v>
      </c>
      <c r="DK333" s="11">
        <f>0.254*G333</f>
        <v>56.291561279999996</v>
      </c>
    </row>
    <row r="334" spans="1:115" ht="15.75" x14ac:dyDescent="0.25">
      <c r="A334" s="6">
        <v>332</v>
      </c>
      <c r="B334" s="6">
        <v>2</v>
      </c>
      <c r="C334" s="9" t="s">
        <v>292</v>
      </c>
      <c r="D334" s="8" t="s">
        <v>373</v>
      </c>
      <c r="E334" s="6">
        <v>-39.338000000000001</v>
      </c>
      <c r="F334" s="6">
        <v>138.87899999999999</v>
      </c>
      <c r="G334" s="10">
        <v>82.536839999999998</v>
      </c>
      <c r="H334" s="3">
        <f t="shared" si="27"/>
        <v>-95.680159999999987</v>
      </c>
      <c r="I334" s="3">
        <f t="shared" si="28"/>
        <v>24.872</v>
      </c>
      <c r="J334" s="1" t="s">
        <v>28</v>
      </c>
      <c r="K334" s="1" t="s">
        <v>29</v>
      </c>
      <c r="L334" s="6"/>
      <c r="M334" s="6"/>
      <c r="N334" s="1" t="s">
        <v>30</v>
      </c>
      <c r="O334" s="1" t="s">
        <v>34</v>
      </c>
      <c r="P334" s="6"/>
      <c r="Q334" s="6"/>
      <c r="R334" s="1" t="s">
        <v>30</v>
      </c>
      <c r="S334" s="1" t="s">
        <v>32</v>
      </c>
      <c r="T334" s="6"/>
      <c r="U334" s="6"/>
      <c r="V334" s="6" t="s">
        <v>30</v>
      </c>
      <c r="W334" s="6" t="s">
        <v>33</v>
      </c>
      <c r="X334" s="6"/>
      <c r="Y334" s="6"/>
      <c r="Z334" s="1" t="s">
        <v>30</v>
      </c>
      <c r="AA334" s="1" t="s">
        <v>34</v>
      </c>
      <c r="AB334" s="6"/>
      <c r="AC334" s="6"/>
      <c r="AD334" s="1" t="s">
        <v>35</v>
      </c>
      <c r="AE334" s="1" t="s">
        <v>29</v>
      </c>
      <c r="AF334" s="6">
        <v>2E-3</v>
      </c>
      <c r="AG334" s="6">
        <v>5.0720000000000001</v>
      </c>
      <c r="AH334" s="1" t="s">
        <v>36</v>
      </c>
      <c r="AI334" s="1" t="s">
        <v>37</v>
      </c>
      <c r="AJ334" s="6"/>
      <c r="AK334" s="6"/>
      <c r="AL334" s="1" t="s">
        <v>38</v>
      </c>
      <c r="AM334" s="1" t="s">
        <v>39</v>
      </c>
      <c r="AN334" s="6"/>
      <c r="AO334" s="6"/>
      <c r="AP334" s="1" t="s">
        <v>40</v>
      </c>
      <c r="AQ334" s="1" t="s">
        <v>41</v>
      </c>
      <c r="AR334" s="6">
        <v>0.02</v>
      </c>
      <c r="AS334" s="6">
        <v>19.8</v>
      </c>
      <c r="AT334" s="6"/>
      <c r="AU334" s="6"/>
      <c r="AV334" s="6"/>
      <c r="AW334" s="6"/>
      <c r="AX334" s="1" t="s">
        <v>42</v>
      </c>
      <c r="AY334" s="1" t="s">
        <v>39</v>
      </c>
      <c r="AZ334" s="6"/>
      <c r="BA334" s="6"/>
      <c r="BB334" s="1" t="s">
        <v>42</v>
      </c>
      <c r="BC334" s="1" t="s">
        <v>33</v>
      </c>
      <c r="BD334" s="6"/>
      <c r="BE334" s="6"/>
      <c r="BF334" s="1" t="s">
        <v>42</v>
      </c>
      <c r="BG334" s="1" t="s">
        <v>39</v>
      </c>
      <c r="BH334" s="6"/>
      <c r="BI334" s="11"/>
      <c r="BJ334" s="1" t="s">
        <v>43</v>
      </c>
      <c r="BK334" s="1" t="s">
        <v>44</v>
      </c>
      <c r="BL334" s="6"/>
      <c r="BM334" s="6"/>
      <c r="BN334" s="1" t="s">
        <v>45</v>
      </c>
      <c r="BO334" s="1" t="s">
        <v>44</v>
      </c>
      <c r="BP334" s="6"/>
      <c r="BQ334" s="6"/>
      <c r="BR334" s="1" t="s">
        <v>46</v>
      </c>
      <c r="BS334" s="1" t="s">
        <v>47</v>
      </c>
      <c r="BT334" s="6"/>
      <c r="BU334" s="6"/>
      <c r="BV334" s="1" t="s">
        <v>46</v>
      </c>
      <c r="BW334" s="1" t="s">
        <v>41</v>
      </c>
      <c r="BX334" s="6"/>
      <c r="BY334" s="6"/>
      <c r="BZ334" s="1" t="s">
        <v>46</v>
      </c>
      <c r="CA334" s="1" t="s">
        <v>48</v>
      </c>
      <c r="CB334" s="6"/>
      <c r="CC334" s="6"/>
      <c r="CD334" s="1" t="s">
        <v>46</v>
      </c>
      <c r="CE334" s="1" t="s">
        <v>48</v>
      </c>
      <c r="CF334" s="6"/>
      <c r="CG334" s="6"/>
      <c r="CH334" s="1" t="s">
        <v>46</v>
      </c>
      <c r="CI334" s="1" t="s">
        <v>39</v>
      </c>
      <c r="CJ334" s="6"/>
      <c r="CK334" s="6"/>
      <c r="CL334" s="1" t="s">
        <v>49</v>
      </c>
      <c r="CM334" s="1" t="s">
        <v>39</v>
      </c>
      <c r="CN334" s="6"/>
      <c r="CO334" s="6"/>
      <c r="CP334" s="1" t="s">
        <v>50</v>
      </c>
      <c r="CQ334" s="1" t="s">
        <v>51</v>
      </c>
      <c r="CR334" s="6"/>
      <c r="CS334" s="6"/>
      <c r="CT334" s="1" t="s">
        <v>50</v>
      </c>
      <c r="CU334" s="1" t="s">
        <v>39</v>
      </c>
      <c r="CV334" s="6"/>
      <c r="CW334" s="6"/>
      <c r="CX334" s="1" t="s">
        <v>50</v>
      </c>
      <c r="CY334" s="1" t="s">
        <v>39</v>
      </c>
      <c r="CZ334" s="6"/>
      <c r="DA334" s="6"/>
      <c r="DB334" s="1" t="s">
        <v>59</v>
      </c>
      <c r="DC334" s="1" t="s">
        <v>60</v>
      </c>
      <c r="DD334" s="6"/>
      <c r="DE334" s="6"/>
      <c r="DF334" s="1" t="s">
        <v>52</v>
      </c>
      <c r="DG334" s="1" t="s">
        <v>53</v>
      </c>
      <c r="DH334" s="6"/>
      <c r="DI334" s="6"/>
      <c r="DJ334" s="1" t="s">
        <v>31</v>
      </c>
      <c r="DK334" s="11"/>
    </row>
    <row r="335" spans="1:115" ht="15.75" x14ac:dyDescent="0.25">
      <c r="A335" s="6">
        <v>333</v>
      </c>
      <c r="B335" s="6">
        <v>2</v>
      </c>
      <c r="C335" s="9" t="s">
        <v>476</v>
      </c>
      <c r="D335" s="8" t="s">
        <v>373</v>
      </c>
      <c r="E335" s="6">
        <v>276.64999999999998</v>
      </c>
      <c r="F335" s="6">
        <v>10.207000000000001</v>
      </c>
      <c r="G335" s="10">
        <v>192.66983999999999</v>
      </c>
      <c r="H335" s="3">
        <f t="shared" si="27"/>
        <v>459.11284000000001</v>
      </c>
      <c r="I335" s="3">
        <f t="shared" si="28"/>
        <v>48.938139360000001</v>
      </c>
      <c r="J335" s="1" t="s">
        <v>28</v>
      </c>
      <c r="K335" s="1" t="s">
        <v>29</v>
      </c>
      <c r="L335" s="6"/>
      <c r="M335" s="6"/>
      <c r="N335" s="1" t="s">
        <v>30</v>
      </c>
      <c r="O335" s="1" t="s">
        <v>34</v>
      </c>
      <c r="P335" s="6"/>
      <c r="Q335" s="6"/>
      <c r="R335" s="1" t="s">
        <v>30</v>
      </c>
      <c r="S335" s="1" t="s">
        <v>32</v>
      </c>
      <c r="T335" s="6"/>
      <c r="U335" s="6"/>
      <c r="V335" s="6" t="s">
        <v>30</v>
      </c>
      <c r="W335" s="6" t="s">
        <v>33</v>
      </c>
      <c r="X335" s="6"/>
      <c r="Y335" s="6"/>
      <c r="Z335" s="1" t="s">
        <v>30</v>
      </c>
      <c r="AA335" s="1" t="s">
        <v>34</v>
      </c>
      <c r="AB335" s="6"/>
      <c r="AC335" s="6"/>
      <c r="AD335" s="1" t="s">
        <v>35</v>
      </c>
      <c r="AE335" s="1" t="s">
        <v>29</v>
      </c>
      <c r="AF335" s="6"/>
      <c r="AG335" s="6"/>
      <c r="AH335" s="1" t="s">
        <v>36</v>
      </c>
      <c r="AI335" s="1" t="s">
        <v>37</v>
      </c>
      <c r="AJ335" s="6"/>
      <c r="AK335" s="6"/>
      <c r="AL335" s="1" t="s">
        <v>38</v>
      </c>
      <c r="AM335" s="1" t="s">
        <v>39</v>
      </c>
      <c r="AN335" s="6"/>
      <c r="AO335" s="6"/>
      <c r="AP335" s="1" t="s">
        <v>40</v>
      </c>
      <c r="AQ335" s="1" t="s">
        <v>41</v>
      </c>
      <c r="AR335" s="6"/>
      <c r="AS335" s="6"/>
      <c r="AT335" s="6"/>
      <c r="AU335" s="6"/>
      <c r="AV335" s="6"/>
      <c r="AW335" s="6"/>
      <c r="AX335" s="1" t="s">
        <v>42</v>
      </c>
      <c r="AY335" s="1" t="s">
        <v>39</v>
      </c>
      <c r="AZ335" s="6"/>
      <c r="BA335" s="6"/>
      <c r="BB335" s="1" t="s">
        <v>42</v>
      </c>
      <c r="BC335" s="1" t="s">
        <v>33</v>
      </c>
      <c r="BD335" s="6"/>
      <c r="BE335" s="6"/>
      <c r="BF335" s="1" t="s">
        <v>42</v>
      </c>
      <c r="BG335" s="1" t="s">
        <v>39</v>
      </c>
      <c r="BH335" s="6"/>
      <c r="BI335" s="11"/>
      <c r="BJ335" s="1" t="s">
        <v>43</v>
      </c>
      <c r="BK335" s="1" t="s">
        <v>44</v>
      </c>
      <c r="BL335" s="6"/>
      <c r="BM335" s="6"/>
      <c r="BN335" s="1" t="s">
        <v>45</v>
      </c>
      <c r="BO335" s="1" t="s">
        <v>44</v>
      </c>
      <c r="BP335" s="6"/>
      <c r="BQ335" s="6"/>
      <c r="BR335" s="1" t="s">
        <v>46</v>
      </c>
      <c r="BS335" s="1" t="s">
        <v>47</v>
      </c>
      <c r="BT335" s="6"/>
      <c r="BU335" s="6"/>
      <c r="BV335" s="1" t="s">
        <v>46</v>
      </c>
      <c r="BW335" s="1" t="s">
        <v>41</v>
      </c>
      <c r="BX335" s="6"/>
      <c r="BY335" s="6"/>
      <c r="BZ335" s="1" t="s">
        <v>46</v>
      </c>
      <c r="CA335" s="1" t="s">
        <v>48</v>
      </c>
      <c r="CB335" s="6"/>
      <c r="CC335" s="6"/>
      <c r="CD335" s="1" t="s">
        <v>46</v>
      </c>
      <c r="CE335" s="1" t="s">
        <v>48</v>
      </c>
      <c r="CF335" s="6"/>
      <c r="CG335" s="6"/>
      <c r="CH335" s="1" t="s">
        <v>46</v>
      </c>
      <c r="CI335" s="1" t="s">
        <v>39</v>
      </c>
      <c r="CJ335" s="6"/>
      <c r="CK335" s="6"/>
      <c r="CL335" s="1" t="s">
        <v>49</v>
      </c>
      <c r="CM335" s="1" t="s">
        <v>39</v>
      </c>
      <c r="CN335" s="6"/>
      <c r="CO335" s="6"/>
      <c r="CP335" s="1" t="s">
        <v>50</v>
      </c>
      <c r="CQ335" s="1" t="s">
        <v>51</v>
      </c>
      <c r="CR335" s="6"/>
      <c r="CS335" s="6"/>
      <c r="CT335" s="1" t="s">
        <v>50</v>
      </c>
      <c r="CU335" s="1" t="s">
        <v>39</v>
      </c>
      <c r="CV335" s="6"/>
      <c r="CW335" s="6"/>
      <c r="CX335" s="1" t="s">
        <v>50</v>
      </c>
      <c r="CY335" s="1" t="s">
        <v>39</v>
      </c>
      <c r="CZ335" s="6"/>
      <c r="DA335" s="6"/>
      <c r="DB335" s="1" t="s">
        <v>59</v>
      </c>
      <c r="DC335" s="1" t="s">
        <v>60</v>
      </c>
      <c r="DD335" s="6"/>
      <c r="DE335" s="6"/>
      <c r="DF335" s="1" t="s">
        <v>52</v>
      </c>
      <c r="DG335" s="1" t="s">
        <v>53</v>
      </c>
      <c r="DH335" s="6"/>
      <c r="DI335" s="6"/>
      <c r="DJ335" s="1" t="s">
        <v>31</v>
      </c>
      <c r="DK335" s="11">
        <f>0.254*G335</f>
        <v>48.938139360000001</v>
      </c>
    </row>
    <row r="336" spans="1:115" ht="15.75" x14ac:dyDescent="0.25">
      <c r="A336" s="6">
        <v>334</v>
      </c>
      <c r="B336" s="6">
        <v>2</v>
      </c>
      <c r="C336" s="9" t="s">
        <v>477</v>
      </c>
      <c r="D336" s="8" t="s">
        <v>373</v>
      </c>
      <c r="E336" s="6">
        <v>18.893999999999998</v>
      </c>
      <c r="F336" s="6">
        <v>0</v>
      </c>
      <c r="G336" s="10">
        <v>4.8890399999999996</v>
      </c>
      <c r="H336" s="3">
        <f t="shared" si="27"/>
        <v>23.78304</v>
      </c>
      <c r="I336" s="3">
        <f t="shared" si="28"/>
        <v>7.0018161599999997</v>
      </c>
      <c r="J336" s="1" t="s">
        <v>28</v>
      </c>
      <c r="K336" s="1" t="s">
        <v>29</v>
      </c>
      <c r="L336" s="6"/>
      <c r="M336" s="6"/>
      <c r="N336" s="1" t="s">
        <v>30</v>
      </c>
      <c r="O336" s="1" t="s">
        <v>34</v>
      </c>
      <c r="P336" s="6"/>
      <c r="Q336" s="6"/>
      <c r="R336" s="1" t="s">
        <v>30</v>
      </c>
      <c r="S336" s="1" t="s">
        <v>32</v>
      </c>
      <c r="T336" s="6"/>
      <c r="U336" s="6"/>
      <c r="V336" s="6" t="s">
        <v>30</v>
      </c>
      <c r="W336" s="6" t="s">
        <v>33</v>
      </c>
      <c r="X336" s="6"/>
      <c r="Y336" s="6"/>
      <c r="Z336" s="1" t="s">
        <v>30</v>
      </c>
      <c r="AA336" s="1" t="s">
        <v>34</v>
      </c>
      <c r="AB336" s="6"/>
      <c r="AC336" s="6"/>
      <c r="AD336" s="1" t="s">
        <v>35</v>
      </c>
      <c r="AE336" s="1" t="s">
        <v>29</v>
      </c>
      <c r="AF336" s="6"/>
      <c r="AG336" s="6"/>
      <c r="AH336" s="1" t="s">
        <v>36</v>
      </c>
      <c r="AI336" s="1" t="s">
        <v>37</v>
      </c>
      <c r="AJ336" s="6"/>
      <c r="AK336" s="6"/>
      <c r="AL336" s="1" t="s">
        <v>38</v>
      </c>
      <c r="AM336" s="1" t="s">
        <v>39</v>
      </c>
      <c r="AN336" s="6"/>
      <c r="AO336" s="6"/>
      <c r="AP336" s="1" t="s">
        <v>40</v>
      </c>
      <c r="AQ336" s="1" t="s">
        <v>41</v>
      </c>
      <c r="AR336" s="6"/>
      <c r="AS336" s="6"/>
      <c r="AT336" s="6"/>
      <c r="AU336" s="6"/>
      <c r="AV336" s="6"/>
      <c r="AW336" s="6"/>
      <c r="AX336" s="1" t="s">
        <v>42</v>
      </c>
      <c r="AY336" s="1" t="s">
        <v>39</v>
      </c>
      <c r="AZ336" s="6"/>
      <c r="BA336" s="6"/>
      <c r="BB336" s="1" t="s">
        <v>42</v>
      </c>
      <c r="BC336" s="1" t="s">
        <v>33</v>
      </c>
      <c r="BD336" s="6"/>
      <c r="BE336" s="6"/>
      <c r="BF336" s="1" t="s">
        <v>42</v>
      </c>
      <c r="BG336" s="1" t="s">
        <v>39</v>
      </c>
      <c r="BH336" s="6"/>
      <c r="BI336" s="11"/>
      <c r="BJ336" s="1" t="s">
        <v>43</v>
      </c>
      <c r="BK336" s="1" t="s">
        <v>44</v>
      </c>
      <c r="BL336" s="6"/>
      <c r="BM336" s="6"/>
      <c r="BN336" s="1" t="s">
        <v>45</v>
      </c>
      <c r="BO336" s="1" t="s">
        <v>44</v>
      </c>
      <c r="BP336" s="6"/>
      <c r="BQ336" s="6"/>
      <c r="BR336" s="1" t="s">
        <v>46</v>
      </c>
      <c r="BS336" s="1" t="s">
        <v>47</v>
      </c>
      <c r="BT336" s="6"/>
      <c r="BU336" s="6"/>
      <c r="BV336" s="1" t="s">
        <v>46</v>
      </c>
      <c r="BW336" s="1" t="s">
        <v>41</v>
      </c>
      <c r="BX336" s="6"/>
      <c r="BY336" s="6"/>
      <c r="BZ336" s="1" t="s">
        <v>46</v>
      </c>
      <c r="CA336" s="1" t="s">
        <v>48</v>
      </c>
      <c r="CB336" s="6"/>
      <c r="CC336" s="6"/>
      <c r="CD336" s="1" t="s">
        <v>46</v>
      </c>
      <c r="CE336" s="1" t="s">
        <v>48</v>
      </c>
      <c r="CF336" s="6"/>
      <c r="CG336" s="6"/>
      <c r="CH336" s="1" t="s">
        <v>46</v>
      </c>
      <c r="CI336" s="1" t="s">
        <v>39</v>
      </c>
      <c r="CJ336" s="6"/>
      <c r="CK336" s="6"/>
      <c r="CL336" s="1" t="s">
        <v>49</v>
      </c>
      <c r="CM336" s="1" t="s">
        <v>39</v>
      </c>
      <c r="CN336" s="6">
        <v>10</v>
      </c>
      <c r="CO336" s="6">
        <v>5.76</v>
      </c>
      <c r="CP336" s="1" t="s">
        <v>50</v>
      </c>
      <c r="CQ336" s="1" t="s">
        <v>51</v>
      </c>
      <c r="CR336" s="6"/>
      <c r="CS336" s="6"/>
      <c r="CT336" s="1" t="s">
        <v>50</v>
      </c>
      <c r="CU336" s="1" t="s">
        <v>39</v>
      </c>
      <c r="CV336" s="6"/>
      <c r="CW336" s="6"/>
      <c r="CX336" s="1" t="s">
        <v>50</v>
      </c>
      <c r="CY336" s="1" t="s">
        <v>39</v>
      </c>
      <c r="CZ336" s="6"/>
      <c r="DA336" s="6"/>
      <c r="DB336" s="1" t="s">
        <v>59</v>
      </c>
      <c r="DC336" s="1" t="s">
        <v>60</v>
      </c>
      <c r="DD336" s="6"/>
      <c r="DE336" s="6"/>
      <c r="DF336" s="1" t="s">
        <v>52</v>
      </c>
      <c r="DG336" s="1" t="s">
        <v>53</v>
      </c>
      <c r="DH336" s="6"/>
      <c r="DI336" s="6"/>
      <c r="DJ336" s="1" t="s">
        <v>31</v>
      </c>
      <c r="DK336" s="11">
        <f>0.254*G336</f>
        <v>1.2418161599999999</v>
      </c>
    </row>
    <row r="337" spans="1:115" ht="15.75" x14ac:dyDescent="0.25">
      <c r="A337" s="6">
        <v>335</v>
      </c>
      <c r="B337" s="6">
        <v>1</v>
      </c>
      <c r="C337" s="9" t="s">
        <v>478</v>
      </c>
      <c r="D337" s="8" t="s">
        <v>373</v>
      </c>
      <c r="E337" s="6">
        <v>-517.01499999999999</v>
      </c>
      <c r="F337" s="6">
        <v>30.416</v>
      </c>
      <c r="G337" s="10">
        <v>238.98396</v>
      </c>
      <c r="H337" s="3">
        <f t="shared" si="27"/>
        <v>-308.44704000000002</v>
      </c>
      <c r="I337" s="3">
        <f t="shared" si="28"/>
        <v>60.701925840000001</v>
      </c>
      <c r="J337" s="1" t="s">
        <v>28</v>
      </c>
      <c r="K337" s="1" t="s">
        <v>29</v>
      </c>
      <c r="L337" s="6"/>
      <c r="M337" s="6"/>
      <c r="N337" s="1" t="s">
        <v>30</v>
      </c>
      <c r="O337" s="1" t="s">
        <v>34</v>
      </c>
      <c r="P337" s="6"/>
      <c r="Q337" s="6"/>
      <c r="R337" s="1" t="s">
        <v>30</v>
      </c>
      <c r="S337" s="1" t="s">
        <v>32</v>
      </c>
      <c r="T337" s="6"/>
      <c r="U337" s="6"/>
      <c r="V337" s="6" t="s">
        <v>30</v>
      </c>
      <c r="W337" s="6" t="s">
        <v>33</v>
      </c>
      <c r="X337" s="6"/>
      <c r="Y337" s="6"/>
      <c r="Z337" s="1" t="s">
        <v>30</v>
      </c>
      <c r="AA337" s="1" t="s">
        <v>34</v>
      </c>
      <c r="AB337" s="6"/>
      <c r="AC337" s="6"/>
      <c r="AD337" s="1" t="s">
        <v>35</v>
      </c>
      <c r="AE337" s="1" t="s">
        <v>29</v>
      </c>
      <c r="AF337" s="6"/>
      <c r="AG337" s="6"/>
      <c r="AH337" s="1" t="s">
        <v>36</v>
      </c>
      <c r="AI337" s="1" t="s">
        <v>37</v>
      </c>
      <c r="AJ337" s="6"/>
      <c r="AK337" s="6"/>
      <c r="AL337" s="1" t="s">
        <v>38</v>
      </c>
      <c r="AM337" s="1" t="s">
        <v>39</v>
      </c>
      <c r="AN337" s="6"/>
      <c r="AO337" s="6"/>
      <c r="AP337" s="1" t="s">
        <v>40</v>
      </c>
      <c r="AQ337" s="1" t="s">
        <v>41</v>
      </c>
      <c r="AR337" s="6"/>
      <c r="AS337" s="6"/>
      <c r="AT337" s="6"/>
      <c r="AU337" s="6"/>
      <c r="AV337" s="6"/>
      <c r="AW337" s="6"/>
      <c r="AX337" s="1" t="s">
        <v>42</v>
      </c>
      <c r="AY337" s="1" t="s">
        <v>39</v>
      </c>
      <c r="AZ337" s="6"/>
      <c r="BA337" s="6"/>
      <c r="BB337" s="1" t="s">
        <v>42</v>
      </c>
      <c r="BC337" s="1" t="s">
        <v>33</v>
      </c>
      <c r="BD337" s="6"/>
      <c r="BE337" s="6"/>
      <c r="BF337" s="1" t="s">
        <v>42</v>
      </c>
      <c r="BG337" s="1" t="s">
        <v>39</v>
      </c>
      <c r="BH337" s="6"/>
      <c r="BI337" s="11"/>
      <c r="BJ337" s="1" t="s">
        <v>43</v>
      </c>
      <c r="BK337" s="1" t="s">
        <v>44</v>
      </c>
      <c r="BL337" s="6"/>
      <c r="BM337" s="6"/>
      <c r="BN337" s="1" t="s">
        <v>45</v>
      </c>
      <c r="BO337" s="1" t="s">
        <v>44</v>
      </c>
      <c r="BP337" s="6"/>
      <c r="BQ337" s="6"/>
      <c r="BR337" s="1" t="s">
        <v>46</v>
      </c>
      <c r="BS337" s="1" t="s">
        <v>47</v>
      </c>
      <c r="BT337" s="6"/>
      <c r="BU337" s="6"/>
      <c r="BV337" s="1" t="s">
        <v>46</v>
      </c>
      <c r="BW337" s="1" t="s">
        <v>41</v>
      </c>
      <c r="BX337" s="6"/>
      <c r="BY337" s="6"/>
      <c r="BZ337" s="1" t="s">
        <v>46</v>
      </c>
      <c r="CA337" s="1" t="s">
        <v>48</v>
      </c>
      <c r="CB337" s="6"/>
      <c r="CC337" s="6"/>
      <c r="CD337" s="1" t="s">
        <v>46</v>
      </c>
      <c r="CE337" s="1" t="s">
        <v>48</v>
      </c>
      <c r="CF337" s="6"/>
      <c r="CG337" s="6"/>
      <c r="CH337" s="1" t="s">
        <v>46</v>
      </c>
      <c r="CI337" s="1" t="s">
        <v>39</v>
      </c>
      <c r="CJ337" s="6"/>
      <c r="CK337" s="6"/>
      <c r="CL337" s="1" t="s">
        <v>49</v>
      </c>
      <c r="CM337" s="1" t="s">
        <v>39</v>
      </c>
      <c r="CN337" s="6"/>
      <c r="CO337" s="6"/>
      <c r="CP337" s="1" t="s">
        <v>50</v>
      </c>
      <c r="CQ337" s="1" t="s">
        <v>51</v>
      </c>
      <c r="CR337" s="6"/>
      <c r="CS337" s="6"/>
      <c r="CT337" s="1" t="s">
        <v>50</v>
      </c>
      <c r="CU337" s="1" t="s">
        <v>39</v>
      </c>
      <c r="CV337" s="6"/>
      <c r="CW337" s="6"/>
      <c r="CX337" s="1" t="s">
        <v>50</v>
      </c>
      <c r="CY337" s="1" t="s">
        <v>39</v>
      </c>
      <c r="CZ337" s="6"/>
      <c r="DA337" s="6"/>
      <c r="DB337" s="1" t="s">
        <v>59</v>
      </c>
      <c r="DC337" s="1" t="s">
        <v>60</v>
      </c>
      <c r="DD337" s="6"/>
      <c r="DE337" s="6"/>
      <c r="DF337" s="1" t="s">
        <v>52</v>
      </c>
      <c r="DG337" s="1" t="s">
        <v>53</v>
      </c>
      <c r="DH337" s="6"/>
      <c r="DI337" s="6"/>
      <c r="DJ337" s="1" t="s">
        <v>31</v>
      </c>
      <c r="DK337" s="11">
        <f>0.254*G337</f>
        <v>60.701925840000001</v>
      </c>
    </row>
    <row r="338" spans="1:115" ht="15.75" x14ac:dyDescent="0.25">
      <c r="A338" s="6">
        <v>336</v>
      </c>
      <c r="B338" s="6">
        <v>1</v>
      </c>
      <c r="C338" s="9" t="s">
        <v>479</v>
      </c>
      <c r="D338" s="8" t="s">
        <v>373</v>
      </c>
      <c r="E338" s="6">
        <v>-337.73700000000002</v>
      </c>
      <c r="F338" s="6">
        <v>128.203</v>
      </c>
      <c r="G338" s="10">
        <v>144.79212000000001</v>
      </c>
      <c r="H338" s="3">
        <f t="shared" si="27"/>
        <v>-321.14788000000004</v>
      </c>
      <c r="I338" s="3">
        <f t="shared" si="28"/>
        <v>43.625198480000002</v>
      </c>
      <c r="J338" s="1" t="s">
        <v>28</v>
      </c>
      <c r="K338" s="1" t="s">
        <v>29</v>
      </c>
      <c r="L338" s="6"/>
      <c r="M338" s="6"/>
      <c r="N338" s="1" t="s">
        <v>30</v>
      </c>
      <c r="O338" s="1" t="s">
        <v>34</v>
      </c>
      <c r="P338" s="6"/>
      <c r="Q338" s="6"/>
      <c r="R338" s="1" t="s">
        <v>30</v>
      </c>
      <c r="S338" s="1" t="s">
        <v>32</v>
      </c>
      <c r="T338" s="6"/>
      <c r="U338" s="6"/>
      <c r="V338" s="6" t="s">
        <v>30</v>
      </c>
      <c r="W338" s="6" t="s">
        <v>33</v>
      </c>
      <c r="X338" s="6"/>
      <c r="Y338" s="6"/>
      <c r="Z338" s="1" t="s">
        <v>30</v>
      </c>
      <c r="AA338" s="1" t="s">
        <v>34</v>
      </c>
      <c r="AB338" s="6"/>
      <c r="AC338" s="6"/>
      <c r="AD338" s="1" t="s">
        <v>35</v>
      </c>
      <c r="AE338" s="1" t="s">
        <v>29</v>
      </c>
      <c r="AF338" s="6"/>
      <c r="AG338" s="6"/>
      <c r="AH338" s="1" t="s">
        <v>36</v>
      </c>
      <c r="AI338" s="1" t="s">
        <v>37</v>
      </c>
      <c r="AJ338" s="6"/>
      <c r="AK338" s="6"/>
      <c r="AL338" s="1" t="s">
        <v>38</v>
      </c>
      <c r="AM338" s="1" t="s">
        <v>39</v>
      </c>
      <c r="AN338" s="6"/>
      <c r="AO338" s="6"/>
      <c r="AP338" s="1" t="s">
        <v>40</v>
      </c>
      <c r="AQ338" s="1" t="s">
        <v>41</v>
      </c>
      <c r="AR338" s="6"/>
      <c r="AS338" s="6"/>
      <c r="AT338" s="6"/>
      <c r="AU338" s="6"/>
      <c r="AV338" s="6"/>
      <c r="AW338" s="6"/>
      <c r="AX338" s="1" t="s">
        <v>42</v>
      </c>
      <c r="AY338" s="1" t="s">
        <v>39</v>
      </c>
      <c r="AZ338" s="6">
        <v>1</v>
      </c>
      <c r="BA338" s="6">
        <v>3.2909999999999999</v>
      </c>
      <c r="BB338" s="1" t="s">
        <v>42</v>
      </c>
      <c r="BC338" s="1" t="s">
        <v>33</v>
      </c>
      <c r="BD338" s="6"/>
      <c r="BE338" s="6"/>
      <c r="BF338" s="1" t="s">
        <v>42</v>
      </c>
      <c r="BG338" s="1" t="s">
        <v>39</v>
      </c>
      <c r="BH338" s="6"/>
      <c r="BI338" s="11"/>
      <c r="BJ338" s="1" t="s">
        <v>43</v>
      </c>
      <c r="BK338" s="1" t="s">
        <v>44</v>
      </c>
      <c r="BL338" s="6"/>
      <c r="BM338" s="6"/>
      <c r="BN338" s="1" t="s">
        <v>45</v>
      </c>
      <c r="BO338" s="1" t="s">
        <v>44</v>
      </c>
      <c r="BP338" s="6">
        <v>2E-3</v>
      </c>
      <c r="BQ338" s="6">
        <v>3.5569999999999999</v>
      </c>
      <c r="BR338" s="1" t="s">
        <v>46</v>
      </c>
      <c r="BS338" s="1" t="s">
        <v>47</v>
      </c>
      <c r="BT338" s="6"/>
      <c r="BU338" s="6"/>
      <c r="BV338" s="1" t="s">
        <v>46</v>
      </c>
      <c r="BW338" s="1" t="s">
        <v>41</v>
      </c>
      <c r="BX338" s="6"/>
      <c r="BY338" s="6"/>
      <c r="BZ338" s="1" t="s">
        <v>46</v>
      </c>
      <c r="CA338" s="1" t="s">
        <v>48</v>
      </c>
      <c r="CB338" s="6"/>
      <c r="CC338" s="6"/>
      <c r="CD338" s="1" t="s">
        <v>46</v>
      </c>
      <c r="CE338" s="1" t="s">
        <v>48</v>
      </c>
      <c r="CF338" s="6"/>
      <c r="CG338" s="6"/>
      <c r="CH338" s="1" t="s">
        <v>46</v>
      </c>
      <c r="CI338" s="1" t="s">
        <v>39</v>
      </c>
      <c r="CJ338" s="6"/>
      <c r="CK338" s="6"/>
      <c r="CL338" s="1" t="s">
        <v>49</v>
      </c>
      <c r="CM338" s="1" t="s">
        <v>39</v>
      </c>
      <c r="CN338" s="6"/>
      <c r="CO338" s="6"/>
      <c r="CP338" s="1" t="s">
        <v>50</v>
      </c>
      <c r="CQ338" s="1" t="s">
        <v>51</v>
      </c>
      <c r="CR338" s="6"/>
      <c r="CS338" s="6"/>
      <c r="CT338" s="1" t="s">
        <v>50</v>
      </c>
      <c r="CU338" s="1" t="s">
        <v>39</v>
      </c>
      <c r="CV338" s="6"/>
      <c r="CW338" s="6"/>
      <c r="CX338" s="1" t="s">
        <v>50</v>
      </c>
      <c r="CY338" s="1" t="s">
        <v>39</v>
      </c>
      <c r="CZ338" s="6"/>
      <c r="DA338" s="6"/>
      <c r="DB338" s="1" t="s">
        <v>59</v>
      </c>
      <c r="DC338" s="1" t="s">
        <v>60</v>
      </c>
      <c r="DD338" s="6"/>
      <c r="DE338" s="6"/>
      <c r="DF338" s="1" t="s">
        <v>52</v>
      </c>
      <c r="DG338" s="1" t="s">
        <v>53</v>
      </c>
      <c r="DH338" s="6"/>
      <c r="DI338" s="6"/>
      <c r="DJ338" s="1" t="s">
        <v>31</v>
      </c>
      <c r="DK338" s="11">
        <f>0.254*G338</f>
        <v>36.777198480000003</v>
      </c>
    </row>
    <row r="339" spans="1:115" ht="15.75" x14ac:dyDescent="0.25">
      <c r="A339" s="6">
        <v>337</v>
      </c>
      <c r="B339" s="6">
        <v>1</v>
      </c>
      <c r="C339" s="9" t="s">
        <v>480</v>
      </c>
      <c r="D339" s="8" t="s">
        <v>373</v>
      </c>
      <c r="E339" s="6">
        <v>-21.327999999999999</v>
      </c>
      <c r="F339" s="6">
        <v>34.805</v>
      </c>
      <c r="G339" s="10">
        <v>70.573679999999996</v>
      </c>
      <c r="H339" s="3">
        <f t="shared" si="27"/>
        <v>14.44068</v>
      </c>
      <c r="I339" s="3">
        <f t="shared" si="28"/>
        <v>34.962000000000003</v>
      </c>
      <c r="J339" s="1" t="s">
        <v>28</v>
      </c>
      <c r="K339" s="1" t="s">
        <v>29</v>
      </c>
      <c r="L339" s="6"/>
      <c r="M339" s="6"/>
      <c r="N339" s="1" t="s">
        <v>30</v>
      </c>
      <c r="O339" s="1" t="s">
        <v>34</v>
      </c>
      <c r="P339" s="6"/>
      <c r="Q339" s="6"/>
      <c r="R339" s="1" t="s">
        <v>30</v>
      </c>
      <c r="S339" s="1" t="s">
        <v>32</v>
      </c>
      <c r="T339" s="6"/>
      <c r="U339" s="6"/>
      <c r="V339" s="6" t="s">
        <v>30</v>
      </c>
      <c r="W339" s="6" t="s">
        <v>33</v>
      </c>
      <c r="X339" s="6"/>
      <c r="Y339" s="6"/>
      <c r="Z339" s="1" t="s">
        <v>30</v>
      </c>
      <c r="AA339" s="1" t="s">
        <v>34</v>
      </c>
      <c r="AB339" s="6"/>
      <c r="AC339" s="6"/>
      <c r="AD339" s="1" t="s">
        <v>35</v>
      </c>
      <c r="AE339" s="1" t="s">
        <v>29</v>
      </c>
      <c r="AF339" s="6">
        <v>0.01</v>
      </c>
      <c r="AG339" s="6">
        <v>13.82</v>
      </c>
      <c r="AH339" s="1" t="s">
        <v>36</v>
      </c>
      <c r="AI339" s="1" t="s">
        <v>37</v>
      </c>
      <c r="AJ339" s="6"/>
      <c r="AK339" s="6"/>
      <c r="AL339" s="1" t="s">
        <v>38</v>
      </c>
      <c r="AM339" s="1" t="s">
        <v>39</v>
      </c>
      <c r="AN339" s="6">
        <v>3</v>
      </c>
      <c r="AO339" s="6">
        <v>2.153</v>
      </c>
      <c r="AP339" s="1" t="s">
        <v>40</v>
      </c>
      <c r="AQ339" s="1" t="s">
        <v>41</v>
      </c>
      <c r="AR339" s="6"/>
      <c r="AS339" s="6"/>
      <c r="AT339" s="6"/>
      <c r="AU339" s="6"/>
      <c r="AV339" s="6"/>
      <c r="AW339" s="6"/>
      <c r="AX339" s="1" t="s">
        <v>42</v>
      </c>
      <c r="AY339" s="1" t="s">
        <v>39</v>
      </c>
      <c r="AZ339" s="6"/>
      <c r="BA339" s="6"/>
      <c r="BB339" s="1" t="s">
        <v>42</v>
      </c>
      <c r="BC339" s="1" t="s">
        <v>33</v>
      </c>
      <c r="BD339" s="6"/>
      <c r="BE339" s="6"/>
      <c r="BF339" s="1" t="s">
        <v>42</v>
      </c>
      <c r="BG339" s="1" t="s">
        <v>39</v>
      </c>
      <c r="BH339" s="6"/>
      <c r="BI339" s="11"/>
      <c r="BJ339" s="1" t="s">
        <v>43</v>
      </c>
      <c r="BK339" s="1" t="s">
        <v>44</v>
      </c>
      <c r="BL339" s="6">
        <v>7.0000000000000001E-3</v>
      </c>
      <c r="BM339" s="6">
        <f>1.624+1.482</f>
        <v>3.1059999999999999</v>
      </c>
      <c r="BN339" s="1" t="s">
        <v>45</v>
      </c>
      <c r="BO339" s="1" t="s">
        <v>44</v>
      </c>
      <c r="BP339" s="6"/>
      <c r="BQ339" s="6"/>
      <c r="BR339" s="1" t="s">
        <v>46</v>
      </c>
      <c r="BS339" s="1" t="s">
        <v>47</v>
      </c>
      <c r="BT339" s="6"/>
      <c r="BU339" s="6"/>
      <c r="BV339" s="1" t="s">
        <v>46</v>
      </c>
      <c r="BW339" s="1" t="s">
        <v>41</v>
      </c>
      <c r="BX339" s="6">
        <v>5.0000000000000001E-3</v>
      </c>
      <c r="BY339" s="6">
        <v>3.3849999999999998</v>
      </c>
      <c r="BZ339" s="1" t="s">
        <v>46</v>
      </c>
      <c r="CA339" s="1" t="s">
        <v>48</v>
      </c>
      <c r="CB339" s="6">
        <v>1.0999999999999999E-2</v>
      </c>
      <c r="CC339" s="6">
        <v>9.0419999999999998</v>
      </c>
      <c r="CD339" s="1" t="s">
        <v>46</v>
      </c>
      <c r="CE339" s="1" t="s">
        <v>48</v>
      </c>
      <c r="CF339" s="6"/>
      <c r="CG339" s="6"/>
      <c r="CH339" s="1" t="s">
        <v>46</v>
      </c>
      <c r="CI339" s="1" t="s">
        <v>39</v>
      </c>
      <c r="CJ339" s="6"/>
      <c r="CK339" s="6"/>
      <c r="CL339" s="1" t="s">
        <v>49</v>
      </c>
      <c r="CM339" s="1" t="s">
        <v>39</v>
      </c>
      <c r="CN339" s="6">
        <v>6</v>
      </c>
      <c r="CO339" s="6">
        <v>3.456</v>
      </c>
      <c r="CP339" s="1" t="s">
        <v>50</v>
      </c>
      <c r="CQ339" s="1" t="s">
        <v>51</v>
      </c>
      <c r="CR339" s="6"/>
      <c r="CS339" s="6"/>
      <c r="CT339" s="1" t="s">
        <v>50</v>
      </c>
      <c r="CU339" s="1" t="s">
        <v>39</v>
      </c>
      <c r="CV339" s="6"/>
      <c r="CW339" s="6"/>
      <c r="CX339" s="1" t="s">
        <v>50</v>
      </c>
      <c r="CY339" s="1" t="s">
        <v>39</v>
      </c>
      <c r="CZ339" s="6"/>
      <c r="DA339" s="6"/>
      <c r="DB339" s="1" t="s">
        <v>59</v>
      </c>
      <c r="DC339" s="1" t="s">
        <v>60</v>
      </c>
      <c r="DD339" s="6"/>
      <c r="DE339" s="6"/>
      <c r="DF339" s="1" t="s">
        <v>52</v>
      </c>
      <c r="DG339" s="1" t="s">
        <v>53</v>
      </c>
      <c r="DH339" s="6"/>
      <c r="DI339" s="6"/>
      <c r="DJ339" s="1" t="s">
        <v>31</v>
      </c>
      <c r="DK339" s="11"/>
    </row>
    <row r="340" spans="1:115" ht="15.75" x14ac:dyDescent="0.25">
      <c r="A340" s="6">
        <v>338</v>
      </c>
      <c r="B340" s="6">
        <v>1</v>
      </c>
      <c r="C340" s="9" t="s">
        <v>481</v>
      </c>
      <c r="D340" s="8" t="s">
        <v>373</v>
      </c>
      <c r="E340" s="6">
        <v>-9.4610000000000003</v>
      </c>
      <c r="F340" s="6">
        <v>21.451000000000001</v>
      </c>
      <c r="G340" s="10">
        <v>31.050599999999999</v>
      </c>
      <c r="H340" s="3">
        <f t="shared" si="27"/>
        <v>0.13860000000000028</v>
      </c>
      <c r="I340" s="3">
        <f t="shared" si="28"/>
        <v>21.61</v>
      </c>
      <c r="J340" s="1" t="s">
        <v>28</v>
      </c>
      <c r="K340" s="1" t="s">
        <v>29</v>
      </c>
      <c r="L340" s="6"/>
      <c r="M340" s="6"/>
      <c r="N340" s="1" t="s">
        <v>30</v>
      </c>
      <c r="O340" s="1" t="s">
        <v>34</v>
      </c>
      <c r="P340" s="6"/>
      <c r="Q340" s="6"/>
      <c r="R340" s="1" t="s">
        <v>30</v>
      </c>
      <c r="S340" s="1" t="s">
        <v>32</v>
      </c>
      <c r="T340" s="6"/>
      <c r="U340" s="6"/>
      <c r="V340" s="6" t="s">
        <v>30</v>
      </c>
      <c r="W340" s="6" t="s">
        <v>33</v>
      </c>
      <c r="X340" s="6"/>
      <c r="Y340" s="6"/>
      <c r="Z340" s="1" t="s">
        <v>30</v>
      </c>
      <c r="AA340" s="1" t="s">
        <v>34</v>
      </c>
      <c r="AB340" s="6"/>
      <c r="AC340" s="6"/>
      <c r="AD340" s="1" t="s">
        <v>35</v>
      </c>
      <c r="AE340" s="1" t="s">
        <v>29</v>
      </c>
      <c r="AF340" s="6"/>
      <c r="AG340" s="6"/>
      <c r="AH340" s="1" t="s">
        <v>36</v>
      </c>
      <c r="AI340" s="1" t="s">
        <v>37</v>
      </c>
      <c r="AJ340" s="6"/>
      <c r="AK340" s="6"/>
      <c r="AL340" s="1" t="s">
        <v>38</v>
      </c>
      <c r="AM340" s="1" t="s">
        <v>39</v>
      </c>
      <c r="AN340" s="6"/>
      <c r="AO340" s="6"/>
      <c r="AP340" s="1" t="s">
        <v>40</v>
      </c>
      <c r="AQ340" s="1" t="s">
        <v>41</v>
      </c>
      <c r="AR340" s="6"/>
      <c r="AS340" s="6"/>
      <c r="AT340" s="6"/>
      <c r="AU340" s="6"/>
      <c r="AV340" s="6"/>
      <c r="AW340" s="6"/>
      <c r="AX340" s="1" t="s">
        <v>42</v>
      </c>
      <c r="AY340" s="1" t="s">
        <v>39</v>
      </c>
      <c r="AZ340" s="6"/>
      <c r="BA340" s="6"/>
      <c r="BB340" s="1" t="s">
        <v>42</v>
      </c>
      <c r="BC340" s="1" t="s">
        <v>33</v>
      </c>
      <c r="BD340" s="6"/>
      <c r="BE340" s="6"/>
      <c r="BF340" s="1" t="s">
        <v>42</v>
      </c>
      <c r="BG340" s="1" t="s">
        <v>39</v>
      </c>
      <c r="BH340" s="6"/>
      <c r="BI340" s="11"/>
      <c r="BJ340" s="1" t="s">
        <v>43</v>
      </c>
      <c r="BK340" s="1" t="s">
        <v>44</v>
      </c>
      <c r="BL340" s="6">
        <v>1.4999999999999999E-2</v>
      </c>
      <c r="BM340" s="6">
        <v>6.09</v>
      </c>
      <c r="BN340" s="1" t="s">
        <v>45</v>
      </c>
      <c r="BO340" s="1" t="s">
        <v>44</v>
      </c>
      <c r="BP340" s="6"/>
      <c r="BQ340" s="6"/>
      <c r="BR340" s="1" t="s">
        <v>46</v>
      </c>
      <c r="BS340" s="1" t="s">
        <v>47</v>
      </c>
      <c r="BT340" s="6"/>
      <c r="BU340" s="6"/>
      <c r="BV340" s="1" t="s">
        <v>46</v>
      </c>
      <c r="BW340" s="1" t="s">
        <v>41</v>
      </c>
      <c r="BX340" s="6">
        <v>5.0000000000000001E-3</v>
      </c>
      <c r="BY340" s="6">
        <v>3.3849999999999998</v>
      </c>
      <c r="BZ340" s="1" t="s">
        <v>46</v>
      </c>
      <c r="CA340" s="1" t="s">
        <v>48</v>
      </c>
      <c r="CB340" s="6">
        <v>5.0000000000000001E-3</v>
      </c>
      <c r="CC340" s="6">
        <v>5.7750000000000004</v>
      </c>
      <c r="CD340" s="1" t="s">
        <v>46</v>
      </c>
      <c r="CE340" s="1" t="s">
        <v>48</v>
      </c>
      <c r="CF340" s="6"/>
      <c r="CG340" s="6"/>
      <c r="CH340" s="1" t="s">
        <v>46</v>
      </c>
      <c r="CI340" s="1" t="s">
        <v>39</v>
      </c>
      <c r="CJ340" s="6"/>
      <c r="CK340" s="6"/>
      <c r="CL340" s="1" t="s">
        <v>49</v>
      </c>
      <c r="CM340" s="1" t="s">
        <v>39</v>
      </c>
      <c r="CN340" s="6">
        <v>9</v>
      </c>
      <c r="CO340" s="6">
        <v>6.36</v>
      </c>
      <c r="CP340" s="1" t="s">
        <v>50</v>
      </c>
      <c r="CQ340" s="1" t="s">
        <v>51</v>
      </c>
      <c r="CR340" s="6"/>
      <c r="CS340" s="6"/>
      <c r="CT340" s="1" t="s">
        <v>50</v>
      </c>
      <c r="CU340" s="1" t="s">
        <v>39</v>
      </c>
      <c r="CV340" s="6"/>
      <c r="CW340" s="6"/>
      <c r="CX340" s="1" t="s">
        <v>50</v>
      </c>
      <c r="CY340" s="1" t="s">
        <v>39</v>
      </c>
      <c r="CZ340" s="6"/>
      <c r="DA340" s="6"/>
      <c r="DB340" s="1" t="s">
        <v>59</v>
      </c>
      <c r="DC340" s="1" t="s">
        <v>60</v>
      </c>
      <c r="DD340" s="6"/>
      <c r="DE340" s="6"/>
      <c r="DF340" s="1" t="s">
        <v>52</v>
      </c>
      <c r="DG340" s="1" t="s">
        <v>53</v>
      </c>
      <c r="DH340" s="6"/>
      <c r="DI340" s="6"/>
      <c r="DJ340" s="1" t="s">
        <v>31</v>
      </c>
      <c r="DK340" s="11"/>
    </row>
    <row r="341" spans="1:115" ht="15.75" x14ac:dyDescent="0.25">
      <c r="A341" s="6">
        <v>339</v>
      </c>
      <c r="B341" s="6">
        <v>1</v>
      </c>
      <c r="C341" s="9" t="s">
        <v>482</v>
      </c>
      <c r="D341" s="8" t="s">
        <v>373</v>
      </c>
      <c r="E341" s="6">
        <v>-13.747</v>
      </c>
      <c r="F341" s="6">
        <v>54.540999999999997</v>
      </c>
      <c r="G341" s="10">
        <v>25.32516</v>
      </c>
      <c r="H341" s="3">
        <f t="shared" si="27"/>
        <v>-42.96284</v>
      </c>
      <c r="I341" s="3">
        <f t="shared" si="28"/>
        <v>15.434000000000001</v>
      </c>
      <c r="J341" s="1" t="s">
        <v>28</v>
      </c>
      <c r="K341" s="1" t="s">
        <v>29</v>
      </c>
      <c r="L341" s="6"/>
      <c r="M341" s="6"/>
      <c r="N341" s="1" t="s">
        <v>30</v>
      </c>
      <c r="O341" s="1" t="s">
        <v>34</v>
      </c>
      <c r="P341" s="6"/>
      <c r="Q341" s="6"/>
      <c r="R341" s="1" t="s">
        <v>30</v>
      </c>
      <c r="S341" s="1" t="s">
        <v>32</v>
      </c>
      <c r="T341" s="6"/>
      <c r="U341" s="6"/>
      <c r="V341" s="6" t="s">
        <v>30</v>
      </c>
      <c r="W341" s="6" t="s">
        <v>33</v>
      </c>
      <c r="X341" s="6"/>
      <c r="Y341" s="6"/>
      <c r="Z341" s="1" t="s">
        <v>30</v>
      </c>
      <c r="AA341" s="1" t="s">
        <v>34</v>
      </c>
      <c r="AB341" s="6"/>
      <c r="AC341" s="6"/>
      <c r="AD341" s="1" t="s">
        <v>35</v>
      </c>
      <c r="AE341" s="1" t="s">
        <v>29</v>
      </c>
      <c r="AF341" s="6"/>
      <c r="AG341" s="6"/>
      <c r="AH341" s="1" t="s">
        <v>36</v>
      </c>
      <c r="AI341" s="1" t="s">
        <v>37</v>
      </c>
      <c r="AJ341" s="6"/>
      <c r="AK341" s="6"/>
      <c r="AL341" s="1" t="s">
        <v>38</v>
      </c>
      <c r="AM341" s="1" t="s">
        <v>39</v>
      </c>
      <c r="AN341" s="6"/>
      <c r="AO341" s="6"/>
      <c r="AP341" s="1" t="s">
        <v>40</v>
      </c>
      <c r="AQ341" s="1" t="s">
        <v>41</v>
      </c>
      <c r="AR341" s="6"/>
      <c r="AS341" s="6"/>
      <c r="AT341" s="6"/>
      <c r="AU341" s="6"/>
      <c r="AV341" s="6"/>
      <c r="AW341" s="6"/>
      <c r="AX341" s="1" t="s">
        <v>42</v>
      </c>
      <c r="AY341" s="1" t="s">
        <v>39</v>
      </c>
      <c r="AZ341" s="6"/>
      <c r="BA341" s="6"/>
      <c r="BB341" s="1" t="s">
        <v>42</v>
      </c>
      <c r="BC341" s="1" t="s">
        <v>33</v>
      </c>
      <c r="BD341" s="6"/>
      <c r="BE341" s="6"/>
      <c r="BF341" s="1" t="s">
        <v>42</v>
      </c>
      <c r="BG341" s="1" t="s">
        <v>39</v>
      </c>
      <c r="BH341" s="6"/>
      <c r="BI341" s="11"/>
      <c r="BJ341" s="1" t="s">
        <v>43</v>
      </c>
      <c r="BK341" s="1" t="s">
        <v>44</v>
      </c>
      <c r="BL341" s="6"/>
      <c r="BM341" s="6"/>
      <c r="BN341" s="1" t="s">
        <v>45</v>
      </c>
      <c r="BO341" s="1" t="s">
        <v>44</v>
      </c>
      <c r="BP341" s="6"/>
      <c r="BQ341" s="6"/>
      <c r="BR341" s="1" t="s">
        <v>46</v>
      </c>
      <c r="BS341" s="1" t="s">
        <v>47</v>
      </c>
      <c r="BT341" s="6"/>
      <c r="BU341" s="6"/>
      <c r="BV341" s="1" t="s">
        <v>46</v>
      </c>
      <c r="BW341" s="1" t="s">
        <v>41</v>
      </c>
      <c r="BX341" s="6"/>
      <c r="BY341" s="6"/>
      <c r="BZ341" s="1" t="s">
        <v>46</v>
      </c>
      <c r="CA341" s="1" t="s">
        <v>48</v>
      </c>
      <c r="CB341" s="6"/>
      <c r="CC341" s="6"/>
      <c r="CD341" s="1" t="s">
        <v>46</v>
      </c>
      <c r="CE341" s="1" t="s">
        <v>48</v>
      </c>
      <c r="CF341" s="6"/>
      <c r="CG341" s="6"/>
      <c r="CH341" s="1" t="s">
        <v>46</v>
      </c>
      <c r="CI341" s="1" t="s">
        <v>39</v>
      </c>
      <c r="CJ341" s="6">
        <v>2</v>
      </c>
      <c r="CK341" s="6">
        <v>11.954000000000001</v>
      </c>
      <c r="CL341" s="1" t="s">
        <v>49</v>
      </c>
      <c r="CM341" s="1" t="s">
        <v>39</v>
      </c>
      <c r="CN341" s="6">
        <v>4</v>
      </c>
      <c r="CO341" s="6">
        <v>3.48</v>
      </c>
      <c r="CP341" s="1" t="s">
        <v>50</v>
      </c>
      <c r="CQ341" s="1" t="s">
        <v>51</v>
      </c>
      <c r="CR341" s="6"/>
      <c r="CS341" s="6"/>
      <c r="CT341" s="1" t="s">
        <v>50</v>
      </c>
      <c r="CU341" s="1" t="s">
        <v>39</v>
      </c>
      <c r="CV341" s="6"/>
      <c r="CW341" s="6"/>
      <c r="CX341" s="1" t="s">
        <v>50</v>
      </c>
      <c r="CY341" s="1" t="s">
        <v>39</v>
      </c>
      <c r="CZ341" s="6"/>
      <c r="DA341" s="6"/>
      <c r="DB341" s="1" t="s">
        <v>59</v>
      </c>
      <c r="DC341" s="1" t="s">
        <v>60</v>
      </c>
      <c r="DD341" s="6"/>
      <c r="DE341" s="6"/>
      <c r="DF341" s="1" t="s">
        <v>52</v>
      </c>
      <c r="DG341" s="1" t="s">
        <v>53</v>
      </c>
      <c r="DH341" s="6"/>
      <c r="DI341" s="6"/>
      <c r="DJ341" s="1" t="s">
        <v>31</v>
      </c>
      <c r="DK341" s="11"/>
    </row>
    <row r="342" spans="1:115" ht="15.75" x14ac:dyDescent="0.25">
      <c r="A342" s="6">
        <v>340</v>
      </c>
      <c r="B342" s="6">
        <v>1</v>
      </c>
      <c r="C342" s="9" t="s">
        <v>293</v>
      </c>
      <c r="D342" s="8" t="s">
        <v>373</v>
      </c>
      <c r="E342" s="6">
        <v>-211.57400000000001</v>
      </c>
      <c r="F342" s="6">
        <v>40.786000000000001</v>
      </c>
      <c r="G342" s="10">
        <v>157.70411999999999</v>
      </c>
      <c r="H342" s="3">
        <f t="shared" si="27"/>
        <v>-94.655880000000025</v>
      </c>
      <c r="I342" s="3">
        <f t="shared" si="28"/>
        <v>25.484999999999999</v>
      </c>
      <c r="J342" s="1" t="s">
        <v>28</v>
      </c>
      <c r="K342" s="1" t="s">
        <v>29</v>
      </c>
      <c r="L342" s="6"/>
      <c r="M342" s="6"/>
      <c r="N342" s="1" t="s">
        <v>30</v>
      </c>
      <c r="O342" s="1" t="s">
        <v>34</v>
      </c>
      <c r="P342" s="6"/>
      <c r="Q342" s="6"/>
      <c r="R342" s="1" t="s">
        <v>30</v>
      </c>
      <c r="S342" s="1" t="s">
        <v>32</v>
      </c>
      <c r="T342" s="6"/>
      <c r="U342" s="6"/>
      <c r="V342" s="6" t="s">
        <v>30</v>
      </c>
      <c r="W342" s="6" t="s">
        <v>33</v>
      </c>
      <c r="X342" s="6"/>
      <c r="Y342" s="6"/>
      <c r="Z342" s="1" t="s">
        <v>30</v>
      </c>
      <c r="AA342" s="1" t="s">
        <v>34</v>
      </c>
      <c r="AB342" s="6"/>
      <c r="AC342" s="6"/>
      <c r="AD342" s="1" t="s">
        <v>35</v>
      </c>
      <c r="AE342" s="1" t="s">
        <v>29</v>
      </c>
      <c r="AF342" s="6"/>
      <c r="AG342" s="6"/>
      <c r="AH342" s="1" t="s">
        <v>36</v>
      </c>
      <c r="AI342" s="1" t="s">
        <v>37</v>
      </c>
      <c r="AJ342" s="6"/>
      <c r="AK342" s="6"/>
      <c r="AL342" s="1" t="s">
        <v>38</v>
      </c>
      <c r="AM342" s="1" t="s">
        <v>39</v>
      </c>
      <c r="AN342" s="6"/>
      <c r="AO342" s="6"/>
      <c r="AP342" s="1" t="s">
        <v>40</v>
      </c>
      <c r="AQ342" s="1" t="s">
        <v>41</v>
      </c>
      <c r="AR342" s="6"/>
      <c r="AS342" s="6"/>
      <c r="AT342" s="6"/>
      <c r="AU342" s="6"/>
      <c r="AV342" s="6"/>
      <c r="AW342" s="6"/>
      <c r="AX342" s="1" t="s">
        <v>42</v>
      </c>
      <c r="AY342" s="1" t="s">
        <v>39</v>
      </c>
      <c r="AZ342" s="6"/>
      <c r="BA342" s="6"/>
      <c r="BB342" s="1" t="s">
        <v>42</v>
      </c>
      <c r="BC342" s="1" t="s">
        <v>33</v>
      </c>
      <c r="BD342" s="6"/>
      <c r="BE342" s="6"/>
      <c r="BF342" s="1" t="s">
        <v>42</v>
      </c>
      <c r="BG342" s="1" t="s">
        <v>39</v>
      </c>
      <c r="BH342" s="6"/>
      <c r="BI342" s="11"/>
      <c r="BJ342" s="1" t="s">
        <v>43</v>
      </c>
      <c r="BK342" s="1" t="s">
        <v>44</v>
      </c>
      <c r="BL342" s="6"/>
      <c r="BM342" s="6"/>
      <c r="BN342" s="1" t="s">
        <v>45</v>
      </c>
      <c r="BO342" s="1" t="s">
        <v>44</v>
      </c>
      <c r="BP342" s="6"/>
      <c r="BQ342" s="6"/>
      <c r="BR342" s="1" t="s">
        <v>46</v>
      </c>
      <c r="BS342" s="1" t="s">
        <v>47</v>
      </c>
      <c r="BT342" s="6"/>
      <c r="BU342" s="6"/>
      <c r="BV342" s="1" t="s">
        <v>46</v>
      </c>
      <c r="BW342" s="1" t="s">
        <v>41</v>
      </c>
      <c r="BX342" s="6"/>
      <c r="BY342" s="6"/>
      <c r="BZ342" s="1" t="s">
        <v>46</v>
      </c>
      <c r="CA342" s="1" t="s">
        <v>48</v>
      </c>
      <c r="CB342" s="6"/>
      <c r="CC342" s="6"/>
      <c r="CD342" s="1" t="s">
        <v>46</v>
      </c>
      <c r="CE342" s="1" t="s">
        <v>48</v>
      </c>
      <c r="CF342" s="6"/>
      <c r="CG342" s="6"/>
      <c r="CH342" s="1" t="s">
        <v>46</v>
      </c>
      <c r="CI342" s="1" t="s">
        <v>39</v>
      </c>
      <c r="CJ342" s="6"/>
      <c r="CK342" s="6"/>
      <c r="CL342" s="1" t="s">
        <v>49</v>
      </c>
      <c r="CM342" s="1" t="s">
        <v>39</v>
      </c>
      <c r="CN342" s="6"/>
      <c r="CO342" s="6"/>
      <c r="CP342" s="1" t="s">
        <v>50</v>
      </c>
      <c r="CQ342" s="1" t="s">
        <v>51</v>
      </c>
      <c r="CR342" s="6"/>
      <c r="CS342" s="6"/>
      <c r="CT342" s="1" t="s">
        <v>50</v>
      </c>
      <c r="CU342" s="1" t="s">
        <v>39</v>
      </c>
      <c r="CV342" s="6"/>
      <c r="CW342" s="6"/>
      <c r="CX342" s="1" t="s">
        <v>50</v>
      </c>
      <c r="CY342" s="1" t="s">
        <v>39</v>
      </c>
      <c r="CZ342" s="6"/>
      <c r="DA342" s="6"/>
      <c r="DB342" s="1" t="s">
        <v>59</v>
      </c>
      <c r="DC342" s="1" t="s">
        <v>60</v>
      </c>
      <c r="DD342" s="6"/>
      <c r="DE342" s="6"/>
      <c r="DF342" s="1" t="s">
        <v>52</v>
      </c>
      <c r="DG342" s="1" t="s">
        <v>53</v>
      </c>
      <c r="DH342" s="6"/>
      <c r="DI342" s="6"/>
      <c r="DJ342" s="1" t="s">
        <v>31</v>
      </c>
      <c r="DK342" s="11">
        <v>25.484999999999999</v>
      </c>
    </row>
    <row r="343" spans="1:115" s="12" customFormat="1" ht="15.75" x14ac:dyDescent="0.25">
      <c r="A343" s="6">
        <v>341</v>
      </c>
      <c r="B343" s="6">
        <v>2</v>
      </c>
      <c r="C343" s="9" t="s">
        <v>294</v>
      </c>
      <c r="D343" s="8" t="s">
        <v>373</v>
      </c>
      <c r="E343" s="6">
        <v>55.677</v>
      </c>
      <c r="F343" s="6">
        <v>9.9339999999999993</v>
      </c>
      <c r="G343" s="10">
        <v>88.721159999999998</v>
      </c>
      <c r="H343" s="3">
        <f t="shared" si="27"/>
        <v>134.46415999999999</v>
      </c>
      <c r="I343" s="3">
        <f t="shared" si="28"/>
        <v>218.81100000000001</v>
      </c>
      <c r="J343" s="1" t="s">
        <v>28</v>
      </c>
      <c r="K343" s="1" t="s">
        <v>29</v>
      </c>
      <c r="L343" s="6"/>
      <c r="M343" s="6"/>
      <c r="N343" s="1" t="s">
        <v>30</v>
      </c>
      <c r="O343" s="1" t="s">
        <v>34</v>
      </c>
      <c r="P343" s="6"/>
      <c r="Q343" s="6"/>
      <c r="R343" s="1" t="s">
        <v>30</v>
      </c>
      <c r="S343" s="1" t="s">
        <v>32</v>
      </c>
      <c r="T343" s="6"/>
      <c r="U343" s="6"/>
      <c r="V343" s="6" t="s">
        <v>30</v>
      </c>
      <c r="W343" s="6" t="s">
        <v>33</v>
      </c>
      <c r="X343" s="6">
        <v>4</v>
      </c>
      <c r="Y343" s="6">
        <v>28.42</v>
      </c>
      <c r="Z343" s="1" t="s">
        <v>30</v>
      </c>
      <c r="AA343" s="1" t="s">
        <v>34</v>
      </c>
      <c r="AB343" s="6"/>
      <c r="AC343" s="6"/>
      <c r="AD343" s="1" t="s">
        <v>35</v>
      </c>
      <c r="AE343" s="1" t="s">
        <v>29</v>
      </c>
      <c r="AF343" s="6"/>
      <c r="AG343" s="6"/>
      <c r="AH343" s="1" t="s">
        <v>36</v>
      </c>
      <c r="AI343" s="1" t="s">
        <v>37</v>
      </c>
      <c r="AJ343" s="6"/>
      <c r="AK343" s="6"/>
      <c r="AL343" s="1" t="s">
        <v>38</v>
      </c>
      <c r="AM343" s="1" t="s">
        <v>39</v>
      </c>
      <c r="AN343" s="6">
        <v>4</v>
      </c>
      <c r="AO343" s="6">
        <v>3.2029999999999998</v>
      </c>
      <c r="AP343" s="1" t="s">
        <v>40</v>
      </c>
      <c r="AQ343" s="1" t="s">
        <v>41</v>
      </c>
      <c r="AR343" s="6"/>
      <c r="AS343" s="6"/>
      <c r="AT343" s="6"/>
      <c r="AU343" s="6"/>
      <c r="AV343" s="6"/>
      <c r="AW343" s="6"/>
      <c r="AX343" s="1" t="s">
        <v>42</v>
      </c>
      <c r="AY343" s="1" t="s">
        <v>39</v>
      </c>
      <c r="AZ343" s="6"/>
      <c r="BA343" s="6"/>
      <c r="BB343" s="1" t="s">
        <v>42</v>
      </c>
      <c r="BC343" s="1" t="s">
        <v>33</v>
      </c>
      <c r="BD343" s="6">
        <f>8+3</f>
        <v>11</v>
      </c>
      <c r="BE343" s="6">
        <f>41.392+22.218</f>
        <v>63.61</v>
      </c>
      <c r="BF343" s="1" t="s">
        <v>42</v>
      </c>
      <c r="BG343" s="1" t="s">
        <v>39</v>
      </c>
      <c r="BH343" s="6"/>
      <c r="BI343" s="11"/>
      <c r="BJ343" s="1" t="s">
        <v>43</v>
      </c>
      <c r="BK343" s="1" t="s">
        <v>44</v>
      </c>
      <c r="BL343" s="6">
        <v>0.03</v>
      </c>
      <c r="BM343" s="6">
        <v>12.18</v>
      </c>
      <c r="BN343" s="1" t="s">
        <v>45</v>
      </c>
      <c r="BO343" s="1" t="s">
        <v>44</v>
      </c>
      <c r="BP343" s="6"/>
      <c r="BQ343" s="6"/>
      <c r="BR343" s="1" t="s">
        <v>46</v>
      </c>
      <c r="BS343" s="1" t="s">
        <v>47</v>
      </c>
      <c r="BT343" s="6"/>
      <c r="BU343" s="6"/>
      <c r="BV343" s="1" t="s">
        <v>46</v>
      </c>
      <c r="BW343" s="1" t="s">
        <v>41</v>
      </c>
      <c r="BX343" s="6">
        <v>0.06</v>
      </c>
      <c r="BY343" s="6">
        <v>63.54</v>
      </c>
      <c r="BZ343" s="1" t="s">
        <v>46</v>
      </c>
      <c r="CA343" s="1" t="s">
        <v>48</v>
      </c>
      <c r="CB343" s="6"/>
      <c r="CC343" s="6"/>
      <c r="CD343" s="1" t="s">
        <v>46</v>
      </c>
      <c r="CE343" s="1" t="s">
        <v>48</v>
      </c>
      <c r="CF343" s="6">
        <v>1.4E-2</v>
      </c>
      <c r="CG343" s="6">
        <v>21.475999999999999</v>
      </c>
      <c r="CH343" s="1" t="s">
        <v>46</v>
      </c>
      <c r="CI343" s="1" t="s">
        <v>39</v>
      </c>
      <c r="CJ343" s="6"/>
      <c r="CK343" s="6"/>
      <c r="CL343" s="1" t="s">
        <v>49</v>
      </c>
      <c r="CM343" s="1" t="s">
        <v>39</v>
      </c>
      <c r="CN343" s="6"/>
      <c r="CO343" s="6"/>
      <c r="CP343" s="1" t="s">
        <v>50</v>
      </c>
      <c r="CQ343" s="1" t="s">
        <v>51</v>
      </c>
      <c r="CR343" s="6">
        <v>0.05</v>
      </c>
      <c r="CS343" s="6">
        <v>8.4</v>
      </c>
      <c r="CT343" s="1" t="s">
        <v>50</v>
      </c>
      <c r="CU343" s="1" t="s">
        <v>39</v>
      </c>
      <c r="CV343" s="6">
        <v>7</v>
      </c>
      <c r="CW343" s="6">
        <v>9.9169999999999998</v>
      </c>
      <c r="CX343" s="1" t="s">
        <v>50</v>
      </c>
      <c r="CY343" s="1" t="s">
        <v>39</v>
      </c>
      <c r="CZ343" s="6">
        <v>5</v>
      </c>
      <c r="DA343" s="6">
        <v>8.0649999999999995</v>
      </c>
      <c r="DB343" s="1" t="s">
        <v>59</v>
      </c>
      <c r="DC343" s="1" t="s">
        <v>60</v>
      </c>
      <c r="DD343" s="6"/>
      <c r="DE343" s="6"/>
      <c r="DF343" s="1" t="s">
        <v>52</v>
      </c>
      <c r="DG343" s="1" t="s">
        <v>53</v>
      </c>
      <c r="DH343" s="6"/>
      <c r="DI343" s="6"/>
      <c r="DJ343" s="1" t="s">
        <v>31</v>
      </c>
      <c r="DK343" s="11"/>
    </row>
    <row r="344" spans="1:115" ht="15.75" x14ac:dyDescent="0.25">
      <c r="A344" s="6">
        <v>342</v>
      </c>
      <c r="B344" s="6">
        <v>2</v>
      </c>
      <c r="C344" s="9" t="s">
        <v>295</v>
      </c>
      <c r="D344" s="8" t="s">
        <v>373</v>
      </c>
      <c r="E344" s="6">
        <v>298.54399999999998</v>
      </c>
      <c r="F344" s="6">
        <v>292.483</v>
      </c>
      <c r="G344" s="10">
        <v>157.45511999999999</v>
      </c>
      <c r="H344" s="3">
        <f t="shared" si="27"/>
        <v>163.51611999999997</v>
      </c>
      <c r="I344" s="3">
        <f t="shared" si="28"/>
        <v>77.023600479999999</v>
      </c>
      <c r="J344" s="1" t="s">
        <v>28</v>
      </c>
      <c r="K344" s="1" t="s">
        <v>29</v>
      </c>
      <c r="L344" s="6"/>
      <c r="M344" s="6"/>
      <c r="N344" s="1" t="s">
        <v>30</v>
      </c>
      <c r="O344" s="1" t="s">
        <v>34</v>
      </c>
      <c r="P344" s="6"/>
      <c r="Q344" s="6"/>
      <c r="R344" s="1" t="s">
        <v>30</v>
      </c>
      <c r="S344" s="1" t="s">
        <v>32</v>
      </c>
      <c r="T344" s="6"/>
      <c r="U344" s="6"/>
      <c r="V344" s="6" t="s">
        <v>30</v>
      </c>
      <c r="W344" s="6" t="s">
        <v>33</v>
      </c>
      <c r="X344" s="6"/>
      <c r="Y344" s="6"/>
      <c r="Z344" s="1" t="s">
        <v>30</v>
      </c>
      <c r="AA344" s="1" t="s">
        <v>34</v>
      </c>
      <c r="AB344" s="6"/>
      <c r="AC344" s="6"/>
      <c r="AD344" s="1" t="s">
        <v>35</v>
      </c>
      <c r="AE344" s="1" t="s">
        <v>29</v>
      </c>
      <c r="AF344" s="6"/>
      <c r="AG344" s="6"/>
      <c r="AH344" s="1" t="s">
        <v>36</v>
      </c>
      <c r="AI344" s="1" t="s">
        <v>37</v>
      </c>
      <c r="AJ344" s="6"/>
      <c r="AK344" s="6"/>
      <c r="AL344" s="1" t="s">
        <v>38</v>
      </c>
      <c r="AM344" s="1" t="s">
        <v>39</v>
      </c>
      <c r="AN344" s="6"/>
      <c r="AO344" s="6"/>
      <c r="AP344" s="1" t="s">
        <v>40</v>
      </c>
      <c r="AQ344" s="1" t="s">
        <v>41</v>
      </c>
      <c r="AR344" s="6"/>
      <c r="AS344" s="6"/>
      <c r="AT344" s="6"/>
      <c r="AU344" s="6"/>
      <c r="AV344" s="6"/>
      <c r="AW344" s="6"/>
      <c r="AX344" s="1" t="s">
        <v>42</v>
      </c>
      <c r="AY344" s="1" t="s">
        <v>39</v>
      </c>
      <c r="AZ344" s="6"/>
      <c r="BA344" s="6"/>
      <c r="BB344" s="1" t="s">
        <v>42</v>
      </c>
      <c r="BC344" s="1" t="s">
        <v>33</v>
      </c>
      <c r="BD344" s="6">
        <v>5</v>
      </c>
      <c r="BE344" s="6">
        <f>14.812+22.218</f>
        <v>37.03</v>
      </c>
      <c r="BF344" s="1" t="s">
        <v>42</v>
      </c>
      <c r="BG344" s="1" t="s">
        <v>39</v>
      </c>
      <c r="BH344" s="6"/>
      <c r="BI344" s="11"/>
      <c r="BJ344" s="1" t="s">
        <v>43</v>
      </c>
      <c r="BK344" s="1" t="s">
        <v>44</v>
      </c>
      <c r="BL344" s="6"/>
      <c r="BM344" s="6"/>
      <c r="BN344" s="1" t="s">
        <v>45</v>
      </c>
      <c r="BO344" s="1" t="s">
        <v>44</v>
      </c>
      <c r="BP344" s="6"/>
      <c r="BQ344" s="6"/>
      <c r="BR344" s="1" t="s">
        <v>46</v>
      </c>
      <c r="BS344" s="1" t="s">
        <v>47</v>
      </c>
      <c r="BT344" s="6"/>
      <c r="BU344" s="6"/>
      <c r="BV344" s="1" t="s">
        <v>46</v>
      </c>
      <c r="BW344" s="1" t="s">
        <v>41</v>
      </c>
      <c r="BX344" s="6"/>
      <c r="BY344" s="6"/>
      <c r="BZ344" s="1" t="s">
        <v>46</v>
      </c>
      <c r="CA344" s="1" t="s">
        <v>48</v>
      </c>
      <c r="CB344" s="6"/>
      <c r="CC344" s="6"/>
      <c r="CD344" s="1" t="s">
        <v>46</v>
      </c>
      <c r="CE344" s="1" t="s">
        <v>48</v>
      </c>
      <c r="CF344" s="6"/>
      <c r="CG344" s="6"/>
      <c r="CH344" s="1" t="s">
        <v>46</v>
      </c>
      <c r="CI344" s="1" t="s">
        <v>39</v>
      </c>
      <c r="CJ344" s="6"/>
      <c r="CK344" s="6"/>
      <c r="CL344" s="1" t="s">
        <v>49</v>
      </c>
      <c r="CM344" s="1" t="s">
        <v>39</v>
      </c>
      <c r="CN344" s="6"/>
      <c r="CO344" s="6"/>
      <c r="CP344" s="1" t="s">
        <v>50</v>
      </c>
      <c r="CQ344" s="1" t="s">
        <v>51</v>
      </c>
      <c r="CR344" s="6"/>
      <c r="CS344" s="6"/>
      <c r="CT344" s="1" t="s">
        <v>50</v>
      </c>
      <c r="CU344" s="1" t="s">
        <v>39</v>
      </c>
      <c r="CV344" s="6"/>
      <c r="CW344" s="6"/>
      <c r="CX344" s="1" t="s">
        <v>50</v>
      </c>
      <c r="CY344" s="1" t="s">
        <v>39</v>
      </c>
      <c r="CZ344" s="6"/>
      <c r="DA344" s="6"/>
      <c r="DB344" s="1" t="s">
        <v>59</v>
      </c>
      <c r="DC344" s="1" t="s">
        <v>60</v>
      </c>
      <c r="DD344" s="6"/>
      <c r="DE344" s="6"/>
      <c r="DF344" s="1" t="s">
        <v>52</v>
      </c>
      <c r="DG344" s="1" t="s">
        <v>53</v>
      </c>
      <c r="DH344" s="6"/>
      <c r="DI344" s="6"/>
      <c r="DJ344" s="1" t="s">
        <v>31</v>
      </c>
      <c r="DK344" s="11">
        <f>0.254*G344</f>
        <v>39.993600479999998</v>
      </c>
    </row>
    <row r="345" spans="1:115" ht="15.75" x14ac:dyDescent="0.25">
      <c r="A345" s="6">
        <v>343</v>
      </c>
      <c r="B345" s="6">
        <v>2</v>
      </c>
      <c r="C345" s="9" t="s">
        <v>483</v>
      </c>
      <c r="D345" s="8" t="s">
        <v>373</v>
      </c>
      <c r="E345" s="6">
        <v>-8.8330000000000002</v>
      </c>
      <c r="F345" s="6">
        <v>246.48400000000001</v>
      </c>
      <c r="G345" s="10">
        <v>28.160520000000002</v>
      </c>
      <c r="H345" s="3">
        <f t="shared" si="27"/>
        <v>-227.15648000000002</v>
      </c>
      <c r="I345" s="3">
        <f t="shared" si="28"/>
        <v>2.964</v>
      </c>
      <c r="J345" s="1" t="s">
        <v>28</v>
      </c>
      <c r="K345" s="1" t="s">
        <v>29</v>
      </c>
      <c r="L345" s="6"/>
      <c r="M345" s="6"/>
      <c r="N345" s="1" t="s">
        <v>30</v>
      </c>
      <c r="O345" s="1" t="s">
        <v>34</v>
      </c>
      <c r="P345" s="6"/>
      <c r="Q345" s="6"/>
      <c r="R345" s="1" t="s">
        <v>30</v>
      </c>
      <c r="S345" s="1" t="s">
        <v>32</v>
      </c>
      <c r="T345" s="6"/>
      <c r="U345" s="6"/>
      <c r="V345" s="6" t="s">
        <v>30</v>
      </c>
      <c r="W345" s="6" t="s">
        <v>33</v>
      </c>
      <c r="X345" s="6"/>
      <c r="Y345" s="6"/>
      <c r="Z345" s="1" t="s">
        <v>30</v>
      </c>
      <c r="AA345" s="1" t="s">
        <v>34</v>
      </c>
      <c r="AB345" s="6"/>
      <c r="AC345" s="6"/>
      <c r="AD345" s="1" t="s">
        <v>35</v>
      </c>
      <c r="AE345" s="1" t="s">
        <v>29</v>
      </c>
      <c r="AF345" s="6"/>
      <c r="AG345" s="6"/>
      <c r="AH345" s="1" t="s">
        <v>36</v>
      </c>
      <c r="AI345" s="1" t="s">
        <v>37</v>
      </c>
      <c r="AJ345" s="6"/>
      <c r="AK345" s="6"/>
      <c r="AL345" s="1" t="s">
        <v>38</v>
      </c>
      <c r="AM345" s="1" t="s">
        <v>39</v>
      </c>
      <c r="AN345" s="6"/>
      <c r="AO345" s="6"/>
      <c r="AP345" s="1" t="s">
        <v>40</v>
      </c>
      <c r="AQ345" s="1" t="s">
        <v>41</v>
      </c>
      <c r="AR345" s="6"/>
      <c r="AS345" s="6"/>
      <c r="AT345" s="6"/>
      <c r="AU345" s="6"/>
      <c r="AV345" s="6"/>
      <c r="AW345" s="6"/>
      <c r="AX345" s="1" t="s">
        <v>42</v>
      </c>
      <c r="AY345" s="1" t="s">
        <v>39</v>
      </c>
      <c r="AZ345" s="6"/>
      <c r="BA345" s="6"/>
      <c r="BB345" s="1" t="s">
        <v>42</v>
      </c>
      <c r="BC345" s="1" t="s">
        <v>33</v>
      </c>
      <c r="BD345" s="6"/>
      <c r="BE345" s="6"/>
      <c r="BF345" s="1" t="s">
        <v>42</v>
      </c>
      <c r="BG345" s="1" t="s">
        <v>39</v>
      </c>
      <c r="BH345" s="6"/>
      <c r="BI345" s="11"/>
      <c r="BJ345" s="1" t="s">
        <v>43</v>
      </c>
      <c r="BK345" s="1" t="s">
        <v>44</v>
      </c>
      <c r="BL345" s="6">
        <v>6.0000000000000001E-3</v>
      </c>
      <c r="BM345" s="6">
        <v>2.964</v>
      </c>
      <c r="BN345" s="1" t="s">
        <v>45</v>
      </c>
      <c r="BO345" s="1" t="s">
        <v>44</v>
      </c>
      <c r="BP345" s="6"/>
      <c r="BQ345" s="6"/>
      <c r="BR345" s="1" t="s">
        <v>46</v>
      </c>
      <c r="BS345" s="1" t="s">
        <v>47</v>
      </c>
      <c r="BT345" s="6"/>
      <c r="BU345" s="6"/>
      <c r="BV345" s="1" t="s">
        <v>46</v>
      </c>
      <c r="BW345" s="1" t="s">
        <v>41</v>
      </c>
      <c r="BX345" s="6"/>
      <c r="BY345" s="6"/>
      <c r="BZ345" s="1" t="s">
        <v>46</v>
      </c>
      <c r="CA345" s="1" t="s">
        <v>48</v>
      </c>
      <c r="CB345" s="6"/>
      <c r="CC345" s="6"/>
      <c r="CD345" s="1" t="s">
        <v>46</v>
      </c>
      <c r="CE345" s="1" t="s">
        <v>48</v>
      </c>
      <c r="CF345" s="6"/>
      <c r="CG345" s="6"/>
      <c r="CH345" s="1" t="s">
        <v>46</v>
      </c>
      <c r="CI345" s="1" t="s">
        <v>39</v>
      </c>
      <c r="CJ345" s="6"/>
      <c r="CK345" s="6"/>
      <c r="CL345" s="1" t="s">
        <v>49</v>
      </c>
      <c r="CM345" s="1" t="s">
        <v>39</v>
      </c>
      <c r="CN345" s="6"/>
      <c r="CO345" s="6"/>
      <c r="CP345" s="1" t="s">
        <v>50</v>
      </c>
      <c r="CQ345" s="1" t="s">
        <v>51</v>
      </c>
      <c r="CR345" s="6"/>
      <c r="CS345" s="6"/>
      <c r="CT345" s="1" t="s">
        <v>50</v>
      </c>
      <c r="CU345" s="1" t="s">
        <v>39</v>
      </c>
      <c r="CV345" s="6"/>
      <c r="CW345" s="6"/>
      <c r="CX345" s="1" t="s">
        <v>50</v>
      </c>
      <c r="CY345" s="1" t="s">
        <v>39</v>
      </c>
      <c r="CZ345" s="6"/>
      <c r="DA345" s="6"/>
      <c r="DB345" s="1" t="s">
        <v>59</v>
      </c>
      <c r="DC345" s="1" t="s">
        <v>60</v>
      </c>
      <c r="DD345" s="6"/>
      <c r="DE345" s="6"/>
      <c r="DF345" s="1" t="s">
        <v>52</v>
      </c>
      <c r="DG345" s="1" t="s">
        <v>53</v>
      </c>
      <c r="DH345" s="6"/>
      <c r="DI345" s="6"/>
      <c r="DJ345" s="1" t="s">
        <v>31</v>
      </c>
      <c r="DK345" s="11"/>
    </row>
    <row r="346" spans="1:115" ht="15.75" x14ac:dyDescent="0.25">
      <c r="A346" s="6">
        <v>344</v>
      </c>
      <c r="B346" s="6">
        <v>2</v>
      </c>
      <c r="C346" s="9" t="s">
        <v>484</v>
      </c>
      <c r="D346" s="8" t="s">
        <v>373</v>
      </c>
      <c r="E346" s="6">
        <v>-13.095000000000001</v>
      </c>
      <c r="F346" s="6">
        <v>246.48500000000001</v>
      </c>
      <c r="G346" s="10">
        <v>35.646239999999999</v>
      </c>
      <c r="H346" s="3">
        <f t="shared" si="27"/>
        <v>-223.93376000000004</v>
      </c>
      <c r="I346" s="3">
        <f t="shared" si="28"/>
        <v>14.811999999999999</v>
      </c>
      <c r="J346" s="1" t="s">
        <v>28</v>
      </c>
      <c r="K346" s="1" t="s">
        <v>29</v>
      </c>
      <c r="L346" s="6"/>
      <c r="M346" s="6"/>
      <c r="N346" s="1" t="s">
        <v>30</v>
      </c>
      <c r="O346" s="1" t="s">
        <v>34</v>
      </c>
      <c r="P346" s="6"/>
      <c r="Q346" s="6"/>
      <c r="R346" s="1" t="s">
        <v>30</v>
      </c>
      <c r="S346" s="1" t="s">
        <v>32</v>
      </c>
      <c r="T346" s="6"/>
      <c r="U346" s="6"/>
      <c r="V346" s="6" t="s">
        <v>30</v>
      </c>
      <c r="W346" s="6" t="s">
        <v>33</v>
      </c>
      <c r="X346" s="6"/>
      <c r="Y346" s="6"/>
      <c r="Z346" s="1" t="s">
        <v>30</v>
      </c>
      <c r="AA346" s="1" t="s">
        <v>34</v>
      </c>
      <c r="AB346" s="6"/>
      <c r="AC346" s="6"/>
      <c r="AD346" s="1" t="s">
        <v>35</v>
      </c>
      <c r="AE346" s="1" t="s">
        <v>29</v>
      </c>
      <c r="AF346" s="6"/>
      <c r="AG346" s="6"/>
      <c r="AH346" s="1" t="s">
        <v>36</v>
      </c>
      <c r="AI346" s="1" t="s">
        <v>37</v>
      </c>
      <c r="AJ346" s="6"/>
      <c r="AK346" s="6"/>
      <c r="AL346" s="1" t="s">
        <v>38</v>
      </c>
      <c r="AM346" s="1" t="s">
        <v>39</v>
      </c>
      <c r="AN346" s="6"/>
      <c r="AO346" s="6"/>
      <c r="AP346" s="1" t="s">
        <v>40</v>
      </c>
      <c r="AQ346" s="1" t="s">
        <v>41</v>
      </c>
      <c r="AR346" s="6"/>
      <c r="AS346" s="6"/>
      <c r="AT346" s="6"/>
      <c r="AU346" s="6"/>
      <c r="AV346" s="6"/>
      <c r="AW346" s="6"/>
      <c r="AX346" s="1" t="s">
        <v>42</v>
      </c>
      <c r="AY346" s="1" t="s">
        <v>39</v>
      </c>
      <c r="AZ346" s="6"/>
      <c r="BA346" s="6"/>
      <c r="BB346" s="1" t="s">
        <v>42</v>
      </c>
      <c r="BC346" s="1" t="s">
        <v>33</v>
      </c>
      <c r="BD346" s="6">
        <v>2</v>
      </c>
      <c r="BE346" s="6">
        <v>14.811999999999999</v>
      </c>
      <c r="BF346" s="1" t="s">
        <v>42</v>
      </c>
      <c r="BG346" s="1" t="s">
        <v>39</v>
      </c>
      <c r="BH346" s="6"/>
      <c r="BI346" s="11"/>
      <c r="BJ346" s="1" t="s">
        <v>43</v>
      </c>
      <c r="BK346" s="1" t="s">
        <v>44</v>
      </c>
      <c r="BL346" s="6"/>
      <c r="BM346" s="6"/>
      <c r="BN346" s="1" t="s">
        <v>45</v>
      </c>
      <c r="BO346" s="1" t="s">
        <v>44</v>
      </c>
      <c r="BP346" s="6"/>
      <c r="BQ346" s="6"/>
      <c r="BR346" s="1" t="s">
        <v>46</v>
      </c>
      <c r="BS346" s="1" t="s">
        <v>47</v>
      </c>
      <c r="BT346" s="6"/>
      <c r="BU346" s="6"/>
      <c r="BV346" s="1" t="s">
        <v>46</v>
      </c>
      <c r="BW346" s="1" t="s">
        <v>41</v>
      </c>
      <c r="BX346" s="6"/>
      <c r="BY346" s="6"/>
      <c r="BZ346" s="1" t="s">
        <v>46</v>
      </c>
      <c r="CA346" s="1" t="s">
        <v>48</v>
      </c>
      <c r="CB346" s="6"/>
      <c r="CC346" s="6"/>
      <c r="CD346" s="1" t="s">
        <v>46</v>
      </c>
      <c r="CE346" s="1" t="s">
        <v>48</v>
      </c>
      <c r="CF346" s="6"/>
      <c r="CG346" s="6"/>
      <c r="CH346" s="1" t="s">
        <v>46</v>
      </c>
      <c r="CI346" s="1" t="s">
        <v>39</v>
      </c>
      <c r="CJ346" s="6"/>
      <c r="CK346" s="6"/>
      <c r="CL346" s="1" t="s">
        <v>49</v>
      </c>
      <c r="CM346" s="1" t="s">
        <v>39</v>
      </c>
      <c r="CN346" s="6"/>
      <c r="CO346" s="6"/>
      <c r="CP346" s="1" t="s">
        <v>50</v>
      </c>
      <c r="CQ346" s="1" t="s">
        <v>51</v>
      </c>
      <c r="CR346" s="6"/>
      <c r="CS346" s="6"/>
      <c r="CT346" s="1" t="s">
        <v>50</v>
      </c>
      <c r="CU346" s="1" t="s">
        <v>39</v>
      </c>
      <c r="CV346" s="6"/>
      <c r="CW346" s="6"/>
      <c r="CX346" s="1" t="s">
        <v>50</v>
      </c>
      <c r="CY346" s="1" t="s">
        <v>39</v>
      </c>
      <c r="CZ346" s="6"/>
      <c r="DA346" s="6"/>
      <c r="DB346" s="1" t="s">
        <v>59</v>
      </c>
      <c r="DC346" s="1" t="s">
        <v>60</v>
      </c>
      <c r="DD346" s="6"/>
      <c r="DE346" s="6"/>
      <c r="DF346" s="1" t="s">
        <v>52</v>
      </c>
      <c r="DG346" s="1" t="s">
        <v>53</v>
      </c>
      <c r="DH346" s="6"/>
      <c r="DI346" s="6"/>
      <c r="DJ346" s="1" t="s">
        <v>31</v>
      </c>
      <c r="DK346" s="11"/>
    </row>
    <row r="347" spans="1:115" s="12" customFormat="1" ht="15.75" x14ac:dyDescent="0.25">
      <c r="A347" s="6">
        <v>345</v>
      </c>
      <c r="B347" s="6">
        <v>2</v>
      </c>
      <c r="C347" s="9" t="s">
        <v>296</v>
      </c>
      <c r="D347" s="8" t="s">
        <v>373</v>
      </c>
      <c r="E347" s="6">
        <v>139.398</v>
      </c>
      <c r="F347" s="6">
        <v>3.1869999999999998</v>
      </c>
      <c r="G347" s="10">
        <v>184.02083999999999</v>
      </c>
      <c r="H347" s="3">
        <f t="shared" si="27"/>
        <v>320.23183999999998</v>
      </c>
      <c r="I347" s="3">
        <f t="shared" si="28"/>
        <v>331.48800000000006</v>
      </c>
      <c r="J347" s="1" t="s">
        <v>28</v>
      </c>
      <c r="K347" s="1" t="s">
        <v>29</v>
      </c>
      <c r="L347" s="6"/>
      <c r="M347" s="6"/>
      <c r="N347" s="1" t="s">
        <v>30</v>
      </c>
      <c r="O347" s="1" t="s">
        <v>34</v>
      </c>
      <c r="P347" s="6"/>
      <c r="Q347" s="6"/>
      <c r="R347" s="1" t="s">
        <v>30</v>
      </c>
      <c r="S347" s="1" t="s">
        <v>32</v>
      </c>
      <c r="T347" s="6"/>
      <c r="U347" s="6"/>
      <c r="V347" s="6" t="s">
        <v>30</v>
      </c>
      <c r="W347" s="6" t="s">
        <v>33</v>
      </c>
      <c r="X347" s="6"/>
      <c r="Y347" s="6"/>
      <c r="Z347" s="1" t="s">
        <v>30</v>
      </c>
      <c r="AA347" s="1" t="s">
        <v>34</v>
      </c>
      <c r="AB347" s="6"/>
      <c r="AC347" s="6"/>
      <c r="AD347" s="1" t="s">
        <v>35</v>
      </c>
      <c r="AE347" s="1" t="s">
        <v>29</v>
      </c>
      <c r="AF347" s="6"/>
      <c r="AG347" s="6"/>
      <c r="AH347" s="1" t="s">
        <v>36</v>
      </c>
      <c r="AI347" s="1" t="s">
        <v>37</v>
      </c>
      <c r="AJ347" s="6"/>
      <c r="AK347" s="6"/>
      <c r="AL347" s="1" t="s">
        <v>38</v>
      </c>
      <c r="AM347" s="1" t="s">
        <v>39</v>
      </c>
      <c r="AN347" s="6"/>
      <c r="AO347" s="6"/>
      <c r="AP347" s="1" t="s">
        <v>40</v>
      </c>
      <c r="AQ347" s="1" t="s">
        <v>41</v>
      </c>
      <c r="AR347" s="6"/>
      <c r="AS347" s="6"/>
      <c r="AT347" s="6"/>
      <c r="AU347" s="6"/>
      <c r="AV347" s="6"/>
      <c r="AW347" s="6"/>
      <c r="AX347" s="1" t="s">
        <v>42</v>
      </c>
      <c r="AY347" s="1" t="s">
        <v>39</v>
      </c>
      <c r="AZ347" s="6"/>
      <c r="BA347" s="6"/>
      <c r="BB347" s="1" t="s">
        <v>42</v>
      </c>
      <c r="BC347" s="1" t="s">
        <v>33</v>
      </c>
      <c r="BD347" s="6">
        <v>3</v>
      </c>
      <c r="BE347" s="6">
        <v>22.218</v>
      </c>
      <c r="BF347" s="1" t="s">
        <v>42</v>
      </c>
      <c r="BG347" s="1" t="s">
        <v>39</v>
      </c>
      <c r="BH347" s="6">
        <v>13</v>
      </c>
      <c r="BI347" s="11">
        <v>306.8</v>
      </c>
      <c r="BJ347" s="1" t="s">
        <v>43</v>
      </c>
      <c r="BK347" s="1" t="s">
        <v>44</v>
      </c>
      <c r="BL347" s="6">
        <v>5.0000000000000001E-3</v>
      </c>
      <c r="BM347" s="6">
        <v>2.4700000000000002</v>
      </c>
      <c r="BN347" s="1" t="s">
        <v>45</v>
      </c>
      <c r="BO347" s="1" t="s">
        <v>44</v>
      </c>
      <c r="BP347" s="6"/>
      <c r="BQ347" s="6"/>
      <c r="BR347" s="1" t="s">
        <v>46</v>
      </c>
      <c r="BS347" s="1" t="s">
        <v>47</v>
      </c>
      <c r="BT347" s="6"/>
      <c r="BU347" s="6"/>
      <c r="BV347" s="1" t="s">
        <v>46</v>
      </c>
      <c r="BW347" s="1" t="s">
        <v>41</v>
      </c>
      <c r="BX347" s="6"/>
      <c r="BY347" s="6"/>
      <c r="BZ347" s="1" t="s">
        <v>46</v>
      </c>
      <c r="CA347" s="1" t="s">
        <v>48</v>
      </c>
      <c r="CB347" s="6"/>
      <c r="CC347" s="6"/>
      <c r="CD347" s="1" t="s">
        <v>46</v>
      </c>
      <c r="CE347" s="1" t="s">
        <v>48</v>
      </c>
      <c r="CF347" s="6"/>
      <c r="CG347" s="6"/>
      <c r="CH347" s="1" t="s">
        <v>46</v>
      </c>
      <c r="CI347" s="1" t="s">
        <v>39</v>
      </c>
      <c r="CJ347" s="6"/>
      <c r="CK347" s="6"/>
      <c r="CL347" s="1" t="s">
        <v>49</v>
      </c>
      <c r="CM347" s="1" t="s">
        <v>39</v>
      </c>
      <c r="CN347" s="6"/>
      <c r="CO347" s="6"/>
      <c r="CP347" s="1" t="s">
        <v>50</v>
      </c>
      <c r="CQ347" s="1" t="s">
        <v>51</v>
      </c>
      <c r="CR347" s="6"/>
      <c r="CS347" s="6"/>
      <c r="CT347" s="1" t="s">
        <v>50</v>
      </c>
      <c r="CU347" s="1" t="s">
        <v>39</v>
      </c>
      <c r="CV347" s="6"/>
      <c r="CW347" s="6"/>
      <c r="CX347" s="1" t="s">
        <v>50</v>
      </c>
      <c r="CY347" s="1" t="s">
        <v>39</v>
      </c>
      <c r="CZ347" s="6"/>
      <c r="DA347" s="6"/>
      <c r="DB347" s="1" t="s">
        <v>59</v>
      </c>
      <c r="DC347" s="1" t="s">
        <v>60</v>
      </c>
      <c r="DD347" s="6"/>
      <c r="DE347" s="6"/>
      <c r="DF347" s="1" t="s">
        <v>52</v>
      </c>
      <c r="DG347" s="1" t="s">
        <v>53</v>
      </c>
      <c r="DH347" s="6"/>
      <c r="DI347" s="6"/>
      <c r="DJ347" s="1" t="s">
        <v>31</v>
      </c>
      <c r="DK347" s="11"/>
    </row>
    <row r="348" spans="1:115" ht="15.75" x14ac:dyDescent="0.25">
      <c r="A348" s="6">
        <v>346</v>
      </c>
      <c r="B348" s="6">
        <v>2</v>
      </c>
      <c r="C348" s="9" t="s">
        <v>485</v>
      </c>
      <c r="D348" s="8" t="s">
        <v>373</v>
      </c>
      <c r="E348" s="6">
        <v>210.82</v>
      </c>
      <c r="F348" s="6">
        <v>11.002000000000001</v>
      </c>
      <c r="G348" s="10">
        <v>98.134079999999997</v>
      </c>
      <c r="H348" s="3">
        <f t="shared" si="27"/>
        <v>297.95207999999997</v>
      </c>
      <c r="I348" s="3">
        <f t="shared" si="28"/>
        <v>169.00330995200002</v>
      </c>
      <c r="J348" s="1" t="s">
        <v>28</v>
      </c>
      <c r="K348" s="1" t="s">
        <v>29</v>
      </c>
      <c r="L348" s="6">
        <v>6.5000000000000002E-2</v>
      </c>
      <c r="M348" s="6">
        <v>83.525000000000006</v>
      </c>
      <c r="N348" s="1" t="s">
        <v>30</v>
      </c>
      <c r="O348" s="1" t="s">
        <v>34</v>
      </c>
      <c r="P348" s="6"/>
      <c r="Q348" s="6"/>
      <c r="R348" s="1" t="s">
        <v>30</v>
      </c>
      <c r="S348" s="1" t="s">
        <v>32</v>
      </c>
      <c r="T348" s="6"/>
      <c r="U348" s="6"/>
      <c r="V348" s="6" t="s">
        <v>30</v>
      </c>
      <c r="W348" s="6" t="s">
        <v>33</v>
      </c>
      <c r="X348" s="6"/>
      <c r="Y348" s="6"/>
      <c r="Z348" s="1" t="s">
        <v>30</v>
      </c>
      <c r="AA348" s="1" t="s">
        <v>34</v>
      </c>
      <c r="AB348" s="6"/>
      <c r="AC348" s="6"/>
      <c r="AD348" s="1" t="s">
        <v>35</v>
      </c>
      <c r="AE348" s="1" t="s">
        <v>29</v>
      </c>
      <c r="AF348" s="6">
        <v>0.03</v>
      </c>
      <c r="AG348" s="6">
        <v>41.46</v>
      </c>
      <c r="AH348" s="1" t="s">
        <v>36</v>
      </c>
      <c r="AI348" s="1" t="s">
        <v>37</v>
      </c>
      <c r="AJ348" s="6"/>
      <c r="AK348" s="6"/>
      <c r="AL348" s="1" t="s">
        <v>38</v>
      </c>
      <c r="AM348" s="1" t="s">
        <v>39</v>
      </c>
      <c r="AN348" s="6"/>
      <c r="AO348" s="6"/>
      <c r="AP348" s="1" t="s">
        <v>40</v>
      </c>
      <c r="AQ348" s="1" t="s">
        <v>41</v>
      </c>
      <c r="AR348" s="6"/>
      <c r="AS348" s="6"/>
      <c r="AT348" s="6"/>
      <c r="AU348" s="6"/>
      <c r="AV348" s="6"/>
      <c r="AW348" s="6"/>
      <c r="AX348" s="1" t="s">
        <v>42</v>
      </c>
      <c r="AY348" s="1" t="s">
        <v>39</v>
      </c>
      <c r="AZ348" s="6"/>
      <c r="BA348" s="6"/>
      <c r="BB348" s="1" t="s">
        <v>42</v>
      </c>
      <c r="BC348" s="1" t="s">
        <v>33</v>
      </c>
      <c r="BD348" s="6"/>
      <c r="BE348" s="6"/>
      <c r="BF348" s="1" t="s">
        <v>42</v>
      </c>
      <c r="BG348" s="1" t="s">
        <v>39</v>
      </c>
      <c r="BH348" s="6"/>
      <c r="BI348" s="11"/>
      <c r="BJ348" s="1" t="s">
        <v>43</v>
      </c>
      <c r="BK348" s="1" t="s">
        <v>44</v>
      </c>
      <c r="BL348" s="6"/>
      <c r="BM348" s="6"/>
      <c r="BN348" s="1" t="s">
        <v>45</v>
      </c>
      <c r="BO348" s="1" t="s">
        <v>44</v>
      </c>
      <c r="BP348" s="6"/>
      <c r="BQ348" s="6"/>
      <c r="BR348" s="1" t="s">
        <v>46</v>
      </c>
      <c r="BS348" s="1" t="s">
        <v>47</v>
      </c>
      <c r="BT348" s="6"/>
      <c r="BU348" s="6"/>
      <c r="BV348" s="1" t="s">
        <v>46</v>
      </c>
      <c r="BW348" s="1" t="s">
        <v>41</v>
      </c>
      <c r="BX348" s="6">
        <v>5.0000000000000001E-3</v>
      </c>
      <c r="BY348" s="6">
        <v>3.3849999999999998</v>
      </c>
      <c r="BZ348" s="1" t="s">
        <v>46</v>
      </c>
      <c r="CA348" s="1" t="s">
        <v>48</v>
      </c>
      <c r="CB348" s="6"/>
      <c r="CC348" s="6"/>
      <c r="CD348" s="1" t="s">
        <v>46</v>
      </c>
      <c r="CE348" s="1" t="s">
        <v>48</v>
      </c>
      <c r="CF348" s="6"/>
      <c r="CG348" s="6"/>
      <c r="CH348" s="1" t="s">
        <v>46</v>
      </c>
      <c r="CI348" s="1" t="s">
        <v>39</v>
      </c>
      <c r="CJ348" s="6"/>
      <c r="CK348" s="6"/>
      <c r="CL348" s="1" t="s">
        <v>49</v>
      </c>
      <c r="CM348" s="1" t="s">
        <v>39</v>
      </c>
      <c r="CN348" s="6">
        <v>5</v>
      </c>
      <c r="CO348" s="6">
        <v>2.88</v>
      </c>
      <c r="CP348" s="1" t="s">
        <v>50</v>
      </c>
      <c r="CQ348" s="1" t="s">
        <v>51</v>
      </c>
      <c r="CR348" s="6">
        <v>0.05</v>
      </c>
      <c r="CS348" s="6">
        <v>8.4</v>
      </c>
      <c r="CT348" s="1" t="s">
        <v>50</v>
      </c>
      <c r="CU348" s="1" t="s">
        <v>39</v>
      </c>
      <c r="CV348" s="6">
        <v>7</v>
      </c>
      <c r="CW348" s="6">
        <v>1.1619999999999999</v>
      </c>
      <c r="CX348" s="1" t="s">
        <v>50</v>
      </c>
      <c r="CY348" s="1" t="s">
        <v>39</v>
      </c>
      <c r="CZ348" s="6">
        <v>2</v>
      </c>
      <c r="DA348" s="6">
        <v>3.226</v>
      </c>
      <c r="DB348" s="1" t="s">
        <v>59</v>
      </c>
      <c r="DC348" s="1" t="s">
        <v>60</v>
      </c>
      <c r="DD348" s="6"/>
      <c r="DE348" s="6"/>
      <c r="DF348" s="1" t="s">
        <v>52</v>
      </c>
      <c r="DG348" s="1" t="s">
        <v>53</v>
      </c>
      <c r="DH348" s="6"/>
      <c r="DI348" s="6"/>
      <c r="DJ348" s="1" t="s">
        <v>31</v>
      </c>
      <c r="DK348" s="11">
        <f>0.2544*G348</f>
        <v>24.965309952000002</v>
      </c>
    </row>
    <row r="349" spans="1:115" ht="15.75" x14ac:dyDescent="0.25">
      <c r="A349" s="6">
        <v>347</v>
      </c>
      <c r="B349" s="6">
        <v>2</v>
      </c>
      <c r="C349" s="9" t="s">
        <v>486</v>
      </c>
      <c r="D349" s="8" t="s">
        <v>373</v>
      </c>
      <c r="E349" s="6">
        <v>186.43700000000001</v>
      </c>
      <c r="F349" s="6">
        <v>0</v>
      </c>
      <c r="G349" s="10">
        <v>88.836839999999995</v>
      </c>
      <c r="H349" s="3">
        <f t="shared" si="27"/>
        <v>275.27384000000001</v>
      </c>
      <c r="I349" s="3">
        <f t="shared" si="28"/>
        <v>25.480092096</v>
      </c>
      <c r="J349" s="1" t="s">
        <v>28</v>
      </c>
      <c r="K349" s="1" t="s">
        <v>29</v>
      </c>
      <c r="L349" s="6"/>
      <c r="M349" s="6"/>
      <c r="N349" s="1" t="s">
        <v>30</v>
      </c>
      <c r="O349" s="1" t="s">
        <v>34</v>
      </c>
      <c r="P349" s="6"/>
      <c r="Q349" s="6"/>
      <c r="R349" s="1" t="s">
        <v>30</v>
      </c>
      <c r="S349" s="1" t="s">
        <v>32</v>
      </c>
      <c r="T349" s="6"/>
      <c r="U349" s="6"/>
      <c r="V349" s="6" t="s">
        <v>30</v>
      </c>
      <c r="W349" s="6" t="s">
        <v>33</v>
      </c>
      <c r="X349" s="6"/>
      <c r="Y349" s="6"/>
      <c r="Z349" s="1" t="s">
        <v>30</v>
      </c>
      <c r="AA349" s="1" t="s">
        <v>34</v>
      </c>
      <c r="AB349" s="6"/>
      <c r="AC349" s="6"/>
      <c r="AD349" s="1" t="s">
        <v>35</v>
      </c>
      <c r="AE349" s="1" t="s">
        <v>29</v>
      </c>
      <c r="AF349" s="6"/>
      <c r="AG349" s="6"/>
      <c r="AH349" s="1" t="s">
        <v>36</v>
      </c>
      <c r="AI349" s="1" t="s">
        <v>37</v>
      </c>
      <c r="AJ349" s="6"/>
      <c r="AK349" s="6"/>
      <c r="AL349" s="1" t="s">
        <v>38</v>
      </c>
      <c r="AM349" s="1" t="s">
        <v>39</v>
      </c>
      <c r="AN349" s="6"/>
      <c r="AO349" s="6"/>
      <c r="AP349" s="1" t="s">
        <v>40</v>
      </c>
      <c r="AQ349" s="1" t="s">
        <v>41</v>
      </c>
      <c r="AR349" s="6"/>
      <c r="AS349" s="6"/>
      <c r="AT349" s="6"/>
      <c r="AU349" s="6"/>
      <c r="AV349" s="6"/>
      <c r="AW349" s="6"/>
      <c r="AX349" s="1" t="s">
        <v>42</v>
      </c>
      <c r="AY349" s="1" t="s">
        <v>39</v>
      </c>
      <c r="AZ349" s="6"/>
      <c r="BA349" s="6"/>
      <c r="BB349" s="1" t="s">
        <v>42</v>
      </c>
      <c r="BC349" s="1" t="s">
        <v>33</v>
      </c>
      <c r="BD349" s="6"/>
      <c r="BE349" s="6"/>
      <c r="BF349" s="1" t="s">
        <v>42</v>
      </c>
      <c r="BG349" s="1" t="s">
        <v>39</v>
      </c>
      <c r="BH349" s="6"/>
      <c r="BI349" s="11"/>
      <c r="BJ349" s="1" t="s">
        <v>43</v>
      </c>
      <c r="BK349" s="1" t="s">
        <v>44</v>
      </c>
      <c r="BL349" s="6"/>
      <c r="BM349" s="6"/>
      <c r="BN349" s="1" t="s">
        <v>45</v>
      </c>
      <c r="BO349" s="1" t="s">
        <v>44</v>
      </c>
      <c r="BP349" s="6"/>
      <c r="BQ349" s="6"/>
      <c r="BR349" s="1" t="s">
        <v>46</v>
      </c>
      <c r="BS349" s="1" t="s">
        <v>47</v>
      </c>
      <c r="BT349" s="6"/>
      <c r="BU349" s="6"/>
      <c r="BV349" s="1" t="s">
        <v>46</v>
      </c>
      <c r="BW349" s="1" t="s">
        <v>41</v>
      </c>
      <c r="BX349" s="6"/>
      <c r="BY349" s="6"/>
      <c r="BZ349" s="1" t="s">
        <v>46</v>
      </c>
      <c r="CA349" s="1" t="s">
        <v>48</v>
      </c>
      <c r="CB349" s="6"/>
      <c r="CC349" s="6"/>
      <c r="CD349" s="1" t="s">
        <v>46</v>
      </c>
      <c r="CE349" s="1" t="s">
        <v>48</v>
      </c>
      <c r="CF349" s="6"/>
      <c r="CG349" s="6"/>
      <c r="CH349" s="1" t="s">
        <v>46</v>
      </c>
      <c r="CI349" s="1" t="s">
        <v>39</v>
      </c>
      <c r="CJ349" s="6"/>
      <c r="CK349" s="6"/>
      <c r="CL349" s="1" t="s">
        <v>49</v>
      </c>
      <c r="CM349" s="1" t="s">
        <v>39</v>
      </c>
      <c r="CN349" s="6">
        <v>5</v>
      </c>
      <c r="CO349" s="6">
        <v>2.88</v>
      </c>
      <c r="CP349" s="1" t="s">
        <v>50</v>
      </c>
      <c r="CQ349" s="1" t="s">
        <v>51</v>
      </c>
      <c r="CR349" s="6"/>
      <c r="CS349" s="6"/>
      <c r="CT349" s="1" t="s">
        <v>50</v>
      </c>
      <c r="CU349" s="1" t="s">
        <v>39</v>
      </c>
      <c r="CV349" s="6"/>
      <c r="CW349" s="6"/>
      <c r="CX349" s="1" t="s">
        <v>50</v>
      </c>
      <c r="CY349" s="1" t="s">
        <v>39</v>
      </c>
      <c r="CZ349" s="6"/>
      <c r="DA349" s="6"/>
      <c r="DB349" s="1" t="s">
        <v>59</v>
      </c>
      <c r="DC349" s="1" t="s">
        <v>60</v>
      </c>
      <c r="DD349" s="6"/>
      <c r="DE349" s="6"/>
      <c r="DF349" s="1" t="s">
        <v>52</v>
      </c>
      <c r="DG349" s="1" t="s">
        <v>53</v>
      </c>
      <c r="DH349" s="6"/>
      <c r="DI349" s="6"/>
      <c r="DJ349" s="1" t="s">
        <v>31</v>
      </c>
      <c r="DK349" s="11">
        <f>0.2544*G349</f>
        <v>22.600092096000001</v>
      </c>
    </row>
    <row r="350" spans="1:115" ht="15.75" x14ac:dyDescent="0.25">
      <c r="A350" s="6">
        <v>348</v>
      </c>
      <c r="B350" s="6">
        <v>2</v>
      </c>
      <c r="C350" s="9" t="s">
        <v>297</v>
      </c>
      <c r="D350" s="8" t="s">
        <v>373</v>
      </c>
      <c r="E350" s="6">
        <v>396.86</v>
      </c>
      <c r="F350" s="6">
        <v>4.9720000000000004</v>
      </c>
      <c r="G350" s="10">
        <v>200.01012</v>
      </c>
      <c r="H350" s="3">
        <f t="shared" si="27"/>
        <v>591.89812000000006</v>
      </c>
      <c r="I350" s="3">
        <f t="shared" si="28"/>
        <v>50.882574528000006</v>
      </c>
      <c r="J350" s="1" t="s">
        <v>28</v>
      </c>
      <c r="K350" s="1" t="s">
        <v>29</v>
      </c>
      <c r="L350" s="6"/>
      <c r="M350" s="6"/>
      <c r="N350" s="1" t="s">
        <v>30</v>
      </c>
      <c r="O350" s="1" t="s">
        <v>34</v>
      </c>
      <c r="P350" s="6"/>
      <c r="Q350" s="6"/>
      <c r="R350" s="1" t="s">
        <v>30</v>
      </c>
      <c r="S350" s="1" t="s">
        <v>32</v>
      </c>
      <c r="T350" s="6"/>
      <c r="U350" s="6"/>
      <c r="V350" s="6" t="s">
        <v>30</v>
      </c>
      <c r="W350" s="6" t="s">
        <v>33</v>
      </c>
      <c r="X350" s="6"/>
      <c r="Y350" s="6"/>
      <c r="Z350" s="1" t="s">
        <v>30</v>
      </c>
      <c r="AA350" s="1" t="s">
        <v>34</v>
      </c>
      <c r="AB350" s="6"/>
      <c r="AC350" s="6"/>
      <c r="AD350" s="1" t="s">
        <v>35</v>
      </c>
      <c r="AE350" s="1" t="s">
        <v>29</v>
      </c>
      <c r="AF350" s="6"/>
      <c r="AG350" s="6"/>
      <c r="AH350" s="1" t="s">
        <v>36</v>
      </c>
      <c r="AI350" s="1" t="s">
        <v>37</v>
      </c>
      <c r="AJ350" s="6"/>
      <c r="AK350" s="6"/>
      <c r="AL350" s="1" t="s">
        <v>38</v>
      </c>
      <c r="AM350" s="1" t="s">
        <v>39</v>
      </c>
      <c r="AN350" s="6"/>
      <c r="AO350" s="6"/>
      <c r="AP350" s="1" t="s">
        <v>40</v>
      </c>
      <c r="AQ350" s="1" t="s">
        <v>41</v>
      </c>
      <c r="AR350" s="6"/>
      <c r="AS350" s="6"/>
      <c r="AT350" s="6"/>
      <c r="AU350" s="6"/>
      <c r="AV350" s="6"/>
      <c r="AW350" s="6"/>
      <c r="AX350" s="1" t="s">
        <v>42</v>
      </c>
      <c r="AY350" s="1" t="s">
        <v>39</v>
      </c>
      <c r="AZ350" s="6"/>
      <c r="BA350" s="6"/>
      <c r="BB350" s="1" t="s">
        <v>42</v>
      </c>
      <c r="BC350" s="1" t="s">
        <v>33</v>
      </c>
      <c r="BD350" s="6"/>
      <c r="BE350" s="6"/>
      <c r="BF350" s="1" t="s">
        <v>42</v>
      </c>
      <c r="BG350" s="1" t="s">
        <v>39</v>
      </c>
      <c r="BH350" s="6"/>
      <c r="BI350" s="11"/>
      <c r="BJ350" s="1" t="s">
        <v>43</v>
      </c>
      <c r="BK350" s="1" t="s">
        <v>44</v>
      </c>
      <c r="BL350" s="6"/>
      <c r="BM350" s="6"/>
      <c r="BN350" s="1" t="s">
        <v>45</v>
      </c>
      <c r="BO350" s="1" t="s">
        <v>44</v>
      </c>
      <c r="BP350" s="6"/>
      <c r="BQ350" s="6"/>
      <c r="BR350" s="1" t="s">
        <v>46</v>
      </c>
      <c r="BS350" s="1" t="s">
        <v>47</v>
      </c>
      <c r="BT350" s="6"/>
      <c r="BU350" s="6"/>
      <c r="BV350" s="1" t="s">
        <v>46</v>
      </c>
      <c r="BW350" s="1" t="s">
        <v>41</v>
      </c>
      <c r="BX350" s="6"/>
      <c r="BY350" s="6"/>
      <c r="BZ350" s="1" t="s">
        <v>46</v>
      </c>
      <c r="CA350" s="1" t="s">
        <v>48</v>
      </c>
      <c r="CB350" s="6"/>
      <c r="CC350" s="6"/>
      <c r="CD350" s="1" t="s">
        <v>46</v>
      </c>
      <c r="CE350" s="1" t="s">
        <v>48</v>
      </c>
      <c r="CF350" s="6"/>
      <c r="CG350" s="6"/>
      <c r="CH350" s="1" t="s">
        <v>46</v>
      </c>
      <c r="CI350" s="1" t="s">
        <v>39</v>
      </c>
      <c r="CJ350" s="6"/>
      <c r="CK350" s="6"/>
      <c r="CL350" s="1" t="s">
        <v>49</v>
      </c>
      <c r="CM350" s="1" t="s">
        <v>39</v>
      </c>
      <c r="CN350" s="6"/>
      <c r="CO350" s="6"/>
      <c r="CP350" s="1" t="s">
        <v>50</v>
      </c>
      <c r="CQ350" s="1" t="s">
        <v>51</v>
      </c>
      <c r="CR350" s="6"/>
      <c r="CS350" s="6"/>
      <c r="CT350" s="1" t="s">
        <v>50</v>
      </c>
      <c r="CU350" s="1" t="s">
        <v>39</v>
      </c>
      <c r="CV350" s="6"/>
      <c r="CW350" s="6"/>
      <c r="CX350" s="1" t="s">
        <v>50</v>
      </c>
      <c r="CY350" s="1" t="s">
        <v>39</v>
      </c>
      <c r="CZ350" s="6"/>
      <c r="DA350" s="6"/>
      <c r="DB350" s="1" t="s">
        <v>59</v>
      </c>
      <c r="DC350" s="1" t="s">
        <v>60</v>
      </c>
      <c r="DD350" s="6"/>
      <c r="DE350" s="6"/>
      <c r="DF350" s="1" t="s">
        <v>52</v>
      </c>
      <c r="DG350" s="1" t="s">
        <v>53</v>
      </c>
      <c r="DH350" s="6"/>
      <c r="DI350" s="6"/>
      <c r="DJ350" s="1" t="s">
        <v>31</v>
      </c>
      <c r="DK350" s="11">
        <f>0.2544*G350</f>
        <v>50.882574528000006</v>
      </c>
    </row>
    <row r="351" spans="1:115" s="12" customFormat="1" ht="15.75" x14ac:dyDescent="0.25">
      <c r="A351" s="6">
        <v>349</v>
      </c>
      <c r="B351" s="6">
        <v>3</v>
      </c>
      <c r="C351" s="9" t="s">
        <v>298</v>
      </c>
      <c r="D351" s="8" t="s">
        <v>373</v>
      </c>
      <c r="E351" s="6">
        <v>91.459000000000003</v>
      </c>
      <c r="F351" s="6">
        <v>0.99099999999999999</v>
      </c>
      <c r="G351" s="10">
        <v>78.815880000000007</v>
      </c>
      <c r="H351" s="3">
        <f t="shared" si="27"/>
        <v>169.28388000000001</v>
      </c>
      <c r="I351" s="3">
        <f t="shared" si="28"/>
        <v>252.75700000000001</v>
      </c>
      <c r="J351" s="1" t="s">
        <v>28</v>
      </c>
      <c r="K351" s="1" t="s">
        <v>29</v>
      </c>
      <c r="L351" s="6">
        <v>0.01</v>
      </c>
      <c r="M351" s="6">
        <v>5.37</v>
      </c>
      <c r="N351" s="1" t="s">
        <v>30</v>
      </c>
      <c r="O351" s="1" t="s">
        <v>34</v>
      </c>
      <c r="P351" s="6"/>
      <c r="Q351" s="6"/>
      <c r="R351" s="1" t="s">
        <v>30</v>
      </c>
      <c r="S351" s="1" t="s">
        <v>32</v>
      </c>
      <c r="T351" s="6"/>
      <c r="U351" s="6"/>
      <c r="V351" s="6" t="s">
        <v>30</v>
      </c>
      <c r="W351" s="6" t="s">
        <v>33</v>
      </c>
      <c r="X351" s="6"/>
      <c r="Y351" s="6"/>
      <c r="Z351" s="1" t="s">
        <v>30</v>
      </c>
      <c r="AA351" s="1" t="s">
        <v>34</v>
      </c>
      <c r="AB351" s="6"/>
      <c r="AC351" s="6"/>
      <c r="AD351" s="1" t="s">
        <v>35</v>
      </c>
      <c r="AE351" s="1" t="s">
        <v>29</v>
      </c>
      <c r="AF351" s="6"/>
      <c r="AG351" s="6"/>
      <c r="AH351" s="1" t="s">
        <v>36</v>
      </c>
      <c r="AI351" s="1" t="s">
        <v>37</v>
      </c>
      <c r="AJ351" s="6"/>
      <c r="AK351" s="6"/>
      <c r="AL351" s="1" t="s">
        <v>38</v>
      </c>
      <c r="AM351" s="1" t="s">
        <v>39</v>
      </c>
      <c r="AN351" s="6">
        <v>17</v>
      </c>
      <c r="AO351" s="6">
        <v>11.387</v>
      </c>
      <c r="AP351" s="1" t="s">
        <v>40</v>
      </c>
      <c r="AQ351" s="1" t="s">
        <v>41</v>
      </c>
      <c r="AR351" s="6"/>
      <c r="AS351" s="6"/>
      <c r="AT351" s="6"/>
      <c r="AU351" s="6"/>
      <c r="AV351" s="6"/>
      <c r="AW351" s="6"/>
      <c r="AX351" s="1" t="s">
        <v>42</v>
      </c>
      <c r="AY351" s="1" t="s">
        <v>39</v>
      </c>
      <c r="AZ351" s="6"/>
      <c r="BA351" s="6"/>
      <c r="BB351" s="1" t="s">
        <v>42</v>
      </c>
      <c r="BC351" s="1" t="s">
        <v>33</v>
      </c>
      <c r="BD351" s="6"/>
      <c r="BE351" s="6"/>
      <c r="BF351" s="1" t="s">
        <v>42</v>
      </c>
      <c r="BG351" s="1" t="s">
        <v>39</v>
      </c>
      <c r="BH351" s="6">
        <v>10</v>
      </c>
      <c r="BI351" s="11">
        <v>236</v>
      </c>
      <c r="BJ351" s="1" t="s">
        <v>43</v>
      </c>
      <c r="BK351" s="1" t="s">
        <v>44</v>
      </c>
      <c r="BL351" s="6"/>
      <c r="BM351" s="6"/>
      <c r="BN351" s="1" t="s">
        <v>45</v>
      </c>
      <c r="BO351" s="1" t="s">
        <v>44</v>
      </c>
      <c r="BP351" s="6"/>
      <c r="BQ351" s="6"/>
      <c r="BR351" s="1" t="s">
        <v>46</v>
      </c>
      <c r="BS351" s="1" t="s">
        <v>47</v>
      </c>
      <c r="BT351" s="6"/>
      <c r="BU351" s="6"/>
      <c r="BV351" s="1" t="s">
        <v>46</v>
      </c>
      <c r="BW351" s="1" t="s">
        <v>41</v>
      </c>
      <c r="BX351" s="6"/>
      <c r="BY351" s="6"/>
      <c r="BZ351" s="1" t="s">
        <v>46</v>
      </c>
      <c r="CA351" s="1" t="s">
        <v>48</v>
      </c>
      <c r="CB351" s="6"/>
      <c r="CC351" s="6"/>
      <c r="CD351" s="1" t="s">
        <v>46</v>
      </c>
      <c r="CE351" s="1" t="s">
        <v>48</v>
      </c>
      <c r="CF351" s="6"/>
      <c r="CG351" s="6"/>
      <c r="CH351" s="1" t="s">
        <v>46</v>
      </c>
      <c r="CI351" s="1" t="s">
        <v>39</v>
      </c>
      <c r="CJ351" s="6"/>
      <c r="CK351" s="6"/>
      <c r="CL351" s="1" t="s">
        <v>49</v>
      </c>
      <c r="CM351" s="1" t="s">
        <v>39</v>
      </c>
      <c r="CN351" s="6"/>
      <c r="CO351" s="6"/>
      <c r="CP351" s="1" t="s">
        <v>50</v>
      </c>
      <c r="CQ351" s="1" t="s">
        <v>51</v>
      </c>
      <c r="CR351" s="6"/>
      <c r="CS351" s="6"/>
      <c r="CT351" s="1" t="s">
        <v>50</v>
      </c>
      <c r="CU351" s="1" t="s">
        <v>39</v>
      </c>
      <c r="CV351" s="6"/>
      <c r="CW351" s="6"/>
      <c r="CX351" s="1" t="s">
        <v>50</v>
      </c>
      <c r="CY351" s="1" t="s">
        <v>39</v>
      </c>
      <c r="CZ351" s="6"/>
      <c r="DA351" s="6"/>
      <c r="DB351" s="1" t="s">
        <v>59</v>
      </c>
      <c r="DC351" s="1" t="s">
        <v>60</v>
      </c>
      <c r="DD351" s="6"/>
      <c r="DE351" s="6"/>
      <c r="DF351" s="1" t="s">
        <v>52</v>
      </c>
      <c r="DG351" s="1" t="s">
        <v>53</v>
      </c>
      <c r="DH351" s="6"/>
      <c r="DI351" s="6"/>
      <c r="DJ351" s="1" t="s">
        <v>31</v>
      </c>
      <c r="DK351" s="11"/>
    </row>
    <row r="352" spans="1:115" ht="15.75" x14ac:dyDescent="0.25">
      <c r="A352" s="6">
        <v>350</v>
      </c>
      <c r="B352" s="6">
        <v>3</v>
      </c>
      <c r="C352" s="9" t="s">
        <v>299</v>
      </c>
      <c r="D352" s="8" t="s">
        <v>373</v>
      </c>
      <c r="E352" s="6">
        <v>507.58300000000003</v>
      </c>
      <c r="F352" s="6">
        <v>52.911000000000001</v>
      </c>
      <c r="G352" s="10">
        <v>168.53616</v>
      </c>
      <c r="H352" s="3">
        <f t="shared" si="27"/>
        <v>623.20816000000002</v>
      </c>
      <c r="I352" s="3">
        <f t="shared" si="28"/>
        <v>172.58618464000003</v>
      </c>
      <c r="J352" s="1" t="s">
        <v>28</v>
      </c>
      <c r="K352" s="1" t="s">
        <v>29</v>
      </c>
      <c r="L352" s="6">
        <v>5.0000000000000001E-3</v>
      </c>
      <c r="M352" s="6">
        <v>2.6850000000000001</v>
      </c>
      <c r="N352" s="1" t="s">
        <v>30</v>
      </c>
      <c r="O352" s="1" t="s">
        <v>34</v>
      </c>
      <c r="P352" s="6"/>
      <c r="Q352" s="6"/>
      <c r="R352" s="1" t="s">
        <v>30</v>
      </c>
      <c r="S352" s="1" t="s">
        <v>32</v>
      </c>
      <c r="T352" s="6"/>
      <c r="U352" s="6"/>
      <c r="V352" s="6" t="s">
        <v>30</v>
      </c>
      <c r="W352" s="6" t="s">
        <v>33</v>
      </c>
      <c r="X352" s="6"/>
      <c r="Y352" s="6"/>
      <c r="Z352" s="1" t="s">
        <v>30</v>
      </c>
      <c r="AA352" s="1" t="s">
        <v>34</v>
      </c>
      <c r="AB352" s="6"/>
      <c r="AC352" s="6"/>
      <c r="AD352" s="1" t="s">
        <v>35</v>
      </c>
      <c r="AE352" s="1" t="s">
        <v>29</v>
      </c>
      <c r="AF352" s="6">
        <v>0.04</v>
      </c>
      <c r="AG352" s="6">
        <v>55.28</v>
      </c>
      <c r="AH352" s="1" t="s">
        <v>36</v>
      </c>
      <c r="AI352" s="1" t="s">
        <v>37</v>
      </c>
      <c r="AJ352" s="6"/>
      <c r="AK352" s="6"/>
      <c r="AL352" s="1" t="s">
        <v>38</v>
      </c>
      <c r="AM352" s="1" t="s">
        <v>39</v>
      </c>
      <c r="AN352" s="6"/>
      <c r="AO352" s="6"/>
      <c r="AP352" s="1" t="s">
        <v>40</v>
      </c>
      <c r="AQ352" s="1" t="s">
        <v>41</v>
      </c>
      <c r="AR352" s="6"/>
      <c r="AS352" s="6"/>
      <c r="AT352" s="6"/>
      <c r="AU352" s="6"/>
      <c r="AV352" s="6"/>
      <c r="AW352" s="6"/>
      <c r="AX352" s="1" t="s">
        <v>42</v>
      </c>
      <c r="AY352" s="1" t="s">
        <v>39</v>
      </c>
      <c r="AZ352" s="6"/>
      <c r="BA352" s="6"/>
      <c r="BB352" s="1" t="s">
        <v>42</v>
      </c>
      <c r="BC352" s="1" t="s">
        <v>33</v>
      </c>
      <c r="BD352" s="6"/>
      <c r="BE352" s="6"/>
      <c r="BF352" s="1" t="s">
        <v>42</v>
      </c>
      <c r="BG352" s="1" t="s">
        <v>39</v>
      </c>
      <c r="BH352" s="6"/>
      <c r="BI352" s="11"/>
      <c r="BJ352" s="1" t="s">
        <v>43</v>
      </c>
      <c r="BK352" s="1" t="s">
        <v>44</v>
      </c>
      <c r="BL352" s="6">
        <v>3.0000000000000001E-3</v>
      </c>
      <c r="BM352" s="6">
        <v>1.218</v>
      </c>
      <c r="BN352" s="1" t="s">
        <v>45</v>
      </c>
      <c r="BO352" s="1" t="s">
        <v>44</v>
      </c>
      <c r="BP352" s="6"/>
      <c r="BQ352" s="6"/>
      <c r="BR352" s="1" t="s">
        <v>46</v>
      </c>
      <c r="BS352" s="1" t="s">
        <v>47</v>
      </c>
      <c r="BT352" s="6"/>
      <c r="BU352" s="6"/>
      <c r="BV352" s="1" t="s">
        <v>46</v>
      </c>
      <c r="BW352" s="1" t="s">
        <v>41</v>
      </c>
      <c r="BX352" s="6">
        <v>1.4999999999999999E-2</v>
      </c>
      <c r="BY352" s="6">
        <v>15.074999999999999</v>
      </c>
      <c r="BZ352" s="1" t="s">
        <v>46</v>
      </c>
      <c r="CA352" s="1" t="s">
        <v>48</v>
      </c>
      <c r="CB352" s="6"/>
      <c r="CC352" s="6"/>
      <c r="CD352" s="1" t="s">
        <v>46</v>
      </c>
      <c r="CE352" s="1" t="s">
        <v>48</v>
      </c>
      <c r="CF352" s="6">
        <v>0.01</v>
      </c>
      <c r="CG352" s="6">
        <v>15.34</v>
      </c>
      <c r="CH352" s="1" t="s">
        <v>46</v>
      </c>
      <c r="CI352" s="1" t="s">
        <v>39</v>
      </c>
      <c r="CJ352" s="6"/>
      <c r="CK352" s="6"/>
      <c r="CL352" s="1" t="s">
        <v>49</v>
      </c>
      <c r="CM352" s="1" t="s">
        <v>39</v>
      </c>
      <c r="CN352" s="6"/>
      <c r="CO352" s="6"/>
      <c r="CP352" s="1" t="s">
        <v>50</v>
      </c>
      <c r="CQ352" s="1" t="s">
        <v>51</v>
      </c>
      <c r="CR352" s="6">
        <v>0.1</v>
      </c>
      <c r="CS352" s="6">
        <v>16.8</v>
      </c>
      <c r="CT352" s="1" t="s">
        <v>50</v>
      </c>
      <c r="CU352" s="1" t="s">
        <v>39</v>
      </c>
      <c r="CV352" s="6">
        <v>20</v>
      </c>
      <c r="CW352" s="6">
        <v>23.38</v>
      </c>
      <c r="CX352" s="1" t="s">
        <v>50</v>
      </c>
      <c r="CY352" s="1" t="s">
        <v>39</v>
      </c>
      <c r="CZ352" s="6"/>
      <c r="DA352" s="6"/>
      <c r="DB352" s="1" t="s">
        <v>59</v>
      </c>
      <c r="DC352" s="1" t="s">
        <v>60</v>
      </c>
      <c r="DD352" s="6"/>
      <c r="DE352" s="6"/>
      <c r="DF352" s="1" t="s">
        <v>52</v>
      </c>
      <c r="DG352" s="1" t="s">
        <v>53</v>
      </c>
      <c r="DH352" s="6"/>
      <c r="DI352" s="6"/>
      <c r="DJ352" s="1" t="s">
        <v>31</v>
      </c>
      <c r="DK352" s="11">
        <f>0.254*G352</f>
        <v>42.80818464</v>
      </c>
    </row>
    <row r="353" spans="1:115" ht="15.75" x14ac:dyDescent="0.25">
      <c r="A353" s="6">
        <v>351</v>
      </c>
      <c r="B353" s="6">
        <v>3</v>
      </c>
      <c r="C353" s="9" t="s">
        <v>300</v>
      </c>
      <c r="D353" s="8" t="s">
        <v>373</v>
      </c>
      <c r="E353" s="6">
        <v>380.995</v>
      </c>
      <c r="F353" s="6">
        <v>21.800999999999998</v>
      </c>
      <c r="G353" s="10">
        <v>174.47352000000001</v>
      </c>
      <c r="H353" s="3">
        <f t="shared" si="27"/>
        <v>533.66751999999997</v>
      </c>
      <c r="I353" s="3">
        <f t="shared" si="28"/>
        <v>126.01327408000002</v>
      </c>
      <c r="J353" s="1" t="s">
        <v>28</v>
      </c>
      <c r="K353" s="1" t="s">
        <v>29</v>
      </c>
      <c r="L353" s="6">
        <v>1.4999999999999999E-2</v>
      </c>
      <c r="M353" s="6">
        <v>8.0549999999999997</v>
      </c>
      <c r="N353" s="1" t="s">
        <v>30</v>
      </c>
      <c r="O353" s="1" t="s">
        <v>34</v>
      </c>
      <c r="P353" s="6"/>
      <c r="Q353" s="6"/>
      <c r="R353" s="1" t="s">
        <v>30</v>
      </c>
      <c r="S353" s="1" t="s">
        <v>32</v>
      </c>
      <c r="T353" s="6"/>
      <c r="U353" s="6"/>
      <c r="V353" s="6" t="s">
        <v>30</v>
      </c>
      <c r="W353" s="6" t="s">
        <v>33</v>
      </c>
      <c r="X353" s="6"/>
      <c r="Y353" s="6"/>
      <c r="Z353" s="1" t="s">
        <v>30</v>
      </c>
      <c r="AA353" s="1" t="s">
        <v>34</v>
      </c>
      <c r="AB353" s="6"/>
      <c r="AC353" s="6"/>
      <c r="AD353" s="1" t="s">
        <v>35</v>
      </c>
      <c r="AE353" s="1" t="s">
        <v>29</v>
      </c>
      <c r="AF353" s="6">
        <v>0.04</v>
      </c>
      <c r="AG353" s="6">
        <v>39.6</v>
      </c>
      <c r="AH353" s="1" t="s">
        <v>36</v>
      </c>
      <c r="AI353" s="1" t="s">
        <v>37</v>
      </c>
      <c r="AJ353" s="6"/>
      <c r="AK353" s="6"/>
      <c r="AL353" s="1" t="s">
        <v>38</v>
      </c>
      <c r="AM353" s="1" t="s">
        <v>39</v>
      </c>
      <c r="AN353" s="6">
        <v>10</v>
      </c>
      <c r="AO353" s="6">
        <v>6.633</v>
      </c>
      <c r="AP353" s="1" t="s">
        <v>40</v>
      </c>
      <c r="AQ353" s="1" t="s">
        <v>41</v>
      </c>
      <c r="AR353" s="6"/>
      <c r="AS353" s="6"/>
      <c r="AT353" s="6"/>
      <c r="AU353" s="6"/>
      <c r="AV353" s="6"/>
      <c r="AW353" s="6"/>
      <c r="AX353" s="1" t="s">
        <v>42</v>
      </c>
      <c r="AY353" s="1" t="s">
        <v>39</v>
      </c>
      <c r="AZ353" s="6"/>
      <c r="BA353" s="6"/>
      <c r="BB353" s="1" t="s">
        <v>42</v>
      </c>
      <c r="BC353" s="1" t="s">
        <v>33</v>
      </c>
      <c r="BD353" s="6">
        <v>2</v>
      </c>
      <c r="BE353" s="6">
        <v>14.811999999999999</v>
      </c>
      <c r="BF353" s="1" t="s">
        <v>42</v>
      </c>
      <c r="BG353" s="1" t="s">
        <v>39</v>
      </c>
      <c r="BH353" s="6"/>
      <c r="BI353" s="11"/>
      <c r="BJ353" s="1" t="s">
        <v>43</v>
      </c>
      <c r="BK353" s="1" t="s">
        <v>44</v>
      </c>
      <c r="BL353" s="6">
        <v>3.0000000000000001E-3</v>
      </c>
      <c r="BM353" s="6">
        <v>0.54900000000000004</v>
      </c>
      <c r="BN353" s="1" t="s">
        <v>45</v>
      </c>
      <c r="BO353" s="1" t="s">
        <v>44</v>
      </c>
      <c r="BP353" s="6">
        <v>6.0000000000000001E-3</v>
      </c>
      <c r="BQ353" s="6">
        <v>12.048</v>
      </c>
      <c r="BR353" s="1" t="s">
        <v>46</v>
      </c>
      <c r="BS353" s="1" t="s">
        <v>47</v>
      </c>
      <c r="BT353" s="6"/>
      <c r="BU353" s="6"/>
      <c r="BV353" s="1" t="s">
        <v>46</v>
      </c>
      <c r="BW353" s="1" t="s">
        <v>41</v>
      </c>
      <c r="BX353" s="6"/>
      <c r="BY353" s="6"/>
      <c r="BZ353" s="1" t="s">
        <v>46</v>
      </c>
      <c r="CA353" s="1" t="s">
        <v>48</v>
      </c>
      <c r="CB353" s="6"/>
      <c r="CC353" s="6"/>
      <c r="CD353" s="1" t="s">
        <v>46</v>
      </c>
      <c r="CE353" s="1" t="s">
        <v>48</v>
      </c>
      <c r="CF353" s="6"/>
      <c r="CG353" s="6"/>
      <c r="CH353" s="1" t="s">
        <v>46</v>
      </c>
      <c r="CI353" s="1" t="s">
        <v>39</v>
      </c>
      <c r="CJ353" s="6"/>
      <c r="CK353" s="6"/>
      <c r="CL353" s="1" t="s">
        <v>49</v>
      </c>
      <c r="CM353" s="1" t="s">
        <v>39</v>
      </c>
      <c r="CN353" s="6"/>
      <c r="CO353" s="6"/>
      <c r="CP353" s="1" t="s">
        <v>50</v>
      </c>
      <c r="CQ353" s="1" t="s">
        <v>51</v>
      </c>
      <c r="CR353" s="6"/>
      <c r="CS353" s="6"/>
      <c r="CT353" s="1" t="s">
        <v>50</v>
      </c>
      <c r="CU353" s="1" t="s">
        <v>39</v>
      </c>
      <c r="CV353" s="6"/>
      <c r="CW353" s="6"/>
      <c r="CX353" s="1" t="s">
        <v>50</v>
      </c>
      <c r="CY353" s="1" t="s">
        <v>39</v>
      </c>
      <c r="CZ353" s="6"/>
      <c r="DA353" s="6"/>
      <c r="DB353" s="1" t="s">
        <v>59</v>
      </c>
      <c r="DC353" s="1" t="s">
        <v>60</v>
      </c>
      <c r="DD353" s="6"/>
      <c r="DE353" s="6"/>
      <c r="DF353" s="1" t="s">
        <v>52</v>
      </c>
      <c r="DG353" s="1" t="s">
        <v>53</v>
      </c>
      <c r="DH353" s="6"/>
      <c r="DI353" s="6"/>
      <c r="DJ353" s="1" t="s">
        <v>31</v>
      </c>
      <c r="DK353" s="11">
        <f>0.254*G353</f>
        <v>44.316274079999999</v>
      </c>
    </row>
    <row r="354" spans="1:115" ht="15.75" x14ac:dyDescent="0.25">
      <c r="A354" s="6">
        <v>352</v>
      </c>
      <c r="B354" s="6">
        <v>3</v>
      </c>
      <c r="C354" s="9" t="s">
        <v>301</v>
      </c>
      <c r="D354" s="8" t="s">
        <v>373</v>
      </c>
      <c r="E354" s="6">
        <v>662.33500000000004</v>
      </c>
      <c r="F354" s="6">
        <v>26.117999999999999</v>
      </c>
      <c r="G354" s="10">
        <v>245.82839999999999</v>
      </c>
      <c r="H354" s="3">
        <f t="shared" si="27"/>
        <v>882.04539999999997</v>
      </c>
      <c r="I354" s="3">
        <f t="shared" si="28"/>
        <v>107.3184136</v>
      </c>
      <c r="J354" s="1" t="s">
        <v>28</v>
      </c>
      <c r="K354" s="1" t="s">
        <v>29</v>
      </c>
      <c r="L354" s="6"/>
      <c r="M354" s="6"/>
      <c r="N354" s="1" t="s">
        <v>30</v>
      </c>
      <c r="O354" s="1" t="s">
        <v>34</v>
      </c>
      <c r="P354" s="6"/>
      <c r="Q354" s="6"/>
      <c r="R354" s="1" t="s">
        <v>30</v>
      </c>
      <c r="S354" s="1" t="s">
        <v>32</v>
      </c>
      <c r="T354" s="6"/>
      <c r="U354" s="6"/>
      <c r="V354" s="6" t="s">
        <v>30</v>
      </c>
      <c r="W354" s="6" t="s">
        <v>33</v>
      </c>
      <c r="X354" s="6"/>
      <c r="Y354" s="6"/>
      <c r="Z354" s="1" t="s">
        <v>30</v>
      </c>
      <c r="AA354" s="1" t="s">
        <v>34</v>
      </c>
      <c r="AB354" s="6"/>
      <c r="AC354" s="6"/>
      <c r="AD354" s="1" t="s">
        <v>35</v>
      </c>
      <c r="AE354" s="1" t="s">
        <v>29</v>
      </c>
      <c r="AF354" s="6">
        <v>0.02</v>
      </c>
      <c r="AG354" s="6">
        <v>14.26</v>
      </c>
      <c r="AH354" s="1" t="s">
        <v>36</v>
      </c>
      <c r="AI354" s="1" t="s">
        <v>37</v>
      </c>
      <c r="AJ354" s="6"/>
      <c r="AK354" s="6"/>
      <c r="AL354" s="1" t="s">
        <v>38</v>
      </c>
      <c r="AM354" s="1" t="s">
        <v>39</v>
      </c>
      <c r="AN354" s="6"/>
      <c r="AO354" s="6"/>
      <c r="AP354" s="1" t="s">
        <v>40</v>
      </c>
      <c r="AQ354" s="1" t="s">
        <v>41</v>
      </c>
      <c r="AR354" s="6"/>
      <c r="AS354" s="6"/>
      <c r="AT354" s="6"/>
      <c r="AU354" s="6"/>
      <c r="AV354" s="6"/>
      <c r="AW354" s="6"/>
      <c r="AX354" s="1" t="s">
        <v>42</v>
      </c>
      <c r="AY354" s="1" t="s">
        <v>39</v>
      </c>
      <c r="AZ354" s="6"/>
      <c r="BA354" s="6"/>
      <c r="BB354" s="1" t="s">
        <v>42</v>
      </c>
      <c r="BC354" s="1" t="s">
        <v>33</v>
      </c>
      <c r="BD354" s="6">
        <f>2+1</f>
        <v>3</v>
      </c>
      <c r="BE354" s="6">
        <f>3*7.406</f>
        <v>22.218</v>
      </c>
      <c r="BF354" s="1" t="s">
        <v>42</v>
      </c>
      <c r="BG354" s="1" t="s">
        <v>39</v>
      </c>
      <c r="BH354" s="6"/>
      <c r="BI354" s="11"/>
      <c r="BJ354" s="1" t="s">
        <v>43</v>
      </c>
      <c r="BK354" s="1" t="s">
        <v>44</v>
      </c>
      <c r="BL354" s="6"/>
      <c r="BM354" s="6"/>
      <c r="BN354" s="1" t="s">
        <v>45</v>
      </c>
      <c r="BO354" s="1" t="s">
        <v>44</v>
      </c>
      <c r="BP354" s="6"/>
      <c r="BQ354" s="6"/>
      <c r="BR354" s="1" t="s">
        <v>46</v>
      </c>
      <c r="BS354" s="1" t="s">
        <v>47</v>
      </c>
      <c r="BT354" s="6"/>
      <c r="BU354" s="6"/>
      <c r="BV354" s="1" t="s">
        <v>46</v>
      </c>
      <c r="BW354" s="1" t="s">
        <v>41</v>
      </c>
      <c r="BX354" s="6"/>
      <c r="BY354" s="6"/>
      <c r="BZ354" s="1" t="s">
        <v>46</v>
      </c>
      <c r="CA354" s="1" t="s">
        <v>48</v>
      </c>
      <c r="CB354" s="6"/>
      <c r="CC354" s="6"/>
      <c r="CD354" s="1" t="s">
        <v>46</v>
      </c>
      <c r="CE354" s="1" t="s">
        <v>48</v>
      </c>
      <c r="CF354" s="6"/>
      <c r="CG354" s="6"/>
      <c r="CH354" s="1" t="s">
        <v>46</v>
      </c>
      <c r="CI354" s="1" t="s">
        <v>39</v>
      </c>
      <c r="CJ354" s="6"/>
      <c r="CK354" s="6"/>
      <c r="CL354" s="1" t="s">
        <v>49</v>
      </c>
      <c r="CM354" s="1" t="s">
        <v>39</v>
      </c>
      <c r="CN354" s="6"/>
      <c r="CO354" s="6"/>
      <c r="CP354" s="1" t="s">
        <v>50</v>
      </c>
      <c r="CQ354" s="1" t="s">
        <v>51</v>
      </c>
      <c r="CR354" s="6">
        <v>0.05</v>
      </c>
      <c r="CS354" s="6">
        <v>8.4</v>
      </c>
      <c r="CT354" s="1" t="s">
        <v>50</v>
      </c>
      <c r="CU354" s="1" t="s">
        <v>39</v>
      </c>
      <c r="CV354" s="6"/>
      <c r="CW354" s="6"/>
      <c r="CX354" s="1" t="s">
        <v>50</v>
      </c>
      <c r="CY354" s="1" t="s">
        <v>39</v>
      </c>
      <c r="CZ354" s="6"/>
      <c r="DA354" s="6"/>
      <c r="DB354" s="1" t="s">
        <v>59</v>
      </c>
      <c r="DC354" s="1" t="s">
        <v>60</v>
      </c>
      <c r="DD354" s="6"/>
      <c r="DE354" s="6"/>
      <c r="DF354" s="1" t="s">
        <v>52</v>
      </c>
      <c r="DG354" s="1" t="s">
        <v>53</v>
      </c>
      <c r="DH354" s="6"/>
      <c r="DI354" s="6"/>
      <c r="DJ354" s="1" t="s">
        <v>31</v>
      </c>
      <c r="DK354" s="11">
        <f>0.254*G354</f>
        <v>62.440413599999999</v>
      </c>
    </row>
    <row r="355" spans="1:115" s="12" customFormat="1" ht="15.75" x14ac:dyDescent="0.25">
      <c r="A355" s="6">
        <v>353</v>
      </c>
      <c r="B355" s="6">
        <v>3</v>
      </c>
      <c r="C355" s="9" t="s">
        <v>302</v>
      </c>
      <c r="D355" s="8" t="s">
        <v>373</v>
      </c>
      <c r="E355" s="6">
        <v>1199.771</v>
      </c>
      <c r="F355" s="6">
        <v>68.94</v>
      </c>
      <c r="G355" s="10">
        <v>584.31780000000003</v>
      </c>
      <c r="H355" s="3">
        <f t="shared" si="27"/>
        <v>1715.1487999999999</v>
      </c>
      <c r="I355" s="3">
        <f t="shared" si="28"/>
        <v>1850.6319999999998</v>
      </c>
      <c r="J355" s="1" t="s">
        <v>28</v>
      </c>
      <c r="K355" s="1" t="s">
        <v>29</v>
      </c>
      <c r="L355" s="6"/>
      <c r="M355" s="6"/>
      <c r="N355" s="1" t="s">
        <v>30</v>
      </c>
      <c r="O355" s="1" t="s">
        <v>34</v>
      </c>
      <c r="P355" s="6"/>
      <c r="Q355" s="6"/>
      <c r="R355" s="1" t="s">
        <v>30</v>
      </c>
      <c r="S355" s="1" t="s">
        <v>32</v>
      </c>
      <c r="T355" s="6"/>
      <c r="U355" s="6"/>
      <c r="V355" s="6" t="s">
        <v>30</v>
      </c>
      <c r="W355" s="6" t="s">
        <v>33</v>
      </c>
      <c r="X355" s="6"/>
      <c r="Y355" s="6"/>
      <c r="Z355" s="1" t="s">
        <v>30</v>
      </c>
      <c r="AA355" s="1" t="s">
        <v>34</v>
      </c>
      <c r="AB355" s="6"/>
      <c r="AC355" s="6"/>
      <c r="AD355" s="1" t="s">
        <v>35</v>
      </c>
      <c r="AE355" s="1" t="s">
        <v>29</v>
      </c>
      <c r="AF355" s="6"/>
      <c r="AG355" s="6"/>
      <c r="AH355" s="1" t="s">
        <v>36</v>
      </c>
      <c r="AI355" s="1" t="s">
        <v>37</v>
      </c>
      <c r="AJ355" s="6">
        <f>0.185*4</f>
        <v>0.74</v>
      </c>
      <c r="AK355" s="6">
        <f>337.56+331.47+255.42+337.56</f>
        <v>1262.01</v>
      </c>
      <c r="AL355" s="1" t="s">
        <v>38</v>
      </c>
      <c r="AM355" s="1" t="s">
        <v>39</v>
      </c>
      <c r="AN355" s="6"/>
      <c r="AO355" s="6"/>
      <c r="AP355" s="1" t="s">
        <v>40</v>
      </c>
      <c r="AQ355" s="1" t="s">
        <v>41</v>
      </c>
      <c r="AR355" s="6"/>
      <c r="AS355" s="6"/>
      <c r="AT355" s="6"/>
      <c r="AU355" s="6"/>
      <c r="AV355" s="6"/>
      <c r="AW355" s="6"/>
      <c r="AX355" s="1" t="s">
        <v>42</v>
      </c>
      <c r="AY355" s="1" t="s">
        <v>39</v>
      </c>
      <c r="AZ355" s="6"/>
      <c r="BA355" s="6"/>
      <c r="BB355" s="1" t="s">
        <v>42</v>
      </c>
      <c r="BC355" s="1" t="s">
        <v>33</v>
      </c>
      <c r="BD355" s="6">
        <v>2</v>
      </c>
      <c r="BE355" s="6">
        <v>14.811999999999999</v>
      </c>
      <c r="BF355" s="1" t="s">
        <v>42</v>
      </c>
      <c r="BG355" s="1" t="s">
        <v>39</v>
      </c>
      <c r="BH355" s="6">
        <v>24</v>
      </c>
      <c r="BI355" s="11">
        <v>566.4</v>
      </c>
      <c r="BJ355" s="1" t="s">
        <v>43</v>
      </c>
      <c r="BK355" s="1" t="s">
        <v>44</v>
      </c>
      <c r="BL355" s="6">
        <v>1.4999999999999999E-2</v>
      </c>
      <c r="BM355" s="6">
        <v>7.41</v>
      </c>
      <c r="BN355" s="1" t="s">
        <v>45</v>
      </c>
      <c r="BO355" s="1" t="s">
        <v>44</v>
      </c>
      <c r="BP355" s="6"/>
      <c r="BQ355" s="6"/>
      <c r="BR355" s="1" t="s">
        <v>46</v>
      </c>
      <c r="BS355" s="1" t="s">
        <v>47</v>
      </c>
      <c r="BT355" s="6"/>
      <c r="BU355" s="6"/>
      <c r="BV355" s="1" t="s">
        <v>46</v>
      </c>
      <c r="BW355" s="1" t="s">
        <v>41</v>
      </c>
      <c r="BX355" s="6"/>
      <c r="BY355" s="6"/>
      <c r="BZ355" s="1" t="s">
        <v>46</v>
      </c>
      <c r="CA355" s="1" t="s">
        <v>48</v>
      </c>
      <c r="CB355" s="6"/>
      <c r="CC355" s="6"/>
      <c r="CD355" s="1" t="s">
        <v>46</v>
      </c>
      <c r="CE355" s="1" t="s">
        <v>48</v>
      </c>
      <c r="CF355" s="6"/>
      <c r="CG355" s="6"/>
      <c r="CH355" s="1" t="s">
        <v>46</v>
      </c>
      <c r="CI355" s="1" t="s">
        <v>39</v>
      </c>
      <c r="CJ355" s="6"/>
      <c r="CK355" s="6"/>
      <c r="CL355" s="1" t="s">
        <v>49</v>
      </c>
      <c r="CM355" s="1" t="s">
        <v>39</v>
      </c>
      <c r="CN355" s="6"/>
      <c r="CO355" s="6"/>
      <c r="CP355" s="1" t="s">
        <v>50</v>
      </c>
      <c r="CQ355" s="1" t="s">
        <v>51</v>
      </c>
      <c r="CR355" s="6"/>
      <c r="CS355" s="6"/>
      <c r="CT355" s="1" t="s">
        <v>50</v>
      </c>
      <c r="CU355" s="1" t="s">
        <v>39</v>
      </c>
      <c r="CV355" s="6"/>
      <c r="CW355" s="6"/>
      <c r="CX355" s="1" t="s">
        <v>50</v>
      </c>
      <c r="CY355" s="1" t="s">
        <v>39</v>
      </c>
      <c r="CZ355" s="6"/>
      <c r="DA355" s="6"/>
      <c r="DB355" s="1" t="s">
        <v>59</v>
      </c>
      <c r="DC355" s="1" t="s">
        <v>60</v>
      </c>
      <c r="DD355" s="6"/>
      <c r="DE355" s="6"/>
      <c r="DF355" s="1" t="s">
        <v>52</v>
      </c>
      <c r="DG355" s="1" t="s">
        <v>53</v>
      </c>
      <c r="DH355" s="6"/>
      <c r="DI355" s="6"/>
      <c r="DJ355" s="1" t="s">
        <v>31</v>
      </c>
      <c r="DK355" s="11"/>
    </row>
    <row r="356" spans="1:115" ht="15.75" x14ac:dyDescent="0.25">
      <c r="A356" s="6">
        <v>354</v>
      </c>
      <c r="B356" s="6">
        <v>3</v>
      </c>
      <c r="C356" s="9" t="s">
        <v>303</v>
      </c>
      <c r="D356" s="8" t="s">
        <v>373</v>
      </c>
      <c r="E356" s="6">
        <v>2603.1489999999999</v>
      </c>
      <c r="F356" s="6">
        <v>84.116</v>
      </c>
      <c r="G356" s="10">
        <v>750.52980000000002</v>
      </c>
      <c r="H356" s="3">
        <f t="shared" si="27"/>
        <v>3269.5627999999997</v>
      </c>
      <c r="I356" s="3">
        <f t="shared" si="28"/>
        <v>306.74056920000004</v>
      </c>
      <c r="J356" s="1" t="s">
        <v>28</v>
      </c>
      <c r="K356" s="1" t="s">
        <v>29</v>
      </c>
      <c r="L356" s="6"/>
      <c r="M356" s="6"/>
      <c r="N356" s="1" t="s">
        <v>30</v>
      </c>
      <c r="O356" s="1" t="s">
        <v>34</v>
      </c>
      <c r="P356" s="6"/>
      <c r="Q356" s="6"/>
      <c r="R356" s="1" t="s">
        <v>30</v>
      </c>
      <c r="S356" s="1" t="s">
        <v>32</v>
      </c>
      <c r="T356" s="6"/>
      <c r="U356" s="6"/>
      <c r="V356" s="6" t="s">
        <v>30</v>
      </c>
      <c r="W356" s="6" t="s">
        <v>33</v>
      </c>
      <c r="X356" s="6"/>
      <c r="Y356" s="6"/>
      <c r="Z356" s="1" t="s">
        <v>30</v>
      </c>
      <c r="AA356" s="1" t="s">
        <v>34</v>
      </c>
      <c r="AB356" s="6"/>
      <c r="AC356" s="6"/>
      <c r="AD356" s="1" t="s">
        <v>35</v>
      </c>
      <c r="AE356" s="1" t="s">
        <v>29</v>
      </c>
      <c r="AF356" s="6">
        <v>0.04</v>
      </c>
      <c r="AG356" s="6">
        <v>55.28</v>
      </c>
      <c r="AH356" s="1" t="s">
        <v>36</v>
      </c>
      <c r="AI356" s="1" t="s">
        <v>37</v>
      </c>
      <c r="AJ356" s="6"/>
      <c r="AK356" s="6"/>
      <c r="AL356" s="1" t="s">
        <v>38</v>
      </c>
      <c r="AM356" s="1" t="s">
        <v>39</v>
      </c>
      <c r="AN356" s="6"/>
      <c r="AO356" s="6"/>
      <c r="AP356" s="1" t="s">
        <v>40</v>
      </c>
      <c r="AQ356" s="1" t="s">
        <v>41</v>
      </c>
      <c r="AR356" s="6">
        <v>0.02</v>
      </c>
      <c r="AS356" s="6">
        <v>30.38</v>
      </c>
      <c r="AT356" s="6"/>
      <c r="AU356" s="6"/>
      <c r="AV356" s="6"/>
      <c r="AW356" s="6"/>
      <c r="AX356" s="1" t="s">
        <v>42</v>
      </c>
      <c r="AY356" s="1" t="s">
        <v>39</v>
      </c>
      <c r="AZ356" s="6"/>
      <c r="BA356" s="6"/>
      <c r="BB356" s="1" t="s">
        <v>42</v>
      </c>
      <c r="BC356" s="1" t="s">
        <v>33</v>
      </c>
      <c r="BD356" s="6">
        <v>3</v>
      </c>
      <c r="BE356" s="6">
        <f>3*7.406</f>
        <v>22.218</v>
      </c>
      <c r="BF356" s="1" t="s">
        <v>42</v>
      </c>
      <c r="BG356" s="1" t="s">
        <v>39</v>
      </c>
      <c r="BH356" s="6"/>
      <c r="BI356" s="11"/>
      <c r="BJ356" s="1" t="s">
        <v>43</v>
      </c>
      <c r="BK356" s="1" t="s">
        <v>44</v>
      </c>
      <c r="BL356" s="6">
        <f>0.004+0.004</f>
        <v>8.0000000000000002E-3</v>
      </c>
      <c r="BM356" s="6">
        <v>3.2480000000000002</v>
      </c>
      <c r="BN356" s="1" t="s">
        <v>45</v>
      </c>
      <c r="BO356" s="1" t="s">
        <v>44</v>
      </c>
      <c r="BP356" s="6"/>
      <c r="BQ356" s="6"/>
      <c r="BR356" s="1" t="s">
        <v>46</v>
      </c>
      <c r="BS356" s="1" t="s">
        <v>47</v>
      </c>
      <c r="BT356" s="6"/>
      <c r="BU356" s="6"/>
      <c r="BV356" s="1" t="s">
        <v>46</v>
      </c>
      <c r="BW356" s="1" t="s">
        <v>41</v>
      </c>
      <c r="BX356" s="6"/>
      <c r="BY356" s="6"/>
      <c r="BZ356" s="1" t="s">
        <v>46</v>
      </c>
      <c r="CA356" s="1" t="s">
        <v>48</v>
      </c>
      <c r="CB356" s="6"/>
      <c r="CC356" s="6"/>
      <c r="CD356" s="1" t="s">
        <v>46</v>
      </c>
      <c r="CE356" s="1" t="s">
        <v>48</v>
      </c>
      <c r="CF356" s="6"/>
      <c r="CG356" s="6"/>
      <c r="CH356" s="1" t="s">
        <v>46</v>
      </c>
      <c r="CI356" s="1" t="s">
        <v>39</v>
      </c>
      <c r="CJ356" s="6"/>
      <c r="CK356" s="6"/>
      <c r="CL356" s="1" t="s">
        <v>49</v>
      </c>
      <c r="CM356" s="1" t="s">
        <v>39</v>
      </c>
      <c r="CN356" s="6"/>
      <c r="CO356" s="6"/>
      <c r="CP356" s="1" t="s">
        <v>50</v>
      </c>
      <c r="CQ356" s="1" t="s">
        <v>51</v>
      </c>
      <c r="CR356" s="6"/>
      <c r="CS356" s="6"/>
      <c r="CT356" s="1" t="s">
        <v>50</v>
      </c>
      <c r="CU356" s="1" t="s">
        <v>39</v>
      </c>
      <c r="CV356" s="6">
        <v>30</v>
      </c>
      <c r="CW356" s="6">
        <v>4.9800000000000004</v>
      </c>
      <c r="CX356" s="1" t="s">
        <v>50</v>
      </c>
      <c r="CY356" s="1" t="s">
        <v>39</v>
      </c>
      <c r="CZ356" s="6"/>
      <c r="DA356" s="6"/>
      <c r="DB356" s="1" t="s">
        <v>59</v>
      </c>
      <c r="DC356" s="1" t="s">
        <v>60</v>
      </c>
      <c r="DD356" s="6"/>
      <c r="DE356" s="6"/>
      <c r="DF356" s="1" t="s">
        <v>52</v>
      </c>
      <c r="DG356" s="1" t="s">
        <v>53</v>
      </c>
      <c r="DH356" s="6"/>
      <c r="DI356" s="6"/>
      <c r="DJ356" s="1" t="s">
        <v>31</v>
      </c>
      <c r="DK356" s="11">
        <f t="shared" ref="DK356:DK361" si="29">0.254*G356</f>
        <v>190.63456920000002</v>
      </c>
    </row>
    <row r="357" spans="1:115" ht="15.75" x14ac:dyDescent="0.25">
      <c r="A357" s="6">
        <v>355</v>
      </c>
      <c r="B357" s="6">
        <v>3</v>
      </c>
      <c r="C357" s="9" t="s">
        <v>304</v>
      </c>
      <c r="D357" s="8" t="s">
        <v>373</v>
      </c>
      <c r="E357" s="6">
        <v>273.92500000000001</v>
      </c>
      <c r="F357" s="6">
        <v>149.202</v>
      </c>
      <c r="G357" s="10">
        <v>111.14952</v>
      </c>
      <c r="H357" s="3">
        <f t="shared" si="27"/>
        <v>235.87252000000001</v>
      </c>
      <c r="I357" s="3">
        <f t="shared" si="28"/>
        <v>30.234978079999998</v>
      </c>
      <c r="J357" s="1" t="s">
        <v>28</v>
      </c>
      <c r="K357" s="1" t="s">
        <v>29</v>
      </c>
      <c r="L357" s="6"/>
      <c r="M357" s="6"/>
      <c r="N357" s="1" t="s">
        <v>30</v>
      </c>
      <c r="O357" s="1" t="s">
        <v>34</v>
      </c>
      <c r="P357" s="6"/>
      <c r="Q357" s="6"/>
      <c r="R357" s="1" t="s">
        <v>30</v>
      </c>
      <c r="S357" s="1" t="s">
        <v>32</v>
      </c>
      <c r="T357" s="6"/>
      <c r="U357" s="6"/>
      <c r="V357" s="6" t="s">
        <v>30</v>
      </c>
      <c r="W357" s="6" t="s">
        <v>33</v>
      </c>
      <c r="X357" s="6"/>
      <c r="Y357" s="6"/>
      <c r="Z357" s="1" t="s">
        <v>30</v>
      </c>
      <c r="AA357" s="1" t="s">
        <v>34</v>
      </c>
      <c r="AB357" s="6"/>
      <c r="AC357" s="6"/>
      <c r="AD357" s="1" t="s">
        <v>35</v>
      </c>
      <c r="AE357" s="1" t="s">
        <v>29</v>
      </c>
      <c r="AF357" s="6"/>
      <c r="AG357" s="6"/>
      <c r="AH357" s="1" t="s">
        <v>36</v>
      </c>
      <c r="AI357" s="1" t="s">
        <v>37</v>
      </c>
      <c r="AJ357" s="6"/>
      <c r="AK357" s="6"/>
      <c r="AL357" s="1" t="s">
        <v>38</v>
      </c>
      <c r="AM357" s="1" t="s">
        <v>39</v>
      </c>
      <c r="AN357" s="6"/>
      <c r="AO357" s="6"/>
      <c r="AP357" s="1" t="s">
        <v>40</v>
      </c>
      <c r="AQ357" s="1" t="s">
        <v>41</v>
      </c>
      <c r="AR357" s="6"/>
      <c r="AS357" s="6"/>
      <c r="AT357" s="6"/>
      <c r="AU357" s="6"/>
      <c r="AV357" s="6"/>
      <c r="AW357" s="6"/>
      <c r="AX357" s="1" t="s">
        <v>42</v>
      </c>
      <c r="AY357" s="1" t="s">
        <v>39</v>
      </c>
      <c r="AZ357" s="6"/>
      <c r="BA357" s="6"/>
      <c r="BB357" s="1" t="s">
        <v>42</v>
      </c>
      <c r="BC357" s="1" t="s">
        <v>33</v>
      </c>
      <c r="BD357" s="6"/>
      <c r="BE357" s="6"/>
      <c r="BF357" s="1" t="s">
        <v>42</v>
      </c>
      <c r="BG357" s="1" t="s">
        <v>39</v>
      </c>
      <c r="BH357" s="6"/>
      <c r="BI357" s="11"/>
      <c r="BJ357" s="1" t="s">
        <v>43</v>
      </c>
      <c r="BK357" s="1" t="s">
        <v>44</v>
      </c>
      <c r="BL357" s="6">
        <v>5.0000000000000001E-3</v>
      </c>
      <c r="BM357" s="6">
        <f>1.015+0.988</f>
        <v>2.0030000000000001</v>
      </c>
      <c r="BN357" s="1" t="s">
        <v>45</v>
      </c>
      <c r="BO357" s="1" t="s">
        <v>44</v>
      </c>
      <c r="BP357" s="6"/>
      <c r="BQ357" s="6"/>
      <c r="BR357" s="1" t="s">
        <v>46</v>
      </c>
      <c r="BS357" s="1" t="s">
        <v>47</v>
      </c>
      <c r="BT357" s="6"/>
      <c r="BU357" s="6"/>
      <c r="BV357" s="1" t="s">
        <v>46</v>
      </c>
      <c r="BW357" s="1" t="s">
        <v>41</v>
      </c>
      <c r="BX357" s="6"/>
      <c r="BY357" s="6"/>
      <c r="BZ357" s="1" t="s">
        <v>46</v>
      </c>
      <c r="CA357" s="1" t="s">
        <v>48</v>
      </c>
      <c r="CB357" s="6"/>
      <c r="CC357" s="6"/>
      <c r="CD357" s="1" t="s">
        <v>46</v>
      </c>
      <c r="CE357" s="1" t="s">
        <v>48</v>
      </c>
      <c r="CF357" s="6"/>
      <c r="CG357" s="6"/>
      <c r="CH357" s="1" t="s">
        <v>46</v>
      </c>
      <c r="CI357" s="1" t="s">
        <v>39</v>
      </c>
      <c r="CJ357" s="6"/>
      <c r="CK357" s="6"/>
      <c r="CL357" s="1" t="s">
        <v>49</v>
      </c>
      <c r="CM357" s="1" t="s">
        <v>39</v>
      </c>
      <c r="CN357" s="6"/>
      <c r="CO357" s="6"/>
      <c r="CP357" s="1" t="s">
        <v>50</v>
      </c>
      <c r="CQ357" s="1" t="s">
        <v>51</v>
      </c>
      <c r="CR357" s="6"/>
      <c r="CS357" s="6"/>
      <c r="CT357" s="1" t="s">
        <v>50</v>
      </c>
      <c r="CU357" s="1" t="s">
        <v>39</v>
      </c>
      <c r="CV357" s="6"/>
      <c r="CW357" s="6"/>
      <c r="CX357" s="1" t="s">
        <v>50</v>
      </c>
      <c r="CY357" s="1" t="s">
        <v>39</v>
      </c>
      <c r="CZ357" s="6"/>
      <c r="DA357" s="6"/>
      <c r="DB357" s="1" t="s">
        <v>59</v>
      </c>
      <c r="DC357" s="1" t="s">
        <v>60</v>
      </c>
      <c r="DD357" s="6"/>
      <c r="DE357" s="6"/>
      <c r="DF357" s="1" t="s">
        <v>52</v>
      </c>
      <c r="DG357" s="1" t="s">
        <v>53</v>
      </c>
      <c r="DH357" s="6"/>
      <c r="DI357" s="6"/>
      <c r="DJ357" s="1" t="s">
        <v>31</v>
      </c>
      <c r="DK357" s="11">
        <f t="shared" si="29"/>
        <v>28.231978079999998</v>
      </c>
    </row>
    <row r="358" spans="1:115" ht="15.75" x14ac:dyDescent="0.25">
      <c r="A358" s="6">
        <v>356</v>
      </c>
      <c r="B358" s="6">
        <v>3</v>
      </c>
      <c r="C358" s="9" t="s">
        <v>305</v>
      </c>
      <c r="D358" s="8" t="s">
        <v>373</v>
      </c>
      <c r="E358" s="6">
        <v>24.158000000000001</v>
      </c>
      <c r="F358" s="6">
        <v>45.877000000000002</v>
      </c>
      <c r="G358" s="10">
        <v>105.75888</v>
      </c>
      <c r="H358" s="3">
        <f t="shared" si="27"/>
        <v>84.039880000000011</v>
      </c>
      <c r="I358" s="3">
        <f t="shared" si="28"/>
        <v>31.096755520000002</v>
      </c>
      <c r="J358" s="1" t="s">
        <v>28</v>
      </c>
      <c r="K358" s="1" t="s">
        <v>29</v>
      </c>
      <c r="L358" s="6"/>
      <c r="M358" s="6"/>
      <c r="N358" s="1" t="s">
        <v>30</v>
      </c>
      <c r="O358" s="1" t="s">
        <v>34</v>
      </c>
      <c r="P358" s="6"/>
      <c r="Q358" s="6"/>
      <c r="R358" s="1" t="s">
        <v>30</v>
      </c>
      <c r="S358" s="1" t="s">
        <v>32</v>
      </c>
      <c r="T358" s="6"/>
      <c r="U358" s="6"/>
      <c r="V358" s="6" t="s">
        <v>30</v>
      </c>
      <c r="W358" s="6" t="s">
        <v>33</v>
      </c>
      <c r="X358" s="6"/>
      <c r="Y358" s="6"/>
      <c r="Z358" s="1" t="s">
        <v>30</v>
      </c>
      <c r="AA358" s="1" t="s">
        <v>34</v>
      </c>
      <c r="AB358" s="6"/>
      <c r="AC358" s="6"/>
      <c r="AD358" s="1" t="s">
        <v>35</v>
      </c>
      <c r="AE358" s="1" t="s">
        <v>29</v>
      </c>
      <c r="AF358" s="6"/>
      <c r="AG358" s="6"/>
      <c r="AH358" s="1" t="s">
        <v>36</v>
      </c>
      <c r="AI358" s="1" t="s">
        <v>37</v>
      </c>
      <c r="AJ358" s="6"/>
      <c r="AK358" s="6"/>
      <c r="AL358" s="1" t="s">
        <v>38</v>
      </c>
      <c r="AM358" s="1" t="s">
        <v>39</v>
      </c>
      <c r="AN358" s="6"/>
      <c r="AO358" s="6"/>
      <c r="AP358" s="1" t="s">
        <v>40</v>
      </c>
      <c r="AQ358" s="1" t="s">
        <v>41</v>
      </c>
      <c r="AR358" s="6"/>
      <c r="AS358" s="6"/>
      <c r="AT358" s="6"/>
      <c r="AU358" s="6"/>
      <c r="AV358" s="6"/>
      <c r="AW358" s="6"/>
      <c r="AX358" s="1" t="s">
        <v>42</v>
      </c>
      <c r="AY358" s="1" t="s">
        <v>39</v>
      </c>
      <c r="AZ358" s="6"/>
      <c r="BA358" s="6"/>
      <c r="BB358" s="1" t="s">
        <v>42</v>
      </c>
      <c r="BC358" s="1" t="s">
        <v>33</v>
      </c>
      <c r="BD358" s="6"/>
      <c r="BE358" s="6"/>
      <c r="BF358" s="1" t="s">
        <v>42</v>
      </c>
      <c r="BG358" s="1" t="s">
        <v>39</v>
      </c>
      <c r="BH358" s="6"/>
      <c r="BI358" s="11"/>
      <c r="BJ358" s="1" t="s">
        <v>43</v>
      </c>
      <c r="BK358" s="1" t="s">
        <v>44</v>
      </c>
      <c r="BL358" s="6">
        <f>0.001+0.004</f>
        <v>5.0000000000000001E-3</v>
      </c>
      <c r="BM358" s="6">
        <f>0.406+3.828</f>
        <v>4.234</v>
      </c>
      <c r="BN358" s="1" t="s">
        <v>45</v>
      </c>
      <c r="BO358" s="1" t="s">
        <v>44</v>
      </c>
      <c r="BP358" s="6"/>
      <c r="BQ358" s="6"/>
      <c r="BR358" s="1" t="s">
        <v>46</v>
      </c>
      <c r="BS358" s="1" t="s">
        <v>47</v>
      </c>
      <c r="BT358" s="6"/>
      <c r="BU358" s="6"/>
      <c r="BV358" s="1" t="s">
        <v>46</v>
      </c>
      <c r="BW358" s="1" t="s">
        <v>41</v>
      </c>
      <c r="BX358" s="6"/>
      <c r="BY358" s="6"/>
      <c r="BZ358" s="1" t="s">
        <v>46</v>
      </c>
      <c r="CA358" s="1" t="s">
        <v>48</v>
      </c>
      <c r="CB358" s="6"/>
      <c r="CC358" s="6"/>
      <c r="CD358" s="1" t="s">
        <v>46</v>
      </c>
      <c r="CE358" s="1" t="s">
        <v>48</v>
      </c>
      <c r="CF358" s="6"/>
      <c r="CG358" s="6"/>
      <c r="CH358" s="1" t="s">
        <v>46</v>
      </c>
      <c r="CI358" s="1" t="s">
        <v>39</v>
      </c>
      <c r="CJ358" s="6"/>
      <c r="CK358" s="6"/>
      <c r="CL358" s="1" t="s">
        <v>49</v>
      </c>
      <c r="CM358" s="1" t="s">
        <v>39</v>
      </c>
      <c r="CN358" s="6"/>
      <c r="CO358" s="6"/>
      <c r="CP358" s="1" t="s">
        <v>50</v>
      </c>
      <c r="CQ358" s="1" t="s">
        <v>51</v>
      </c>
      <c r="CR358" s="6"/>
      <c r="CS358" s="6"/>
      <c r="CT358" s="1" t="s">
        <v>50</v>
      </c>
      <c r="CU358" s="1" t="s">
        <v>39</v>
      </c>
      <c r="CV358" s="6"/>
      <c r="CW358" s="6"/>
      <c r="CX358" s="1" t="s">
        <v>50</v>
      </c>
      <c r="CY358" s="1" t="s">
        <v>39</v>
      </c>
      <c r="CZ358" s="6"/>
      <c r="DA358" s="6"/>
      <c r="DB358" s="1" t="s">
        <v>59</v>
      </c>
      <c r="DC358" s="1" t="s">
        <v>60</v>
      </c>
      <c r="DD358" s="6"/>
      <c r="DE358" s="6"/>
      <c r="DF358" s="1" t="s">
        <v>52</v>
      </c>
      <c r="DG358" s="1" t="s">
        <v>53</v>
      </c>
      <c r="DH358" s="6"/>
      <c r="DI358" s="6"/>
      <c r="DJ358" s="1" t="s">
        <v>31</v>
      </c>
      <c r="DK358" s="11">
        <f t="shared" si="29"/>
        <v>26.86275552</v>
      </c>
    </row>
    <row r="359" spans="1:115" ht="15.75" x14ac:dyDescent="0.25">
      <c r="A359" s="6">
        <v>357</v>
      </c>
      <c r="B359" s="6">
        <v>3</v>
      </c>
      <c r="C359" s="9" t="s">
        <v>306</v>
      </c>
      <c r="D359" s="8" t="s">
        <v>373</v>
      </c>
      <c r="E359" s="6">
        <v>400.274</v>
      </c>
      <c r="F359" s="6">
        <v>99.406999999999996</v>
      </c>
      <c r="G359" s="10">
        <v>169.25615999999999</v>
      </c>
      <c r="H359" s="3">
        <f t="shared" si="27"/>
        <v>470.12315999999998</v>
      </c>
      <c r="I359" s="3">
        <f t="shared" si="28"/>
        <v>136.46706463999999</v>
      </c>
      <c r="J359" s="1" t="s">
        <v>28</v>
      </c>
      <c r="K359" s="1" t="s">
        <v>29</v>
      </c>
      <c r="L359" s="6">
        <v>2.5000000000000001E-2</v>
      </c>
      <c r="M359" s="6">
        <v>34.11</v>
      </c>
      <c r="N359" s="1" t="s">
        <v>30</v>
      </c>
      <c r="O359" s="1" t="s">
        <v>34</v>
      </c>
      <c r="P359" s="6"/>
      <c r="Q359" s="6"/>
      <c r="R359" s="1" t="s">
        <v>30</v>
      </c>
      <c r="S359" s="1" t="s">
        <v>32</v>
      </c>
      <c r="T359" s="6"/>
      <c r="U359" s="6"/>
      <c r="V359" s="6" t="s">
        <v>30</v>
      </c>
      <c r="W359" s="6" t="s">
        <v>33</v>
      </c>
      <c r="X359" s="6"/>
      <c r="Y359" s="6"/>
      <c r="Z359" s="1" t="s">
        <v>30</v>
      </c>
      <c r="AA359" s="1" t="s">
        <v>34</v>
      </c>
      <c r="AB359" s="6"/>
      <c r="AC359" s="6"/>
      <c r="AD359" s="1" t="s">
        <v>35</v>
      </c>
      <c r="AE359" s="1" t="s">
        <v>29</v>
      </c>
      <c r="AF359" s="6"/>
      <c r="AG359" s="6"/>
      <c r="AH359" s="1" t="s">
        <v>36</v>
      </c>
      <c r="AI359" s="1" t="s">
        <v>37</v>
      </c>
      <c r="AJ359" s="6"/>
      <c r="AK359" s="6"/>
      <c r="AL359" s="1" t="s">
        <v>38</v>
      </c>
      <c r="AM359" s="1" t="s">
        <v>39</v>
      </c>
      <c r="AN359" s="6">
        <v>3</v>
      </c>
      <c r="AO359" s="6">
        <v>2.153</v>
      </c>
      <c r="AP359" s="1" t="s">
        <v>40</v>
      </c>
      <c r="AQ359" s="1" t="s">
        <v>41</v>
      </c>
      <c r="AR359" s="6"/>
      <c r="AS359" s="6"/>
      <c r="AT359" s="6"/>
      <c r="AU359" s="6"/>
      <c r="AV359" s="6"/>
      <c r="AW359" s="6"/>
      <c r="AX359" s="1" t="s">
        <v>42</v>
      </c>
      <c r="AY359" s="1" t="s">
        <v>39</v>
      </c>
      <c r="AZ359" s="6"/>
      <c r="BA359" s="6"/>
      <c r="BB359" s="1" t="s">
        <v>42</v>
      </c>
      <c r="BC359" s="1" t="s">
        <v>33</v>
      </c>
      <c r="BD359" s="6"/>
      <c r="BE359" s="6"/>
      <c r="BF359" s="1" t="s">
        <v>42</v>
      </c>
      <c r="BG359" s="1" t="s">
        <v>39</v>
      </c>
      <c r="BH359" s="6"/>
      <c r="BI359" s="11"/>
      <c r="BJ359" s="1" t="s">
        <v>43</v>
      </c>
      <c r="BK359" s="1" t="s">
        <v>44</v>
      </c>
      <c r="BL359" s="6">
        <v>6.0000000000000001E-3</v>
      </c>
      <c r="BM359" s="6">
        <f>0.812+1.976</f>
        <v>2.7880000000000003</v>
      </c>
      <c r="BN359" s="1" t="s">
        <v>45</v>
      </c>
      <c r="BO359" s="1" t="s">
        <v>44</v>
      </c>
      <c r="BP359" s="6"/>
      <c r="BQ359" s="6"/>
      <c r="BR359" s="1" t="s">
        <v>46</v>
      </c>
      <c r="BS359" s="1" t="s">
        <v>47</v>
      </c>
      <c r="BT359" s="6"/>
      <c r="BU359" s="6"/>
      <c r="BV359" s="1" t="s">
        <v>46</v>
      </c>
      <c r="BW359" s="1" t="s">
        <v>41</v>
      </c>
      <c r="BX359" s="6"/>
      <c r="BY359" s="6"/>
      <c r="BZ359" s="1" t="s">
        <v>46</v>
      </c>
      <c r="CA359" s="1" t="s">
        <v>48</v>
      </c>
      <c r="CB359" s="6"/>
      <c r="CC359" s="6"/>
      <c r="CD359" s="1" t="s">
        <v>46</v>
      </c>
      <c r="CE359" s="1" t="s">
        <v>48</v>
      </c>
      <c r="CF359" s="6"/>
      <c r="CG359" s="6"/>
      <c r="CH359" s="1" t="s">
        <v>46</v>
      </c>
      <c r="CI359" s="1" t="s">
        <v>39</v>
      </c>
      <c r="CJ359" s="6"/>
      <c r="CK359" s="6"/>
      <c r="CL359" s="1" t="s">
        <v>49</v>
      </c>
      <c r="CM359" s="1" t="s">
        <v>39</v>
      </c>
      <c r="CN359" s="6"/>
      <c r="CO359" s="6"/>
      <c r="CP359" s="1" t="s">
        <v>50</v>
      </c>
      <c r="CQ359" s="1" t="s">
        <v>51</v>
      </c>
      <c r="CR359" s="6">
        <v>0.15</v>
      </c>
      <c r="CS359" s="6">
        <v>25.2</v>
      </c>
      <c r="CT359" s="1" t="s">
        <v>50</v>
      </c>
      <c r="CU359" s="1" t="s">
        <v>39</v>
      </c>
      <c r="CV359" s="6">
        <v>25</v>
      </c>
      <c r="CW359" s="6">
        <v>29.225000000000001</v>
      </c>
      <c r="CX359" s="1" t="s">
        <v>50</v>
      </c>
      <c r="CY359" s="1" t="s">
        <v>39</v>
      </c>
      <c r="CZ359" s="6"/>
      <c r="DA359" s="6"/>
      <c r="DB359" s="1" t="s">
        <v>59</v>
      </c>
      <c r="DC359" s="1" t="s">
        <v>60</v>
      </c>
      <c r="DD359" s="6"/>
      <c r="DE359" s="6"/>
      <c r="DF359" s="1" t="s">
        <v>52</v>
      </c>
      <c r="DG359" s="1" t="s">
        <v>53</v>
      </c>
      <c r="DH359" s="6"/>
      <c r="DI359" s="6"/>
      <c r="DJ359" s="1" t="s">
        <v>31</v>
      </c>
      <c r="DK359" s="11">
        <f t="shared" si="29"/>
        <v>42.991064639999998</v>
      </c>
    </row>
    <row r="360" spans="1:115" ht="15.75" x14ac:dyDescent="0.25">
      <c r="A360" s="6">
        <v>358</v>
      </c>
      <c r="B360" s="6">
        <v>3</v>
      </c>
      <c r="C360" s="9" t="s">
        <v>487</v>
      </c>
      <c r="D360" s="8" t="s">
        <v>373</v>
      </c>
      <c r="E360" s="6">
        <v>226.25399999999999</v>
      </c>
      <c r="F360" s="6">
        <v>19.428999999999998</v>
      </c>
      <c r="G360" s="10">
        <v>97.846320000000006</v>
      </c>
      <c r="H360" s="3">
        <f t="shared" si="27"/>
        <v>304.67131999999998</v>
      </c>
      <c r="I360" s="3">
        <f t="shared" si="28"/>
        <v>73.414965280000004</v>
      </c>
      <c r="J360" s="1" t="s">
        <v>28</v>
      </c>
      <c r="K360" s="1" t="s">
        <v>29</v>
      </c>
      <c r="L360" s="6"/>
      <c r="M360" s="6"/>
      <c r="N360" s="1" t="s">
        <v>30</v>
      </c>
      <c r="O360" s="1" t="s">
        <v>34</v>
      </c>
      <c r="P360" s="6"/>
      <c r="Q360" s="6"/>
      <c r="R360" s="1" t="s">
        <v>30</v>
      </c>
      <c r="S360" s="1" t="s">
        <v>32</v>
      </c>
      <c r="T360" s="6"/>
      <c r="U360" s="6"/>
      <c r="V360" s="6" t="s">
        <v>30</v>
      </c>
      <c r="W360" s="6" t="s">
        <v>33</v>
      </c>
      <c r="X360" s="6"/>
      <c r="Y360" s="6"/>
      <c r="Z360" s="1" t="s">
        <v>30</v>
      </c>
      <c r="AA360" s="1" t="s">
        <v>34</v>
      </c>
      <c r="AB360" s="6"/>
      <c r="AC360" s="6"/>
      <c r="AD360" s="1" t="s">
        <v>35</v>
      </c>
      <c r="AE360" s="1" t="s">
        <v>29</v>
      </c>
      <c r="AF360" s="6"/>
      <c r="AG360" s="6"/>
      <c r="AH360" s="1" t="s">
        <v>36</v>
      </c>
      <c r="AI360" s="1" t="s">
        <v>37</v>
      </c>
      <c r="AJ360" s="6"/>
      <c r="AK360" s="6"/>
      <c r="AL360" s="1" t="s">
        <v>38</v>
      </c>
      <c r="AM360" s="1" t="s">
        <v>39</v>
      </c>
      <c r="AN360" s="6"/>
      <c r="AO360" s="6"/>
      <c r="AP360" s="1" t="s">
        <v>40</v>
      </c>
      <c r="AQ360" s="1" t="s">
        <v>41</v>
      </c>
      <c r="AR360" s="6"/>
      <c r="AS360" s="6"/>
      <c r="AT360" s="6"/>
      <c r="AU360" s="6"/>
      <c r="AV360" s="6"/>
      <c r="AW360" s="6"/>
      <c r="AX360" s="1" t="s">
        <v>42</v>
      </c>
      <c r="AY360" s="1" t="s">
        <v>39</v>
      </c>
      <c r="AZ360" s="6"/>
      <c r="BA360" s="6"/>
      <c r="BB360" s="1" t="s">
        <v>42</v>
      </c>
      <c r="BC360" s="1" t="s">
        <v>33</v>
      </c>
      <c r="BD360" s="6">
        <v>2</v>
      </c>
      <c r="BE360" s="6">
        <v>14.811999999999999</v>
      </c>
      <c r="BF360" s="1" t="s">
        <v>42</v>
      </c>
      <c r="BG360" s="1" t="s">
        <v>39</v>
      </c>
      <c r="BH360" s="6"/>
      <c r="BI360" s="11"/>
      <c r="BJ360" s="1" t="s">
        <v>43</v>
      </c>
      <c r="BK360" s="1" t="s">
        <v>44</v>
      </c>
      <c r="BL360" s="6"/>
      <c r="BM360" s="6"/>
      <c r="BN360" s="1" t="s">
        <v>45</v>
      </c>
      <c r="BO360" s="1" t="s">
        <v>44</v>
      </c>
      <c r="BP360" s="6"/>
      <c r="BQ360" s="6"/>
      <c r="BR360" s="1" t="s">
        <v>46</v>
      </c>
      <c r="BS360" s="1" t="s">
        <v>47</v>
      </c>
      <c r="BT360" s="6"/>
      <c r="BU360" s="6"/>
      <c r="BV360" s="1" t="s">
        <v>46</v>
      </c>
      <c r="BW360" s="1" t="s">
        <v>41</v>
      </c>
      <c r="BX360" s="6">
        <v>0.03</v>
      </c>
      <c r="BY360" s="6">
        <v>33.75</v>
      </c>
      <c r="BZ360" s="1" t="s">
        <v>46</v>
      </c>
      <c r="CA360" s="1" t="s">
        <v>48</v>
      </c>
      <c r="CB360" s="6"/>
      <c r="CC360" s="6"/>
      <c r="CD360" s="1" t="s">
        <v>46</v>
      </c>
      <c r="CE360" s="1" t="s">
        <v>48</v>
      </c>
      <c r="CF360" s="6"/>
      <c r="CG360" s="6"/>
      <c r="CH360" s="1" t="s">
        <v>46</v>
      </c>
      <c r="CI360" s="1" t="s">
        <v>39</v>
      </c>
      <c r="CJ360" s="6"/>
      <c r="CK360" s="6"/>
      <c r="CL360" s="1" t="s">
        <v>49</v>
      </c>
      <c r="CM360" s="1" t="s">
        <v>39</v>
      </c>
      <c r="CN360" s="6"/>
      <c r="CO360" s="6"/>
      <c r="CP360" s="1" t="s">
        <v>50</v>
      </c>
      <c r="CQ360" s="1" t="s">
        <v>51</v>
      </c>
      <c r="CR360" s="6"/>
      <c r="CS360" s="6"/>
      <c r="CT360" s="1" t="s">
        <v>50</v>
      </c>
      <c r="CU360" s="1" t="s">
        <v>39</v>
      </c>
      <c r="CV360" s="6"/>
      <c r="CW360" s="6"/>
      <c r="CX360" s="1" t="s">
        <v>50</v>
      </c>
      <c r="CY360" s="1" t="s">
        <v>39</v>
      </c>
      <c r="CZ360" s="6"/>
      <c r="DA360" s="6"/>
      <c r="DB360" s="1" t="s">
        <v>59</v>
      </c>
      <c r="DC360" s="1" t="s">
        <v>60</v>
      </c>
      <c r="DD360" s="6"/>
      <c r="DE360" s="6"/>
      <c r="DF360" s="1" t="s">
        <v>52</v>
      </c>
      <c r="DG360" s="1" t="s">
        <v>53</v>
      </c>
      <c r="DH360" s="6"/>
      <c r="DI360" s="6"/>
      <c r="DJ360" s="1" t="s">
        <v>31</v>
      </c>
      <c r="DK360" s="11">
        <f t="shared" si="29"/>
        <v>24.852965280000003</v>
      </c>
    </row>
    <row r="361" spans="1:115" ht="15.75" x14ac:dyDescent="0.25">
      <c r="A361" s="6">
        <v>359</v>
      </c>
      <c r="B361" s="6">
        <v>3</v>
      </c>
      <c r="C361" s="9" t="s">
        <v>488</v>
      </c>
      <c r="D361" s="8" t="s">
        <v>373</v>
      </c>
      <c r="E361" s="6">
        <v>209.82400000000001</v>
      </c>
      <c r="F361" s="6">
        <v>0.39400000000000002</v>
      </c>
      <c r="G361" s="10">
        <v>82.818359999999998</v>
      </c>
      <c r="H361" s="3">
        <f t="shared" si="27"/>
        <v>292.24835999999999</v>
      </c>
      <c r="I361" s="3">
        <f t="shared" si="28"/>
        <v>86.308863439999996</v>
      </c>
      <c r="J361" s="1" t="s">
        <v>28</v>
      </c>
      <c r="K361" s="1" t="s">
        <v>29</v>
      </c>
      <c r="L361" s="6"/>
      <c r="M361" s="6"/>
      <c r="N361" s="1" t="s">
        <v>30</v>
      </c>
      <c r="O361" s="1" t="s">
        <v>34</v>
      </c>
      <c r="P361" s="6"/>
      <c r="Q361" s="6"/>
      <c r="R361" s="1" t="s">
        <v>30</v>
      </c>
      <c r="S361" s="1" t="s">
        <v>32</v>
      </c>
      <c r="T361" s="6"/>
      <c r="U361" s="6"/>
      <c r="V361" s="6" t="s">
        <v>30</v>
      </c>
      <c r="W361" s="6" t="s">
        <v>33</v>
      </c>
      <c r="X361" s="6"/>
      <c r="Y361" s="6"/>
      <c r="Z361" s="1" t="s">
        <v>30</v>
      </c>
      <c r="AA361" s="1" t="s">
        <v>34</v>
      </c>
      <c r="AB361" s="6"/>
      <c r="AC361" s="6"/>
      <c r="AD361" s="1" t="s">
        <v>35</v>
      </c>
      <c r="AE361" s="1" t="s">
        <v>29</v>
      </c>
      <c r="AF361" s="6"/>
      <c r="AG361" s="6"/>
      <c r="AH361" s="1" t="s">
        <v>36</v>
      </c>
      <c r="AI361" s="1" t="s">
        <v>37</v>
      </c>
      <c r="AJ361" s="6"/>
      <c r="AK361" s="6"/>
      <c r="AL361" s="1" t="s">
        <v>38</v>
      </c>
      <c r="AM361" s="1" t="s">
        <v>39</v>
      </c>
      <c r="AN361" s="6"/>
      <c r="AO361" s="6"/>
      <c r="AP361" s="1" t="s">
        <v>40</v>
      </c>
      <c r="AQ361" s="1" t="s">
        <v>41</v>
      </c>
      <c r="AR361" s="6"/>
      <c r="AS361" s="6"/>
      <c r="AT361" s="6"/>
      <c r="AU361" s="6"/>
      <c r="AV361" s="6"/>
      <c r="AW361" s="6"/>
      <c r="AX361" s="1" t="s">
        <v>42</v>
      </c>
      <c r="AY361" s="1" t="s">
        <v>39</v>
      </c>
      <c r="AZ361" s="6"/>
      <c r="BA361" s="6"/>
      <c r="BB361" s="1" t="s">
        <v>42</v>
      </c>
      <c r="BC361" s="1" t="s">
        <v>33</v>
      </c>
      <c r="BD361" s="6">
        <f>5+2</f>
        <v>7</v>
      </c>
      <c r="BE361" s="6">
        <f>25.87+14.812</f>
        <v>40.682000000000002</v>
      </c>
      <c r="BF361" s="1" t="s">
        <v>42</v>
      </c>
      <c r="BG361" s="1" t="s">
        <v>39</v>
      </c>
      <c r="BH361" s="6"/>
      <c r="BI361" s="11"/>
      <c r="BJ361" s="1" t="s">
        <v>43</v>
      </c>
      <c r="BK361" s="1" t="s">
        <v>44</v>
      </c>
      <c r="BL361" s="6">
        <v>5.0000000000000001E-3</v>
      </c>
      <c r="BM361" s="6">
        <v>2.0910000000000002</v>
      </c>
      <c r="BN361" s="1" t="s">
        <v>45</v>
      </c>
      <c r="BO361" s="1" t="s">
        <v>44</v>
      </c>
      <c r="BP361" s="6"/>
      <c r="BQ361" s="6"/>
      <c r="BR361" s="1" t="s">
        <v>46</v>
      </c>
      <c r="BS361" s="1" t="s">
        <v>47</v>
      </c>
      <c r="BT361" s="6"/>
      <c r="BU361" s="6"/>
      <c r="BV361" s="1" t="s">
        <v>46</v>
      </c>
      <c r="BW361" s="1" t="s">
        <v>41</v>
      </c>
      <c r="BX361" s="6">
        <v>0.02</v>
      </c>
      <c r="BY361" s="6">
        <v>22.5</v>
      </c>
      <c r="BZ361" s="1" t="s">
        <v>46</v>
      </c>
      <c r="CA361" s="1" t="s">
        <v>48</v>
      </c>
      <c r="CB361" s="6"/>
      <c r="CC361" s="6"/>
      <c r="CD361" s="1" t="s">
        <v>46</v>
      </c>
      <c r="CE361" s="1" t="s">
        <v>48</v>
      </c>
      <c r="CF361" s="6"/>
      <c r="CG361" s="6"/>
      <c r="CH361" s="1" t="s">
        <v>46</v>
      </c>
      <c r="CI361" s="1" t="s">
        <v>39</v>
      </c>
      <c r="CJ361" s="6"/>
      <c r="CK361" s="6"/>
      <c r="CL361" s="1" t="s">
        <v>49</v>
      </c>
      <c r="CM361" s="1" t="s">
        <v>39</v>
      </c>
      <c r="CN361" s="6"/>
      <c r="CO361" s="6"/>
      <c r="CP361" s="1" t="s">
        <v>50</v>
      </c>
      <c r="CQ361" s="1" t="s">
        <v>51</v>
      </c>
      <c r="CR361" s="6"/>
      <c r="CS361" s="6"/>
      <c r="CT361" s="1" t="s">
        <v>50</v>
      </c>
      <c r="CU361" s="1" t="s">
        <v>39</v>
      </c>
      <c r="CV361" s="6"/>
      <c r="CW361" s="6"/>
      <c r="CX361" s="1" t="s">
        <v>50</v>
      </c>
      <c r="CY361" s="1" t="s">
        <v>39</v>
      </c>
      <c r="CZ361" s="6"/>
      <c r="DA361" s="6"/>
      <c r="DB361" s="1" t="s">
        <v>59</v>
      </c>
      <c r="DC361" s="1" t="s">
        <v>60</v>
      </c>
      <c r="DD361" s="6"/>
      <c r="DE361" s="6"/>
      <c r="DF361" s="1" t="s">
        <v>52</v>
      </c>
      <c r="DG361" s="1" t="s">
        <v>53</v>
      </c>
      <c r="DH361" s="6"/>
      <c r="DI361" s="6"/>
      <c r="DJ361" s="1" t="s">
        <v>31</v>
      </c>
      <c r="DK361" s="11">
        <f t="shared" si="29"/>
        <v>21.03586344</v>
      </c>
    </row>
    <row r="362" spans="1:115" s="12" customFormat="1" ht="15.75" x14ac:dyDescent="0.25">
      <c r="A362" s="6">
        <v>360</v>
      </c>
      <c r="B362" s="6">
        <v>3</v>
      </c>
      <c r="C362" s="9" t="s">
        <v>489</v>
      </c>
      <c r="D362" s="8" t="s">
        <v>373</v>
      </c>
      <c r="E362" s="6">
        <v>91.481999999999999</v>
      </c>
      <c r="F362" s="6">
        <v>208.15899999999999</v>
      </c>
      <c r="G362" s="10">
        <v>29.21208</v>
      </c>
      <c r="H362" s="3">
        <f t="shared" si="27"/>
        <v>-87.464919999999992</v>
      </c>
      <c r="I362" s="3">
        <f t="shared" si="28"/>
        <v>40.18</v>
      </c>
      <c r="J362" s="1" t="s">
        <v>28</v>
      </c>
      <c r="K362" s="1" t="s">
        <v>29</v>
      </c>
      <c r="L362" s="6"/>
      <c r="M362" s="6"/>
      <c r="N362" s="1" t="s">
        <v>30</v>
      </c>
      <c r="O362" s="1" t="s">
        <v>34</v>
      </c>
      <c r="P362" s="6"/>
      <c r="Q362" s="6"/>
      <c r="R362" s="1" t="s">
        <v>30</v>
      </c>
      <c r="S362" s="1" t="s">
        <v>32</v>
      </c>
      <c r="T362" s="6"/>
      <c r="U362" s="6"/>
      <c r="V362" s="6" t="s">
        <v>30</v>
      </c>
      <c r="W362" s="6" t="s">
        <v>33</v>
      </c>
      <c r="X362" s="6"/>
      <c r="Y362" s="6"/>
      <c r="Z362" s="1" t="s">
        <v>30</v>
      </c>
      <c r="AA362" s="1" t="s">
        <v>34</v>
      </c>
      <c r="AB362" s="6"/>
      <c r="AC362" s="6"/>
      <c r="AD362" s="1" t="s">
        <v>35</v>
      </c>
      <c r="AE362" s="1" t="s">
        <v>29</v>
      </c>
      <c r="AF362" s="6"/>
      <c r="AG362" s="6"/>
      <c r="AH362" s="1" t="s">
        <v>36</v>
      </c>
      <c r="AI362" s="1" t="s">
        <v>37</v>
      </c>
      <c r="AJ362" s="6"/>
      <c r="AK362" s="6"/>
      <c r="AL362" s="1" t="s">
        <v>38</v>
      </c>
      <c r="AM362" s="1" t="s">
        <v>39</v>
      </c>
      <c r="AN362" s="6"/>
      <c r="AO362" s="6"/>
      <c r="AP362" s="1" t="s">
        <v>40</v>
      </c>
      <c r="AQ362" s="1" t="s">
        <v>41</v>
      </c>
      <c r="AR362" s="6"/>
      <c r="AS362" s="6"/>
      <c r="AT362" s="6"/>
      <c r="AU362" s="6"/>
      <c r="AV362" s="6"/>
      <c r="AW362" s="6"/>
      <c r="AX362" s="1" t="s">
        <v>42</v>
      </c>
      <c r="AY362" s="1" t="s">
        <v>39</v>
      </c>
      <c r="AZ362" s="6"/>
      <c r="BA362" s="6"/>
      <c r="BB362" s="1" t="s">
        <v>42</v>
      </c>
      <c r="BC362" s="1" t="s">
        <v>33</v>
      </c>
      <c r="BD362" s="6"/>
      <c r="BE362" s="6"/>
      <c r="BF362" s="1" t="s">
        <v>42</v>
      </c>
      <c r="BG362" s="1" t="s">
        <v>39</v>
      </c>
      <c r="BH362" s="6"/>
      <c r="BI362" s="11"/>
      <c r="BJ362" s="1" t="s">
        <v>43</v>
      </c>
      <c r="BK362" s="1" t="s">
        <v>44</v>
      </c>
      <c r="BL362" s="6"/>
      <c r="BM362" s="6"/>
      <c r="BN362" s="1" t="s">
        <v>45</v>
      </c>
      <c r="BO362" s="1" t="s">
        <v>44</v>
      </c>
      <c r="BP362" s="6"/>
      <c r="BQ362" s="6"/>
      <c r="BR362" s="1" t="s">
        <v>46</v>
      </c>
      <c r="BS362" s="1" t="s">
        <v>47</v>
      </c>
      <c r="BT362" s="6"/>
      <c r="BU362" s="6"/>
      <c r="BV362" s="1" t="s">
        <v>46</v>
      </c>
      <c r="BW362" s="1" t="s">
        <v>41</v>
      </c>
      <c r="BX362" s="6"/>
      <c r="BY362" s="6"/>
      <c r="BZ362" s="1" t="s">
        <v>46</v>
      </c>
      <c r="CA362" s="1" t="s">
        <v>48</v>
      </c>
      <c r="CB362" s="6"/>
      <c r="CC362" s="6"/>
      <c r="CD362" s="1" t="s">
        <v>46</v>
      </c>
      <c r="CE362" s="1" t="s">
        <v>48</v>
      </c>
      <c r="CF362" s="6"/>
      <c r="CG362" s="6"/>
      <c r="CH362" s="1" t="s">
        <v>46</v>
      </c>
      <c r="CI362" s="1" t="s">
        <v>39</v>
      </c>
      <c r="CJ362" s="6"/>
      <c r="CK362" s="6"/>
      <c r="CL362" s="1" t="s">
        <v>49</v>
      </c>
      <c r="CM362" s="1" t="s">
        <v>39</v>
      </c>
      <c r="CN362" s="6"/>
      <c r="CO362" s="6"/>
      <c r="CP362" s="1" t="s">
        <v>50</v>
      </c>
      <c r="CQ362" s="1" t="s">
        <v>51</v>
      </c>
      <c r="CR362" s="6">
        <v>0.1</v>
      </c>
      <c r="CS362" s="6">
        <v>16.8</v>
      </c>
      <c r="CT362" s="1" t="s">
        <v>50</v>
      </c>
      <c r="CU362" s="1" t="s">
        <v>39</v>
      </c>
      <c r="CV362" s="6">
        <v>20</v>
      </c>
      <c r="CW362" s="6">
        <v>23.38</v>
      </c>
      <c r="CX362" s="1" t="s">
        <v>50</v>
      </c>
      <c r="CY362" s="1" t="s">
        <v>39</v>
      </c>
      <c r="CZ362" s="6"/>
      <c r="DA362" s="6"/>
      <c r="DB362" s="1" t="s">
        <v>59</v>
      </c>
      <c r="DC362" s="1" t="s">
        <v>60</v>
      </c>
      <c r="DD362" s="6"/>
      <c r="DE362" s="6"/>
      <c r="DF362" s="1" t="s">
        <v>52</v>
      </c>
      <c r="DG362" s="1" t="s">
        <v>53</v>
      </c>
      <c r="DH362" s="6"/>
      <c r="DI362" s="6"/>
      <c r="DJ362" s="1" t="s">
        <v>31</v>
      </c>
      <c r="DK362" s="11"/>
    </row>
    <row r="363" spans="1:115" ht="15.75" x14ac:dyDescent="0.25">
      <c r="A363" s="6">
        <v>361</v>
      </c>
      <c r="B363" s="6">
        <v>3</v>
      </c>
      <c r="C363" s="9" t="s">
        <v>490</v>
      </c>
      <c r="D363" s="8" t="s">
        <v>373</v>
      </c>
      <c r="E363" s="6">
        <v>104.349</v>
      </c>
      <c r="F363" s="6">
        <v>1.5640000000000001</v>
      </c>
      <c r="G363" s="10">
        <v>34.137599999999999</v>
      </c>
      <c r="H363" s="3">
        <f t="shared" si="27"/>
        <v>136.92259999999999</v>
      </c>
      <c r="I363" s="3">
        <f t="shared" si="28"/>
        <v>126.6709504</v>
      </c>
      <c r="J363" s="1" t="s">
        <v>28</v>
      </c>
      <c r="K363" s="1" t="s">
        <v>29</v>
      </c>
      <c r="L363" s="6"/>
      <c r="M363" s="6"/>
      <c r="N363" s="1" t="s">
        <v>30</v>
      </c>
      <c r="O363" s="1" t="s">
        <v>34</v>
      </c>
      <c r="P363" s="6"/>
      <c r="Q363" s="6"/>
      <c r="R363" s="1" t="s">
        <v>30</v>
      </c>
      <c r="S363" s="1" t="s">
        <v>32</v>
      </c>
      <c r="T363" s="6"/>
      <c r="U363" s="6"/>
      <c r="V363" s="6" t="s">
        <v>30</v>
      </c>
      <c r="W363" s="6" t="s">
        <v>33</v>
      </c>
      <c r="X363" s="6"/>
      <c r="Y363" s="6"/>
      <c r="Z363" s="1" t="s">
        <v>30</v>
      </c>
      <c r="AA363" s="1" t="s">
        <v>34</v>
      </c>
      <c r="AB363" s="6"/>
      <c r="AC363" s="6"/>
      <c r="AD363" s="1" t="s">
        <v>35</v>
      </c>
      <c r="AE363" s="1" t="s">
        <v>29</v>
      </c>
      <c r="AF363" s="6"/>
      <c r="AG363" s="6"/>
      <c r="AH363" s="1" t="s">
        <v>36</v>
      </c>
      <c r="AI363" s="1" t="s">
        <v>37</v>
      </c>
      <c r="AJ363" s="6"/>
      <c r="AK363" s="6"/>
      <c r="AL363" s="1" t="s">
        <v>38</v>
      </c>
      <c r="AM363" s="1" t="s">
        <v>39</v>
      </c>
      <c r="AN363" s="6"/>
      <c r="AO363" s="6"/>
      <c r="AP363" s="1" t="s">
        <v>40</v>
      </c>
      <c r="AQ363" s="1" t="s">
        <v>41</v>
      </c>
      <c r="AR363" s="6"/>
      <c r="AS363" s="6"/>
      <c r="AT363" s="6"/>
      <c r="AU363" s="6"/>
      <c r="AV363" s="6"/>
      <c r="AW363" s="6"/>
      <c r="AX363" s="1" t="s">
        <v>42</v>
      </c>
      <c r="AY363" s="1" t="s">
        <v>39</v>
      </c>
      <c r="AZ363" s="6"/>
      <c r="BA363" s="6"/>
      <c r="BB363" s="1" t="s">
        <v>42</v>
      </c>
      <c r="BC363" s="1" t="s">
        <v>33</v>
      </c>
      <c r="BD363" s="6"/>
      <c r="BE363" s="6"/>
      <c r="BF363" s="1" t="s">
        <v>42</v>
      </c>
      <c r="BG363" s="1" t="s">
        <v>39</v>
      </c>
      <c r="BH363" s="6">
        <v>5</v>
      </c>
      <c r="BI363" s="11">
        <v>118</v>
      </c>
      <c r="BJ363" s="1" t="s">
        <v>43</v>
      </c>
      <c r="BK363" s="1" t="s">
        <v>44</v>
      </c>
      <c r="BL363" s="6"/>
      <c r="BM363" s="6"/>
      <c r="BN363" s="1" t="s">
        <v>45</v>
      </c>
      <c r="BO363" s="1" t="s">
        <v>44</v>
      </c>
      <c r="BP363" s="6"/>
      <c r="BQ363" s="6"/>
      <c r="BR363" s="1" t="s">
        <v>46</v>
      </c>
      <c r="BS363" s="1" t="s">
        <v>47</v>
      </c>
      <c r="BT363" s="6"/>
      <c r="BU363" s="6"/>
      <c r="BV363" s="1" t="s">
        <v>46</v>
      </c>
      <c r="BW363" s="1" t="s">
        <v>41</v>
      </c>
      <c r="BX363" s="6"/>
      <c r="BY363" s="6"/>
      <c r="BZ363" s="1" t="s">
        <v>46</v>
      </c>
      <c r="CA363" s="1" t="s">
        <v>48</v>
      </c>
      <c r="CB363" s="6"/>
      <c r="CC363" s="6"/>
      <c r="CD363" s="1" t="s">
        <v>46</v>
      </c>
      <c r="CE363" s="1" t="s">
        <v>48</v>
      </c>
      <c r="CF363" s="6"/>
      <c r="CG363" s="6"/>
      <c r="CH363" s="1" t="s">
        <v>46</v>
      </c>
      <c r="CI363" s="1" t="s">
        <v>39</v>
      </c>
      <c r="CJ363" s="6"/>
      <c r="CK363" s="6"/>
      <c r="CL363" s="1" t="s">
        <v>49</v>
      </c>
      <c r="CM363" s="1" t="s">
        <v>39</v>
      </c>
      <c r="CN363" s="6"/>
      <c r="CO363" s="6"/>
      <c r="CP363" s="1" t="s">
        <v>50</v>
      </c>
      <c r="CQ363" s="1" t="s">
        <v>51</v>
      </c>
      <c r="CR363" s="6"/>
      <c r="CS363" s="6"/>
      <c r="CT363" s="1" t="s">
        <v>50</v>
      </c>
      <c r="CU363" s="1" t="s">
        <v>39</v>
      </c>
      <c r="CV363" s="6"/>
      <c r="CW363" s="6"/>
      <c r="CX363" s="1" t="s">
        <v>50</v>
      </c>
      <c r="CY363" s="1" t="s">
        <v>39</v>
      </c>
      <c r="CZ363" s="6"/>
      <c r="DA363" s="6"/>
      <c r="DB363" s="1" t="s">
        <v>59</v>
      </c>
      <c r="DC363" s="1" t="s">
        <v>60</v>
      </c>
      <c r="DD363" s="6"/>
      <c r="DE363" s="6"/>
      <c r="DF363" s="1" t="s">
        <v>52</v>
      </c>
      <c r="DG363" s="1" t="s">
        <v>53</v>
      </c>
      <c r="DH363" s="6"/>
      <c r="DI363" s="6"/>
      <c r="DJ363" s="1" t="s">
        <v>31</v>
      </c>
      <c r="DK363" s="11">
        <f t="shared" ref="DK363:DK372" si="30">0.254*G363</f>
        <v>8.6709504000000006</v>
      </c>
    </row>
    <row r="364" spans="1:115" ht="15.75" x14ac:dyDescent="0.25">
      <c r="A364" s="6">
        <v>362</v>
      </c>
      <c r="B364" s="6">
        <v>3</v>
      </c>
      <c r="C364" s="9" t="s">
        <v>307</v>
      </c>
      <c r="D364" s="8" t="s">
        <v>373</v>
      </c>
      <c r="E364" s="6">
        <v>105.408</v>
      </c>
      <c r="F364" s="6">
        <v>21.030999999999999</v>
      </c>
      <c r="G364" s="10">
        <v>45.402839999999998</v>
      </c>
      <c r="H364" s="3">
        <f t="shared" si="27"/>
        <v>129.77984000000001</v>
      </c>
      <c r="I364" s="3">
        <f t="shared" si="28"/>
        <v>75.815321359999999</v>
      </c>
      <c r="J364" s="1" t="s">
        <v>28</v>
      </c>
      <c r="K364" s="1" t="s">
        <v>29</v>
      </c>
      <c r="L364" s="6"/>
      <c r="M364" s="6"/>
      <c r="N364" s="1" t="s">
        <v>30</v>
      </c>
      <c r="O364" s="1" t="s">
        <v>34</v>
      </c>
      <c r="P364" s="6"/>
      <c r="Q364" s="6"/>
      <c r="R364" s="1" t="s">
        <v>30</v>
      </c>
      <c r="S364" s="1" t="s">
        <v>32</v>
      </c>
      <c r="T364" s="6"/>
      <c r="U364" s="6"/>
      <c r="V364" s="6" t="s">
        <v>30</v>
      </c>
      <c r="W364" s="6" t="s">
        <v>33</v>
      </c>
      <c r="X364" s="6"/>
      <c r="Y364" s="6"/>
      <c r="Z364" s="1" t="s">
        <v>30</v>
      </c>
      <c r="AA364" s="1" t="s">
        <v>34</v>
      </c>
      <c r="AB364" s="6"/>
      <c r="AC364" s="6"/>
      <c r="AD364" s="1" t="s">
        <v>35</v>
      </c>
      <c r="AE364" s="1" t="s">
        <v>29</v>
      </c>
      <c r="AF364" s="6"/>
      <c r="AG364" s="6"/>
      <c r="AH364" s="1" t="s">
        <v>36</v>
      </c>
      <c r="AI364" s="1" t="s">
        <v>37</v>
      </c>
      <c r="AJ364" s="6"/>
      <c r="AK364" s="6"/>
      <c r="AL364" s="1" t="s">
        <v>38</v>
      </c>
      <c r="AM364" s="1" t="s">
        <v>39</v>
      </c>
      <c r="AN364" s="6">
        <v>3</v>
      </c>
      <c r="AO364" s="6">
        <v>2.153</v>
      </c>
      <c r="AP364" s="1" t="s">
        <v>40</v>
      </c>
      <c r="AQ364" s="1" t="s">
        <v>41</v>
      </c>
      <c r="AR364" s="6"/>
      <c r="AS364" s="6"/>
      <c r="AT364" s="6"/>
      <c r="AU364" s="6"/>
      <c r="AV364" s="6"/>
      <c r="AW364" s="6"/>
      <c r="AX364" s="1" t="s">
        <v>42</v>
      </c>
      <c r="AY364" s="1" t="s">
        <v>39</v>
      </c>
      <c r="AZ364" s="6"/>
      <c r="BA364" s="6"/>
      <c r="BB364" s="1" t="s">
        <v>42</v>
      </c>
      <c r="BC364" s="1" t="s">
        <v>33</v>
      </c>
      <c r="BD364" s="6">
        <v>2</v>
      </c>
      <c r="BE364" s="6">
        <v>14.811999999999999</v>
      </c>
      <c r="BF364" s="1" t="s">
        <v>42</v>
      </c>
      <c r="BG364" s="1" t="s">
        <v>39</v>
      </c>
      <c r="BH364" s="6">
        <v>2</v>
      </c>
      <c r="BI364" s="11">
        <v>6.8140000000000001</v>
      </c>
      <c r="BJ364" s="1" t="s">
        <v>43</v>
      </c>
      <c r="BK364" s="1" t="s">
        <v>44</v>
      </c>
      <c r="BL364" s="6">
        <v>1.2E-2</v>
      </c>
      <c r="BM364" s="6">
        <v>4.8719999999999999</v>
      </c>
      <c r="BN364" s="1" t="s">
        <v>45</v>
      </c>
      <c r="BO364" s="1" t="s">
        <v>44</v>
      </c>
      <c r="BP364" s="6"/>
      <c r="BQ364" s="6"/>
      <c r="BR364" s="1" t="s">
        <v>46</v>
      </c>
      <c r="BS364" s="1" t="s">
        <v>47</v>
      </c>
      <c r="BT364" s="6"/>
      <c r="BU364" s="6"/>
      <c r="BV364" s="1" t="s">
        <v>46</v>
      </c>
      <c r="BW364" s="1" t="s">
        <v>41</v>
      </c>
      <c r="BX364" s="6"/>
      <c r="BY364" s="6"/>
      <c r="BZ364" s="1" t="s">
        <v>46</v>
      </c>
      <c r="CA364" s="1" t="s">
        <v>48</v>
      </c>
      <c r="CB364" s="6"/>
      <c r="CC364" s="6"/>
      <c r="CD364" s="1" t="s">
        <v>46</v>
      </c>
      <c r="CE364" s="1" t="s">
        <v>48</v>
      </c>
      <c r="CF364" s="6"/>
      <c r="CG364" s="6"/>
      <c r="CH364" s="1" t="s">
        <v>46</v>
      </c>
      <c r="CI364" s="1" t="s">
        <v>39</v>
      </c>
      <c r="CJ364" s="6"/>
      <c r="CK364" s="6"/>
      <c r="CL364" s="1" t="s">
        <v>49</v>
      </c>
      <c r="CM364" s="1" t="s">
        <v>39</v>
      </c>
      <c r="CN364" s="6"/>
      <c r="CO364" s="6"/>
      <c r="CP364" s="1" t="s">
        <v>50</v>
      </c>
      <c r="CQ364" s="1" t="s">
        <v>51</v>
      </c>
      <c r="CR364" s="6"/>
      <c r="CS364" s="6"/>
      <c r="CT364" s="1" t="s">
        <v>50</v>
      </c>
      <c r="CU364" s="1" t="s">
        <v>39</v>
      </c>
      <c r="CV364" s="6">
        <v>12</v>
      </c>
      <c r="CW364" s="6">
        <v>19.501999999999999</v>
      </c>
      <c r="CX364" s="1" t="s">
        <v>50</v>
      </c>
      <c r="CY364" s="1" t="s">
        <v>39</v>
      </c>
      <c r="CZ364" s="6">
        <v>10</v>
      </c>
      <c r="DA364" s="6">
        <v>16.13</v>
      </c>
      <c r="DB364" s="1" t="s">
        <v>59</v>
      </c>
      <c r="DC364" s="1" t="s">
        <v>60</v>
      </c>
      <c r="DD364" s="6"/>
      <c r="DE364" s="6"/>
      <c r="DF364" s="1" t="s">
        <v>52</v>
      </c>
      <c r="DG364" s="1" t="s">
        <v>53</v>
      </c>
      <c r="DH364" s="6"/>
      <c r="DI364" s="6"/>
      <c r="DJ364" s="1" t="s">
        <v>31</v>
      </c>
      <c r="DK364" s="11">
        <f t="shared" si="30"/>
        <v>11.532321359999999</v>
      </c>
    </row>
    <row r="365" spans="1:115" ht="15.75" x14ac:dyDescent="0.25">
      <c r="A365" s="6">
        <v>363</v>
      </c>
      <c r="B365" s="6">
        <v>3</v>
      </c>
      <c r="C365" s="9" t="s">
        <v>491</v>
      </c>
      <c r="D365" s="8" t="s">
        <v>373</v>
      </c>
      <c r="E365" s="6">
        <v>0</v>
      </c>
      <c r="F365" s="6">
        <v>0</v>
      </c>
      <c r="G365" s="10">
        <v>187.90899999999999</v>
      </c>
      <c r="H365" s="3">
        <f t="shared" si="27"/>
        <v>187.90899999999999</v>
      </c>
      <c r="I365" s="3">
        <f t="shared" si="28"/>
        <v>125.08000000000001</v>
      </c>
      <c r="J365" s="1" t="s">
        <v>28</v>
      </c>
      <c r="K365" s="1" t="s">
        <v>29</v>
      </c>
      <c r="L365" s="6"/>
      <c r="M365" s="6"/>
      <c r="N365" s="1" t="s">
        <v>30</v>
      </c>
      <c r="O365" s="1" t="s">
        <v>34</v>
      </c>
      <c r="P365" s="6"/>
      <c r="Q365" s="6"/>
      <c r="R365" s="1" t="s">
        <v>30</v>
      </c>
      <c r="S365" s="1" t="s">
        <v>32</v>
      </c>
      <c r="T365" s="6"/>
      <c r="U365" s="6"/>
      <c r="V365" s="6" t="s">
        <v>30</v>
      </c>
      <c r="W365" s="6" t="s">
        <v>33</v>
      </c>
      <c r="X365" s="6"/>
      <c r="Y365" s="6"/>
      <c r="Z365" s="1" t="s">
        <v>30</v>
      </c>
      <c r="AA365" s="1" t="s">
        <v>34</v>
      </c>
      <c r="AB365" s="6"/>
      <c r="AC365" s="6"/>
      <c r="AD365" s="1" t="s">
        <v>35</v>
      </c>
      <c r="AE365" s="1" t="s">
        <v>29</v>
      </c>
      <c r="AF365" s="6">
        <v>1.4999999999999999E-2</v>
      </c>
      <c r="AG365" s="6">
        <v>20.73</v>
      </c>
      <c r="AH365" s="1" t="s">
        <v>36</v>
      </c>
      <c r="AI365" s="1" t="s">
        <v>37</v>
      </c>
      <c r="AJ365" s="6"/>
      <c r="AK365" s="6"/>
      <c r="AL365" s="1" t="s">
        <v>38</v>
      </c>
      <c r="AM365" s="1" t="s">
        <v>39</v>
      </c>
      <c r="AN365" s="6">
        <v>9</v>
      </c>
      <c r="AO365" s="6">
        <v>6.3540000000000001</v>
      </c>
      <c r="AP365" s="1" t="s">
        <v>40</v>
      </c>
      <c r="AQ365" s="1" t="s">
        <v>41</v>
      </c>
      <c r="AR365" s="6"/>
      <c r="AS365" s="6"/>
      <c r="AT365" s="6"/>
      <c r="AU365" s="6"/>
      <c r="AV365" s="6"/>
      <c r="AW365" s="6"/>
      <c r="AX365" s="1" t="s">
        <v>42</v>
      </c>
      <c r="AY365" s="1" t="s">
        <v>39</v>
      </c>
      <c r="AZ365" s="6"/>
      <c r="BA365" s="6"/>
      <c r="BB365" s="1" t="s">
        <v>42</v>
      </c>
      <c r="BC365" s="1" t="s">
        <v>33</v>
      </c>
      <c r="BD365" s="6"/>
      <c r="BE365" s="6"/>
      <c r="BF365" s="1" t="s">
        <v>42</v>
      </c>
      <c r="BG365" s="1" t="s">
        <v>39</v>
      </c>
      <c r="BH365" s="6"/>
      <c r="BI365" s="11"/>
      <c r="BJ365" s="1" t="s">
        <v>43</v>
      </c>
      <c r="BK365" s="1" t="s">
        <v>44</v>
      </c>
      <c r="BL365" s="6"/>
      <c r="BM365" s="6"/>
      <c r="BN365" s="1" t="s">
        <v>45</v>
      </c>
      <c r="BO365" s="1" t="s">
        <v>44</v>
      </c>
      <c r="BP365" s="6"/>
      <c r="BQ365" s="6"/>
      <c r="BR365" s="1" t="s">
        <v>46</v>
      </c>
      <c r="BS365" s="1" t="s">
        <v>47</v>
      </c>
      <c r="BT365" s="6"/>
      <c r="BU365" s="6"/>
      <c r="BV365" s="1" t="s">
        <v>46</v>
      </c>
      <c r="BW365" s="1" t="s">
        <v>41</v>
      </c>
      <c r="BX365" s="6"/>
      <c r="BY365" s="6"/>
      <c r="BZ365" s="1" t="s">
        <v>46</v>
      </c>
      <c r="CA365" s="1" t="s">
        <v>48</v>
      </c>
      <c r="CB365" s="6"/>
      <c r="CC365" s="6"/>
      <c r="CD365" s="1" t="s">
        <v>46</v>
      </c>
      <c r="CE365" s="1" t="s">
        <v>48</v>
      </c>
      <c r="CF365" s="6">
        <v>3.5000000000000003E-2</v>
      </c>
      <c r="CG365" s="6">
        <v>42.46</v>
      </c>
      <c r="CH365" s="1" t="s">
        <v>46</v>
      </c>
      <c r="CI365" s="1" t="s">
        <v>39</v>
      </c>
      <c r="CJ365" s="6"/>
      <c r="CK365" s="6"/>
      <c r="CL365" s="1" t="s">
        <v>49</v>
      </c>
      <c r="CM365" s="1" t="s">
        <v>39</v>
      </c>
      <c r="CN365" s="6"/>
      <c r="CO365" s="6"/>
      <c r="CP365" s="1" t="s">
        <v>50</v>
      </c>
      <c r="CQ365" s="1" t="s">
        <v>51</v>
      </c>
      <c r="CR365" s="6">
        <v>0.05</v>
      </c>
      <c r="CS365" s="6">
        <v>8.4</v>
      </c>
      <c r="CT365" s="1" t="s">
        <v>50</v>
      </c>
      <c r="CU365" s="1" t="s">
        <v>39</v>
      </c>
      <c r="CV365" s="6"/>
      <c r="CW365" s="6"/>
      <c r="CX365" s="1" t="s">
        <v>50</v>
      </c>
      <c r="CY365" s="1" t="s">
        <v>39</v>
      </c>
      <c r="CZ365" s="6"/>
      <c r="DA365" s="6"/>
      <c r="DB365" s="1" t="s">
        <v>59</v>
      </c>
      <c r="DC365" s="1" t="s">
        <v>60</v>
      </c>
      <c r="DD365" s="6"/>
      <c r="DE365" s="6"/>
      <c r="DF365" s="1" t="s">
        <v>52</v>
      </c>
      <c r="DG365" s="1" t="s">
        <v>53</v>
      </c>
      <c r="DH365" s="6"/>
      <c r="DI365" s="6"/>
      <c r="DJ365" s="1" t="s">
        <v>31</v>
      </c>
      <c r="DK365" s="11">
        <v>47.136000000000003</v>
      </c>
    </row>
    <row r="366" spans="1:115" ht="15.75" x14ac:dyDescent="0.25">
      <c r="A366" s="6">
        <v>364</v>
      </c>
      <c r="B366" s="6">
        <v>2</v>
      </c>
      <c r="C366" s="9" t="s">
        <v>308</v>
      </c>
      <c r="D366" s="8" t="s">
        <v>373</v>
      </c>
      <c r="E366" s="6">
        <v>523.89300000000003</v>
      </c>
      <c r="F366" s="6">
        <v>73.358000000000004</v>
      </c>
      <c r="G366" s="10">
        <v>162.50232</v>
      </c>
      <c r="H366" s="3">
        <f t="shared" si="27"/>
        <v>613.03732000000002</v>
      </c>
      <c r="I366" s="3">
        <f t="shared" si="28"/>
        <v>48.681589279999997</v>
      </c>
      <c r="J366" s="1" t="s">
        <v>28</v>
      </c>
      <c r="K366" s="1" t="s">
        <v>29</v>
      </c>
      <c r="L366" s="6"/>
      <c r="M366" s="6"/>
      <c r="N366" s="1" t="s">
        <v>30</v>
      </c>
      <c r="O366" s="1" t="s">
        <v>34</v>
      </c>
      <c r="P366" s="6"/>
      <c r="Q366" s="6"/>
      <c r="R366" s="1" t="s">
        <v>30</v>
      </c>
      <c r="S366" s="1" t="s">
        <v>32</v>
      </c>
      <c r="T366" s="6"/>
      <c r="U366" s="6"/>
      <c r="V366" s="6" t="s">
        <v>30</v>
      </c>
      <c r="W366" s="6" t="s">
        <v>33</v>
      </c>
      <c r="X366" s="6"/>
      <c r="Y366" s="6"/>
      <c r="Z366" s="1" t="s">
        <v>30</v>
      </c>
      <c r="AA366" s="1" t="s">
        <v>34</v>
      </c>
      <c r="AB366" s="6"/>
      <c r="AC366" s="6"/>
      <c r="AD366" s="1" t="s">
        <v>35</v>
      </c>
      <c r="AE366" s="1" t="s">
        <v>29</v>
      </c>
      <c r="AF366" s="6"/>
      <c r="AG366" s="6"/>
      <c r="AH366" s="1" t="s">
        <v>36</v>
      </c>
      <c r="AI366" s="1" t="s">
        <v>37</v>
      </c>
      <c r="AJ366" s="6"/>
      <c r="AK366" s="6"/>
      <c r="AL366" s="1" t="s">
        <v>38</v>
      </c>
      <c r="AM366" s="1" t="s">
        <v>39</v>
      </c>
      <c r="AN366" s="6"/>
      <c r="AO366" s="6"/>
      <c r="AP366" s="1" t="s">
        <v>40</v>
      </c>
      <c r="AQ366" s="1" t="s">
        <v>41</v>
      </c>
      <c r="AR366" s="6"/>
      <c r="AS366" s="6"/>
      <c r="AT366" s="6"/>
      <c r="AU366" s="6"/>
      <c r="AV366" s="6"/>
      <c r="AW366" s="6"/>
      <c r="AX366" s="1" t="s">
        <v>42</v>
      </c>
      <c r="AY366" s="1" t="s">
        <v>39</v>
      </c>
      <c r="AZ366" s="6"/>
      <c r="BA366" s="6"/>
      <c r="BB366" s="1" t="s">
        <v>42</v>
      </c>
      <c r="BC366" s="1" t="s">
        <v>33</v>
      </c>
      <c r="BD366" s="6">
        <v>1</v>
      </c>
      <c r="BE366" s="6">
        <v>7.4059999999999997</v>
      </c>
      <c r="BF366" s="1" t="s">
        <v>42</v>
      </c>
      <c r="BG366" s="1" t="s">
        <v>39</v>
      </c>
      <c r="BH366" s="6"/>
      <c r="BI366" s="11"/>
      <c r="BJ366" s="1" t="s">
        <v>43</v>
      </c>
      <c r="BK366" s="1" t="s">
        <v>44</v>
      </c>
      <c r="BL366" s="6"/>
      <c r="BM366" s="6"/>
      <c r="BN366" s="1" t="s">
        <v>45</v>
      </c>
      <c r="BO366" s="1" t="s">
        <v>44</v>
      </c>
      <c r="BP366" s="6"/>
      <c r="BQ366" s="6"/>
      <c r="BR366" s="1" t="s">
        <v>46</v>
      </c>
      <c r="BS366" s="1" t="s">
        <v>47</v>
      </c>
      <c r="BT366" s="6"/>
      <c r="BU366" s="6"/>
      <c r="BV366" s="1" t="s">
        <v>46</v>
      </c>
      <c r="BW366" s="1" t="s">
        <v>41</v>
      </c>
      <c r="BX366" s="6"/>
      <c r="BY366" s="6"/>
      <c r="BZ366" s="1" t="s">
        <v>46</v>
      </c>
      <c r="CA366" s="1" t="s">
        <v>48</v>
      </c>
      <c r="CB366" s="6"/>
      <c r="CC366" s="6"/>
      <c r="CD366" s="1" t="s">
        <v>46</v>
      </c>
      <c r="CE366" s="1" t="s">
        <v>48</v>
      </c>
      <c r="CF366" s="6"/>
      <c r="CG366" s="6"/>
      <c r="CH366" s="1" t="s">
        <v>46</v>
      </c>
      <c r="CI366" s="1" t="s">
        <v>39</v>
      </c>
      <c r="CJ366" s="6"/>
      <c r="CK366" s="6"/>
      <c r="CL366" s="1" t="s">
        <v>49</v>
      </c>
      <c r="CM366" s="1" t="s">
        <v>39</v>
      </c>
      <c r="CN366" s="6"/>
      <c r="CO366" s="6"/>
      <c r="CP366" s="1" t="s">
        <v>50</v>
      </c>
      <c r="CQ366" s="1" t="s">
        <v>51</v>
      </c>
      <c r="CR366" s="6"/>
      <c r="CS366" s="6"/>
      <c r="CT366" s="1" t="s">
        <v>50</v>
      </c>
      <c r="CU366" s="1" t="s">
        <v>39</v>
      </c>
      <c r="CV366" s="6"/>
      <c r="CW366" s="6"/>
      <c r="CX366" s="1" t="s">
        <v>50</v>
      </c>
      <c r="CY366" s="1" t="s">
        <v>39</v>
      </c>
      <c r="CZ366" s="6"/>
      <c r="DA366" s="6"/>
      <c r="DB366" s="1" t="s">
        <v>59</v>
      </c>
      <c r="DC366" s="1" t="s">
        <v>60</v>
      </c>
      <c r="DD366" s="6"/>
      <c r="DE366" s="6"/>
      <c r="DF366" s="1" t="s">
        <v>52</v>
      </c>
      <c r="DG366" s="1" t="s">
        <v>53</v>
      </c>
      <c r="DH366" s="6"/>
      <c r="DI366" s="6"/>
      <c r="DJ366" s="1" t="s">
        <v>31</v>
      </c>
      <c r="DK366" s="11">
        <f t="shared" si="30"/>
        <v>41.275589279999998</v>
      </c>
    </row>
    <row r="367" spans="1:115" ht="15.75" x14ac:dyDescent="0.25">
      <c r="A367" s="6">
        <v>365</v>
      </c>
      <c r="B367" s="6">
        <v>2</v>
      </c>
      <c r="C367" s="9" t="s">
        <v>492</v>
      </c>
      <c r="D367" s="8" t="s">
        <v>373</v>
      </c>
      <c r="E367" s="6">
        <v>669.91399999999999</v>
      </c>
      <c r="F367" s="6">
        <v>71.704999999999998</v>
      </c>
      <c r="G367" s="10">
        <v>269.64120000000003</v>
      </c>
      <c r="H367" s="3">
        <f t="shared" si="27"/>
        <v>867.85019999999997</v>
      </c>
      <c r="I367" s="3">
        <f t="shared" si="28"/>
        <v>201.93586479999999</v>
      </c>
      <c r="J367" s="1" t="s">
        <v>28</v>
      </c>
      <c r="K367" s="1" t="s">
        <v>29</v>
      </c>
      <c r="L367" s="6"/>
      <c r="M367" s="6"/>
      <c r="N367" s="1" t="s">
        <v>30</v>
      </c>
      <c r="O367" s="1" t="s">
        <v>34</v>
      </c>
      <c r="P367" s="6"/>
      <c r="Q367" s="6"/>
      <c r="R367" s="1" t="s">
        <v>30</v>
      </c>
      <c r="S367" s="1" t="s">
        <v>32</v>
      </c>
      <c r="T367" s="6"/>
      <c r="U367" s="6"/>
      <c r="V367" s="6" t="s">
        <v>30</v>
      </c>
      <c r="W367" s="6" t="s">
        <v>33</v>
      </c>
      <c r="X367" s="6"/>
      <c r="Y367" s="6"/>
      <c r="Z367" s="1" t="s">
        <v>30</v>
      </c>
      <c r="AA367" s="1" t="s">
        <v>34</v>
      </c>
      <c r="AB367" s="6"/>
      <c r="AC367" s="6"/>
      <c r="AD367" s="1" t="s">
        <v>35</v>
      </c>
      <c r="AE367" s="1" t="s">
        <v>29</v>
      </c>
      <c r="AF367" s="6"/>
      <c r="AG367" s="6"/>
      <c r="AH367" s="1" t="s">
        <v>36</v>
      </c>
      <c r="AI367" s="1" t="s">
        <v>37</v>
      </c>
      <c r="AJ367" s="6"/>
      <c r="AK367" s="6"/>
      <c r="AL367" s="1" t="s">
        <v>38</v>
      </c>
      <c r="AM367" s="1" t="s">
        <v>39</v>
      </c>
      <c r="AN367" s="6">
        <v>10</v>
      </c>
      <c r="AO367" s="6">
        <v>6.633</v>
      </c>
      <c r="AP367" s="1" t="s">
        <v>40</v>
      </c>
      <c r="AQ367" s="1" t="s">
        <v>41</v>
      </c>
      <c r="AR367" s="6"/>
      <c r="AS367" s="6"/>
      <c r="AT367" s="6"/>
      <c r="AU367" s="6"/>
      <c r="AV367" s="6"/>
      <c r="AW367" s="6"/>
      <c r="AX367" s="1" t="s">
        <v>42</v>
      </c>
      <c r="AY367" s="1" t="s">
        <v>39</v>
      </c>
      <c r="AZ367" s="6"/>
      <c r="BA367" s="6"/>
      <c r="BB367" s="1" t="s">
        <v>42</v>
      </c>
      <c r="BC367" s="1" t="s">
        <v>33</v>
      </c>
      <c r="BD367" s="6">
        <v>4</v>
      </c>
      <c r="BE367" s="6">
        <v>29.623999999999999</v>
      </c>
      <c r="BF367" s="1" t="s">
        <v>42</v>
      </c>
      <c r="BG367" s="1" t="s">
        <v>39</v>
      </c>
      <c r="BH367" s="6"/>
      <c r="BI367" s="11"/>
      <c r="BJ367" s="1" t="s">
        <v>43</v>
      </c>
      <c r="BK367" s="1" t="s">
        <v>44</v>
      </c>
      <c r="BL367" s="6"/>
      <c r="BM367" s="6"/>
      <c r="BN367" s="1" t="s">
        <v>45</v>
      </c>
      <c r="BO367" s="1" t="s">
        <v>44</v>
      </c>
      <c r="BP367" s="6"/>
      <c r="BQ367" s="6"/>
      <c r="BR367" s="1" t="s">
        <v>46</v>
      </c>
      <c r="BS367" s="1" t="s">
        <v>47</v>
      </c>
      <c r="BT367" s="6"/>
      <c r="BU367" s="6"/>
      <c r="BV367" s="1" t="s">
        <v>46</v>
      </c>
      <c r="BW367" s="1" t="s">
        <v>41</v>
      </c>
      <c r="BX367" s="6"/>
      <c r="BY367" s="6"/>
      <c r="BZ367" s="1" t="s">
        <v>46</v>
      </c>
      <c r="CA367" s="1" t="s">
        <v>48</v>
      </c>
      <c r="CB367" s="6"/>
      <c r="CC367" s="6"/>
      <c r="CD367" s="1" t="s">
        <v>46</v>
      </c>
      <c r="CE367" s="1" t="s">
        <v>48</v>
      </c>
      <c r="CF367" s="6"/>
      <c r="CG367" s="6"/>
      <c r="CH367" s="1" t="s">
        <v>46</v>
      </c>
      <c r="CI367" s="1" t="s">
        <v>39</v>
      </c>
      <c r="CJ367" s="6"/>
      <c r="CK367" s="6"/>
      <c r="CL367" s="1" t="s">
        <v>49</v>
      </c>
      <c r="CM367" s="1" t="s">
        <v>39</v>
      </c>
      <c r="CN367" s="6">
        <v>5</v>
      </c>
      <c r="CO367" s="6">
        <v>2.88</v>
      </c>
      <c r="CP367" s="1" t="s">
        <v>50</v>
      </c>
      <c r="CQ367" s="1" t="s">
        <v>51</v>
      </c>
      <c r="CR367" s="6">
        <v>0.1</v>
      </c>
      <c r="CS367" s="6">
        <v>16.8</v>
      </c>
      <c r="CT367" s="1" t="s">
        <v>50</v>
      </c>
      <c r="CU367" s="1" t="s">
        <v>39</v>
      </c>
      <c r="CV367" s="6">
        <v>45</v>
      </c>
      <c r="CW367" s="6">
        <v>77.510000000000005</v>
      </c>
      <c r="CX367" s="1" t="s">
        <v>50</v>
      </c>
      <c r="CY367" s="1" t="s">
        <v>39</v>
      </c>
      <c r="CZ367" s="6"/>
      <c r="DA367" s="6"/>
      <c r="DB367" s="1" t="s">
        <v>59</v>
      </c>
      <c r="DC367" s="1" t="s">
        <v>60</v>
      </c>
      <c r="DD367" s="6"/>
      <c r="DE367" s="6"/>
      <c r="DF367" s="1" t="s">
        <v>52</v>
      </c>
      <c r="DG367" s="1" t="s">
        <v>53</v>
      </c>
      <c r="DH367" s="6"/>
      <c r="DI367" s="6"/>
      <c r="DJ367" s="1" t="s">
        <v>31</v>
      </c>
      <c r="DK367" s="11">
        <f t="shared" si="30"/>
        <v>68.488864800000002</v>
      </c>
    </row>
    <row r="368" spans="1:115" ht="15.75" x14ac:dyDescent="0.25">
      <c r="A368" s="6">
        <v>366</v>
      </c>
      <c r="B368" s="6">
        <v>2</v>
      </c>
      <c r="C368" s="9" t="s">
        <v>493</v>
      </c>
      <c r="D368" s="8" t="s">
        <v>373</v>
      </c>
      <c r="E368" s="6">
        <v>205.70699999999999</v>
      </c>
      <c r="F368" s="6">
        <v>0</v>
      </c>
      <c r="G368" s="10">
        <v>81.094800000000006</v>
      </c>
      <c r="H368" s="3">
        <f t="shared" si="27"/>
        <v>286.80180000000001</v>
      </c>
      <c r="I368" s="3">
        <f t="shared" si="28"/>
        <v>54.158079200000003</v>
      </c>
      <c r="J368" s="1" t="s">
        <v>28</v>
      </c>
      <c r="K368" s="1" t="s">
        <v>29</v>
      </c>
      <c r="L368" s="6"/>
      <c r="M368" s="6"/>
      <c r="N368" s="1" t="s">
        <v>30</v>
      </c>
      <c r="O368" s="1" t="s">
        <v>34</v>
      </c>
      <c r="P368" s="6"/>
      <c r="Q368" s="6"/>
      <c r="R368" s="1" t="s">
        <v>30</v>
      </c>
      <c r="S368" s="1" t="s">
        <v>32</v>
      </c>
      <c r="T368" s="6"/>
      <c r="U368" s="6"/>
      <c r="V368" s="6" t="s">
        <v>30</v>
      </c>
      <c r="W368" s="6" t="s">
        <v>33</v>
      </c>
      <c r="X368" s="6"/>
      <c r="Y368" s="6"/>
      <c r="Z368" s="1" t="s">
        <v>30</v>
      </c>
      <c r="AA368" s="1" t="s">
        <v>34</v>
      </c>
      <c r="AB368" s="6"/>
      <c r="AC368" s="6"/>
      <c r="AD368" s="1" t="s">
        <v>35</v>
      </c>
      <c r="AE368" s="1" t="s">
        <v>29</v>
      </c>
      <c r="AF368" s="6"/>
      <c r="AG368" s="6"/>
      <c r="AH368" s="1" t="s">
        <v>36</v>
      </c>
      <c r="AI368" s="1" t="s">
        <v>37</v>
      </c>
      <c r="AJ368" s="6"/>
      <c r="AK368" s="6"/>
      <c r="AL368" s="1" t="s">
        <v>38</v>
      </c>
      <c r="AM368" s="1" t="s">
        <v>39</v>
      </c>
      <c r="AN368" s="6"/>
      <c r="AO368" s="6"/>
      <c r="AP368" s="1" t="s">
        <v>40</v>
      </c>
      <c r="AQ368" s="1" t="s">
        <v>41</v>
      </c>
      <c r="AR368" s="6"/>
      <c r="AS368" s="6"/>
      <c r="AT368" s="6"/>
      <c r="AU368" s="6"/>
      <c r="AV368" s="6"/>
      <c r="AW368" s="6"/>
      <c r="AX368" s="1" t="s">
        <v>42</v>
      </c>
      <c r="AY368" s="1" t="s">
        <v>39</v>
      </c>
      <c r="AZ368" s="6"/>
      <c r="BA368" s="6"/>
      <c r="BB368" s="1" t="s">
        <v>42</v>
      </c>
      <c r="BC368" s="1" t="s">
        <v>33</v>
      </c>
      <c r="BD368" s="6"/>
      <c r="BE368" s="6"/>
      <c r="BF368" s="1" t="s">
        <v>42</v>
      </c>
      <c r="BG368" s="1" t="s">
        <v>39</v>
      </c>
      <c r="BH368" s="6"/>
      <c r="BI368" s="11"/>
      <c r="BJ368" s="1" t="s">
        <v>43</v>
      </c>
      <c r="BK368" s="1" t="s">
        <v>44</v>
      </c>
      <c r="BL368" s="6"/>
      <c r="BM368" s="6"/>
      <c r="BN368" s="1" t="s">
        <v>45</v>
      </c>
      <c r="BO368" s="1" t="s">
        <v>44</v>
      </c>
      <c r="BP368" s="6"/>
      <c r="BQ368" s="6"/>
      <c r="BR368" s="1" t="s">
        <v>46</v>
      </c>
      <c r="BS368" s="1" t="s">
        <v>47</v>
      </c>
      <c r="BT368" s="6"/>
      <c r="BU368" s="6"/>
      <c r="BV368" s="1" t="s">
        <v>46</v>
      </c>
      <c r="BW368" s="1" t="s">
        <v>41</v>
      </c>
      <c r="BX368" s="6"/>
      <c r="BY368" s="6"/>
      <c r="BZ368" s="1" t="s">
        <v>46</v>
      </c>
      <c r="CA368" s="1" t="s">
        <v>48</v>
      </c>
      <c r="CB368" s="6"/>
      <c r="CC368" s="6"/>
      <c r="CD368" s="1" t="s">
        <v>46</v>
      </c>
      <c r="CE368" s="1" t="s">
        <v>48</v>
      </c>
      <c r="CF368" s="6">
        <v>0.02</v>
      </c>
      <c r="CG368" s="6">
        <v>30.68</v>
      </c>
      <c r="CH368" s="1" t="s">
        <v>46</v>
      </c>
      <c r="CI368" s="1" t="s">
        <v>39</v>
      </c>
      <c r="CJ368" s="6"/>
      <c r="CK368" s="6"/>
      <c r="CL368" s="1" t="s">
        <v>49</v>
      </c>
      <c r="CM368" s="1" t="s">
        <v>39</v>
      </c>
      <c r="CN368" s="6">
        <v>5</v>
      </c>
      <c r="CO368" s="6">
        <v>2.88</v>
      </c>
      <c r="CP368" s="1" t="s">
        <v>50</v>
      </c>
      <c r="CQ368" s="1" t="s">
        <v>51</v>
      </c>
      <c r="CR368" s="6"/>
      <c r="CS368" s="6"/>
      <c r="CT368" s="1" t="s">
        <v>50</v>
      </c>
      <c r="CU368" s="1" t="s">
        <v>39</v>
      </c>
      <c r="CV368" s="6"/>
      <c r="CW368" s="6"/>
      <c r="CX368" s="1" t="s">
        <v>50</v>
      </c>
      <c r="CY368" s="1" t="s">
        <v>39</v>
      </c>
      <c r="CZ368" s="6"/>
      <c r="DA368" s="6"/>
      <c r="DB368" s="1" t="s">
        <v>59</v>
      </c>
      <c r="DC368" s="1" t="s">
        <v>60</v>
      </c>
      <c r="DD368" s="6"/>
      <c r="DE368" s="6"/>
      <c r="DF368" s="1" t="s">
        <v>52</v>
      </c>
      <c r="DG368" s="1" t="s">
        <v>53</v>
      </c>
      <c r="DH368" s="6"/>
      <c r="DI368" s="6"/>
      <c r="DJ368" s="1" t="s">
        <v>31</v>
      </c>
      <c r="DK368" s="11">
        <f t="shared" si="30"/>
        <v>20.598079200000001</v>
      </c>
    </row>
    <row r="369" spans="1:115" ht="15.75" x14ac:dyDescent="0.25">
      <c r="A369" s="6">
        <v>367</v>
      </c>
      <c r="B369" s="6">
        <v>3</v>
      </c>
      <c r="C369" s="9" t="s">
        <v>309</v>
      </c>
      <c r="D369" s="8" t="s">
        <v>373</v>
      </c>
      <c r="E369" s="6">
        <v>529.94899999999996</v>
      </c>
      <c r="F369" s="6">
        <v>143.786</v>
      </c>
      <c r="G369" s="10">
        <v>304.88628</v>
      </c>
      <c r="H369" s="3">
        <f t="shared" si="27"/>
        <v>691.04927999999995</v>
      </c>
      <c r="I369" s="3">
        <f t="shared" si="28"/>
        <v>690.51611511999999</v>
      </c>
      <c r="J369" s="1" t="s">
        <v>28</v>
      </c>
      <c r="K369" s="1" t="s">
        <v>29</v>
      </c>
      <c r="L369" s="6">
        <f>0.035+0.03</f>
        <v>6.5000000000000002E-2</v>
      </c>
      <c r="M369" s="6">
        <f>44.975+30</f>
        <v>74.974999999999994</v>
      </c>
      <c r="N369" s="1" t="s">
        <v>30</v>
      </c>
      <c r="O369" s="1" t="s">
        <v>34</v>
      </c>
      <c r="P369" s="6"/>
      <c r="Q369" s="6"/>
      <c r="R369" s="1" t="s">
        <v>30</v>
      </c>
      <c r="S369" s="1" t="s">
        <v>32</v>
      </c>
      <c r="T369" s="6"/>
      <c r="U369" s="6"/>
      <c r="V369" s="6" t="s">
        <v>30</v>
      </c>
      <c r="W369" s="6" t="s">
        <v>33</v>
      </c>
      <c r="X369" s="6"/>
      <c r="Y369" s="6"/>
      <c r="Z369" s="1" t="s">
        <v>30</v>
      </c>
      <c r="AA369" s="1" t="s">
        <v>34</v>
      </c>
      <c r="AB369" s="6"/>
      <c r="AC369" s="6"/>
      <c r="AD369" s="1" t="s">
        <v>35</v>
      </c>
      <c r="AE369" s="1" t="s">
        <v>29</v>
      </c>
      <c r="AF369" s="6">
        <v>1.4999999999999999E-2</v>
      </c>
      <c r="AG369" s="6">
        <v>20.73</v>
      </c>
      <c r="AH369" s="1" t="s">
        <v>36</v>
      </c>
      <c r="AI369" s="1" t="s">
        <v>37</v>
      </c>
      <c r="AJ369" s="6">
        <v>9.9000000000000005E-2</v>
      </c>
      <c r="AK369" s="6">
        <v>369.75</v>
      </c>
      <c r="AL369" s="1" t="s">
        <v>38</v>
      </c>
      <c r="AM369" s="1" t="s">
        <v>39</v>
      </c>
      <c r="AN369" s="6"/>
      <c r="AO369" s="6"/>
      <c r="AP369" s="1" t="s">
        <v>40</v>
      </c>
      <c r="AQ369" s="1" t="s">
        <v>41</v>
      </c>
      <c r="AR369" s="6"/>
      <c r="AS369" s="6"/>
      <c r="AT369" s="6"/>
      <c r="AU369" s="6"/>
      <c r="AV369" s="6"/>
      <c r="AW369" s="6"/>
      <c r="AX369" s="1" t="s">
        <v>42</v>
      </c>
      <c r="AY369" s="1" t="s">
        <v>39</v>
      </c>
      <c r="AZ369" s="6"/>
      <c r="BA369" s="6"/>
      <c r="BB369" s="1" t="s">
        <v>42</v>
      </c>
      <c r="BC369" s="1" t="s">
        <v>33</v>
      </c>
      <c r="BD369" s="6"/>
      <c r="BE369" s="6"/>
      <c r="BF369" s="1" t="s">
        <v>42</v>
      </c>
      <c r="BG369" s="1" t="s">
        <v>39</v>
      </c>
      <c r="BH369" s="6"/>
      <c r="BI369" s="11"/>
      <c r="BJ369" s="1" t="s">
        <v>43</v>
      </c>
      <c r="BK369" s="1" t="s">
        <v>44</v>
      </c>
      <c r="BL369" s="6"/>
      <c r="BM369" s="6"/>
      <c r="BN369" s="1" t="s">
        <v>45</v>
      </c>
      <c r="BO369" s="1" t="s">
        <v>44</v>
      </c>
      <c r="BP369" s="6"/>
      <c r="BQ369" s="6"/>
      <c r="BR369" s="1" t="s">
        <v>46</v>
      </c>
      <c r="BS369" s="1" t="s">
        <v>47</v>
      </c>
      <c r="BT369" s="6">
        <v>0.22</v>
      </c>
      <c r="BU369" s="6">
        <v>147.62</v>
      </c>
      <c r="BV369" s="1" t="s">
        <v>46</v>
      </c>
      <c r="BW369" s="1" t="s">
        <v>41</v>
      </c>
      <c r="BX369" s="6"/>
      <c r="BY369" s="6"/>
      <c r="BZ369" s="1" t="s">
        <v>46</v>
      </c>
      <c r="CA369" s="1" t="s">
        <v>48</v>
      </c>
      <c r="CB369" s="6"/>
      <c r="CC369" s="6"/>
      <c r="CD369" s="1" t="s">
        <v>46</v>
      </c>
      <c r="CE369" s="1" t="s">
        <v>48</v>
      </c>
      <c r="CF369" s="6"/>
      <c r="CG369" s="6"/>
      <c r="CH369" s="1" t="s">
        <v>46</v>
      </c>
      <c r="CI369" s="1" t="s">
        <v>39</v>
      </c>
      <c r="CJ369" s="6"/>
      <c r="CK369" s="6"/>
      <c r="CL369" s="1" t="s">
        <v>49</v>
      </c>
      <c r="CM369" s="1" t="s">
        <v>39</v>
      </c>
      <c r="CN369" s="6"/>
      <c r="CO369" s="6"/>
      <c r="CP369" s="1" t="s">
        <v>50</v>
      </c>
      <c r="CQ369" s="1" t="s">
        <v>51</v>
      </c>
      <c r="CR369" s="6"/>
      <c r="CS369" s="6"/>
      <c r="CT369" s="1" t="s">
        <v>50</v>
      </c>
      <c r="CU369" s="1" t="s">
        <v>39</v>
      </c>
      <c r="CV369" s="6"/>
      <c r="CW369" s="6"/>
      <c r="CX369" s="1" t="s">
        <v>50</v>
      </c>
      <c r="CY369" s="1" t="s">
        <v>39</v>
      </c>
      <c r="CZ369" s="6"/>
      <c r="DA369" s="6"/>
      <c r="DB369" s="1" t="s">
        <v>59</v>
      </c>
      <c r="DC369" s="1" t="s">
        <v>60</v>
      </c>
      <c r="DD369" s="6"/>
      <c r="DE369" s="6"/>
      <c r="DF369" s="1" t="s">
        <v>52</v>
      </c>
      <c r="DG369" s="1" t="s">
        <v>53</v>
      </c>
      <c r="DH369" s="6"/>
      <c r="DI369" s="6"/>
      <c r="DJ369" s="1" t="s">
        <v>31</v>
      </c>
      <c r="DK369" s="11">
        <f t="shared" si="30"/>
        <v>77.441115120000006</v>
      </c>
    </row>
    <row r="370" spans="1:115" ht="15.75" x14ac:dyDescent="0.25">
      <c r="A370" s="6">
        <v>368</v>
      </c>
      <c r="B370" s="6">
        <v>3</v>
      </c>
      <c r="C370" s="9" t="s">
        <v>310</v>
      </c>
      <c r="D370" s="8" t="s">
        <v>373</v>
      </c>
      <c r="E370" s="6">
        <v>597.23299999999995</v>
      </c>
      <c r="F370" s="6">
        <v>85.935000000000002</v>
      </c>
      <c r="G370" s="10">
        <v>600.49091999999996</v>
      </c>
      <c r="H370" s="3">
        <f t="shared" si="27"/>
        <v>1111.78892</v>
      </c>
      <c r="I370" s="3">
        <f t="shared" si="28"/>
        <v>708.18169367999985</v>
      </c>
      <c r="J370" s="1" t="s">
        <v>28</v>
      </c>
      <c r="K370" s="1" t="s">
        <v>29</v>
      </c>
      <c r="L370" s="6"/>
      <c r="M370" s="6"/>
      <c r="N370" s="1" t="s">
        <v>30</v>
      </c>
      <c r="O370" s="1" t="s">
        <v>34</v>
      </c>
      <c r="P370" s="6"/>
      <c r="Q370" s="6"/>
      <c r="R370" s="1" t="s">
        <v>30</v>
      </c>
      <c r="S370" s="1" t="s">
        <v>32</v>
      </c>
      <c r="T370" s="6"/>
      <c r="U370" s="6"/>
      <c r="V370" s="6" t="s">
        <v>30</v>
      </c>
      <c r="W370" s="6" t="s">
        <v>33</v>
      </c>
      <c r="X370" s="6"/>
      <c r="Y370" s="6"/>
      <c r="Z370" s="1" t="s">
        <v>30</v>
      </c>
      <c r="AA370" s="1" t="s">
        <v>34</v>
      </c>
      <c r="AB370" s="6"/>
      <c r="AC370" s="6"/>
      <c r="AD370" s="1" t="s">
        <v>35</v>
      </c>
      <c r="AE370" s="1" t="s">
        <v>29</v>
      </c>
      <c r="AF370" s="6"/>
      <c r="AG370" s="6"/>
      <c r="AH370" s="1" t="s">
        <v>36</v>
      </c>
      <c r="AI370" s="1" t="s">
        <v>37</v>
      </c>
      <c r="AJ370" s="6">
        <v>0.182</v>
      </c>
      <c r="AK370" s="6">
        <v>504.82</v>
      </c>
      <c r="AL370" s="1" t="s">
        <v>38</v>
      </c>
      <c r="AM370" s="1" t="s">
        <v>39</v>
      </c>
      <c r="AN370" s="6"/>
      <c r="AO370" s="6"/>
      <c r="AP370" s="1" t="s">
        <v>40</v>
      </c>
      <c r="AQ370" s="1" t="s">
        <v>41</v>
      </c>
      <c r="AR370" s="6"/>
      <c r="AS370" s="6"/>
      <c r="AT370" s="6"/>
      <c r="AU370" s="6"/>
      <c r="AV370" s="6"/>
      <c r="AW370" s="6"/>
      <c r="AX370" s="1" t="s">
        <v>42</v>
      </c>
      <c r="AY370" s="1" t="s">
        <v>39</v>
      </c>
      <c r="AZ370" s="6"/>
      <c r="BA370" s="6"/>
      <c r="BB370" s="1" t="s">
        <v>42</v>
      </c>
      <c r="BC370" s="1" t="s">
        <v>33</v>
      </c>
      <c r="BD370" s="6">
        <f>5+2</f>
        <v>7</v>
      </c>
      <c r="BE370" s="6">
        <f>25.87+14.812</f>
        <v>40.682000000000002</v>
      </c>
      <c r="BF370" s="1" t="s">
        <v>42</v>
      </c>
      <c r="BG370" s="1" t="s">
        <v>39</v>
      </c>
      <c r="BH370" s="6"/>
      <c r="BI370" s="11"/>
      <c r="BJ370" s="1" t="s">
        <v>43</v>
      </c>
      <c r="BK370" s="1" t="s">
        <v>44</v>
      </c>
      <c r="BL370" s="6"/>
      <c r="BM370" s="6"/>
      <c r="BN370" s="1" t="s">
        <v>45</v>
      </c>
      <c r="BO370" s="1" t="s">
        <v>44</v>
      </c>
      <c r="BP370" s="6"/>
      <c r="BQ370" s="6"/>
      <c r="BR370" s="1" t="s">
        <v>46</v>
      </c>
      <c r="BS370" s="1" t="s">
        <v>47</v>
      </c>
      <c r="BT370" s="6"/>
      <c r="BU370" s="6"/>
      <c r="BV370" s="1" t="s">
        <v>46</v>
      </c>
      <c r="BW370" s="1" t="s">
        <v>41</v>
      </c>
      <c r="BX370" s="6">
        <v>1.4999999999999999E-2</v>
      </c>
      <c r="BY370" s="6">
        <v>10.154999999999999</v>
      </c>
      <c r="BZ370" s="1" t="s">
        <v>46</v>
      </c>
      <c r="CA370" s="1" t="s">
        <v>48</v>
      </c>
      <c r="CB370" s="6"/>
      <c r="CC370" s="6"/>
      <c r="CD370" s="1" t="s">
        <v>46</v>
      </c>
      <c r="CE370" s="1" t="s">
        <v>48</v>
      </c>
      <c r="CF370" s="6"/>
      <c r="CG370" s="6"/>
      <c r="CH370" s="1" t="s">
        <v>46</v>
      </c>
      <c r="CI370" s="1" t="s">
        <v>39</v>
      </c>
      <c r="CJ370" s="6"/>
      <c r="CK370" s="6"/>
      <c r="CL370" s="1" t="s">
        <v>49</v>
      </c>
      <c r="CM370" s="1" t="s">
        <v>39</v>
      </c>
      <c r="CN370" s="6"/>
      <c r="CO370" s="6"/>
      <c r="CP370" s="1" t="s">
        <v>50</v>
      </c>
      <c r="CQ370" s="1" t="s">
        <v>51</v>
      </c>
      <c r="CR370" s="6"/>
      <c r="CS370" s="6"/>
      <c r="CT370" s="1" t="s">
        <v>50</v>
      </c>
      <c r="CU370" s="1" t="s">
        <v>39</v>
      </c>
      <c r="CV370" s="6"/>
      <c r="CW370" s="6"/>
      <c r="CX370" s="1" t="s">
        <v>50</v>
      </c>
      <c r="CY370" s="1" t="s">
        <v>39</v>
      </c>
      <c r="CZ370" s="6"/>
      <c r="DA370" s="6"/>
      <c r="DB370" s="1" t="s">
        <v>59</v>
      </c>
      <c r="DC370" s="1" t="s">
        <v>60</v>
      </c>
      <c r="DD370" s="6"/>
      <c r="DE370" s="6"/>
      <c r="DF370" s="1" t="s">
        <v>52</v>
      </c>
      <c r="DG370" s="1" t="s">
        <v>53</v>
      </c>
      <c r="DH370" s="6"/>
      <c r="DI370" s="6"/>
      <c r="DJ370" s="1" t="s">
        <v>31</v>
      </c>
      <c r="DK370" s="11">
        <f t="shared" si="30"/>
        <v>152.52469367999998</v>
      </c>
    </row>
    <row r="371" spans="1:115" ht="15.75" x14ac:dyDescent="0.25">
      <c r="A371" s="6">
        <v>369</v>
      </c>
      <c r="B371" s="6">
        <v>3</v>
      </c>
      <c r="C371" s="9" t="s">
        <v>311</v>
      </c>
      <c r="D371" s="8" t="s">
        <v>373</v>
      </c>
      <c r="E371" s="6">
        <v>71.320999999999998</v>
      </c>
      <c r="F371" s="6">
        <v>16.094000000000001</v>
      </c>
      <c r="G371" s="10">
        <v>46.762320000000003</v>
      </c>
      <c r="H371" s="3">
        <f t="shared" si="27"/>
        <v>101.98931999999999</v>
      </c>
      <c r="I371" s="3">
        <f t="shared" si="28"/>
        <v>98.15362927999999</v>
      </c>
      <c r="J371" s="1" t="s">
        <v>28</v>
      </c>
      <c r="K371" s="1" t="s">
        <v>29</v>
      </c>
      <c r="L371" s="6"/>
      <c r="M371" s="6"/>
      <c r="N371" s="1" t="s">
        <v>30</v>
      </c>
      <c r="O371" s="1" t="s">
        <v>34</v>
      </c>
      <c r="P371" s="6"/>
      <c r="Q371" s="6"/>
      <c r="R371" s="1" t="s">
        <v>30</v>
      </c>
      <c r="S371" s="1" t="s">
        <v>32</v>
      </c>
      <c r="T371" s="6"/>
      <c r="U371" s="6"/>
      <c r="V371" s="6" t="s">
        <v>30</v>
      </c>
      <c r="W371" s="6" t="s">
        <v>33</v>
      </c>
      <c r="X371" s="6"/>
      <c r="Y371" s="6"/>
      <c r="Z371" s="1" t="s">
        <v>30</v>
      </c>
      <c r="AA371" s="1" t="s">
        <v>34</v>
      </c>
      <c r="AB371" s="6"/>
      <c r="AC371" s="6"/>
      <c r="AD371" s="1" t="s">
        <v>35</v>
      </c>
      <c r="AE371" s="1" t="s">
        <v>29</v>
      </c>
      <c r="AF371" s="6">
        <v>0.05</v>
      </c>
      <c r="AG371" s="6">
        <v>69.099999999999994</v>
      </c>
      <c r="AH371" s="1" t="s">
        <v>36</v>
      </c>
      <c r="AI371" s="1" t="s">
        <v>37</v>
      </c>
      <c r="AJ371" s="6"/>
      <c r="AK371" s="6"/>
      <c r="AL371" s="1" t="s">
        <v>38</v>
      </c>
      <c r="AM371" s="1" t="s">
        <v>39</v>
      </c>
      <c r="AN371" s="6">
        <v>4</v>
      </c>
      <c r="AO371" s="6">
        <v>3.2029999999999998</v>
      </c>
      <c r="AP371" s="1" t="s">
        <v>40</v>
      </c>
      <c r="AQ371" s="1" t="s">
        <v>41</v>
      </c>
      <c r="AR371" s="6"/>
      <c r="AS371" s="6"/>
      <c r="AT371" s="6"/>
      <c r="AU371" s="6"/>
      <c r="AV371" s="6"/>
      <c r="AW371" s="6"/>
      <c r="AX371" s="1" t="s">
        <v>42</v>
      </c>
      <c r="AY371" s="1" t="s">
        <v>39</v>
      </c>
      <c r="AZ371" s="6"/>
      <c r="BA371" s="6"/>
      <c r="BB371" s="1" t="s">
        <v>42</v>
      </c>
      <c r="BC371" s="1" t="s">
        <v>33</v>
      </c>
      <c r="BD371" s="6"/>
      <c r="BE371" s="6"/>
      <c r="BF371" s="1" t="s">
        <v>42</v>
      </c>
      <c r="BG371" s="1" t="s">
        <v>39</v>
      </c>
      <c r="BH371" s="6"/>
      <c r="BI371" s="11"/>
      <c r="BJ371" s="1" t="s">
        <v>43</v>
      </c>
      <c r="BK371" s="1" t="s">
        <v>44</v>
      </c>
      <c r="BL371" s="6">
        <v>7.0000000000000001E-3</v>
      </c>
      <c r="BM371" s="6">
        <v>2.8420000000000001</v>
      </c>
      <c r="BN371" s="1" t="s">
        <v>45</v>
      </c>
      <c r="BO371" s="1" t="s">
        <v>44</v>
      </c>
      <c r="BP371" s="6"/>
      <c r="BQ371" s="6"/>
      <c r="BR371" s="1" t="s">
        <v>46</v>
      </c>
      <c r="BS371" s="1" t="s">
        <v>47</v>
      </c>
      <c r="BT371" s="6"/>
      <c r="BU371" s="6"/>
      <c r="BV371" s="1" t="s">
        <v>46</v>
      </c>
      <c r="BW371" s="1" t="s">
        <v>41</v>
      </c>
      <c r="BX371" s="6"/>
      <c r="BY371" s="6"/>
      <c r="BZ371" s="1" t="s">
        <v>46</v>
      </c>
      <c r="CA371" s="1" t="s">
        <v>48</v>
      </c>
      <c r="CB371" s="6"/>
      <c r="CC371" s="6"/>
      <c r="CD371" s="1" t="s">
        <v>46</v>
      </c>
      <c r="CE371" s="1" t="s">
        <v>48</v>
      </c>
      <c r="CF371" s="6"/>
      <c r="CG371" s="6"/>
      <c r="CH371" s="1" t="s">
        <v>46</v>
      </c>
      <c r="CI371" s="1" t="s">
        <v>39</v>
      </c>
      <c r="CJ371" s="6"/>
      <c r="CK371" s="6"/>
      <c r="CL371" s="1" t="s">
        <v>49</v>
      </c>
      <c r="CM371" s="1" t="s">
        <v>39</v>
      </c>
      <c r="CN371" s="6"/>
      <c r="CO371" s="6"/>
      <c r="CP371" s="1" t="s">
        <v>50</v>
      </c>
      <c r="CQ371" s="1" t="s">
        <v>51</v>
      </c>
      <c r="CR371" s="6"/>
      <c r="CS371" s="6"/>
      <c r="CT371" s="1" t="s">
        <v>50</v>
      </c>
      <c r="CU371" s="1" t="s">
        <v>39</v>
      </c>
      <c r="CV371" s="6">
        <v>9</v>
      </c>
      <c r="CW371" s="6">
        <v>9.5180000000000007</v>
      </c>
      <c r="CX371" s="1" t="s">
        <v>50</v>
      </c>
      <c r="CY371" s="1" t="s">
        <v>39</v>
      </c>
      <c r="CZ371" s="6">
        <v>1</v>
      </c>
      <c r="DA371" s="6">
        <v>1.613</v>
      </c>
      <c r="DB371" s="1" t="s">
        <v>59</v>
      </c>
      <c r="DC371" s="1" t="s">
        <v>60</v>
      </c>
      <c r="DD371" s="6"/>
      <c r="DE371" s="6"/>
      <c r="DF371" s="1" t="s">
        <v>52</v>
      </c>
      <c r="DG371" s="1" t="s">
        <v>53</v>
      </c>
      <c r="DH371" s="6"/>
      <c r="DI371" s="6"/>
      <c r="DJ371" s="1" t="s">
        <v>31</v>
      </c>
      <c r="DK371" s="11">
        <f t="shared" si="30"/>
        <v>11.877629280000001</v>
      </c>
    </row>
    <row r="372" spans="1:115" ht="15.75" x14ac:dyDescent="0.25">
      <c r="A372" s="6">
        <v>370</v>
      </c>
      <c r="B372" s="6">
        <v>3</v>
      </c>
      <c r="C372" s="9" t="s">
        <v>494</v>
      </c>
      <c r="D372" s="8" t="s">
        <v>373</v>
      </c>
      <c r="E372" s="6">
        <v>20.640999999999998</v>
      </c>
      <c r="F372" s="6">
        <v>19.891999999999999</v>
      </c>
      <c r="G372" s="10">
        <v>47.256959999999999</v>
      </c>
      <c r="H372" s="3">
        <f t="shared" si="27"/>
        <v>48.005960000000002</v>
      </c>
      <c r="I372" s="3">
        <f t="shared" si="28"/>
        <v>26.02726784</v>
      </c>
      <c r="J372" s="1" t="s">
        <v>28</v>
      </c>
      <c r="K372" s="1" t="s">
        <v>29</v>
      </c>
      <c r="L372" s="6"/>
      <c r="M372" s="6"/>
      <c r="N372" s="1" t="s">
        <v>30</v>
      </c>
      <c r="O372" s="1" t="s">
        <v>34</v>
      </c>
      <c r="P372" s="6"/>
      <c r="Q372" s="6"/>
      <c r="R372" s="1" t="s">
        <v>30</v>
      </c>
      <c r="S372" s="1" t="s">
        <v>32</v>
      </c>
      <c r="T372" s="6"/>
      <c r="U372" s="6"/>
      <c r="V372" s="6" t="s">
        <v>30</v>
      </c>
      <c r="W372" s="6" t="s">
        <v>33</v>
      </c>
      <c r="X372" s="6"/>
      <c r="Y372" s="6"/>
      <c r="Z372" s="1" t="s">
        <v>30</v>
      </c>
      <c r="AA372" s="1" t="s">
        <v>34</v>
      </c>
      <c r="AB372" s="6"/>
      <c r="AC372" s="6"/>
      <c r="AD372" s="1" t="s">
        <v>35</v>
      </c>
      <c r="AE372" s="1" t="s">
        <v>29</v>
      </c>
      <c r="AF372" s="6"/>
      <c r="AG372" s="6"/>
      <c r="AH372" s="1" t="s">
        <v>36</v>
      </c>
      <c r="AI372" s="1" t="s">
        <v>37</v>
      </c>
      <c r="AJ372" s="6"/>
      <c r="AK372" s="6"/>
      <c r="AL372" s="1" t="s">
        <v>38</v>
      </c>
      <c r="AM372" s="1" t="s">
        <v>39</v>
      </c>
      <c r="AN372" s="6">
        <v>5</v>
      </c>
      <c r="AO372" s="6">
        <v>4.1479999999999997</v>
      </c>
      <c r="AP372" s="1" t="s">
        <v>40</v>
      </c>
      <c r="AQ372" s="1" t="s">
        <v>41</v>
      </c>
      <c r="AR372" s="6"/>
      <c r="AS372" s="6"/>
      <c r="AT372" s="6"/>
      <c r="AU372" s="6"/>
      <c r="AV372" s="6"/>
      <c r="AW372" s="6"/>
      <c r="AX372" s="1" t="s">
        <v>42</v>
      </c>
      <c r="AY372" s="1" t="s">
        <v>39</v>
      </c>
      <c r="AZ372" s="6"/>
      <c r="BA372" s="6"/>
      <c r="BB372" s="1" t="s">
        <v>42</v>
      </c>
      <c r="BC372" s="1" t="s">
        <v>33</v>
      </c>
      <c r="BD372" s="6">
        <v>1</v>
      </c>
      <c r="BE372" s="6">
        <v>7.4059999999999997</v>
      </c>
      <c r="BF372" s="1" t="s">
        <v>42</v>
      </c>
      <c r="BG372" s="1" t="s">
        <v>39</v>
      </c>
      <c r="BH372" s="6"/>
      <c r="BI372" s="11"/>
      <c r="BJ372" s="1" t="s">
        <v>43</v>
      </c>
      <c r="BK372" s="1" t="s">
        <v>44</v>
      </c>
      <c r="BL372" s="6">
        <v>5.0000000000000001E-3</v>
      </c>
      <c r="BM372" s="6">
        <v>2.4700000000000002</v>
      </c>
      <c r="BN372" s="1" t="s">
        <v>45</v>
      </c>
      <c r="BO372" s="1" t="s">
        <v>44</v>
      </c>
      <c r="BP372" s="6"/>
      <c r="BQ372" s="6"/>
      <c r="BR372" s="1" t="s">
        <v>46</v>
      </c>
      <c r="BS372" s="1" t="s">
        <v>47</v>
      </c>
      <c r="BT372" s="6"/>
      <c r="BU372" s="6"/>
      <c r="BV372" s="1" t="s">
        <v>46</v>
      </c>
      <c r="BW372" s="1" t="s">
        <v>41</v>
      </c>
      <c r="BX372" s="6"/>
      <c r="BY372" s="6"/>
      <c r="BZ372" s="1" t="s">
        <v>46</v>
      </c>
      <c r="CA372" s="1" t="s">
        <v>48</v>
      </c>
      <c r="CB372" s="6"/>
      <c r="CC372" s="6"/>
      <c r="CD372" s="1" t="s">
        <v>46</v>
      </c>
      <c r="CE372" s="1" t="s">
        <v>48</v>
      </c>
      <c r="CF372" s="6"/>
      <c r="CG372" s="6"/>
      <c r="CH372" s="1" t="s">
        <v>46</v>
      </c>
      <c r="CI372" s="1" t="s">
        <v>39</v>
      </c>
      <c r="CJ372" s="6"/>
      <c r="CK372" s="6"/>
      <c r="CL372" s="1" t="s">
        <v>49</v>
      </c>
      <c r="CM372" s="1" t="s">
        <v>39</v>
      </c>
      <c r="CN372" s="6"/>
      <c r="CO372" s="6"/>
      <c r="CP372" s="1" t="s">
        <v>50</v>
      </c>
      <c r="CQ372" s="1" t="s">
        <v>51</v>
      </c>
      <c r="CR372" s="6"/>
      <c r="CS372" s="6"/>
      <c r="CT372" s="1" t="s">
        <v>50</v>
      </c>
      <c r="CU372" s="1" t="s">
        <v>39</v>
      </c>
      <c r="CV372" s="6"/>
      <c r="CW372" s="6"/>
      <c r="CX372" s="1" t="s">
        <v>50</v>
      </c>
      <c r="CY372" s="1" t="s">
        <v>39</v>
      </c>
      <c r="CZ372" s="6"/>
      <c r="DA372" s="6"/>
      <c r="DB372" s="1" t="s">
        <v>59</v>
      </c>
      <c r="DC372" s="1" t="s">
        <v>60</v>
      </c>
      <c r="DD372" s="6"/>
      <c r="DE372" s="6"/>
      <c r="DF372" s="1" t="s">
        <v>52</v>
      </c>
      <c r="DG372" s="1" t="s">
        <v>53</v>
      </c>
      <c r="DH372" s="6"/>
      <c r="DI372" s="6"/>
      <c r="DJ372" s="1" t="s">
        <v>31</v>
      </c>
      <c r="DK372" s="11">
        <f t="shared" si="30"/>
        <v>12.003267839999999</v>
      </c>
    </row>
    <row r="373" spans="1:115" s="12" customFormat="1" ht="15.75" x14ac:dyDescent="0.25">
      <c r="A373" s="6">
        <v>371</v>
      </c>
      <c r="B373" s="6">
        <v>3</v>
      </c>
      <c r="C373" s="9" t="s">
        <v>495</v>
      </c>
      <c r="D373" s="8" t="s">
        <v>373</v>
      </c>
      <c r="E373" s="6">
        <v>4.5650000000000004</v>
      </c>
      <c r="F373" s="6">
        <v>1.766</v>
      </c>
      <c r="G373" s="10">
        <v>13.27716</v>
      </c>
      <c r="H373" s="3">
        <f t="shared" si="27"/>
        <v>16.076160000000002</v>
      </c>
      <c r="I373" s="3">
        <f t="shared" si="28"/>
        <v>44.663000000000004</v>
      </c>
      <c r="J373" s="1" t="s">
        <v>28</v>
      </c>
      <c r="K373" s="1" t="s">
        <v>29</v>
      </c>
      <c r="L373" s="6"/>
      <c r="M373" s="6"/>
      <c r="N373" s="1" t="s">
        <v>30</v>
      </c>
      <c r="O373" s="1" t="s">
        <v>34</v>
      </c>
      <c r="P373" s="6"/>
      <c r="Q373" s="6"/>
      <c r="R373" s="1" t="s">
        <v>30</v>
      </c>
      <c r="S373" s="1" t="s">
        <v>32</v>
      </c>
      <c r="T373" s="6"/>
      <c r="U373" s="6"/>
      <c r="V373" s="6" t="s">
        <v>30</v>
      </c>
      <c r="W373" s="6" t="s">
        <v>33</v>
      </c>
      <c r="X373" s="6"/>
      <c r="Y373" s="6"/>
      <c r="Z373" s="1" t="s">
        <v>30</v>
      </c>
      <c r="AA373" s="1" t="s">
        <v>34</v>
      </c>
      <c r="AB373" s="6"/>
      <c r="AC373" s="6"/>
      <c r="AD373" s="1" t="s">
        <v>35</v>
      </c>
      <c r="AE373" s="1" t="s">
        <v>29</v>
      </c>
      <c r="AF373" s="6">
        <v>0.03</v>
      </c>
      <c r="AG373" s="6">
        <v>41.46</v>
      </c>
      <c r="AH373" s="1" t="s">
        <v>36</v>
      </c>
      <c r="AI373" s="1" t="s">
        <v>37</v>
      </c>
      <c r="AJ373" s="6"/>
      <c r="AK373" s="6"/>
      <c r="AL373" s="1" t="s">
        <v>38</v>
      </c>
      <c r="AM373" s="1" t="s">
        <v>39</v>
      </c>
      <c r="AN373" s="6">
        <v>4</v>
      </c>
      <c r="AO373" s="6">
        <v>3.2029999999999998</v>
      </c>
      <c r="AP373" s="1" t="s">
        <v>40</v>
      </c>
      <c r="AQ373" s="1" t="s">
        <v>41</v>
      </c>
      <c r="AR373" s="6"/>
      <c r="AS373" s="6"/>
      <c r="AT373" s="6"/>
      <c r="AU373" s="6"/>
      <c r="AV373" s="6"/>
      <c r="AW373" s="6"/>
      <c r="AX373" s="1" t="s">
        <v>42</v>
      </c>
      <c r="AY373" s="1" t="s">
        <v>39</v>
      </c>
      <c r="AZ373" s="6"/>
      <c r="BA373" s="6"/>
      <c r="BB373" s="1" t="s">
        <v>42</v>
      </c>
      <c r="BC373" s="1" t="s">
        <v>33</v>
      </c>
      <c r="BD373" s="6"/>
      <c r="BE373" s="6"/>
      <c r="BF373" s="1" t="s">
        <v>42</v>
      </c>
      <c r="BG373" s="1" t="s">
        <v>39</v>
      </c>
      <c r="BH373" s="6"/>
      <c r="BI373" s="11"/>
      <c r="BJ373" s="1" t="s">
        <v>43</v>
      </c>
      <c r="BK373" s="1" t="s">
        <v>44</v>
      </c>
      <c r="BL373" s="6"/>
      <c r="BM373" s="6"/>
      <c r="BN373" s="1" t="s">
        <v>45</v>
      </c>
      <c r="BO373" s="1" t="s">
        <v>44</v>
      </c>
      <c r="BP373" s="6"/>
      <c r="BQ373" s="6"/>
      <c r="BR373" s="1" t="s">
        <v>46</v>
      </c>
      <c r="BS373" s="1" t="s">
        <v>47</v>
      </c>
      <c r="BT373" s="6"/>
      <c r="BU373" s="6"/>
      <c r="BV373" s="1" t="s">
        <v>46</v>
      </c>
      <c r="BW373" s="1" t="s">
        <v>41</v>
      </c>
      <c r="BX373" s="6"/>
      <c r="BY373" s="6"/>
      <c r="BZ373" s="1" t="s">
        <v>46</v>
      </c>
      <c r="CA373" s="1" t="s">
        <v>48</v>
      </c>
      <c r="CB373" s="6"/>
      <c r="CC373" s="6"/>
      <c r="CD373" s="1" t="s">
        <v>46</v>
      </c>
      <c r="CE373" s="1" t="s">
        <v>48</v>
      </c>
      <c r="CF373" s="6"/>
      <c r="CG373" s="6"/>
      <c r="CH373" s="1" t="s">
        <v>46</v>
      </c>
      <c r="CI373" s="1" t="s">
        <v>39</v>
      </c>
      <c r="CJ373" s="6"/>
      <c r="CK373" s="6"/>
      <c r="CL373" s="1" t="s">
        <v>49</v>
      </c>
      <c r="CM373" s="1" t="s">
        <v>39</v>
      </c>
      <c r="CN373" s="6"/>
      <c r="CO373" s="6"/>
      <c r="CP373" s="1" t="s">
        <v>50</v>
      </c>
      <c r="CQ373" s="1" t="s">
        <v>51</v>
      </c>
      <c r="CR373" s="6"/>
      <c r="CS373" s="6"/>
      <c r="CT373" s="1" t="s">
        <v>50</v>
      </c>
      <c r="CU373" s="1" t="s">
        <v>39</v>
      </c>
      <c r="CV373" s="6"/>
      <c r="CW373" s="6"/>
      <c r="CX373" s="1" t="s">
        <v>50</v>
      </c>
      <c r="CY373" s="1" t="s">
        <v>39</v>
      </c>
      <c r="CZ373" s="6"/>
      <c r="DA373" s="6"/>
      <c r="DB373" s="1" t="s">
        <v>59</v>
      </c>
      <c r="DC373" s="1" t="s">
        <v>60</v>
      </c>
      <c r="DD373" s="6"/>
      <c r="DE373" s="6"/>
      <c r="DF373" s="1" t="s">
        <v>52</v>
      </c>
      <c r="DG373" s="1" t="s">
        <v>53</v>
      </c>
      <c r="DH373" s="6"/>
      <c r="DI373" s="6"/>
      <c r="DJ373" s="1" t="s">
        <v>31</v>
      </c>
      <c r="DK373" s="11"/>
    </row>
    <row r="374" spans="1:115" ht="15.75" x14ac:dyDescent="0.25">
      <c r="A374" s="6">
        <v>372</v>
      </c>
      <c r="B374" s="6">
        <v>3</v>
      </c>
      <c r="C374" s="9" t="s">
        <v>312</v>
      </c>
      <c r="D374" s="8" t="s">
        <v>373</v>
      </c>
      <c r="E374" s="6">
        <v>-110.27800000000001</v>
      </c>
      <c r="F374" s="6">
        <v>1.9630000000000001</v>
      </c>
      <c r="G374" s="10">
        <v>23.695799999999998</v>
      </c>
      <c r="H374" s="3">
        <f t="shared" si="27"/>
        <v>-88.545199999999994</v>
      </c>
      <c r="I374" s="3">
        <f t="shared" si="28"/>
        <v>35.92</v>
      </c>
      <c r="J374" s="1" t="s">
        <v>28</v>
      </c>
      <c r="K374" s="1" t="s">
        <v>29</v>
      </c>
      <c r="L374" s="6"/>
      <c r="M374" s="6"/>
      <c r="N374" s="1" t="s">
        <v>30</v>
      </c>
      <c r="O374" s="1" t="s">
        <v>34</v>
      </c>
      <c r="P374" s="6"/>
      <c r="Q374" s="6"/>
      <c r="R374" s="1" t="s">
        <v>30</v>
      </c>
      <c r="S374" s="1" t="s">
        <v>32</v>
      </c>
      <c r="T374" s="6"/>
      <c r="U374" s="6"/>
      <c r="V374" s="6" t="s">
        <v>30</v>
      </c>
      <c r="W374" s="6" t="s">
        <v>33</v>
      </c>
      <c r="X374" s="6"/>
      <c r="Y374" s="6"/>
      <c r="Z374" s="1" t="s">
        <v>30</v>
      </c>
      <c r="AA374" s="1" t="s">
        <v>34</v>
      </c>
      <c r="AB374" s="6"/>
      <c r="AC374" s="6"/>
      <c r="AD374" s="1" t="s">
        <v>35</v>
      </c>
      <c r="AE374" s="1" t="s">
        <v>29</v>
      </c>
      <c r="AF374" s="6">
        <v>1.4999999999999999E-2</v>
      </c>
      <c r="AG374" s="6">
        <v>20.73</v>
      </c>
      <c r="AH374" s="1" t="s">
        <v>36</v>
      </c>
      <c r="AI374" s="1" t="s">
        <v>37</v>
      </c>
      <c r="AJ374" s="6"/>
      <c r="AK374" s="6"/>
      <c r="AL374" s="1" t="s">
        <v>38</v>
      </c>
      <c r="AM374" s="1" t="s">
        <v>39</v>
      </c>
      <c r="AN374" s="6"/>
      <c r="AO374" s="6"/>
      <c r="AP374" s="1" t="s">
        <v>40</v>
      </c>
      <c r="AQ374" s="1" t="s">
        <v>41</v>
      </c>
      <c r="AR374" s="6">
        <v>0.01</v>
      </c>
      <c r="AS374" s="6">
        <v>15.19</v>
      </c>
      <c r="AT374" s="6"/>
      <c r="AU374" s="6"/>
      <c r="AV374" s="6"/>
      <c r="AW374" s="6"/>
      <c r="AX374" s="1" t="s">
        <v>42</v>
      </c>
      <c r="AY374" s="1" t="s">
        <v>39</v>
      </c>
      <c r="AZ374" s="6"/>
      <c r="BA374" s="6"/>
      <c r="BB374" s="1" t="s">
        <v>42</v>
      </c>
      <c r="BC374" s="1" t="s">
        <v>33</v>
      </c>
      <c r="BD374" s="6"/>
      <c r="BE374" s="6"/>
      <c r="BF374" s="1" t="s">
        <v>42</v>
      </c>
      <c r="BG374" s="1" t="s">
        <v>39</v>
      </c>
      <c r="BH374" s="6"/>
      <c r="BI374" s="11"/>
      <c r="BJ374" s="1" t="s">
        <v>43</v>
      </c>
      <c r="BK374" s="1" t="s">
        <v>44</v>
      </c>
      <c r="BL374" s="6"/>
      <c r="BM374" s="6"/>
      <c r="BN374" s="1" t="s">
        <v>45</v>
      </c>
      <c r="BO374" s="1" t="s">
        <v>44</v>
      </c>
      <c r="BP374" s="6"/>
      <c r="BQ374" s="6"/>
      <c r="BR374" s="1" t="s">
        <v>46</v>
      </c>
      <c r="BS374" s="1" t="s">
        <v>47</v>
      </c>
      <c r="BT374" s="6"/>
      <c r="BU374" s="6"/>
      <c r="BV374" s="1" t="s">
        <v>46</v>
      </c>
      <c r="BW374" s="1" t="s">
        <v>41</v>
      </c>
      <c r="BX374" s="6"/>
      <c r="BY374" s="6"/>
      <c r="BZ374" s="1" t="s">
        <v>46</v>
      </c>
      <c r="CA374" s="1" t="s">
        <v>48</v>
      </c>
      <c r="CB374" s="6"/>
      <c r="CC374" s="6"/>
      <c r="CD374" s="1" t="s">
        <v>46</v>
      </c>
      <c r="CE374" s="1" t="s">
        <v>48</v>
      </c>
      <c r="CF374" s="6"/>
      <c r="CG374" s="6"/>
      <c r="CH374" s="1" t="s">
        <v>46</v>
      </c>
      <c r="CI374" s="1" t="s">
        <v>39</v>
      </c>
      <c r="CJ374" s="6"/>
      <c r="CK374" s="6"/>
      <c r="CL374" s="1" t="s">
        <v>49</v>
      </c>
      <c r="CM374" s="1" t="s">
        <v>39</v>
      </c>
      <c r="CN374" s="6"/>
      <c r="CO374" s="6"/>
      <c r="CP374" s="1" t="s">
        <v>50</v>
      </c>
      <c r="CQ374" s="1" t="s">
        <v>51</v>
      </c>
      <c r="CR374" s="6"/>
      <c r="CS374" s="6"/>
      <c r="CT374" s="1" t="s">
        <v>50</v>
      </c>
      <c r="CU374" s="1" t="s">
        <v>39</v>
      </c>
      <c r="CV374" s="6"/>
      <c r="CW374" s="6"/>
      <c r="CX374" s="1" t="s">
        <v>50</v>
      </c>
      <c r="CY374" s="1" t="s">
        <v>39</v>
      </c>
      <c r="CZ374" s="6"/>
      <c r="DA374" s="6"/>
      <c r="DB374" s="1" t="s">
        <v>59</v>
      </c>
      <c r="DC374" s="1" t="s">
        <v>60</v>
      </c>
      <c r="DD374" s="6"/>
      <c r="DE374" s="6"/>
      <c r="DF374" s="1" t="s">
        <v>52</v>
      </c>
      <c r="DG374" s="1" t="s">
        <v>53</v>
      </c>
      <c r="DH374" s="6"/>
      <c r="DI374" s="6"/>
      <c r="DJ374" s="1" t="s">
        <v>31</v>
      </c>
      <c r="DK374" s="11"/>
    </row>
    <row r="375" spans="1:115" ht="15.75" x14ac:dyDescent="0.25">
      <c r="A375" s="6">
        <v>373</v>
      </c>
      <c r="B375" s="6">
        <v>3</v>
      </c>
      <c r="C375" s="9" t="s">
        <v>313</v>
      </c>
      <c r="D375" s="8" t="s">
        <v>373</v>
      </c>
      <c r="E375" s="6">
        <v>315.423</v>
      </c>
      <c r="F375" s="6">
        <v>3.3340000000000001</v>
      </c>
      <c r="G375" s="10">
        <v>116.51904</v>
      </c>
      <c r="H375" s="3">
        <f t="shared" si="27"/>
        <v>428.60804000000002</v>
      </c>
      <c r="I375" s="3">
        <f t="shared" si="28"/>
        <v>188.73483616000001</v>
      </c>
      <c r="J375" s="1" t="s">
        <v>28</v>
      </c>
      <c r="K375" s="1" t="s">
        <v>29</v>
      </c>
      <c r="L375" s="6">
        <v>7.0000000000000007E-2</v>
      </c>
      <c r="M375" s="6">
        <v>89.95</v>
      </c>
      <c r="N375" s="1" t="s">
        <v>30</v>
      </c>
      <c r="O375" s="1" t="s">
        <v>34</v>
      </c>
      <c r="P375" s="6"/>
      <c r="Q375" s="6"/>
      <c r="R375" s="1" t="s">
        <v>30</v>
      </c>
      <c r="S375" s="1" t="s">
        <v>32</v>
      </c>
      <c r="T375" s="6"/>
      <c r="U375" s="6"/>
      <c r="V375" s="6" t="s">
        <v>30</v>
      </c>
      <c r="W375" s="6" t="s">
        <v>33</v>
      </c>
      <c r="X375" s="6"/>
      <c r="Y375" s="6"/>
      <c r="Z375" s="1" t="s">
        <v>30</v>
      </c>
      <c r="AA375" s="1" t="s">
        <v>34</v>
      </c>
      <c r="AB375" s="6"/>
      <c r="AC375" s="6"/>
      <c r="AD375" s="1" t="s">
        <v>35</v>
      </c>
      <c r="AE375" s="1" t="s">
        <v>29</v>
      </c>
      <c r="AF375" s="6">
        <v>1.4999999999999999E-2</v>
      </c>
      <c r="AG375" s="6">
        <v>20.73</v>
      </c>
      <c r="AH375" s="1" t="s">
        <v>36</v>
      </c>
      <c r="AI375" s="1" t="s">
        <v>37</v>
      </c>
      <c r="AJ375" s="6"/>
      <c r="AK375" s="6"/>
      <c r="AL375" s="1" t="s">
        <v>38</v>
      </c>
      <c r="AM375" s="1" t="s">
        <v>39</v>
      </c>
      <c r="AN375" s="6">
        <v>4</v>
      </c>
      <c r="AO375" s="6">
        <v>3.2029999999999998</v>
      </c>
      <c r="AP375" s="1" t="s">
        <v>40</v>
      </c>
      <c r="AQ375" s="1" t="s">
        <v>41</v>
      </c>
      <c r="AR375" s="6">
        <v>1.4999999999999999E-2</v>
      </c>
      <c r="AS375" s="6">
        <v>22.785</v>
      </c>
      <c r="AT375" s="6"/>
      <c r="AU375" s="6"/>
      <c r="AV375" s="6"/>
      <c r="AW375" s="6"/>
      <c r="AX375" s="1" t="s">
        <v>42</v>
      </c>
      <c r="AY375" s="1" t="s">
        <v>39</v>
      </c>
      <c r="AZ375" s="6">
        <v>1</v>
      </c>
      <c r="BA375" s="6">
        <v>3.2909999999999999</v>
      </c>
      <c r="BB375" s="1" t="s">
        <v>42</v>
      </c>
      <c r="BC375" s="1" t="s">
        <v>33</v>
      </c>
      <c r="BD375" s="6"/>
      <c r="BE375" s="6"/>
      <c r="BF375" s="1" t="s">
        <v>42</v>
      </c>
      <c r="BG375" s="1" t="s">
        <v>39</v>
      </c>
      <c r="BH375" s="6"/>
      <c r="BI375" s="11"/>
      <c r="BJ375" s="1" t="s">
        <v>43</v>
      </c>
      <c r="BK375" s="1" t="s">
        <v>44</v>
      </c>
      <c r="BL375" s="6">
        <v>1E-3</v>
      </c>
      <c r="BM375" s="6">
        <v>0.40600000000000003</v>
      </c>
      <c r="BN375" s="1" t="s">
        <v>45</v>
      </c>
      <c r="BO375" s="1" t="s">
        <v>44</v>
      </c>
      <c r="BP375" s="6"/>
      <c r="BQ375" s="6"/>
      <c r="BR375" s="1" t="s">
        <v>46</v>
      </c>
      <c r="BS375" s="1" t="s">
        <v>47</v>
      </c>
      <c r="BT375" s="6"/>
      <c r="BU375" s="6"/>
      <c r="BV375" s="1" t="s">
        <v>46</v>
      </c>
      <c r="BW375" s="1" t="s">
        <v>41</v>
      </c>
      <c r="BX375" s="6"/>
      <c r="BY375" s="6"/>
      <c r="BZ375" s="1" t="s">
        <v>46</v>
      </c>
      <c r="CA375" s="1" t="s">
        <v>48</v>
      </c>
      <c r="CB375" s="6"/>
      <c r="CC375" s="6"/>
      <c r="CD375" s="1" t="s">
        <v>46</v>
      </c>
      <c r="CE375" s="1" t="s">
        <v>48</v>
      </c>
      <c r="CF375" s="6"/>
      <c r="CG375" s="6"/>
      <c r="CH375" s="1" t="s">
        <v>46</v>
      </c>
      <c r="CI375" s="1" t="s">
        <v>39</v>
      </c>
      <c r="CJ375" s="6"/>
      <c r="CK375" s="6"/>
      <c r="CL375" s="1" t="s">
        <v>49</v>
      </c>
      <c r="CM375" s="1" t="s">
        <v>39</v>
      </c>
      <c r="CN375" s="6"/>
      <c r="CO375" s="6"/>
      <c r="CP375" s="1" t="s">
        <v>50</v>
      </c>
      <c r="CQ375" s="1" t="s">
        <v>51</v>
      </c>
      <c r="CR375" s="6">
        <v>7.0000000000000007E-2</v>
      </c>
      <c r="CS375" s="6">
        <v>11.76</v>
      </c>
      <c r="CT375" s="1" t="s">
        <v>50</v>
      </c>
      <c r="CU375" s="1" t="s">
        <v>39</v>
      </c>
      <c r="CV375" s="6">
        <v>6</v>
      </c>
      <c r="CW375" s="6">
        <v>7.0140000000000002</v>
      </c>
      <c r="CX375" s="1" t="s">
        <v>50</v>
      </c>
      <c r="CY375" s="1" t="s">
        <v>39</v>
      </c>
      <c r="CZ375" s="6"/>
      <c r="DA375" s="6"/>
      <c r="DB375" s="1" t="s">
        <v>59</v>
      </c>
      <c r="DC375" s="1" t="s">
        <v>60</v>
      </c>
      <c r="DD375" s="6"/>
      <c r="DE375" s="6"/>
      <c r="DF375" s="1" t="s">
        <v>52</v>
      </c>
      <c r="DG375" s="1" t="s">
        <v>53</v>
      </c>
      <c r="DH375" s="6"/>
      <c r="DI375" s="6"/>
      <c r="DJ375" s="1" t="s">
        <v>31</v>
      </c>
      <c r="DK375" s="11">
        <f>0.254*G375</f>
        <v>29.595836160000001</v>
      </c>
    </row>
    <row r="376" spans="1:115" ht="15.75" x14ac:dyDescent="0.25">
      <c r="A376" s="6">
        <v>374</v>
      </c>
      <c r="B376" s="6">
        <v>3</v>
      </c>
      <c r="C376" s="9" t="s">
        <v>314</v>
      </c>
      <c r="D376" s="8" t="s">
        <v>373</v>
      </c>
      <c r="E376" s="6">
        <v>-178.386</v>
      </c>
      <c r="F376" s="6">
        <v>11.712</v>
      </c>
      <c r="G376" s="10">
        <v>96.59196</v>
      </c>
      <c r="H376" s="3">
        <f t="shared" si="27"/>
        <v>-93.506039999999985</v>
      </c>
      <c r="I376" s="3">
        <f t="shared" si="28"/>
        <v>27.64</v>
      </c>
      <c r="J376" s="1" t="s">
        <v>28</v>
      </c>
      <c r="K376" s="1" t="s">
        <v>29</v>
      </c>
      <c r="L376" s="6"/>
      <c r="M376" s="6"/>
      <c r="N376" s="1" t="s">
        <v>30</v>
      </c>
      <c r="O376" s="1" t="s">
        <v>34</v>
      </c>
      <c r="P376" s="6"/>
      <c r="Q376" s="6"/>
      <c r="R376" s="1" t="s">
        <v>30</v>
      </c>
      <c r="S376" s="1" t="s">
        <v>32</v>
      </c>
      <c r="T376" s="6"/>
      <c r="U376" s="6"/>
      <c r="V376" s="6" t="s">
        <v>30</v>
      </c>
      <c r="W376" s="6" t="s">
        <v>33</v>
      </c>
      <c r="X376" s="6"/>
      <c r="Y376" s="6"/>
      <c r="Z376" s="1" t="s">
        <v>30</v>
      </c>
      <c r="AA376" s="1" t="s">
        <v>34</v>
      </c>
      <c r="AB376" s="6"/>
      <c r="AC376" s="6"/>
      <c r="AD376" s="1" t="s">
        <v>35</v>
      </c>
      <c r="AE376" s="1" t="s">
        <v>29</v>
      </c>
      <c r="AF376" s="6">
        <v>0.02</v>
      </c>
      <c r="AG376" s="6">
        <v>27.64</v>
      </c>
      <c r="AH376" s="1" t="s">
        <v>36</v>
      </c>
      <c r="AI376" s="1" t="s">
        <v>37</v>
      </c>
      <c r="AJ376" s="6"/>
      <c r="AK376" s="6"/>
      <c r="AL376" s="1" t="s">
        <v>38</v>
      </c>
      <c r="AM376" s="1" t="s">
        <v>39</v>
      </c>
      <c r="AN376" s="6"/>
      <c r="AO376" s="6"/>
      <c r="AP376" s="1" t="s">
        <v>40</v>
      </c>
      <c r="AQ376" s="1" t="s">
        <v>41</v>
      </c>
      <c r="AR376" s="6"/>
      <c r="AS376" s="6"/>
      <c r="AT376" s="6"/>
      <c r="AU376" s="6"/>
      <c r="AV376" s="6"/>
      <c r="AW376" s="6"/>
      <c r="AX376" s="1" t="s">
        <v>42</v>
      </c>
      <c r="AY376" s="1" t="s">
        <v>39</v>
      </c>
      <c r="AZ376" s="6"/>
      <c r="BA376" s="6"/>
      <c r="BB376" s="1" t="s">
        <v>42</v>
      </c>
      <c r="BC376" s="1" t="s">
        <v>33</v>
      </c>
      <c r="BD376" s="6"/>
      <c r="BE376" s="6"/>
      <c r="BF376" s="1" t="s">
        <v>42</v>
      </c>
      <c r="BG376" s="1" t="s">
        <v>39</v>
      </c>
      <c r="BH376" s="6"/>
      <c r="BI376" s="11"/>
      <c r="BJ376" s="1" t="s">
        <v>43</v>
      </c>
      <c r="BK376" s="1" t="s">
        <v>44</v>
      </c>
      <c r="BL376" s="6"/>
      <c r="BM376" s="6"/>
      <c r="BN376" s="1" t="s">
        <v>45</v>
      </c>
      <c r="BO376" s="1" t="s">
        <v>44</v>
      </c>
      <c r="BP376" s="6"/>
      <c r="BQ376" s="6"/>
      <c r="BR376" s="1" t="s">
        <v>46</v>
      </c>
      <c r="BS376" s="1" t="s">
        <v>47</v>
      </c>
      <c r="BT376" s="6"/>
      <c r="BU376" s="6"/>
      <c r="BV376" s="1" t="s">
        <v>46</v>
      </c>
      <c r="BW376" s="1" t="s">
        <v>41</v>
      </c>
      <c r="BX376" s="6"/>
      <c r="BY376" s="6"/>
      <c r="BZ376" s="1" t="s">
        <v>46</v>
      </c>
      <c r="CA376" s="1" t="s">
        <v>48</v>
      </c>
      <c r="CB376" s="6"/>
      <c r="CC376" s="6"/>
      <c r="CD376" s="1" t="s">
        <v>46</v>
      </c>
      <c r="CE376" s="1" t="s">
        <v>48</v>
      </c>
      <c r="CF376" s="6"/>
      <c r="CG376" s="6"/>
      <c r="CH376" s="1" t="s">
        <v>46</v>
      </c>
      <c r="CI376" s="1" t="s">
        <v>39</v>
      </c>
      <c r="CJ376" s="6"/>
      <c r="CK376" s="6"/>
      <c r="CL376" s="1" t="s">
        <v>49</v>
      </c>
      <c r="CM376" s="1" t="s">
        <v>39</v>
      </c>
      <c r="CN376" s="6"/>
      <c r="CO376" s="6"/>
      <c r="CP376" s="1" t="s">
        <v>50</v>
      </c>
      <c r="CQ376" s="1" t="s">
        <v>51</v>
      </c>
      <c r="CR376" s="6"/>
      <c r="CS376" s="6"/>
      <c r="CT376" s="1" t="s">
        <v>50</v>
      </c>
      <c r="CU376" s="1" t="s">
        <v>39</v>
      </c>
      <c r="CV376" s="6"/>
      <c r="CW376" s="6"/>
      <c r="CX376" s="1" t="s">
        <v>50</v>
      </c>
      <c r="CY376" s="1" t="s">
        <v>39</v>
      </c>
      <c r="CZ376" s="6"/>
      <c r="DA376" s="6"/>
      <c r="DB376" s="1" t="s">
        <v>59</v>
      </c>
      <c r="DC376" s="1" t="s">
        <v>60</v>
      </c>
      <c r="DD376" s="6"/>
      <c r="DE376" s="6"/>
      <c r="DF376" s="1" t="s">
        <v>52</v>
      </c>
      <c r="DG376" s="1" t="s">
        <v>53</v>
      </c>
      <c r="DH376" s="6"/>
      <c r="DI376" s="6"/>
      <c r="DJ376" s="1" t="s">
        <v>31</v>
      </c>
      <c r="DK376" s="11"/>
    </row>
    <row r="377" spans="1:115" s="12" customFormat="1" ht="15.75" x14ac:dyDescent="0.25">
      <c r="A377" s="6">
        <v>375</v>
      </c>
      <c r="B377" s="6">
        <v>3</v>
      </c>
      <c r="C377" s="9" t="s">
        <v>315</v>
      </c>
      <c r="D377" s="8" t="s">
        <v>373</v>
      </c>
      <c r="E377" s="6">
        <v>111.628</v>
      </c>
      <c r="F377" s="6">
        <v>75.724999999999994</v>
      </c>
      <c r="G377" s="10">
        <v>75.230760000000004</v>
      </c>
      <c r="H377" s="3">
        <f t="shared" si="27"/>
        <v>111.13376000000001</v>
      </c>
      <c r="I377" s="3">
        <f t="shared" si="28"/>
        <v>125.76</v>
      </c>
      <c r="J377" s="1" t="s">
        <v>28</v>
      </c>
      <c r="K377" s="1" t="s">
        <v>29</v>
      </c>
      <c r="L377" s="6"/>
      <c r="M377" s="6"/>
      <c r="N377" s="1" t="s">
        <v>30</v>
      </c>
      <c r="O377" s="1" t="s">
        <v>34</v>
      </c>
      <c r="P377" s="6"/>
      <c r="Q377" s="6"/>
      <c r="R377" s="1" t="s">
        <v>30</v>
      </c>
      <c r="S377" s="1" t="s">
        <v>32</v>
      </c>
      <c r="T377" s="6"/>
      <c r="U377" s="6"/>
      <c r="V377" s="6" t="s">
        <v>30</v>
      </c>
      <c r="W377" s="6" t="s">
        <v>33</v>
      </c>
      <c r="X377" s="6"/>
      <c r="Y377" s="6"/>
      <c r="Z377" s="1" t="s">
        <v>30</v>
      </c>
      <c r="AA377" s="1" t="s">
        <v>34</v>
      </c>
      <c r="AB377" s="6"/>
      <c r="AC377" s="6"/>
      <c r="AD377" s="1" t="s">
        <v>35</v>
      </c>
      <c r="AE377" s="1" t="s">
        <v>29</v>
      </c>
      <c r="AF377" s="6"/>
      <c r="AG377" s="6"/>
      <c r="AH377" s="1" t="s">
        <v>36</v>
      </c>
      <c r="AI377" s="1" t="s">
        <v>37</v>
      </c>
      <c r="AJ377" s="6">
        <v>0.111</v>
      </c>
      <c r="AK377" s="6">
        <v>124.608</v>
      </c>
      <c r="AL377" s="1" t="s">
        <v>38</v>
      </c>
      <c r="AM377" s="1" t="s">
        <v>39</v>
      </c>
      <c r="AN377" s="6"/>
      <c r="AO377" s="6"/>
      <c r="AP377" s="1" t="s">
        <v>40</v>
      </c>
      <c r="AQ377" s="1" t="s">
        <v>41</v>
      </c>
      <c r="AR377" s="6"/>
      <c r="AS377" s="6"/>
      <c r="AT377" s="6"/>
      <c r="AU377" s="6"/>
      <c r="AV377" s="6"/>
      <c r="AW377" s="6"/>
      <c r="AX377" s="1" t="s">
        <v>42</v>
      </c>
      <c r="AY377" s="1" t="s">
        <v>39</v>
      </c>
      <c r="AZ377" s="6"/>
      <c r="BA377" s="6"/>
      <c r="BB377" s="1" t="s">
        <v>42</v>
      </c>
      <c r="BC377" s="1" t="s">
        <v>33</v>
      </c>
      <c r="BD377" s="6"/>
      <c r="BE377" s="6"/>
      <c r="BF377" s="1" t="s">
        <v>42</v>
      </c>
      <c r="BG377" s="1" t="s">
        <v>39</v>
      </c>
      <c r="BH377" s="6"/>
      <c r="BI377" s="11"/>
      <c r="BJ377" s="1" t="s">
        <v>43</v>
      </c>
      <c r="BK377" s="1" t="s">
        <v>44</v>
      </c>
      <c r="BL377" s="6"/>
      <c r="BM377" s="6"/>
      <c r="BN377" s="1" t="s">
        <v>45</v>
      </c>
      <c r="BO377" s="1" t="s">
        <v>44</v>
      </c>
      <c r="BP377" s="6"/>
      <c r="BQ377" s="6"/>
      <c r="BR377" s="1" t="s">
        <v>46</v>
      </c>
      <c r="BS377" s="1" t="s">
        <v>47</v>
      </c>
      <c r="BT377" s="6"/>
      <c r="BU377" s="6"/>
      <c r="BV377" s="1" t="s">
        <v>46</v>
      </c>
      <c r="BW377" s="1" t="s">
        <v>41</v>
      </c>
      <c r="BX377" s="6"/>
      <c r="BY377" s="6"/>
      <c r="BZ377" s="1" t="s">
        <v>46</v>
      </c>
      <c r="CA377" s="1" t="s">
        <v>48</v>
      </c>
      <c r="CB377" s="6"/>
      <c r="CC377" s="6"/>
      <c r="CD377" s="1" t="s">
        <v>46</v>
      </c>
      <c r="CE377" s="1" t="s">
        <v>48</v>
      </c>
      <c r="CF377" s="6"/>
      <c r="CG377" s="6"/>
      <c r="CH377" s="1" t="s">
        <v>46</v>
      </c>
      <c r="CI377" s="1" t="s">
        <v>39</v>
      </c>
      <c r="CJ377" s="6"/>
      <c r="CK377" s="6"/>
      <c r="CL377" s="1" t="s">
        <v>49</v>
      </c>
      <c r="CM377" s="1" t="s">
        <v>39</v>
      </c>
      <c r="CN377" s="6">
        <v>2</v>
      </c>
      <c r="CO377" s="6">
        <v>1.1519999999999999</v>
      </c>
      <c r="CP377" s="1" t="s">
        <v>50</v>
      </c>
      <c r="CQ377" s="1" t="s">
        <v>51</v>
      </c>
      <c r="CR377" s="6"/>
      <c r="CS377" s="6"/>
      <c r="CT377" s="1" t="s">
        <v>50</v>
      </c>
      <c r="CU377" s="1" t="s">
        <v>39</v>
      </c>
      <c r="CV377" s="6"/>
      <c r="CW377" s="6"/>
      <c r="CX377" s="1" t="s">
        <v>50</v>
      </c>
      <c r="CY377" s="1" t="s">
        <v>39</v>
      </c>
      <c r="CZ377" s="6"/>
      <c r="DA377" s="6"/>
      <c r="DB377" s="1" t="s">
        <v>59</v>
      </c>
      <c r="DC377" s="1" t="s">
        <v>60</v>
      </c>
      <c r="DD377" s="6"/>
      <c r="DE377" s="6"/>
      <c r="DF377" s="1" t="s">
        <v>52</v>
      </c>
      <c r="DG377" s="1" t="s">
        <v>53</v>
      </c>
      <c r="DH377" s="6"/>
      <c r="DI377" s="6"/>
      <c r="DJ377" s="1" t="s">
        <v>31</v>
      </c>
      <c r="DK377" s="11"/>
    </row>
    <row r="378" spans="1:115" ht="15.75" x14ac:dyDescent="0.25">
      <c r="A378" s="6">
        <v>376</v>
      </c>
      <c r="B378" s="6">
        <v>3</v>
      </c>
      <c r="C378" s="9" t="s">
        <v>316</v>
      </c>
      <c r="D378" s="8" t="s">
        <v>373</v>
      </c>
      <c r="E378" s="6">
        <v>64.018000000000001</v>
      </c>
      <c r="F378" s="6">
        <v>16.675999999999998</v>
      </c>
      <c r="G378" s="10">
        <v>25.725239999999999</v>
      </c>
      <c r="H378" s="3">
        <f t="shared" si="27"/>
        <v>73.067239999999998</v>
      </c>
      <c r="I378" s="3">
        <f t="shared" si="28"/>
        <v>34.174210960000003</v>
      </c>
      <c r="J378" s="1" t="s">
        <v>28</v>
      </c>
      <c r="K378" s="1" t="s">
        <v>29</v>
      </c>
      <c r="L378" s="6"/>
      <c r="M378" s="6"/>
      <c r="N378" s="1" t="s">
        <v>30</v>
      </c>
      <c r="O378" s="1" t="s">
        <v>34</v>
      </c>
      <c r="P378" s="6"/>
      <c r="Q378" s="6"/>
      <c r="R378" s="1" t="s">
        <v>30</v>
      </c>
      <c r="S378" s="1" t="s">
        <v>32</v>
      </c>
      <c r="T378" s="6"/>
      <c r="U378" s="6"/>
      <c r="V378" s="6" t="s">
        <v>30</v>
      </c>
      <c r="W378" s="6" t="s">
        <v>33</v>
      </c>
      <c r="X378" s="6"/>
      <c r="Y378" s="6"/>
      <c r="Z378" s="1" t="s">
        <v>30</v>
      </c>
      <c r="AA378" s="1" t="s">
        <v>34</v>
      </c>
      <c r="AB378" s="6"/>
      <c r="AC378" s="6"/>
      <c r="AD378" s="1" t="s">
        <v>35</v>
      </c>
      <c r="AE378" s="1" t="s">
        <v>29</v>
      </c>
      <c r="AF378" s="6">
        <v>0.02</v>
      </c>
      <c r="AG378" s="6">
        <v>27.64</v>
      </c>
      <c r="AH378" s="1" t="s">
        <v>36</v>
      </c>
      <c r="AI378" s="1" t="s">
        <v>37</v>
      </c>
      <c r="AJ378" s="6"/>
      <c r="AK378" s="6"/>
      <c r="AL378" s="1" t="s">
        <v>38</v>
      </c>
      <c r="AM378" s="1" t="s">
        <v>39</v>
      </c>
      <c r="AN378" s="6"/>
      <c r="AO378" s="6"/>
      <c r="AP378" s="1" t="s">
        <v>40</v>
      </c>
      <c r="AQ378" s="1" t="s">
        <v>41</v>
      </c>
      <c r="AR378" s="6"/>
      <c r="AS378" s="6"/>
      <c r="AT378" s="6"/>
      <c r="AU378" s="6"/>
      <c r="AV378" s="6"/>
      <c r="AW378" s="6"/>
      <c r="AX378" s="1" t="s">
        <v>42</v>
      </c>
      <c r="AY378" s="1" t="s">
        <v>39</v>
      </c>
      <c r="AZ378" s="6"/>
      <c r="BA378" s="6"/>
      <c r="BB378" s="1" t="s">
        <v>42</v>
      </c>
      <c r="BC378" s="1" t="s">
        <v>33</v>
      </c>
      <c r="BD378" s="6"/>
      <c r="BE378" s="6"/>
      <c r="BF378" s="1" t="s">
        <v>42</v>
      </c>
      <c r="BG378" s="1" t="s">
        <v>39</v>
      </c>
      <c r="BH378" s="6"/>
      <c r="BI378" s="11"/>
      <c r="BJ378" s="1" t="s">
        <v>43</v>
      </c>
      <c r="BK378" s="1" t="s">
        <v>44</v>
      </c>
      <c r="BL378" s="6"/>
      <c r="BM378" s="6"/>
      <c r="BN378" s="1" t="s">
        <v>45</v>
      </c>
      <c r="BO378" s="1" t="s">
        <v>44</v>
      </c>
      <c r="BP378" s="6"/>
      <c r="BQ378" s="6"/>
      <c r="BR378" s="1" t="s">
        <v>46</v>
      </c>
      <c r="BS378" s="1" t="s">
        <v>47</v>
      </c>
      <c r="BT378" s="6"/>
      <c r="BU378" s="6"/>
      <c r="BV378" s="1" t="s">
        <v>46</v>
      </c>
      <c r="BW378" s="1" t="s">
        <v>41</v>
      </c>
      <c r="BX378" s="6"/>
      <c r="BY378" s="6"/>
      <c r="BZ378" s="1" t="s">
        <v>46</v>
      </c>
      <c r="CA378" s="1" t="s">
        <v>48</v>
      </c>
      <c r="CB378" s="6"/>
      <c r="CC378" s="6"/>
      <c r="CD378" s="1" t="s">
        <v>46</v>
      </c>
      <c r="CE378" s="1" t="s">
        <v>48</v>
      </c>
      <c r="CF378" s="6"/>
      <c r="CG378" s="6"/>
      <c r="CH378" s="1" t="s">
        <v>46</v>
      </c>
      <c r="CI378" s="1" t="s">
        <v>39</v>
      </c>
      <c r="CJ378" s="6"/>
      <c r="CK378" s="6"/>
      <c r="CL378" s="1" t="s">
        <v>49</v>
      </c>
      <c r="CM378" s="1" t="s">
        <v>39</v>
      </c>
      <c r="CN378" s="6"/>
      <c r="CO378" s="6"/>
      <c r="CP378" s="1" t="s">
        <v>50</v>
      </c>
      <c r="CQ378" s="1" t="s">
        <v>51</v>
      </c>
      <c r="CR378" s="6"/>
      <c r="CS378" s="6"/>
      <c r="CT378" s="1" t="s">
        <v>50</v>
      </c>
      <c r="CU378" s="1" t="s">
        <v>39</v>
      </c>
      <c r="CV378" s="6"/>
      <c r="CW378" s="6"/>
      <c r="CX378" s="1" t="s">
        <v>50</v>
      </c>
      <c r="CY378" s="1" t="s">
        <v>39</v>
      </c>
      <c r="CZ378" s="6"/>
      <c r="DA378" s="6"/>
      <c r="DB378" s="1" t="s">
        <v>59</v>
      </c>
      <c r="DC378" s="1" t="s">
        <v>60</v>
      </c>
      <c r="DD378" s="6"/>
      <c r="DE378" s="6"/>
      <c r="DF378" s="1" t="s">
        <v>52</v>
      </c>
      <c r="DG378" s="1" t="s">
        <v>53</v>
      </c>
      <c r="DH378" s="6"/>
      <c r="DI378" s="6"/>
      <c r="DJ378" s="1" t="s">
        <v>31</v>
      </c>
      <c r="DK378" s="11">
        <f>0.254*G378</f>
        <v>6.5342109600000002</v>
      </c>
    </row>
    <row r="379" spans="1:115" ht="15.75" x14ac:dyDescent="0.25">
      <c r="A379" s="6">
        <v>377</v>
      </c>
      <c r="B379" s="6">
        <v>3</v>
      </c>
      <c r="C379" s="9" t="s">
        <v>317</v>
      </c>
      <c r="D379" s="8" t="s">
        <v>373</v>
      </c>
      <c r="E379" s="6">
        <v>6.8650000000000002</v>
      </c>
      <c r="F379" s="6">
        <v>14.196</v>
      </c>
      <c r="G379" s="10">
        <v>77.552639999999997</v>
      </c>
      <c r="H379" s="3">
        <f t="shared" si="27"/>
        <v>70.221639999999994</v>
      </c>
      <c r="I379" s="3">
        <f t="shared" si="28"/>
        <v>70.222000000000008</v>
      </c>
      <c r="J379" s="1" t="s">
        <v>28</v>
      </c>
      <c r="K379" s="1" t="s">
        <v>29</v>
      </c>
      <c r="L379" s="6"/>
      <c r="M379" s="6"/>
      <c r="N379" s="1" t="s">
        <v>30</v>
      </c>
      <c r="O379" s="1" t="s">
        <v>34</v>
      </c>
      <c r="P379" s="6"/>
      <c r="Q379" s="6"/>
      <c r="R379" s="1" t="s">
        <v>30</v>
      </c>
      <c r="S379" s="1" t="s">
        <v>32</v>
      </c>
      <c r="T379" s="6"/>
      <c r="U379" s="6"/>
      <c r="V379" s="6" t="s">
        <v>30</v>
      </c>
      <c r="W379" s="6" t="s">
        <v>33</v>
      </c>
      <c r="X379" s="6"/>
      <c r="Y379" s="6"/>
      <c r="Z379" s="1" t="s">
        <v>30</v>
      </c>
      <c r="AA379" s="1" t="s">
        <v>34</v>
      </c>
      <c r="AB379" s="6"/>
      <c r="AC379" s="6"/>
      <c r="AD379" s="1" t="s">
        <v>35</v>
      </c>
      <c r="AE379" s="1" t="s">
        <v>29</v>
      </c>
      <c r="AF379" s="6"/>
      <c r="AG379" s="6"/>
      <c r="AH379" s="1" t="s">
        <v>36</v>
      </c>
      <c r="AI379" s="1" t="s">
        <v>37</v>
      </c>
      <c r="AJ379" s="6"/>
      <c r="AK379" s="6"/>
      <c r="AL379" s="1" t="s">
        <v>38</v>
      </c>
      <c r="AM379" s="1" t="s">
        <v>39</v>
      </c>
      <c r="AN379" s="6"/>
      <c r="AO379" s="6"/>
      <c r="AP379" s="1" t="s">
        <v>40</v>
      </c>
      <c r="AQ379" s="1" t="s">
        <v>41</v>
      </c>
      <c r="AR379" s="6"/>
      <c r="AS379" s="6"/>
      <c r="AT379" s="6"/>
      <c r="AU379" s="6"/>
      <c r="AV379" s="6"/>
      <c r="AW379" s="6"/>
      <c r="AX379" s="1" t="s">
        <v>42</v>
      </c>
      <c r="AY379" s="1" t="s">
        <v>39</v>
      </c>
      <c r="AZ379" s="6"/>
      <c r="BA379" s="6"/>
      <c r="BB379" s="1" t="s">
        <v>42</v>
      </c>
      <c r="BC379" s="1" t="s">
        <v>33</v>
      </c>
      <c r="BD379" s="6"/>
      <c r="BE379" s="6"/>
      <c r="BF379" s="1" t="s">
        <v>42</v>
      </c>
      <c r="BG379" s="1" t="s">
        <v>39</v>
      </c>
      <c r="BH379" s="6">
        <v>8</v>
      </c>
      <c r="BI379" s="11">
        <v>27.256</v>
      </c>
      <c r="BJ379" s="1" t="s">
        <v>43</v>
      </c>
      <c r="BK379" s="1" t="s">
        <v>44</v>
      </c>
      <c r="BL379" s="6"/>
      <c r="BM379" s="6"/>
      <c r="BN379" s="1" t="s">
        <v>45</v>
      </c>
      <c r="BO379" s="1" t="s">
        <v>44</v>
      </c>
      <c r="BP379" s="6"/>
      <c r="BQ379" s="6"/>
      <c r="BR379" s="1" t="s">
        <v>46</v>
      </c>
      <c r="BS379" s="1" t="s">
        <v>47</v>
      </c>
      <c r="BT379" s="6"/>
      <c r="BU379" s="6"/>
      <c r="BV379" s="1" t="s">
        <v>46</v>
      </c>
      <c r="BW379" s="1" t="s">
        <v>41</v>
      </c>
      <c r="BX379" s="6"/>
      <c r="BY379" s="6"/>
      <c r="BZ379" s="1" t="s">
        <v>46</v>
      </c>
      <c r="CA379" s="1" t="s">
        <v>48</v>
      </c>
      <c r="CB379" s="6"/>
      <c r="CC379" s="6"/>
      <c r="CD379" s="1" t="s">
        <v>46</v>
      </c>
      <c r="CE379" s="1" t="s">
        <v>48</v>
      </c>
      <c r="CF379" s="6"/>
      <c r="CG379" s="6"/>
      <c r="CH379" s="1" t="s">
        <v>46</v>
      </c>
      <c r="CI379" s="1" t="s">
        <v>39</v>
      </c>
      <c r="CJ379" s="6">
        <v>6</v>
      </c>
      <c r="CK379" s="6">
        <v>35.862000000000002</v>
      </c>
      <c r="CL379" s="1" t="s">
        <v>49</v>
      </c>
      <c r="CM379" s="1" t="s">
        <v>39</v>
      </c>
      <c r="CN379" s="6"/>
      <c r="CO379" s="6"/>
      <c r="CP379" s="1" t="s">
        <v>50</v>
      </c>
      <c r="CQ379" s="1" t="s">
        <v>51</v>
      </c>
      <c r="CR379" s="6"/>
      <c r="CS379" s="6"/>
      <c r="CT379" s="1" t="s">
        <v>50</v>
      </c>
      <c r="CU379" s="1" t="s">
        <v>39</v>
      </c>
      <c r="CV379" s="6"/>
      <c r="CW379" s="6"/>
      <c r="CX379" s="1" t="s">
        <v>50</v>
      </c>
      <c r="CY379" s="1" t="s">
        <v>39</v>
      </c>
      <c r="CZ379" s="6">
        <v>1</v>
      </c>
      <c r="DA379" s="6">
        <v>1.613</v>
      </c>
      <c r="DB379" s="1" t="s">
        <v>59</v>
      </c>
      <c r="DC379" s="1" t="s">
        <v>60</v>
      </c>
      <c r="DD379" s="6"/>
      <c r="DE379" s="6"/>
      <c r="DF379" s="1" t="s">
        <v>52</v>
      </c>
      <c r="DG379" s="1" t="s">
        <v>53</v>
      </c>
      <c r="DH379" s="6"/>
      <c r="DI379" s="6"/>
      <c r="DJ379" s="1" t="s">
        <v>31</v>
      </c>
      <c r="DK379" s="11">
        <v>5.4909999999999997</v>
      </c>
    </row>
    <row r="380" spans="1:115" ht="15.75" x14ac:dyDescent="0.25">
      <c r="A380" s="6">
        <v>378</v>
      </c>
      <c r="B380" s="6">
        <v>3</v>
      </c>
      <c r="C380" s="9" t="s">
        <v>318</v>
      </c>
      <c r="D380" s="8" t="s">
        <v>373</v>
      </c>
      <c r="E380" s="6">
        <v>120.004</v>
      </c>
      <c r="F380" s="6">
        <v>94.73</v>
      </c>
      <c r="G380" s="10">
        <v>79.859639999999999</v>
      </c>
      <c r="H380" s="3">
        <f t="shared" si="27"/>
        <v>105.13364</v>
      </c>
      <c r="I380" s="3">
        <f t="shared" si="28"/>
        <v>93.816348560000009</v>
      </c>
      <c r="J380" s="1" t="s">
        <v>28</v>
      </c>
      <c r="K380" s="1" t="s">
        <v>29</v>
      </c>
      <c r="L380" s="6">
        <v>0.05</v>
      </c>
      <c r="M380" s="6">
        <v>64.25</v>
      </c>
      <c r="N380" s="1" t="s">
        <v>30</v>
      </c>
      <c r="O380" s="1" t="s">
        <v>34</v>
      </c>
      <c r="P380" s="6"/>
      <c r="Q380" s="6"/>
      <c r="R380" s="1" t="s">
        <v>30</v>
      </c>
      <c r="S380" s="1" t="s">
        <v>32</v>
      </c>
      <c r="T380" s="6"/>
      <c r="U380" s="6"/>
      <c r="V380" s="6" t="s">
        <v>30</v>
      </c>
      <c r="W380" s="6" t="s">
        <v>33</v>
      </c>
      <c r="X380" s="6"/>
      <c r="Y380" s="6"/>
      <c r="Z380" s="1" t="s">
        <v>30</v>
      </c>
      <c r="AA380" s="1" t="s">
        <v>34</v>
      </c>
      <c r="AB380" s="6"/>
      <c r="AC380" s="6"/>
      <c r="AD380" s="1" t="s">
        <v>35</v>
      </c>
      <c r="AE380" s="1" t="s">
        <v>29</v>
      </c>
      <c r="AF380" s="6"/>
      <c r="AG380" s="6"/>
      <c r="AH380" s="1" t="s">
        <v>36</v>
      </c>
      <c r="AI380" s="1" t="s">
        <v>37</v>
      </c>
      <c r="AJ380" s="6"/>
      <c r="AK380" s="6"/>
      <c r="AL380" s="1" t="s">
        <v>38</v>
      </c>
      <c r="AM380" s="1" t="s">
        <v>39</v>
      </c>
      <c r="AN380" s="6"/>
      <c r="AO380" s="6"/>
      <c r="AP380" s="1" t="s">
        <v>40</v>
      </c>
      <c r="AQ380" s="1" t="s">
        <v>41</v>
      </c>
      <c r="AR380" s="6"/>
      <c r="AS380" s="6"/>
      <c r="AT380" s="6"/>
      <c r="AU380" s="6"/>
      <c r="AV380" s="6"/>
      <c r="AW380" s="6"/>
      <c r="AX380" s="1" t="s">
        <v>42</v>
      </c>
      <c r="AY380" s="1" t="s">
        <v>39</v>
      </c>
      <c r="AZ380" s="6"/>
      <c r="BA380" s="6"/>
      <c r="BB380" s="1" t="s">
        <v>42</v>
      </c>
      <c r="BC380" s="1" t="s">
        <v>33</v>
      </c>
      <c r="BD380" s="6"/>
      <c r="BE380" s="6"/>
      <c r="BF380" s="1" t="s">
        <v>42</v>
      </c>
      <c r="BG380" s="1" t="s">
        <v>39</v>
      </c>
      <c r="BH380" s="6"/>
      <c r="BI380" s="11"/>
      <c r="BJ380" s="1" t="s">
        <v>43</v>
      </c>
      <c r="BK380" s="1" t="s">
        <v>44</v>
      </c>
      <c r="BL380" s="6"/>
      <c r="BM380" s="6"/>
      <c r="BN380" s="1" t="s">
        <v>45</v>
      </c>
      <c r="BO380" s="1" t="s">
        <v>44</v>
      </c>
      <c r="BP380" s="6"/>
      <c r="BQ380" s="6"/>
      <c r="BR380" s="1" t="s">
        <v>46</v>
      </c>
      <c r="BS380" s="1" t="s">
        <v>47</v>
      </c>
      <c r="BT380" s="6"/>
      <c r="BU380" s="6"/>
      <c r="BV380" s="1" t="s">
        <v>46</v>
      </c>
      <c r="BW380" s="1" t="s">
        <v>41</v>
      </c>
      <c r="BX380" s="6"/>
      <c r="BY380" s="6"/>
      <c r="BZ380" s="1" t="s">
        <v>46</v>
      </c>
      <c r="CA380" s="1" t="s">
        <v>48</v>
      </c>
      <c r="CB380" s="6">
        <v>5.0000000000000001E-3</v>
      </c>
      <c r="CC380" s="6">
        <v>5.7750000000000004</v>
      </c>
      <c r="CD380" s="1" t="s">
        <v>46</v>
      </c>
      <c r="CE380" s="1" t="s">
        <v>48</v>
      </c>
      <c r="CF380" s="6"/>
      <c r="CG380" s="6"/>
      <c r="CH380" s="1" t="s">
        <v>46</v>
      </c>
      <c r="CI380" s="1" t="s">
        <v>39</v>
      </c>
      <c r="CJ380" s="6"/>
      <c r="CK380" s="6"/>
      <c r="CL380" s="1" t="s">
        <v>49</v>
      </c>
      <c r="CM380" s="1" t="s">
        <v>39</v>
      </c>
      <c r="CN380" s="6"/>
      <c r="CO380" s="6"/>
      <c r="CP380" s="1" t="s">
        <v>50</v>
      </c>
      <c r="CQ380" s="1" t="s">
        <v>51</v>
      </c>
      <c r="CR380" s="6"/>
      <c r="CS380" s="6"/>
      <c r="CT380" s="1" t="s">
        <v>50</v>
      </c>
      <c r="CU380" s="1" t="s">
        <v>39</v>
      </c>
      <c r="CV380" s="6">
        <v>3</v>
      </c>
      <c r="CW380" s="6">
        <v>3.5070000000000001</v>
      </c>
      <c r="CX380" s="1" t="s">
        <v>50</v>
      </c>
      <c r="CY380" s="1" t="s">
        <v>39</v>
      </c>
      <c r="CZ380" s="6"/>
      <c r="DA380" s="6"/>
      <c r="DB380" s="1" t="s">
        <v>59</v>
      </c>
      <c r="DC380" s="1" t="s">
        <v>60</v>
      </c>
      <c r="DD380" s="6"/>
      <c r="DE380" s="6"/>
      <c r="DF380" s="1" t="s">
        <v>52</v>
      </c>
      <c r="DG380" s="1" t="s">
        <v>53</v>
      </c>
      <c r="DH380" s="6"/>
      <c r="DI380" s="6"/>
      <c r="DJ380" s="1" t="s">
        <v>31</v>
      </c>
      <c r="DK380" s="11">
        <f>0.254*G380</f>
        <v>20.284348560000002</v>
      </c>
    </row>
    <row r="381" spans="1:115" ht="15.75" x14ac:dyDescent="0.25">
      <c r="A381" s="6">
        <v>379</v>
      </c>
      <c r="B381" s="6">
        <v>3</v>
      </c>
      <c r="C381" s="9" t="s">
        <v>319</v>
      </c>
      <c r="D381" s="8" t="s">
        <v>373</v>
      </c>
      <c r="E381" s="6">
        <v>254.005</v>
      </c>
      <c r="F381" s="6">
        <v>535.13099999999997</v>
      </c>
      <c r="G381" s="10">
        <v>70.725239999999999</v>
      </c>
      <c r="H381" s="3">
        <f t="shared" si="27"/>
        <v>-210.40075999999999</v>
      </c>
      <c r="I381" s="3">
        <f t="shared" si="28"/>
        <v>17.964210959999999</v>
      </c>
      <c r="J381" s="1" t="s">
        <v>28</v>
      </c>
      <c r="K381" s="1" t="s">
        <v>29</v>
      </c>
      <c r="L381" s="6"/>
      <c r="M381" s="6"/>
      <c r="N381" s="1" t="s">
        <v>30</v>
      </c>
      <c r="O381" s="1" t="s">
        <v>34</v>
      </c>
      <c r="P381" s="6"/>
      <c r="Q381" s="6"/>
      <c r="R381" s="1" t="s">
        <v>30</v>
      </c>
      <c r="S381" s="1" t="s">
        <v>32</v>
      </c>
      <c r="T381" s="6"/>
      <c r="U381" s="6"/>
      <c r="V381" s="6" t="s">
        <v>30</v>
      </c>
      <c r="W381" s="6" t="s">
        <v>33</v>
      </c>
      <c r="X381" s="6"/>
      <c r="Y381" s="6"/>
      <c r="Z381" s="1" t="s">
        <v>30</v>
      </c>
      <c r="AA381" s="1" t="s">
        <v>34</v>
      </c>
      <c r="AB381" s="6"/>
      <c r="AC381" s="6"/>
      <c r="AD381" s="1" t="s">
        <v>35</v>
      </c>
      <c r="AE381" s="1" t="s">
        <v>29</v>
      </c>
      <c r="AF381" s="6"/>
      <c r="AG381" s="6"/>
      <c r="AH381" s="1" t="s">
        <v>36</v>
      </c>
      <c r="AI381" s="1" t="s">
        <v>37</v>
      </c>
      <c r="AJ381" s="6"/>
      <c r="AK381" s="6"/>
      <c r="AL381" s="1" t="s">
        <v>38</v>
      </c>
      <c r="AM381" s="1" t="s">
        <v>39</v>
      </c>
      <c r="AN381" s="6"/>
      <c r="AO381" s="6"/>
      <c r="AP381" s="1" t="s">
        <v>40</v>
      </c>
      <c r="AQ381" s="1" t="s">
        <v>41</v>
      </c>
      <c r="AR381" s="6"/>
      <c r="AS381" s="6"/>
      <c r="AT381" s="6"/>
      <c r="AU381" s="6"/>
      <c r="AV381" s="6"/>
      <c r="AW381" s="6"/>
      <c r="AX381" s="1" t="s">
        <v>42</v>
      </c>
      <c r="AY381" s="1" t="s">
        <v>39</v>
      </c>
      <c r="AZ381" s="6"/>
      <c r="BA381" s="6"/>
      <c r="BB381" s="1" t="s">
        <v>42</v>
      </c>
      <c r="BC381" s="1" t="s">
        <v>33</v>
      </c>
      <c r="BD381" s="6"/>
      <c r="BE381" s="6"/>
      <c r="BF381" s="1" t="s">
        <v>42</v>
      </c>
      <c r="BG381" s="1" t="s">
        <v>39</v>
      </c>
      <c r="BH381" s="6"/>
      <c r="BI381" s="11"/>
      <c r="BJ381" s="1" t="s">
        <v>43</v>
      </c>
      <c r="BK381" s="1" t="s">
        <v>44</v>
      </c>
      <c r="BL381" s="6"/>
      <c r="BM381" s="6"/>
      <c r="BN381" s="1" t="s">
        <v>45</v>
      </c>
      <c r="BO381" s="1" t="s">
        <v>44</v>
      </c>
      <c r="BP381" s="6"/>
      <c r="BQ381" s="6"/>
      <c r="BR381" s="1" t="s">
        <v>46</v>
      </c>
      <c r="BS381" s="1" t="s">
        <v>47</v>
      </c>
      <c r="BT381" s="6"/>
      <c r="BU381" s="6"/>
      <c r="BV381" s="1" t="s">
        <v>46</v>
      </c>
      <c r="BW381" s="1" t="s">
        <v>41</v>
      </c>
      <c r="BX381" s="6"/>
      <c r="BY381" s="6"/>
      <c r="BZ381" s="1" t="s">
        <v>46</v>
      </c>
      <c r="CA381" s="1" t="s">
        <v>48</v>
      </c>
      <c r="CB381" s="6"/>
      <c r="CC381" s="6"/>
      <c r="CD381" s="1" t="s">
        <v>46</v>
      </c>
      <c r="CE381" s="1" t="s">
        <v>48</v>
      </c>
      <c r="CF381" s="6"/>
      <c r="CG381" s="6"/>
      <c r="CH381" s="1" t="s">
        <v>46</v>
      </c>
      <c r="CI381" s="1" t="s">
        <v>39</v>
      </c>
      <c r="CJ381" s="6"/>
      <c r="CK381" s="6"/>
      <c r="CL381" s="1" t="s">
        <v>49</v>
      </c>
      <c r="CM381" s="1" t="s">
        <v>39</v>
      </c>
      <c r="CN381" s="6"/>
      <c r="CO381" s="6"/>
      <c r="CP381" s="1" t="s">
        <v>50</v>
      </c>
      <c r="CQ381" s="1" t="s">
        <v>51</v>
      </c>
      <c r="CR381" s="6"/>
      <c r="CS381" s="6"/>
      <c r="CT381" s="1" t="s">
        <v>50</v>
      </c>
      <c r="CU381" s="1" t="s">
        <v>39</v>
      </c>
      <c r="CV381" s="6"/>
      <c r="CW381" s="6"/>
      <c r="CX381" s="1" t="s">
        <v>50</v>
      </c>
      <c r="CY381" s="1" t="s">
        <v>39</v>
      </c>
      <c r="CZ381" s="6"/>
      <c r="DA381" s="6"/>
      <c r="DB381" s="1" t="s">
        <v>59</v>
      </c>
      <c r="DC381" s="1" t="s">
        <v>60</v>
      </c>
      <c r="DD381" s="6"/>
      <c r="DE381" s="6"/>
      <c r="DF381" s="1" t="s">
        <v>52</v>
      </c>
      <c r="DG381" s="1" t="s">
        <v>53</v>
      </c>
      <c r="DH381" s="6"/>
      <c r="DI381" s="6"/>
      <c r="DJ381" s="1" t="s">
        <v>31</v>
      </c>
      <c r="DK381" s="11">
        <f>0.254*G381</f>
        <v>17.964210959999999</v>
      </c>
    </row>
    <row r="382" spans="1:115" ht="15.75" x14ac:dyDescent="0.25">
      <c r="A382" s="6">
        <v>380</v>
      </c>
      <c r="B382" s="6">
        <v>3</v>
      </c>
      <c r="C382" s="9" t="s">
        <v>320</v>
      </c>
      <c r="D382" s="8" t="s">
        <v>373</v>
      </c>
      <c r="E382" s="6">
        <v>274.54599999999999</v>
      </c>
      <c r="F382" s="6">
        <v>1.46</v>
      </c>
      <c r="G382" s="10">
        <v>72.91968</v>
      </c>
      <c r="H382" s="3">
        <f t="shared" si="27"/>
        <v>346.00567999999998</v>
      </c>
      <c r="I382" s="3">
        <f t="shared" si="28"/>
        <v>22.287598719999998</v>
      </c>
      <c r="J382" s="1" t="s">
        <v>28</v>
      </c>
      <c r="K382" s="1" t="s">
        <v>29</v>
      </c>
      <c r="L382" s="6"/>
      <c r="M382" s="6"/>
      <c r="N382" s="1" t="s">
        <v>30</v>
      </c>
      <c r="O382" s="1" t="s">
        <v>34</v>
      </c>
      <c r="P382" s="6"/>
      <c r="Q382" s="6"/>
      <c r="R382" s="1" t="s">
        <v>30</v>
      </c>
      <c r="S382" s="1" t="s">
        <v>32</v>
      </c>
      <c r="T382" s="6"/>
      <c r="U382" s="6"/>
      <c r="V382" s="6" t="s">
        <v>30</v>
      </c>
      <c r="W382" s="6" t="s">
        <v>33</v>
      </c>
      <c r="X382" s="6"/>
      <c r="Y382" s="6"/>
      <c r="Z382" s="1" t="s">
        <v>30</v>
      </c>
      <c r="AA382" s="1" t="s">
        <v>34</v>
      </c>
      <c r="AB382" s="6"/>
      <c r="AC382" s="6"/>
      <c r="AD382" s="1" t="s">
        <v>35</v>
      </c>
      <c r="AE382" s="1" t="s">
        <v>29</v>
      </c>
      <c r="AF382" s="6"/>
      <c r="AG382" s="6"/>
      <c r="AH382" s="1" t="s">
        <v>36</v>
      </c>
      <c r="AI382" s="1" t="s">
        <v>37</v>
      </c>
      <c r="AJ382" s="6"/>
      <c r="AK382" s="6"/>
      <c r="AL382" s="1" t="s">
        <v>38</v>
      </c>
      <c r="AM382" s="1" t="s">
        <v>39</v>
      </c>
      <c r="AN382" s="6">
        <v>3</v>
      </c>
      <c r="AO382" s="6">
        <v>2.153</v>
      </c>
      <c r="AP382" s="1" t="s">
        <v>40</v>
      </c>
      <c r="AQ382" s="1" t="s">
        <v>41</v>
      </c>
      <c r="AR382" s="6"/>
      <c r="AS382" s="6"/>
      <c r="AT382" s="6"/>
      <c r="AU382" s="6"/>
      <c r="AV382" s="6"/>
      <c r="AW382" s="6"/>
      <c r="AX382" s="1" t="s">
        <v>42</v>
      </c>
      <c r="AY382" s="1" t="s">
        <v>39</v>
      </c>
      <c r="AZ382" s="6"/>
      <c r="BA382" s="6"/>
      <c r="BB382" s="1" t="s">
        <v>42</v>
      </c>
      <c r="BC382" s="1" t="s">
        <v>33</v>
      </c>
      <c r="BD382" s="6"/>
      <c r="BE382" s="6"/>
      <c r="BF382" s="1" t="s">
        <v>42</v>
      </c>
      <c r="BG382" s="1" t="s">
        <v>39</v>
      </c>
      <c r="BH382" s="6"/>
      <c r="BI382" s="11"/>
      <c r="BJ382" s="1" t="s">
        <v>43</v>
      </c>
      <c r="BK382" s="1" t="s">
        <v>44</v>
      </c>
      <c r="BL382" s="6"/>
      <c r="BM382" s="6"/>
      <c r="BN382" s="1" t="s">
        <v>45</v>
      </c>
      <c r="BO382" s="1" t="s">
        <v>44</v>
      </c>
      <c r="BP382" s="6"/>
      <c r="BQ382" s="6"/>
      <c r="BR382" s="1" t="s">
        <v>46</v>
      </c>
      <c r="BS382" s="1" t="s">
        <v>47</v>
      </c>
      <c r="BT382" s="6"/>
      <c r="BU382" s="6"/>
      <c r="BV382" s="1" t="s">
        <v>46</v>
      </c>
      <c r="BW382" s="1" t="s">
        <v>41</v>
      </c>
      <c r="BX382" s="6"/>
      <c r="BY382" s="6"/>
      <c r="BZ382" s="1" t="s">
        <v>46</v>
      </c>
      <c r="CA382" s="1" t="s">
        <v>48</v>
      </c>
      <c r="CB382" s="6"/>
      <c r="CC382" s="6"/>
      <c r="CD382" s="1" t="s">
        <v>46</v>
      </c>
      <c r="CE382" s="1" t="s">
        <v>48</v>
      </c>
      <c r="CF382" s="6"/>
      <c r="CG382" s="6"/>
      <c r="CH382" s="1" t="s">
        <v>46</v>
      </c>
      <c r="CI382" s="1" t="s">
        <v>39</v>
      </c>
      <c r="CJ382" s="6"/>
      <c r="CK382" s="6"/>
      <c r="CL382" s="1" t="s">
        <v>49</v>
      </c>
      <c r="CM382" s="1" t="s">
        <v>39</v>
      </c>
      <c r="CN382" s="6"/>
      <c r="CO382" s="6"/>
      <c r="CP382" s="1" t="s">
        <v>50</v>
      </c>
      <c r="CQ382" s="1" t="s">
        <v>51</v>
      </c>
      <c r="CR382" s="6"/>
      <c r="CS382" s="6"/>
      <c r="CT382" s="1" t="s">
        <v>50</v>
      </c>
      <c r="CU382" s="1" t="s">
        <v>39</v>
      </c>
      <c r="CV382" s="6"/>
      <c r="CW382" s="6"/>
      <c r="CX382" s="1" t="s">
        <v>50</v>
      </c>
      <c r="CY382" s="1" t="s">
        <v>39</v>
      </c>
      <c r="CZ382" s="6">
        <v>1</v>
      </c>
      <c r="DA382" s="6">
        <v>1.613</v>
      </c>
      <c r="DB382" s="1" t="s">
        <v>59</v>
      </c>
      <c r="DC382" s="1" t="s">
        <v>60</v>
      </c>
      <c r="DD382" s="6"/>
      <c r="DE382" s="6"/>
      <c r="DF382" s="1" t="s">
        <v>52</v>
      </c>
      <c r="DG382" s="1" t="s">
        <v>53</v>
      </c>
      <c r="DH382" s="6"/>
      <c r="DI382" s="6"/>
      <c r="DJ382" s="1" t="s">
        <v>31</v>
      </c>
      <c r="DK382" s="11">
        <f>0.254*G382</f>
        <v>18.52159872</v>
      </c>
    </row>
    <row r="383" spans="1:115" s="12" customFormat="1" ht="15.75" x14ac:dyDescent="0.25">
      <c r="A383" s="6">
        <v>381</v>
      </c>
      <c r="B383" s="6">
        <v>3</v>
      </c>
      <c r="C383" s="9" t="s">
        <v>321</v>
      </c>
      <c r="D383" s="8" t="s">
        <v>373</v>
      </c>
      <c r="E383" s="6">
        <v>-213.86799999999999</v>
      </c>
      <c r="F383" s="6">
        <v>0.90800000000000003</v>
      </c>
      <c r="G383" s="10">
        <v>51.662399999999998</v>
      </c>
      <c r="H383" s="3">
        <f t="shared" si="27"/>
        <v>-163.11359999999999</v>
      </c>
      <c r="I383" s="3">
        <f t="shared" si="28"/>
        <v>11.76</v>
      </c>
      <c r="J383" s="1" t="s">
        <v>28</v>
      </c>
      <c r="K383" s="1" t="s">
        <v>29</v>
      </c>
      <c r="L383" s="6"/>
      <c r="M383" s="6"/>
      <c r="N383" s="1" t="s">
        <v>30</v>
      </c>
      <c r="O383" s="1" t="s">
        <v>34</v>
      </c>
      <c r="P383" s="6"/>
      <c r="Q383" s="6"/>
      <c r="R383" s="1" t="s">
        <v>30</v>
      </c>
      <c r="S383" s="1" t="s">
        <v>32</v>
      </c>
      <c r="T383" s="6"/>
      <c r="U383" s="6"/>
      <c r="V383" s="6" t="s">
        <v>30</v>
      </c>
      <c r="W383" s="6" t="s">
        <v>33</v>
      </c>
      <c r="X383" s="6"/>
      <c r="Y383" s="6"/>
      <c r="Z383" s="1" t="s">
        <v>30</v>
      </c>
      <c r="AA383" s="1" t="s">
        <v>34</v>
      </c>
      <c r="AB383" s="6"/>
      <c r="AC383" s="6"/>
      <c r="AD383" s="1" t="s">
        <v>35</v>
      </c>
      <c r="AE383" s="1" t="s">
        <v>29</v>
      </c>
      <c r="AF383" s="6"/>
      <c r="AG383" s="6"/>
      <c r="AH383" s="1" t="s">
        <v>36</v>
      </c>
      <c r="AI383" s="1" t="s">
        <v>37</v>
      </c>
      <c r="AJ383" s="6"/>
      <c r="AK383" s="6"/>
      <c r="AL383" s="1" t="s">
        <v>38</v>
      </c>
      <c r="AM383" s="1" t="s">
        <v>39</v>
      </c>
      <c r="AN383" s="6"/>
      <c r="AO383" s="6"/>
      <c r="AP383" s="1" t="s">
        <v>40</v>
      </c>
      <c r="AQ383" s="1" t="s">
        <v>41</v>
      </c>
      <c r="AR383" s="6"/>
      <c r="AS383" s="6"/>
      <c r="AT383" s="6"/>
      <c r="AU383" s="6"/>
      <c r="AV383" s="6"/>
      <c r="AW383" s="6"/>
      <c r="AX383" s="1" t="s">
        <v>42</v>
      </c>
      <c r="AY383" s="1" t="s">
        <v>39</v>
      </c>
      <c r="AZ383" s="6"/>
      <c r="BA383" s="6"/>
      <c r="BB383" s="1" t="s">
        <v>42</v>
      </c>
      <c r="BC383" s="1" t="s">
        <v>33</v>
      </c>
      <c r="BD383" s="6"/>
      <c r="BE383" s="6"/>
      <c r="BF383" s="1" t="s">
        <v>42</v>
      </c>
      <c r="BG383" s="1" t="s">
        <v>39</v>
      </c>
      <c r="BH383" s="6"/>
      <c r="BI383" s="11"/>
      <c r="BJ383" s="1" t="s">
        <v>43</v>
      </c>
      <c r="BK383" s="1" t="s">
        <v>44</v>
      </c>
      <c r="BL383" s="6"/>
      <c r="BM383" s="6"/>
      <c r="BN383" s="1" t="s">
        <v>45</v>
      </c>
      <c r="BO383" s="1" t="s">
        <v>44</v>
      </c>
      <c r="BP383" s="6"/>
      <c r="BQ383" s="6"/>
      <c r="BR383" s="1" t="s">
        <v>46</v>
      </c>
      <c r="BS383" s="1" t="s">
        <v>47</v>
      </c>
      <c r="BT383" s="6"/>
      <c r="BU383" s="6"/>
      <c r="BV383" s="1" t="s">
        <v>46</v>
      </c>
      <c r="BW383" s="1" t="s">
        <v>41</v>
      </c>
      <c r="BX383" s="6"/>
      <c r="BY383" s="6"/>
      <c r="BZ383" s="1" t="s">
        <v>46</v>
      </c>
      <c r="CA383" s="1" t="s">
        <v>48</v>
      </c>
      <c r="CB383" s="6"/>
      <c r="CC383" s="6"/>
      <c r="CD383" s="1" t="s">
        <v>46</v>
      </c>
      <c r="CE383" s="1" t="s">
        <v>48</v>
      </c>
      <c r="CF383" s="6"/>
      <c r="CG383" s="6"/>
      <c r="CH383" s="1" t="s">
        <v>46</v>
      </c>
      <c r="CI383" s="1" t="s">
        <v>39</v>
      </c>
      <c r="CJ383" s="6"/>
      <c r="CK383" s="6"/>
      <c r="CL383" s="1" t="s">
        <v>49</v>
      </c>
      <c r="CM383" s="1" t="s">
        <v>39</v>
      </c>
      <c r="CN383" s="6"/>
      <c r="CO383" s="6"/>
      <c r="CP383" s="1" t="s">
        <v>50</v>
      </c>
      <c r="CQ383" s="1" t="s">
        <v>51</v>
      </c>
      <c r="CR383" s="6"/>
      <c r="CS383" s="6"/>
      <c r="CT383" s="1" t="s">
        <v>50</v>
      </c>
      <c r="CU383" s="1" t="s">
        <v>39</v>
      </c>
      <c r="CV383" s="6"/>
      <c r="CW383" s="6"/>
      <c r="CX383" s="1" t="s">
        <v>50</v>
      </c>
      <c r="CY383" s="1" t="s">
        <v>39</v>
      </c>
      <c r="CZ383" s="6"/>
      <c r="DA383" s="6"/>
      <c r="DB383" s="1" t="s">
        <v>59</v>
      </c>
      <c r="DC383" s="1" t="s">
        <v>60</v>
      </c>
      <c r="DD383" s="6"/>
      <c r="DE383" s="6"/>
      <c r="DF383" s="1" t="s">
        <v>52</v>
      </c>
      <c r="DG383" s="1" t="s">
        <v>53</v>
      </c>
      <c r="DH383" s="6"/>
      <c r="DI383" s="6"/>
      <c r="DJ383" s="1" t="s">
        <v>31</v>
      </c>
      <c r="DK383" s="11">
        <v>11.76</v>
      </c>
    </row>
    <row r="384" spans="1:115" ht="15.75" x14ac:dyDescent="0.25">
      <c r="A384" s="6">
        <v>382</v>
      </c>
      <c r="B384" s="6">
        <v>3</v>
      </c>
      <c r="C384" s="9" t="s">
        <v>322</v>
      </c>
      <c r="D384" s="8" t="s">
        <v>373</v>
      </c>
      <c r="E384" s="6">
        <v>250.27500000000001</v>
      </c>
      <c r="F384" s="6">
        <v>2.9430000000000001</v>
      </c>
      <c r="G384" s="10">
        <v>85.101119999999995</v>
      </c>
      <c r="H384" s="3">
        <f t="shared" si="27"/>
        <v>332.43311999999997</v>
      </c>
      <c r="I384" s="3">
        <f t="shared" si="28"/>
        <v>58.681684480000001</v>
      </c>
      <c r="J384" s="1" t="s">
        <v>28</v>
      </c>
      <c r="K384" s="1" t="s">
        <v>29</v>
      </c>
      <c r="L384" s="6"/>
      <c r="M384" s="6"/>
      <c r="N384" s="1" t="s">
        <v>30</v>
      </c>
      <c r="O384" s="1" t="s">
        <v>34</v>
      </c>
      <c r="P384" s="6"/>
      <c r="Q384" s="6"/>
      <c r="R384" s="1" t="s">
        <v>30</v>
      </c>
      <c r="S384" s="1" t="s">
        <v>32</v>
      </c>
      <c r="T384" s="6"/>
      <c r="U384" s="6"/>
      <c r="V384" s="6" t="s">
        <v>30</v>
      </c>
      <c r="W384" s="6" t="s">
        <v>33</v>
      </c>
      <c r="X384" s="6"/>
      <c r="Y384" s="6"/>
      <c r="Z384" s="1" t="s">
        <v>30</v>
      </c>
      <c r="AA384" s="1" t="s">
        <v>34</v>
      </c>
      <c r="AB384" s="6"/>
      <c r="AC384" s="6"/>
      <c r="AD384" s="1" t="s">
        <v>35</v>
      </c>
      <c r="AE384" s="1" t="s">
        <v>29</v>
      </c>
      <c r="AF384" s="6"/>
      <c r="AG384" s="6"/>
      <c r="AH384" s="1" t="s">
        <v>36</v>
      </c>
      <c r="AI384" s="1" t="s">
        <v>37</v>
      </c>
      <c r="AJ384" s="6"/>
      <c r="AK384" s="6"/>
      <c r="AL384" s="1" t="s">
        <v>38</v>
      </c>
      <c r="AM384" s="1" t="s">
        <v>39</v>
      </c>
      <c r="AN384" s="6"/>
      <c r="AO384" s="6"/>
      <c r="AP384" s="1" t="s">
        <v>40</v>
      </c>
      <c r="AQ384" s="1" t="s">
        <v>41</v>
      </c>
      <c r="AR384" s="6"/>
      <c r="AS384" s="6"/>
      <c r="AT384" s="6"/>
      <c r="AU384" s="6"/>
      <c r="AV384" s="6"/>
      <c r="AW384" s="6"/>
      <c r="AX384" s="1" t="s">
        <v>42</v>
      </c>
      <c r="AY384" s="1" t="s">
        <v>39</v>
      </c>
      <c r="AZ384" s="6"/>
      <c r="BA384" s="6"/>
      <c r="BB384" s="1" t="s">
        <v>42</v>
      </c>
      <c r="BC384" s="1" t="s">
        <v>33</v>
      </c>
      <c r="BD384" s="6"/>
      <c r="BE384" s="6"/>
      <c r="BF384" s="1" t="s">
        <v>42</v>
      </c>
      <c r="BG384" s="1" t="s">
        <v>39</v>
      </c>
      <c r="BH384" s="6"/>
      <c r="BI384" s="11"/>
      <c r="BJ384" s="1" t="s">
        <v>43</v>
      </c>
      <c r="BK384" s="1" t="s">
        <v>44</v>
      </c>
      <c r="BL384" s="6"/>
      <c r="BM384" s="6"/>
      <c r="BN384" s="1" t="s">
        <v>45</v>
      </c>
      <c r="BO384" s="1" t="s">
        <v>44</v>
      </c>
      <c r="BP384" s="6">
        <v>6.0000000000000001E-3</v>
      </c>
      <c r="BQ384" s="6">
        <v>12.048</v>
      </c>
      <c r="BR384" s="1" t="s">
        <v>46</v>
      </c>
      <c r="BS384" s="1" t="s">
        <v>47</v>
      </c>
      <c r="BT384" s="6"/>
      <c r="BU384" s="6"/>
      <c r="BV384" s="1" t="s">
        <v>46</v>
      </c>
      <c r="BW384" s="1" t="s">
        <v>41</v>
      </c>
      <c r="BX384" s="6"/>
      <c r="BY384" s="6"/>
      <c r="BZ384" s="1" t="s">
        <v>46</v>
      </c>
      <c r="CA384" s="1" t="s">
        <v>48</v>
      </c>
      <c r="CB384" s="6"/>
      <c r="CC384" s="6"/>
      <c r="CD384" s="1" t="s">
        <v>46</v>
      </c>
      <c r="CE384" s="1" t="s">
        <v>48</v>
      </c>
      <c r="CF384" s="6">
        <v>0.01</v>
      </c>
      <c r="CG384" s="6">
        <v>15.34</v>
      </c>
      <c r="CH384" s="1" t="s">
        <v>46</v>
      </c>
      <c r="CI384" s="1" t="s">
        <v>39</v>
      </c>
      <c r="CJ384" s="6"/>
      <c r="CK384" s="6"/>
      <c r="CL384" s="1" t="s">
        <v>49</v>
      </c>
      <c r="CM384" s="1" t="s">
        <v>39</v>
      </c>
      <c r="CN384" s="6"/>
      <c r="CO384" s="6"/>
      <c r="CP384" s="1" t="s">
        <v>50</v>
      </c>
      <c r="CQ384" s="1" t="s">
        <v>51</v>
      </c>
      <c r="CR384" s="6"/>
      <c r="CS384" s="6"/>
      <c r="CT384" s="1" t="s">
        <v>50</v>
      </c>
      <c r="CU384" s="1" t="s">
        <v>39</v>
      </c>
      <c r="CV384" s="6"/>
      <c r="CW384" s="6"/>
      <c r="CX384" s="1" t="s">
        <v>50</v>
      </c>
      <c r="CY384" s="1" t="s">
        <v>39</v>
      </c>
      <c r="CZ384" s="6">
        <v>6</v>
      </c>
      <c r="DA384" s="6">
        <v>9.6780000000000008</v>
      </c>
      <c r="DB384" s="1" t="s">
        <v>59</v>
      </c>
      <c r="DC384" s="1" t="s">
        <v>60</v>
      </c>
      <c r="DD384" s="6"/>
      <c r="DE384" s="6"/>
      <c r="DF384" s="1" t="s">
        <v>52</v>
      </c>
      <c r="DG384" s="1" t="s">
        <v>53</v>
      </c>
      <c r="DH384" s="6"/>
      <c r="DI384" s="6"/>
      <c r="DJ384" s="1" t="s">
        <v>31</v>
      </c>
      <c r="DK384" s="11">
        <f>0.254*G384</f>
        <v>21.615684479999999</v>
      </c>
    </row>
    <row r="385" spans="1:115" ht="15.75" x14ac:dyDescent="0.25">
      <c r="A385" s="6">
        <v>383</v>
      </c>
      <c r="B385" s="6">
        <v>3</v>
      </c>
      <c r="C385" s="9" t="s">
        <v>323</v>
      </c>
      <c r="D385" s="8" t="s">
        <v>373</v>
      </c>
      <c r="E385" s="6">
        <v>258.84399999999999</v>
      </c>
      <c r="F385" s="6">
        <v>15.840999999999999</v>
      </c>
      <c r="G385" s="10">
        <v>94.239000000000004</v>
      </c>
      <c r="H385" s="3">
        <f t="shared" si="27"/>
        <v>337.24199999999996</v>
      </c>
      <c r="I385" s="3">
        <f t="shared" si="28"/>
        <v>114.99270600000001</v>
      </c>
      <c r="J385" s="1" t="s">
        <v>28</v>
      </c>
      <c r="K385" s="1" t="s">
        <v>29</v>
      </c>
      <c r="L385" s="6">
        <v>0.05</v>
      </c>
      <c r="M385" s="6">
        <v>64.25</v>
      </c>
      <c r="N385" s="1" t="s">
        <v>30</v>
      </c>
      <c r="O385" s="1" t="s">
        <v>34</v>
      </c>
      <c r="P385" s="6"/>
      <c r="Q385" s="6"/>
      <c r="R385" s="1" t="s">
        <v>30</v>
      </c>
      <c r="S385" s="1" t="s">
        <v>32</v>
      </c>
      <c r="T385" s="6"/>
      <c r="U385" s="6"/>
      <c r="V385" s="6" t="s">
        <v>30</v>
      </c>
      <c r="W385" s="6" t="s">
        <v>33</v>
      </c>
      <c r="X385" s="6"/>
      <c r="Y385" s="6"/>
      <c r="Z385" s="1" t="s">
        <v>30</v>
      </c>
      <c r="AA385" s="1" t="s">
        <v>34</v>
      </c>
      <c r="AB385" s="6"/>
      <c r="AC385" s="6"/>
      <c r="AD385" s="1" t="s">
        <v>35</v>
      </c>
      <c r="AE385" s="1" t="s">
        <v>29</v>
      </c>
      <c r="AF385" s="6"/>
      <c r="AG385" s="6"/>
      <c r="AH385" s="1" t="s">
        <v>36</v>
      </c>
      <c r="AI385" s="1" t="s">
        <v>37</v>
      </c>
      <c r="AJ385" s="6"/>
      <c r="AK385" s="6"/>
      <c r="AL385" s="1" t="s">
        <v>38</v>
      </c>
      <c r="AM385" s="1" t="s">
        <v>39</v>
      </c>
      <c r="AN385" s="6">
        <v>2</v>
      </c>
      <c r="AO385" s="6">
        <v>1.103</v>
      </c>
      <c r="AP385" s="1" t="s">
        <v>40</v>
      </c>
      <c r="AQ385" s="1" t="s">
        <v>41</v>
      </c>
      <c r="AR385" s="6"/>
      <c r="AS385" s="6"/>
      <c r="AT385" s="6"/>
      <c r="AU385" s="6"/>
      <c r="AV385" s="6"/>
      <c r="AW385" s="6"/>
      <c r="AX385" s="1" t="s">
        <v>42</v>
      </c>
      <c r="AY385" s="1" t="s">
        <v>39</v>
      </c>
      <c r="AZ385" s="6"/>
      <c r="BA385" s="6"/>
      <c r="BB385" s="1" t="s">
        <v>42</v>
      </c>
      <c r="BC385" s="1" t="s">
        <v>33</v>
      </c>
      <c r="BD385" s="6"/>
      <c r="BE385" s="6"/>
      <c r="BF385" s="1" t="s">
        <v>42</v>
      </c>
      <c r="BG385" s="1" t="s">
        <v>39</v>
      </c>
      <c r="BH385" s="6"/>
      <c r="BI385" s="11"/>
      <c r="BJ385" s="1" t="s">
        <v>43</v>
      </c>
      <c r="BK385" s="1" t="s">
        <v>44</v>
      </c>
      <c r="BL385" s="6"/>
      <c r="BM385" s="6"/>
      <c r="BN385" s="1" t="s">
        <v>45</v>
      </c>
      <c r="BO385" s="1" t="s">
        <v>44</v>
      </c>
      <c r="BP385" s="6"/>
      <c r="BQ385" s="6"/>
      <c r="BR385" s="1" t="s">
        <v>46</v>
      </c>
      <c r="BS385" s="1" t="s">
        <v>47</v>
      </c>
      <c r="BT385" s="6"/>
      <c r="BU385" s="6"/>
      <c r="BV385" s="1" t="s">
        <v>46</v>
      </c>
      <c r="BW385" s="1" t="s">
        <v>41</v>
      </c>
      <c r="BX385" s="6"/>
      <c r="BY385" s="6"/>
      <c r="BZ385" s="1" t="s">
        <v>46</v>
      </c>
      <c r="CA385" s="1" t="s">
        <v>48</v>
      </c>
      <c r="CB385" s="6"/>
      <c r="CC385" s="6"/>
      <c r="CD385" s="1" t="s">
        <v>46</v>
      </c>
      <c r="CE385" s="1" t="s">
        <v>48</v>
      </c>
      <c r="CF385" s="6"/>
      <c r="CG385" s="6"/>
      <c r="CH385" s="1" t="s">
        <v>46</v>
      </c>
      <c r="CI385" s="1" t="s">
        <v>39</v>
      </c>
      <c r="CJ385" s="6"/>
      <c r="CK385" s="6"/>
      <c r="CL385" s="1" t="s">
        <v>49</v>
      </c>
      <c r="CM385" s="1" t="s">
        <v>39</v>
      </c>
      <c r="CN385" s="6">
        <v>10</v>
      </c>
      <c r="CO385" s="6">
        <v>5.76</v>
      </c>
      <c r="CP385" s="1" t="s">
        <v>50</v>
      </c>
      <c r="CQ385" s="1" t="s">
        <v>51</v>
      </c>
      <c r="CR385" s="6">
        <v>7.0000000000000007E-2</v>
      </c>
      <c r="CS385" s="6">
        <v>11.76</v>
      </c>
      <c r="CT385" s="1" t="s">
        <v>50</v>
      </c>
      <c r="CU385" s="1" t="s">
        <v>39</v>
      </c>
      <c r="CV385" s="6">
        <v>7</v>
      </c>
      <c r="CW385" s="6">
        <v>8.1829999999999998</v>
      </c>
      <c r="CX385" s="1" t="s">
        <v>50</v>
      </c>
      <c r="CY385" s="1" t="s">
        <v>39</v>
      </c>
      <c r="CZ385" s="6"/>
      <c r="DA385" s="6"/>
      <c r="DB385" s="1" t="s">
        <v>59</v>
      </c>
      <c r="DC385" s="1" t="s">
        <v>60</v>
      </c>
      <c r="DD385" s="6"/>
      <c r="DE385" s="6"/>
      <c r="DF385" s="1" t="s">
        <v>52</v>
      </c>
      <c r="DG385" s="1" t="s">
        <v>53</v>
      </c>
      <c r="DH385" s="6"/>
      <c r="DI385" s="6"/>
      <c r="DJ385" s="1" t="s">
        <v>31</v>
      </c>
      <c r="DK385" s="11">
        <f>0.254*G385</f>
        <v>23.936706000000001</v>
      </c>
    </row>
    <row r="386" spans="1:115" s="12" customFormat="1" ht="15.75" x14ac:dyDescent="0.25">
      <c r="A386" s="6">
        <v>384</v>
      </c>
      <c r="B386" s="6">
        <v>3</v>
      </c>
      <c r="C386" s="9" t="s">
        <v>324</v>
      </c>
      <c r="D386" s="8" t="s">
        <v>373</v>
      </c>
      <c r="E386" s="6">
        <v>-102.77800000000001</v>
      </c>
      <c r="F386" s="6">
        <v>31.248999999999999</v>
      </c>
      <c r="G386" s="10">
        <v>48.066240000000001</v>
      </c>
      <c r="H386" s="3">
        <f t="shared" si="27"/>
        <v>-85.960760000000022</v>
      </c>
      <c r="I386" s="3">
        <f t="shared" si="28"/>
        <v>180.04900000000001</v>
      </c>
      <c r="J386" s="1" t="s">
        <v>28</v>
      </c>
      <c r="K386" s="1" t="s">
        <v>29</v>
      </c>
      <c r="L386" s="6"/>
      <c r="M386" s="6"/>
      <c r="N386" s="1" t="s">
        <v>30</v>
      </c>
      <c r="O386" s="1" t="s">
        <v>34</v>
      </c>
      <c r="P386" s="6"/>
      <c r="Q386" s="6"/>
      <c r="R386" s="1" t="s">
        <v>30</v>
      </c>
      <c r="S386" s="1" t="s">
        <v>32</v>
      </c>
      <c r="T386" s="6"/>
      <c r="U386" s="6"/>
      <c r="V386" s="6" t="s">
        <v>30</v>
      </c>
      <c r="W386" s="6" t="s">
        <v>33</v>
      </c>
      <c r="X386" s="6"/>
      <c r="Y386" s="6"/>
      <c r="Z386" s="1" t="s">
        <v>30</v>
      </c>
      <c r="AA386" s="1" t="s">
        <v>34</v>
      </c>
      <c r="AB386" s="6"/>
      <c r="AC386" s="6"/>
      <c r="AD386" s="1" t="s">
        <v>35</v>
      </c>
      <c r="AE386" s="1" t="s">
        <v>29</v>
      </c>
      <c r="AF386" s="6"/>
      <c r="AG386" s="6"/>
      <c r="AH386" s="1" t="s">
        <v>36</v>
      </c>
      <c r="AI386" s="1" t="s">
        <v>37</v>
      </c>
      <c r="AJ386" s="6">
        <v>0.124</v>
      </c>
      <c r="AK386" s="6">
        <v>161.68</v>
      </c>
      <c r="AL386" s="1" t="s">
        <v>38</v>
      </c>
      <c r="AM386" s="1" t="s">
        <v>39</v>
      </c>
      <c r="AN386" s="6"/>
      <c r="AO386" s="6"/>
      <c r="AP386" s="1" t="s">
        <v>40</v>
      </c>
      <c r="AQ386" s="1" t="s">
        <v>41</v>
      </c>
      <c r="AR386" s="6"/>
      <c r="AS386" s="6"/>
      <c r="AT386" s="6"/>
      <c r="AU386" s="6"/>
      <c r="AV386" s="6"/>
      <c r="AW386" s="6"/>
      <c r="AX386" s="1" t="s">
        <v>42</v>
      </c>
      <c r="AY386" s="1" t="s">
        <v>39</v>
      </c>
      <c r="AZ386" s="6"/>
      <c r="BA386" s="6"/>
      <c r="BB386" s="1" t="s">
        <v>42</v>
      </c>
      <c r="BC386" s="1" t="s">
        <v>33</v>
      </c>
      <c r="BD386" s="6">
        <v>2</v>
      </c>
      <c r="BE386" s="6">
        <v>14.811999999999999</v>
      </c>
      <c r="BF386" s="1" t="s">
        <v>42</v>
      </c>
      <c r="BG386" s="1" t="s">
        <v>39</v>
      </c>
      <c r="BH386" s="6"/>
      <c r="BI386" s="11"/>
      <c r="BJ386" s="1" t="s">
        <v>43</v>
      </c>
      <c r="BK386" s="1" t="s">
        <v>44</v>
      </c>
      <c r="BL386" s="6"/>
      <c r="BM386" s="6"/>
      <c r="BN386" s="1" t="s">
        <v>45</v>
      </c>
      <c r="BO386" s="1" t="s">
        <v>44</v>
      </c>
      <c r="BP386" s="6">
        <v>2E-3</v>
      </c>
      <c r="BQ386" s="6">
        <v>3.5569999999999999</v>
      </c>
      <c r="BR386" s="1" t="s">
        <v>46</v>
      </c>
      <c r="BS386" s="1" t="s">
        <v>47</v>
      </c>
      <c r="BT386" s="6"/>
      <c r="BU386" s="6"/>
      <c r="BV386" s="1" t="s">
        <v>46</v>
      </c>
      <c r="BW386" s="1" t="s">
        <v>41</v>
      </c>
      <c r="BX386" s="6"/>
      <c r="BY386" s="6"/>
      <c r="BZ386" s="1" t="s">
        <v>46</v>
      </c>
      <c r="CA386" s="1" t="s">
        <v>48</v>
      </c>
      <c r="CB386" s="6"/>
      <c r="CC386" s="6"/>
      <c r="CD386" s="1" t="s">
        <v>46</v>
      </c>
      <c r="CE386" s="1" t="s">
        <v>48</v>
      </c>
      <c r="CF386" s="6"/>
      <c r="CG386" s="6"/>
      <c r="CH386" s="1" t="s">
        <v>46</v>
      </c>
      <c r="CI386" s="1" t="s">
        <v>39</v>
      </c>
      <c r="CJ386" s="6"/>
      <c r="CK386" s="6"/>
      <c r="CL386" s="1" t="s">
        <v>49</v>
      </c>
      <c r="CM386" s="1" t="s">
        <v>39</v>
      </c>
      <c r="CN386" s="6"/>
      <c r="CO386" s="6"/>
      <c r="CP386" s="1" t="s">
        <v>50</v>
      </c>
      <c r="CQ386" s="1" t="s">
        <v>51</v>
      </c>
      <c r="CR386" s="6"/>
      <c r="CS386" s="6"/>
      <c r="CT386" s="1" t="s">
        <v>50</v>
      </c>
      <c r="CU386" s="1" t="s">
        <v>39</v>
      </c>
      <c r="CV386" s="6"/>
      <c r="CW386" s="6"/>
      <c r="CX386" s="1" t="s">
        <v>50</v>
      </c>
      <c r="CY386" s="1" t="s">
        <v>39</v>
      </c>
      <c r="CZ386" s="6"/>
      <c r="DA386" s="6"/>
      <c r="DB386" s="1" t="s">
        <v>59</v>
      </c>
      <c r="DC386" s="1" t="s">
        <v>60</v>
      </c>
      <c r="DD386" s="6"/>
      <c r="DE386" s="6"/>
      <c r="DF386" s="1" t="s">
        <v>52</v>
      </c>
      <c r="DG386" s="1" t="s">
        <v>53</v>
      </c>
      <c r="DH386" s="6"/>
      <c r="DI386" s="6"/>
      <c r="DJ386" s="1" t="s">
        <v>31</v>
      </c>
      <c r="DK386" s="11"/>
    </row>
    <row r="387" spans="1:115" s="12" customFormat="1" ht="15.75" x14ac:dyDescent="0.25">
      <c r="A387" s="6">
        <v>385</v>
      </c>
      <c r="B387" s="6">
        <v>3</v>
      </c>
      <c r="C387" s="9" t="s">
        <v>325</v>
      </c>
      <c r="D387" s="8" t="s">
        <v>373</v>
      </c>
      <c r="E387" s="6">
        <v>-103.883</v>
      </c>
      <c r="F387" s="6">
        <v>79.552999999999997</v>
      </c>
      <c r="G387" s="10">
        <v>19.738800000000001</v>
      </c>
      <c r="H387" s="3">
        <f t="shared" ref="H387:H447" si="31">(E387-F387)+G387</f>
        <v>-163.69719999999998</v>
      </c>
      <c r="I387" s="3">
        <f t="shared" ref="I387:I447" si="32">M387+Q387+U387+Y387+AC387+AG387+AK387+AO387+AS387+AW387+BA387+BE387+BI387+BM387+BQ387+BU387+BY387+CC387+CG387+CK387+CO387+CS387+CW387+DA387+DE387+DI387+DK387</f>
        <v>3.8279999999999998</v>
      </c>
      <c r="J387" s="1" t="s">
        <v>28</v>
      </c>
      <c r="K387" s="1" t="s">
        <v>29</v>
      </c>
      <c r="L387" s="6"/>
      <c r="M387" s="6"/>
      <c r="N387" s="1" t="s">
        <v>30</v>
      </c>
      <c r="O387" s="1" t="s">
        <v>34</v>
      </c>
      <c r="P387" s="6"/>
      <c r="Q387" s="6"/>
      <c r="R387" s="1" t="s">
        <v>30</v>
      </c>
      <c r="S387" s="1" t="s">
        <v>32</v>
      </c>
      <c r="T387" s="6"/>
      <c r="U387" s="6"/>
      <c r="V387" s="6" t="s">
        <v>30</v>
      </c>
      <c r="W387" s="6" t="s">
        <v>33</v>
      </c>
      <c r="X387" s="6"/>
      <c r="Y387" s="6"/>
      <c r="Z387" s="1" t="s">
        <v>30</v>
      </c>
      <c r="AA387" s="1" t="s">
        <v>34</v>
      </c>
      <c r="AB387" s="6"/>
      <c r="AC387" s="6"/>
      <c r="AD387" s="1" t="s">
        <v>35</v>
      </c>
      <c r="AE387" s="1" t="s">
        <v>29</v>
      </c>
      <c r="AF387" s="6"/>
      <c r="AG387" s="6"/>
      <c r="AH387" s="1" t="s">
        <v>36</v>
      </c>
      <c r="AI387" s="1" t="s">
        <v>37</v>
      </c>
      <c r="AJ387" s="6"/>
      <c r="AK387" s="6"/>
      <c r="AL387" s="1" t="s">
        <v>38</v>
      </c>
      <c r="AM387" s="1" t="s">
        <v>39</v>
      </c>
      <c r="AN387" s="6"/>
      <c r="AO387" s="6"/>
      <c r="AP387" s="1" t="s">
        <v>40</v>
      </c>
      <c r="AQ387" s="1" t="s">
        <v>41</v>
      </c>
      <c r="AR387" s="6"/>
      <c r="AS387" s="6"/>
      <c r="AT387" s="6"/>
      <c r="AU387" s="6"/>
      <c r="AV387" s="6"/>
      <c r="AW387" s="6"/>
      <c r="AX387" s="1" t="s">
        <v>42</v>
      </c>
      <c r="AY387" s="1" t="s">
        <v>39</v>
      </c>
      <c r="AZ387" s="6"/>
      <c r="BA387" s="6"/>
      <c r="BB387" s="1" t="s">
        <v>42</v>
      </c>
      <c r="BC387" s="1" t="s">
        <v>33</v>
      </c>
      <c r="BD387" s="6"/>
      <c r="BE387" s="6"/>
      <c r="BF387" s="1" t="s">
        <v>42</v>
      </c>
      <c r="BG387" s="1" t="s">
        <v>39</v>
      </c>
      <c r="BH387" s="6"/>
      <c r="BI387" s="11"/>
      <c r="BJ387" s="1" t="s">
        <v>43</v>
      </c>
      <c r="BK387" s="1" t="s">
        <v>44</v>
      </c>
      <c r="BL387" s="6"/>
      <c r="BM387" s="6"/>
      <c r="BN387" s="1" t="s">
        <v>45</v>
      </c>
      <c r="BO387" s="1" t="s">
        <v>44</v>
      </c>
      <c r="BP387" s="6"/>
      <c r="BQ387" s="6"/>
      <c r="BR387" s="1" t="s">
        <v>46</v>
      </c>
      <c r="BS387" s="1" t="s">
        <v>47</v>
      </c>
      <c r="BT387" s="6"/>
      <c r="BU387" s="6"/>
      <c r="BV387" s="1" t="s">
        <v>46</v>
      </c>
      <c r="BW387" s="1" t="s">
        <v>41</v>
      </c>
      <c r="BX387" s="6"/>
      <c r="BY387" s="6"/>
      <c r="BZ387" s="1" t="s">
        <v>46</v>
      </c>
      <c r="CA387" s="1" t="s">
        <v>48</v>
      </c>
      <c r="CB387" s="6"/>
      <c r="CC387" s="6"/>
      <c r="CD387" s="1" t="s">
        <v>46</v>
      </c>
      <c r="CE387" s="1" t="s">
        <v>48</v>
      </c>
      <c r="CF387" s="6"/>
      <c r="CG387" s="6"/>
      <c r="CH387" s="1" t="s">
        <v>46</v>
      </c>
      <c r="CI387" s="1" t="s">
        <v>39</v>
      </c>
      <c r="CJ387" s="6"/>
      <c r="CK387" s="6"/>
      <c r="CL387" s="1" t="s">
        <v>49</v>
      </c>
      <c r="CM387" s="1" t="s">
        <v>39</v>
      </c>
      <c r="CN387" s="6"/>
      <c r="CO387" s="6"/>
      <c r="CP387" s="1" t="s">
        <v>50</v>
      </c>
      <c r="CQ387" s="1" t="s">
        <v>51</v>
      </c>
      <c r="CR387" s="6"/>
      <c r="CS387" s="6"/>
      <c r="CT387" s="1" t="s">
        <v>50</v>
      </c>
      <c r="CU387" s="1" t="s">
        <v>39</v>
      </c>
      <c r="CV387" s="6"/>
      <c r="CW387" s="6"/>
      <c r="CX387" s="1" t="s">
        <v>50</v>
      </c>
      <c r="CY387" s="1" t="s">
        <v>39</v>
      </c>
      <c r="CZ387" s="6"/>
      <c r="DA387" s="6"/>
      <c r="DB387" s="1" t="s">
        <v>59</v>
      </c>
      <c r="DC387" s="1" t="s">
        <v>60</v>
      </c>
      <c r="DD387" s="6"/>
      <c r="DE387" s="6"/>
      <c r="DF387" s="1" t="s">
        <v>52</v>
      </c>
      <c r="DG387" s="1" t="s">
        <v>53</v>
      </c>
      <c r="DH387" s="6"/>
      <c r="DI387" s="6"/>
      <c r="DJ387" s="1" t="s">
        <v>31</v>
      </c>
      <c r="DK387" s="11">
        <v>3.8279999999999998</v>
      </c>
    </row>
    <row r="388" spans="1:115" s="12" customFormat="1" ht="15.75" x14ac:dyDescent="0.25">
      <c r="A388" s="6">
        <v>386</v>
      </c>
      <c r="B388" s="6">
        <v>3</v>
      </c>
      <c r="C388" s="9" t="s">
        <v>326</v>
      </c>
      <c r="D388" s="8" t="s">
        <v>373</v>
      </c>
      <c r="E388" s="6">
        <v>-682.428</v>
      </c>
      <c r="F388" s="6">
        <v>67.97</v>
      </c>
      <c r="G388" s="10">
        <v>72.139080000000007</v>
      </c>
      <c r="H388" s="3">
        <f t="shared" si="31"/>
        <v>-678.25891999999999</v>
      </c>
      <c r="I388" s="3">
        <f t="shared" si="32"/>
        <v>249.39600000000002</v>
      </c>
      <c r="J388" s="1" t="s">
        <v>28</v>
      </c>
      <c r="K388" s="1" t="s">
        <v>29</v>
      </c>
      <c r="L388" s="6"/>
      <c r="M388" s="6"/>
      <c r="N388" s="1" t="s">
        <v>30</v>
      </c>
      <c r="O388" s="1" t="s">
        <v>34</v>
      </c>
      <c r="P388" s="6"/>
      <c r="Q388" s="6"/>
      <c r="R388" s="1" t="s">
        <v>30</v>
      </c>
      <c r="S388" s="1" t="s">
        <v>32</v>
      </c>
      <c r="T388" s="6"/>
      <c r="U388" s="6"/>
      <c r="V388" s="6" t="s">
        <v>30</v>
      </c>
      <c r="W388" s="6" t="s">
        <v>33</v>
      </c>
      <c r="X388" s="6"/>
      <c r="Y388" s="6"/>
      <c r="Z388" s="1" t="s">
        <v>30</v>
      </c>
      <c r="AA388" s="1" t="s">
        <v>34</v>
      </c>
      <c r="AB388" s="6"/>
      <c r="AC388" s="6"/>
      <c r="AD388" s="1" t="s">
        <v>35</v>
      </c>
      <c r="AE388" s="1" t="s">
        <v>29</v>
      </c>
      <c r="AF388" s="6"/>
      <c r="AG388" s="6"/>
      <c r="AH388" s="1" t="s">
        <v>36</v>
      </c>
      <c r="AI388" s="1" t="s">
        <v>37</v>
      </c>
      <c r="AJ388" s="6">
        <v>0.112</v>
      </c>
      <c r="AK388" s="6">
        <v>237.91200000000001</v>
      </c>
      <c r="AL388" s="1" t="s">
        <v>38</v>
      </c>
      <c r="AM388" s="1" t="s">
        <v>39</v>
      </c>
      <c r="AN388" s="6"/>
      <c r="AO388" s="6"/>
      <c r="AP388" s="1" t="s">
        <v>40</v>
      </c>
      <c r="AQ388" s="1" t="s">
        <v>41</v>
      </c>
      <c r="AR388" s="6"/>
      <c r="AS388" s="6"/>
      <c r="AT388" s="6"/>
      <c r="AU388" s="6"/>
      <c r="AV388" s="6"/>
      <c r="AW388" s="6"/>
      <c r="AX388" s="1" t="s">
        <v>42</v>
      </c>
      <c r="AY388" s="1" t="s">
        <v>39</v>
      </c>
      <c r="AZ388" s="6"/>
      <c r="BA388" s="6"/>
      <c r="BB388" s="1" t="s">
        <v>42</v>
      </c>
      <c r="BC388" s="1" t="s">
        <v>33</v>
      </c>
      <c r="BD388" s="6"/>
      <c r="BE388" s="6"/>
      <c r="BF388" s="1" t="s">
        <v>42</v>
      </c>
      <c r="BG388" s="1" t="s">
        <v>39</v>
      </c>
      <c r="BH388" s="6"/>
      <c r="BI388" s="11"/>
      <c r="BJ388" s="1" t="s">
        <v>43</v>
      </c>
      <c r="BK388" s="1" t="s">
        <v>44</v>
      </c>
      <c r="BL388" s="6">
        <v>1.2E-2</v>
      </c>
      <c r="BM388" s="6">
        <v>11.484</v>
      </c>
      <c r="BN388" s="1" t="s">
        <v>45</v>
      </c>
      <c r="BO388" s="1" t="s">
        <v>44</v>
      </c>
      <c r="BP388" s="6"/>
      <c r="BQ388" s="6"/>
      <c r="BR388" s="1" t="s">
        <v>46</v>
      </c>
      <c r="BS388" s="1" t="s">
        <v>47</v>
      </c>
      <c r="BT388" s="6"/>
      <c r="BU388" s="6"/>
      <c r="BV388" s="1" t="s">
        <v>46</v>
      </c>
      <c r="BW388" s="1" t="s">
        <v>41</v>
      </c>
      <c r="BX388" s="6"/>
      <c r="BY388" s="6"/>
      <c r="BZ388" s="1" t="s">
        <v>46</v>
      </c>
      <c r="CA388" s="1" t="s">
        <v>48</v>
      </c>
      <c r="CB388" s="6"/>
      <c r="CC388" s="6"/>
      <c r="CD388" s="1" t="s">
        <v>46</v>
      </c>
      <c r="CE388" s="1" t="s">
        <v>48</v>
      </c>
      <c r="CF388" s="6"/>
      <c r="CG388" s="6"/>
      <c r="CH388" s="1" t="s">
        <v>46</v>
      </c>
      <c r="CI388" s="1" t="s">
        <v>39</v>
      </c>
      <c r="CJ388" s="6"/>
      <c r="CK388" s="6"/>
      <c r="CL388" s="1" t="s">
        <v>49</v>
      </c>
      <c r="CM388" s="1" t="s">
        <v>39</v>
      </c>
      <c r="CN388" s="6"/>
      <c r="CO388" s="6"/>
      <c r="CP388" s="1" t="s">
        <v>50</v>
      </c>
      <c r="CQ388" s="1" t="s">
        <v>51</v>
      </c>
      <c r="CR388" s="6"/>
      <c r="CS388" s="6"/>
      <c r="CT388" s="1" t="s">
        <v>50</v>
      </c>
      <c r="CU388" s="1" t="s">
        <v>39</v>
      </c>
      <c r="CV388" s="6"/>
      <c r="CW388" s="6"/>
      <c r="CX388" s="1" t="s">
        <v>50</v>
      </c>
      <c r="CY388" s="1" t="s">
        <v>39</v>
      </c>
      <c r="CZ388" s="6"/>
      <c r="DA388" s="6"/>
      <c r="DB388" s="1" t="s">
        <v>59</v>
      </c>
      <c r="DC388" s="1" t="s">
        <v>60</v>
      </c>
      <c r="DD388" s="6"/>
      <c r="DE388" s="6"/>
      <c r="DF388" s="1" t="s">
        <v>52</v>
      </c>
      <c r="DG388" s="1" t="s">
        <v>53</v>
      </c>
      <c r="DH388" s="6"/>
      <c r="DI388" s="6"/>
      <c r="DJ388" s="1" t="s">
        <v>31</v>
      </c>
      <c r="DK388" s="11"/>
    </row>
    <row r="389" spans="1:115" ht="15.75" x14ac:dyDescent="0.25">
      <c r="A389" s="6">
        <v>387</v>
      </c>
      <c r="B389" s="6">
        <v>3</v>
      </c>
      <c r="C389" s="9" t="s">
        <v>327</v>
      </c>
      <c r="D389" s="8" t="s">
        <v>373</v>
      </c>
      <c r="E389" s="6">
        <v>193.81899999999999</v>
      </c>
      <c r="F389" s="6">
        <v>377.96600000000001</v>
      </c>
      <c r="G389" s="10">
        <v>75.157679999999999</v>
      </c>
      <c r="H389" s="3">
        <f t="shared" si="31"/>
        <v>-108.98932000000002</v>
      </c>
      <c r="I389" s="3">
        <f t="shared" si="32"/>
        <v>5.9580000000000002</v>
      </c>
      <c r="J389" s="1" t="s">
        <v>28</v>
      </c>
      <c r="K389" s="1" t="s">
        <v>29</v>
      </c>
      <c r="L389" s="6"/>
      <c r="M389" s="6"/>
      <c r="N389" s="1" t="s">
        <v>30</v>
      </c>
      <c r="O389" s="1" t="s">
        <v>34</v>
      </c>
      <c r="P389" s="6"/>
      <c r="Q389" s="6"/>
      <c r="R389" s="1" t="s">
        <v>30</v>
      </c>
      <c r="S389" s="1" t="s">
        <v>32</v>
      </c>
      <c r="T389" s="6"/>
      <c r="U389" s="6"/>
      <c r="V389" s="6" t="s">
        <v>30</v>
      </c>
      <c r="W389" s="6" t="s">
        <v>33</v>
      </c>
      <c r="X389" s="6"/>
      <c r="Y389" s="6"/>
      <c r="Z389" s="1" t="s">
        <v>30</v>
      </c>
      <c r="AA389" s="1" t="s">
        <v>34</v>
      </c>
      <c r="AB389" s="6"/>
      <c r="AC389" s="6"/>
      <c r="AD389" s="1" t="s">
        <v>35</v>
      </c>
      <c r="AE389" s="1" t="s">
        <v>29</v>
      </c>
      <c r="AF389" s="6"/>
      <c r="AG389" s="6"/>
      <c r="AH389" s="1" t="s">
        <v>36</v>
      </c>
      <c r="AI389" s="1" t="s">
        <v>37</v>
      </c>
      <c r="AJ389" s="6"/>
      <c r="AK389" s="6"/>
      <c r="AL389" s="1" t="s">
        <v>38</v>
      </c>
      <c r="AM389" s="1" t="s">
        <v>39</v>
      </c>
      <c r="AN389" s="6"/>
      <c r="AO389" s="6"/>
      <c r="AP389" s="1" t="s">
        <v>40</v>
      </c>
      <c r="AQ389" s="1" t="s">
        <v>41</v>
      </c>
      <c r="AR389" s="6"/>
      <c r="AS389" s="6"/>
      <c r="AT389" s="6"/>
      <c r="AU389" s="6"/>
      <c r="AV389" s="6"/>
      <c r="AW389" s="6"/>
      <c r="AX389" s="1" t="s">
        <v>42</v>
      </c>
      <c r="AY389" s="1" t="s">
        <v>39</v>
      </c>
      <c r="AZ389" s="6"/>
      <c r="BA389" s="6"/>
      <c r="BB389" s="1" t="s">
        <v>42</v>
      </c>
      <c r="BC389" s="1" t="s">
        <v>33</v>
      </c>
      <c r="BD389" s="6"/>
      <c r="BE389" s="6"/>
      <c r="BF389" s="1" t="s">
        <v>42</v>
      </c>
      <c r="BG389" s="1" t="s">
        <v>39</v>
      </c>
      <c r="BH389" s="6"/>
      <c r="BI389" s="11"/>
      <c r="BJ389" s="1" t="s">
        <v>43</v>
      </c>
      <c r="BK389" s="1" t="s">
        <v>44</v>
      </c>
      <c r="BL389" s="6"/>
      <c r="BM389" s="6"/>
      <c r="BN389" s="1" t="s">
        <v>45</v>
      </c>
      <c r="BO389" s="1" t="s">
        <v>44</v>
      </c>
      <c r="BP389" s="6"/>
      <c r="BQ389" s="6"/>
      <c r="BR389" s="1" t="s">
        <v>46</v>
      </c>
      <c r="BS389" s="1" t="s">
        <v>47</v>
      </c>
      <c r="BT389" s="6"/>
      <c r="BU389" s="6"/>
      <c r="BV389" s="1" t="s">
        <v>46</v>
      </c>
      <c r="BW389" s="1" t="s">
        <v>41</v>
      </c>
      <c r="BX389" s="6"/>
      <c r="BY389" s="6"/>
      <c r="BZ389" s="1" t="s">
        <v>46</v>
      </c>
      <c r="CA389" s="1" t="s">
        <v>48</v>
      </c>
      <c r="CB389" s="6"/>
      <c r="CC389" s="6"/>
      <c r="CD389" s="1" t="s">
        <v>46</v>
      </c>
      <c r="CE389" s="1" t="s">
        <v>48</v>
      </c>
      <c r="CF389" s="6"/>
      <c r="CG389" s="6"/>
      <c r="CH389" s="1" t="s">
        <v>46</v>
      </c>
      <c r="CI389" s="1" t="s">
        <v>39</v>
      </c>
      <c r="CJ389" s="6"/>
      <c r="CK389" s="6"/>
      <c r="CL389" s="1" t="s">
        <v>49</v>
      </c>
      <c r="CM389" s="1" t="s">
        <v>39</v>
      </c>
      <c r="CN389" s="6"/>
      <c r="CO389" s="6"/>
      <c r="CP389" s="1" t="s">
        <v>50</v>
      </c>
      <c r="CQ389" s="1" t="s">
        <v>51</v>
      </c>
      <c r="CR389" s="6"/>
      <c r="CS389" s="6"/>
      <c r="CT389" s="1" t="s">
        <v>50</v>
      </c>
      <c r="CU389" s="1" t="s">
        <v>39</v>
      </c>
      <c r="CV389" s="6"/>
      <c r="CW389" s="6"/>
      <c r="CX389" s="1" t="s">
        <v>50</v>
      </c>
      <c r="CY389" s="1" t="s">
        <v>39</v>
      </c>
      <c r="CZ389" s="6"/>
      <c r="DA389" s="6"/>
      <c r="DB389" s="1" t="s">
        <v>59</v>
      </c>
      <c r="DC389" s="1" t="s">
        <v>60</v>
      </c>
      <c r="DD389" s="6"/>
      <c r="DE389" s="6"/>
      <c r="DF389" s="1" t="s">
        <v>52</v>
      </c>
      <c r="DG389" s="1" t="s">
        <v>53</v>
      </c>
      <c r="DH389" s="6"/>
      <c r="DI389" s="6"/>
      <c r="DJ389" s="1" t="s">
        <v>31</v>
      </c>
      <c r="DK389" s="11">
        <v>5.9580000000000002</v>
      </c>
    </row>
    <row r="390" spans="1:115" ht="15.75" x14ac:dyDescent="0.25">
      <c r="A390" s="6">
        <v>388</v>
      </c>
      <c r="B390" s="6">
        <v>3</v>
      </c>
      <c r="C390" s="9" t="s">
        <v>328</v>
      </c>
      <c r="D390" s="8" t="s">
        <v>373</v>
      </c>
      <c r="E390" s="6">
        <v>237.977</v>
      </c>
      <c r="F390" s="6">
        <v>166.97399999999999</v>
      </c>
      <c r="G390" s="10">
        <v>82.186319999999995</v>
      </c>
      <c r="H390" s="3">
        <f t="shared" si="31"/>
        <v>153.18932000000001</v>
      </c>
      <c r="I390" s="3">
        <f t="shared" si="32"/>
        <v>153.18899999999999</v>
      </c>
      <c r="J390" s="1" t="s">
        <v>28</v>
      </c>
      <c r="K390" s="1" t="s">
        <v>29</v>
      </c>
      <c r="L390" s="6"/>
      <c r="M390" s="6"/>
      <c r="N390" s="1" t="s">
        <v>30</v>
      </c>
      <c r="O390" s="1" t="s">
        <v>34</v>
      </c>
      <c r="P390" s="6"/>
      <c r="Q390" s="6"/>
      <c r="R390" s="1" t="s">
        <v>30</v>
      </c>
      <c r="S390" s="1" t="s">
        <v>32</v>
      </c>
      <c r="T390" s="6"/>
      <c r="U390" s="6"/>
      <c r="V390" s="6" t="s">
        <v>30</v>
      </c>
      <c r="W390" s="6" t="s">
        <v>33</v>
      </c>
      <c r="X390" s="6"/>
      <c r="Y390" s="6"/>
      <c r="Z390" s="1" t="s">
        <v>30</v>
      </c>
      <c r="AA390" s="1" t="s">
        <v>34</v>
      </c>
      <c r="AB390" s="6"/>
      <c r="AC390" s="6"/>
      <c r="AD390" s="1" t="s">
        <v>35</v>
      </c>
      <c r="AE390" s="1" t="s">
        <v>29</v>
      </c>
      <c r="AF390" s="6"/>
      <c r="AG390" s="6"/>
      <c r="AH390" s="1" t="s">
        <v>36</v>
      </c>
      <c r="AI390" s="1" t="s">
        <v>37</v>
      </c>
      <c r="AJ390" s="6"/>
      <c r="AK390" s="6"/>
      <c r="AL390" s="1" t="s">
        <v>38</v>
      </c>
      <c r="AM390" s="1" t="s">
        <v>39</v>
      </c>
      <c r="AN390" s="6"/>
      <c r="AO390" s="6"/>
      <c r="AP390" s="1" t="s">
        <v>40</v>
      </c>
      <c r="AQ390" s="1" t="s">
        <v>41</v>
      </c>
      <c r="AR390" s="6"/>
      <c r="AS390" s="6"/>
      <c r="AT390" s="6"/>
      <c r="AU390" s="6"/>
      <c r="AV390" s="6"/>
      <c r="AW390" s="6"/>
      <c r="AX390" s="1" t="s">
        <v>42</v>
      </c>
      <c r="AY390" s="1" t="s">
        <v>39</v>
      </c>
      <c r="AZ390" s="6"/>
      <c r="BA390" s="6"/>
      <c r="BB390" s="1" t="s">
        <v>42</v>
      </c>
      <c r="BC390" s="1" t="s">
        <v>33</v>
      </c>
      <c r="BD390" s="6"/>
      <c r="BE390" s="6"/>
      <c r="BF390" s="1" t="s">
        <v>42</v>
      </c>
      <c r="BG390" s="1" t="s">
        <v>39</v>
      </c>
      <c r="BH390" s="6">
        <v>6</v>
      </c>
      <c r="BI390" s="11">
        <v>141.6</v>
      </c>
      <c r="BJ390" s="1" t="s">
        <v>43</v>
      </c>
      <c r="BK390" s="1" t="s">
        <v>44</v>
      </c>
      <c r="BL390" s="6"/>
      <c r="BM390" s="6"/>
      <c r="BN390" s="1" t="s">
        <v>45</v>
      </c>
      <c r="BO390" s="1" t="s">
        <v>44</v>
      </c>
      <c r="BP390" s="6"/>
      <c r="BQ390" s="6"/>
      <c r="BR390" s="1" t="s">
        <v>46</v>
      </c>
      <c r="BS390" s="1" t="s">
        <v>47</v>
      </c>
      <c r="BT390" s="6"/>
      <c r="BU390" s="6"/>
      <c r="BV390" s="1" t="s">
        <v>46</v>
      </c>
      <c r="BW390" s="1" t="s">
        <v>41</v>
      </c>
      <c r="BX390" s="6"/>
      <c r="BY390" s="6"/>
      <c r="BZ390" s="1" t="s">
        <v>46</v>
      </c>
      <c r="CA390" s="1" t="s">
        <v>48</v>
      </c>
      <c r="CB390" s="6"/>
      <c r="CC390" s="6"/>
      <c r="CD390" s="1" t="s">
        <v>46</v>
      </c>
      <c r="CE390" s="1" t="s">
        <v>48</v>
      </c>
      <c r="CF390" s="6"/>
      <c r="CG390" s="6"/>
      <c r="CH390" s="1" t="s">
        <v>46</v>
      </c>
      <c r="CI390" s="1" t="s">
        <v>39</v>
      </c>
      <c r="CJ390" s="6"/>
      <c r="CK390" s="6"/>
      <c r="CL390" s="1" t="s">
        <v>49</v>
      </c>
      <c r="CM390" s="1" t="s">
        <v>39</v>
      </c>
      <c r="CN390" s="6"/>
      <c r="CO390" s="6"/>
      <c r="CP390" s="1" t="s">
        <v>50</v>
      </c>
      <c r="CQ390" s="1" t="s">
        <v>51</v>
      </c>
      <c r="CR390" s="6"/>
      <c r="CS390" s="6"/>
      <c r="CT390" s="1" t="s">
        <v>50</v>
      </c>
      <c r="CU390" s="1" t="s">
        <v>39</v>
      </c>
      <c r="CV390" s="6"/>
      <c r="CW390" s="6"/>
      <c r="CX390" s="1" t="s">
        <v>50</v>
      </c>
      <c r="CY390" s="1" t="s">
        <v>39</v>
      </c>
      <c r="CZ390" s="6"/>
      <c r="DA390" s="6"/>
      <c r="DB390" s="1" t="s">
        <v>59</v>
      </c>
      <c r="DC390" s="1" t="s">
        <v>60</v>
      </c>
      <c r="DD390" s="6"/>
      <c r="DE390" s="6"/>
      <c r="DF390" s="1" t="s">
        <v>52</v>
      </c>
      <c r="DG390" s="1" t="s">
        <v>53</v>
      </c>
      <c r="DH390" s="6"/>
      <c r="DI390" s="6"/>
      <c r="DJ390" s="1" t="s">
        <v>31</v>
      </c>
      <c r="DK390" s="11">
        <v>11.589</v>
      </c>
    </row>
    <row r="391" spans="1:115" ht="15.75" x14ac:dyDescent="0.25">
      <c r="A391" s="6">
        <v>389</v>
      </c>
      <c r="B391" s="6">
        <v>3</v>
      </c>
      <c r="C391" s="9" t="s">
        <v>329</v>
      </c>
      <c r="D391" s="8" t="s">
        <v>373</v>
      </c>
      <c r="E391" s="6">
        <v>27.530999999999999</v>
      </c>
      <c r="F391" s="6">
        <v>157.51499999999999</v>
      </c>
      <c r="G391" s="10">
        <v>20.20824</v>
      </c>
      <c r="H391" s="3">
        <f t="shared" si="31"/>
        <v>-109.77575999999998</v>
      </c>
      <c r="I391" s="3">
        <f t="shared" si="32"/>
        <v>5.1328929600000004</v>
      </c>
      <c r="J391" s="1" t="s">
        <v>28</v>
      </c>
      <c r="K391" s="1" t="s">
        <v>29</v>
      </c>
      <c r="L391" s="6"/>
      <c r="M391" s="6"/>
      <c r="N391" s="1" t="s">
        <v>30</v>
      </c>
      <c r="O391" s="1" t="s">
        <v>34</v>
      </c>
      <c r="P391" s="6"/>
      <c r="Q391" s="6"/>
      <c r="R391" s="1" t="s">
        <v>30</v>
      </c>
      <c r="S391" s="1" t="s">
        <v>32</v>
      </c>
      <c r="T391" s="6"/>
      <c r="U391" s="6"/>
      <c r="V391" s="6" t="s">
        <v>30</v>
      </c>
      <c r="W391" s="6" t="s">
        <v>33</v>
      </c>
      <c r="X391" s="6"/>
      <c r="Y391" s="6"/>
      <c r="Z391" s="1" t="s">
        <v>30</v>
      </c>
      <c r="AA391" s="1" t="s">
        <v>34</v>
      </c>
      <c r="AB391" s="6"/>
      <c r="AC391" s="6"/>
      <c r="AD391" s="1" t="s">
        <v>35</v>
      </c>
      <c r="AE391" s="1" t="s">
        <v>29</v>
      </c>
      <c r="AF391" s="6"/>
      <c r="AG391" s="6"/>
      <c r="AH391" s="1" t="s">
        <v>36</v>
      </c>
      <c r="AI391" s="1" t="s">
        <v>37</v>
      </c>
      <c r="AJ391" s="6"/>
      <c r="AK391" s="6"/>
      <c r="AL391" s="1" t="s">
        <v>38</v>
      </c>
      <c r="AM391" s="1" t="s">
        <v>39</v>
      </c>
      <c r="AN391" s="6"/>
      <c r="AO391" s="6"/>
      <c r="AP391" s="1" t="s">
        <v>40</v>
      </c>
      <c r="AQ391" s="1" t="s">
        <v>41</v>
      </c>
      <c r="AR391" s="6"/>
      <c r="AS391" s="6"/>
      <c r="AT391" s="6"/>
      <c r="AU391" s="6"/>
      <c r="AV391" s="6"/>
      <c r="AW391" s="6"/>
      <c r="AX391" s="1" t="s">
        <v>42</v>
      </c>
      <c r="AY391" s="1" t="s">
        <v>39</v>
      </c>
      <c r="AZ391" s="6"/>
      <c r="BA391" s="6"/>
      <c r="BB391" s="1" t="s">
        <v>42</v>
      </c>
      <c r="BC391" s="1" t="s">
        <v>33</v>
      </c>
      <c r="BD391" s="6"/>
      <c r="BE391" s="6"/>
      <c r="BF391" s="1" t="s">
        <v>42</v>
      </c>
      <c r="BG391" s="1" t="s">
        <v>39</v>
      </c>
      <c r="BH391" s="6"/>
      <c r="BI391" s="11"/>
      <c r="BJ391" s="1" t="s">
        <v>43</v>
      </c>
      <c r="BK391" s="1" t="s">
        <v>44</v>
      </c>
      <c r="BL391" s="6"/>
      <c r="BM391" s="6"/>
      <c r="BN391" s="1" t="s">
        <v>45</v>
      </c>
      <c r="BO391" s="1" t="s">
        <v>44</v>
      </c>
      <c r="BP391" s="6"/>
      <c r="BQ391" s="6"/>
      <c r="BR391" s="1" t="s">
        <v>46</v>
      </c>
      <c r="BS391" s="1" t="s">
        <v>47</v>
      </c>
      <c r="BT391" s="6"/>
      <c r="BU391" s="6"/>
      <c r="BV391" s="1" t="s">
        <v>46</v>
      </c>
      <c r="BW391" s="1" t="s">
        <v>41</v>
      </c>
      <c r="BX391" s="6"/>
      <c r="BY391" s="6"/>
      <c r="BZ391" s="1" t="s">
        <v>46</v>
      </c>
      <c r="CA391" s="1" t="s">
        <v>48</v>
      </c>
      <c r="CB391" s="6"/>
      <c r="CC391" s="6"/>
      <c r="CD391" s="1" t="s">
        <v>46</v>
      </c>
      <c r="CE391" s="1" t="s">
        <v>48</v>
      </c>
      <c r="CF391" s="6"/>
      <c r="CG391" s="6"/>
      <c r="CH391" s="1" t="s">
        <v>46</v>
      </c>
      <c r="CI391" s="1" t="s">
        <v>39</v>
      </c>
      <c r="CJ391" s="6"/>
      <c r="CK391" s="6"/>
      <c r="CL391" s="1" t="s">
        <v>49</v>
      </c>
      <c r="CM391" s="1" t="s">
        <v>39</v>
      </c>
      <c r="CN391" s="6"/>
      <c r="CO391" s="6"/>
      <c r="CP391" s="1" t="s">
        <v>50</v>
      </c>
      <c r="CQ391" s="1" t="s">
        <v>51</v>
      </c>
      <c r="CR391" s="6"/>
      <c r="CS391" s="6"/>
      <c r="CT391" s="1" t="s">
        <v>50</v>
      </c>
      <c r="CU391" s="1" t="s">
        <v>39</v>
      </c>
      <c r="CV391" s="6"/>
      <c r="CW391" s="6"/>
      <c r="CX391" s="1" t="s">
        <v>50</v>
      </c>
      <c r="CY391" s="1" t="s">
        <v>39</v>
      </c>
      <c r="CZ391" s="6"/>
      <c r="DA391" s="6"/>
      <c r="DB391" s="1" t="s">
        <v>59</v>
      </c>
      <c r="DC391" s="1" t="s">
        <v>60</v>
      </c>
      <c r="DD391" s="6"/>
      <c r="DE391" s="6"/>
      <c r="DF391" s="1" t="s">
        <v>52</v>
      </c>
      <c r="DG391" s="1" t="s">
        <v>53</v>
      </c>
      <c r="DH391" s="6"/>
      <c r="DI391" s="6"/>
      <c r="DJ391" s="1" t="s">
        <v>31</v>
      </c>
      <c r="DK391" s="11">
        <f>0.254*G391</f>
        <v>5.1328929600000004</v>
      </c>
    </row>
    <row r="392" spans="1:115" ht="15.75" x14ac:dyDescent="0.25">
      <c r="A392" s="6">
        <v>390</v>
      </c>
      <c r="B392" s="6">
        <v>3</v>
      </c>
      <c r="C392" s="9" t="s">
        <v>330</v>
      </c>
      <c r="D392" s="8" t="s">
        <v>373</v>
      </c>
      <c r="E392" s="6">
        <v>15.739000000000001</v>
      </c>
      <c r="F392" s="6">
        <v>12.84</v>
      </c>
      <c r="G392" s="10">
        <v>25.28556</v>
      </c>
      <c r="H392" s="3">
        <f t="shared" si="31"/>
        <v>28.184560000000001</v>
      </c>
      <c r="I392" s="3">
        <f t="shared" si="32"/>
        <v>14.38253224</v>
      </c>
      <c r="J392" s="1" t="s">
        <v>28</v>
      </c>
      <c r="K392" s="1" t="s">
        <v>29</v>
      </c>
      <c r="L392" s="6"/>
      <c r="M392" s="6"/>
      <c r="N392" s="1" t="s">
        <v>30</v>
      </c>
      <c r="O392" s="1" t="s">
        <v>34</v>
      </c>
      <c r="P392" s="6"/>
      <c r="Q392" s="6"/>
      <c r="R392" s="1" t="s">
        <v>30</v>
      </c>
      <c r="S392" s="1" t="s">
        <v>32</v>
      </c>
      <c r="T392" s="6"/>
      <c r="U392" s="6"/>
      <c r="V392" s="6" t="s">
        <v>30</v>
      </c>
      <c r="W392" s="6" t="s">
        <v>33</v>
      </c>
      <c r="X392" s="6"/>
      <c r="Y392" s="6"/>
      <c r="Z392" s="1" t="s">
        <v>30</v>
      </c>
      <c r="AA392" s="1" t="s">
        <v>34</v>
      </c>
      <c r="AB392" s="6"/>
      <c r="AC392" s="6"/>
      <c r="AD392" s="1" t="s">
        <v>35</v>
      </c>
      <c r="AE392" s="1" t="s">
        <v>29</v>
      </c>
      <c r="AF392" s="6"/>
      <c r="AG392" s="6"/>
      <c r="AH392" s="1" t="s">
        <v>36</v>
      </c>
      <c r="AI392" s="1" t="s">
        <v>37</v>
      </c>
      <c r="AJ392" s="6"/>
      <c r="AK392" s="6"/>
      <c r="AL392" s="1" t="s">
        <v>38</v>
      </c>
      <c r="AM392" s="1" t="s">
        <v>39</v>
      </c>
      <c r="AN392" s="6"/>
      <c r="AO392" s="6"/>
      <c r="AP392" s="1" t="s">
        <v>40</v>
      </c>
      <c r="AQ392" s="1" t="s">
        <v>41</v>
      </c>
      <c r="AR392" s="6">
        <v>4.0000000000000001E-3</v>
      </c>
      <c r="AS392" s="6">
        <v>3.96</v>
      </c>
      <c r="AT392" s="6"/>
      <c r="AU392" s="6"/>
      <c r="AV392" s="6"/>
      <c r="AW392" s="6"/>
      <c r="AX392" s="1" t="s">
        <v>42</v>
      </c>
      <c r="AY392" s="1" t="s">
        <v>39</v>
      </c>
      <c r="AZ392" s="6"/>
      <c r="BA392" s="6"/>
      <c r="BB392" s="1" t="s">
        <v>42</v>
      </c>
      <c r="BC392" s="1" t="s">
        <v>33</v>
      </c>
      <c r="BD392" s="6"/>
      <c r="BE392" s="6"/>
      <c r="BF392" s="1" t="s">
        <v>42</v>
      </c>
      <c r="BG392" s="1" t="s">
        <v>39</v>
      </c>
      <c r="BH392" s="6"/>
      <c r="BI392" s="11"/>
      <c r="BJ392" s="1" t="s">
        <v>43</v>
      </c>
      <c r="BK392" s="1" t="s">
        <v>44</v>
      </c>
      <c r="BL392" s="6"/>
      <c r="BM392" s="6"/>
      <c r="BN392" s="1" t="s">
        <v>45</v>
      </c>
      <c r="BO392" s="1" t="s">
        <v>44</v>
      </c>
      <c r="BP392" s="6"/>
      <c r="BQ392" s="6"/>
      <c r="BR392" s="1" t="s">
        <v>46</v>
      </c>
      <c r="BS392" s="1" t="s">
        <v>47</v>
      </c>
      <c r="BT392" s="6"/>
      <c r="BU392" s="6"/>
      <c r="BV392" s="1" t="s">
        <v>46</v>
      </c>
      <c r="BW392" s="1" t="s">
        <v>41</v>
      </c>
      <c r="BX392" s="6"/>
      <c r="BY392" s="6"/>
      <c r="BZ392" s="1" t="s">
        <v>46</v>
      </c>
      <c r="CA392" s="1" t="s">
        <v>48</v>
      </c>
      <c r="CB392" s="6"/>
      <c r="CC392" s="6"/>
      <c r="CD392" s="1" t="s">
        <v>46</v>
      </c>
      <c r="CE392" s="1" t="s">
        <v>48</v>
      </c>
      <c r="CF392" s="6"/>
      <c r="CG392" s="6"/>
      <c r="CH392" s="1" t="s">
        <v>46</v>
      </c>
      <c r="CI392" s="1" t="s">
        <v>39</v>
      </c>
      <c r="CJ392" s="6"/>
      <c r="CK392" s="6"/>
      <c r="CL392" s="1" t="s">
        <v>49</v>
      </c>
      <c r="CM392" s="1" t="s">
        <v>39</v>
      </c>
      <c r="CN392" s="6"/>
      <c r="CO392" s="6"/>
      <c r="CP392" s="1" t="s">
        <v>50</v>
      </c>
      <c r="CQ392" s="1" t="s">
        <v>51</v>
      </c>
      <c r="CR392" s="6"/>
      <c r="CS392" s="6"/>
      <c r="CT392" s="1" t="s">
        <v>50</v>
      </c>
      <c r="CU392" s="1" t="s">
        <v>39</v>
      </c>
      <c r="CV392" s="6">
        <v>3</v>
      </c>
      <c r="CW392" s="6">
        <v>4</v>
      </c>
      <c r="CX392" s="1" t="s">
        <v>50</v>
      </c>
      <c r="CY392" s="1" t="s">
        <v>39</v>
      </c>
      <c r="CZ392" s="6"/>
      <c r="DA392" s="6"/>
      <c r="DB392" s="1" t="s">
        <v>59</v>
      </c>
      <c r="DC392" s="1" t="s">
        <v>60</v>
      </c>
      <c r="DD392" s="6"/>
      <c r="DE392" s="6"/>
      <c r="DF392" s="1" t="s">
        <v>52</v>
      </c>
      <c r="DG392" s="1" t="s">
        <v>53</v>
      </c>
      <c r="DH392" s="6"/>
      <c r="DI392" s="6"/>
      <c r="DJ392" s="1" t="s">
        <v>31</v>
      </c>
      <c r="DK392" s="11">
        <f>0.254*G392</f>
        <v>6.4225322399999998</v>
      </c>
    </row>
    <row r="393" spans="1:115" s="12" customFormat="1" ht="15.75" x14ac:dyDescent="0.25">
      <c r="A393" s="6">
        <v>391</v>
      </c>
      <c r="B393" s="6">
        <v>3</v>
      </c>
      <c r="C393" s="9" t="s">
        <v>331</v>
      </c>
      <c r="D393" s="8" t="s">
        <v>373</v>
      </c>
      <c r="E393" s="6">
        <v>20.465</v>
      </c>
      <c r="F393" s="6">
        <v>110.26300000000001</v>
      </c>
      <c r="G393" s="10">
        <v>88.788480000000007</v>
      </c>
      <c r="H393" s="3">
        <f t="shared" si="31"/>
        <v>-1.0095199999999949</v>
      </c>
      <c r="I393" s="3">
        <f t="shared" si="32"/>
        <v>1.976</v>
      </c>
      <c r="J393" s="1" t="s">
        <v>28</v>
      </c>
      <c r="K393" s="1" t="s">
        <v>29</v>
      </c>
      <c r="L393" s="6"/>
      <c r="M393" s="6"/>
      <c r="N393" s="1" t="s">
        <v>30</v>
      </c>
      <c r="O393" s="1" t="s">
        <v>34</v>
      </c>
      <c r="P393" s="6"/>
      <c r="Q393" s="6"/>
      <c r="R393" s="1" t="s">
        <v>30</v>
      </c>
      <c r="S393" s="1" t="s">
        <v>32</v>
      </c>
      <c r="T393" s="6"/>
      <c r="U393" s="6"/>
      <c r="V393" s="6" t="s">
        <v>30</v>
      </c>
      <c r="W393" s="6" t="s">
        <v>33</v>
      </c>
      <c r="X393" s="6"/>
      <c r="Y393" s="6"/>
      <c r="Z393" s="1" t="s">
        <v>30</v>
      </c>
      <c r="AA393" s="1" t="s">
        <v>34</v>
      </c>
      <c r="AB393" s="6"/>
      <c r="AC393" s="6"/>
      <c r="AD393" s="1" t="s">
        <v>35</v>
      </c>
      <c r="AE393" s="1" t="s">
        <v>29</v>
      </c>
      <c r="AF393" s="6"/>
      <c r="AG393" s="6"/>
      <c r="AH393" s="1" t="s">
        <v>36</v>
      </c>
      <c r="AI393" s="1" t="s">
        <v>37</v>
      </c>
      <c r="AJ393" s="6"/>
      <c r="AK393" s="6"/>
      <c r="AL393" s="1" t="s">
        <v>38</v>
      </c>
      <c r="AM393" s="1" t="s">
        <v>39</v>
      </c>
      <c r="AN393" s="6"/>
      <c r="AO393" s="6"/>
      <c r="AP393" s="1" t="s">
        <v>40</v>
      </c>
      <c r="AQ393" s="1" t="s">
        <v>41</v>
      </c>
      <c r="AR393" s="6"/>
      <c r="AS393" s="6"/>
      <c r="AT393" s="6"/>
      <c r="AU393" s="6"/>
      <c r="AV393" s="6"/>
      <c r="AW393" s="6"/>
      <c r="AX393" s="1" t="s">
        <v>42</v>
      </c>
      <c r="AY393" s="1" t="s">
        <v>39</v>
      </c>
      <c r="AZ393" s="6"/>
      <c r="BA393" s="6"/>
      <c r="BB393" s="1" t="s">
        <v>42</v>
      </c>
      <c r="BC393" s="1" t="s">
        <v>33</v>
      </c>
      <c r="BD393" s="6"/>
      <c r="BE393" s="6"/>
      <c r="BF393" s="1" t="s">
        <v>42</v>
      </c>
      <c r="BG393" s="1" t="s">
        <v>39</v>
      </c>
      <c r="BH393" s="6"/>
      <c r="BI393" s="11"/>
      <c r="BJ393" s="1" t="s">
        <v>43</v>
      </c>
      <c r="BK393" s="1" t="s">
        <v>44</v>
      </c>
      <c r="BL393" s="6"/>
      <c r="BM393" s="6"/>
      <c r="BN393" s="1" t="s">
        <v>45</v>
      </c>
      <c r="BO393" s="1" t="s">
        <v>44</v>
      </c>
      <c r="BP393" s="6"/>
      <c r="BQ393" s="6"/>
      <c r="BR393" s="1" t="s">
        <v>46</v>
      </c>
      <c r="BS393" s="1" t="s">
        <v>47</v>
      </c>
      <c r="BT393" s="6"/>
      <c r="BU393" s="6"/>
      <c r="BV393" s="1" t="s">
        <v>46</v>
      </c>
      <c r="BW393" s="1" t="s">
        <v>41</v>
      </c>
      <c r="BX393" s="6"/>
      <c r="BY393" s="6"/>
      <c r="BZ393" s="1" t="s">
        <v>46</v>
      </c>
      <c r="CA393" s="1" t="s">
        <v>48</v>
      </c>
      <c r="CB393" s="6"/>
      <c r="CC393" s="6"/>
      <c r="CD393" s="1" t="s">
        <v>46</v>
      </c>
      <c r="CE393" s="1" t="s">
        <v>48</v>
      </c>
      <c r="CF393" s="6"/>
      <c r="CG393" s="6"/>
      <c r="CH393" s="1" t="s">
        <v>46</v>
      </c>
      <c r="CI393" s="1" t="s">
        <v>39</v>
      </c>
      <c r="CJ393" s="6"/>
      <c r="CK393" s="6"/>
      <c r="CL393" s="1" t="s">
        <v>49</v>
      </c>
      <c r="CM393" s="1" t="s">
        <v>39</v>
      </c>
      <c r="CN393" s="6"/>
      <c r="CO393" s="6"/>
      <c r="CP393" s="1" t="s">
        <v>50</v>
      </c>
      <c r="CQ393" s="1" t="s">
        <v>51</v>
      </c>
      <c r="CR393" s="6"/>
      <c r="CS393" s="6"/>
      <c r="CT393" s="1" t="s">
        <v>50</v>
      </c>
      <c r="CU393" s="1" t="s">
        <v>39</v>
      </c>
      <c r="CV393" s="6"/>
      <c r="CW393" s="6"/>
      <c r="CX393" s="1" t="s">
        <v>50</v>
      </c>
      <c r="CY393" s="1" t="s">
        <v>39</v>
      </c>
      <c r="CZ393" s="6"/>
      <c r="DA393" s="6"/>
      <c r="DB393" s="1" t="s">
        <v>59</v>
      </c>
      <c r="DC393" s="1" t="s">
        <v>60</v>
      </c>
      <c r="DD393" s="6"/>
      <c r="DE393" s="6"/>
      <c r="DF393" s="1" t="s">
        <v>52</v>
      </c>
      <c r="DG393" s="1" t="s">
        <v>53</v>
      </c>
      <c r="DH393" s="6"/>
      <c r="DI393" s="6"/>
      <c r="DJ393" s="1" t="s">
        <v>31</v>
      </c>
      <c r="DK393" s="11">
        <v>1.976</v>
      </c>
    </row>
    <row r="394" spans="1:115" ht="15.75" x14ac:dyDescent="0.25">
      <c r="A394" s="6">
        <v>392</v>
      </c>
      <c r="B394" s="6">
        <v>3</v>
      </c>
      <c r="C394" s="9" t="s">
        <v>332</v>
      </c>
      <c r="D394" s="8" t="s">
        <v>373</v>
      </c>
      <c r="E394" s="6">
        <v>210</v>
      </c>
      <c r="F394" s="6">
        <v>1.83</v>
      </c>
      <c r="G394" s="10">
        <v>84.704639999999998</v>
      </c>
      <c r="H394" s="3">
        <f t="shared" si="31"/>
        <v>292.87464</v>
      </c>
      <c r="I394" s="3">
        <f t="shared" si="32"/>
        <v>120.22597856000002</v>
      </c>
      <c r="J394" s="1" t="s">
        <v>28</v>
      </c>
      <c r="K394" s="1" t="s">
        <v>29</v>
      </c>
      <c r="L394" s="6"/>
      <c r="M394" s="6"/>
      <c r="N394" s="1" t="s">
        <v>30</v>
      </c>
      <c r="O394" s="1" t="s">
        <v>34</v>
      </c>
      <c r="P394" s="6"/>
      <c r="Q394" s="6"/>
      <c r="R394" s="1" t="s">
        <v>30</v>
      </c>
      <c r="S394" s="1" t="s">
        <v>32</v>
      </c>
      <c r="T394" s="6"/>
      <c r="U394" s="6"/>
      <c r="V394" s="6" t="s">
        <v>30</v>
      </c>
      <c r="W394" s="6" t="s">
        <v>33</v>
      </c>
      <c r="X394" s="6"/>
      <c r="Y394" s="6"/>
      <c r="Z394" s="1" t="s">
        <v>30</v>
      </c>
      <c r="AA394" s="1" t="s">
        <v>34</v>
      </c>
      <c r="AB394" s="6"/>
      <c r="AC394" s="6"/>
      <c r="AD394" s="1" t="s">
        <v>35</v>
      </c>
      <c r="AE394" s="1" t="s">
        <v>29</v>
      </c>
      <c r="AF394" s="6">
        <v>3.5000000000000003E-2</v>
      </c>
      <c r="AG394" s="6">
        <v>48.37</v>
      </c>
      <c r="AH394" s="1" t="s">
        <v>36</v>
      </c>
      <c r="AI394" s="1" t="s">
        <v>37</v>
      </c>
      <c r="AJ394" s="6"/>
      <c r="AK394" s="6"/>
      <c r="AL394" s="1" t="s">
        <v>38</v>
      </c>
      <c r="AM394" s="1" t="s">
        <v>39</v>
      </c>
      <c r="AN394" s="6">
        <v>2</v>
      </c>
      <c r="AO394" s="6">
        <v>1.103</v>
      </c>
      <c r="AP394" s="1" t="s">
        <v>40</v>
      </c>
      <c r="AQ394" s="1" t="s">
        <v>41</v>
      </c>
      <c r="AR394" s="6">
        <v>7.0000000000000001E-3</v>
      </c>
      <c r="AS394" s="6">
        <v>6.93</v>
      </c>
      <c r="AT394" s="6"/>
      <c r="AU394" s="6"/>
      <c r="AV394" s="6"/>
      <c r="AW394" s="6"/>
      <c r="AX394" s="1" t="s">
        <v>42</v>
      </c>
      <c r="AY394" s="1" t="s">
        <v>39</v>
      </c>
      <c r="AZ394" s="6"/>
      <c r="BA394" s="6"/>
      <c r="BB394" s="1" t="s">
        <v>42</v>
      </c>
      <c r="BC394" s="1" t="s">
        <v>33</v>
      </c>
      <c r="BD394" s="6"/>
      <c r="BE394" s="6"/>
      <c r="BF394" s="1" t="s">
        <v>42</v>
      </c>
      <c r="BG394" s="1" t="s">
        <v>39</v>
      </c>
      <c r="BH394" s="6"/>
      <c r="BI394" s="11"/>
      <c r="BJ394" s="1" t="s">
        <v>43</v>
      </c>
      <c r="BK394" s="1" t="s">
        <v>44</v>
      </c>
      <c r="BL394" s="6"/>
      <c r="BM394" s="6"/>
      <c r="BN394" s="1" t="s">
        <v>45</v>
      </c>
      <c r="BO394" s="1" t="s">
        <v>44</v>
      </c>
      <c r="BP394" s="6">
        <v>6.0000000000000001E-3</v>
      </c>
      <c r="BQ394" s="6">
        <v>12.048</v>
      </c>
      <c r="BR394" s="1" t="s">
        <v>46</v>
      </c>
      <c r="BS394" s="1" t="s">
        <v>47</v>
      </c>
      <c r="BT394" s="6"/>
      <c r="BU394" s="6"/>
      <c r="BV394" s="1" t="s">
        <v>46</v>
      </c>
      <c r="BW394" s="1" t="s">
        <v>41</v>
      </c>
      <c r="BX394" s="6">
        <v>5.0000000000000001E-3</v>
      </c>
      <c r="BY394" s="6">
        <v>3.3849999999999998</v>
      </c>
      <c r="BZ394" s="1" t="s">
        <v>46</v>
      </c>
      <c r="CA394" s="1" t="s">
        <v>48</v>
      </c>
      <c r="CB394" s="6">
        <v>5.0000000000000001E-3</v>
      </c>
      <c r="CC394" s="6">
        <v>5.7750000000000004</v>
      </c>
      <c r="CD394" s="1" t="s">
        <v>46</v>
      </c>
      <c r="CE394" s="1" t="s">
        <v>48</v>
      </c>
      <c r="CF394" s="6">
        <v>0.01</v>
      </c>
      <c r="CG394" s="6">
        <v>15.34</v>
      </c>
      <c r="CH394" s="1" t="s">
        <v>46</v>
      </c>
      <c r="CI394" s="1" t="s">
        <v>39</v>
      </c>
      <c r="CJ394" s="6"/>
      <c r="CK394" s="6"/>
      <c r="CL394" s="1" t="s">
        <v>49</v>
      </c>
      <c r="CM394" s="1" t="s">
        <v>39</v>
      </c>
      <c r="CN394" s="6">
        <v>10</v>
      </c>
      <c r="CO394" s="6">
        <v>5.76</v>
      </c>
      <c r="CP394" s="1" t="s">
        <v>50</v>
      </c>
      <c r="CQ394" s="1" t="s">
        <v>51</v>
      </c>
      <c r="CR394" s="6"/>
      <c r="CS394" s="6"/>
      <c r="CT394" s="1" t="s">
        <v>50</v>
      </c>
      <c r="CU394" s="1" t="s">
        <v>39</v>
      </c>
      <c r="CV394" s="6"/>
      <c r="CW394" s="6"/>
      <c r="CX394" s="1" t="s">
        <v>50</v>
      </c>
      <c r="CY394" s="1" t="s">
        <v>39</v>
      </c>
      <c r="CZ394" s="6"/>
      <c r="DA394" s="6"/>
      <c r="DB394" s="1" t="s">
        <v>59</v>
      </c>
      <c r="DC394" s="1" t="s">
        <v>60</v>
      </c>
      <c r="DD394" s="6"/>
      <c r="DE394" s="6"/>
      <c r="DF394" s="1" t="s">
        <v>52</v>
      </c>
      <c r="DG394" s="1" t="s">
        <v>53</v>
      </c>
      <c r="DH394" s="6"/>
      <c r="DI394" s="6"/>
      <c r="DJ394" s="1" t="s">
        <v>31</v>
      </c>
      <c r="DK394" s="11">
        <f t="shared" ref="DK394:DK401" si="33">0.254*G394</f>
        <v>21.514978559999999</v>
      </c>
    </row>
    <row r="395" spans="1:115" ht="15.75" x14ac:dyDescent="0.25">
      <c r="A395" s="6">
        <v>393</v>
      </c>
      <c r="B395" s="6">
        <v>3</v>
      </c>
      <c r="C395" s="9" t="s">
        <v>333</v>
      </c>
      <c r="D395" s="8" t="s">
        <v>373</v>
      </c>
      <c r="E395" s="6">
        <v>8.2899999999999991</v>
      </c>
      <c r="F395" s="6">
        <v>0</v>
      </c>
      <c r="G395" s="10">
        <v>22.183199999999999</v>
      </c>
      <c r="H395" s="3">
        <f t="shared" si="31"/>
        <v>30.473199999999999</v>
      </c>
      <c r="I395" s="3">
        <f t="shared" si="32"/>
        <v>14.6735328</v>
      </c>
      <c r="J395" s="1" t="s">
        <v>28</v>
      </c>
      <c r="K395" s="1" t="s">
        <v>29</v>
      </c>
      <c r="L395" s="6"/>
      <c r="M395" s="6"/>
      <c r="N395" s="1" t="s">
        <v>30</v>
      </c>
      <c r="O395" s="1" t="s">
        <v>34</v>
      </c>
      <c r="P395" s="6"/>
      <c r="Q395" s="6"/>
      <c r="R395" s="1" t="s">
        <v>30</v>
      </c>
      <c r="S395" s="1" t="s">
        <v>32</v>
      </c>
      <c r="T395" s="6"/>
      <c r="U395" s="6"/>
      <c r="V395" s="6" t="s">
        <v>30</v>
      </c>
      <c r="W395" s="6" t="s">
        <v>33</v>
      </c>
      <c r="X395" s="6"/>
      <c r="Y395" s="6"/>
      <c r="Z395" s="1" t="s">
        <v>30</v>
      </c>
      <c r="AA395" s="1" t="s">
        <v>34</v>
      </c>
      <c r="AB395" s="6"/>
      <c r="AC395" s="6"/>
      <c r="AD395" s="1" t="s">
        <v>35</v>
      </c>
      <c r="AE395" s="1" t="s">
        <v>29</v>
      </c>
      <c r="AF395" s="6"/>
      <c r="AG395" s="6"/>
      <c r="AH395" s="1" t="s">
        <v>36</v>
      </c>
      <c r="AI395" s="1" t="s">
        <v>37</v>
      </c>
      <c r="AJ395" s="6"/>
      <c r="AK395" s="6"/>
      <c r="AL395" s="1" t="s">
        <v>38</v>
      </c>
      <c r="AM395" s="1" t="s">
        <v>39</v>
      </c>
      <c r="AN395" s="6"/>
      <c r="AO395" s="6"/>
      <c r="AP395" s="1" t="s">
        <v>40</v>
      </c>
      <c r="AQ395" s="1" t="s">
        <v>41</v>
      </c>
      <c r="AR395" s="6"/>
      <c r="AS395" s="6"/>
      <c r="AT395" s="6"/>
      <c r="AU395" s="6"/>
      <c r="AV395" s="6"/>
      <c r="AW395" s="6"/>
      <c r="AX395" s="1" t="s">
        <v>42</v>
      </c>
      <c r="AY395" s="1" t="s">
        <v>39</v>
      </c>
      <c r="AZ395" s="6"/>
      <c r="BA395" s="6"/>
      <c r="BB395" s="1" t="s">
        <v>42</v>
      </c>
      <c r="BC395" s="1" t="s">
        <v>33</v>
      </c>
      <c r="BD395" s="6"/>
      <c r="BE395" s="6"/>
      <c r="BF395" s="1" t="s">
        <v>42</v>
      </c>
      <c r="BG395" s="1" t="s">
        <v>39</v>
      </c>
      <c r="BH395" s="6"/>
      <c r="BI395" s="11"/>
      <c r="BJ395" s="1" t="s">
        <v>43</v>
      </c>
      <c r="BK395" s="1" t="s">
        <v>44</v>
      </c>
      <c r="BL395" s="6"/>
      <c r="BM395" s="6"/>
      <c r="BN395" s="1" t="s">
        <v>45</v>
      </c>
      <c r="BO395" s="1" t="s">
        <v>44</v>
      </c>
      <c r="BP395" s="6"/>
      <c r="BQ395" s="6"/>
      <c r="BR395" s="1" t="s">
        <v>46</v>
      </c>
      <c r="BS395" s="1" t="s">
        <v>47</v>
      </c>
      <c r="BT395" s="6"/>
      <c r="BU395" s="6"/>
      <c r="BV395" s="1" t="s">
        <v>46</v>
      </c>
      <c r="BW395" s="1" t="s">
        <v>41</v>
      </c>
      <c r="BX395" s="6"/>
      <c r="BY395" s="6"/>
      <c r="BZ395" s="1" t="s">
        <v>46</v>
      </c>
      <c r="CA395" s="1" t="s">
        <v>48</v>
      </c>
      <c r="CB395" s="6"/>
      <c r="CC395" s="6"/>
      <c r="CD395" s="1" t="s">
        <v>46</v>
      </c>
      <c r="CE395" s="1" t="s">
        <v>48</v>
      </c>
      <c r="CF395" s="6"/>
      <c r="CG395" s="6"/>
      <c r="CH395" s="1" t="s">
        <v>46</v>
      </c>
      <c r="CI395" s="1" t="s">
        <v>39</v>
      </c>
      <c r="CJ395" s="6"/>
      <c r="CK395" s="6"/>
      <c r="CL395" s="1" t="s">
        <v>49</v>
      </c>
      <c r="CM395" s="1" t="s">
        <v>39</v>
      </c>
      <c r="CN395" s="6"/>
      <c r="CO395" s="6"/>
      <c r="CP395" s="1" t="s">
        <v>50</v>
      </c>
      <c r="CQ395" s="1" t="s">
        <v>51</v>
      </c>
      <c r="CR395" s="6">
        <v>2.5000000000000001E-2</v>
      </c>
      <c r="CS395" s="6">
        <v>4.2</v>
      </c>
      <c r="CT395" s="1" t="s">
        <v>50</v>
      </c>
      <c r="CU395" s="1" t="s">
        <v>39</v>
      </c>
      <c r="CV395" s="6"/>
      <c r="CW395" s="6"/>
      <c r="CX395" s="1" t="s">
        <v>50</v>
      </c>
      <c r="CY395" s="1" t="s">
        <v>39</v>
      </c>
      <c r="CZ395" s="6">
        <v>3</v>
      </c>
      <c r="DA395" s="6">
        <v>4.8390000000000004</v>
      </c>
      <c r="DB395" s="1" t="s">
        <v>59</v>
      </c>
      <c r="DC395" s="1" t="s">
        <v>60</v>
      </c>
      <c r="DD395" s="6"/>
      <c r="DE395" s="6"/>
      <c r="DF395" s="1" t="s">
        <v>52</v>
      </c>
      <c r="DG395" s="1" t="s">
        <v>53</v>
      </c>
      <c r="DH395" s="6"/>
      <c r="DI395" s="6"/>
      <c r="DJ395" s="1" t="s">
        <v>31</v>
      </c>
      <c r="DK395" s="11">
        <f t="shared" si="33"/>
        <v>5.6345327999999997</v>
      </c>
    </row>
    <row r="396" spans="1:115" ht="15.75" x14ac:dyDescent="0.25">
      <c r="A396" s="6">
        <v>394</v>
      </c>
      <c r="B396" s="6">
        <v>3</v>
      </c>
      <c r="C396" s="9" t="s">
        <v>334</v>
      </c>
      <c r="D396" s="8" t="s">
        <v>373</v>
      </c>
      <c r="E396" s="6">
        <v>-158.983</v>
      </c>
      <c r="F396" s="6">
        <v>0</v>
      </c>
      <c r="G396" s="10">
        <v>70.7136</v>
      </c>
      <c r="H396" s="3">
        <f t="shared" si="31"/>
        <v>-88.269400000000005</v>
      </c>
      <c r="I396" s="3">
        <f t="shared" si="32"/>
        <v>17.961254400000001</v>
      </c>
      <c r="J396" s="1" t="s">
        <v>28</v>
      </c>
      <c r="K396" s="1" t="s">
        <v>29</v>
      </c>
      <c r="L396" s="6"/>
      <c r="M396" s="6"/>
      <c r="N396" s="1" t="s">
        <v>30</v>
      </c>
      <c r="O396" s="1" t="s">
        <v>34</v>
      </c>
      <c r="P396" s="6"/>
      <c r="Q396" s="6"/>
      <c r="R396" s="1" t="s">
        <v>30</v>
      </c>
      <c r="S396" s="1" t="s">
        <v>32</v>
      </c>
      <c r="T396" s="6"/>
      <c r="U396" s="6"/>
      <c r="V396" s="6" t="s">
        <v>30</v>
      </c>
      <c r="W396" s="6" t="s">
        <v>33</v>
      </c>
      <c r="X396" s="6"/>
      <c r="Y396" s="6"/>
      <c r="Z396" s="1" t="s">
        <v>30</v>
      </c>
      <c r="AA396" s="1" t="s">
        <v>34</v>
      </c>
      <c r="AB396" s="6"/>
      <c r="AC396" s="6"/>
      <c r="AD396" s="1" t="s">
        <v>35</v>
      </c>
      <c r="AE396" s="1" t="s">
        <v>29</v>
      </c>
      <c r="AF396" s="6"/>
      <c r="AG396" s="6"/>
      <c r="AH396" s="1" t="s">
        <v>36</v>
      </c>
      <c r="AI396" s="1" t="s">
        <v>37</v>
      </c>
      <c r="AJ396" s="6"/>
      <c r="AK396" s="6"/>
      <c r="AL396" s="1" t="s">
        <v>38</v>
      </c>
      <c r="AM396" s="1" t="s">
        <v>39</v>
      </c>
      <c r="AN396" s="6"/>
      <c r="AO396" s="6"/>
      <c r="AP396" s="1" t="s">
        <v>40</v>
      </c>
      <c r="AQ396" s="1" t="s">
        <v>41</v>
      </c>
      <c r="AR396" s="6"/>
      <c r="AS396" s="6"/>
      <c r="AT396" s="6"/>
      <c r="AU396" s="6"/>
      <c r="AV396" s="6"/>
      <c r="AW396" s="6"/>
      <c r="AX396" s="1" t="s">
        <v>42</v>
      </c>
      <c r="AY396" s="1" t="s">
        <v>39</v>
      </c>
      <c r="AZ396" s="6"/>
      <c r="BA396" s="6"/>
      <c r="BB396" s="1" t="s">
        <v>42</v>
      </c>
      <c r="BC396" s="1" t="s">
        <v>33</v>
      </c>
      <c r="BD396" s="6"/>
      <c r="BE396" s="6"/>
      <c r="BF396" s="1" t="s">
        <v>42</v>
      </c>
      <c r="BG396" s="1" t="s">
        <v>39</v>
      </c>
      <c r="BH396" s="6"/>
      <c r="BI396" s="11"/>
      <c r="BJ396" s="1" t="s">
        <v>43</v>
      </c>
      <c r="BK396" s="1" t="s">
        <v>44</v>
      </c>
      <c r="BL396" s="6"/>
      <c r="BM396" s="6"/>
      <c r="BN396" s="1" t="s">
        <v>45</v>
      </c>
      <c r="BO396" s="1" t="s">
        <v>44</v>
      </c>
      <c r="BP396" s="6"/>
      <c r="BQ396" s="6"/>
      <c r="BR396" s="1" t="s">
        <v>46</v>
      </c>
      <c r="BS396" s="1" t="s">
        <v>47</v>
      </c>
      <c r="BT396" s="6"/>
      <c r="BU396" s="6"/>
      <c r="BV396" s="1" t="s">
        <v>46</v>
      </c>
      <c r="BW396" s="1" t="s">
        <v>41</v>
      </c>
      <c r="BX396" s="6"/>
      <c r="BY396" s="6"/>
      <c r="BZ396" s="1" t="s">
        <v>46</v>
      </c>
      <c r="CA396" s="1" t="s">
        <v>48</v>
      </c>
      <c r="CB396" s="6"/>
      <c r="CC396" s="6"/>
      <c r="CD396" s="1" t="s">
        <v>46</v>
      </c>
      <c r="CE396" s="1" t="s">
        <v>48</v>
      </c>
      <c r="CF396" s="6"/>
      <c r="CG396" s="6"/>
      <c r="CH396" s="1" t="s">
        <v>46</v>
      </c>
      <c r="CI396" s="1" t="s">
        <v>39</v>
      </c>
      <c r="CJ396" s="6"/>
      <c r="CK396" s="6"/>
      <c r="CL396" s="1" t="s">
        <v>49</v>
      </c>
      <c r="CM396" s="1" t="s">
        <v>39</v>
      </c>
      <c r="CN396" s="6"/>
      <c r="CO396" s="6"/>
      <c r="CP396" s="1" t="s">
        <v>50</v>
      </c>
      <c r="CQ396" s="1" t="s">
        <v>51</v>
      </c>
      <c r="CR396" s="6"/>
      <c r="CS396" s="6"/>
      <c r="CT396" s="1" t="s">
        <v>50</v>
      </c>
      <c r="CU396" s="1" t="s">
        <v>39</v>
      </c>
      <c r="CV396" s="6"/>
      <c r="CW396" s="6"/>
      <c r="CX396" s="1" t="s">
        <v>50</v>
      </c>
      <c r="CY396" s="1" t="s">
        <v>39</v>
      </c>
      <c r="CZ396" s="6"/>
      <c r="DA396" s="6"/>
      <c r="DB396" s="1" t="s">
        <v>59</v>
      </c>
      <c r="DC396" s="1" t="s">
        <v>60</v>
      </c>
      <c r="DD396" s="6"/>
      <c r="DE396" s="6"/>
      <c r="DF396" s="1" t="s">
        <v>52</v>
      </c>
      <c r="DG396" s="1" t="s">
        <v>53</v>
      </c>
      <c r="DH396" s="6"/>
      <c r="DI396" s="6"/>
      <c r="DJ396" s="1" t="s">
        <v>31</v>
      </c>
      <c r="DK396" s="11">
        <f t="shared" si="33"/>
        <v>17.961254400000001</v>
      </c>
    </row>
    <row r="397" spans="1:115" ht="15.75" x14ac:dyDescent="0.25">
      <c r="A397" s="6">
        <v>395</v>
      </c>
      <c r="B397" s="6">
        <v>3</v>
      </c>
      <c r="C397" s="9" t="s">
        <v>335</v>
      </c>
      <c r="D397" s="8" t="s">
        <v>373</v>
      </c>
      <c r="E397" s="6">
        <v>218.011</v>
      </c>
      <c r="F397" s="6">
        <v>1.4950000000000001</v>
      </c>
      <c r="G397" s="10">
        <v>89.050439999999995</v>
      </c>
      <c r="H397" s="3">
        <f t="shared" si="31"/>
        <v>305.56644</v>
      </c>
      <c r="I397" s="3">
        <f t="shared" si="32"/>
        <v>51.855811760000002</v>
      </c>
      <c r="J397" s="1" t="s">
        <v>28</v>
      </c>
      <c r="K397" s="1" t="s">
        <v>29</v>
      </c>
      <c r="L397" s="6"/>
      <c r="M397" s="6"/>
      <c r="N397" s="1" t="s">
        <v>30</v>
      </c>
      <c r="O397" s="1" t="s">
        <v>34</v>
      </c>
      <c r="P397" s="6"/>
      <c r="Q397" s="6"/>
      <c r="R397" s="1" t="s">
        <v>30</v>
      </c>
      <c r="S397" s="1" t="s">
        <v>32</v>
      </c>
      <c r="T397" s="6"/>
      <c r="U397" s="6"/>
      <c r="V397" s="6" t="s">
        <v>30</v>
      </c>
      <c r="W397" s="6" t="s">
        <v>33</v>
      </c>
      <c r="X397" s="6"/>
      <c r="Y397" s="6"/>
      <c r="Z397" s="1" t="s">
        <v>30</v>
      </c>
      <c r="AA397" s="1" t="s">
        <v>34</v>
      </c>
      <c r="AB397" s="6"/>
      <c r="AC397" s="6"/>
      <c r="AD397" s="1" t="s">
        <v>35</v>
      </c>
      <c r="AE397" s="1" t="s">
        <v>29</v>
      </c>
      <c r="AF397" s="6"/>
      <c r="AG397" s="6"/>
      <c r="AH397" s="1" t="s">
        <v>36</v>
      </c>
      <c r="AI397" s="1" t="s">
        <v>37</v>
      </c>
      <c r="AJ397" s="6"/>
      <c r="AK397" s="6"/>
      <c r="AL397" s="1" t="s">
        <v>38</v>
      </c>
      <c r="AM397" s="1" t="s">
        <v>39</v>
      </c>
      <c r="AN397" s="6">
        <v>3</v>
      </c>
      <c r="AO397" s="6">
        <v>2.153</v>
      </c>
      <c r="AP397" s="1" t="s">
        <v>40</v>
      </c>
      <c r="AQ397" s="1" t="s">
        <v>41</v>
      </c>
      <c r="AR397" s="6"/>
      <c r="AS397" s="6"/>
      <c r="AT397" s="6"/>
      <c r="AU397" s="6"/>
      <c r="AV397" s="6"/>
      <c r="AW397" s="6"/>
      <c r="AX397" s="1" t="s">
        <v>42</v>
      </c>
      <c r="AY397" s="1" t="s">
        <v>39</v>
      </c>
      <c r="AZ397" s="6"/>
      <c r="BA397" s="6"/>
      <c r="BB397" s="1" t="s">
        <v>42</v>
      </c>
      <c r="BC397" s="1" t="s">
        <v>33</v>
      </c>
      <c r="BD397" s="6">
        <v>2</v>
      </c>
      <c r="BE397" s="6">
        <f>2*7.406</f>
        <v>14.811999999999999</v>
      </c>
      <c r="BF397" s="1" t="s">
        <v>42</v>
      </c>
      <c r="BG397" s="1" t="s">
        <v>39</v>
      </c>
      <c r="BH397" s="6"/>
      <c r="BI397" s="11"/>
      <c r="BJ397" s="1" t="s">
        <v>43</v>
      </c>
      <c r="BK397" s="1" t="s">
        <v>44</v>
      </c>
      <c r="BL397" s="6"/>
      <c r="BM397" s="6"/>
      <c r="BN397" s="1" t="s">
        <v>45</v>
      </c>
      <c r="BO397" s="1" t="s">
        <v>44</v>
      </c>
      <c r="BP397" s="6"/>
      <c r="BQ397" s="6"/>
      <c r="BR397" s="1" t="s">
        <v>46</v>
      </c>
      <c r="BS397" s="1" t="s">
        <v>47</v>
      </c>
      <c r="BT397" s="6"/>
      <c r="BU397" s="6"/>
      <c r="BV397" s="1" t="s">
        <v>46</v>
      </c>
      <c r="BW397" s="1" t="s">
        <v>41</v>
      </c>
      <c r="BX397" s="6"/>
      <c r="BY397" s="6"/>
      <c r="BZ397" s="1" t="s">
        <v>46</v>
      </c>
      <c r="CA397" s="1" t="s">
        <v>48</v>
      </c>
      <c r="CB397" s="6"/>
      <c r="CC397" s="6"/>
      <c r="CD397" s="1" t="s">
        <v>46</v>
      </c>
      <c r="CE397" s="1" t="s">
        <v>48</v>
      </c>
      <c r="CF397" s="6">
        <v>8.0000000000000002E-3</v>
      </c>
      <c r="CG397" s="6">
        <v>12.272</v>
      </c>
      <c r="CH397" s="1" t="s">
        <v>46</v>
      </c>
      <c r="CI397" s="1" t="s">
        <v>39</v>
      </c>
      <c r="CJ397" s="6"/>
      <c r="CK397" s="6"/>
      <c r="CL397" s="1" t="s">
        <v>49</v>
      </c>
      <c r="CM397" s="1" t="s">
        <v>39</v>
      </c>
      <c r="CN397" s="6"/>
      <c r="CO397" s="6"/>
      <c r="CP397" s="1" t="s">
        <v>50</v>
      </c>
      <c r="CQ397" s="1" t="s">
        <v>51</v>
      </c>
      <c r="CR397" s="6"/>
      <c r="CS397" s="6"/>
      <c r="CT397" s="1" t="s">
        <v>50</v>
      </c>
      <c r="CU397" s="1" t="s">
        <v>39</v>
      </c>
      <c r="CV397" s="6"/>
      <c r="CW397" s="6"/>
      <c r="CX397" s="1" t="s">
        <v>50</v>
      </c>
      <c r="CY397" s="1" t="s">
        <v>39</v>
      </c>
      <c r="CZ397" s="6"/>
      <c r="DA397" s="6"/>
      <c r="DB397" s="1" t="s">
        <v>59</v>
      </c>
      <c r="DC397" s="1" t="s">
        <v>60</v>
      </c>
      <c r="DD397" s="6"/>
      <c r="DE397" s="6"/>
      <c r="DF397" s="1" t="s">
        <v>52</v>
      </c>
      <c r="DG397" s="1" t="s">
        <v>53</v>
      </c>
      <c r="DH397" s="6"/>
      <c r="DI397" s="6"/>
      <c r="DJ397" s="1" t="s">
        <v>31</v>
      </c>
      <c r="DK397" s="11">
        <f t="shared" si="33"/>
        <v>22.61881176</v>
      </c>
    </row>
    <row r="398" spans="1:115" ht="15.75" x14ac:dyDescent="0.25">
      <c r="A398" s="6">
        <v>396</v>
      </c>
      <c r="B398" s="6">
        <v>3</v>
      </c>
      <c r="C398" s="9" t="s">
        <v>336</v>
      </c>
      <c r="D398" s="8" t="s">
        <v>373</v>
      </c>
      <c r="E398" s="6">
        <v>101.289</v>
      </c>
      <c r="F398" s="6">
        <v>29.683</v>
      </c>
      <c r="G398" s="10">
        <v>44.433239999999998</v>
      </c>
      <c r="H398" s="3">
        <f t="shared" si="31"/>
        <v>116.03923999999999</v>
      </c>
      <c r="I398" s="3">
        <f t="shared" si="32"/>
        <v>32.619042960000002</v>
      </c>
      <c r="J398" s="1" t="s">
        <v>28</v>
      </c>
      <c r="K398" s="1" t="s">
        <v>29</v>
      </c>
      <c r="L398" s="6"/>
      <c r="M398" s="6"/>
      <c r="N398" s="1" t="s">
        <v>30</v>
      </c>
      <c r="O398" s="1" t="s">
        <v>34</v>
      </c>
      <c r="P398" s="6"/>
      <c r="Q398" s="6"/>
      <c r="R398" s="1" t="s">
        <v>30</v>
      </c>
      <c r="S398" s="1" t="s">
        <v>32</v>
      </c>
      <c r="T398" s="6"/>
      <c r="U398" s="6"/>
      <c r="V398" s="6" t="s">
        <v>30</v>
      </c>
      <c r="W398" s="6" t="s">
        <v>33</v>
      </c>
      <c r="X398" s="6"/>
      <c r="Y398" s="6"/>
      <c r="Z398" s="1" t="s">
        <v>30</v>
      </c>
      <c r="AA398" s="1" t="s">
        <v>34</v>
      </c>
      <c r="AB398" s="6"/>
      <c r="AC398" s="6"/>
      <c r="AD398" s="1" t="s">
        <v>35</v>
      </c>
      <c r="AE398" s="1" t="s">
        <v>29</v>
      </c>
      <c r="AF398" s="6"/>
      <c r="AG398" s="6"/>
      <c r="AH398" s="1" t="s">
        <v>36</v>
      </c>
      <c r="AI398" s="1" t="s">
        <v>37</v>
      </c>
      <c r="AJ398" s="6"/>
      <c r="AK398" s="6"/>
      <c r="AL398" s="1" t="s">
        <v>38</v>
      </c>
      <c r="AM398" s="1" t="s">
        <v>39</v>
      </c>
      <c r="AN398" s="6"/>
      <c r="AO398" s="6"/>
      <c r="AP398" s="1" t="s">
        <v>40</v>
      </c>
      <c r="AQ398" s="1" t="s">
        <v>41</v>
      </c>
      <c r="AR398" s="6"/>
      <c r="AS398" s="6"/>
      <c r="AT398" s="6"/>
      <c r="AU398" s="6"/>
      <c r="AV398" s="6"/>
      <c r="AW398" s="6"/>
      <c r="AX398" s="1" t="s">
        <v>42</v>
      </c>
      <c r="AY398" s="1" t="s">
        <v>39</v>
      </c>
      <c r="AZ398" s="6"/>
      <c r="BA398" s="6"/>
      <c r="BB398" s="1" t="s">
        <v>42</v>
      </c>
      <c r="BC398" s="1" t="s">
        <v>33</v>
      </c>
      <c r="BD398" s="6">
        <v>2</v>
      </c>
      <c r="BE398" s="6">
        <v>14.811999999999999</v>
      </c>
      <c r="BF398" s="1" t="s">
        <v>42</v>
      </c>
      <c r="BG398" s="1" t="s">
        <v>39</v>
      </c>
      <c r="BH398" s="6"/>
      <c r="BI398" s="11"/>
      <c r="BJ398" s="1" t="s">
        <v>43</v>
      </c>
      <c r="BK398" s="1" t="s">
        <v>44</v>
      </c>
      <c r="BL398" s="6">
        <v>6.0000000000000001E-3</v>
      </c>
      <c r="BM398" s="6">
        <v>2.964</v>
      </c>
      <c r="BN398" s="1" t="s">
        <v>45</v>
      </c>
      <c r="BO398" s="1" t="s">
        <v>44</v>
      </c>
      <c r="BP398" s="6">
        <v>2E-3</v>
      </c>
      <c r="BQ398" s="6">
        <v>3.5569999999999999</v>
      </c>
      <c r="BR398" s="1" t="s">
        <v>46</v>
      </c>
      <c r="BS398" s="1" t="s">
        <v>47</v>
      </c>
      <c r="BT398" s="6"/>
      <c r="BU398" s="6"/>
      <c r="BV398" s="1" t="s">
        <v>46</v>
      </c>
      <c r="BW398" s="1" t="s">
        <v>41</v>
      </c>
      <c r="BX398" s="6"/>
      <c r="BY398" s="6"/>
      <c r="BZ398" s="1" t="s">
        <v>46</v>
      </c>
      <c r="CA398" s="1" t="s">
        <v>48</v>
      </c>
      <c r="CB398" s="6"/>
      <c r="CC398" s="6"/>
      <c r="CD398" s="1" t="s">
        <v>46</v>
      </c>
      <c r="CE398" s="1" t="s">
        <v>48</v>
      </c>
      <c r="CF398" s="6"/>
      <c r="CG398" s="6"/>
      <c r="CH398" s="1" t="s">
        <v>46</v>
      </c>
      <c r="CI398" s="1" t="s">
        <v>39</v>
      </c>
      <c r="CJ398" s="6"/>
      <c r="CK398" s="6"/>
      <c r="CL398" s="1" t="s">
        <v>49</v>
      </c>
      <c r="CM398" s="1" t="s">
        <v>39</v>
      </c>
      <c r="CN398" s="6"/>
      <c r="CO398" s="6"/>
      <c r="CP398" s="1" t="s">
        <v>50</v>
      </c>
      <c r="CQ398" s="1" t="s">
        <v>51</v>
      </c>
      <c r="CR398" s="6"/>
      <c r="CS398" s="6"/>
      <c r="CT398" s="1" t="s">
        <v>50</v>
      </c>
      <c r="CU398" s="1" t="s">
        <v>39</v>
      </c>
      <c r="CV398" s="6"/>
      <c r="CW398" s="6"/>
      <c r="CX398" s="1" t="s">
        <v>50</v>
      </c>
      <c r="CY398" s="1" t="s">
        <v>39</v>
      </c>
      <c r="CZ398" s="6"/>
      <c r="DA398" s="6"/>
      <c r="DB398" s="1" t="s">
        <v>59</v>
      </c>
      <c r="DC398" s="1" t="s">
        <v>60</v>
      </c>
      <c r="DD398" s="6"/>
      <c r="DE398" s="6"/>
      <c r="DF398" s="1" t="s">
        <v>52</v>
      </c>
      <c r="DG398" s="1" t="s">
        <v>53</v>
      </c>
      <c r="DH398" s="6"/>
      <c r="DI398" s="6"/>
      <c r="DJ398" s="1" t="s">
        <v>31</v>
      </c>
      <c r="DK398" s="11">
        <f t="shared" si="33"/>
        <v>11.28604296</v>
      </c>
    </row>
    <row r="399" spans="1:115" ht="15.75" x14ac:dyDescent="0.25">
      <c r="A399" s="6">
        <v>397</v>
      </c>
      <c r="B399" s="6">
        <v>3</v>
      </c>
      <c r="C399" s="9" t="s">
        <v>496</v>
      </c>
      <c r="D399" s="8" t="s">
        <v>373</v>
      </c>
      <c r="E399" s="6">
        <v>-23.215</v>
      </c>
      <c r="F399" s="6">
        <v>7.6669999999999998</v>
      </c>
      <c r="G399" s="10">
        <v>92.122680000000003</v>
      </c>
      <c r="H399" s="3">
        <f t="shared" si="31"/>
        <v>61.240680000000005</v>
      </c>
      <c r="I399" s="3">
        <f t="shared" si="32"/>
        <v>28.912160720000003</v>
      </c>
      <c r="J399" s="1" t="s">
        <v>28</v>
      </c>
      <c r="K399" s="1" t="s">
        <v>29</v>
      </c>
      <c r="L399" s="6"/>
      <c r="M399" s="6"/>
      <c r="N399" s="1" t="s">
        <v>30</v>
      </c>
      <c r="O399" s="1" t="s">
        <v>34</v>
      </c>
      <c r="P399" s="6"/>
      <c r="Q399" s="6"/>
      <c r="R399" s="1" t="s">
        <v>30</v>
      </c>
      <c r="S399" s="1" t="s">
        <v>32</v>
      </c>
      <c r="T399" s="6"/>
      <c r="U399" s="6"/>
      <c r="V399" s="6" t="s">
        <v>30</v>
      </c>
      <c r="W399" s="6" t="s">
        <v>33</v>
      </c>
      <c r="X399" s="6"/>
      <c r="Y399" s="6"/>
      <c r="Z399" s="1" t="s">
        <v>30</v>
      </c>
      <c r="AA399" s="1" t="s">
        <v>34</v>
      </c>
      <c r="AB399" s="6"/>
      <c r="AC399" s="6"/>
      <c r="AD399" s="1" t="s">
        <v>35</v>
      </c>
      <c r="AE399" s="1" t="s">
        <v>29</v>
      </c>
      <c r="AF399" s="6"/>
      <c r="AG399" s="6"/>
      <c r="AH399" s="1" t="s">
        <v>36</v>
      </c>
      <c r="AI399" s="1" t="s">
        <v>37</v>
      </c>
      <c r="AJ399" s="6"/>
      <c r="AK399" s="6"/>
      <c r="AL399" s="1" t="s">
        <v>38</v>
      </c>
      <c r="AM399" s="1" t="s">
        <v>39</v>
      </c>
      <c r="AN399" s="6">
        <v>3</v>
      </c>
      <c r="AO399" s="6">
        <v>2.153</v>
      </c>
      <c r="AP399" s="1" t="s">
        <v>40</v>
      </c>
      <c r="AQ399" s="1" t="s">
        <v>41</v>
      </c>
      <c r="AR399" s="6"/>
      <c r="AS399" s="6"/>
      <c r="AT399" s="6"/>
      <c r="AU399" s="6"/>
      <c r="AV399" s="6"/>
      <c r="AW399" s="6"/>
      <c r="AX399" s="1" t="s">
        <v>42</v>
      </c>
      <c r="AY399" s="1" t="s">
        <v>39</v>
      </c>
      <c r="AZ399" s="6"/>
      <c r="BA399" s="6"/>
      <c r="BB399" s="1" t="s">
        <v>42</v>
      </c>
      <c r="BC399" s="1" t="s">
        <v>33</v>
      </c>
      <c r="BD399" s="6"/>
      <c r="BE399" s="6"/>
      <c r="BF399" s="1" t="s">
        <v>42</v>
      </c>
      <c r="BG399" s="1" t="s">
        <v>39</v>
      </c>
      <c r="BH399" s="6"/>
      <c r="BI399" s="11"/>
      <c r="BJ399" s="1" t="s">
        <v>43</v>
      </c>
      <c r="BK399" s="1" t="s">
        <v>44</v>
      </c>
      <c r="BL399" s="6"/>
      <c r="BM399" s="6"/>
      <c r="BN399" s="1" t="s">
        <v>45</v>
      </c>
      <c r="BO399" s="1" t="s">
        <v>44</v>
      </c>
      <c r="BP399" s="6"/>
      <c r="BQ399" s="6"/>
      <c r="BR399" s="1" t="s">
        <v>46</v>
      </c>
      <c r="BS399" s="1" t="s">
        <v>47</v>
      </c>
      <c r="BT399" s="6"/>
      <c r="BU399" s="6"/>
      <c r="BV399" s="1" t="s">
        <v>46</v>
      </c>
      <c r="BW399" s="1" t="s">
        <v>41</v>
      </c>
      <c r="BX399" s="6"/>
      <c r="BY399" s="6"/>
      <c r="BZ399" s="1" t="s">
        <v>46</v>
      </c>
      <c r="CA399" s="1" t="s">
        <v>48</v>
      </c>
      <c r="CB399" s="6"/>
      <c r="CC399" s="6"/>
      <c r="CD399" s="1" t="s">
        <v>46</v>
      </c>
      <c r="CE399" s="1" t="s">
        <v>48</v>
      </c>
      <c r="CF399" s="6"/>
      <c r="CG399" s="6"/>
      <c r="CH399" s="1" t="s">
        <v>46</v>
      </c>
      <c r="CI399" s="1" t="s">
        <v>39</v>
      </c>
      <c r="CJ399" s="6"/>
      <c r="CK399" s="6"/>
      <c r="CL399" s="1" t="s">
        <v>49</v>
      </c>
      <c r="CM399" s="1" t="s">
        <v>39</v>
      </c>
      <c r="CN399" s="6"/>
      <c r="CO399" s="6"/>
      <c r="CP399" s="1" t="s">
        <v>50</v>
      </c>
      <c r="CQ399" s="1" t="s">
        <v>51</v>
      </c>
      <c r="CR399" s="6">
        <v>0.02</v>
      </c>
      <c r="CS399" s="6">
        <v>3.36</v>
      </c>
      <c r="CT399" s="1" t="s">
        <v>50</v>
      </c>
      <c r="CU399" s="1" t="s">
        <v>39</v>
      </c>
      <c r="CV399" s="6"/>
      <c r="CW399" s="6"/>
      <c r="CX399" s="1" t="s">
        <v>50</v>
      </c>
      <c r="CY399" s="1" t="s">
        <v>39</v>
      </c>
      <c r="CZ399" s="6"/>
      <c r="DA399" s="6"/>
      <c r="DB399" s="1" t="s">
        <v>59</v>
      </c>
      <c r="DC399" s="1" t="s">
        <v>60</v>
      </c>
      <c r="DD399" s="6"/>
      <c r="DE399" s="6"/>
      <c r="DF399" s="1" t="s">
        <v>52</v>
      </c>
      <c r="DG399" s="1" t="s">
        <v>53</v>
      </c>
      <c r="DH399" s="6"/>
      <c r="DI399" s="6"/>
      <c r="DJ399" s="1" t="s">
        <v>31</v>
      </c>
      <c r="DK399" s="11">
        <f t="shared" si="33"/>
        <v>23.399160720000001</v>
      </c>
    </row>
    <row r="400" spans="1:115" ht="15.75" x14ac:dyDescent="0.25">
      <c r="A400" s="6">
        <v>398</v>
      </c>
      <c r="B400" s="6">
        <v>3</v>
      </c>
      <c r="C400" s="9" t="s">
        <v>497</v>
      </c>
      <c r="D400" s="8" t="s">
        <v>373</v>
      </c>
      <c r="E400" s="6">
        <v>-2.0630000000000002</v>
      </c>
      <c r="F400" s="6">
        <v>14</v>
      </c>
      <c r="G400" s="10">
        <v>97.575959999999995</v>
      </c>
      <c r="H400" s="3">
        <f t="shared" si="31"/>
        <v>81.512959999999993</v>
      </c>
      <c r="I400" s="3">
        <f t="shared" si="32"/>
        <v>45.541293839999994</v>
      </c>
      <c r="J400" s="1" t="s">
        <v>28</v>
      </c>
      <c r="K400" s="1" t="s">
        <v>29</v>
      </c>
      <c r="L400" s="6"/>
      <c r="M400" s="6"/>
      <c r="N400" s="1" t="s">
        <v>30</v>
      </c>
      <c r="O400" s="1" t="s">
        <v>34</v>
      </c>
      <c r="P400" s="6"/>
      <c r="Q400" s="6"/>
      <c r="R400" s="1" t="s">
        <v>30</v>
      </c>
      <c r="S400" s="1" t="s">
        <v>32</v>
      </c>
      <c r="T400" s="6"/>
      <c r="U400" s="6"/>
      <c r="V400" s="6" t="s">
        <v>30</v>
      </c>
      <c r="W400" s="6" t="s">
        <v>33</v>
      </c>
      <c r="X400" s="6"/>
      <c r="Y400" s="6"/>
      <c r="Z400" s="1" t="s">
        <v>30</v>
      </c>
      <c r="AA400" s="1" t="s">
        <v>34</v>
      </c>
      <c r="AB400" s="6"/>
      <c r="AC400" s="6"/>
      <c r="AD400" s="1" t="s">
        <v>35</v>
      </c>
      <c r="AE400" s="1" t="s">
        <v>29</v>
      </c>
      <c r="AF400" s="6"/>
      <c r="AG400" s="6"/>
      <c r="AH400" s="1" t="s">
        <v>36</v>
      </c>
      <c r="AI400" s="1" t="s">
        <v>37</v>
      </c>
      <c r="AJ400" s="6"/>
      <c r="AK400" s="6"/>
      <c r="AL400" s="1" t="s">
        <v>38</v>
      </c>
      <c r="AM400" s="1" t="s">
        <v>39</v>
      </c>
      <c r="AN400" s="6">
        <v>2</v>
      </c>
      <c r="AO400" s="6">
        <v>1.103</v>
      </c>
      <c r="AP400" s="1" t="s">
        <v>40</v>
      </c>
      <c r="AQ400" s="1" t="s">
        <v>41</v>
      </c>
      <c r="AR400" s="6"/>
      <c r="AS400" s="6"/>
      <c r="AT400" s="6"/>
      <c r="AU400" s="6"/>
      <c r="AV400" s="6"/>
      <c r="AW400" s="6"/>
      <c r="AX400" s="1" t="s">
        <v>42</v>
      </c>
      <c r="AY400" s="1" t="s">
        <v>39</v>
      </c>
      <c r="AZ400" s="6"/>
      <c r="BA400" s="6"/>
      <c r="BB400" s="1" t="s">
        <v>42</v>
      </c>
      <c r="BC400" s="1" t="s">
        <v>33</v>
      </c>
      <c r="BD400" s="6">
        <v>1</v>
      </c>
      <c r="BE400" s="6">
        <v>7.4059999999999997</v>
      </c>
      <c r="BF400" s="1" t="s">
        <v>42</v>
      </c>
      <c r="BG400" s="1" t="s">
        <v>39</v>
      </c>
      <c r="BH400" s="6"/>
      <c r="BI400" s="11"/>
      <c r="BJ400" s="1" t="s">
        <v>43</v>
      </c>
      <c r="BK400" s="1" t="s">
        <v>44</v>
      </c>
      <c r="BL400" s="6">
        <v>3.0000000000000001E-3</v>
      </c>
      <c r="BM400" s="6">
        <v>1.218</v>
      </c>
      <c r="BN400" s="1" t="s">
        <v>45</v>
      </c>
      <c r="BO400" s="1" t="s">
        <v>44</v>
      </c>
      <c r="BP400" s="6"/>
      <c r="BQ400" s="6"/>
      <c r="BR400" s="1" t="s">
        <v>46</v>
      </c>
      <c r="BS400" s="1" t="s">
        <v>47</v>
      </c>
      <c r="BT400" s="6"/>
      <c r="BU400" s="6"/>
      <c r="BV400" s="1" t="s">
        <v>46</v>
      </c>
      <c r="BW400" s="1" t="s">
        <v>41</v>
      </c>
      <c r="BX400" s="6"/>
      <c r="BY400" s="6"/>
      <c r="BZ400" s="1" t="s">
        <v>46</v>
      </c>
      <c r="CA400" s="1" t="s">
        <v>48</v>
      </c>
      <c r="CB400" s="6"/>
      <c r="CC400" s="6"/>
      <c r="CD400" s="1" t="s">
        <v>46</v>
      </c>
      <c r="CE400" s="1" t="s">
        <v>48</v>
      </c>
      <c r="CF400" s="6">
        <v>5.0000000000000001E-3</v>
      </c>
      <c r="CG400" s="6">
        <v>7.67</v>
      </c>
      <c r="CH400" s="1" t="s">
        <v>46</v>
      </c>
      <c r="CI400" s="1" t="s">
        <v>39</v>
      </c>
      <c r="CJ400" s="6"/>
      <c r="CK400" s="6"/>
      <c r="CL400" s="1" t="s">
        <v>49</v>
      </c>
      <c r="CM400" s="1" t="s">
        <v>39</v>
      </c>
      <c r="CN400" s="6"/>
      <c r="CO400" s="6"/>
      <c r="CP400" s="1" t="s">
        <v>50</v>
      </c>
      <c r="CQ400" s="1" t="s">
        <v>51</v>
      </c>
      <c r="CR400" s="6">
        <v>0.02</v>
      </c>
      <c r="CS400" s="6">
        <v>3.36</v>
      </c>
      <c r="CT400" s="1" t="s">
        <v>50</v>
      </c>
      <c r="CU400" s="1" t="s">
        <v>39</v>
      </c>
      <c r="CV400" s="6"/>
      <c r="CW400" s="6"/>
      <c r="CX400" s="1" t="s">
        <v>50</v>
      </c>
      <c r="CY400" s="1" t="s">
        <v>39</v>
      </c>
      <c r="CZ400" s="6"/>
      <c r="DA400" s="6"/>
      <c r="DB400" s="1" t="s">
        <v>59</v>
      </c>
      <c r="DC400" s="1" t="s">
        <v>60</v>
      </c>
      <c r="DD400" s="6"/>
      <c r="DE400" s="6"/>
      <c r="DF400" s="1" t="s">
        <v>52</v>
      </c>
      <c r="DG400" s="1" t="s">
        <v>53</v>
      </c>
      <c r="DH400" s="6"/>
      <c r="DI400" s="6"/>
      <c r="DJ400" s="1" t="s">
        <v>31</v>
      </c>
      <c r="DK400" s="11">
        <f t="shared" si="33"/>
        <v>24.78429384</v>
      </c>
    </row>
    <row r="401" spans="1:115" ht="15.75" x14ac:dyDescent="0.25">
      <c r="A401" s="6">
        <v>399</v>
      </c>
      <c r="B401" s="6">
        <v>3</v>
      </c>
      <c r="C401" s="9" t="s">
        <v>337</v>
      </c>
      <c r="D401" s="8" t="s">
        <v>373</v>
      </c>
      <c r="E401" s="6">
        <v>-60.8</v>
      </c>
      <c r="F401" s="6">
        <v>7.2119999999999997</v>
      </c>
      <c r="G401" s="10">
        <v>27.517320000000002</v>
      </c>
      <c r="H401" s="3">
        <f t="shared" si="31"/>
        <v>-40.494680000000002</v>
      </c>
      <c r="I401" s="3">
        <f t="shared" si="32"/>
        <v>6.9893992800000007</v>
      </c>
      <c r="J401" s="1" t="s">
        <v>28</v>
      </c>
      <c r="K401" s="1" t="s">
        <v>29</v>
      </c>
      <c r="L401" s="6"/>
      <c r="M401" s="6"/>
      <c r="N401" s="1" t="s">
        <v>30</v>
      </c>
      <c r="O401" s="1" t="s">
        <v>34</v>
      </c>
      <c r="P401" s="6"/>
      <c r="Q401" s="6"/>
      <c r="R401" s="1" t="s">
        <v>30</v>
      </c>
      <c r="S401" s="1" t="s">
        <v>32</v>
      </c>
      <c r="T401" s="6"/>
      <c r="U401" s="6"/>
      <c r="V401" s="6" t="s">
        <v>30</v>
      </c>
      <c r="W401" s="6" t="s">
        <v>33</v>
      </c>
      <c r="X401" s="6"/>
      <c r="Y401" s="6"/>
      <c r="Z401" s="1" t="s">
        <v>30</v>
      </c>
      <c r="AA401" s="1" t="s">
        <v>34</v>
      </c>
      <c r="AB401" s="6"/>
      <c r="AC401" s="6"/>
      <c r="AD401" s="1" t="s">
        <v>35</v>
      </c>
      <c r="AE401" s="1" t="s">
        <v>29</v>
      </c>
      <c r="AF401" s="6"/>
      <c r="AG401" s="6"/>
      <c r="AH401" s="1" t="s">
        <v>36</v>
      </c>
      <c r="AI401" s="1" t="s">
        <v>37</v>
      </c>
      <c r="AJ401" s="6"/>
      <c r="AK401" s="6"/>
      <c r="AL401" s="1" t="s">
        <v>38</v>
      </c>
      <c r="AM401" s="1" t="s">
        <v>39</v>
      </c>
      <c r="AN401" s="6"/>
      <c r="AO401" s="6"/>
      <c r="AP401" s="1" t="s">
        <v>40</v>
      </c>
      <c r="AQ401" s="1" t="s">
        <v>41</v>
      </c>
      <c r="AR401" s="6"/>
      <c r="AS401" s="6"/>
      <c r="AT401" s="6"/>
      <c r="AU401" s="6"/>
      <c r="AV401" s="6"/>
      <c r="AW401" s="6"/>
      <c r="AX401" s="1" t="s">
        <v>42</v>
      </c>
      <c r="AY401" s="1" t="s">
        <v>39</v>
      </c>
      <c r="AZ401" s="6"/>
      <c r="BA401" s="6"/>
      <c r="BB401" s="1" t="s">
        <v>42</v>
      </c>
      <c r="BC401" s="1" t="s">
        <v>33</v>
      </c>
      <c r="BD401" s="6"/>
      <c r="BE401" s="6"/>
      <c r="BF401" s="1" t="s">
        <v>42</v>
      </c>
      <c r="BG401" s="1" t="s">
        <v>39</v>
      </c>
      <c r="BH401" s="6"/>
      <c r="BI401" s="11"/>
      <c r="BJ401" s="1" t="s">
        <v>43</v>
      </c>
      <c r="BK401" s="1" t="s">
        <v>44</v>
      </c>
      <c r="BL401" s="6"/>
      <c r="BM401" s="6"/>
      <c r="BN401" s="1" t="s">
        <v>45</v>
      </c>
      <c r="BO401" s="1" t="s">
        <v>44</v>
      </c>
      <c r="BP401" s="6"/>
      <c r="BQ401" s="6"/>
      <c r="BR401" s="1" t="s">
        <v>46</v>
      </c>
      <c r="BS401" s="1" t="s">
        <v>47</v>
      </c>
      <c r="BT401" s="6"/>
      <c r="BU401" s="6"/>
      <c r="BV401" s="1" t="s">
        <v>46</v>
      </c>
      <c r="BW401" s="1" t="s">
        <v>41</v>
      </c>
      <c r="BX401" s="6"/>
      <c r="BY401" s="6"/>
      <c r="BZ401" s="1" t="s">
        <v>46</v>
      </c>
      <c r="CA401" s="1" t="s">
        <v>48</v>
      </c>
      <c r="CB401" s="6"/>
      <c r="CC401" s="6"/>
      <c r="CD401" s="1" t="s">
        <v>46</v>
      </c>
      <c r="CE401" s="1" t="s">
        <v>48</v>
      </c>
      <c r="CF401" s="6"/>
      <c r="CG401" s="6"/>
      <c r="CH401" s="1" t="s">
        <v>46</v>
      </c>
      <c r="CI401" s="1" t="s">
        <v>39</v>
      </c>
      <c r="CJ401" s="6"/>
      <c r="CK401" s="6"/>
      <c r="CL401" s="1" t="s">
        <v>49</v>
      </c>
      <c r="CM401" s="1" t="s">
        <v>39</v>
      </c>
      <c r="CN401" s="6"/>
      <c r="CO401" s="6"/>
      <c r="CP401" s="1" t="s">
        <v>50</v>
      </c>
      <c r="CQ401" s="1" t="s">
        <v>51</v>
      </c>
      <c r="CR401" s="6"/>
      <c r="CS401" s="6"/>
      <c r="CT401" s="1" t="s">
        <v>50</v>
      </c>
      <c r="CU401" s="1" t="s">
        <v>39</v>
      </c>
      <c r="CV401" s="6"/>
      <c r="CW401" s="6"/>
      <c r="CX401" s="1" t="s">
        <v>50</v>
      </c>
      <c r="CY401" s="1" t="s">
        <v>39</v>
      </c>
      <c r="CZ401" s="6"/>
      <c r="DA401" s="6"/>
      <c r="DB401" s="1" t="s">
        <v>59</v>
      </c>
      <c r="DC401" s="1" t="s">
        <v>60</v>
      </c>
      <c r="DD401" s="6"/>
      <c r="DE401" s="6"/>
      <c r="DF401" s="1" t="s">
        <v>52</v>
      </c>
      <c r="DG401" s="1" t="s">
        <v>53</v>
      </c>
      <c r="DH401" s="6"/>
      <c r="DI401" s="6"/>
      <c r="DJ401" s="1" t="s">
        <v>31</v>
      </c>
      <c r="DK401" s="11">
        <f t="shared" si="33"/>
        <v>6.9893992800000007</v>
      </c>
    </row>
    <row r="402" spans="1:115" s="12" customFormat="1" ht="15.75" x14ac:dyDescent="0.25">
      <c r="A402" s="6">
        <v>400</v>
      </c>
      <c r="B402" s="6">
        <v>3</v>
      </c>
      <c r="C402" s="9" t="s">
        <v>338</v>
      </c>
      <c r="D402" s="8" t="s">
        <v>373</v>
      </c>
      <c r="E402" s="6">
        <v>371.392</v>
      </c>
      <c r="F402" s="6">
        <v>21.797999999999998</v>
      </c>
      <c r="G402" s="10">
        <v>129.44244</v>
      </c>
      <c r="H402" s="3">
        <f t="shared" si="31"/>
        <v>479.03643999999997</v>
      </c>
      <c r="I402" s="3">
        <f t="shared" si="32"/>
        <v>824.02</v>
      </c>
      <c r="J402" s="1" t="s">
        <v>28</v>
      </c>
      <c r="K402" s="1" t="s">
        <v>29</v>
      </c>
      <c r="L402" s="6">
        <v>0.1</v>
      </c>
      <c r="M402" s="6">
        <v>128.5</v>
      </c>
      <c r="N402" s="1" t="s">
        <v>30</v>
      </c>
      <c r="O402" s="1" t="s">
        <v>34</v>
      </c>
      <c r="P402" s="6"/>
      <c r="Q402" s="6"/>
      <c r="R402" s="1" t="s">
        <v>30</v>
      </c>
      <c r="S402" s="1" t="s">
        <v>32</v>
      </c>
      <c r="T402" s="6"/>
      <c r="U402" s="6"/>
      <c r="V402" s="6" t="s">
        <v>30</v>
      </c>
      <c r="W402" s="6" t="s">
        <v>33</v>
      </c>
      <c r="X402" s="6"/>
      <c r="Y402" s="6"/>
      <c r="Z402" s="1" t="s">
        <v>30</v>
      </c>
      <c r="AA402" s="1" t="s">
        <v>34</v>
      </c>
      <c r="AB402" s="6"/>
      <c r="AC402" s="6"/>
      <c r="AD402" s="1" t="s">
        <v>35</v>
      </c>
      <c r="AE402" s="1" t="s">
        <v>29</v>
      </c>
      <c r="AF402" s="6"/>
      <c r="AG402" s="6"/>
      <c r="AH402" s="1" t="s">
        <v>36</v>
      </c>
      <c r="AI402" s="1" t="s">
        <v>37</v>
      </c>
      <c r="AJ402" s="6">
        <f>0.139*2</f>
        <v>0.27800000000000002</v>
      </c>
      <c r="AK402" s="6">
        <f>354.96+340.56</f>
        <v>695.52</v>
      </c>
      <c r="AL402" s="1" t="s">
        <v>38</v>
      </c>
      <c r="AM402" s="1" t="s">
        <v>39</v>
      </c>
      <c r="AN402" s="6"/>
      <c r="AO402" s="6"/>
      <c r="AP402" s="1" t="s">
        <v>40</v>
      </c>
      <c r="AQ402" s="1" t="s">
        <v>41</v>
      </c>
      <c r="AR402" s="6"/>
      <c r="AS402" s="6"/>
      <c r="AT402" s="6"/>
      <c r="AU402" s="6"/>
      <c r="AV402" s="6"/>
      <c r="AW402" s="6"/>
      <c r="AX402" s="1" t="s">
        <v>42</v>
      </c>
      <c r="AY402" s="1" t="s">
        <v>39</v>
      </c>
      <c r="AZ402" s="6"/>
      <c r="BA402" s="6"/>
      <c r="BB402" s="1" t="s">
        <v>42</v>
      </c>
      <c r="BC402" s="1" t="s">
        <v>33</v>
      </c>
      <c r="BD402" s="6"/>
      <c r="BE402" s="6"/>
      <c r="BF402" s="1" t="s">
        <v>42</v>
      </c>
      <c r="BG402" s="1" t="s">
        <v>39</v>
      </c>
      <c r="BH402" s="6"/>
      <c r="BI402" s="11"/>
      <c r="BJ402" s="1" t="s">
        <v>43</v>
      </c>
      <c r="BK402" s="1" t="s">
        <v>44</v>
      </c>
      <c r="BL402" s="6"/>
      <c r="BM402" s="6"/>
      <c r="BN402" s="1" t="s">
        <v>45</v>
      </c>
      <c r="BO402" s="1" t="s">
        <v>44</v>
      </c>
      <c r="BP402" s="6"/>
      <c r="BQ402" s="6"/>
      <c r="BR402" s="1" t="s">
        <v>46</v>
      </c>
      <c r="BS402" s="1" t="s">
        <v>47</v>
      </c>
      <c r="BT402" s="6"/>
      <c r="BU402" s="6"/>
      <c r="BV402" s="1" t="s">
        <v>46</v>
      </c>
      <c r="BW402" s="1" t="s">
        <v>41</v>
      </c>
      <c r="BX402" s="6"/>
      <c r="BY402" s="6"/>
      <c r="BZ402" s="1" t="s">
        <v>46</v>
      </c>
      <c r="CA402" s="1" t="s">
        <v>48</v>
      </c>
      <c r="CB402" s="6"/>
      <c r="CC402" s="6"/>
      <c r="CD402" s="1" t="s">
        <v>46</v>
      </c>
      <c r="CE402" s="1" t="s">
        <v>48</v>
      </c>
      <c r="CF402" s="6"/>
      <c r="CG402" s="6"/>
      <c r="CH402" s="1" t="s">
        <v>46</v>
      </c>
      <c r="CI402" s="1" t="s">
        <v>39</v>
      </c>
      <c r="CJ402" s="6"/>
      <c r="CK402" s="6"/>
      <c r="CL402" s="1" t="s">
        <v>49</v>
      </c>
      <c r="CM402" s="1" t="s">
        <v>39</v>
      </c>
      <c r="CN402" s="6"/>
      <c r="CO402" s="6"/>
      <c r="CP402" s="1" t="s">
        <v>50</v>
      </c>
      <c r="CQ402" s="1" t="s">
        <v>51</v>
      </c>
      <c r="CR402" s="6"/>
      <c r="CS402" s="6"/>
      <c r="CT402" s="1" t="s">
        <v>50</v>
      </c>
      <c r="CU402" s="1" t="s">
        <v>39</v>
      </c>
      <c r="CV402" s="6"/>
      <c r="CW402" s="6"/>
      <c r="CX402" s="1" t="s">
        <v>50</v>
      </c>
      <c r="CY402" s="1" t="s">
        <v>39</v>
      </c>
      <c r="CZ402" s="6"/>
      <c r="DA402" s="6"/>
      <c r="DB402" s="1" t="s">
        <v>59</v>
      </c>
      <c r="DC402" s="1" t="s">
        <v>60</v>
      </c>
      <c r="DD402" s="6"/>
      <c r="DE402" s="6"/>
      <c r="DF402" s="1" t="s">
        <v>52</v>
      </c>
      <c r="DG402" s="1" t="s">
        <v>53</v>
      </c>
      <c r="DH402" s="6"/>
      <c r="DI402" s="6"/>
      <c r="DJ402" s="1" t="s">
        <v>31</v>
      </c>
      <c r="DK402" s="11"/>
    </row>
    <row r="403" spans="1:115" ht="15.75" x14ac:dyDescent="0.25">
      <c r="A403" s="6">
        <v>401</v>
      </c>
      <c r="B403" s="6">
        <v>3</v>
      </c>
      <c r="C403" s="9" t="s">
        <v>339</v>
      </c>
      <c r="D403" s="8" t="s">
        <v>373</v>
      </c>
      <c r="E403" s="6">
        <v>158.935</v>
      </c>
      <c r="F403" s="6">
        <v>17.661000000000001</v>
      </c>
      <c r="G403" s="10">
        <v>55.912680000000002</v>
      </c>
      <c r="H403" s="3">
        <f t="shared" si="31"/>
        <v>197.18668</v>
      </c>
      <c r="I403" s="3">
        <f t="shared" si="32"/>
        <v>41.109820720000002</v>
      </c>
      <c r="J403" s="1" t="s">
        <v>28</v>
      </c>
      <c r="K403" s="1" t="s">
        <v>29</v>
      </c>
      <c r="L403" s="6"/>
      <c r="M403" s="6"/>
      <c r="N403" s="1" t="s">
        <v>30</v>
      </c>
      <c r="O403" s="1" t="s">
        <v>34</v>
      </c>
      <c r="P403" s="6"/>
      <c r="Q403" s="6"/>
      <c r="R403" s="1" t="s">
        <v>30</v>
      </c>
      <c r="S403" s="1" t="s">
        <v>32</v>
      </c>
      <c r="T403" s="6"/>
      <c r="U403" s="6"/>
      <c r="V403" s="6" t="s">
        <v>30</v>
      </c>
      <c r="W403" s="6" t="s">
        <v>33</v>
      </c>
      <c r="X403" s="6"/>
      <c r="Y403" s="6"/>
      <c r="Z403" s="1" t="s">
        <v>30</v>
      </c>
      <c r="AA403" s="1" t="s">
        <v>34</v>
      </c>
      <c r="AB403" s="6"/>
      <c r="AC403" s="6"/>
      <c r="AD403" s="1" t="s">
        <v>35</v>
      </c>
      <c r="AE403" s="1" t="s">
        <v>29</v>
      </c>
      <c r="AF403" s="6">
        <v>1.4999999999999999E-2</v>
      </c>
      <c r="AG403" s="6">
        <v>20.73</v>
      </c>
      <c r="AH403" s="1" t="s">
        <v>36</v>
      </c>
      <c r="AI403" s="1" t="s">
        <v>37</v>
      </c>
      <c r="AJ403" s="6"/>
      <c r="AK403" s="6"/>
      <c r="AL403" s="1" t="s">
        <v>38</v>
      </c>
      <c r="AM403" s="1" t="s">
        <v>39</v>
      </c>
      <c r="AN403" s="6">
        <v>5</v>
      </c>
      <c r="AO403" s="6">
        <v>4.1479999999999997</v>
      </c>
      <c r="AP403" s="1" t="s">
        <v>40</v>
      </c>
      <c r="AQ403" s="1" t="s">
        <v>41</v>
      </c>
      <c r="AR403" s="6"/>
      <c r="AS403" s="6"/>
      <c r="AT403" s="6"/>
      <c r="AU403" s="6"/>
      <c r="AV403" s="6"/>
      <c r="AW403" s="6"/>
      <c r="AX403" s="1" t="s">
        <v>42</v>
      </c>
      <c r="AY403" s="1" t="s">
        <v>39</v>
      </c>
      <c r="AZ403" s="6"/>
      <c r="BA403" s="6"/>
      <c r="BB403" s="1" t="s">
        <v>42</v>
      </c>
      <c r="BC403" s="1" t="s">
        <v>33</v>
      </c>
      <c r="BD403" s="6"/>
      <c r="BE403" s="6"/>
      <c r="BF403" s="1" t="s">
        <v>42</v>
      </c>
      <c r="BG403" s="1" t="s">
        <v>39</v>
      </c>
      <c r="BH403" s="6"/>
      <c r="BI403" s="11"/>
      <c r="BJ403" s="1" t="s">
        <v>43</v>
      </c>
      <c r="BK403" s="1" t="s">
        <v>44</v>
      </c>
      <c r="BL403" s="6">
        <v>5.0000000000000001E-3</v>
      </c>
      <c r="BM403" s="6">
        <v>2.0299999999999998</v>
      </c>
      <c r="BN403" s="1" t="s">
        <v>45</v>
      </c>
      <c r="BO403" s="1" t="s">
        <v>44</v>
      </c>
      <c r="BP403" s="6"/>
      <c r="BQ403" s="6"/>
      <c r="BR403" s="1" t="s">
        <v>46</v>
      </c>
      <c r="BS403" s="1" t="s">
        <v>47</v>
      </c>
      <c r="BT403" s="6"/>
      <c r="BU403" s="6"/>
      <c r="BV403" s="1" t="s">
        <v>46</v>
      </c>
      <c r="BW403" s="1" t="s">
        <v>41</v>
      </c>
      <c r="BX403" s="6"/>
      <c r="BY403" s="6"/>
      <c r="BZ403" s="1" t="s">
        <v>46</v>
      </c>
      <c r="CA403" s="1" t="s">
        <v>48</v>
      </c>
      <c r="CB403" s="6"/>
      <c r="CC403" s="6"/>
      <c r="CD403" s="1" t="s">
        <v>46</v>
      </c>
      <c r="CE403" s="1" t="s">
        <v>48</v>
      </c>
      <c r="CF403" s="6"/>
      <c r="CG403" s="6"/>
      <c r="CH403" s="1" t="s">
        <v>46</v>
      </c>
      <c r="CI403" s="1" t="s">
        <v>39</v>
      </c>
      <c r="CJ403" s="6"/>
      <c r="CK403" s="6"/>
      <c r="CL403" s="1" t="s">
        <v>49</v>
      </c>
      <c r="CM403" s="1" t="s">
        <v>39</v>
      </c>
      <c r="CN403" s="6"/>
      <c r="CO403" s="6"/>
      <c r="CP403" s="1" t="s">
        <v>50</v>
      </c>
      <c r="CQ403" s="1" t="s">
        <v>51</v>
      </c>
      <c r="CR403" s="6"/>
      <c r="CS403" s="6"/>
      <c r="CT403" s="1" t="s">
        <v>50</v>
      </c>
      <c r="CU403" s="1" t="s">
        <v>39</v>
      </c>
      <c r="CV403" s="6"/>
      <c r="CW403" s="6"/>
      <c r="CX403" s="1" t="s">
        <v>50</v>
      </c>
      <c r="CY403" s="1" t="s">
        <v>39</v>
      </c>
      <c r="CZ403" s="6"/>
      <c r="DA403" s="6"/>
      <c r="DB403" s="1" t="s">
        <v>59</v>
      </c>
      <c r="DC403" s="1" t="s">
        <v>60</v>
      </c>
      <c r="DD403" s="6"/>
      <c r="DE403" s="6"/>
      <c r="DF403" s="1" t="s">
        <v>52</v>
      </c>
      <c r="DG403" s="1" t="s">
        <v>53</v>
      </c>
      <c r="DH403" s="6"/>
      <c r="DI403" s="6"/>
      <c r="DJ403" s="1" t="s">
        <v>31</v>
      </c>
      <c r="DK403" s="11">
        <f>0.254*G403</f>
        <v>14.201820720000001</v>
      </c>
    </row>
    <row r="404" spans="1:115" ht="15.75" x14ac:dyDescent="0.25">
      <c r="A404" s="6">
        <v>402</v>
      </c>
      <c r="B404" s="6">
        <v>3</v>
      </c>
      <c r="C404" s="9" t="s">
        <v>340</v>
      </c>
      <c r="D404" s="8" t="s">
        <v>373</v>
      </c>
      <c r="E404" s="6">
        <v>212.96299999999999</v>
      </c>
      <c r="F404" s="6">
        <v>11.898</v>
      </c>
      <c r="G404" s="10">
        <v>65.763720000000006</v>
      </c>
      <c r="H404" s="3">
        <f t="shared" si="31"/>
        <v>266.82871999999998</v>
      </c>
      <c r="I404" s="3">
        <f t="shared" si="32"/>
        <v>19.041984880000001</v>
      </c>
      <c r="J404" s="1" t="s">
        <v>28</v>
      </c>
      <c r="K404" s="1" t="s">
        <v>29</v>
      </c>
      <c r="L404" s="6"/>
      <c r="M404" s="6"/>
      <c r="N404" s="1" t="s">
        <v>30</v>
      </c>
      <c r="O404" s="1" t="s">
        <v>34</v>
      </c>
      <c r="P404" s="6"/>
      <c r="Q404" s="6"/>
      <c r="R404" s="1" t="s">
        <v>30</v>
      </c>
      <c r="S404" s="1" t="s">
        <v>32</v>
      </c>
      <c r="T404" s="6"/>
      <c r="U404" s="6"/>
      <c r="V404" s="6" t="s">
        <v>30</v>
      </c>
      <c r="W404" s="6" t="s">
        <v>33</v>
      </c>
      <c r="X404" s="6"/>
      <c r="Y404" s="6"/>
      <c r="Z404" s="1" t="s">
        <v>30</v>
      </c>
      <c r="AA404" s="1" t="s">
        <v>34</v>
      </c>
      <c r="AB404" s="6"/>
      <c r="AC404" s="6"/>
      <c r="AD404" s="1" t="s">
        <v>35</v>
      </c>
      <c r="AE404" s="1" t="s">
        <v>29</v>
      </c>
      <c r="AF404" s="6"/>
      <c r="AG404" s="6"/>
      <c r="AH404" s="1" t="s">
        <v>36</v>
      </c>
      <c r="AI404" s="1" t="s">
        <v>37</v>
      </c>
      <c r="AJ404" s="6"/>
      <c r="AK404" s="6"/>
      <c r="AL404" s="1" t="s">
        <v>38</v>
      </c>
      <c r="AM404" s="1" t="s">
        <v>39</v>
      </c>
      <c r="AN404" s="6"/>
      <c r="AO404" s="6"/>
      <c r="AP404" s="1" t="s">
        <v>40</v>
      </c>
      <c r="AQ404" s="1" t="s">
        <v>41</v>
      </c>
      <c r="AR404" s="6"/>
      <c r="AS404" s="6"/>
      <c r="AT404" s="6"/>
      <c r="AU404" s="6"/>
      <c r="AV404" s="6"/>
      <c r="AW404" s="6"/>
      <c r="AX404" s="1" t="s">
        <v>42</v>
      </c>
      <c r="AY404" s="1" t="s">
        <v>39</v>
      </c>
      <c r="AZ404" s="6"/>
      <c r="BA404" s="6"/>
      <c r="BB404" s="1" t="s">
        <v>42</v>
      </c>
      <c r="BC404" s="1" t="s">
        <v>33</v>
      </c>
      <c r="BD404" s="6"/>
      <c r="BE404" s="6"/>
      <c r="BF404" s="1" t="s">
        <v>42</v>
      </c>
      <c r="BG404" s="1" t="s">
        <v>39</v>
      </c>
      <c r="BH404" s="6"/>
      <c r="BI404" s="11"/>
      <c r="BJ404" s="1" t="s">
        <v>43</v>
      </c>
      <c r="BK404" s="1" t="s">
        <v>44</v>
      </c>
      <c r="BL404" s="6"/>
      <c r="BM404" s="6"/>
      <c r="BN404" s="1" t="s">
        <v>45</v>
      </c>
      <c r="BO404" s="1" t="s">
        <v>44</v>
      </c>
      <c r="BP404" s="6"/>
      <c r="BQ404" s="6"/>
      <c r="BR404" s="1" t="s">
        <v>46</v>
      </c>
      <c r="BS404" s="1" t="s">
        <v>47</v>
      </c>
      <c r="BT404" s="6"/>
      <c r="BU404" s="6"/>
      <c r="BV404" s="1" t="s">
        <v>46</v>
      </c>
      <c r="BW404" s="1" t="s">
        <v>41</v>
      </c>
      <c r="BX404" s="6"/>
      <c r="BY404" s="6"/>
      <c r="BZ404" s="1" t="s">
        <v>46</v>
      </c>
      <c r="CA404" s="1" t="s">
        <v>48</v>
      </c>
      <c r="CB404" s="6"/>
      <c r="CC404" s="6"/>
      <c r="CD404" s="1" t="s">
        <v>46</v>
      </c>
      <c r="CE404" s="1" t="s">
        <v>48</v>
      </c>
      <c r="CF404" s="6"/>
      <c r="CG404" s="6"/>
      <c r="CH404" s="1" t="s">
        <v>46</v>
      </c>
      <c r="CI404" s="1" t="s">
        <v>39</v>
      </c>
      <c r="CJ404" s="6"/>
      <c r="CK404" s="6"/>
      <c r="CL404" s="1" t="s">
        <v>49</v>
      </c>
      <c r="CM404" s="1" t="s">
        <v>39</v>
      </c>
      <c r="CN404" s="6"/>
      <c r="CO404" s="6"/>
      <c r="CP404" s="1" t="s">
        <v>50</v>
      </c>
      <c r="CQ404" s="1" t="s">
        <v>51</v>
      </c>
      <c r="CR404" s="6"/>
      <c r="CS404" s="6"/>
      <c r="CT404" s="1" t="s">
        <v>50</v>
      </c>
      <c r="CU404" s="1" t="s">
        <v>39</v>
      </c>
      <c r="CV404" s="6">
        <v>2</v>
      </c>
      <c r="CW404" s="6">
        <v>2.3380000000000001</v>
      </c>
      <c r="CX404" s="1" t="s">
        <v>50</v>
      </c>
      <c r="CY404" s="1" t="s">
        <v>39</v>
      </c>
      <c r="CZ404" s="6"/>
      <c r="DA404" s="6"/>
      <c r="DB404" s="1" t="s">
        <v>59</v>
      </c>
      <c r="DC404" s="1" t="s">
        <v>60</v>
      </c>
      <c r="DD404" s="6"/>
      <c r="DE404" s="6"/>
      <c r="DF404" s="1" t="s">
        <v>52</v>
      </c>
      <c r="DG404" s="1" t="s">
        <v>53</v>
      </c>
      <c r="DH404" s="6"/>
      <c r="DI404" s="6"/>
      <c r="DJ404" s="1" t="s">
        <v>31</v>
      </c>
      <c r="DK404" s="11">
        <f>0.254*G404</f>
        <v>16.70398488</v>
      </c>
    </row>
    <row r="405" spans="1:115" ht="15.75" x14ac:dyDescent="0.25">
      <c r="A405" s="6">
        <v>403</v>
      </c>
      <c r="B405" s="6">
        <v>3</v>
      </c>
      <c r="C405" s="9" t="s">
        <v>341</v>
      </c>
      <c r="D405" s="8" t="s">
        <v>373</v>
      </c>
      <c r="E405" s="6">
        <v>-33.917999999999999</v>
      </c>
      <c r="F405" s="6">
        <v>6.9850000000000003</v>
      </c>
      <c r="G405" s="10">
        <v>54.043559999999999</v>
      </c>
      <c r="H405" s="3">
        <f t="shared" si="31"/>
        <v>13.140560000000001</v>
      </c>
      <c r="I405" s="3">
        <f t="shared" si="32"/>
        <v>92.718999999999994</v>
      </c>
      <c r="J405" s="1" t="s">
        <v>28</v>
      </c>
      <c r="K405" s="1" t="s">
        <v>29</v>
      </c>
      <c r="L405" s="6">
        <v>0.06</v>
      </c>
      <c r="M405" s="6">
        <v>77.099999999999994</v>
      </c>
      <c r="N405" s="1" t="s">
        <v>30</v>
      </c>
      <c r="O405" s="1" t="s">
        <v>34</v>
      </c>
      <c r="P405" s="6"/>
      <c r="Q405" s="6"/>
      <c r="R405" s="1" t="s">
        <v>30</v>
      </c>
      <c r="S405" s="1" t="s">
        <v>32</v>
      </c>
      <c r="T405" s="6"/>
      <c r="U405" s="6"/>
      <c r="V405" s="6" t="s">
        <v>30</v>
      </c>
      <c r="W405" s="6" t="s">
        <v>33</v>
      </c>
      <c r="X405" s="6"/>
      <c r="Y405" s="6"/>
      <c r="Z405" s="1" t="s">
        <v>30</v>
      </c>
      <c r="AA405" s="1" t="s">
        <v>34</v>
      </c>
      <c r="AB405" s="6"/>
      <c r="AC405" s="6"/>
      <c r="AD405" s="1" t="s">
        <v>35</v>
      </c>
      <c r="AE405" s="1" t="s">
        <v>29</v>
      </c>
      <c r="AF405" s="6"/>
      <c r="AG405" s="6"/>
      <c r="AH405" s="1" t="s">
        <v>36</v>
      </c>
      <c r="AI405" s="1" t="s">
        <v>37</v>
      </c>
      <c r="AJ405" s="6"/>
      <c r="AK405" s="6"/>
      <c r="AL405" s="1" t="s">
        <v>38</v>
      </c>
      <c r="AM405" s="1" t="s">
        <v>39</v>
      </c>
      <c r="AN405" s="6">
        <v>3</v>
      </c>
      <c r="AO405" s="6">
        <v>2.153</v>
      </c>
      <c r="AP405" s="1" t="s">
        <v>40</v>
      </c>
      <c r="AQ405" s="1" t="s">
        <v>41</v>
      </c>
      <c r="AR405" s="6"/>
      <c r="AS405" s="6"/>
      <c r="AT405" s="6"/>
      <c r="AU405" s="6"/>
      <c r="AV405" s="6"/>
      <c r="AW405" s="6"/>
      <c r="AX405" s="1" t="s">
        <v>42</v>
      </c>
      <c r="AY405" s="1" t="s">
        <v>39</v>
      </c>
      <c r="AZ405" s="6"/>
      <c r="BA405" s="6"/>
      <c r="BB405" s="1" t="s">
        <v>42</v>
      </c>
      <c r="BC405" s="1" t="s">
        <v>33</v>
      </c>
      <c r="BD405" s="6"/>
      <c r="BE405" s="6"/>
      <c r="BF405" s="1" t="s">
        <v>42</v>
      </c>
      <c r="BG405" s="1" t="s">
        <v>39</v>
      </c>
      <c r="BH405" s="6"/>
      <c r="BI405" s="11"/>
      <c r="BJ405" s="1" t="s">
        <v>43</v>
      </c>
      <c r="BK405" s="1" t="s">
        <v>44</v>
      </c>
      <c r="BL405" s="6"/>
      <c r="BM405" s="6"/>
      <c r="BN405" s="1" t="s">
        <v>45</v>
      </c>
      <c r="BO405" s="1" t="s">
        <v>44</v>
      </c>
      <c r="BP405" s="6"/>
      <c r="BQ405" s="6"/>
      <c r="BR405" s="1" t="s">
        <v>46</v>
      </c>
      <c r="BS405" s="1" t="s">
        <v>47</v>
      </c>
      <c r="BT405" s="6"/>
      <c r="BU405" s="6"/>
      <c r="BV405" s="1" t="s">
        <v>46</v>
      </c>
      <c r="BW405" s="1" t="s">
        <v>41</v>
      </c>
      <c r="BX405" s="6"/>
      <c r="BY405" s="6"/>
      <c r="BZ405" s="1" t="s">
        <v>46</v>
      </c>
      <c r="CA405" s="1" t="s">
        <v>48</v>
      </c>
      <c r="CB405" s="6"/>
      <c r="CC405" s="6"/>
      <c r="CD405" s="1" t="s">
        <v>46</v>
      </c>
      <c r="CE405" s="1" t="s">
        <v>48</v>
      </c>
      <c r="CF405" s="6"/>
      <c r="CG405" s="6"/>
      <c r="CH405" s="1" t="s">
        <v>46</v>
      </c>
      <c r="CI405" s="1" t="s">
        <v>39</v>
      </c>
      <c r="CJ405" s="6"/>
      <c r="CK405" s="6"/>
      <c r="CL405" s="1" t="s">
        <v>49</v>
      </c>
      <c r="CM405" s="1" t="s">
        <v>39</v>
      </c>
      <c r="CN405" s="6"/>
      <c r="CO405" s="6"/>
      <c r="CP405" s="1" t="s">
        <v>50</v>
      </c>
      <c r="CQ405" s="1" t="s">
        <v>51</v>
      </c>
      <c r="CR405" s="6"/>
      <c r="CS405" s="6"/>
      <c r="CT405" s="1" t="s">
        <v>50</v>
      </c>
      <c r="CU405" s="1" t="s">
        <v>39</v>
      </c>
      <c r="CV405" s="6">
        <v>6</v>
      </c>
      <c r="CW405" s="6">
        <v>7.0140000000000002</v>
      </c>
      <c r="CX405" s="1" t="s">
        <v>50</v>
      </c>
      <c r="CY405" s="1" t="s">
        <v>39</v>
      </c>
      <c r="CZ405" s="6">
        <v>4</v>
      </c>
      <c r="DA405" s="6">
        <v>6.452</v>
      </c>
      <c r="DB405" s="1" t="s">
        <v>59</v>
      </c>
      <c r="DC405" s="1" t="s">
        <v>60</v>
      </c>
      <c r="DD405" s="6"/>
      <c r="DE405" s="6"/>
      <c r="DF405" s="1" t="s">
        <v>52</v>
      </c>
      <c r="DG405" s="1" t="s">
        <v>53</v>
      </c>
      <c r="DH405" s="6"/>
      <c r="DI405" s="6"/>
      <c r="DJ405" s="1" t="s">
        <v>31</v>
      </c>
      <c r="DK405" s="11"/>
    </row>
    <row r="406" spans="1:115" ht="15.75" x14ac:dyDescent="0.25">
      <c r="A406" s="6">
        <v>404</v>
      </c>
      <c r="B406" s="6">
        <v>3</v>
      </c>
      <c r="C406" s="9" t="s">
        <v>342</v>
      </c>
      <c r="D406" s="8" t="s">
        <v>373</v>
      </c>
      <c r="E406" s="6">
        <v>327.85899999999998</v>
      </c>
      <c r="F406" s="6">
        <v>47.423000000000002</v>
      </c>
      <c r="G406" s="10">
        <v>108.78372</v>
      </c>
      <c r="H406" s="3">
        <f t="shared" si="31"/>
        <v>389.21972</v>
      </c>
      <c r="I406" s="3">
        <f t="shared" si="32"/>
        <v>43.46206488</v>
      </c>
      <c r="J406" s="1" t="s">
        <v>28</v>
      </c>
      <c r="K406" s="1" t="s">
        <v>29</v>
      </c>
      <c r="L406" s="6"/>
      <c r="M406" s="6"/>
      <c r="N406" s="1" t="s">
        <v>30</v>
      </c>
      <c r="O406" s="1" t="s">
        <v>34</v>
      </c>
      <c r="P406" s="6"/>
      <c r="Q406" s="6"/>
      <c r="R406" s="1" t="s">
        <v>30</v>
      </c>
      <c r="S406" s="1" t="s">
        <v>32</v>
      </c>
      <c r="T406" s="6"/>
      <c r="U406" s="6"/>
      <c r="V406" s="6" t="s">
        <v>30</v>
      </c>
      <c r="W406" s="6" t="s">
        <v>33</v>
      </c>
      <c r="X406" s="6"/>
      <c r="Y406" s="6"/>
      <c r="Z406" s="1" t="s">
        <v>30</v>
      </c>
      <c r="AA406" s="1" t="s">
        <v>34</v>
      </c>
      <c r="AB406" s="6"/>
      <c r="AC406" s="6"/>
      <c r="AD406" s="1" t="s">
        <v>35</v>
      </c>
      <c r="AE406" s="1" t="s">
        <v>29</v>
      </c>
      <c r="AF406" s="6"/>
      <c r="AG406" s="6"/>
      <c r="AH406" s="1" t="s">
        <v>36</v>
      </c>
      <c r="AI406" s="1" t="s">
        <v>37</v>
      </c>
      <c r="AJ406" s="6"/>
      <c r="AK406" s="6"/>
      <c r="AL406" s="1" t="s">
        <v>38</v>
      </c>
      <c r="AM406" s="1" t="s">
        <v>39</v>
      </c>
      <c r="AN406" s="6">
        <v>1</v>
      </c>
      <c r="AO406" s="6">
        <v>0.49099999999999999</v>
      </c>
      <c r="AP406" s="1" t="s">
        <v>40</v>
      </c>
      <c r="AQ406" s="1" t="s">
        <v>41</v>
      </c>
      <c r="AR406" s="6"/>
      <c r="AS406" s="6"/>
      <c r="AT406" s="6"/>
      <c r="AU406" s="6"/>
      <c r="AV406" s="6"/>
      <c r="AW406" s="6"/>
      <c r="AX406" s="1" t="s">
        <v>42</v>
      </c>
      <c r="AY406" s="1" t="s">
        <v>39</v>
      </c>
      <c r="AZ406" s="6"/>
      <c r="BA406" s="6"/>
      <c r="BB406" s="1" t="s">
        <v>42</v>
      </c>
      <c r="BC406" s="1" t="s">
        <v>33</v>
      </c>
      <c r="BD406" s="6"/>
      <c r="BE406" s="6"/>
      <c r="BF406" s="1" t="s">
        <v>42</v>
      </c>
      <c r="BG406" s="1" t="s">
        <v>39</v>
      </c>
      <c r="BH406" s="6"/>
      <c r="BI406" s="11"/>
      <c r="BJ406" s="1" t="s">
        <v>43</v>
      </c>
      <c r="BK406" s="1" t="s">
        <v>44</v>
      </c>
      <c r="BL406" s="6"/>
      <c r="BM406" s="6"/>
      <c r="BN406" s="1" t="s">
        <v>45</v>
      </c>
      <c r="BO406" s="1" t="s">
        <v>44</v>
      </c>
      <c r="BP406" s="6"/>
      <c r="BQ406" s="6"/>
      <c r="BR406" s="1" t="s">
        <v>46</v>
      </c>
      <c r="BS406" s="1" t="s">
        <v>47</v>
      </c>
      <c r="BT406" s="6"/>
      <c r="BU406" s="6"/>
      <c r="BV406" s="1" t="s">
        <v>46</v>
      </c>
      <c r="BW406" s="1" t="s">
        <v>41</v>
      </c>
      <c r="BX406" s="6"/>
      <c r="BY406" s="6"/>
      <c r="BZ406" s="1" t="s">
        <v>46</v>
      </c>
      <c r="CA406" s="1" t="s">
        <v>48</v>
      </c>
      <c r="CB406" s="6"/>
      <c r="CC406" s="6"/>
      <c r="CD406" s="1" t="s">
        <v>46</v>
      </c>
      <c r="CE406" s="1" t="s">
        <v>48</v>
      </c>
      <c r="CF406" s="6">
        <v>0.01</v>
      </c>
      <c r="CG406" s="6">
        <v>15.34</v>
      </c>
      <c r="CH406" s="1" t="s">
        <v>46</v>
      </c>
      <c r="CI406" s="1" t="s">
        <v>39</v>
      </c>
      <c r="CJ406" s="6"/>
      <c r="CK406" s="6"/>
      <c r="CL406" s="1" t="s">
        <v>49</v>
      </c>
      <c r="CM406" s="1" t="s">
        <v>39</v>
      </c>
      <c r="CN406" s="6"/>
      <c r="CO406" s="6"/>
      <c r="CP406" s="1" t="s">
        <v>50</v>
      </c>
      <c r="CQ406" s="1" t="s">
        <v>51</v>
      </c>
      <c r="CR406" s="6"/>
      <c r="CS406" s="6"/>
      <c r="CT406" s="1" t="s">
        <v>50</v>
      </c>
      <c r="CU406" s="1" t="s">
        <v>39</v>
      </c>
      <c r="CV406" s="6"/>
      <c r="CW406" s="6"/>
      <c r="CX406" s="1" t="s">
        <v>50</v>
      </c>
      <c r="CY406" s="1" t="s">
        <v>39</v>
      </c>
      <c r="CZ406" s="6"/>
      <c r="DA406" s="6"/>
      <c r="DB406" s="1" t="s">
        <v>59</v>
      </c>
      <c r="DC406" s="1" t="s">
        <v>60</v>
      </c>
      <c r="DD406" s="6"/>
      <c r="DE406" s="6"/>
      <c r="DF406" s="1" t="s">
        <v>52</v>
      </c>
      <c r="DG406" s="1" t="s">
        <v>53</v>
      </c>
      <c r="DH406" s="6"/>
      <c r="DI406" s="6"/>
      <c r="DJ406" s="1" t="s">
        <v>31</v>
      </c>
      <c r="DK406" s="11">
        <f t="shared" ref="DK406:DK411" si="34">0.254*G406</f>
        <v>27.63106488</v>
      </c>
    </row>
    <row r="407" spans="1:115" ht="15.75" x14ac:dyDescent="0.25">
      <c r="A407" s="6">
        <v>405</v>
      </c>
      <c r="B407" s="6">
        <v>3</v>
      </c>
      <c r="C407" s="9" t="s">
        <v>343</v>
      </c>
      <c r="D407" s="8" t="s">
        <v>373</v>
      </c>
      <c r="E407" s="6">
        <v>105.386</v>
      </c>
      <c r="F407" s="6">
        <v>21.265000000000001</v>
      </c>
      <c r="G407" s="10">
        <v>40.343400000000003</v>
      </c>
      <c r="H407" s="3">
        <f t="shared" si="31"/>
        <v>124.4644</v>
      </c>
      <c r="I407" s="3">
        <f t="shared" si="32"/>
        <v>11.860223600000001</v>
      </c>
      <c r="J407" s="1" t="s">
        <v>28</v>
      </c>
      <c r="K407" s="1" t="s">
        <v>29</v>
      </c>
      <c r="L407" s="6"/>
      <c r="M407" s="6"/>
      <c r="N407" s="1" t="s">
        <v>30</v>
      </c>
      <c r="O407" s="1" t="s">
        <v>34</v>
      </c>
      <c r="P407" s="6"/>
      <c r="Q407" s="6"/>
      <c r="R407" s="1" t="s">
        <v>30</v>
      </c>
      <c r="S407" s="1" t="s">
        <v>32</v>
      </c>
      <c r="T407" s="6"/>
      <c r="U407" s="6"/>
      <c r="V407" s="6" t="s">
        <v>30</v>
      </c>
      <c r="W407" s="6" t="s">
        <v>33</v>
      </c>
      <c r="X407" s="6"/>
      <c r="Y407" s="6"/>
      <c r="Z407" s="1" t="s">
        <v>30</v>
      </c>
      <c r="AA407" s="1" t="s">
        <v>34</v>
      </c>
      <c r="AB407" s="6"/>
      <c r="AC407" s="6"/>
      <c r="AD407" s="1" t="s">
        <v>35</v>
      </c>
      <c r="AE407" s="1" t="s">
        <v>29</v>
      </c>
      <c r="AF407" s="6"/>
      <c r="AG407" s="6"/>
      <c r="AH407" s="1" t="s">
        <v>36</v>
      </c>
      <c r="AI407" s="1" t="s">
        <v>37</v>
      </c>
      <c r="AJ407" s="6"/>
      <c r="AK407" s="6"/>
      <c r="AL407" s="1" t="s">
        <v>38</v>
      </c>
      <c r="AM407" s="1" t="s">
        <v>39</v>
      </c>
      <c r="AN407" s="6"/>
      <c r="AO407" s="6"/>
      <c r="AP407" s="1" t="s">
        <v>40</v>
      </c>
      <c r="AQ407" s="1" t="s">
        <v>41</v>
      </c>
      <c r="AR407" s="6"/>
      <c r="AS407" s="6"/>
      <c r="AT407" s="6"/>
      <c r="AU407" s="6"/>
      <c r="AV407" s="6"/>
      <c r="AW407" s="6"/>
      <c r="AX407" s="1" t="s">
        <v>42</v>
      </c>
      <c r="AY407" s="1" t="s">
        <v>39</v>
      </c>
      <c r="AZ407" s="6"/>
      <c r="BA407" s="6"/>
      <c r="BB407" s="1" t="s">
        <v>42</v>
      </c>
      <c r="BC407" s="1" t="s">
        <v>33</v>
      </c>
      <c r="BD407" s="6"/>
      <c r="BE407" s="6"/>
      <c r="BF407" s="1" t="s">
        <v>42</v>
      </c>
      <c r="BG407" s="1" t="s">
        <v>39</v>
      </c>
      <c r="BH407" s="6"/>
      <c r="BI407" s="11"/>
      <c r="BJ407" s="1" t="s">
        <v>43</v>
      </c>
      <c r="BK407" s="1" t="s">
        <v>44</v>
      </c>
      <c r="BL407" s="6"/>
      <c r="BM407" s="6"/>
      <c r="BN407" s="1" t="s">
        <v>45</v>
      </c>
      <c r="BO407" s="1" t="s">
        <v>44</v>
      </c>
      <c r="BP407" s="6"/>
      <c r="BQ407" s="6"/>
      <c r="BR407" s="1" t="s">
        <v>46</v>
      </c>
      <c r="BS407" s="1" t="s">
        <v>47</v>
      </c>
      <c r="BT407" s="6"/>
      <c r="BU407" s="6"/>
      <c r="BV407" s="1" t="s">
        <v>46</v>
      </c>
      <c r="BW407" s="1" t="s">
        <v>41</v>
      </c>
      <c r="BX407" s="6"/>
      <c r="BY407" s="6"/>
      <c r="BZ407" s="1" t="s">
        <v>46</v>
      </c>
      <c r="CA407" s="1" t="s">
        <v>48</v>
      </c>
      <c r="CB407" s="6"/>
      <c r="CC407" s="6"/>
      <c r="CD407" s="1" t="s">
        <v>46</v>
      </c>
      <c r="CE407" s="1" t="s">
        <v>48</v>
      </c>
      <c r="CF407" s="6"/>
      <c r="CG407" s="6"/>
      <c r="CH407" s="1" t="s">
        <v>46</v>
      </c>
      <c r="CI407" s="1" t="s">
        <v>39</v>
      </c>
      <c r="CJ407" s="6"/>
      <c r="CK407" s="6"/>
      <c r="CL407" s="1" t="s">
        <v>49</v>
      </c>
      <c r="CM407" s="1" t="s">
        <v>39</v>
      </c>
      <c r="CN407" s="6"/>
      <c r="CO407" s="6"/>
      <c r="CP407" s="1" t="s">
        <v>50</v>
      </c>
      <c r="CQ407" s="1" t="s">
        <v>51</v>
      </c>
      <c r="CR407" s="6"/>
      <c r="CS407" s="6"/>
      <c r="CT407" s="1" t="s">
        <v>50</v>
      </c>
      <c r="CU407" s="1" t="s">
        <v>39</v>
      </c>
      <c r="CV407" s="6"/>
      <c r="CW407" s="6"/>
      <c r="CX407" s="1" t="s">
        <v>50</v>
      </c>
      <c r="CY407" s="1" t="s">
        <v>39</v>
      </c>
      <c r="CZ407" s="6">
        <v>1</v>
      </c>
      <c r="DA407" s="6">
        <v>1.613</v>
      </c>
      <c r="DB407" s="1" t="s">
        <v>59</v>
      </c>
      <c r="DC407" s="1" t="s">
        <v>60</v>
      </c>
      <c r="DD407" s="6"/>
      <c r="DE407" s="6"/>
      <c r="DF407" s="1" t="s">
        <v>52</v>
      </c>
      <c r="DG407" s="1" t="s">
        <v>53</v>
      </c>
      <c r="DH407" s="6"/>
      <c r="DI407" s="6"/>
      <c r="DJ407" s="1" t="s">
        <v>31</v>
      </c>
      <c r="DK407" s="11">
        <f t="shared" si="34"/>
        <v>10.247223600000002</v>
      </c>
    </row>
    <row r="408" spans="1:115" ht="15.75" x14ac:dyDescent="0.25">
      <c r="A408" s="6">
        <v>406</v>
      </c>
      <c r="B408" s="6">
        <v>3</v>
      </c>
      <c r="C408" s="9" t="s">
        <v>344</v>
      </c>
      <c r="D408" s="8" t="s">
        <v>373</v>
      </c>
      <c r="E408" s="6">
        <v>129.67699999999999</v>
      </c>
      <c r="F408" s="6">
        <v>417.63799999999998</v>
      </c>
      <c r="G408" s="10">
        <v>111.22752</v>
      </c>
      <c r="H408" s="3">
        <f t="shared" si="31"/>
        <v>-176.73348000000001</v>
      </c>
      <c r="I408" s="3">
        <f t="shared" si="32"/>
        <v>28.251790079999999</v>
      </c>
      <c r="J408" s="1" t="s">
        <v>28</v>
      </c>
      <c r="K408" s="1" t="s">
        <v>29</v>
      </c>
      <c r="L408" s="6"/>
      <c r="M408" s="6"/>
      <c r="N408" s="1" t="s">
        <v>30</v>
      </c>
      <c r="O408" s="1" t="s">
        <v>34</v>
      </c>
      <c r="P408" s="6"/>
      <c r="Q408" s="6"/>
      <c r="R408" s="1" t="s">
        <v>30</v>
      </c>
      <c r="S408" s="1" t="s">
        <v>32</v>
      </c>
      <c r="T408" s="6"/>
      <c r="U408" s="6"/>
      <c r="V408" s="6" t="s">
        <v>30</v>
      </c>
      <c r="W408" s="6" t="s">
        <v>33</v>
      </c>
      <c r="X408" s="6"/>
      <c r="Y408" s="6"/>
      <c r="Z408" s="1" t="s">
        <v>30</v>
      </c>
      <c r="AA408" s="1" t="s">
        <v>34</v>
      </c>
      <c r="AB408" s="6"/>
      <c r="AC408" s="6"/>
      <c r="AD408" s="1" t="s">
        <v>35</v>
      </c>
      <c r="AE408" s="1" t="s">
        <v>29</v>
      </c>
      <c r="AF408" s="6"/>
      <c r="AG408" s="6"/>
      <c r="AH408" s="1" t="s">
        <v>36</v>
      </c>
      <c r="AI408" s="1" t="s">
        <v>37</v>
      </c>
      <c r="AJ408" s="6"/>
      <c r="AK408" s="6"/>
      <c r="AL408" s="1" t="s">
        <v>38</v>
      </c>
      <c r="AM408" s="1" t="s">
        <v>39</v>
      </c>
      <c r="AN408" s="6"/>
      <c r="AO408" s="6"/>
      <c r="AP408" s="1" t="s">
        <v>40</v>
      </c>
      <c r="AQ408" s="1" t="s">
        <v>41</v>
      </c>
      <c r="AR408" s="6"/>
      <c r="AS408" s="6"/>
      <c r="AT408" s="6"/>
      <c r="AU408" s="6"/>
      <c r="AV408" s="6"/>
      <c r="AW408" s="6"/>
      <c r="AX408" s="1" t="s">
        <v>42</v>
      </c>
      <c r="AY408" s="1" t="s">
        <v>39</v>
      </c>
      <c r="AZ408" s="6"/>
      <c r="BA408" s="6"/>
      <c r="BB408" s="1" t="s">
        <v>42</v>
      </c>
      <c r="BC408" s="1" t="s">
        <v>33</v>
      </c>
      <c r="BD408" s="6"/>
      <c r="BE408" s="6"/>
      <c r="BF408" s="1" t="s">
        <v>42</v>
      </c>
      <c r="BG408" s="1" t="s">
        <v>39</v>
      </c>
      <c r="BH408" s="6"/>
      <c r="BI408" s="11"/>
      <c r="BJ408" s="1" t="s">
        <v>43</v>
      </c>
      <c r="BK408" s="1" t="s">
        <v>44</v>
      </c>
      <c r="BL408" s="6"/>
      <c r="BM408" s="6"/>
      <c r="BN408" s="1" t="s">
        <v>45</v>
      </c>
      <c r="BO408" s="1" t="s">
        <v>44</v>
      </c>
      <c r="BP408" s="6"/>
      <c r="BQ408" s="6"/>
      <c r="BR408" s="1" t="s">
        <v>46</v>
      </c>
      <c r="BS408" s="1" t="s">
        <v>47</v>
      </c>
      <c r="BT408" s="6"/>
      <c r="BU408" s="6"/>
      <c r="BV408" s="1" t="s">
        <v>46</v>
      </c>
      <c r="BW408" s="1" t="s">
        <v>41</v>
      </c>
      <c r="BX408" s="6"/>
      <c r="BY408" s="6"/>
      <c r="BZ408" s="1" t="s">
        <v>46</v>
      </c>
      <c r="CA408" s="1" t="s">
        <v>48</v>
      </c>
      <c r="CB408" s="6"/>
      <c r="CC408" s="6"/>
      <c r="CD408" s="1" t="s">
        <v>46</v>
      </c>
      <c r="CE408" s="1" t="s">
        <v>48</v>
      </c>
      <c r="CF408" s="6"/>
      <c r="CG408" s="6"/>
      <c r="CH408" s="1" t="s">
        <v>46</v>
      </c>
      <c r="CI408" s="1" t="s">
        <v>39</v>
      </c>
      <c r="CJ408" s="6"/>
      <c r="CK408" s="6"/>
      <c r="CL408" s="1" t="s">
        <v>49</v>
      </c>
      <c r="CM408" s="1" t="s">
        <v>39</v>
      </c>
      <c r="CN408" s="6"/>
      <c r="CO408" s="6"/>
      <c r="CP408" s="1" t="s">
        <v>50</v>
      </c>
      <c r="CQ408" s="1" t="s">
        <v>51</v>
      </c>
      <c r="CR408" s="6"/>
      <c r="CS408" s="6"/>
      <c r="CT408" s="1" t="s">
        <v>50</v>
      </c>
      <c r="CU408" s="1" t="s">
        <v>39</v>
      </c>
      <c r="CV408" s="6"/>
      <c r="CW408" s="6"/>
      <c r="CX408" s="1" t="s">
        <v>50</v>
      </c>
      <c r="CY408" s="1" t="s">
        <v>39</v>
      </c>
      <c r="CZ408" s="6"/>
      <c r="DA408" s="6"/>
      <c r="DB408" s="1" t="s">
        <v>59</v>
      </c>
      <c r="DC408" s="1" t="s">
        <v>60</v>
      </c>
      <c r="DD408" s="6"/>
      <c r="DE408" s="6"/>
      <c r="DF408" s="1" t="s">
        <v>52</v>
      </c>
      <c r="DG408" s="1" t="s">
        <v>53</v>
      </c>
      <c r="DH408" s="6"/>
      <c r="DI408" s="6"/>
      <c r="DJ408" s="1" t="s">
        <v>31</v>
      </c>
      <c r="DK408" s="11">
        <f t="shared" si="34"/>
        <v>28.251790079999999</v>
      </c>
    </row>
    <row r="409" spans="1:115" ht="15.75" x14ac:dyDescent="0.25">
      <c r="A409" s="6">
        <v>407</v>
      </c>
      <c r="B409" s="6">
        <v>3</v>
      </c>
      <c r="C409" s="9" t="s">
        <v>345</v>
      </c>
      <c r="D409" s="8" t="s">
        <v>373</v>
      </c>
      <c r="E409" s="6">
        <v>79.662999999999997</v>
      </c>
      <c r="F409" s="6">
        <v>6.07</v>
      </c>
      <c r="G409" s="10">
        <v>61.905000000000001</v>
      </c>
      <c r="H409" s="3">
        <f t="shared" si="31"/>
        <v>135.49799999999999</v>
      </c>
      <c r="I409" s="3">
        <f t="shared" si="32"/>
        <v>21.02787</v>
      </c>
      <c r="J409" s="1" t="s">
        <v>28</v>
      </c>
      <c r="K409" s="1" t="s">
        <v>29</v>
      </c>
      <c r="L409" s="6"/>
      <c r="M409" s="6"/>
      <c r="N409" s="1" t="s">
        <v>30</v>
      </c>
      <c r="O409" s="1" t="s">
        <v>34</v>
      </c>
      <c r="P409" s="6"/>
      <c r="Q409" s="6"/>
      <c r="R409" s="1" t="s">
        <v>30</v>
      </c>
      <c r="S409" s="1" t="s">
        <v>32</v>
      </c>
      <c r="T409" s="6"/>
      <c r="U409" s="6"/>
      <c r="V409" s="6" t="s">
        <v>30</v>
      </c>
      <c r="W409" s="6" t="s">
        <v>33</v>
      </c>
      <c r="X409" s="6"/>
      <c r="Y409" s="6"/>
      <c r="Z409" s="1" t="s">
        <v>30</v>
      </c>
      <c r="AA409" s="1" t="s">
        <v>34</v>
      </c>
      <c r="AB409" s="6"/>
      <c r="AC409" s="6"/>
      <c r="AD409" s="1" t="s">
        <v>35</v>
      </c>
      <c r="AE409" s="1" t="s">
        <v>29</v>
      </c>
      <c r="AF409" s="6"/>
      <c r="AG409" s="6"/>
      <c r="AH409" s="1" t="s">
        <v>36</v>
      </c>
      <c r="AI409" s="1" t="s">
        <v>37</v>
      </c>
      <c r="AJ409" s="6"/>
      <c r="AK409" s="6"/>
      <c r="AL409" s="1" t="s">
        <v>38</v>
      </c>
      <c r="AM409" s="1" t="s">
        <v>39</v>
      </c>
      <c r="AN409" s="6">
        <v>8</v>
      </c>
      <c r="AO409" s="6">
        <v>5.3040000000000003</v>
      </c>
      <c r="AP409" s="1" t="s">
        <v>40</v>
      </c>
      <c r="AQ409" s="1" t="s">
        <v>41</v>
      </c>
      <c r="AR409" s="6"/>
      <c r="AS409" s="6"/>
      <c r="AT409" s="6"/>
      <c r="AU409" s="6"/>
      <c r="AV409" s="6"/>
      <c r="AW409" s="6"/>
      <c r="AX409" s="1" t="s">
        <v>42</v>
      </c>
      <c r="AY409" s="1" t="s">
        <v>39</v>
      </c>
      <c r="AZ409" s="6"/>
      <c r="BA409" s="6"/>
      <c r="BB409" s="1" t="s">
        <v>42</v>
      </c>
      <c r="BC409" s="1" t="s">
        <v>33</v>
      </c>
      <c r="BD409" s="6"/>
      <c r="BE409" s="6"/>
      <c r="BF409" s="1" t="s">
        <v>42</v>
      </c>
      <c r="BG409" s="1" t="s">
        <v>39</v>
      </c>
      <c r="BH409" s="6"/>
      <c r="BI409" s="11"/>
      <c r="BJ409" s="1" t="s">
        <v>43</v>
      </c>
      <c r="BK409" s="1" t="s">
        <v>44</v>
      </c>
      <c r="BL409" s="6"/>
      <c r="BM409" s="6"/>
      <c r="BN409" s="1" t="s">
        <v>45</v>
      </c>
      <c r="BO409" s="1" t="s">
        <v>44</v>
      </c>
      <c r="BP409" s="6"/>
      <c r="BQ409" s="6"/>
      <c r="BR409" s="1" t="s">
        <v>46</v>
      </c>
      <c r="BS409" s="1" t="s">
        <v>47</v>
      </c>
      <c r="BT409" s="6"/>
      <c r="BU409" s="6"/>
      <c r="BV409" s="1" t="s">
        <v>46</v>
      </c>
      <c r="BW409" s="1" t="s">
        <v>41</v>
      </c>
      <c r="BX409" s="6"/>
      <c r="BY409" s="6"/>
      <c r="BZ409" s="1" t="s">
        <v>46</v>
      </c>
      <c r="CA409" s="1" t="s">
        <v>48</v>
      </c>
      <c r="CB409" s="6"/>
      <c r="CC409" s="6"/>
      <c r="CD409" s="1" t="s">
        <v>46</v>
      </c>
      <c r="CE409" s="1" t="s">
        <v>48</v>
      </c>
      <c r="CF409" s="6"/>
      <c r="CG409" s="6"/>
      <c r="CH409" s="1" t="s">
        <v>46</v>
      </c>
      <c r="CI409" s="1" t="s">
        <v>39</v>
      </c>
      <c r="CJ409" s="6"/>
      <c r="CK409" s="6"/>
      <c r="CL409" s="1" t="s">
        <v>49</v>
      </c>
      <c r="CM409" s="1" t="s">
        <v>39</v>
      </c>
      <c r="CN409" s="6"/>
      <c r="CO409" s="6"/>
      <c r="CP409" s="1" t="s">
        <v>50</v>
      </c>
      <c r="CQ409" s="1" t="s">
        <v>51</v>
      </c>
      <c r="CR409" s="6"/>
      <c r="CS409" s="6"/>
      <c r="CT409" s="1" t="s">
        <v>50</v>
      </c>
      <c r="CU409" s="1" t="s">
        <v>39</v>
      </c>
      <c r="CV409" s="6"/>
      <c r="CW409" s="6"/>
      <c r="CX409" s="1" t="s">
        <v>50</v>
      </c>
      <c r="CY409" s="1" t="s">
        <v>39</v>
      </c>
      <c r="CZ409" s="6"/>
      <c r="DA409" s="6"/>
      <c r="DB409" s="1" t="s">
        <v>59</v>
      </c>
      <c r="DC409" s="1" t="s">
        <v>60</v>
      </c>
      <c r="DD409" s="6"/>
      <c r="DE409" s="6"/>
      <c r="DF409" s="1" t="s">
        <v>52</v>
      </c>
      <c r="DG409" s="1" t="s">
        <v>53</v>
      </c>
      <c r="DH409" s="6"/>
      <c r="DI409" s="6"/>
      <c r="DJ409" s="1" t="s">
        <v>31</v>
      </c>
      <c r="DK409" s="11">
        <f t="shared" si="34"/>
        <v>15.72387</v>
      </c>
    </row>
    <row r="410" spans="1:115" ht="15.75" x14ac:dyDescent="0.25">
      <c r="A410" s="6">
        <v>408</v>
      </c>
      <c r="B410" s="6">
        <v>3</v>
      </c>
      <c r="C410" s="9" t="s">
        <v>346</v>
      </c>
      <c r="D410" s="8" t="s">
        <v>373</v>
      </c>
      <c r="E410" s="6">
        <v>201.869</v>
      </c>
      <c r="F410" s="6">
        <v>7.3680000000000003</v>
      </c>
      <c r="G410" s="10">
        <v>79.577640000000002</v>
      </c>
      <c r="H410" s="3">
        <f t="shared" si="31"/>
        <v>274.07864000000001</v>
      </c>
      <c r="I410" s="3">
        <f t="shared" si="32"/>
        <v>41.42972056</v>
      </c>
      <c r="J410" s="1" t="s">
        <v>28</v>
      </c>
      <c r="K410" s="1" t="s">
        <v>29</v>
      </c>
      <c r="L410" s="6"/>
      <c r="M410" s="6"/>
      <c r="N410" s="1" t="s">
        <v>30</v>
      </c>
      <c r="O410" s="1" t="s">
        <v>34</v>
      </c>
      <c r="P410" s="6"/>
      <c r="Q410" s="6"/>
      <c r="R410" s="1" t="s">
        <v>30</v>
      </c>
      <c r="S410" s="1" t="s">
        <v>32</v>
      </c>
      <c r="T410" s="6"/>
      <c r="U410" s="6"/>
      <c r="V410" s="6" t="s">
        <v>30</v>
      </c>
      <c r="W410" s="6" t="s">
        <v>33</v>
      </c>
      <c r="X410" s="6"/>
      <c r="Y410" s="6"/>
      <c r="Z410" s="1" t="s">
        <v>30</v>
      </c>
      <c r="AA410" s="1" t="s">
        <v>34</v>
      </c>
      <c r="AB410" s="6"/>
      <c r="AC410" s="6"/>
      <c r="AD410" s="1" t="s">
        <v>35</v>
      </c>
      <c r="AE410" s="1" t="s">
        <v>29</v>
      </c>
      <c r="AF410" s="6"/>
      <c r="AG410" s="6"/>
      <c r="AH410" s="1" t="s">
        <v>36</v>
      </c>
      <c r="AI410" s="1" t="s">
        <v>37</v>
      </c>
      <c r="AJ410" s="6"/>
      <c r="AK410" s="6"/>
      <c r="AL410" s="1" t="s">
        <v>38</v>
      </c>
      <c r="AM410" s="1" t="s">
        <v>39</v>
      </c>
      <c r="AN410" s="6">
        <v>4</v>
      </c>
      <c r="AO410" s="6">
        <v>3.2029999999999998</v>
      </c>
      <c r="AP410" s="1" t="s">
        <v>40</v>
      </c>
      <c r="AQ410" s="1" t="s">
        <v>41</v>
      </c>
      <c r="AR410" s="6"/>
      <c r="AS410" s="6"/>
      <c r="AT410" s="6"/>
      <c r="AU410" s="6"/>
      <c r="AV410" s="6"/>
      <c r="AW410" s="6"/>
      <c r="AX410" s="1" t="s">
        <v>42</v>
      </c>
      <c r="AY410" s="1" t="s">
        <v>39</v>
      </c>
      <c r="AZ410" s="6"/>
      <c r="BA410" s="6"/>
      <c r="BB410" s="1" t="s">
        <v>42</v>
      </c>
      <c r="BC410" s="1" t="s">
        <v>33</v>
      </c>
      <c r="BD410" s="6">
        <v>1</v>
      </c>
      <c r="BE410" s="6">
        <v>7.4059999999999997</v>
      </c>
      <c r="BF410" s="1" t="s">
        <v>42</v>
      </c>
      <c r="BG410" s="1" t="s">
        <v>39</v>
      </c>
      <c r="BH410" s="6"/>
      <c r="BI410" s="11"/>
      <c r="BJ410" s="1" t="s">
        <v>43</v>
      </c>
      <c r="BK410" s="1" t="s">
        <v>44</v>
      </c>
      <c r="BL410" s="6">
        <v>2E-3</v>
      </c>
      <c r="BM410" s="6">
        <v>0.81200000000000006</v>
      </c>
      <c r="BN410" s="1" t="s">
        <v>45</v>
      </c>
      <c r="BO410" s="1" t="s">
        <v>44</v>
      </c>
      <c r="BP410" s="6"/>
      <c r="BQ410" s="6"/>
      <c r="BR410" s="1" t="s">
        <v>46</v>
      </c>
      <c r="BS410" s="1" t="s">
        <v>47</v>
      </c>
      <c r="BT410" s="6"/>
      <c r="BU410" s="6"/>
      <c r="BV410" s="1" t="s">
        <v>46</v>
      </c>
      <c r="BW410" s="1" t="s">
        <v>41</v>
      </c>
      <c r="BX410" s="6"/>
      <c r="BY410" s="6"/>
      <c r="BZ410" s="1" t="s">
        <v>46</v>
      </c>
      <c r="CA410" s="1" t="s">
        <v>48</v>
      </c>
      <c r="CB410" s="6"/>
      <c r="CC410" s="6"/>
      <c r="CD410" s="1" t="s">
        <v>46</v>
      </c>
      <c r="CE410" s="1" t="s">
        <v>48</v>
      </c>
      <c r="CF410" s="6"/>
      <c r="CG410" s="6"/>
      <c r="CH410" s="1" t="s">
        <v>46</v>
      </c>
      <c r="CI410" s="1" t="s">
        <v>39</v>
      </c>
      <c r="CJ410" s="6"/>
      <c r="CK410" s="6"/>
      <c r="CL410" s="1" t="s">
        <v>49</v>
      </c>
      <c r="CM410" s="1" t="s">
        <v>39</v>
      </c>
      <c r="CN410" s="6"/>
      <c r="CO410" s="6"/>
      <c r="CP410" s="1" t="s">
        <v>50</v>
      </c>
      <c r="CQ410" s="1" t="s">
        <v>51</v>
      </c>
      <c r="CR410" s="6"/>
      <c r="CS410" s="6"/>
      <c r="CT410" s="1" t="s">
        <v>50</v>
      </c>
      <c r="CU410" s="1" t="s">
        <v>39</v>
      </c>
      <c r="CV410" s="6">
        <v>7</v>
      </c>
      <c r="CW410" s="6">
        <v>8.1829999999999998</v>
      </c>
      <c r="CX410" s="1" t="s">
        <v>50</v>
      </c>
      <c r="CY410" s="1" t="s">
        <v>39</v>
      </c>
      <c r="CZ410" s="6">
        <v>1</v>
      </c>
      <c r="DA410" s="6">
        <v>1.613</v>
      </c>
      <c r="DB410" s="1" t="s">
        <v>59</v>
      </c>
      <c r="DC410" s="1" t="s">
        <v>60</v>
      </c>
      <c r="DD410" s="6"/>
      <c r="DE410" s="6"/>
      <c r="DF410" s="1" t="s">
        <v>52</v>
      </c>
      <c r="DG410" s="1" t="s">
        <v>53</v>
      </c>
      <c r="DH410" s="6"/>
      <c r="DI410" s="6"/>
      <c r="DJ410" s="1" t="s">
        <v>31</v>
      </c>
      <c r="DK410" s="11">
        <f t="shared" si="34"/>
        <v>20.212720560000001</v>
      </c>
    </row>
    <row r="411" spans="1:115" ht="15.75" x14ac:dyDescent="0.25">
      <c r="A411" s="6">
        <v>409</v>
      </c>
      <c r="B411" s="6">
        <v>3</v>
      </c>
      <c r="C411" s="9" t="s">
        <v>347</v>
      </c>
      <c r="D411" s="8" t="s">
        <v>373</v>
      </c>
      <c r="E411" s="6">
        <v>260.459</v>
      </c>
      <c r="F411" s="6">
        <v>9.3309999999999995</v>
      </c>
      <c r="G411" s="10">
        <v>86.843519999999998</v>
      </c>
      <c r="H411" s="3">
        <f t="shared" si="31"/>
        <v>337.97152</v>
      </c>
      <c r="I411" s="3">
        <f t="shared" si="32"/>
        <v>38.190254080000003</v>
      </c>
      <c r="J411" s="1" t="s">
        <v>28</v>
      </c>
      <c r="K411" s="1" t="s">
        <v>29</v>
      </c>
      <c r="L411" s="6"/>
      <c r="M411" s="6"/>
      <c r="N411" s="1" t="s">
        <v>30</v>
      </c>
      <c r="O411" s="1" t="s">
        <v>34</v>
      </c>
      <c r="P411" s="6"/>
      <c r="Q411" s="6"/>
      <c r="R411" s="1" t="s">
        <v>30</v>
      </c>
      <c r="S411" s="1" t="s">
        <v>32</v>
      </c>
      <c r="T411" s="6"/>
      <c r="U411" s="6"/>
      <c r="V411" s="6" t="s">
        <v>30</v>
      </c>
      <c r="W411" s="6" t="s">
        <v>33</v>
      </c>
      <c r="X411" s="6"/>
      <c r="Y411" s="6"/>
      <c r="Z411" s="1" t="s">
        <v>30</v>
      </c>
      <c r="AA411" s="1" t="s">
        <v>34</v>
      </c>
      <c r="AB411" s="6"/>
      <c r="AC411" s="6"/>
      <c r="AD411" s="1" t="s">
        <v>35</v>
      </c>
      <c r="AE411" s="1" t="s">
        <v>29</v>
      </c>
      <c r="AF411" s="6"/>
      <c r="AG411" s="6"/>
      <c r="AH411" s="1" t="s">
        <v>36</v>
      </c>
      <c r="AI411" s="1" t="s">
        <v>37</v>
      </c>
      <c r="AJ411" s="6"/>
      <c r="AK411" s="6"/>
      <c r="AL411" s="1" t="s">
        <v>38</v>
      </c>
      <c r="AM411" s="1" t="s">
        <v>39</v>
      </c>
      <c r="AN411" s="6">
        <v>3</v>
      </c>
      <c r="AO411" s="6">
        <v>2.153</v>
      </c>
      <c r="AP411" s="1" t="s">
        <v>40</v>
      </c>
      <c r="AQ411" s="1" t="s">
        <v>41</v>
      </c>
      <c r="AR411" s="6"/>
      <c r="AS411" s="6"/>
      <c r="AT411" s="6"/>
      <c r="AU411" s="6"/>
      <c r="AV411" s="6"/>
      <c r="AW411" s="6"/>
      <c r="AX411" s="1" t="s">
        <v>42</v>
      </c>
      <c r="AY411" s="1" t="s">
        <v>39</v>
      </c>
      <c r="AZ411" s="6"/>
      <c r="BA411" s="6"/>
      <c r="BB411" s="1" t="s">
        <v>42</v>
      </c>
      <c r="BC411" s="1" t="s">
        <v>33</v>
      </c>
      <c r="BD411" s="6"/>
      <c r="BE411" s="6"/>
      <c r="BF411" s="1" t="s">
        <v>42</v>
      </c>
      <c r="BG411" s="1" t="s">
        <v>39</v>
      </c>
      <c r="BH411" s="6"/>
      <c r="BI411" s="11"/>
      <c r="BJ411" s="1" t="s">
        <v>43</v>
      </c>
      <c r="BK411" s="1" t="s">
        <v>44</v>
      </c>
      <c r="BL411" s="6">
        <v>3.0000000000000001E-3</v>
      </c>
      <c r="BM411" s="6">
        <v>1.218</v>
      </c>
      <c r="BN411" s="1" t="s">
        <v>45</v>
      </c>
      <c r="BO411" s="1" t="s">
        <v>44</v>
      </c>
      <c r="BP411" s="6">
        <v>2E-3</v>
      </c>
      <c r="BQ411" s="6">
        <v>3.5569999999999999</v>
      </c>
      <c r="BR411" s="1" t="s">
        <v>46</v>
      </c>
      <c r="BS411" s="1" t="s">
        <v>47</v>
      </c>
      <c r="BT411" s="6"/>
      <c r="BU411" s="6"/>
      <c r="BV411" s="1" t="s">
        <v>46</v>
      </c>
      <c r="BW411" s="1" t="s">
        <v>41</v>
      </c>
      <c r="BX411" s="6"/>
      <c r="BY411" s="6"/>
      <c r="BZ411" s="1" t="s">
        <v>46</v>
      </c>
      <c r="CA411" s="1" t="s">
        <v>48</v>
      </c>
      <c r="CB411" s="6"/>
      <c r="CC411" s="6"/>
      <c r="CD411" s="1" t="s">
        <v>46</v>
      </c>
      <c r="CE411" s="1" t="s">
        <v>48</v>
      </c>
      <c r="CF411" s="6">
        <v>6.0000000000000001E-3</v>
      </c>
      <c r="CG411" s="6">
        <v>9.2040000000000006</v>
      </c>
      <c r="CH411" s="1" t="s">
        <v>46</v>
      </c>
      <c r="CI411" s="1" t="s">
        <v>39</v>
      </c>
      <c r="CJ411" s="6"/>
      <c r="CK411" s="6"/>
      <c r="CL411" s="1" t="s">
        <v>49</v>
      </c>
      <c r="CM411" s="1" t="s">
        <v>39</v>
      </c>
      <c r="CN411" s="6"/>
      <c r="CO411" s="6"/>
      <c r="CP411" s="1" t="s">
        <v>50</v>
      </c>
      <c r="CQ411" s="1" t="s">
        <v>51</v>
      </c>
      <c r="CR411" s="6"/>
      <c r="CS411" s="6"/>
      <c r="CT411" s="1" t="s">
        <v>50</v>
      </c>
      <c r="CU411" s="1" t="s">
        <v>39</v>
      </c>
      <c r="CV411" s="6"/>
      <c r="CW411" s="6"/>
      <c r="CX411" s="1" t="s">
        <v>50</v>
      </c>
      <c r="CY411" s="1" t="s">
        <v>39</v>
      </c>
      <c r="CZ411" s="6"/>
      <c r="DA411" s="6"/>
      <c r="DB411" s="1" t="s">
        <v>59</v>
      </c>
      <c r="DC411" s="1" t="s">
        <v>60</v>
      </c>
      <c r="DD411" s="6"/>
      <c r="DE411" s="6"/>
      <c r="DF411" s="1" t="s">
        <v>52</v>
      </c>
      <c r="DG411" s="1" t="s">
        <v>53</v>
      </c>
      <c r="DH411" s="6"/>
      <c r="DI411" s="6"/>
      <c r="DJ411" s="1" t="s">
        <v>31</v>
      </c>
      <c r="DK411" s="11">
        <f t="shared" si="34"/>
        <v>22.058254080000001</v>
      </c>
    </row>
    <row r="412" spans="1:115" ht="15.75" x14ac:dyDescent="0.25">
      <c r="A412" s="6">
        <v>410</v>
      </c>
      <c r="B412" s="6">
        <v>3</v>
      </c>
      <c r="C412" s="9" t="s">
        <v>348</v>
      </c>
      <c r="D412" s="8" t="s">
        <v>373</v>
      </c>
      <c r="E412" s="6">
        <v>30.364999999999998</v>
      </c>
      <c r="F412" s="6">
        <v>73.870999999999995</v>
      </c>
      <c r="G412" s="10">
        <v>71.542919999999995</v>
      </c>
      <c r="H412" s="3">
        <f t="shared" si="31"/>
        <v>28.036919999999995</v>
      </c>
      <c r="I412" s="3">
        <f t="shared" si="32"/>
        <v>33.405000000000001</v>
      </c>
      <c r="J412" s="1" t="s">
        <v>28</v>
      </c>
      <c r="K412" s="1" t="s">
        <v>29</v>
      </c>
      <c r="L412" s="6"/>
      <c r="M412" s="6"/>
      <c r="N412" s="1" t="s">
        <v>30</v>
      </c>
      <c r="O412" s="1" t="s">
        <v>34</v>
      </c>
      <c r="P412" s="6"/>
      <c r="Q412" s="6"/>
      <c r="R412" s="1" t="s">
        <v>30</v>
      </c>
      <c r="S412" s="1" t="s">
        <v>32</v>
      </c>
      <c r="T412" s="6"/>
      <c r="U412" s="6"/>
      <c r="V412" s="6" t="s">
        <v>30</v>
      </c>
      <c r="W412" s="6" t="s">
        <v>33</v>
      </c>
      <c r="X412" s="6"/>
      <c r="Y412" s="6"/>
      <c r="Z412" s="1" t="s">
        <v>30</v>
      </c>
      <c r="AA412" s="1" t="s">
        <v>34</v>
      </c>
      <c r="AB412" s="6"/>
      <c r="AC412" s="6"/>
      <c r="AD412" s="1" t="s">
        <v>35</v>
      </c>
      <c r="AE412" s="1" t="s">
        <v>29</v>
      </c>
      <c r="AF412" s="6"/>
      <c r="AG412" s="6"/>
      <c r="AH412" s="1" t="s">
        <v>36</v>
      </c>
      <c r="AI412" s="1" t="s">
        <v>37</v>
      </c>
      <c r="AJ412" s="6"/>
      <c r="AK412" s="6"/>
      <c r="AL412" s="1" t="s">
        <v>38</v>
      </c>
      <c r="AM412" s="1" t="s">
        <v>39</v>
      </c>
      <c r="AN412" s="6">
        <v>3</v>
      </c>
      <c r="AO412" s="6">
        <v>2.153</v>
      </c>
      <c r="AP412" s="1" t="s">
        <v>40</v>
      </c>
      <c r="AQ412" s="1" t="s">
        <v>41</v>
      </c>
      <c r="AR412" s="6"/>
      <c r="AS412" s="6"/>
      <c r="AT412" s="6"/>
      <c r="AU412" s="6"/>
      <c r="AV412" s="6"/>
      <c r="AW412" s="6"/>
      <c r="AX412" s="1" t="s">
        <v>42</v>
      </c>
      <c r="AY412" s="1" t="s">
        <v>39</v>
      </c>
      <c r="AZ412" s="6"/>
      <c r="BA412" s="6"/>
      <c r="BB412" s="1" t="s">
        <v>42</v>
      </c>
      <c r="BC412" s="1" t="s">
        <v>33</v>
      </c>
      <c r="BD412" s="6">
        <v>2</v>
      </c>
      <c r="BE412" s="6">
        <v>14.811999999999999</v>
      </c>
      <c r="BF412" s="1" t="s">
        <v>42</v>
      </c>
      <c r="BG412" s="1" t="s">
        <v>39</v>
      </c>
      <c r="BH412" s="6"/>
      <c r="BI412" s="11"/>
      <c r="BJ412" s="1" t="s">
        <v>43</v>
      </c>
      <c r="BK412" s="1" t="s">
        <v>44</v>
      </c>
      <c r="BL412" s="6"/>
      <c r="BM412" s="6"/>
      <c r="BN412" s="1" t="s">
        <v>45</v>
      </c>
      <c r="BO412" s="1" t="s">
        <v>44</v>
      </c>
      <c r="BP412" s="6"/>
      <c r="BQ412" s="6"/>
      <c r="BR412" s="1" t="s">
        <v>46</v>
      </c>
      <c r="BS412" s="1" t="s">
        <v>47</v>
      </c>
      <c r="BT412" s="6"/>
      <c r="BU412" s="6"/>
      <c r="BV412" s="1" t="s">
        <v>46</v>
      </c>
      <c r="BW412" s="1" t="s">
        <v>41</v>
      </c>
      <c r="BX412" s="6"/>
      <c r="BY412" s="6"/>
      <c r="BZ412" s="1" t="s">
        <v>46</v>
      </c>
      <c r="CA412" s="1" t="s">
        <v>48</v>
      </c>
      <c r="CB412" s="6">
        <v>0.02</v>
      </c>
      <c r="CC412" s="6">
        <v>16.440000000000001</v>
      </c>
      <c r="CD412" s="1" t="s">
        <v>46</v>
      </c>
      <c r="CE412" s="1" t="s">
        <v>48</v>
      </c>
      <c r="CF412" s="6"/>
      <c r="CG412" s="6"/>
      <c r="CH412" s="1" t="s">
        <v>46</v>
      </c>
      <c r="CI412" s="1" t="s">
        <v>39</v>
      </c>
      <c r="CJ412" s="6"/>
      <c r="CK412" s="6"/>
      <c r="CL412" s="1" t="s">
        <v>49</v>
      </c>
      <c r="CM412" s="1" t="s">
        <v>39</v>
      </c>
      <c r="CN412" s="6"/>
      <c r="CO412" s="6"/>
      <c r="CP412" s="1" t="s">
        <v>50</v>
      </c>
      <c r="CQ412" s="1" t="s">
        <v>51</v>
      </c>
      <c r="CR412" s="6"/>
      <c r="CS412" s="6"/>
      <c r="CT412" s="1" t="s">
        <v>50</v>
      </c>
      <c r="CU412" s="1" t="s">
        <v>39</v>
      </c>
      <c r="CV412" s="6"/>
      <c r="CW412" s="6"/>
      <c r="CX412" s="1" t="s">
        <v>50</v>
      </c>
      <c r="CY412" s="1" t="s">
        <v>39</v>
      </c>
      <c r="CZ412" s="6"/>
      <c r="DA412" s="6"/>
      <c r="DB412" s="1" t="s">
        <v>59</v>
      </c>
      <c r="DC412" s="1" t="s">
        <v>60</v>
      </c>
      <c r="DD412" s="6"/>
      <c r="DE412" s="6"/>
      <c r="DF412" s="1" t="s">
        <v>52</v>
      </c>
      <c r="DG412" s="1" t="s">
        <v>53</v>
      </c>
      <c r="DH412" s="6"/>
      <c r="DI412" s="6"/>
      <c r="DJ412" s="1" t="s">
        <v>31</v>
      </c>
      <c r="DK412" s="11"/>
    </row>
    <row r="413" spans="1:115" s="12" customFormat="1" ht="15.75" x14ac:dyDescent="0.25">
      <c r="A413" s="6">
        <v>411</v>
      </c>
      <c r="B413" s="6">
        <v>3</v>
      </c>
      <c r="C413" s="9" t="s">
        <v>349</v>
      </c>
      <c r="D413" s="8" t="s">
        <v>373</v>
      </c>
      <c r="E413" s="6">
        <v>257.27999999999997</v>
      </c>
      <c r="F413" s="6">
        <v>18.236000000000001</v>
      </c>
      <c r="G413" s="10">
        <v>105.96372</v>
      </c>
      <c r="H413" s="3">
        <f t="shared" si="31"/>
        <v>345.00771999999995</v>
      </c>
      <c r="I413" s="3">
        <f t="shared" si="32"/>
        <v>408.43399999999997</v>
      </c>
      <c r="J413" s="1" t="s">
        <v>28</v>
      </c>
      <c r="K413" s="1" t="s">
        <v>29</v>
      </c>
      <c r="L413" s="6">
        <v>0.01</v>
      </c>
      <c r="M413" s="6">
        <v>5.37</v>
      </c>
      <c r="N413" s="1" t="s">
        <v>30</v>
      </c>
      <c r="O413" s="1" t="s">
        <v>34</v>
      </c>
      <c r="P413" s="6"/>
      <c r="Q413" s="6"/>
      <c r="R413" s="1" t="s">
        <v>30</v>
      </c>
      <c r="S413" s="1" t="s">
        <v>32</v>
      </c>
      <c r="T413" s="6"/>
      <c r="U413" s="6"/>
      <c r="V413" s="6" t="s">
        <v>30</v>
      </c>
      <c r="W413" s="6" t="s">
        <v>33</v>
      </c>
      <c r="X413" s="6"/>
      <c r="Y413" s="6"/>
      <c r="Z413" s="1" t="s">
        <v>30</v>
      </c>
      <c r="AA413" s="1" t="s">
        <v>34</v>
      </c>
      <c r="AB413" s="6"/>
      <c r="AC413" s="6"/>
      <c r="AD413" s="1" t="s">
        <v>35</v>
      </c>
      <c r="AE413" s="1" t="s">
        <v>29</v>
      </c>
      <c r="AF413" s="6">
        <v>0.05</v>
      </c>
      <c r="AG413" s="6">
        <v>69.099999999999994</v>
      </c>
      <c r="AH413" s="1" t="s">
        <v>36</v>
      </c>
      <c r="AI413" s="1" t="s">
        <v>37</v>
      </c>
      <c r="AJ413" s="6">
        <v>9.5000000000000001E-2</v>
      </c>
      <c r="AK413" s="6">
        <v>332.34</v>
      </c>
      <c r="AL413" s="1" t="s">
        <v>38</v>
      </c>
      <c r="AM413" s="1" t="s">
        <v>39</v>
      </c>
      <c r="AN413" s="6"/>
      <c r="AO413" s="6"/>
      <c r="AP413" s="1" t="s">
        <v>40</v>
      </c>
      <c r="AQ413" s="1" t="s">
        <v>41</v>
      </c>
      <c r="AR413" s="6"/>
      <c r="AS413" s="6"/>
      <c r="AT413" s="6"/>
      <c r="AU413" s="6"/>
      <c r="AV413" s="6"/>
      <c r="AW413" s="6"/>
      <c r="AX413" s="1" t="s">
        <v>42</v>
      </c>
      <c r="AY413" s="1" t="s">
        <v>39</v>
      </c>
      <c r="AZ413" s="6"/>
      <c r="BA413" s="6"/>
      <c r="BB413" s="1" t="s">
        <v>42</v>
      </c>
      <c r="BC413" s="1" t="s">
        <v>33</v>
      </c>
      <c r="BD413" s="6"/>
      <c r="BE413" s="6"/>
      <c r="BF413" s="1" t="s">
        <v>42</v>
      </c>
      <c r="BG413" s="1" t="s">
        <v>39</v>
      </c>
      <c r="BH413" s="6"/>
      <c r="BI413" s="11"/>
      <c r="BJ413" s="1" t="s">
        <v>43</v>
      </c>
      <c r="BK413" s="1" t="s">
        <v>44</v>
      </c>
      <c r="BL413" s="6">
        <v>4.0000000000000001E-3</v>
      </c>
      <c r="BM413" s="6">
        <v>1.6240000000000001</v>
      </c>
      <c r="BN413" s="1" t="s">
        <v>45</v>
      </c>
      <c r="BO413" s="1" t="s">
        <v>44</v>
      </c>
      <c r="BP413" s="6"/>
      <c r="BQ413" s="6"/>
      <c r="BR413" s="1" t="s">
        <v>46</v>
      </c>
      <c r="BS413" s="1" t="s">
        <v>47</v>
      </c>
      <c r="BT413" s="6"/>
      <c r="BU413" s="6"/>
      <c r="BV413" s="1" t="s">
        <v>46</v>
      </c>
      <c r="BW413" s="1" t="s">
        <v>41</v>
      </c>
      <c r="BX413" s="6"/>
      <c r="BY413" s="6"/>
      <c r="BZ413" s="1" t="s">
        <v>46</v>
      </c>
      <c r="CA413" s="1" t="s">
        <v>48</v>
      </c>
      <c r="CB413" s="6"/>
      <c r="CC413" s="6"/>
      <c r="CD413" s="1" t="s">
        <v>46</v>
      </c>
      <c r="CE413" s="1" t="s">
        <v>48</v>
      </c>
      <c r="CF413" s="6"/>
      <c r="CG413" s="6"/>
      <c r="CH413" s="1" t="s">
        <v>46</v>
      </c>
      <c r="CI413" s="1" t="s">
        <v>39</v>
      </c>
      <c r="CJ413" s="6"/>
      <c r="CK413" s="6"/>
      <c r="CL413" s="1" t="s">
        <v>49</v>
      </c>
      <c r="CM413" s="1" t="s">
        <v>39</v>
      </c>
      <c r="CN413" s="6"/>
      <c r="CO413" s="6"/>
      <c r="CP413" s="1" t="s">
        <v>50</v>
      </c>
      <c r="CQ413" s="1" t="s">
        <v>51</v>
      </c>
      <c r="CR413" s="6"/>
      <c r="CS413" s="6"/>
      <c r="CT413" s="1" t="s">
        <v>50</v>
      </c>
      <c r="CU413" s="1" t="s">
        <v>39</v>
      </c>
      <c r="CV413" s="6"/>
      <c r="CW413" s="6"/>
      <c r="CX413" s="1" t="s">
        <v>50</v>
      </c>
      <c r="CY413" s="1" t="s">
        <v>39</v>
      </c>
      <c r="CZ413" s="6"/>
      <c r="DA413" s="6"/>
      <c r="DB413" s="1" t="s">
        <v>59</v>
      </c>
      <c r="DC413" s="1" t="s">
        <v>60</v>
      </c>
      <c r="DD413" s="6"/>
      <c r="DE413" s="6"/>
      <c r="DF413" s="1" t="s">
        <v>52</v>
      </c>
      <c r="DG413" s="1" t="s">
        <v>53</v>
      </c>
      <c r="DH413" s="6"/>
      <c r="DI413" s="6"/>
      <c r="DJ413" s="1" t="s">
        <v>31</v>
      </c>
      <c r="DK413" s="11"/>
    </row>
    <row r="414" spans="1:115" ht="15.75" x14ac:dyDescent="0.25">
      <c r="A414" s="6">
        <v>412</v>
      </c>
      <c r="B414" s="6">
        <v>3</v>
      </c>
      <c r="C414" s="9" t="s">
        <v>350</v>
      </c>
      <c r="D414" s="8" t="s">
        <v>373</v>
      </c>
      <c r="E414" s="6">
        <v>284.06299999999999</v>
      </c>
      <c r="F414" s="6">
        <v>5.32</v>
      </c>
      <c r="G414" s="10">
        <v>83.977919999999997</v>
      </c>
      <c r="H414" s="3">
        <f t="shared" si="31"/>
        <v>362.72091999999998</v>
      </c>
      <c r="I414" s="3">
        <f t="shared" si="32"/>
        <v>308.07039168</v>
      </c>
      <c r="J414" s="1" t="s">
        <v>28</v>
      </c>
      <c r="K414" s="1" t="s">
        <v>29</v>
      </c>
      <c r="L414" s="6"/>
      <c r="M414" s="6"/>
      <c r="N414" s="1" t="s">
        <v>30</v>
      </c>
      <c r="O414" s="1" t="s">
        <v>34</v>
      </c>
      <c r="P414" s="6"/>
      <c r="Q414" s="6"/>
      <c r="R414" s="1" t="s">
        <v>30</v>
      </c>
      <c r="S414" s="1" t="s">
        <v>32</v>
      </c>
      <c r="T414" s="6"/>
      <c r="U414" s="6"/>
      <c r="V414" s="6" t="s">
        <v>30</v>
      </c>
      <c r="W414" s="6" t="s">
        <v>33</v>
      </c>
      <c r="X414" s="6"/>
      <c r="Y414" s="6"/>
      <c r="Z414" s="1" t="s">
        <v>30</v>
      </c>
      <c r="AA414" s="1" t="s">
        <v>34</v>
      </c>
      <c r="AB414" s="6"/>
      <c r="AC414" s="6"/>
      <c r="AD414" s="1" t="s">
        <v>35</v>
      </c>
      <c r="AE414" s="1" t="s">
        <v>29</v>
      </c>
      <c r="AF414" s="6"/>
      <c r="AG414" s="6"/>
      <c r="AH414" s="1" t="s">
        <v>36</v>
      </c>
      <c r="AI414" s="1" t="s">
        <v>37</v>
      </c>
      <c r="AJ414" s="6">
        <f>0.096*2</f>
        <v>0.192</v>
      </c>
      <c r="AK414" s="6">
        <f>175.113+111.627</f>
        <v>286.74</v>
      </c>
      <c r="AL414" s="1" t="s">
        <v>38</v>
      </c>
      <c r="AM414" s="1" t="s">
        <v>39</v>
      </c>
      <c r="AN414" s="6"/>
      <c r="AO414" s="6"/>
      <c r="AP414" s="1" t="s">
        <v>40</v>
      </c>
      <c r="AQ414" s="1" t="s">
        <v>41</v>
      </c>
      <c r="AR414" s="6"/>
      <c r="AS414" s="6"/>
      <c r="AT414" s="6"/>
      <c r="AU414" s="6"/>
      <c r="AV414" s="6"/>
      <c r="AW414" s="6"/>
      <c r="AX414" s="1" t="s">
        <v>42</v>
      </c>
      <c r="AY414" s="1" t="s">
        <v>39</v>
      </c>
      <c r="AZ414" s="6"/>
      <c r="BA414" s="6"/>
      <c r="BB414" s="1" t="s">
        <v>42</v>
      </c>
      <c r="BC414" s="1" t="s">
        <v>33</v>
      </c>
      <c r="BD414" s="6"/>
      <c r="BE414" s="6"/>
      <c r="BF414" s="1" t="s">
        <v>42</v>
      </c>
      <c r="BG414" s="1" t="s">
        <v>39</v>
      </c>
      <c r="BH414" s="6"/>
      <c r="BI414" s="11"/>
      <c r="BJ414" s="1" t="s">
        <v>43</v>
      </c>
      <c r="BK414" s="1" t="s">
        <v>44</v>
      </c>
      <c r="BL414" s="6"/>
      <c r="BM414" s="6"/>
      <c r="BN414" s="1" t="s">
        <v>45</v>
      </c>
      <c r="BO414" s="1" t="s">
        <v>44</v>
      </c>
      <c r="BP414" s="6"/>
      <c r="BQ414" s="6"/>
      <c r="BR414" s="1" t="s">
        <v>46</v>
      </c>
      <c r="BS414" s="1" t="s">
        <v>47</v>
      </c>
      <c r="BT414" s="6"/>
      <c r="BU414" s="6"/>
      <c r="BV414" s="1" t="s">
        <v>46</v>
      </c>
      <c r="BW414" s="1" t="s">
        <v>41</v>
      </c>
      <c r="BX414" s="6"/>
      <c r="BY414" s="6"/>
      <c r="BZ414" s="1" t="s">
        <v>46</v>
      </c>
      <c r="CA414" s="1" t="s">
        <v>48</v>
      </c>
      <c r="CB414" s="6"/>
      <c r="CC414" s="6"/>
      <c r="CD414" s="1" t="s">
        <v>46</v>
      </c>
      <c r="CE414" s="1" t="s">
        <v>48</v>
      </c>
      <c r="CF414" s="6"/>
      <c r="CG414" s="6"/>
      <c r="CH414" s="1" t="s">
        <v>46</v>
      </c>
      <c r="CI414" s="1" t="s">
        <v>39</v>
      </c>
      <c r="CJ414" s="6"/>
      <c r="CK414" s="6"/>
      <c r="CL414" s="1" t="s">
        <v>49</v>
      </c>
      <c r="CM414" s="1" t="s">
        <v>39</v>
      </c>
      <c r="CN414" s="6"/>
      <c r="CO414" s="6"/>
      <c r="CP414" s="1" t="s">
        <v>50</v>
      </c>
      <c r="CQ414" s="1" t="s">
        <v>51</v>
      </c>
      <c r="CR414" s="6"/>
      <c r="CS414" s="6"/>
      <c r="CT414" s="1" t="s">
        <v>50</v>
      </c>
      <c r="CU414" s="1" t="s">
        <v>39</v>
      </c>
      <c r="CV414" s="6"/>
      <c r="CW414" s="6"/>
      <c r="CX414" s="1" t="s">
        <v>50</v>
      </c>
      <c r="CY414" s="1" t="s">
        <v>39</v>
      </c>
      <c r="CZ414" s="6"/>
      <c r="DA414" s="6"/>
      <c r="DB414" s="1" t="s">
        <v>59</v>
      </c>
      <c r="DC414" s="1" t="s">
        <v>60</v>
      </c>
      <c r="DD414" s="6"/>
      <c r="DE414" s="6"/>
      <c r="DF414" s="1" t="s">
        <v>52</v>
      </c>
      <c r="DG414" s="1" t="s">
        <v>53</v>
      </c>
      <c r="DH414" s="6"/>
      <c r="DI414" s="6"/>
      <c r="DJ414" s="1" t="s">
        <v>31</v>
      </c>
      <c r="DK414" s="11">
        <f>0.254*G414</f>
        <v>21.330391679999998</v>
      </c>
    </row>
    <row r="415" spans="1:115" ht="15.75" x14ac:dyDescent="0.25">
      <c r="A415" s="6">
        <v>413</v>
      </c>
      <c r="B415" s="6">
        <v>3</v>
      </c>
      <c r="C415" s="9" t="s">
        <v>351</v>
      </c>
      <c r="D415" s="8" t="s">
        <v>373</v>
      </c>
      <c r="E415" s="6">
        <v>105.53400000000001</v>
      </c>
      <c r="F415" s="6">
        <v>6.8170000000000002</v>
      </c>
      <c r="G415" s="10">
        <v>41.92812</v>
      </c>
      <c r="H415" s="3">
        <f t="shared" si="31"/>
        <v>140.64512000000002</v>
      </c>
      <c r="I415" s="3">
        <f t="shared" si="32"/>
        <v>14.090742479999999</v>
      </c>
      <c r="J415" s="1" t="s">
        <v>28</v>
      </c>
      <c r="K415" s="1" t="s">
        <v>29</v>
      </c>
      <c r="L415" s="6"/>
      <c r="M415" s="6"/>
      <c r="N415" s="1" t="s">
        <v>30</v>
      </c>
      <c r="O415" s="1" t="s">
        <v>34</v>
      </c>
      <c r="P415" s="6"/>
      <c r="Q415" s="6"/>
      <c r="R415" s="1" t="s">
        <v>30</v>
      </c>
      <c r="S415" s="1" t="s">
        <v>32</v>
      </c>
      <c r="T415" s="6"/>
      <c r="U415" s="6"/>
      <c r="V415" s="6" t="s">
        <v>30</v>
      </c>
      <c r="W415" s="6" t="s">
        <v>33</v>
      </c>
      <c r="X415" s="6"/>
      <c r="Y415" s="6"/>
      <c r="Z415" s="1" t="s">
        <v>30</v>
      </c>
      <c r="AA415" s="1" t="s">
        <v>34</v>
      </c>
      <c r="AB415" s="6"/>
      <c r="AC415" s="6"/>
      <c r="AD415" s="1" t="s">
        <v>35</v>
      </c>
      <c r="AE415" s="1" t="s">
        <v>29</v>
      </c>
      <c r="AF415" s="6"/>
      <c r="AG415" s="6"/>
      <c r="AH415" s="1" t="s">
        <v>36</v>
      </c>
      <c r="AI415" s="1" t="s">
        <v>37</v>
      </c>
      <c r="AJ415" s="6"/>
      <c r="AK415" s="6"/>
      <c r="AL415" s="1" t="s">
        <v>38</v>
      </c>
      <c r="AM415" s="1" t="s">
        <v>39</v>
      </c>
      <c r="AN415" s="6">
        <v>2</v>
      </c>
      <c r="AO415" s="6">
        <v>1.103</v>
      </c>
      <c r="AP415" s="1" t="s">
        <v>40</v>
      </c>
      <c r="AQ415" s="1" t="s">
        <v>41</v>
      </c>
      <c r="AR415" s="6"/>
      <c r="AS415" s="6"/>
      <c r="AT415" s="6"/>
      <c r="AU415" s="6"/>
      <c r="AV415" s="6"/>
      <c r="AW415" s="6"/>
      <c r="AX415" s="1" t="s">
        <v>42</v>
      </c>
      <c r="AY415" s="1" t="s">
        <v>39</v>
      </c>
      <c r="AZ415" s="6"/>
      <c r="BA415" s="6"/>
      <c r="BB415" s="1" t="s">
        <v>42</v>
      </c>
      <c r="BC415" s="1" t="s">
        <v>33</v>
      </c>
      <c r="BD415" s="6"/>
      <c r="BE415" s="6"/>
      <c r="BF415" s="1" t="s">
        <v>42</v>
      </c>
      <c r="BG415" s="1" t="s">
        <v>39</v>
      </c>
      <c r="BH415" s="6"/>
      <c r="BI415" s="11"/>
      <c r="BJ415" s="1" t="s">
        <v>43</v>
      </c>
      <c r="BK415" s="1" t="s">
        <v>44</v>
      </c>
      <c r="BL415" s="6"/>
      <c r="BM415" s="6"/>
      <c r="BN415" s="1" t="s">
        <v>45</v>
      </c>
      <c r="BO415" s="1" t="s">
        <v>44</v>
      </c>
      <c r="BP415" s="6"/>
      <c r="BQ415" s="6"/>
      <c r="BR415" s="1" t="s">
        <v>46</v>
      </c>
      <c r="BS415" s="1" t="s">
        <v>47</v>
      </c>
      <c r="BT415" s="6"/>
      <c r="BU415" s="6"/>
      <c r="BV415" s="1" t="s">
        <v>46</v>
      </c>
      <c r="BW415" s="1" t="s">
        <v>41</v>
      </c>
      <c r="BX415" s="6"/>
      <c r="BY415" s="6"/>
      <c r="BZ415" s="1" t="s">
        <v>46</v>
      </c>
      <c r="CA415" s="1" t="s">
        <v>48</v>
      </c>
      <c r="CB415" s="6"/>
      <c r="CC415" s="6"/>
      <c r="CD415" s="1" t="s">
        <v>46</v>
      </c>
      <c r="CE415" s="1" t="s">
        <v>48</v>
      </c>
      <c r="CF415" s="6"/>
      <c r="CG415" s="6"/>
      <c r="CH415" s="1" t="s">
        <v>46</v>
      </c>
      <c r="CI415" s="1" t="s">
        <v>39</v>
      </c>
      <c r="CJ415" s="6"/>
      <c r="CK415" s="6"/>
      <c r="CL415" s="1" t="s">
        <v>49</v>
      </c>
      <c r="CM415" s="1" t="s">
        <v>39</v>
      </c>
      <c r="CN415" s="6"/>
      <c r="CO415" s="6"/>
      <c r="CP415" s="1" t="s">
        <v>50</v>
      </c>
      <c r="CQ415" s="1" t="s">
        <v>51</v>
      </c>
      <c r="CR415" s="6"/>
      <c r="CS415" s="6"/>
      <c r="CT415" s="1" t="s">
        <v>50</v>
      </c>
      <c r="CU415" s="1" t="s">
        <v>39</v>
      </c>
      <c r="CV415" s="6">
        <v>2</v>
      </c>
      <c r="CW415" s="6">
        <v>2.3380000000000001</v>
      </c>
      <c r="CX415" s="1" t="s">
        <v>50</v>
      </c>
      <c r="CY415" s="1" t="s">
        <v>39</v>
      </c>
      <c r="CZ415" s="6"/>
      <c r="DA415" s="6"/>
      <c r="DB415" s="1" t="s">
        <v>59</v>
      </c>
      <c r="DC415" s="1" t="s">
        <v>60</v>
      </c>
      <c r="DD415" s="6"/>
      <c r="DE415" s="6"/>
      <c r="DF415" s="1" t="s">
        <v>52</v>
      </c>
      <c r="DG415" s="1" t="s">
        <v>53</v>
      </c>
      <c r="DH415" s="6"/>
      <c r="DI415" s="6"/>
      <c r="DJ415" s="1" t="s">
        <v>31</v>
      </c>
      <c r="DK415" s="11">
        <f>0.254*G415</f>
        <v>10.64974248</v>
      </c>
    </row>
    <row r="416" spans="1:115" ht="15.75" x14ac:dyDescent="0.25">
      <c r="A416" s="6">
        <v>414</v>
      </c>
      <c r="B416" s="6">
        <v>3</v>
      </c>
      <c r="C416" s="9" t="s">
        <v>352</v>
      </c>
      <c r="D416" s="8" t="s">
        <v>373</v>
      </c>
      <c r="E416" s="6">
        <v>202.858</v>
      </c>
      <c r="F416" s="6">
        <v>31.373000000000001</v>
      </c>
      <c r="G416" s="10">
        <v>178.15716</v>
      </c>
      <c r="H416" s="3">
        <f t="shared" si="31"/>
        <v>349.64215999999999</v>
      </c>
      <c r="I416" s="3">
        <f t="shared" si="32"/>
        <v>349.642</v>
      </c>
      <c r="J416" s="1" t="s">
        <v>28</v>
      </c>
      <c r="K416" s="1" t="s">
        <v>29</v>
      </c>
      <c r="L416" s="6"/>
      <c r="M416" s="6"/>
      <c r="N416" s="1" t="s">
        <v>30</v>
      </c>
      <c r="O416" s="1" t="s">
        <v>34</v>
      </c>
      <c r="P416" s="6"/>
      <c r="Q416" s="6"/>
      <c r="R416" s="1" t="s">
        <v>30</v>
      </c>
      <c r="S416" s="1" t="s">
        <v>32</v>
      </c>
      <c r="T416" s="6"/>
      <c r="U416" s="6"/>
      <c r="V416" s="6" t="s">
        <v>30</v>
      </c>
      <c r="W416" s="6" t="s">
        <v>33</v>
      </c>
      <c r="X416" s="6"/>
      <c r="Y416" s="6"/>
      <c r="Z416" s="1" t="s">
        <v>30</v>
      </c>
      <c r="AA416" s="1" t="s">
        <v>34</v>
      </c>
      <c r="AB416" s="6"/>
      <c r="AC416" s="6"/>
      <c r="AD416" s="1" t="s">
        <v>35</v>
      </c>
      <c r="AE416" s="1" t="s">
        <v>29</v>
      </c>
      <c r="AF416" s="6"/>
      <c r="AG416" s="6"/>
      <c r="AH416" s="1" t="s">
        <v>36</v>
      </c>
      <c r="AI416" s="1" t="s">
        <v>37</v>
      </c>
      <c r="AJ416" s="6">
        <v>0.13200000000000001</v>
      </c>
      <c r="AK416" s="6">
        <v>323.64</v>
      </c>
      <c r="AL416" s="1" t="s">
        <v>38</v>
      </c>
      <c r="AM416" s="1" t="s">
        <v>39</v>
      </c>
      <c r="AN416" s="6"/>
      <c r="AO416" s="6"/>
      <c r="AP416" s="1" t="s">
        <v>40</v>
      </c>
      <c r="AQ416" s="1" t="s">
        <v>41</v>
      </c>
      <c r="AR416" s="6"/>
      <c r="AS416" s="6"/>
      <c r="AT416" s="6"/>
      <c r="AU416" s="6"/>
      <c r="AV416" s="6"/>
      <c r="AW416" s="6"/>
      <c r="AX416" s="1" t="s">
        <v>42</v>
      </c>
      <c r="AY416" s="1" t="s">
        <v>39</v>
      </c>
      <c r="AZ416" s="6"/>
      <c r="BA416" s="6"/>
      <c r="BB416" s="1" t="s">
        <v>42</v>
      </c>
      <c r="BC416" s="1" t="s">
        <v>33</v>
      </c>
      <c r="BD416" s="6"/>
      <c r="BE416" s="6"/>
      <c r="BF416" s="1" t="s">
        <v>42</v>
      </c>
      <c r="BG416" s="1" t="s">
        <v>39</v>
      </c>
      <c r="BH416" s="6"/>
      <c r="BI416" s="11"/>
      <c r="BJ416" s="1" t="s">
        <v>43</v>
      </c>
      <c r="BK416" s="1" t="s">
        <v>44</v>
      </c>
      <c r="BL416" s="6"/>
      <c r="BM416" s="6"/>
      <c r="BN416" s="1" t="s">
        <v>45</v>
      </c>
      <c r="BO416" s="1" t="s">
        <v>44</v>
      </c>
      <c r="BP416" s="6"/>
      <c r="BQ416" s="6"/>
      <c r="BR416" s="1" t="s">
        <v>46</v>
      </c>
      <c r="BS416" s="1" t="s">
        <v>47</v>
      </c>
      <c r="BT416" s="6"/>
      <c r="BU416" s="6"/>
      <c r="BV416" s="1" t="s">
        <v>46</v>
      </c>
      <c r="BW416" s="1" t="s">
        <v>41</v>
      </c>
      <c r="BX416" s="6"/>
      <c r="BY416" s="6"/>
      <c r="BZ416" s="1" t="s">
        <v>46</v>
      </c>
      <c r="CA416" s="1" t="s">
        <v>48</v>
      </c>
      <c r="CB416" s="6"/>
      <c r="CC416" s="6"/>
      <c r="CD416" s="1" t="s">
        <v>46</v>
      </c>
      <c r="CE416" s="1" t="s">
        <v>48</v>
      </c>
      <c r="CF416" s="6"/>
      <c r="CG416" s="6"/>
      <c r="CH416" s="1" t="s">
        <v>46</v>
      </c>
      <c r="CI416" s="1" t="s">
        <v>39</v>
      </c>
      <c r="CJ416" s="6"/>
      <c r="CK416" s="6"/>
      <c r="CL416" s="1" t="s">
        <v>49</v>
      </c>
      <c r="CM416" s="1" t="s">
        <v>39</v>
      </c>
      <c r="CN416" s="6"/>
      <c r="CO416" s="6"/>
      <c r="CP416" s="1" t="s">
        <v>50</v>
      </c>
      <c r="CQ416" s="1" t="s">
        <v>51</v>
      </c>
      <c r="CR416" s="6"/>
      <c r="CS416" s="6"/>
      <c r="CT416" s="1" t="s">
        <v>50</v>
      </c>
      <c r="CU416" s="1" t="s">
        <v>39</v>
      </c>
      <c r="CV416" s="6"/>
      <c r="CW416" s="6"/>
      <c r="CX416" s="1" t="s">
        <v>50</v>
      </c>
      <c r="CY416" s="1" t="s">
        <v>39</v>
      </c>
      <c r="CZ416" s="6"/>
      <c r="DA416" s="6"/>
      <c r="DB416" s="1" t="s">
        <v>59</v>
      </c>
      <c r="DC416" s="1" t="s">
        <v>60</v>
      </c>
      <c r="DD416" s="6"/>
      <c r="DE416" s="6"/>
      <c r="DF416" s="1" t="s">
        <v>52</v>
      </c>
      <c r="DG416" s="1" t="s">
        <v>53</v>
      </c>
      <c r="DH416" s="6"/>
      <c r="DI416" s="6"/>
      <c r="DJ416" s="1" t="s">
        <v>31</v>
      </c>
      <c r="DK416" s="11">
        <v>26.001999999999999</v>
      </c>
    </row>
    <row r="417" spans="1:115" ht="15.75" x14ac:dyDescent="0.25">
      <c r="A417" s="6">
        <v>415</v>
      </c>
      <c r="B417" s="6">
        <v>3</v>
      </c>
      <c r="C417" s="9" t="s">
        <v>353</v>
      </c>
      <c r="D417" s="8" t="s">
        <v>373</v>
      </c>
      <c r="E417" s="6">
        <v>172.464</v>
      </c>
      <c r="F417" s="6">
        <v>14.61</v>
      </c>
      <c r="G417" s="10">
        <v>49.633679999999998</v>
      </c>
      <c r="H417" s="3">
        <f t="shared" si="31"/>
        <v>207.48767999999998</v>
      </c>
      <c r="I417" s="3">
        <f t="shared" si="32"/>
        <v>44.856954719999997</v>
      </c>
      <c r="J417" s="1" t="s">
        <v>28</v>
      </c>
      <c r="K417" s="1" t="s">
        <v>29</v>
      </c>
      <c r="L417" s="6"/>
      <c r="M417" s="6"/>
      <c r="N417" s="1" t="s">
        <v>30</v>
      </c>
      <c r="O417" s="1" t="s">
        <v>34</v>
      </c>
      <c r="P417" s="6"/>
      <c r="Q417" s="6"/>
      <c r="R417" s="1" t="s">
        <v>30</v>
      </c>
      <c r="S417" s="1" t="s">
        <v>32</v>
      </c>
      <c r="T417" s="6"/>
      <c r="U417" s="6"/>
      <c r="V417" s="6" t="s">
        <v>30</v>
      </c>
      <c r="W417" s="6" t="s">
        <v>33</v>
      </c>
      <c r="X417" s="6"/>
      <c r="Y417" s="6"/>
      <c r="Z417" s="1" t="s">
        <v>30</v>
      </c>
      <c r="AA417" s="1" t="s">
        <v>34</v>
      </c>
      <c r="AB417" s="6"/>
      <c r="AC417" s="6"/>
      <c r="AD417" s="1" t="s">
        <v>35</v>
      </c>
      <c r="AE417" s="1" t="s">
        <v>29</v>
      </c>
      <c r="AF417" s="6">
        <v>0.02</v>
      </c>
      <c r="AG417" s="6">
        <v>27.64</v>
      </c>
      <c r="AH417" s="1" t="s">
        <v>36</v>
      </c>
      <c r="AI417" s="1" t="s">
        <v>37</v>
      </c>
      <c r="AJ417" s="6"/>
      <c r="AK417" s="6"/>
      <c r="AL417" s="1" t="s">
        <v>38</v>
      </c>
      <c r="AM417" s="1" t="s">
        <v>39</v>
      </c>
      <c r="AN417" s="6">
        <v>2</v>
      </c>
      <c r="AO417" s="6">
        <v>1.103</v>
      </c>
      <c r="AP417" s="1" t="s">
        <v>40</v>
      </c>
      <c r="AQ417" s="1" t="s">
        <v>41</v>
      </c>
      <c r="AR417" s="6"/>
      <c r="AS417" s="6"/>
      <c r="AT417" s="6"/>
      <c r="AU417" s="6"/>
      <c r="AV417" s="6"/>
      <c r="AW417" s="6"/>
      <c r="AX417" s="1" t="s">
        <v>42</v>
      </c>
      <c r="AY417" s="1" t="s">
        <v>39</v>
      </c>
      <c r="AZ417" s="6"/>
      <c r="BA417" s="6"/>
      <c r="BB417" s="1" t="s">
        <v>42</v>
      </c>
      <c r="BC417" s="1" t="s">
        <v>33</v>
      </c>
      <c r="BD417" s="6"/>
      <c r="BE417" s="6"/>
      <c r="BF417" s="1" t="s">
        <v>42</v>
      </c>
      <c r="BG417" s="1" t="s">
        <v>39</v>
      </c>
      <c r="BH417" s="6"/>
      <c r="BI417" s="11"/>
      <c r="BJ417" s="1" t="s">
        <v>43</v>
      </c>
      <c r="BK417" s="1" t="s">
        <v>44</v>
      </c>
      <c r="BL417" s="6"/>
      <c r="BM417" s="6"/>
      <c r="BN417" s="1" t="s">
        <v>45</v>
      </c>
      <c r="BO417" s="1" t="s">
        <v>44</v>
      </c>
      <c r="BP417" s="6"/>
      <c r="BQ417" s="6"/>
      <c r="BR417" s="1" t="s">
        <v>46</v>
      </c>
      <c r="BS417" s="1" t="s">
        <v>47</v>
      </c>
      <c r="BT417" s="6"/>
      <c r="BU417" s="6"/>
      <c r="BV417" s="1" t="s">
        <v>46</v>
      </c>
      <c r="BW417" s="1" t="s">
        <v>41</v>
      </c>
      <c r="BX417" s="6"/>
      <c r="BY417" s="6"/>
      <c r="BZ417" s="1" t="s">
        <v>46</v>
      </c>
      <c r="CA417" s="1" t="s">
        <v>48</v>
      </c>
      <c r="CB417" s="6"/>
      <c r="CC417" s="6"/>
      <c r="CD417" s="1" t="s">
        <v>46</v>
      </c>
      <c r="CE417" s="1" t="s">
        <v>48</v>
      </c>
      <c r="CF417" s="6"/>
      <c r="CG417" s="6"/>
      <c r="CH417" s="1" t="s">
        <v>46</v>
      </c>
      <c r="CI417" s="1" t="s">
        <v>39</v>
      </c>
      <c r="CJ417" s="6"/>
      <c r="CK417" s="6"/>
      <c r="CL417" s="1" t="s">
        <v>49</v>
      </c>
      <c r="CM417" s="1" t="s">
        <v>39</v>
      </c>
      <c r="CN417" s="6"/>
      <c r="CO417" s="6"/>
      <c r="CP417" s="1" t="s">
        <v>50</v>
      </c>
      <c r="CQ417" s="1" t="s">
        <v>51</v>
      </c>
      <c r="CR417" s="6"/>
      <c r="CS417" s="6"/>
      <c r="CT417" s="1" t="s">
        <v>50</v>
      </c>
      <c r="CU417" s="1" t="s">
        <v>39</v>
      </c>
      <c r="CV417" s="6">
        <v>3</v>
      </c>
      <c r="CW417" s="6">
        <v>3.5070000000000001</v>
      </c>
      <c r="CX417" s="1" t="s">
        <v>50</v>
      </c>
      <c r="CY417" s="1" t="s">
        <v>39</v>
      </c>
      <c r="CZ417" s="6"/>
      <c r="DA417" s="6"/>
      <c r="DB417" s="1" t="s">
        <v>59</v>
      </c>
      <c r="DC417" s="1" t="s">
        <v>60</v>
      </c>
      <c r="DD417" s="6"/>
      <c r="DE417" s="6"/>
      <c r="DF417" s="1" t="s">
        <v>52</v>
      </c>
      <c r="DG417" s="1" t="s">
        <v>53</v>
      </c>
      <c r="DH417" s="6"/>
      <c r="DI417" s="6"/>
      <c r="DJ417" s="1" t="s">
        <v>31</v>
      </c>
      <c r="DK417" s="11">
        <f>0.254*G417</f>
        <v>12.606954719999999</v>
      </c>
    </row>
    <row r="418" spans="1:115" ht="15.75" x14ac:dyDescent="0.25">
      <c r="A418" s="6">
        <v>416</v>
      </c>
      <c r="B418" s="6">
        <v>3</v>
      </c>
      <c r="C418" s="9" t="s">
        <v>354</v>
      </c>
      <c r="D418" s="8" t="s">
        <v>373</v>
      </c>
      <c r="E418" s="6">
        <v>117.788</v>
      </c>
      <c r="F418" s="6">
        <v>8.9410000000000007</v>
      </c>
      <c r="G418" s="10">
        <v>31.86984</v>
      </c>
      <c r="H418" s="3">
        <f t="shared" si="31"/>
        <v>140.71683999999999</v>
      </c>
      <c r="I418" s="3">
        <f t="shared" si="32"/>
        <v>9.1979393599999995</v>
      </c>
      <c r="J418" s="1" t="s">
        <v>28</v>
      </c>
      <c r="K418" s="1" t="s">
        <v>29</v>
      </c>
      <c r="L418" s="6"/>
      <c r="M418" s="6"/>
      <c r="N418" s="1" t="s">
        <v>30</v>
      </c>
      <c r="O418" s="1" t="s">
        <v>34</v>
      </c>
      <c r="P418" s="6"/>
      <c r="Q418" s="6"/>
      <c r="R418" s="1" t="s">
        <v>30</v>
      </c>
      <c r="S418" s="1" t="s">
        <v>32</v>
      </c>
      <c r="T418" s="6"/>
      <c r="U418" s="6"/>
      <c r="V418" s="6" t="s">
        <v>30</v>
      </c>
      <c r="W418" s="6" t="s">
        <v>33</v>
      </c>
      <c r="X418" s="6"/>
      <c r="Y418" s="6"/>
      <c r="Z418" s="1" t="s">
        <v>30</v>
      </c>
      <c r="AA418" s="1" t="s">
        <v>34</v>
      </c>
      <c r="AB418" s="6"/>
      <c r="AC418" s="6"/>
      <c r="AD418" s="1" t="s">
        <v>35</v>
      </c>
      <c r="AE418" s="1" t="s">
        <v>29</v>
      </c>
      <c r="AF418" s="6"/>
      <c r="AG418" s="6"/>
      <c r="AH418" s="1" t="s">
        <v>36</v>
      </c>
      <c r="AI418" s="1" t="s">
        <v>37</v>
      </c>
      <c r="AJ418" s="6"/>
      <c r="AK418" s="6"/>
      <c r="AL418" s="1" t="s">
        <v>38</v>
      </c>
      <c r="AM418" s="1" t="s">
        <v>39</v>
      </c>
      <c r="AN418" s="6">
        <v>2</v>
      </c>
      <c r="AO418" s="6">
        <v>1.103</v>
      </c>
      <c r="AP418" s="1" t="s">
        <v>40</v>
      </c>
      <c r="AQ418" s="1" t="s">
        <v>41</v>
      </c>
      <c r="AR418" s="6"/>
      <c r="AS418" s="6"/>
      <c r="AT418" s="6"/>
      <c r="AU418" s="6"/>
      <c r="AV418" s="6"/>
      <c r="AW418" s="6"/>
      <c r="AX418" s="1" t="s">
        <v>42</v>
      </c>
      <c r="AY418" s="1" t="s">
        <v>39</v>
      </c>
      <c r="AZ418" s="6"/>
      <c r="BA418" s="6"/>
      <c r="BB418" s="1" t="s">
        <v>42</v>
      </c>
      <c r="BC418" s="1" t="s">
        <v>33</v>
      </c>
      <c r="BD418" s="6"/>
      <c r="BE418" s="6"/>
      <c r="BF418" s="1" t="s">
        <v>42</v>
      </c>
      <c r="BG418" s="1" t="s">
        <v>39</v>
      </c>
      <c r="BH418" s="6"/>
      <c r="BI418" s="11"/>
      <c r="BJ418" s="1" t="s">
        <v>43</v>
      </c>
      <c r="BK418" s="1" t="s">
        <v>44</v>
      </c>
      <c r="BL418" s="6"/>
      <c r="BM418" s="6"/>
      <c r="BN418" s="1" t="s">
        <v>45</v>
      </c>
      <c r="BO418" s="1" t="s">
        <v>44</v>
      </c>
      <c r="BP418" s="6"/>
      <c r="BQ418" s="6"/>
      <c r="BR418" s="1" t="s">
        <v>46</v>
      </c>
      <c r="BS418" s="1" t="s">
        <v>47</v>
      </c>
      <c r="BT418" s="6"/>
      <c r="BU418" s="6"/>
      <c r="BV418" s="1" t="s">
        <v>46</v>
      </c>
      <c r="BW418" s="1" t="s">
        <v>41</v>
      </c>
      <c r="BX418" s="6"/>
      <c r="BY418" s="6"/>
      <c r="BZ418" s="1" t="s">
        <v>46</v>
      </c>
      <c r="CA418" s="1" t="s">
        <v>48</v>
      </c>
      <c r="CB418" s="6"/>
      <c r="CC418" s="6"/>
      <c r="CD418" s="1" t="s">
        <v>46</v>
      </c>
      <c r="CE418" s="1" t="s">
        <v>48</v>
      </c>
      <c r="CF418" s="6"/>
      <c r="CG418" s="6"/>
      <c r="CH418" s="1" t="s">
        <v>46</v>
      </c>
      <c r="CI418" s="1" t="s">
        <v>39</v>
      </c>
      <c r="CJ418" s="6"/>
      <c r="CK418" s="6"/>
      <c r="CL418" s="1" t="s">
        <v>49</v>
      </c>
      <c r="CM418" s="1" t="s">
        <v>39</v>
      </c>
      <c r="CN418" s="6"/>
      <c r="CO418" s="6"/>
      <c r="CP418" s="1" t="s">
        <v>50</v>
      </c>
      <c r="CQ418" s="1" t="s">
        <v>51</v>
      </c>
      <c r="CR418" s="6"/>
      <c r="CS418" s="6"/>
      <c r="CT418" s="1" t="s">
        <v>50</v>
      </c>
      <c r="CU418" s="1" t="s">
        <v>39</v>
      </c>
      <c r="CV418" s="6"/>
      <c r="CW418" s="6"/>
      <c r="CX418" s="1" t="s">
        <v>50</v>
      </c>
      <c r="CY418" s="1" t="s">
        <v>39</v>
      </c>
      <c r="CZ418" s="6"/>
      <c r="DA418" s="6"/>
      <c r="DB418" s="1" t="s">
        <v>59</v>
      </c>
      <c r="DC418" s="1" t="s">
        <v>60</v>
      </c>
      <c r="DD418" s="6"/>
      <c r="DE418" s="6"/>
      <c r="DF418" s="1" t="s">
        <v>52</v>
      </c>
      <c r="DG418" s="1" t="s">
        <v>53</v>
      </c>
      <c r="DH418" s="6"/>
      <c r="DI418" s="6"/>
      <c r="DJ418" s="1" t="s">
        <v>31</v>
      </c>
      <c r="DK418" s="11">
        <f>0.254*G418</f>
        <v>8.0949393599999997</v>
      </c>
    </row>
    <row r="419" spans="1:115" ht="15.75" x14ac:dyDescent="0.25">
      <c r="A419" s="6">
        <v>417</v>
      </c>
      <c r="B419" s="6">
        <v>3</v>
      </c>
      <c r="C419" s="9" t="s">
        <v>498</v>
      </c>
      <c r="D419" s="8" t="s">
        <v>373</v>
      </c>
      <c r="E419" s="6">
        <v>487.959</v>
      </c>
      <c r="F419" s="6">
        <v>630.19100000000003</v>
      </c>
      <c r="G419" s="10">
        <v>171.71075999999999</v>
      </c>
      <c r="H419" s="3">
        <f t="shared" si="31"/>
        <v>29.478759999999966</v>
      </c>
      <c r="I419" s="3">
        <f t="shared" si="32"/>
        <v>88.12299999999999</v>
      </c>
      <c r="J419" s="1" t="s">
        <v>28</v>
      </c>
      <c r="K419" s="1" t="s">
        <v>29</v>
      </c>
      <c r="L419" s="6">
        <v>5.0000000000000001E-3</v>
      </c>
      <c r="M419" s="6">
        <v>1.4350000000000001</v>
      </c>
      <c r="N419" s="1" t="s">
        <v>30</v>
      </c>
      <c r="O419" s="1" t="s">
        <v>34</v>
      </c>
      <c r="P419" s="6"/>
      <c r="Q419" s="6"/>
      <c r="R419" s="1" t="s">
        <v>30</v>
      </c>
      <c r="S419" s="1" t="s">
        <v>32</v>
      </c>
      <c r="T419" s="6"/>
      <c r="U419" s="6"/>
      <c r="V419" s="6" t="s">
        <v>30</v>
      </c>
      <c r="W419" s="6" t="s">
        <v>33</v>
      </c>
      <c r="X419" s="6"/>
      <c r="Y419" s="6"/>
      <c r="Z419" s="1" t="s">
        <v>30</v>
      </c>
      <c r="AA419" s="1" t="s">
        <v>34</v>
      </c>
      <c r="AB419" s="6"/>
      <c r="AC419" s="6"/>
      <c r="AD419" s="1" t="s">
        <v>35</v>
      </c>
      <c r="AE419" s="1" t="s">
        <v>29</v>
      </c>
      <c r="AF419" s="6">
        <v>0.01</v>
      </c>
      <c r="AG419" s="6">
        <v>13.82</v>
      </c>
      <c r="AH419" s="1" t="s">
        <v>36</v>
      </c>
      <c r="AI419" s="1" t="s">
        <v>37</v>
      </c>
      <c r="AJ419" s="6"/>
      <c r="AK419" s="6"/>
      <c r="AL419" s="1" t="s">
        <v>38</v>
      </c>
      <c r="AM419" s="1" t="s">
        <v>39</v>
      </c>
      <c r="AN419" s="6">
        <v>2</v>
      </c>
      <c r="AO419" s="6">
        <v>1.103</v>
      </c>
      <c r="AP419" s="1" t="s">
        <v>40</v>
      </c>
      <c r="AQ419" s="1" t="s">
        <v>41</v>
      </c>
      <c r="AR419" s="6"/>
      <c r="AS419" s="6"/>
      <c r="AT419" s="6"/>
      <c r="AU419" s="6"/>
      <c r="AV419" s="6"/>
      <c r="AW419" s="6"/>
      <c r="AX419" s="1" t="s">
        <v>42</v>
      </c>
      <c r="AY419" s="1" t="s">
        <v>39</v>
      </c>
      <c r="AZ419" s="6"/>
      <c r="BA419" s="6"/>
      <c r="BB419" s="1" t="s">
        <v>42</v>
      </c>
      <c r="BC419" s="1" t="s">
        <v>33</v>
      </c>
      <c r="BD419" s="6"/>
      <c r="BE419" s="6"/>
      <c r="BF419" s="1" t="s">
        <v>42</v>
      </c>
      <c r="BG419" s="1" t="s">
        <v>39</v>
      </c>
      <c r="BH419" s="6"/>
      <c r="BI419" s="11"/>
      <c r="BJ419" s="1" t="s">
        <v>43</v>
      </c>
      <c r="BK419" s="1" t="s">
        <v>44</v>
      </c>
      <c r="BL419" s="6">
        <f>0.009+0.012</f>
        <v>2.0999999999999998E-2</v>
      </c>
      <c r="BM419" s="6">
        <f>3.654+5.928</f>
        <v>9.5820000000000007</v>
      </c>
      <c r="BN419" s="1" t="s">
        <v>45</v>
      </c>
      <c r="BO419" s="1" t="s">
        <v>44</v>
      </c>
      <c r="BP419" s="6"/>
      <c r="BQ419" s="6"/>
      <c r="BR419" s="1" t="s">
        <v>46</v>
      </c>
      <c r="BS419" s="1" t="s">
        <v>47</v>
      </c>
      <c r="BT419" s="6"/>
      <c r="BU419" s="6"/>
      <c r="BV419" s="1" t="s">
        <v>46</v>
      </c>
      <c r="BW419" s="1" t="s">
        <v>41</v>
      </c>
      <c r="BX419" s="6"/>
      <c r="BY419" s="6"/>
      <c r="BZ419" s="1" t="s">
        <v>46</v>
      </c>
      <c r="CA419" s="1" t="s">
        <v>48</v>
      </c>
      <c r="CB419" s="6"/>
      <c r="CC419" s="6"/>
      <c r="CD419" s="1" t="s">
        <v>46</v>
      </c>
      <c r="CE419" s="1" t="s">
        <v>48</v>
      </c>
      <c r="CF419" s="6"/>
      <c r="CG419" s="6"/>
      <c r="CH419" s="1" t="s">
        <v>46</v>
      </c>
      <c r="CI419" s="1" t="s">
        <v>39</v>
      </c>
      <c r="CJ419" s="6"/>
      <c r="CK419" s="6"/>
      <c r="CL419" s="1" t="s">
        <v>49</v>
      </c>
      <c r="CM419" s="1" t="s">
        <v>39</v>
      </c>
      <c r="CN419" s="6"/>
      <c r="CO419" s="6"/>
      <c r="CP419" s="1" t="s">
        <v>50</v>
      </c>
      <c r="CQ419" s="1" t="s">
        <v>51</v>
      </c>
      <c r="CR419" s="6">
        <v>0.1</v>
      </c>
      <c r="CS419" s="6">
        <v>16.8</v>
      </c>
      <c r="CT419" s="1" t="s">
        <v>50</v>
      </c>
      <c r="CU419" s="1" t="s">
        <v>39</v>
      </c>
      <c r="CV419" s="6">
        <v>18</v>
      </c>
      <c r="CW419" s="6">
        <v>29.253</v>
      </c>
      <c r="CX419" s="1" t="s">
        <v>50</v>
      </c>
      <c r="CY419" s="1" t="s">
        <v>39</v>
      </c>
      <c r="CZ419" s="6">
        <v>10</v>
      </c>
      <c r="DA419" s="6">
        <v>16.13</v>
      </c>
      <c r="DB419" s="1" t="s">
        <v>59</v>
      </c>
      <c r="DC419" s="1" t="s">
        <v>60</v>
      </c>
      <c r="DD419" s="6"/>
      <c r="DE419" s="6"/>
      <c r="DF419" s="1" t="s">
        <v>52</v>
      </c>
      <c r="DG419" s="1" t="s">
        <v>53</v>
      </c>
      <c r="DH419" s="6"/>
      <c r="DI419" s="6"/>
      <c r="DJ419" s="1" t="s">
        <v>31</v>
      </c>
      <c r="DK419" s="11"/>
    </row>
    <row r="420" spans="1:115" ht="15.75" x14ac:dyDescent="0.25">
      <c r="A420" s="6">
        <v>418</v>
      </c>
      <c r="B420" s="6">
        <v>3</v>
      </c>
      <c r="C420" s="9" t="s">
        <v>499</v>
      </c>
      <c r="D420" s="8" t="s">
        <v>373</v>
      </c>
      <c r="E420" s="6">
        <v>24.927</v>
      </c>
      <c r="F420" s="6">
        <v>0</v>
      </c>
      <c r="G420" s="10">
        <v>12.380879999999999</v>
      </c>
      <c r="H420" s="3">
        <f t="shared" si="31"/>
        <v>37.307879999999997</v>
      </c>
      <c r="I420" s="3">
        <f t="shared" si="32"/>
        <v>5.5807435200000004</v>
      </c>
      <c r="J420" s="1" t="s">
        <v>28</v>
      </c>
      <c r="K420" s="1" t="s">
        <v>29</v>
      </c>
      <c r="L420" s="6"/>
      <c r="M420" s="6"/>
      <c r="N420" s="1" t="s">
        <v>30</v>
      </c>
      <c r="O420" s="1" t="s">
        <v>34</v>
      </c>
      <c r="P420" s="6"/>
      <c r="Q420" s="6"/>
      <c r="R420" s="1" t="s">
        <v>30</v>
      </c>
      <c r="S420" s="1" t="s">
        <v>32</v>
      </c>
      <c r="T420" s="6"/>
      <c r="U420" s="6"/>
      <c r="V420" s="6" t="s">
        <v>30</v>
      </c>
      <c r="W420" s="6" t="s">
        <v>33</v>
      </c>
      <c r="X420" s="6"/>
      <c r="Y420" s="6"/>
      <c r="Z420" s="1" t="s">
        <v>30</v>
      </c>
      <c r="AA420" s="1" t="s">
        <v>34</v>
      </c>
      <c r="AB420" s="6"/>
      <c r="AC420" s="6"/>
      <c r="AD420" s="1" t="s">
        <v>35</v>
      </c>
      <c r="AE420" s="1" t="s">
        <v>29</v>
      </c>
      <c r="AF420" s="6"/>
      <c r="AG420" s="6"/>
      <c r="AH420" s="1" t="s">
        <v>36</v>
      </c>
      <c r="AI420" s="1" t="s">
        <v>37</v>
      </c>
      <c r="AJ420" s="6"/>
      <c r="AK420" s="6"/>
      <c r="AL420" s="1" t="s">
        <v>38</v>
      </c>
      <c r="AM420" s="1" t="s">
        <v>39</v>
      </c>
      <c r="AN420" s="6"/>
      <c r="AO420" s="6"/>
      <c r="AP420" s="1" t="s">
        <v>40</v>
      </c>
      <c r="AQ420" s="1" t="s">
        <v>41</v>
      </c>
      <c r="AR420" s="6"/>
      <c r="AS420" s="6"/>
      <c r="AT420" s="6"/>
      <c r="AU420" s="6"/>
      <c r="AV420" s="6"/>
      <c r="AW420" s="6"/>
      <c r="AX420" s="1" t="s">
        <v>42</v>
      </c>
      <c r="AY420" s="1" t="s">
        <v>39</v>
      </c>
      <c r="AZ420" s="6"/>
      <c r="BA420" s="6"/>
      <c r="BB420" s="1" t="s">
        <v>42</v>
      </c>
      <c r="BC420" s="1" t="s">
        <v>33</v>
      </c>
      <c r="BD420" s="6"/>
      <c r="BE420" s="6"/>
      <c r="BF420" s="1" t="s">
        <v>42</v>
      </c>
      <c r="BG420" s="1" t="s">
        <v>39</v>
      </c>
      <c r="BH420" s="6"/>
      <c r="BI420" s="11"/>
      <c r="BJ420" s="1" t="s">
        <v>43</v>
      </c>
      <c r="BK420" s="1" t="s">
        <v>44</v>
      </c>
      <c r="BL420" s="6">
        <v>6.0000000000000001E-3</v>
      </c>
      <c r="BM420" s="6">
        <v>2.4359999999999999</v>
      </c>
      <c r="BN420" s="1" t="s">
        <v>45</v>
      </c>
      <c r="BO420" s="1" t="s">
        <v>44</v>
      </c>
      <c r="BP420" s="6"/>
      <c r="BQ420" s="6"/>
      <c r="BR420" s="1" t="s">
        <v>46</v>
      </c>
      <c r="BS420" s="1" t="s">
        <v>47</v>
      </c>
      <c r="BT420" s="6"/>
      <c r="BU420" s="6"/>
      <c r="BV420" s="1" t="s">
        <v>46</v>
      </c>
      <c r="BW420" s="1" t="s">
        <v>41</v>
      </c>
      <c r="BX420" s="6"/>
      <c r="BY420" s="6"/>
      <c r="BZ420" s="1" t="s">
        <v>46</v>
      </c>
      <c r="CA420" s="1" t="s">
        <v>48</v>
      </c>
      <c r="CB420" s="6"/>
      <c r="CC420" s="6"/>
      <c r="CD420" s="1" t="s">
        <v>46</v>
      </c>
      <c r="CE420" s="1" t="s">
        <v>48</v>
      </c>
      <c r="CF420" s="6"/>
      <c r="CG420" s="6"/>
      <c r="CH420" s="1" t="s">
        <v>46</v>
      </c>
      <c r="CI420" s="1" t="s">
        <v>39</v>
      </c>
      <c r="CJ420" s="6"/>
      <c r="CK420" s="6"/>
      <c r="CL420" s="1" t="s">
        <v>49</v>
      </c>
      <c r="CM420" s="1" t="s">
        <v>39</v>
      </c>
      <c r="CN420" s="6"/>
      <c r="CO420" s="6"/>
      <c r="CP420" s="1" t="s">
        <v>50</v>
      </c>
      <c r="CQ420" s="1" t="s">
        <v>51</v>
      </c>
      <c r="CR420" s="6"/>
      <c r="CS420" s="6"/>
      <c r="CT420" s="1" t="s">
        <v>50</v>
      </c>
      <c r="CU420" s="1" t="s">
        <v>39</v>
      </c>
      <c r="CV420" s="6"/>
      <c r="CW420" s="6"/>
      <c r="CX420" s="1" t="s">
        <v>50</v>
      </c>
      <c r="CY420" s="1" t="s">
        <v>39</v>
      </c>
      <c r="CZ420" s="6"/>
      <c r="DA420" s="6"/>
      <c r="DB420" s="1" t="s">
        <v>59</v>
      </c>
      <c r="DC420" s="1" t="s">
        <v>60</v>
      </c>
      <c r="DD420" s="6"/>
      <c r="DE420" s="6"/>
      <c r="DF420" s="1" t="s">
        <v>52</v>
      </c>
      <c r="DG420" s="1" t="s">
        <v>53</v>
      </c>
      <c r="DH420" s="6"/>
      <c r="DI420" s="6"/>
      <c r="DJ420" s="1" t="s">
        <v>31</v>
      </c>
      <c r="DK420" s="11">
        <f>0.254*G420</f>
        <v>3.14474352</v>
      </c>
    </row>
    <row r="421" spans="1:115" s="12" customFormat="1" ht="15.75" x14ac:dyDescent="0.25">
      <c r="A421" s="6">
        <v>419</v>
      </c>
      <c r="B421" s="6">
        <v>3</v>
      </c>
      <c r="C421" s="9" t="s">
        <v>500</v>
      </c>
      <c r="D421" s="8" t="s">
        <v>373</v>
      </c>
      <c r="E421" s="6">
        <v>87.188999999999993</v>
      </c>
      <c r="F421" s="6">
        <v>4.8929999999999998</v>
      </c>
      <c r="G421" s="10">
        <v>128.8974</v>
      </c>
      <c r="H421" s="3">
        <f t="shared" si="31"/>
        <v>211.1934</v>
      </c>
      <c r="I421" s="3">
        <f t="shared" si="32"/>
        <v>247.10900000000001</v>
      </c>
      <c r="J421" s="1" t="s">
        <v>28</v>
      </c>
      <c r="K421" s="1" t="s">
        <v>29</v>
      </c>
      <c r="L421" s="6"/>
      <c r="M421" s="6"/>
      <c r="N421" s="1" t="s">
        <v>30</v>
      </c>
      <c r="O421" s="1" t="s">
        <v>34</v>
      </c>
      <c r="P421" s="6"/>
      <c r="Q421" s="6"/>
      <c r="R421" s="1" t="s">
        <v>30</v>
      </c>
      <c r="S421" s="1" t="s">
        <v>32</v>
      </c>
      <c r="T421" s="6"/>
      <c r="U421" s="6"/>
      <c r="V421" s="6" t="s">
        <v>30</v>
      </c>
      <c r="W421" s="6" t="s">
        <v>33</v>
      </c>
      <c r="X421" s="6"/>
      <c r="Y421" s="6"/>
      <c r="Z421" s="1" t="s">
        <v>30</v>
      </c>
      <c r="AA421" s="1" t="s">
        <v>34</v>
      </c>
      <c r="AB421" s="6"/>
      <c r="AC421" s="6"/>
      <c r="AD421" s="1" t="s">
        <v>35</v>
      </c>
      <c r="AE421" s="1" t="s">
        <v>29</v>
      </c>
      <c r="AF421" s="6"/>
      <c r="AG421" s="6"/>
      <c r="AH421" s="1" t="s">
        <v>36</v>
      </c>
      <c r="AI421" s="1" t="s">
        <v>37</v>
      </c>
      <c r="AJ421" s="6"/>
      <c r="AK421" s="6"/>
      <c r="AL421" s="1" t="s">
        <v>38</v>
      </c>
      <c r="AM421" s="1" t="s">
        <v>39</v>
      </c>
      <c r="AN421" s="6"/>
      <c r="AO421" s="6"/>
      <c r="AP421" s="1" t="s">
        <v>40</v>
      </c>
      <c r="AQ421" s="1" t="s">
        <v>41</v>
      </c>
      <c r="AR421" s="6"/>
      <c r="AS421" s="6"/>
      <c r="AT421" s="6"/>
      <c r="AU421" s="6"/>
      <c r="AV421" s="6"/>
      <c r="AW421" s="6"/>
      <c r="AX421" s="1" t="s">
        <v>42</v>
      </c>
      <c r="AY421" s="1" t="s">
        <v>39</v>
      </c>
      <c r="AZ421" s="6"/>
      <c r="BA421" s="6"/>
      <c r="BB421" s="1" t="s">
        <v>42</v>
      </c>
      <c r="BC421" s="1" t="s">
        <v>33</v>
      </c>
      <c r="BD421" s="6"/>
      <c r="BE421" s="6"/>
      <c r="BF421" s="1" t="s">
        <v>42</v>
      </c>
      <c r="BG421" s="1" t="s">
        <v>39</v>
      </c>
      <c r="BH421" s="6"/>
      <c r="BI421" s="11"/>
      <c r="BJ421" s="1" t="s">
        <v>43</v>
      </c>
      <c r="BK421" s="1" t="s">
        <v>44</v>
      </c>
      <c r="BL421" s="6">
        <v>2.4E-2</v>
      </c>
      <c r="BM421" s="6">
        <f>4.872+5.928</f>
        <v>10.8</v>
      </c>
      <c r="BN421" s="1" t="s">
        <v>45</v>
      </c>
      <c r="BO421" s="1" t="s">
        <v>44</v>
      </c>
      <c r="BP421" s="6"/>
      <c r="BQ421" s="6"/>
      <c r="BR421" s="1" t="s">
        <v>46</v>
      </c>
      <c r="BS421" s="1" t="s">
        <v>47</v>
      </c>
      <c r="BT421" s="6"/>
      <c r="BU421" s="6"/>
      <c r="BV421" s="1" t="s">
        <v>46</v>
      </c>
      <c r="BW421" s="1" t="s">
        <v>41</v>
      </c>
      <c r="BX421" s="6"/>
      <c r="BY421" s="6"/>
      <c r="BZ421" s="1" t="s">
        <v>46</v>
      </c>
      <c r="CA421" s="1" t="s">
        <v>48</v>
      </c>
      <c r="CB421" s="6"/>
      <c r="CC421" s="6"/>
      <c r="CD421" s="1" t="s">
        <v>46</v>
      </c>
      <c r="CE421" s="1" t="s">
        <v>48</v>
      </c>
      <c r="CF421" s="6">
        <v>0.15</v>
      </c>
      <c r="CG421" s="6">
        <v>230.1</v>
      </c>
      <c r="CH421" s="1" t="s">
        <v>46</v>
      </c>
      <c r="CI421" s="1" t="s">
        <v>39</v>
      </c>
      <c r="CJ421" s="6"/>
      <c r="CK421" s="6"/>
      <c r="CL421" s="1" t="s">
        <v>49</v>
      </c>
      <c r="CM421" s="1" t="s">
        <v>39</v>
      </c>
      <c r="CN421" s="6"/>
      <c r="CO421" s="6"/>
      <c r="CP421" s="1" t="s">
        <v>50</v>
      </c>
      <c r="CQ421" s="1" t="s">
        <v>51</v>
      </c>
      <c r="CR421" s="6">
        <v>0.03</v>
      </c>
      <c r="CS421" s="6">
        <v>5.04</v>
      </c>
      <c r="CT421" s="1" t="s">
        <v>50</v>
      </c>
      <c r="CU421" s="1" t="s">
        <v>39</v>
      </c>
      <c r="CV421" s="6">
        <v>1</v>
      </c>
      <c r="CW421" s="6">
        <v>1.169</v>
      </c>
      <c r="CX421" s="1" t="s">
        <v>50</v>
      </c>
      <c r="CY421" s="1" t="s">
        <v>39</v>
      </c>
      <c r="CZ421" s="6"/>
      <c r="DA421" s="6"/>
      <c r="DB421" s="1" t="s">
        <v>59</v>
      </c>
      <c r="DC421" s="1" t="s">
        <v>60</v>
      </c>
      <c r="DD421" s="6"/>
      <c r="DE421" s="6"/>
      <c r="DF421" s="1" t="s">
        <v>52</v>
      </c>
      <c r="DG421" s="1" t="s">
        <v>53</v>
      </c>
      <c r="DH421" s="6"/>
      <c r="DI421" s="6"/>
      <c r="DJ421" s="1" t="s">
        <v>31</v>
      </c>
      <c r="DK421" s="11"/>
    </row>
    <row r="422" spans="1:115" ht="15.75" x14ac:dyDescent="0.25">
      <c r="A422" s="6">
        <v>420</v>
      </c>
      <c r="B422" s="6">
        <v>2</v>
      </c>
      <c r="C422" s="9" t="s">
        <v>355</v>
      </c>
      <c r="D422" s="8" t="s">
        <v>373</v>
      </c>
      <c r="E422" s="6">
        <v>247.40899999999999</v>
      </c>
      <c r="F422" s="6">
        <v>2.8380000000000001</v>
      </c>
      <c r="G422" s="10">
        <v>88.227720000000005</v>
      </c>
      <c r="H422" s="3">
        <f t="shared" si="31"/>
        <v>332.79872</v>
      </c>
      <c r="I422" s="3">
        <f t="shared" si="32"/>
        <v>74.280131967999992</v>
      </c>
      <c r="J422" s="1" t="s">
        <v>28</v>
      </c>
      <c r="K422" s="1" t="s">
        <v>29</v>
      </c>
      <c r="L422" s="6"/>
      <c r="M422" s="6"/>
      <c r="N422" s="1" t="s">
        <v>30</v>
      </c>
      <c r="O422" s="1" t="s">
        <v>34</v>
      </c>
      <c r="P422" s="6"/>
      <c r="Q422" s="6"/>
      <c r="R422" s="1" t="s">
        <v>30</v>
      </c>
      <c r="S422" s="1" t="s">
        <v>32</v>
      </c>
      <c r="T422" s="6"/>
      <c r="U422" s="6"/>
      <c r="V422" s="6" t="s">
        <v>30</v>
      </c>
      <c r="W422" s="6" t="s">
        <v>33</v>
      </c>
      <c r="X422" s="6"/>
      <c r="Y422" s="6"/>
      <c r="Z422" s="1" t="s">
        <v>30</v>
      </c>
      <c r="AA422" s="1" t="s">
        <v>34</v>
      </c>
      <c r="AB422" s="6"/>
      <c r="AC422" s="6"/>
      <c r="AD422" s="1" t="s">
        <v>35</v>
      </c>
      <c r="AE422" s="1" t="s">
        <v>29</v>
      </c>
      <c r="AF422" s="6"/>
      <c r="AG422" s="6"/>
      <c r="AH422" s="1" t="s">
        <v>36</v>
      </c>
      <c r="AI422" s="1" t="s">
        <v>37</v>
      </c>
      <c r="AJ422" s="6"/>
      <c r="AK422" s="6"/>
      <c r="AL422" s="1" t="s">
        <v>38</v>
      </c>
      <c r="AM422" s="1" t="s">
        <v>39</v>
      </c>
      <c r="AN422" s="6">
        <v>3</v>
      </c>
      <c r="AO422" s="6">
        <v>2.153</v>
      </c>
      <c r="AP422" s="1" t="s">
        <v>40</v>
      </c>
      <c r="AQ422" s="1" t="s">
        <v>41</v>
      </c>
      <c r="AR422" s="6"/>
      <c r="AS422" s="6"/>
      <c r="AT422" s="6"/>
      <c r="AU422" s="6"/>
      <c r="AV422" s="6"/>
      <c r="AW422" s="6"/>
      <c r="AX422" s="1" t="s">
        <v>42</v>
      </c>
      <c r="AY422" s="1" t="s">
        <v>39</v>
      </c>
      <c r="AZ422" s="6"/>
      <c r="BA422" s="6"/>
      <c r="BB422" s="1" t="s">
        <v>42</v>
      </c>
      <c r="BC422" s="1" t="s">
        <v>33</v>
      </c>
      <c r="BD422" s="6">
        <v>1</v>
      </c>
      <c r="BE422" s="6">
        <v>7.4059999999999997</v>
      </c>
      <c r="BF422" s="1" t="s">
        <v>42</v>
      </c>
      <c r="BG422" s="1" t="s">
        <v>39</v>
      </c>
      <c r="BH422" s="6"/>
      <c r="BI422" s="11"/>
      <c r="BJ422" s="1" t="s">
        <v>43</v>
      </c>
      <c r="BK422" s="1" t="s">
        <v>44</v>
      </c>
      <c r="BL422" s="6"/>
      <c r="BM422" s="6"/>
      <c r="BN422" s="1" t="s">
        <v>45</v>
      </c>
      <c r="BO422" s="1" t="s">
        <v>44</v>
      </c>
      <c r="BP422" s="6"/>
      <c r="BQ422" s="6"/>
      <c r="BR422" s="1" t="s">
        <v>46</v>
      </c>
      <c r="BS422" s="1" t="s">
        <v>47</v>
      </c>
      <c r="BT422" s="6"/>
      <c r="BU422" s="6"/>
      <c r="BV422" s="1" t="s">
        <v>46</v>
      </c>
      <c r="BW422" s="1" t="s">
        <v>41</v>
      </c>
      <c r="BX422" s="6"/>
      <c r="BY422" s="6"/>
      <c r="BZ422" s="1" t="s">
        <v>46</v>
      </c>
      <c r="CA422" s="1" t="s">
        <v>48</v>
      </c>
      <c r="CB422" s="6"/>
      <c r="CC422" s="6"/>
      <c r="CD422" s="1" t="s">
        <v>46</v>
      </c>
      <c r="CE422" s="1" t="s">
        <v>48</v>
      </c>
      <c r="CF422" s="6"/>
      <c r="CG422" s="6"/>
      <c r="CH422" s="1" t="s">
        <v>46</v>
      </c>
      <c r="CI422" s="1" t="s">
        <v>39</v>
      </c>
      <c r="CJ422" s="6"/>
      <c r="CK422" s="6"/>
      <c r="CL422" s="1" t="s">
        <v>49</v>
      </c>
      <c r="CM422" s="1" t="s">
        <v>39</v>
      </c>
      <c r="CN422" s="6">
        <v>10</v>
      </c>
      <c r="CO422" s="6">
        <v>5.76</v>
      </c>
      <c r="CP422" s="1" t="s">
        <v>50</v>
      </c>
      <c r="CQ422" s="1" t="s">
        <v>51</v>
      </c>
      <c r="CR422" s="6"/>
      <c r="CS422" s="6"/>
      <c r="CT422" s="1" t="s">
        <v>50</v>
      </c>
      <c r="CU422" s="1" t="s">
        <v>39</v>
      </c>
      <c r="CV422" s="6">
        <v>14</v>
      </c>
      <c r="CW422" s="6">
        <v>26.838000000000001</v>
      </c>
      <c r="CX422" s="1" t="s">
        <v>50</v>
      </c>
      <c r="CY422" s="1" t="s">
        <v>39</v>
      </c>
      <c r="CZ422" s="6">
        <v>6</v>
      </c>
      <c r="DA422" s="6">
        <v>9.6780000000000008</v>
      </c>
      <c r="DB422" s="1" t="s">
        <v>59</v>
      </c>
      <c r="DC422" s="1" t="s">
        <v>60</v>
      </c>
      <c r="DD422" s="6"/>
      <c r="DE422" s="6"/>
      <c r="DF422" s="1" t="s">
        <v>52</v>
      </c>
      <c r="DG422" s="1" t="s">
        <v>53</v>
      </c>
      <c r="DH422" s="6"/>
      <c r="DI422" s="6"/>
      <c r="DJ422" s="1" t="s">
        <v>31</v>
      </c>
      <c r="DK422" s="11">
        <f>0.2544*G422</f>
        <v>22.445131968000002</v>
      </c>
    </row>
    <row r="423" spans="1:115" ht="15.75" x14ac:dyDescent="0.25">
      <c r="A423" s="6">
        <v>421</v>
      </c>
      <c r="B423" s="6">
        <v>2</v>
      </c>
      <c r="C423" s="9" t="s">
        <v>501</v>
      </c>
      <c r="D423" s="8" t="s">
        <v>373</v>
      </c>
      <c r="E423" s="6">
        <v>115.029</v>
      </c>
      <c r="F423" s="6">
        <v>73.302999999999997</v>
      </c>
      <c r="G423" s="10">
        <v>43.237679999999997</v>
      </c>
      <c r="H423" s="3">
        <f t="shared" si="31"/>
        <v>84.963679999999997</v>
      </c>
      <c r="I423" s="3">
        <f t="shared" si="32"/>
        <v>29.171665791999999</v>
      </c>
      <c r="J423" s="1" t="s">
        <v>28</v>
      </c>
      <c r="K423" s="1" t="s">
        <v>29</v>
      </c>
      <c r="L423" s="6"/>
      <c r="M423" s="6"/>
      <c r="N423" s="1" t="s">
        <v>30</v>
      </c>
      <c r="O423" s="1" t="s">
        <v>34</v>
      </c>
      <c r="P423" s="6"/>
      <c r="Q423" s="6"/>
      <c r="R423" s="1" t="s">
        <v>30</v>
      </c>
      <c r="S423" s="1" t="s">
        <v>32</v>
      </c>
      <c r="T423" s="6"/>
      <c r="U423" s="6"/>
      <c r="V423" s="6" t="s">
        <v>30</v>
      </c>
      <c r="W423" s="6" t="s">
        <v>33</v>
      </c>
      <c r="X423" s="6"/>
      <c r="Y423" s="6"/>
      <c r="Z423" s="1" t="s">
        <v>30</v>
      </c>
      <c r="AA423" s="1" t="s">
        <v>34</v>
      </c>
      <c r="AB423" s="6"/>
      <c r="AC423" s="6"/>
      <c r="AD423" s="1" t="s">
        <v>35</v>
      </c>
      <c r="AE423" s="1" t="s">
        <v>29</v>
      </c>
      <c r="AF423" s="6"/>
      <c r="AG423" s="6"/>
      <c r="AH423" s="1" t="s">
        <v>36</v>
      </c>
      <c r="AI423" s="1" t="s">
        <v>37</v>
      </c>
      <c r="AJ423" s="6"/>
      <c r="AK423" s="6"/>
      <c r="AL423" s="1" t="s">
        <v>38</v>
      </c>
      <c r="AM423" s="1" t="s">
        <v>39</v>
      </c>
      <c r="AN423" s="6"/>
      <c r="AO423" s="6"/>
      <c r="AP423" s="1" t="s">
        <v>40</v>
      </c>
      <c r="AQ423" s="1" t="s">
        <v>41</v>
      </c>
      <c r="AR423" s="6"/>
      <c r="AS423" s="6"/>
      <c r="AT423" s="6"/>
      <c r="AU423" s="6"/>
      <c r="AV423" s="6"/>
      <c r="AW423" s="6"/>
      <c r="AX423" s="1" t="s">
        <v>42</v>
      </c>
      <c r="AY423" s="1" t="s">
        <v>39</v>
      </c>
      <c r="AZ423" s="6"/>
      <c r="BA423" s="6"/>
      <c r="BB423" s="1" t="s">
        <v>42</v>
      </c>
      <c r="BC423" s="1" t="s">
        <v>33</v>
      </c>
      <c r="BD423" s="6">
        <v>2</v>
      </c>
      <c r="BE423" s="6">
        <v>14.811999999999999</v>
      </c>
      <c r="BF423" s="1" t="s">
        <v>42</v>
      </c>
      <c r="BG423" s="1" t="s">
        <v>39</v>
      </c>
      <c r="BH423" s="6"/>
      <c r="BI423" s="11"/>
      <c r="BJ423" s="1" t="s">
        <v>43</v>
      </c>
      <c r="BK423" s="1" t="s">
        <v>44</v>
      </c>
      <c r="BL423" s="6"/>
      <c r="BM423" s="6"/>
      <c r="BN423" s="1" t="s">
        <v>45</v>
      </c>
      <c r="BO423" s="1" t="s">
        <v>44</v>
      </c>
      <c r="BP423" s="6"/>
      <c r="BQ423" s="6"/>
      <c r="BR423" s="1" t="s">
        <v>46</v>
      </c>
      <c r="BS423" s="1" t="s">
        <v>47</v>
      </c>
      <c r="BT423" s="6"/>
      <c r="BU423" s="6"/>
      <c r="BV423" s="1" t="s">
        <v>46</v>
      </c>
      <c r="BW423" s="1" t="s">
        <v>41</v>
      </c>
      <c r="BX423" s="6"/>
      <c r="BY423" s="6"/>
      <c r="BZ423" s="1" t="s">
        <v>46</v>
      </c>
      <c r="CA423" s="1" t="s">
        <v>48</v>
      </c>
      <c r="CB423" s="6"/>
      <c r="CC423" s="6"/>
      <c r="CD423" s="1" t="s">
        <v>46</v>
      </c>
      <c r="CE423" s="1" t="s">
        <v>48</v>
      </c>
      <c r="CF423" s="6"/>
      <c r="CG423" s="6"/>
      <c r="CH423" s="1" t="s">
        <v>46</v>
      </c>
      <c r="CI423" s="1" t="s">
        <v>39</v>
      </c>
      <c r="CJ423" s="6"/>
      <c r="CK423" s="6"/>
      <c r="CL423" s="1" t="s">
        <v>49</v>
      </c>
      <c r="CM423" s="1" t="s">
        <v>39</v>
      </c>
      <c r="CN423" s="6"/>
      <c r="CO423" s="6"/>
      <c r="CP423" s="1" t="s">
        <v>50</v>
      </c>
      <c r="CQ423" s="1" t="s">
        <v>51</v>
      </c>
      <c r="CR423" s="6">
        <v>0.02</v>
      </c>
      <c r="CS423" s="6">
        <v>3.36</v>
      </c>
      <c r="CT423" s="1" t="s">
        <v>50</v>
      </c>
      <c r="CU423" s="1" t="s">
        <v>39</v>
      </c>
      <c r="CV423" s="6"/>
      <c r="CW423" s="6"/>
      <c r="CX423" s="1" t="s">
        <v>50</v>
      </c>
      <c r="CY423" s="1" t="s">
        <v>39</v>
      </c>
      <c r="CZ423" s="6"/>
      <c r="DA423" s="6"/>
      <c r="DB423" s="1" t="s">
        <v>59</v>
      </c>
      <c r="DC423" s="1" t="s">
        <v>60</v>
      </c>
      <c r="DD423" s="6"/>
      <c r="DE423" s="6"/>
      <c r="DF423" s="1" t="s">
        <v>52</v>
      </c>
      <c r="DG423" s="1" t="s">
        <v>53</v>
      </c>
      <c r="DH423" s="6"/>
      <c r="DI423" s="6"/>
      <c r="DJ423" s="1" t="s">
        <v>31</v>
      </c>
      <c r="DK423" s="11">
        <f>0.2544*G423</f>
        <v>10.999665792</v>
      </c>
    </row>
    <row r="424" spans="1:115" s="12" customFormat="1" ht="15.75" x14ac:dyDescent="0.25">
      <c r="A424" s="6">
        <v>422</v>
      </c>
      <c r="B424" s="6">
        <v>2</v>
      </c>
      <c r="C424" s="9" t="s">
        <v>502</v>
      </c>
      <c r="D424" s="8" t="s">
        <v>373</v>
      </c>
      <c r="E424" s="6">
        <v>128.124</v>
      </c>
      <c r="F424" s="6">
        <v>238.739</v>
      </c>
      <c r="G424" s="10">
        <v>58.473480000000002</v>
      </c>
      <c r="H424" s="3">
        <f t="shared" si="31"/>
        <v>-52.141520000000007</v>
      </c>
      <c r="I424" s="3">
        <f t="shared" si="32"/>
        <v>14.85226392</v>
      </c>
      <c r="J424" s="1" t="s">
        <v>28</v>
      </c>
      <c r="K424" s="1" t="s">
        <v>29</v>
      </c>
      <c r="L424" s="6"/>
      <c r="M424" s="6"/>
      <c r="N424" s="1" t="s">
        <v>30</v>
      </c>
      <c r="O424" s="1" t="s">
        <v>34</v>
      </c>
      <c r="P424" s="6"/>
      <c r="Q424" s="6"/>
      <c r="R424" s="1" t="s">
        <v>30</v>
      </c>
      <c r="S424" s="1" t="s">
        <v>32</v>
      </c>
      <c r="T424" s="6"/>
      <c r="U424" s="6"/>
      <c r="V424" s="6" t="s">
        <v>30</v>
      </c>
      <c r="W424" s="6" t="s">
        <v>33</v>
      </c>
      <c r="X424" s="6"/>
      <c r="Y424" s="6"/>
      <c r="Z424" s="1" t="s">
        <v>30</v>
      </c>
      <c r="AA424" s="1" t="s">
        <v>34</v>
      </c>
      <c r="AB424" s="6"/>
      <c r="AC424" s="6"/>
      <c r="AD424" s="1" t="s">
        <v>35</v>
      </c>
      <c r="AE424" s="1" t="s">
        <v>29</v>
      </c>
      <c r="AF424" s="6"/>
      <c r="AG424" s="6"/>
      <c r="AH424" s="1" t="s">
        <v>36</v>
      </c>
      <c r="AI424" s="1" t="s">
        <v>37</v>
      </c>
      <c r="AJ424" s="6"/>
      <c r="AK424" s="6"/>
      <c r="AL424" s="1" t="s">
        <v>38</v>
      </c>
      <c r="AM424" s="1" t="s">
        <v>39</v>
      </c>
      <c r="AN424" s="6"/>
      <c r="AO424" s="6"/>
      <c r="AP424" s="1" t="s">
        <v>40</v>
      </c>
      <c r="AQ424" s="1" t="s">
        <v>41</v>
      </c>
      <c r="AR424" s="6"/>
      <c r="AS424" s="6"/>
      <c r="AT424" s="6"/>
      <c r="AU424" s="6"/>
      <c r="AV424" s="6"/>
      <c r="AW424" s="6"/>
      <c r="AX424" s="1" t="s">
        <v>42</v>
      </c>
      <c r="AY424" s="1" t="s">
        <v>39</v>
      </c>
      <c r="AZ424" s="6"/>
      <c r="BA424" s="6"/>
      <c r="BB424" s="1" t="s">
        <v>42</v>
      </c>
      <c r="BC424" s="1" t="s">
        <v>33</v>
      </c>
      <c r="BD424" s="6"/>
      <c r="BE424" s="6"/>
      <c r="BF424" s="1" t="s">
        <v>42</v>
      </c>
      <c r="BG424" s="1" t="s">
        <v>39</v>
      </c>
      <c r="BH424" s="6"/>
      <c r="BI424" s="11"/>
      <c r="BJ424" s="1" t="s">
        <v>43</v>
      </c>
      <c r="BK424" s="1" t="s">
        <v>44</v>
      </c>
      <c r="BL424" s="6"/>
      <c r="BM424" s="6"/>
      <c r="BN424" s="1" t="s">
        <v>45</v>
      </c>
      <c r="BO424" s="1" t="s">
        <v>44</v>
      </c>
      <c r="BP424" s="6"/>
      <c r="BQ424" s="6"/>
      <c r="BR424" s="1" t="s">
        <v>46</v>
      </c>
      <c r="BS424" s="1" t="s">
        <v>47</v>
      </c>
      <c r="BT424" s="6"/>
      <c r="BU424" s="6"/>
      <c r="BV424" s="1" t="s">
        <v>46</v>
      </c>
      <c r="BW424" s="1" t="s">
        <v>41</v>
      </c>
      <c r="BX424" s="6"/>
      <c r="BY424" s="6"/>
      <c r="BZ424" s="1" t="s">
        <v>46</v>
      </c>
      <c r="CA424" s="1" t="s">
        <v>48</v>
      </c>
      <c r="CB424" s="6"/>
      <c r="CC424" s="6"/>
      <c r="CD424" s="1" t="s">
        <v>46</v>
      </c>
      <c r="CE424" s="1" t="s">
        <v>48</v>
      </c>
      <c r="CF424" s="6"/>
      <c r="CG424" s="6"/>
      <c r="CH424" s="1" t="s">
        <v>46</v>
      </c>
      <c r="CI424" s="1" t="s">
        <v>39</v>
      </c>
      <c r="CJ424" s="6"/>
      <c r="CK424" s="6"/>
      <c r="CL424" s="1" t="s">
        <v>49</v>
      </c>
      <c r="CM424" s="1" t="s">
        <v>39</v>
      </c>
      <c r="CN424" s="6"/>
      <c r="CO424" s="6"/>
      <c r="CP424" s="1" t="s">
        <v>50</v>
      </c>
      <c r="CQ424" s="1" t="s">
        <v>51</v>
      </c>
      <c r="CR424" s="6"/>
      <c r="CS424" s="6"/>
      <c r="CT424" s="1" t="s">
        <v>50</v>
      </c>
      <c r="CU424" s="1" t="s">
        <v>39</v>
      </c>
      <c r="CV424" s="6"/>
      <c r="CW424" s="6"/>
      <c r="CX424" s="1" t="s">
        <v>50</v>
      </c>
      <c r="CY424" s="1" t="s">
        <v>39</v>
      </c>
      <c r="CZ424" s="6"/>
      <c r="DA424" s="6"/>
      <c r="DB424" s="1" t="s">
        <v>59</v>
      </c>
      <c r="DC424" s="1" t="s">
        <v>60</v>
      </c>
      <c r="DD424" s="6"/>
      <c r="DE424" s="6"/>
      <c r="DF424" s="1" t="s">
        <v>52</v>
      </c>
      <c r="DG424" s="1" t="s">
        <v>53</v>
      </c>
      <c r="DH424" s="6"/>
      <c r="DI424" s="6"/>
      <c r="DJ424" s="1" t="s">
        <v>31</v>
      </c>
      <c r="DK424" s="11">
        <f>0.254*G424</f>
        <v>14.85226392</v>
      </c>
    </row>
    <row r="425" spans="1:115" ht="15.75" x14ac:dyDescent="0.25">
      <c r="A425" s="6">
        <v>423</v>
      </c>
      <c r="B425" s="6">
        <v>2</v>
      </c>
      <c r="C425" s="9" t="s">
        <v>356</v>
      </c>
      <c r="D425" s="8" t="s">
        <v>373</v>
      </c>
      <c r="E425" s="6">
        <v>1012.871</v>
      </c>
      <c r="F425" s="6">
        <v>128.404</v>
      </c>
      <c r="G425" s="10">
        <v>341.91816</v>
      </c>
      <c r="H425" s="3">
        <f t="shared" si="31"/>
        <v>1226.38516</v>
      </c>
      <c r="I425" s="3">
        <f t="shared" si="32"/>
        <v>102.05897990400001</v>
      </c>
      <c r="J425" s="1" t="s">
        <v>28</v>
      </c>
      <c r="K425" s="1" t="s">
        <v>29</v>
      </c>
      <c r="L425" s="6"/>
      <c r="M425" s="6"/>
      <c r="N425" s="1" t="s">
        <v>30</v>
      </c>
      <c r="O425" s="1" t="s">
        <v>34</v>
      </c>
      <c r="P425" s="6"/>
      <c r="Q425" s="6"/>
      <c r="R425" s="1" t="s">
        <v>30</v>
      </c>
      <c r="S425" s="1" t="s">
        <v>32</v>
      </c>
      <c r="T425" s="6"/>
      <c r="U425" s="6"/>
      <c r="V425" s="6" t="s">
        <v>30</v>
      </c>
      <c r="W425" s="6" t="s">
        <v>33</v>
      </c>
      <c r="X425" s="6"/>
      <c r="Y425" s="6"/>
      <c r="Z425" s="1" t="s">
        <v>30</v>
      </c>
      <c r="AA425" s="1" t="s">
        <v>34</v>
      </c>
      <c r="AB425" s="6"/>
      <c r="AC425" s="6"/>
      <c r="AD425" s="1" t="s">
        <v>35</v>
      </c>
      <c r="AE425" s="1" t="s">
        <v>29</v>
      </c>
      <c r="AF425" s="6"/>
      <c r="AG425" s="6"/>
      <c r="AH425" s="1" t="s">
        <v>36</v>
      </c>
      <c r="AI425" s="1" t="s">
        <v>37</v>
      </c>
      <c r="AJ425" s="6"/>
      <c r="AK425" s="6"/>
      <c r="AL425" s="1" t="s">
        <v>38</v>
      </c>
      <c r="AM425" s="1" t="s">
        <v>39</v>
      </c>
      <c r="AN425" s="6"/>
      <c r="AO425" s="6"/>
      <c r="AP425" s="1" t="s">
        <v>40</v>
      </c>
      <c r="AQ425" s="1" t="s">
        <v>41</v>
      </c>
      <c r="AR425" s="6"/>
      <c r="AS425" s="6"/>
      <c r="AT425" s="6"/>
      <c r="AU425" s="6"/>
      <c r="AV425" s="6"/>
      <c r="AW425" s="6"/>
      <c r="AX425" s="1" t="s">
        <v>42</v>
      </c>
      <c r="AY425" s="1" t="s">
        <v>39</v>
      </c>
      <c r="AZ425" s="6"/>
      <c r="BA425" s="6"/>
      <c r="BB425" s="1" t="s">
        <v>42</v>
      </c>
      <c r="BC425" s="1" t="s">
        <v>33</v>
      </c>
      <c r="BD425" s="6"/>
      <c r="BE425" s="6"/>
      <c r="BF425" s="1" t="s">
        <v>42</v>
      </c>
      <c r="BG425" s="1" t="s">
        <v>39</v>
      </c>
      <c r="BH425" s="6"/>
      <c r="BI425" s="11"/>
      <c r="BJ425" s="1" t="s">
        <v>43</v>
      </c>
      <c r="BK425" s="1" t="s">
        <v>44</v>
      </c>
      <c r="BL425" s="6"/>
      <c r="BM425" s="6"/>
      <c r="BN425" s="1" t="s">
        <v>45</v>
      </c>
      <c r="BO425" s="1" t="s">
        <v>44</v>
      </c>
      <c r="BP425" s="6"/>
      <c r="BQ425" s="6"/>
      <c r="BR425" s="1" t="s">
        <v>46</v>
      </c>
      <c r="BS425" s="1" t="s">
        <v>47</v>
      </c>
      <c r="BT425" s="6"/>
      <c r="BU425" s="6"/>
      <c r="BV425" s="1" t="s">
        <v>46</v>
      </c>
      <c r="BW425" s="1" t="s">
        <v>41</v>
      </c>
      <c r="BX425" s="6">
        <v>1.4999999999999999E-2</v>
      </c>
      <c r="BY425" s="6">
        <v>15.074999999999999</v>
      </c>
      <c r="BZ425" s="1" t="s">
        <v>46</v>
      </c>
      <c r="CA425" s="1" t="s">
        <v>48</v>
      </c>
      <c r="CB425" s="6"/>
      <c r="CC425" s="6"/>
      <c r="CD425" s="1" t="s">
        <v>46</v>
      </c>
      <c r="CE425" s="1" t="s">
        <v>48</v>
      </c>
      <c r="CF425" s="6"/>
      <c r="CG425" s="6"/>
      <c r="CH425" s="1" t="s">
        <v>46</v>
      </c>
      <c r="CI425" s="1" t="s">
        <v>39</v>
      </c>
      <c r="CJ425" s="6"/>
      <c r="CK425" s="6"/>
      <c r="CL425" s="1" t="s">
        <v>49</v>
      </c>
      <c r="CM425" s="1" t="s">
        <v>39</v>
      </c>
      <c r="CN425" s="6"/>
      <c r="CO425" s="6"/>
      <c r="CP425" s="1" t="s">
        <v>50</v>
      </c>
      <c r="CQ425" s="1" t="s">
        <v>51</v>
      </c>
      <c r="CR425" s="6"/>
      <c r="CS425" s="6"/>
      <c r="CT425" s="1" t="s">
        <v>50</v>
      </c>
      <c r="CU425" s="1" t="s">
        <v>39</v>
      </c>
      <c r="CV425" s="6"/>
      <c r="CW425" s="6"/>
      <c r="CX425" s="1" t="s">
        <v>50</v>
      </c>
      <c r="CY425" s="1" t="s">
        <v>39</v>
      </c>
      <c r="CZ425" s="6"/>
      <c r="DA425" s="6"/>
      <c r="DB425" s="1" t="s">
        <v>59</v>
      </c>
      <c r="DC425" s="1" t="s">
        <v>60</v>
      </c>
      <c r="DD425" s="6"/>
      <c r="DE425" s="6"/>
      <c r="DF425" s="1" t="s">
        <v>52</v>
      </c>
      <c r="DG425" s="1" t="s">
        <v>53</v>
      </c>
      <c r="DH425" s="6"/>
      <c r="DI425" s="6"/>
      <c r="DJ425" s="1" t="s">
        <v>31</v>
      </c>
      <c r="DK425" s="11">
        <f>0.2544*G425</f>
        <v>86.983979904000009</v>
      </c>
    </row>
    <row r="426" spans="1:115" ht="15.75" x14ac:dyDescent="0.25">
      <c r="A426" s="6">
        <v>424</v>
      </c>
      <c r="B426" s="6">
        <v>2</v>
      </c>
      <c r="C426" s="9" t="s">
        <v>357</v>
      </c>
      <c r="D426" s="8" t="s">
        <v>373</v>
      </c>
      <c r="E426" s="6">
        <v>971.08500000000004</v>
      </c>
      <c r="F426" s="6">
        <v>7.9109999999999996</v>
      </c>
      <c r="G426" s="10">
        <v>254.48916</v>
      </c>
      <c r="H426" s="3">
        <f t="shared" si="31"/>
        <v>1217.6631600000001</v>
      </c>
      <c r="I426" s="3">
        <f t="shared" si="32"/>
        <v>73.705042304000003</v>
      </c>
      <c r="J426" s="1" t="s">
        <v>28</v>
      </c>
      <c r="K426" s="1" t="s">
        <v>29</v>
      </c>
      <c r="L426" s="6"/>
      <c r="M426" s="6"/>
      <c r="N426" s="1" t="s">
        <v>30</v>
      </c>
      <c r="O426" s="1" t="s">
        <v>34</v>
      </c>
      <c r="P426" s="6"/>
      <c r="Q426" s="6"/>
      <c r="R426" s="1" t="s">
        <v>30</v>
      </c>
      <c r="S426" s="1" t="s">
        <v>32</v>
      </c>
      <c r="T426" s="6"/>
      <c r="U426" s="6"/>
      <c r="V426" s="6" t="s">
        <v>30</v>
      </c>
      <c r="W426" s="6" t="s">
        <v>33</v>
      </c>
      <c r="X426" s="6"/>
      <c r="Y426" s="6"/>
      <c r="Z426" s="1" t="s">
        <v>30</v>
      </c>
      <c r="AA426" s="1" t="s">
        <v>34</v>
      </c>
      <c r="AB426" s="6"/>
      <c r="AC426" s="6"/>
      <c r="AD426" s="1" t="s">
        <v>35</v>
      </c>
      <c r="AE426" s="1" t="s">
        <v>29</v>
      </c>
      <c r="AF426" s="6"/>
      <c r="AG426" s="6"/>
      <c r="AH426" s="1" t="s">
        <v>36</v>
      </c>
      <c r="AI426" s="1" t="s">
        <v>37</v>
      </c>
      <c r="AJ426" s="6"/>
      <c r="AK426" s="6"/>
      <c r="AL426" s="1" t="s">
        <v>38</v>
      </c>
      <c r="AM426" s="1" t="s">
        <v>39</v>
      </c>
      <c r="AN426" s="6">
        <v>4</v>
      </c>
      <c r="AO426" s="6">
        <v>3.2029999999999998</v>
      </c>
      <c r="AP426" s="1" t="s">
        <v>40</v>
      </c>
      <c r="AQ426" s="1" t="s">
        <v>41</v>
      </c>
      <c r="AR426" s="6"/>
      <c r="AS426" s="6"/>
      <c r="AT426" s="6"/>
      <c r="AU426" s="6"/>
      <c r="AV426" s="6"/>
      <c r="AW426" s="6"/>
      <c r="AX426" s="1" t="s">
        <v>42</v>
      </c>
      <c r="AY426" s="1" t="s">
        <v>39</v>
      </c>
      <c r="AZ426" s="6"/>
      <c r="BA426" s="6"/>
      <c r="BB426" s="1" t="s">
        <v>42</v>
      </c>
      <c r="BC426" s="1" t="s">
        <v>33</v>
      </c>
      <c r="BD426" s="6"/>
      <c r="BE426" s="6"/>
      <c r="BF426" s="1" t="s">
        <v>42</v>
      </c>
      <c r="BG426" s="1" t="s">
        <v>39</v>
      </c>
      <c r="BH426" s="6"/>
      <c r="BI426" s="11"/>
      <c r="BJ426" s="1" t="s">
        <v>43</v>
      </c>
      <c r="BK426" s="1" t="s">
        <v>44</v>
      </c>
      <c r="BL426" s="6"/>
      <c r="BM426" s="6"/>
      <c r="BN426" s="1" t="s">
        <v>45</v>
      </c>
      <c r="BO426" s="1" t="s">
        <v>44</v>
      </c>
      <c r="BP426" s="6"/>
      <c r="BQ426" s="6"/>
      <c r="BR426" s="1" t="s">
        <v>46</v>
      </c>
      <c r="BS426" s="1" t="s">
        <v>47</v>
      </c>
      <c r="BT426" s="6"/>
      <c r="BU426" s="6"/>
      <c r="BV426" s="1" t="s">
        <v>46</v>
      </c>
      <c r="BW426" s="1" t="s">
        <v>41</v>
      </c>
      <c r="BX426" s="6"/>
      <c r="BY426" s="6"/>
      <c r="BZ426" s="1" t="s">
        <v>46</v>
      </c>
      <c r="CA426" s="1" t="s">
        <v>48</v>
      </c>
      <c r="CB426" s="6"/>
      <c r="CC426" s="6"/>
      <c r="CD426" s="1" t="s">
        <v>46</v>
      </c>
      <c r="CE426" s="1" t="s">
        <v>48</v>
      </c>
      <c r="CF426" s="6"/>
      <c r="CG426" s="6"/>
      <c r="CH426" s="1" t="s">
        <v>46</v>
      </c>
      <c r="CI426" s="1" t="s">
        <v>39</v>
      </c>
      <c r="CJ426" s="6"/>
      <c r="CK426" s="6"/>
      <c r="CL426" s="1" t="s">
        <v>49</v>
      </c>
      <c r="CM426" s="1" t="s">
        <v>39</v>
      </c>
      <c r="CN426" s="6">
        <v>10</v>
      </c>
      <c r="CO426" s="6">
        <v>5.76</v>
      </c>
      <c r="CP426" s="1" t="s">
        <v>50</v>
      </c>
      <c r="CQ426" s="1" t="s">
        <v>51</v>
      </c>
      <c r="CR426" s="6"/>
      <c r="CS426" s="6"/>
      <c r="CT426" s="1" t="s">
        <v>50</v>
      </c>
      <c r="CU426" s="1" t="s">
        <v>39</v>
      </c>
      <c r="CV426" s="6"/>
      <c r="CW426" s="6"/>
      <c r="CX426" s="1" t="s">
        <v>50</v>
      </c>
      <c r="CY426" s="1" t="s">
        <v>39</v>
      </c>
      <c r="CZ426" s="6"/>
      <c r="DA426" s="6"/>
      <c r="DB426" s="1" t="s">
        <v>59</v>
      </c>
      <c r="DC426" s="1" t="s">
        <v>60</v>
      </c>
      <c r="DD426" s="6"/>
      <c r="DE426" s="6"/>
      <c r="DF426" s="1" t="s">
        <v>52</v>
      </c>
      <c r="DG426" s="1" t="s">
        <v>53</v>
      </c>
      <c r="DH426" s="6"/>
      <c r="DI426" s="6"/>
      <c r="DJ426" s="1" t="s">
        <v>31</v>
      </c>
      <c r="DK426" s="11">
        <f>0.2544*G426</f>
        <v>64.742042304000009</v>
      </c>
    </row>
    <row r="427" spans="1:115" ht="15.75" x14ac:dyDescent="0.25">
      <c r="A427" s="6">
        <v>425</v>
      </c>
      <c r="B427" s="6">
        <v>2</v>
      </c>
      <c r="C427" s="9" t="s">
        <v>358</v>
      </c>
      <c r="D427" s="8" t="s">
        <v>373</v>
      </c>
      <c r="E427" s="6">
        <v>918.38199999999995</v>
      </c>
      <c r="F427" s="6">
        <v>8.2460000000000004</v>
      </c>
      <c r="G427" s="10">
        <v>323.85144000000003</v>
      </c>
      <c r="H427" s="3">
        <f t="shared" si="31"/>
        <v>1233.9874399999999</v>
      </c>
      <c r="I427" s="3">
        <f t="shared" si="32"/>
        <v>323.18780633599999</v>
      </c>
      <c r="J427" s="1" t="s">
        <v>28</v>
      </c>
      <c r="K427" s="1" t="s">
        <v>29</v>
      </c>
      <c r="L427" s="6"/>
      <c r="M427" s="6"/>
      <c r="N427" s="1" t="s">
        <v>30</v>
      </c>
      <c r="O427" s="1" t="s">
        <v>34</v>
      </c>
      <c r="P427" s="6"/>
      <c r="Q427" s="6"/>
      <c r="R427" s="1" t="s">
        <v>30</v>
      </c>
      <c r="S427" s="1" t="s">
        <v>32</v>
      </c>
      <c r="T427" s="6"/>
      <c r="U427" s="6"/>
      <c r="V427" s="6" t="s">
        <v>30</v>
      </c>
      <c r="W427" s="6" t="s">
        <v>33</v>
      </c>
      <c r="X427" s="6"/>
      <c r="Y427" s="6"/>
      <c r="Z427" s="1" t="s">
        <v>30</v>
      </c>
      <c r="AA427" s="1" t="s">
        <v>34</v>
      </c>
      <c r="AB427" s="6"/>
      <c r="AC427" s="6"/>
      <c r="AD427" s="1" t="s">
        <v>35</v>
      </c>
      <c r="AE427" s="1" t="s">
        <v>29</v>
      </c>
      <c r="AF427" s="6"/>
      <c r="AG427" s="6"/>
      <c r="AH427" s="1" t="s">
        <v>36</v>
      </c>
      <c r="AI427" s="1" t="s">
        <v>37</v>
      </c>
      <c r="AJ427" s="6">
        <v>0.11899999999999999</v>
      </c>
      <c r="AK427" s="6">
        <v>240.8</v>
      </c>
      <c r="AL427" s="1" t="s">
        <v>38</v>
      </c>
      <c r="AM427" s="1" t="s">
        <v>39</v>
      </c>
      <c r="AN427" s="6"/>
      <c r="AO427" s="6"/>
      <c r="AP427" s="1" t="s">
        <v>40</v>
      </c>
      <c r="AQ427" s="1" t="s">
        <v>41</v>
      </c>
      <c r="AR427" s="6"/>
      <c r="AS427" s="6"/>
      <c r="AT427" s="6"/>
      <c r="AU427" s="6"/>
      <c r="AV427" s="6"/>
      <c r="AW427" s="6"/>
      <c r="AX427" s="1" t="s">
        <v>42</v>
      </c>
      <c r="AY427" s="1" t="s">
        <v>39</v>
      </c>
      <c r="AZ427" s="6"/>
      <c r="BA427" s="6"/>
      <c r="BB427" s="1" t="s">
        <v>42</v>
      </c>
      <c r="BC427" s="1" t="s">
        <v>33</v>
      </c>
      <c r="BD427" s="6"/>
      <c r="BE427" s="6"/>
      <c r="BF427" s="1" t="s">
        <v>42</v>
      </c>
      <c r="BG427" s="1" t="s">
        <v>39</v>
      </c>
      <c r="BH427" s="6"/>
      <c r="BI427" s="11"/>
      <c r="BJ427" s="1" t="s">
        <v>43</v>
      </c>
      <c r="BK427" s="1" t="s">
        <v>44</v>
      </c>
      <c r="BL427" s="6"/>
      <c r="BM427" s="6"/>
      <c r="BN427" s="1" t="s">
        <v>45</v>
      </c>
      <c r="BO427" s="1" t="s">
        <v>44</v>
      </c>
      <c r="BP427" s="6"/>
      <c r="BQ427" s="6"/>
      <c r="BR427" s="1" t="s">
        <v>46</v>
      </c>
      <c r="BS427" s="1" t="s">
        <v>47</v>
      </c>
      <c r="BT427" s="6"/>
      <c r="BU427" s="6"/>
      <c r="BV427" s="1" t="s">
        <v>46</v>
      </c>
      <c r="BW427" s="1" t="s">
        <v>41</v>
      </c>
      <c r="BX427" s="6"/>
      <c r="BY427" s="6"/>
      <c r="BZ427" s="1" t="s">
        <v>46</v>
      </c>
      <c r="CA427" s="1" t="s">
        <v>48</v>
      </c>
      <c r="CB427" s="6"/>
      <c r="CC427" s="6"/>
      <c r="CD427" s="1" t="s">
        <v>46</v>
      </c>
      <c r="CE427" s="1" t="s">
        <v>48</v>
      </c>
      <c r="CF427" s="6"/>
      <c r="CG427" s="6"/>
      <c r="CH427" s="1" t="s">
        <v>46</v>
      </c>
      <c r="CI427" s="1" t="s">
        <v>39</v>
      </c>
      <c r="CJ427" s="6"/>
      <c r="CK427" s="6"/>
      <c r="CL427" s="1" t="s">
        <v>49</v>
      </c>
      <c r="CM427" s="1" t="s">
        <v>39</v>
      </c>
      <c r="CN427" s="6"/>
      <c r="CO427" s="6"/>
      <c r="CP427" s="1" t="s">
        <v>50</v>
      </c>
      <c r="CQ427" s="1" t="s">
        <v>51</v>
      </c>
      <c r="CR427" s="6"/>
      <c r="CS427" s="6"/>
      <c r="CT427" s="1" t="s">
        <v>50</v>
      </c>
      <c r="CU427" s="1" t="s">
        <v>39</v>
      </c>
      <c r="CV427" s="6"/>
      <c r="CW427" s="6"/>
      <c r="CX427" s="1" t="s">
        <v>50</v>
      </c>
      <c r="CY427" s="1" t="s">
        <v>39</v>
      </c>
      <c r="CZ427" s="6"/>
      <c r="DA427" s="6"/>
      <c r="DB427" s="1" t="s">
        <v>59</v>
      </c>
      <c r="DC427" s="1" t="s">
        <v>60</v>
      </c>
      <c r="DD427" s="6"/>
      <c r="DE427" s="6"/>
      <c r="DF427" s="1" t="s">
        <v>52</v>
      </c>
      <c r="DG427" s="1" t="s">
        <v>53</v>
      </c>
      <c r="DH427" s="6"/>
      <c r="DI427" s="6"/>
      <c r="DJ427" s="1" t="s">
        <v>31</v>
      </c>
      <c r="DK427" s="11">
        <f>0.2544*G427</f>
        <v>82.387806336000011</v>
      </c>
    </row>
    <row r="428" spans="1:115" ht="15.75" x14ac:dyDescent="0.25">
      <c r="A428" s="6">
        <v>426</v>
      </c>
      <c r="B428" s="6">
        <v>2</v>
      </c>
      <c r="C428" s="9" t="s">
        <v>359</v>
      </c>
      <c r="D428" s="8" t="s">
        <v>373</v>
      </c>
      <c r="E428" s="6">
        <v>573.61500000000001</v>
      </c>
      <c r="F428" s="6">
        <v>53.74</v>
      </c>
      <c r="G428" s="10">
        <v>249.95424</v>
      </c>
      <c r="H428" s="3">
        <f t="shared" si="31"/>
        <v>769.82924000000003</v>
      </c>
      <c r="I428" s="3">
        <f t="shared" si="32"/>
        <v>203.78135865600001</v>
      </c>
      <c r="J428" s="1" t="s">
        <v>28</v>
      </c>
      <c r="K428" s="1" t="s">
        <v>29</v>
      </c>
      <c r="L428" s="6"/>
      <c r="M428" s="6"/>
      <c r="N428" s="1" t="s">
        <v>30</v>
      </c>
      <c r="O428" s="1" t="s">
        <v>34</v>
      </c>
      <c r="P428" s="6"/>
      <c r="Q428" s="6"/>
      <c r="R428" s="1" t="s">
        <v>30</v>
      </c>
      <c r="S428" s="1" t="s">
        <v>32</v>
      </c>
      <c r="T428" s="6"/>
      <c r="U428" s="6"/>
      <c r="V428" s="6" t="s">
        <v>30</v>
      </c>
      <c r="W428" s="6" t="s">
        <v>33</v>
      </c>
      <c r="X428" s="6"/>
      <c r="Y428" s="6"/>
      <c r="Z428" s="1" t="s">
        <v>30</v>
      </c>
      <c r="AA428" s="1" t="s">
        <v>34</v>
      </c>
      <c r="AB428" s="6"/>
      <c r="AC428" s="6"/>
      <c r="AD428" s="1" t="s">
        <v>35</v>
      </c>
      <c r="AE428" s="1" t="s">
        <v>29</v>
      </c>
      <c r="AF428" s="6"/>
      <c r="AG428" s="6"/>
      <c r="AH428" s="1" t="s">
        <v>36</v>
      </c>
      <c r="AI428" s="1" t="s">
        <v>37</v>
      </c>
      <c r="AJ428" s="6"/>
      <c r="AK428" s="6"/>
      <c r="AL428" s="1" t="s">
        <v>38</v>
      </c>
      <c r="AM428" s="1" t="s">
        <v>39</v>
      </c>
      <c r="AN428" s="6">
        <v>4</v>
      </c>
      <c r="AO428" s="6">
        <v>3.2029999999999998</v>
      </c>
      <c r="AP428" s="1" t="s">
        <v>40</v>
      </c>
      <c r="AQ428" s="1" t="s">
        <v>41</v>
      </c>
      <c r="AR428" s="6"/>
      <c r="AS428" s="6"/>
      <c r="AT428" s="6"/>
      <c r="AU428" s="6"/>
      <c r="AV428" s="6"/>
      <c r="AW428" s="6"/>
      <c r="AX428" s="1" t="s">
        <v>42</v>
      </c>
      <c r="AY428" s="1" t="s">
        <v>39</v>
      </c>
      <c r="AZ428" s="6"/>
      <c r="BA428" s="6"/>
      <c r="BB428" s="1" t="s">
        <v>42</v>
      </c>
      <c r="BC428" s="1" t="s">
        <v>33</v>
      </c>
      <c r="BD428" s="6">
        <v>2</v>
      </c>
      <c r="BE428" s="6">
        <v>14.811999999999999</v>
      </c>
      <c r="BF428" s="1" t="s">
        <v>42</v>
      </c>
      <c r="BG428" s="1" t="s">
        <v>39</v>
      </c>
      <c r="BH428" s="6"/>
      <c r="BI428" s="11"/>
      <c r="BJ428" s="1" t="s">
        <v>43</v>
      </c>
      <c r="BK428" s="1" t="s">
        <v>44</v>
      </c>
      <c r="BL428" s="6">
        <v>4.8000000000000001E-2</v>
      </c>
      <c r="BM428" s="6">
        <v>43.087000000000003</v>
      </c>
      <c r="BN428" s="1" t="s">
        <v>45</v>
      </c>
      <c r="BO428" s="1" t="s">
        <v>44</v>
      </c>
      <c r="BP428" s="6"/>
      <c r="BQ428" s="6"/>
      <c r="BR428" s="1" t="s">
        <v>46</v>
      </c>
      <c r="BS428" s="1" t="s">
        <v>47</v>
      </c>
      <c r="BT428" s="6"/>
      <c r="BU428" s="6"/>
      <c r="BV428" s="1" t="s">
        <v>46</v>
      </c>
      <c r="BW428" s="1" t="s">
        <v>41</v>
      </c>
      <c r="BX428" s="6"/>
      <c r="BY428" s="6"/>
      <c r="BZ428" s="1" t="s">
        <v>46</v>
      </c>
      <c r="CA428" s="1" t="s">
        <v>48</v>
      </c>
      <c r="CB428" s="6"/>
      <c r="CC428" s="6"/>
      <c r="CD428" s="1" t="s">
        <v>46</v>
      </c>
      <c r="CE428" s="1" t="s">
        <v>48</v>
      </c>
      <c r="CF428" s="6"/>
      <c r="CG428" s="6"/>
      <c r="CH428" s="1" t="s">
        <v>46</v>
      </c>
      <c r="CI428" s="1" t="s">
        <v>39</v>
      </c>
      <c r="CJ428" s="6"/>
      <c r="CK428" s="6"/>
      <c r="CL428" s="1" t="s">
        <v>49</v>
      </c>
      <c r="CM428" s="1" t="s">
        <v>39</v>
      </c>
      <c r="CN428" s="6">
        <v>10</v>
      </c>
      <c r="CO428" s="6">
        <v>5.76</v>
      </c>
      <c r="CP428" s="1" t="s">
        <v>50</v>
      </c>
      <c r="CQ428" s="1" t="s">
        <v>51</v>
      </c>
      <c r="CR428" s="6">
        <v>1.4999999999999999E-2</v>
      </c>
      <c r="CS428" s="6">
        <v>2.52</v>
      </c>
      <c r="CT428" s="1" t="s">
        <v>50</v>
      </c>
      <c r="CU428" s="1" t="s">
        <v>39</v>
      </c>
      <c r="CV428" s="6">
        <v>26</v>
      </c>
      <c r="CW428" s="6">
        <v>49.841999999999999</v>
      </c>
      <c r="CX428" s="1" t="s">
        <v>50</v>
      </c>
      <c r="CY428" s="1" t="s">
        <v>39</v>
      </c>
      <c r="CZ428" s="6">
        <v>13</v>
      </c>
      <c r="DA428" s="6">
        <v>20.969000000000001</v>
      </c>
      <c r="DB428" s="1" t="s">
        <v>59</v>
      </c>
      <c r="DC428" s="1" t="s">
        <v>60</v>
      </c>
      <c r="DD428" s="6"/>
      <c r="DE428" s="6"/>
      <c r="DF428" s="1" t="s">
        <v>52</v>
      </c>
      <c r="DG428" s="1" t="s">
        <v>53</v>
      </c>
      <c r="DH428" s="6"/>
      <c r="DI428" s="6"/>
      <c r="DJ428" s="1" t="s">
        <v>31</v>
      </c>
      <c r="DK428" s="11">
        <f>0.2544*G428</f>
        <v>63.588358656000004</v>
      </c>
    </row>
    <row r="429" spans="1:115" ht="15.75" x14ac:dyDescent="0.25">
      <c r="A429" s="6">
        <v>427</v>
      </c>
      <c r="B429" s="6">
        <v>1</v>
      </c>
      <c r="C429" s="9" t="s">
        <v>360</v>
      </c>
      <c r="D429" s="8" t="s">
        <v>373</v>
      </c>
      <c r="E429" s="6">
        <v>508.47199999999998</v>
      </c>
      <c r="F429" s="6">
        <v>1418.0360000000001</v>
      </c>
      <c r="G429" s="10">
        <v>487.86876000000001</v>
      </c>
      <c r="H429" s="3">
        <f t="shared" si="31"/>
        <v>-421.69524000000007</v>
      </c>
      <c r="I429" s="3">
        <f t="shared" si="32"/>
        <v>57.211999999999996</v>
      </c>
      <c r="J429" s="1" t="s">
        <v>28</v>
      </c>
      <c r="K429" s="1" t="s">
        <v>29</v>
      </c>
      <c r="L429" s="6">
        <v>0.01</v>
      </c>
      <c r="M429" s="6">
        <v>5.37</v>
      </c>
      <c r="N429" s="1" t="s">
        <v>30</v>
      </c>
      <c r="O429" s="1" t="s">
        <v>34</v>
      </c>
      <c r="P429" s="6"/>
      <c r="Q429" s="6"/>
      <c r="R429" s="1" t="s">
        <v>30</v>
      </c>
      <c r="S429" s="1" t="s">
        <v>32</v>
      </c>
      <c r="T429" s="6"/>
      <c r="U429" s="6"/>
      <c r="V429" s="6" t="s">
        <v>30</v>
      </c>
      <c r="W429" s="6" t="s">
        <v>33</v>
      </c>
      <c r="X429" s="6"/>
      <c r="Y429" s="6"/>
      <c r="Z429" s="1" t="s">
        <v>30</v>
      </c>
      <c r="AA429" s="1" t="s">
        <v>34</v>
      </c>
      <c r="AB429" s="6"/>
      <c r="AC429" s="6"/>
      <c r="AD429" s="1" t="s">
        <v>35</v>
      </c>
      <c r="AE429" s="1" t="s">
        <v>29</v>
      </c>
      <c r="AF429" s="6"/>
      <c r="AG429" s="6"/>
      <c r="AH429" s="1" t="s">
        <v>36</v>
      </c>
      <c r="AI429" s="1" t="s">
        <v>37</v>
      </c>
      <c r="AJ429" s="6"/>
      <c r="AK429" s="6"/>
      <c r="AL429" s="1" t="s">
        <v>38</v>
      </c>
      <c r="AM429" s="1" t="s">
        <v>39</v>
      </c>
      <c r="AN429" s="6"/>
      <c r="AO429" s="6"/>
      <c r="AP429" s="1" t="s">
        <v>40</v>
      </c>
      <c r="AQ429" s="1" t="s">
        <v>41</v>
      </c>
      <c r="AR429" s="6"/>
      <c r="AS429" s="6"/>
      <c r="AT429" s="6"/>
      <c r="AU429" s="6"/>
      <c r="AV429" s="6"/>
      <c r="AW429" s="6"/>
      <c r="AX429" s="1" t="s">
        <v>42</v>
      </c>
      <c r="AY429" s="1" t="s">
        <v>39</v>
      </c>
      <c r="AZ429" s="6"/>
      <c r="BA429" s="6"/>
      <c r="BB429" s="1" t="s">
        <v>42</v>
      </c>
      <c r="BC429" s="1" t="s">
        <v>33</v>
      </c>
      <c r="BD429" s="6">
        <f>5+2</f>
        <v>7</v>
      </c>
      <c r="BE429" s="6">
        <f>37.03+14.812</f>
        <v>51.841999999999999</v>
      </c>
      <c r="BF429" s="1" t="s">
        <v>42</v>
      </c>
      <c r="BG429" s="1" t="s">
        <v>39</v>
      </c>
      <c r="BH429" s="6"/>
      <c r="BI429" s="11"/>
      <c r="BJ429" s="1" t="s">
        <v>43</v>
      </c>
      <c r="BK429" s="1" t="s">
        <v>44</v>
      </c>
      <c r="BL429" s="6"/>
      <c r="BM429" s="6"/>
      <c r="BN429" s="1" t="s">
        <v>45</v>
      </c>
      <c r="BO429" s="1" t="s">
        <v>44</v>
      </c>
      <c r="BP429" s="6"/>
      <c r="BQ429" s="6"/>
      <c r="BR429" s="1" t="s">
        <v>46</v>
      </c>
      <c r="BS429" s="1" t="s">
        <v>47</v>
      </c>
      <c r="BT429" s="6"/>
      <c r="BU429" s="6"/>
      <c r="BV429" s="1" t="s">
        <v>46</v>
      </c>
      <c r="BW429" s="1" t="s">
        <v>41</v>
      </c>
      <c r="BX429" s="6"/>
      <c r="BY429" s="6"/>
      <c r="BZ429" s="1" t="s">
        <v>46</v>
      </c>
      <c r="CA429" s="1" t="s">
        <v>48</v>
      </c>
      <c r="CB429" s="6"/>
      <c r="CC429" s="6"/>
      <c r="CD429" s="1" t="s">
        <v>46</v>
      </c>
      <c r="CE429" s="1" t="s">
        <v>48</v>
      </c>
      <c r="CF429" s="6"/>
      <c r="CG429" s="6"/>
      <c r="CH429" s="1" t="s">
        <v>46</v>
      </c>
      <c r="CI429" s="1" t="s">
        <v>39</v>
      </c>
      <c r="CJ429" s="6"/>
      <c r="CK429" s="6"/>
      <c r="CL429" s="1" t="s">
        <v>49</v>
      </c>
      <c r="CM429" s="1" t="s">
        <v>39</v>
      </c>
      <c r="CN429" s="6"/>
      <c r="CO429" s="6"/>
      <c r="CP429" s="1" t="s">
        <v>50</v>
      </c>
      <c r="CQ429" s="1" t="s">
        <v>51</v>
      </c>
      <c r="CR429" s="6"/>
      <c r="CS429" s="6"/>
      <c r="CT429" s="1" t="s">
        <v>50</v>
      </c>
      <c r="CU429" s="1" t="s">
        <v>39</v>
      </c>
      <c r="CV429" s="6"/>
      <c r="CW429" s="6"/>
      <c r="CX429" s="1" t="s">
        <v>50</v>
      </c>
      <c r="CY429" s="1" t="s">
        <v>39</v>
      </c>
      <c r="CZ429" s="6"/>
      <c r="DA429" s="6"/>
      <c r="DB429" s="1" t="s">
        <v>59</v>
      </c>
      <c r="DC429" s="1" t="s">
        <v>60</v>
      </c>
      <c r="DD429" s="6"/>
      <c r="DE429" s="6"/>
      <c r="DF429" s="1" t="s">
        <v>52</v>
      </c>
      <c r="DG429" s="1" t="s">
        <v>53</v>
      </c>
      <c r="DH429" s="6"/>
      <c r="DI429" s="6"/>
      <c r="DJ429" s="1" t="s">
        <v>31</v>
      </c>
      <c r="DK429" s="11"/>
    </row>
    <row r="430" spans="1:115" ht="15.75" x14ac:dyDescent="0.25">
      <c r="A430" s="6">
        <v>428</v>
      </c>
      <c r="B430" s="6">
        <v>1</v>
      </c>
      <c r="C430" s="9" t="s">
        <v>361</v>
      </c>
      <c r="D430" s="8" t="s">
        <v>373</v>
      </c>
      <c r="E430" s="6">
        <v>207.83</v>
      </c>
      <c r="F430" s="6">
        <v>13.288</v>
      </c>
      <c r="G430" s="10">
        <v>95.28</v>
      </c>
      <c r="H430" s="3">
        <f t="shared" si="31"/>
        <v>289.822</v>
      </c>
      <c r="I430" s="3">
        <f t="shared" si="32"/>
        <v>54.857232000000003</v>
      </c>
      <c r="J430" s="1" t="s">
        <v>28</v>
      </c>
      <c r="K430" s="1" t="s">
        <v>29</v>
      </c>
      <c r="L430" s="6"/>
      <c r="M430" s="6"/>
      <c r="N430" s="1" t="s">
        <v>30</v>
      </c>
      <c r="O430" s="1" t="s">
        <v>34</v>
      </c>
      <c r="P430" s="6"/>
      <c r="Q430" s="6"/>
      <c r="R430" s="1" t="s">
        <v>30</v>
      </c>
      <c r="S430" s="1" t="s">
        <v>32</v>
      </c>
      <c r="T430" s="6"/>
      <c r="U430" s="6"/>
      <c r="V430" s="6" t="s">
        <v>30</v>
      </c>
      <c r="W430" s="6" t="s">
        <v>33</v>
      </c>
      <c r="X430" s="6"/>
      <c r="Y430" s="6"/>
      <c r="Z430" s="1" t="s">
        <v>30</v>
      </c>
      <c r="AA430" s="1" t="s">
        <v>34</v>
      </c>
      <c r="AB430" s="6"/>
      <c r="AC430" s="6"/>
      <c r="AD430" s="1" t="s">
        <v>35</v>
      </c>
      <c r="AE430" s="1" t="s">
        <v>29</v>
      </c>
      <c r="AF430" s="6"/>
      <c r="AG430" s="6"/>
      <c r="AH430" s="1" t="s">
        <v>36</v>
      </c>
      <c r="AI430" s="1" t="s">
        <v>37</v>
      </c>
      <c r="AJ430" s="6"/>
      <c r="AK430" s="6"/>
      <c r="AL430" s="1" t="s">
        <v>38</v>
      </c>
      <c r="AM430" s="1" t="s">
        <v>39</v>
      </c>
      <c r="AN430" s="6"/>
      <c r="AO430" s="6"/>
      <c r="AP430" s="1" t="s">
        <v>40</v>
      </c>
      <c r="AQ430" s="1" t="s">
        <v>41</v>
      </c>
      <c r="AR430" s="6"/>
      <c r="AS430" s="6"/>
      <c r="AT430" s="6"/>
      <c r="AU430" s="6"/>
      <c r="AV430" s="6"/>
      <c r="AW430" s="6"/>
      <c r="AX430" s="1" t="s">
        <v>42</v>
      </c>
      <c r="AY430" s="1" t="s">
        <v>39</v>
      </c>
      <c r="AZ430" s="6"/>
      <c r="BA430" s="6"/>
      <c r="BB430" s="1" t="s">
        <v>42</v>
      </c>
      <c r="BC430" s="1" t="s">
        <v>33</v>
      </c>
      <c r="BD430" s="6">
        <v>3</v>
      </c>
      <c r="BE430" s="6">
        <v>22.218</v>
      </c>
      <c r="BF430" s="1" t="s">
        <v>42</v>
      </c>
      <c r="BG430" s="1" t="s">
        <v>39</v>
      </c>
      <c r="BH430" s="6"/>
      <c r="BI430" s="11"/>
      <c r="BJ430" s="1" t="s">
        <v>43</v>
      </c>
      <c r="BK430" s="1" t="s">
        <v>44</v>
      </c>
      <c r="BL430" s="6"/>
      <c r="BM430" s="6"/>
      <c r="BN430" s="1" t="s">
        <v>45</v>
      </c>
      <c r="BO430" s="1" t="s">
        <v>44</v>
      </c>
      <c r="BP430" s="6"/>
      <c r="BQ430" s="6"/>
      <c r="BR430" s="1" t="s">
        <v>46</v>
      </c>
      <c r="BS430" s="1" t="s">
        <v>47</v>
      </c>
      <c r="BT430" s="6"/>
      <c r="BU430" s="6"/>
      <c r="BV430" s="1" t="s">
        <v>46</v>
      </c>
      <c r="BW430" s="1" t="s">
        <v>41</v>
      </c>
      <c r="BX430" s="6"/>
      <c r="BY430" s="6"/>
      <c r="BZ430" s="1" t="s">
        <v>46</v>
      </c>
      <c r="CA430" s="1" t="s">
        <v>48</v>
      </c>
      <c r="CB430" s="6"/>
      <c r="CC430" s="6"/>
      <c r="CD430" s="1" t="s">
        <v>46</v>
      </c>
      <c r="CE430" s="1" t="s">
        <v>48</v>
      </c>
      <c r="CF430" s="6"/>
      <c r="CG430" s="6"/>
      <c r="CH430" s="1" t="s">
        <v>46</v>
      </c>
      <c r="CI430" s="1" t="s">
        <v>39</v>
      </c>
      <c r="CJ430" s="6"/>
      <c r="CK430" s="6"/>
      <c r="CL430" s="1" t="s">
        <v>49</v>
      </c>
      <c r="CM430" s="1" t="s">
        <v>39</v>
      </c>
      <c r="CN430" s="6"/>
      <c r="CO430" s="6"/>
      <c r="CP430" s="1" t="s">
        <v>50</v>
      </c>
      <c r="CQ430" s="1" t="s">
        <v>51</v>
      </c>
      <c r="CR430" s="6">
        <v>0.05</v>
      </c>
      <c r="CS430" s="6">
        <v>8.4</v>
      </c>
      <c r="CT430" s="1" t="s">
        <v>50</v>
      </c>
      <c r="CU430" s="1" t="s">
        <v>39</v>
      </c>
      <c r="CV430" s="6"/>
      <c r="CW430" s="6"/>
      <c r="CX430" s="1" t="s">
        <v>50</v>
      </c>
      <c r="CY430" s="1" t="s">
        <v>39</v>
      </c>
      <c r="CZ430" s="6"/>
      <c r="DA430" s="6"/>
      <c r="DB430" s="1" t="s">
        <v>59</v>
      </c>
      <c r="DC430" s="1" t="s">
        <v>60</v>
      </c>
      <c r="DD430" s="6"/>
      <c r="DE430" s="6"/>
      <c r="DF430" s="1" t="s">
        <v>52</v>
      </c>
      <c r="DG430" s="1" t="s">
        <v>53</v>
      </c>
      <c r="DH430" s="6"/>
      <c r="DI430" s="6"/>
      <c r="DJ430" s="1" t="s">
        <v>31</v>
      </c>
      <c r="DK430" s="11">
        <f>0.2544*G430</f>
        <v>24.239232000000001</v>
      </c>
    </row>
    <row r="431" spans="1:115" ht="15.75" x14ac:dyDescent="0.25">
      <c r="A431" s="6">
        <v>429</v>
      </c>
      <c r="B431" s="6">
        <v>1</v>
      </c>
      <c r="C431" s="9" t="s">
        <v>362</v>
      </c>
      <c r="D431" s="8" t="s">
        <v>373</v>
      </c>
      <c r="E431" s="6">
        <v>1.714</v>
      </c>
      <c r="F431" s="6">
        <v>66.162999999999997</v>
      </c>
      <c r="G431" s="10">
        <v>112.3554</v>
      </c>
      <c r="H431" s="3">
        <f t="shared" si="31"/>
        <v>47.906400000000005</v>
      </c>
      <c r="I431" s="3">
        <f t="shared" si="32"/>
        <v>47.906000000000006</v>
      </c>
      <c r="J431" s="1" t="s">
        <v>28</v>
      </c>
      <c r="K431" s="1" t="s">
        <v>29</v>
      </c>
      <c r="L431" s="6"/>
      <c r="M431" s="6"/>
      <c r="N431" s="1" t="s">
        <v>30</v>
      </c>
      <c r="O431" s="1" t="s">
        <v>34</v>
      </c>
      <c r="P431" s="6"/>
      <c r="Q431" s="6"/>
      <c r="R431" s="1" t="s">
        <v>30</v>
      </c>
      <c r="S431" s="1" t="s">
        <v>32</v>
      </c>
      <c r="T431" s="6"/>
      <c r="U431" s="6"/>
      <c r="V431" s="6" t="s">
        <v>30</v>
      </c>
      <c r="W431" s="6" t="s">
        <v>33</v>
      </c>
      <c r="X431" s="6">
        <v>2</v>
      </c>
      <c r="Y431" s="6">
        <v>14.21</v>
      </c>
      <c r="Z431" s="1" t="s">
        <v>30</v>
      </c>
      <c r="AA431" s="1" t="s">
        <v>34</v>
      </c>
      <c r="AB431" s="6"/>
      <c r="AC431" s="6"/>
      <c r="AD431" s="1" t="s">
        <v>35</v>
      </c>
      <c r="AE431" s="1" t="s">
        <v>29</v>
      </c>
      <c r="AF431" s="6"/>
      <c r="AG431" s="6"/>
      <c r="AH431" s="1" t="s">
        <v>36</v>
      </c>
      <c r="AI431" s="1" t="s">
        <v>37</v>
      </c>
      <c r="AJ431" s="6"/>
      <c r="AK431" s="6"/>
      <c r="AL431" s="1" t="s">
        <v>38</v>
      </c>
      <c r="AM431" s="1" t="s">
        <v>39</v>
      </c>
      <c r="AN431" s="6"/>
      <c r="AO431" s="6"/>
      <c r="AP431" s="1" t="s">
        <v>40</v>
      </c>
      <c r="AQ431" s="1" t="s">
        <v>41</v>
      </c>
      <c r="AR431" s="6">
        <v>0.02</v>
      </c>
      <c r="AS431" s="6">
        <v>19.8</v>
      </c>
      <c r="AT431" s="6"/>
      <c r="AU431" s="6"/>
      <c r="AV431" s="6"/>
      <c r="AW431" s="6"/>
      <c r="AX431" s="1" t="s">
        <v>42</v>
      </c>
      <c r="AY431" s="1" t="s">
        <v>39</v>
      </c>
      <c r="AZ431" s="6"/>
      <c r="BA431" s="6"/>
      <c r="BB431" s="1" t="s">
        <v>42</v>
      </c>
      <c r="BC431" s="1" t="s">
        <v>33</v>
      </c>
      <c r="BD431" s="6"/>
      <c r="BE431" s="6"/>
      <c r="BF431" s="1" t="s">
        <v>42</v>
      </c>
      <c r="BG431" s="1" t="s">
        <v>39</v>
      </c>
      <c r="BH431" s="6"/>
      <c r="BI431" s="11"/>
      <c r="BJ431" s="1" t="s">
        <v>43</v>
      </c>
      <c r="BK431" s="1" t="s">
        <v>44</v>
      </c>
      <c r="BL431" s="6">
        <v>7.0000000000000001E-3</v>
      </c>
      <c r="BM431" s="6">
        <f>2.871+1.976</f>
        <v>4.8469999999999995</v>
      </c>
      <c r="BN431" s="1" t="s">
        <v>45</v>
      </c>
      <c r="BO431" s="1" t="s">
        <v>44</v>
      </c>
      <c r="BP431" s="6"/>
      <c r="BQ431" s="6"/>
      <c r="BR431" s="1" t="s">
        <v>46</v>
      </c>
      <c r="BS431" s="1" t="s">
        <v>47</v>
      </c>
      <c r="BT431" s="6"/>
      <c r="BU431" s="6"/>
      <c r="BV431" s="1" t="s">
        <v>46</v>
      </c>
      <c r="BW431" s="1" t="s">
        <v>41</v>
      </c>
      <c r="BX431" s="6"/>
      <c r="BY431" s="6"/>
      <c r="BZ431" s="1" t="s">
        <v>46</v>
      </c>
      <c r="CA431" s="1" t="s">
        <v>48</v>
      </c>
      <c r="CB431" s="6"/>
      <c r="CC431" s="6"/>
      <c r="CD431" s="1" t="s">
        <v>46</v>
      </c>
      <c r="CE431" s="1" t="s">
        <v>48</v>
      </c>
      <c r="CF431" s="6"/>
      <c r="CG431" s="6"/>
      <c r="CH431" s="1" t="s">
        <v>46</v>
      </c>
      <c r="CI431" s="1" t="s">
        <v>39</v>
      </c>
      <c r="CJ431" s="6"/>
      <c r="CK431" s="6"/>
      <c r="CL431" s="1" t="s">
        <v>49</v>
      </c>
      <c r="CM431" s="1" t="s">
        <v>39</v>
      </c>
      <c r="CN431" s="6"/>
      <c r="CO431" s="6"/>
      <c r="CP431" s="1" t="s">
        <v>50</v>
      </c>
      <c r="CQ431" s="1" t="s">
        <v>51</v>
      </c>
      <c r="CR431" s="6"/>
      <c r="CS431" s="6"/>
      <c r="CT431" s="1" t="s">
        <v>50</v>
      </c>
      <c r="CU431" s="1" t="s">
        <v>39</v>
      </c>
      <c r="CV431" s="6"/>
      <c r="CW431" s="6"/>
      <c r="CX431" s="1" t="s">
        <v>50</v>
      </c>
      <c r="CY431" s="1" t="s">
        <v>39</v>
      </c>
      <c r="CZ431" s="6"/>
      <c r="DA431" s="6"/>
      <c r="DB431" s="1" t="s">
        <v>59</v>
      </c>
      <c r="DC431" s="1" t="s">
        <v>60</v>
      </c>
      <c r="DD431" s="6"/>
      <c r="DE431" s="6"/>
      <c r="DF431" s="1" t="s">
        <v>52</v>
      </c>
      <c r="DG431" s="1" t="s">
        <v>53</v>
      </c>
      <c r="DH431" s="6"/>
      <c r="DI431" s="6"/>
      <c r="DJ431" s="1" t="s">
        <v>31</v>
      </c>
      <c r="DK431" s="11">
        <v>9.0489999999999995</v>
      </c>
    </row>
    <row r="432" spans="1:115" ht="15.75" x14ac:dyDescent="0.25">
      <c r="A432" s="6">
        <v>430</v>
      </c>
      <c r="B432" s="6">
        <v>1</v>
      </c>
      <c r="C432" s="9" t="s">
        <v>503</v>
      </c>
      <c r="D432" s="8" t="s">
        <v>373</v>
      </c>
      <c r="E432" s="6">
        <v>163.66900000000001</v>
      </c>
      <c r="F432" s="6">
        <v>16.116</v>
      </c>
      <c r="G432" s="10">
        <v>101.18940000000001</v>
      </c>
      <c r="H432" s="3">
        <f t="shared" si="31"/>
        <v>248.7424</v>
      </c>
      <c r="I432" s="3">
        <f t="shared" si="32"/>
        <v>64.820583360000001</v>
      </c>
      <c r="J432" s="1" t="s">
        <v>28</v>
      </c>
      <c r="K432" s="1" t="s">
        <v>29</v>
      </c>
      <c r="L432" s="6"/>
      <c r="M432" s="6"/>
      <c r="N432" s="1" t="s">
        <v>30</v>
      </c>
      <c r="O432" s="1" t="s">
        <v>34</v>
      </c>
      <c r="P432" s="6"/>
      <c r="Q432" s="6"/>
      <c r="R432" s="1" t="s">
        <v>30</v>
      </c>
      <c r="S432" s="1" t="s">
        <v>32</v>
      </c>
      <c r="T432" s="6"/>
      <c r="U432" s="6"/>
      <c r="V432" s="6" t="s">
        <v>30</v>
      </c>
      <c r="W432" s="6" t="s">
        <v>33</v>
      </c>
      <c r="X432" s="6"/>
      <c r="Y432" s="6"/>
      <c r="Z432" s="1" t="s">
        <v>30</v>
      </c>
      <c r="AA432" s="1" t="s">
        <v>34</v>
      </c>
      <c r="AB432" s="6"/>
      <c r="AC432" s="6"/>
      <c r="AD432" s="1" t="s">
        <v>35</v>
      </c>
      <c r="AE432" s="1" t="s">
        <v>29</v>
      </c>
      <c r="AF432" s="6"/>
      <c r="AG432" s="6"/>
      <c r="AH432" s="1" t="s">
        <v>36</v>
      </c>
      <c r="AI432" s="1" t="s">
        <v>37</v>
      </c>
      <c r="AJ432" s="6"/>
      <c r="AK432" s="6"/>
      <c r="AL432" s="1" t="s">
        <v>38</v>
      </c>
      <c r="AM432" s="1" t="s">
        <v>39</v>
      </c>
      <c r="AN432" s="6">
        <v>1</v>
      </c>
      <c r="AO432" s="6">
        <v>1.05</v>
      </c>
      <c r="AP432" s="1" t="s">
        <v>40</v>
      </c>
      <c r="AQ432" s="1" t="s">
        <v>41</v>
      </c>
      <c r="AR432" s="6"/>
      <c r="AS432" s="6"/>
      <c r="AT432" s="6"/>
      <c r="AU432" s="6"/>
      <c r="AV432" s="6"/>
      <c r="AW432" s="6"/>
      <c r="AX432" s="1" t="s">
        <v>42</v>
      </c>
      <c r="AY432" s="1" t="s">
        <v>39</v>
      </c>
      <c r="AZ432" s="6"/>
      <c r="BA432" s="6"/>
      <c r="BB432" s="1" t="s">
        <v>42</v>
      </c>
      <c r="BC432" s="1" t="s">
        <v>33</v>
      </c>
      <c r="BD432" s="6">
        <v>1</v>
      </c>
      <c r="BE432" s="6">
        <v>7.4059999999999997</v>
      </c>
      <c r="BF432" s="1" t="s">
        <v>42</v>
      </c>
      <c r="BG432" s="1" t="s">
        <v>39</v>
      </c>
      <c r="BH432" s="6"/>
      <c r="BI432" s="11"/>
      <c r="BJ432" s="1" t="s">
        <v>43</v>
      </c>
      <c r="BK432" s="1" t="s">
        <v>44</v>
      </c>
      <c r="BL432" s="6">
        <v>6.0000000000000001E-3</v>
      </c>
      <c r="BM432" s="6">
        <v>2.4359999999999999</v>
      </c>
      <c r="BN432" s="1" t="s">
        <v>45</v>
      </c>
      <c r="BO432" s="1" t="s">
        <v>44</v>
      </c>
      <c r="BP432" s="6"/>
      <c r="BQ432" s="6"/>
      <c r="BR432" s="1" t="s">
        <v>46</v>
      </c>
      <c r="BS432" s="1" t="s">
        <v>47</v>
      </c>
      <c r="BT432" s="6"/>
      <c r="BU432" s="6"/>
      <c r="BV432" s="1" t="s">
        <v>46</v>
      </c>
      <c r="BW432" s="1" t="s">
        <v>41</v>
      </c>
      <c r="BX432" s="6">
        <v>5.0000000000000001E-3</v>
      </c>
      <c r="BY432" s="6">
        <v>3.3849999999999998</v>
      </c>
      <c r="BZ432" s="1" t="s">
        <v>46</v>
      </c>
      <c r="CA432" s="1" t="s">
        <v>48</v>
      </c>
      <c r="CB432" s="6">
        <v>5.0000000000000001E-3</v>
      </c>
      <c r="CC432" s="6">
        <v>4.1100000000000003</v>
      </c>
      <c r="CD432" s="1" t="s">
        <v>46</v>
      </c>
      <c r="CE432" s="1" t="s">
        <v>48</v>
      </c>
      <c r="CF432" s="6">
        <v>5.0000000000000001E-3</v>
      </c>
      <c r="CG432" s="6">
        <v>2.0550000000000002</v>
      </c>
      <c r="CH432" s="1" t="s">
        <v>46</v>
      </c>
      <c r="CI432" s="1" t="s">
        <v>39</v>
      </c>
      <c r="CJ432" s="6"/>
      <c r="CK432" s="6"/>
      <c r="CL432" s="1" t="s">
        <v>49</v>
      </c>
      <c r="CM432" s="1" t="s">
        <v>39</v>
      </c>
      <c r="CN432" s="6">
        <v>8</v>
      </c>
      <c r="CO432" s="6">
        <v>4.6079999999999997</v>
      </c>
      <c r="CP432" s="1" t="s">
        <v>50</v>
      </c>
      <c r="CQ432" s="1" t="s">
        <v>51</v>
      </c>
      <c r="CR432" s="6">
        <v>0.01</v>
      </c>
      <c r="CS432" s="6">
        <v>11.69</v>
      </c>
      <c r="CT432" s="1" t="s">
        <v>50</v>
      </c>
      <c r="CU432" s="1" t="s">
        <v>39</v>
      </c>
      <c r="CV432" s="6">
        <v>2</v>
      </c>
      <c r="CW432" s="6">
        <v>2.3380000000000001</v>
      </c>
      <c r="CX432" s="1" t="s">
        <v>50</v>
      </c>
      <c r="CY432" s="1" t="s">
        <v>39</v>
      </c>
      <c r="CZ432" s="6"/>
      <c r="DA432" s="6"/>
      <c r="DB432" s="1" t="s">
        <v>59</v>
      </c>
      <c r="DC432" s="1" t="s">
        <v>60</v>
      </c>
      <c r="DD432" s="6"/>
      <c r="DE432" s="6"/>
      <c r="DF432" s="1" t="s">
        <v>52</v>
      </c>
      <c r="DG432" s="1" t="s">
        <v>53</v>
      </c>
      <c r="DH432" s="6"/>
      <c r="DI432" s="6"/>
      <c r="DJ432" s="1" t="s">
        <v>31</v>
      </c>
      <c r="DK432" s="11">
        <f>0.2544*G432</f>
        <v>25.742583360000005</v>
      </c>
    </row>
    <row r="433" spans="1:115" ht="15.75" x14ac:dyDescent="0.25">
      <c r="A433" s="6">
        <v>431</v>
      </c>
      <c r="B433" s="6">
        <v>1</v>
      </c>
      <c r="C433" s="9" t="s">
        <v>504</v>
      </c>
      <c r="D433" s="8" t="s">
        <v>373</v>
      </c>
      <c r="E433" s="6">
        <v>233.73</v>
      </c>
      <c r="F433" s="6">
        <v>0</v>
      </c>
      <c r="G433" s="10">
        <v>87.669719999999998</v>
      </c>
      <c r="H433" s="3">
        <f t="shared" si="31"/>
        <v>321.39972</v>
      </c>
      <c r="I433" s="3">
        <f t="shared" si="32"/>
        <v>57.382176768000001</v>
      </c>
      <c r="J433" s="1" t="s">
        <v>28</v>
      </c>
      <c r="K433" s="1" t="s">
        <v>29</v>
      </c>
      <c r="L433" s="6"/>
      <c r="M433" s="6"/>
      <c r="N433" s="1" t="s">
        <v>30</v>
      </c>
      <c r="O433" s="1" t="s">
        <v>34</v>
      </c>
      <c r="P433" s="6"/>
      <c r="Q433" s="6"/>
      <c r="R433" s="1" t="s">
        <v>30</v>
      </c>
      <c r="S433" s="1" t="s">
        <v>32</v>
      </c>
      <c r="T433" s="6"/>
      <c r="U433" s="6"/>
      <c r="V433" s="6" t="s">
        <v>30</v>
      </c>
      <c r="W433" s="6" t="s">
        <v>33</v>
      </c>
      <c r="X433" s="6"/>
      <c r="Y433" s="6"/>
      <c r="Z433" s="1" t="s">
        <v>30</v>
      </c>
      <c r="AA433" s="1" t="s">
        <v>34</v>
      </c>
      <c r="AB433" s="6"/>
      <c r="AC433" s="6"/>
      <c r="AD433" s="1" t="s">
        <v>35</v>
      </c>
      <c r="AE433" s="1" t="s">
        <v>29</v>
      </c>
      <c r="AF433" s="6"/>
      <c r="AG433" s="6"/>
      <c r="AH433" s="1" t="s">
        <v>36</v>
      </c>
      <c r="AI433" s="1" t="s">
        <v>37</v>
      </c>
      <c r="AJ433" s="6"/>
      <c r="AK433" s="6"/>
      <c r="AL433" s="1" t="s">
        <v>38</v>
      </c>
      <c r="AM433" s="1" t="s">
        <v>39</v>
      </c>
      <c r="AN433" s="6"/>
      <c r="AO433" s="6"/>
      <c r="AP433" s="1" t="s">
        <v>40</v>
      </c>
      <c r="AQ433" s="1" t="s">
        <v>41</v>
      </c>
      <c r="AR433" s="6"/>
      <c r="AS433" s="6"/>
      <c r="AT433" s="6"/>
      <c r="AU433" s="6"/>
      <c r="AV433" s="6"/>
      <c r="AW433" s="6"/>
      <c r="AX433" s="1" t="s">
        <v>42</v>
      </c>
      <c r="AY433" s="1" t="s">
        <v>39</v>
      </c>
      <c r="AZ433" s="6"/>
      <c r="BA433" s="6"/>
      <c r="BB433" s="1" t="s">
        <v>42</v>
      </c>
      <c r="BC433" s="1" t="s">
        <v>33</v>
      </c>
      <c r="BD433" s="6">
        <v>1</v>
      </c>
      <c r="BE433" s="6">
        <v>7.4059999999999997</v>
      </c>
      <c r="BF433" s="1" t="s">
        <v>42</v>
      </c>
      <c r="BG433" s="1" t="s">
        <v>39</v>
      </c>
      <c r="BH433" s="6"/>
      <c r="BI433" s="11"/>
      <c r="BJ433" s="1" t="s">
        <v>43</v>
      </c>
      <c r="BK433" s="1" t="s">
        <v>44</v>
      </c>
      <c r="BL433" s="6">
        <v>0.01</v>
      </c>
      <c r="BM433" s="6">
        <v>4.0599999999999996</v>
      </c>
      <c r="BN433" s="1" t="s">
        <v>45</v>
      </c>
      <c r="BO433" s="1" t="s">
        <v>44</v>
      </c>
      <c r="BP433" s="6"/>
      <c r="BQ433" s="6"/>
      <c r="BR433" s="1" t="s">
        <v>46</v>
      </c>
      <c r="BS433" s="1" t="s">
        <v>47</v>
      </c>
      <c r="BT433" s="6"/>
      <c r="BU433" s="6"/>
      <c r="BV433" s="1" t="s">
        <v>46</v>
      </c>
      <c r="BW433" s="1" t="s">
        <v>41</v>
      </c>
      <c r="BX433" s="6">
        <v>5.0000000000000001E-3</v>
      </c>
      <c r="BY433" s="6">
        <v>3.3849999999999998</v>
      </c>
      <c r="BZ433" s="1" t="s">
        <v>46</v>
      </c>
      <c r="CA433" s="1" t="s">
        <v>48</v>
      </c>
      <c r="CB433" s="6">
        <v>6.0000000000000001E-3</v>
      </c>
      <c r="CC433" s="6">
        <v>4.9320000000000004</v>
      </c>
      <c r="CD433" s="1" t="s">
        <v>46</v>
      </c>
      <c r="CE433" s="1" t="s">
        <v>48</v>
      </c>
      <c r="CF433" s="6">
        <v>6.0000000000000001E-3</v>
      </c>
      <c r="CG433" s="6">
        <v>9.2040000000000006</v>
      </c>
      <c r="CH433" s="1" t="s">
        <v>46</v>
      </c>
      <c r="CI433" s="1" t="s">
        <v>39</v>
      </c>
      <c r="CJ433" s="6"/>
      <c r="CK433" s="6"/>
      <c r="CL433" s="1" t="s">
        <v>49</v>
      </c>
      <c r="CM433" s="1" t="s">
        <v>39</v>
      </c>
      <c r="CN433" s="6">
        <v>10</v>
      </c>
      <c r="CO433" s="6">
        <v>5.76</v>
      </c>
      <c r="CP433" s="1" t="s">
        <v>50</v>
      </c>
      <c r="CQ433" s="1" t="s">
        <v>51</v>
      </c>
      <c r="CR433" s="6"/>
      <c r="CS433" s="6"/>
      <c r="CT433" s="1" t="s">
        <v>50</v>
      </c>
      <c r="CU433" s="1" t="s">
        <v>39</v>
      </c>
      <c r="CV433" s="6">
        <v>2</v>
      </c>
      <c r="CW433" s="6">
        <v>0.33200000000000002</v>
      </c>
      <c r="CX433" s="1" t="s">
        <v>50</v>
      </c>
      <c r="CY433" s="1" t="s">
        <v>39</v>
      </c>
      <c r="CZ433" s="6"/>
      <c r="DA433" s="6"/>
      <c r="DB433" s="1" t="s">
        <v>59</v>
      </c>
      <c r="DC433" s="1" t="s">
        <v>60</v>
      </c>
      <c r="DD433" s="6"/>
      <c r="DE433" s="6"/>
      <c r="DF433" s="1" t="s">
        <v>52</v>
      </c>
      <c r="DG433" s="1" t="s">
        <v>53</v>
      </c>
      <c r="DH433" s="6"/>
      <c r="DI433" s="6"/>
      <c r="DJ433" s="1" t="s">
        <v>31</v>
      </c>
      <c r="DK433" s="11">
        <f>0.2544*G433</f>
        <v>22.303176768</v>
      </c>
    </row>
    <row r="434" spans="1:115" ht="15.75" x14ac:dyDescent="0.25">
      <c r="A434" s="6">
        <v>432</v>
      </c>
      <c r="B434" s="6">
        <v>1</v>
      </c>
      <c r="C434" s="9" t="s">
        <v>363</v>
      </c>
      <c r="D434" s="8" t="s">
        <v>373</v>
      </c>
      <c r="E434" s="6">
        <v>214.37700000000001</v>
      </c>
      <c r="F434" s="6">
        <v>0.437</v>
      </c>
      <c r="G434" s="10">
        <v>90.236639999999994</v>
      </c>
      <c r="H434" s="3">
        <f t="shared" si="31"/>
        <v>304.17664000000002</v>
      </c>
      <c r="I434" s="3">
        <f t="shared" si="32"/>
        <v>33.165999999999997</v>
      </c>
      <c r="J434" s="1" t="s">
        <v>28</v>
      </c>
      <c r="K434" s="1" t="s">
        <v>29</v>
      </c>
      <c r="L434" s="6"/>
      <c r="M434" s="6"/>
      <c r="N434" s="1" t="s">
        <v>30</v>
      </c>
      <c r="O434" s="1" t="s">
        <v>34</v>
      </c>
      <c r="P434" s="6"/>
      <c r="Q434" s="6"/>
      <c r="R434" s="1" t="s">
        <v>30</v>
      </c>
      <c r="S434" s="1" t="s">
        <v>32</v>
      </c>
      <c r="T434" s="6"/>
      <c r="U434" s="6"/>
      <c r="V434" s="6" t="s">
        <v>30</v>
      </c>
      <c r="W434" s="6" t="s">
        <v>33</v>
      </c>
      <c r="X434" s="6"/>
      <c r="Y434" s="6"/>
      <c r="Z434" s="1" t="s">
        <v>30</v>
      </c>
      <c r="AA434" s="1" t="s">
        <v>34</v>
      </c>
      <c r="AB434" s="6"/>
      <c r="AC434" s="6"/>
      <c r="AD434" s="1" t="s">
        <v>35</v>
      </c>
      <c r="AE434" s="1" t="s">
        <v>29</v>
      </c>
      <c r="AF434" s="6"/>
      <c r="AG434" s="6"/>
      <c r="AH434" s="1" t="s">
        <v>36</v>
      </c>
      <c r="AI434" s="1" t="s">
        <v>37</v>
      </c>
      <c r="AJ434" s="6"/>
      <c r="AK434" s="6"/>
      <c r="AL434" s="1" t="s">
        <v>38</v>
      </c>
      <c r="AM434" s="1" t="s">
        <v>39</v>
      </c>
      <c r="AN434" s="6">
        <v>2</v>
      </c>
      <c r="AO434" s="6">
        <v>1.103</v>
      </c>
      <c r="AP434" s="1" t="s">
        <v>40</v>
      </c>
      <c r="AQ434" s="1" t="s">
        <v>41</v>
      </c>
      <c r="AR434" s="6"/>
      <c r="AS434" s="6"/>
      <c r="AT434" s="6"/>
      <c r="AU434" s="6"/>
      <c r="AV434" s="6"/>
      <c r="AW434" s="6"/>
      <c r="AX434" s="1" t="s">
        <v>42</v>
      </c>
      <c r="AY434" s="1" t="s">
        <v>39</v>
      </c>
      <c r="AZ434" s="6"/>
      <c r="BA434" s="6"/>
      <c r="BB434" s="1" t="s">
        <v>42</v>
      </c>
      <c r="BC434" s="1" t="s">
        <v>33</v>
      </c>
      <c r="BD434" s="6">
        <v>1</v>
      </c>
      <c r="BE434" s="6">
        <v>7.4059999999999997</v>
      </c>
      <c r="BF434" s="1" t="s">
        <v>42</v>
      </c>
      <c r="BG434" s="1" t="s">
        <v>39</v>
      </c>
      <c r="BH434" s="6"/>
      <c r="BI434" s="11"/>
      <c r="BJ434" s="1" t="s">
        <v>43</v>
      </c>
      <c r="BK434" s="1" t="s">
        <v>44</v>
      </c>
      <c r="BL434" s="6">
        <v>5.0000000000000001E-3</v>
      </c>
      <c r="BM434" s="6">
        <v>2.0299999999999998</v>
      </c>
      <c r="BN434" s="1" t="s">
        <v>45</v>
      </c>
      <c r="BO434" s="1" t="s">
        <v>44</v>
      </c>
      <c r="BP434" s="6"/>
      <c r="BQ434" s="6"/>
      <c r="BR434" s="1" t="s">
        <v>46</v>
      </c>
      <c r="BS434" s="1" t="s">
        <v>47</v>
      </c>
      <c r="BT434" s="6"/>
      <c r="BU434" s="6"/>
      <c r="BV434" s="1" t="s">
        <v>46</v>
      </c>
      <c r="BW434" s="1" t="s">
        <v>41</v>
      </c>
      <c r="BX434" s="6"/>
      <c r="BY434" s="6"/>
      <c r="BZ434" s="1" t="s">
        <v>46</v>
      </c>
      <c r="CA434" s="1" t="s">
        <v>48</v>
      </c>
      <c r="CB434" s="6"/>
      <c r="CC434" s="6"/>
      <c r="CD434" s="1" t="s">
        <v>46</v>
      </c>
      <c r="CE434" s="1" t="s">
        <v>48</v>
      </c>
      <c r="CF434" s="6"/>
      <c r="CG434" s="6"/>
      <c r="CH434" s="1" t="s">
        <v>46</v>
      </c>
      <c r="CI434" s="1" t="s">
        <v>39</v>
      </c>
      <c r="CJ434" s="6"/>
      <c r="CK434" s="6"/>
      <c r="CL434" s="1" t="s">
        <v>49</v>
      </c>
      <c r="CM434" s="1" t="s">
        <v>39</v>
      </c>
      <c r="CN434" s="6"/>
      <c r="CO434" s="6"/>
      <c r="CP434" s="1" t="s">
        <v>50</v>
      </c>
      <c r="CQ434" s="1" t="s">
        <v>51</v>
      </c>
      <c r="CR434" s="6"/>
      <c r="CS434" s="6"/>
      <c r="CT434" s="1" t="s">
        <v>50</v>
      </c>
      <c r="CU434" s="1" t="s">
        <v>39</v>
      </c>
      <c r="CV434" s="6"/>
      <c r="CW434" s="6"/>
      <c r="CX434" s="1" t="s">
        <v>50</v>
      </c>
      <c r="CY434" s="1" t="s">
        <v>39</v>
      </c>
      <c r="CZ434" s="6"/>
      <c r="DA434" s="6"/>
      <c r="DB434" s="1" t="s">
        <v>59</v>
      </c>
      <c r="DC434" s="1" t="s">
        <v>60</v>
      </c>
      <c r="DD434" s="6"/>
      <c r="DE434" s="6"/>
      <c r="DF434" s="1" t="s">
        <v>52</v>
      </c>
      <c r="DG434" s="1" t="s">
        <v>53</v>
      </c>
      <c r="DH434" s="6"/>
      <c r="DI434" s="6"/>
      <c r="DJ434" s="1" t="s">
        <v>31</v>
      </c>
      <c r="DK434" s="11">
        <v>22.626999999999999</v>
      </c>
    </row>
    <row r="435" spans="1:115" s="12" customFormat="1" ht="15.75" x14ac:dyDescent="0.25">
      <c r="A435" s="6">
        <v>433</v>
      </c>
      <c r="B435" s="6">
        <v>1</v>
      </c>
      <c r="C435" s="9" t="s">
        <v>364</v>
      </c>
      <c r="D435" s="8" t="s">
        <v>373</v>
      </c>
      <c r="E435" s="6">
        <v>45.713000000000001</v>
      </c>
      <c r="F435" s="6">
        <v>38.253</v>
      </c>
      <c r="G435" s="10">
        <v>142.25304</v>
      </c>
      <c r="H435" s="3">
        <f t="shared" si="31"/>
        <v>149.71304000000001</v>
      </c>
      <c r="I435" s="3">
        <f t="shared" si="32"/>
        <v>224.71699999999998</v>
      </c>
      <c r="J435" s="1" t="s">
        <v>28</v>
      </c>
      <c r="K435" s="1" t="s">
        <v>29</v>
      </c>
      <c r="L435" s="6"/>
      <c r="M435" s="6"/>
      <c r="N435" s="1" t="s">
        <v>30</v>
      </c>
      <c r="O435" s="1" t="s">
        <v>34</v>
      </c>
      <c r="P435" s="6"/>
      <c r="Q435" s="6"/>
      <c r="R435" s="1" t="s">
        <v>30</v>
      </c>
      <c r="S435" s="1" t="s">
        <v>32</v>
      </c>
      <c r="T435" s="6"/>
      <c r="U435" s="6"/>
      <c r="V435" s="6" t="s">
        <v>30</v>
      </c>
      <c r="W435" s="6" t="s">
        <v>33</v>
      </c>
      <c r="X435" s="6"/>
      <c r="Y435" s="6"/>
      <c r="Z435" s="1" t="s">
        <v>30</v>
      </c>
      <c r="AA435" s="1" t="s">
        <v>34</v>
      </c>
      <c r="AB435" s="6"/>
      <c r="AC435" s="6"/>
      <c r="AD435" s="1" t="s">
        <v>35</v>
      </c>
      <c r="AE435" s="1" t="s">
        <v>29</v>
      </c>
      <c r="AF435" s="6"/>
      <c r="AG435" s="6"/>
      <c r="AH435" s="1" t="s">
        <v>36</v>
      </c>
      <c r="AI435" s="1" t="s">
        <v>37</v>
      </c>
      <c r="AJ435" s="6">
        <v>7.9000000000000001E-2</v>
      </c>
      <c r="AK435" s="6">
        <v>218.95599999999999</v>
      </c>
      <c r="AL435" s="1" t="s">
        <v>38</v>
      </c>
      <c r="AM435" s="1" t="s">
        <v>39</v>
      </c>
      <c r="AN435" s="6"/>
      <c r="AO435" s="6"/>
      <c r="AP435" s="1" t="s">
        <v>40</v>
      </c>
      <c r="AQ435" s="1" t="s">
        <v>41</v>
      </c>
      <c r="AR435" s="6"/>
      <c r="AS435" s="6"/>
      <c r="AT435" s="6"/>
      <c r="AU435" s="6"/>
      <c r="AV435" s="6"/>
      <c r="AW435" s="6"/>
      <c r="AX435" s="1" t="s">
        <v>42</v>
      </c>
      <c r="AY435" s="1" t="s">
        <v>39</v>
      </c>
      <c r="AZ435" s="6">
        <v>1</v>
      </c>
      <c r="BA435" s="6">
        <v>3.2909999999999999</v>
      </c>
      <c r="BB435" s="1" t="s">
        <v>42</v>
      </c>
      <c r="BC435" s="1" t="s">
        <v>33</v>
      </c>
      <c r="BD435" s="6"/>
      <c r="BE435" s="6"/>
      <c r="BF435" s="1" t="s">
        <v>42</v>
      </c>
      <c r="BG435" s="1" t="s">
        <v>39</v>
      </c>
      <c r="BH435" s="6"/>
      <c r="BI435" s="11"/>
      <c r="BJ435" s="1" t="s">
        <v>43</v>
      </c>
      <c r="BK435" s="1" t="s">
        <v>44</v>
      </c>
      <c r="BL435" s="6">
        <v>5.0000000000000001E-3</v>
      </c>
      <c r="BM435" s="6">
        <v>2.4700000000000002</v>
      </c>
      <c r="BN435" s="1" t="s">
        <v>45</v>
      </c>
      <c r="BO435" s="1" t="s">
        <v>44</v>
      </c>
      <c r="BP435" s="6"/>
      <c r="BQ435" s="6"/>
      <c r="BR435" s="1" t="s">
        <v>46</v>
      </c>
      <c r="BS435" s="1" t="s">
        <v>47</v>
      </c>
      <c r="BT435" s="6"/>
      <c r="BU435" s="6"/>
      <c r="BV435" s="1" t="s">
        <v>46</v>
      </c>
      <c r="BW435" s="1" t="s">
        <v>41</v>
      </c>
      <c r="BX435" s="6"/>
      <c r="BY435" s="6"/>
      <c r="BZ435" s="1" t="s">
        <v>46</v>
      </c>
      <c r="CA435" s="1" t="s">
        <v>48</v>
      </c>
      <c r="CB435" s="6"/>
      <c r="CC435" s="6"/>
      <c r="CD435" s="1" t="s">
        <v>46</v>
      </c>
      <c r="CE435" s="1" t="s">
        <v>48</v>
      </c>
      <c r="CF435" s="6"/>
      <c r="CG435" s="6"/>
      <c r="CH435" s="1" t="s">
        <v>46</v>
      </c>
      <c r="CI435" s="1" t="s">
        <v>39</v>
      </c>
      <c r="CJ435" s="6"/>
      <c r="CK435" s="6"/>
      <c r="CL435" s="1" t="s">
        <v>49</v>
      </c>
      <c r="CM435" s="1" t="s">
        <v>39</v>
      </c>
      <c r="CN435" s="6"/>
      <c r="CO435" s="6"/>
      <c r="CP435" s="1" t="s">
        <v>50</v>
      </c>
      <c r="CQ435" s="1" t="s">
        <v>51</v>
      </c>
      <c r="CR435" s="6"/>
      <c r="CS435" s="6"/>
      <c r="CT435" s="1" t="s">
        <v>50</v>
      </c>
      <c r="CU435" s="1" t="s">
        <v>39</v>
      </c>
      <c r="CV435" s="6"/>
      <c r="CW435" s="6"/>
      <c r="CX435" s="1" t="s">
        <v>50</v>
      </c>
      <c r="CY435" s="1" t="s">
        <v>39</v>
      </c>
      <c r="CZ435" s="6"/>
      <c r="DA435" s="6"/>
      <c r="DB435" s="1" t="s">
        <v>59</v>
      </c>
      <c r="DC435" s="1" t="s">
        <v>60</v>
      </c>
      <c r="DD435" s="6"/>
      <c r="DE435" s="6"/>
      <c r="DF435" s="1" t="s">
        <v>52</v>
      </c>
      <c r="DG435" s="1" t="s">
        <v>53</v>
      </c>
      <c r="DH435" s="6"/>
      <c r="DI435" s="6"/>
      <c r="DJ435" s="1" t="s">
        <v>31</v>
      </c>
      <c r="DK435" s="11"/>
    </row>
    <row r="436" spans="1:115" s="12" customFormat="1" ht="15.75" x14ac:dyDescent="0.25">
      <c r="A436" s="6">
        <v>434</v>
      </c>
      <c r="B436" s="6">
        <v>1</v>
      </c>
      <c r="C436" s="9" t="s">
        <v>365</v>
      </c>
      <c r="D436" s="8" t="s">
        <v>373</v>
      </c>
      <c r="E436" s="6">
        <v>-192.696</v>
      </c>
      <c r="F436" s="6">
        <v>6.6020000000000003</v>
      </c>
      <c r="G436" s="10">
        <v>180.42071999999999</v>
      </c>
      <c r="H436" s="3">
        <f t="shared" si="31"/>
        <v>-18.877280000000013</v>
      </c>
      <c r="I436" s="3">
        <f t="shared" si="32"/>
        <v>816.36500000000001</v>
      </c>
      <c r="J436" s="1" t="s">
        <v>28</v>
      </c>
      <c r="K436" s="1" t="s">
        <v>29</v>
      </c>
      <c r="L436" s="6"/>
      <c r="M436" s="6"/>
      <c r="N436" s="1" t="s">
        <v>30</v>
      </c>
      <c r="O436" s="1" t="s">
        <v>34</v>
      </c>
      <c r="P436" s="6"/>
      <c r="Q436" s="6"/>
      <c r="R436" s="1" t="s">
        <v>30</v>
      </c>
      <c r="S436" s="1" t="s">
        <v>32</v>
      </c>
      <c r="T436" s="6"/>
      <c r="U436" s="6"/>
      <c r="V436" s="6" t="s">
        <v>30</v>
      </c>
      <c r="W436" s="6" t="s">
        <v>33</v>
      </c>
      <c r="X436" s="6"/>
      <c r="Y436" s="6"/>
      <c r="Z436" s="1" t="s">
        <v>30</v>
      </c>
      <c r="AA436" s="1" t="s">
        <v>34</v>
      </c>
      <c r="AB436" s="6"/>
      <c r="AC436" s="6"/>
      <c r="AD436" s="1" t="s">
        <v>35</v>
      </c>
      <c r="AE436" s="1" t="s">
        <v>29</v>
      </c>
      <c r="AF436" s="6"/>
      <c r="AG436" s="6"/>
      <c r="AH436" s="1" t="s">
        <v>36</v>
      </c>
      <c r="AI436" s="1" t="s">
        <v>37</v>
      </c>
      <c r="AJ436" s="6">
        <v>0.11</v>
      </c>
      <c r="AK436" s="6">
        <v>224.55699999999999</v>
      </c>
      <c r="AL436" s="1" t="s">
        <v>38</v>
      </c>
      <c r="AM436" s="1" t="s">
        <v>39</v>
      </c>
      <c r="AN436" s="6"/>
      <c r="AO436" s="6"/>
      <c r="AP436" s="1" t="s">
        <v>40</v>
      </c>
      <c r="AQ436" s="1" t="s">
        <v>41</v>
      </c>
      <c r="AR436" s="6">
        <v>0.01</v>
      </c>
      <c r="AS436" s="6">
        <v>9.9</v>
      </c>
      <c r="AT436" s="6"/>
      <c r="AU436" s="6"/>
      <c r="AV436" s="6"/>
      <c r="AW436" s="6"/>
      <c r="AX436" s="1" t="s">
        <v>42</v>
      </c>
      <c r="AY436" s="1" t="s">
        <v>39</v>
      </c>
      <c r="AZ436" s="6"/>
      <c r="BA436" s="6"/>
      <c r="BB436" s="1" t="s">
        <v>42</v>
      </c>
      <c r="BC436" s="1" t="s">
        <v>33</v>
      </c>
      <c r="BD436" s="6">
        <v>1</v>
      </c>
      <c r="BE436" s="6">
        <v>7.4059999999999997</v>
      </c>
      <c r="BF436" s="1" t="s">
        <v>42</v>
      </c>
      <c r="BG436" s="1" t="s">
        <v>39</v>
      </c>
      <c r="BH436" s="6">
        <v>24</v>
      </c>
      <c r="BI436" s="11">
        <v>566.4</v>
      </c>
      <c r="BJ436" s="1" t="s">
        <v>43</v>
      </c>
      <c r="BK436" s="1" t="s">
        <v>44</v>
      </c>
      <c r="BL436" s="6">
        <v>2E-3</v>
      </c>
      <c r="BM436" s="6">
        <v>0.98799999999999999</v>
      </c>
      <c r="BN436" s="1" t="s">
        <v>45</v>
      </c>
      <c r="BO436" s="1" t="s">
        <v>44</v>
      </c>
      <c r="BP436" s="6">
        <v>4.0000000000000001E-3</v>
      </c>
      <c r="BQ436" s="6">
        <v>7.1139999999999999</v>
      </c>
      <c r="BR436" s="1" t="s">
        <v>46</v>
      </c>
      <c r="BS436" s="1" t="s">
        <v>47</v>
      </c>
      <c r="BT436" s="6"/>
      <c r="BU436" s="6"/>
      <c r="BV436" s="1" t="s">
        <v>46</v>
      </c>
      <c r="BW436" s="1" t="s">
        <v>41</v>
      </c>
      <c r="BX436" s="6"/>
      <c r="BY436" s="6"/>
      <c r="BZ436" s="1" t="s">
        <v>46</v>
      </c>
      <c r="CA436" s="1" t="s">
        <v>48</v>
      </c>
      <c r="CB436" s="6"/>
      <c r="CC436" s="6"/>
      <c r="CD436" s="1" t="s">
        <v>46</v>
      </c>
      <c r="CE436" s="1" t="s">
        <v>48</v>
      </c>
      <c r="CF436" s="6"/>
      <c r="CG436" s="6"/>
      <c r="CH436" s="1" t="s">
        <v>46</v>
      </c>
      <c r="CI436" s="1" t="s">
        <v>39</v>
      </c>
      <c r="CJ436" s="6"/>
      <c r="CK436" s="6"/>
      <c r="CL436" s="1" t="s">
        <v>49</v>
      </c>
      <c r="CM436" s="1" t="s">
        <v>39</v>
      </c>
      <c r="CN436" s="6"/>
      <c r="CO436" s="6"/>
      <c r="CP436" s="1" t="s">
        <v>50</v>
      </c>
      <c r="CQ436" s="1" t="s">
        <v>51</v>
      </c>
      <c r="CR436" s="6"/>
      <c r="CS436" s="6"/>
      <c r="CT436" s="1" t="s">
        <v>50</v>
      </c>
      <c r="CU436" s="1" t="s">
        <v>39</v>
      </c>
      <c r="CV436" s="6"/>
      <c r="CW436" s="6"/>
      <c r="CX436" s="1" t="s">
        <v>50</v>
      </c>
      <c r="CY436" s="1" t="s">
        <v>39</v>
      </c>
      <c r="CZ436" s="6"/>
      <c r="DA436" s="6"/>
      <c r="DB436" s="1" t="s">
        <v>59</v>
      </c>
      <c r="DC436" s="1" t="s">
        <v>60</v>
      </c>
      <c r="DD436" s="6"/>
      <c r="DE436" s="6"/>
      <c r="DF436" s="1" t="s">
        <v>52</v>
      </c>
      <c r="DG436" s="1" t="s">
        <v>53</v>
      </c>
      <c r="DH436" s="6"/>
      <c r="DI436" s="6"/>
      <c r="DJ436" s="1" t="s">
        <v>31</v>
      </c>
      <c r="DK436" s="11"/>
    </row>
    <row r="437" spans="1:115" ht="15.75" x14ac:dyDescent="0.25">
      <c r="A437" s="6">
        <v>435</v>
      </c>
      <c r="B437" s="6">
        <v>2</v>
      </c>
      <c r="C437" s="9" t="s">
        <v>366</v>
      </c>
      <c r="D437" s="8" t="s">
        <v>373</v>
      </c>
      <c r="E437" s="6">
        <v>0.125</v>
      </c>
      <c r="F437" s="6">
        <v>59.834000000000003</v>
      </c>
      <c r="G437" s="10">
        <v>453.62808000000001</v>
      </c>
      <c r="H437" s="3">
        <f t="shared" si="31"/>
        <v>393.91908000000001</v>
      </c>
      <c r="I437" s="3">
        <f t="shared" si="32"/>
        <v>393.91800000000001</v>
      </c>
      <c r="J437" s="1" t="s">
        <v>28</v>
      </c>
      <c r="K437" s="1" t="s">
        <v>29</v>
      </c>
      <c r="L437" s="6"/>
      <c r="M437" s="6"/>
      <c r="N437" s="1" t="s">
        <v>30</v>
      </c>
      <c r="O437" s="1" t="s">
        <v>34</v>
      </c>
      <c r="P437" s="6"/>
      <c r="Q437" s="6"/>
      <c r="R437" s="1" t="s">
        <v>30</v>
      </c>
      <c r="S437" s="1" t="s">
        <v>32</v>
      </c>
      <c r="T437" s="6"/>
      <c r="U437" s="6"/>
      <c r="V437" s="6" t="s">
        <v>30</v>
      </c>
      <c r="W437" s="6" t="s">
        <v>33</v>
      </c>
      <c r="X437" s="6"/>
      <c r="Y437" s="6"/>
      <c r="Z437" s="1" t="s">
        <v>30</v>
      </c>
      <c r="AA437" s="1" t="s">
        <v>34</v>
      </c>
      <c r="AB437" s="6"/>
      <c r="AC437" s="6"/>
      <c r="AD437" s="1" t="s">
        <v>35</v>
      </c>
      <c r="AE437" s="1" t="s">
        <v>29</v>
      </c>
      <c r="AF437" s="6"/>
      <c r="AG437" s="6"/>
      <c r="AH437" s="1" t="s">
        <v>36</v>
      </c>
      <c r="AI437" s="1" t="s">
        <v>37</v>
      </c>
      <c r="AJ437" s="6">
        <v>0.20499999999999999</v>
      </c>
      <c r="AK437" s="6">
        <v>353.22</v>
      </c>
      <c r="AL437" s="1" t="s">
        <v>38</v>
      </c>
      <c r="AM437" s="1" t="s">
        <v>39</v>
      </c>
      <c r="AN437" s="6"/>
      <c r="AO437" s="6"/>
      <c r="AP437" s="1" t="s">
        <v>40</v>
      </c>
      <c r="AQ437" s="1" t="s">
        <v>41</v>
      </c>
      <c r="AR437" s="6"/>
      <c r="AS437" s="6"/>
      <c r="AT437" s="6"/>
      <c r="AU437" s="6"/>
      <c r="AV437" s="6"/>
      <c r="AW437" s="6"/>
      <c r="AX437" s="1" t="s">
        <v>42</v>
      </c>
      <c r="AY437" s="1" t="s">
        <v>39</v>
      </c>
      <c r="AZ437" s="6"/>
      <c r="BA437" s="6"/>
      <c r="BB437" s="1" t="s">
        <v>42</v>
      </c>
      <c r="BC437" s="1" t="s">
        <v>33</v>
      </c>
      <c r="BD437" s="6"/>
      <c r="BE437" s="6"/>
      <c r="BF437" s="1" t="s">
        <v>42</v>
      </c>
      <c r="BG437" s="1" t="s">
        <v>39</v>
      </c>
      <c r="BH437" s="6"/>
      <c r="BI437" s="11"/>
      <c r="BJ437" s="1" t="s">
        <v>43</v>
      </c>
      <c r="BK437" s="1" t="s">
        <v>44</v>
      </c>
      <c r="BL437" s="6"/>
      <c r="BM437" s="6"/>
      <c r="BN437" s="1" t="s">
        <v>45</v>
      </c>
      <c r="BO437" s="1" t="s">
        <v>44</v>
      </c>
      <c r="BP437" s="6"/>
      <c r="BQ437" s="6"/>
      <c r="BR437" s="1" t="s">
        <v>46</v>
      </c>
      <c r="BS437" s="1" t="s">
        <v>47</v>
      </c>
      <c r="BT437" s="6"/>
      <c r="BU437" s="6"/>
      <c r="BV437" s="1" t="s">
        <v>46</v>
      </c>
      <c r="BW437" s="1" t="s">
        <v>41</v>
      </c>
      <c r="BX437" s="6"/>
      <c r="BY437" s="6"/>
      <c r="BZ437" s="1" t="s">
        <v>46</v>
      </c>
      <c r="CA437" s="1" t="s">
        <v>48</v>
      </c>
      <c r="CB437" s="6"/>
      <c r="CC437" s="6"/>
      <c r="CD437" s="1" t="s">
        <v>46</v>
      </c>
      <c r="CE437" s="1" t="s">
        <v>48</v>
      </c>
      <c r="CF437" s="6"/>
      <c r="CG437" s="6"/>
      <c r="CH437" s="1" t="s">
        <v>46</v>
      </c>
      <c r="CI437" s="1" t="s">
        <v>39</v>
      </c>
      <c r="CJ437" s="6"/>
      <c r="CK437" s="6"/>
      <c r="CL437" s="1" t="s">
        <v>49</v>
      </c>
      <c r="CM437" s="1" t="s">
        <v>39</v>
      </c>
      <c r="CN437" s="6"/>
      <c r="CO437" s="6"/>
      <c r="CP437" s="1" t="s">
        <v>50</v>
      </c>
      <c r="CQ437" s="1" t="s">
        <v>51</v>
      </c>
      <c r="CR437" s="6"/>
      <c r="CS437" s="6"/>
      <c r="CT437" s="1" t="s">
        <v>50</v>
      </c>
      <c r="CU437" s="1" t="s">
        <v>39</v>
      </c>
      <c r="CV437" s="6"/>
      <c r="CW437" s="6"/>
      <c r="CX437" s="1" t="s">
        <v>50</v>
      </c>
      <c r="CY437" s="1" t="s">
        <v>39</v>
      </c>
      <c r="CZ437" s="6"/>
      <c r="DA437" s="6"/>
      <c r="DB437" s="1" t="s">
        <v>59</v>
      </c>
      <c r="DC437" s="1" t="s">
        <v>60</v>
      </c>
      <c r="DD437" s="6"/>
      <c r="DE437" s="6"/>
      <c r="DF437" s="1" t="s">
        <v>52</v>
      </c>
      <c r="DG437" s="1" t="s">
        <v>53</v>
      </c>
      <c r="DH437" s="6"/>
      <c r="DI437" s="6"/>
      <c r="DJ437" s="1" t="s">
        <v>31</v>
      </c>
      <c r="DK437" s="11">
        <v>40.698</v>
      </c>
    </row>
    <row r="438" spans="1:115" ht="15.75" x14ac:dyDescent="0.25">
      <c r="A438" s="6">
        <v>436</v>
      </c>
      <c r="B438" s="6">
        <v>2</v>
      </c>
      <c r="C438" s="9" t="s">
        <v>367</v>
      </c>
      <c r="D438" s="8" t="s">
        <v>373</v>
      </c>
      <c r="E438" s="6">
        <v>1696.5029999999999</v>
      </c>
      <c r="F438" s="6">
        <v>163.59200000000001</v>
      </c>
      <c r="G438" s="10">
        <v>651.84659999999997</v>
      </c>
      <c r="H438" s="3">
        <f t="shared" si="31"/>
        <v>2184.7575999999999</v>
      </c>
      <c r="I438" s="3">
        <f t="shared" si="32"/>
        <v>307.72977504000005</v>
      </c>
      <c r="J438" s="1" t="s">
        <v>28</v>
      </c>
      <c r="K438" s="1" t="s">
        <v>29</v>
      </c>
      <c r="L438" s="6"/>
      <c r="M438" s="6"/>
      <c r="N438" s="1" t="s">
        <v>30</v>
      </c>
      <c r="O438" s="1" t="s">
        <v>34</v>
      </c>
      <c r="P438" s="6"/>
      <c r="Q438" s="6"/>
      <c r="R438" s="1" t="s">
        <v>30</v>
      </c>
      <c r="S438" s="1" t="s">
        <v>32</v>
      </c>
      <c r="T438" s="6"/>
      <c r="U438" s="6"/>
      <c r="V438" s="6" t="s">
        <v>30</v>
      </c>
      <c r="W438" s="6" t="s">
        <v>33</v>
      </c>
      <c r="X438" s="6"/>
      <c r="Y438" s="6"/>
      <c r="Z438" s="1" t="s">
        <v>30</v>
      </c>
      <c r="AA438" s="1" t="s">
        <v>34</v>
      </c>
      <c r="AB438" s="6"/>
      <c r="AC438" s="6"/>
      <c r="AD438" s="1" t="s">
        <v>35</v>
      </c>
      <c r="AE438" s="1" t="s">
        <v>29</v>
      </c>
      <c r="AF438" s="6"/>
      <c r="AG438" s="6"/>
      <c r="AH438" s="1" t="s">
        <v>36</v>
      </c>
      <c r="AI438" s="1" t="s">
        <v>37</v>
      </c>
      <c r="AJ438" s="6">
        <v>0.105</v>
      </c>
      <c r="AK438" s="6">
        <v>141.9</v>
      </c>
      <c r="AL438" s="1" t="s">
        <v>38</v>
      </c>
      <c r="AM438" s="1" t="s">
        <v>39</v>
      </c>
      <c r="AN438" s="6"/>
      <c r="AO438" s="6"/>
      <c r="AP438" s="1" t="s">
        <v>40</v>
      </c>
      <c r="AQ438" s="1" t="s">
        <v>41</v>
      </c>
      <c r="AR438" s="6"/>
      <c r="AS438" s="6"/>
      <c r="AT438" s="6"/>
      <c r="AU438" s="6"/>
      <c r="AV438" s="6"/>
      <c r="AW438" s="6"/>
      <c r="AX438" s="1" t="s">
        <v>42</v>
      </c>
      <c r="AY438" s="1" t="s">
        <v>39</v>
      </c>
      <c r="AZ438" s="6"/>
      <c r="BA438" s="6"/>
      <c r="BB438" s="1" t="s">
        <v>42</v>
      </c>
      <c r="BC438" s="1" t="s">
        <v>33</v>
      </c>
      <c r="BD438" s="6"/>
      <c r="BE438" s="6"/>
      <c r="BF438" s="1" t="s">
        <v>42</v>
      </c>
      <c r="BG438" s="1" t="s">
        <v>39</v>
      </c>
      <c r="BH438" s="6"/>
      <c r="BI438" s="11"/>
      <c r="BJ438" s="1" t="s">
        <v>43</v>
      </c>
      <c r="BK438" s="1" t="s">
        <v>44</v>
      </c>
      <c r="BL438" s="6"/>
      <c r="BM438" s="6"/>
      <c r="BN438" s="1" t="s">
        <v>45</v>
      </c>
      <c r="BO438" s="1" t="s">
        <v>44</v>
      </c>
      <c r="BP438" s="6"/>
      <c r="BQ438" s="6"/>
      <c r="BR438" s="1" t="s">
        <v>46</v>
      </c>
      <c r="BS438" s="1" t="s">
        <v>47</v>
      </c>
      <c r="BT438" s="6"/>
      <c r="BU438" s="6"/>
      <c r="BV438" s="1" t="s">
        <v>46</v>
      </c>
      <c r="BW438" s="1" t="s">
        <v>41</v>
      </c>
      <c r="BX438" s="6"/>
      <c r="BY438" s="6"/>
      <c r="BZ438" s="1" t="s">
        <v>46</v>
      </c>
      <c r="CA438" s="1" t="s">
        <v>48</v>
      </c>
      <c r="CB438" s="6"/>
      <c r="CC438" s="6"/>
      <c r="CD438" s="1" t="s">
        <v>46</v>
      </c>
      <c r="CE438" s="1" t="s">
        <v>48</v>
      </c>
      <c r="CF438" s="6"/>
      <c r="CG438" s="6"/>
      <c r="CH438" s="1" t="s">
        <v>46</v>
      </c>
      <c r="CI438" s="1" t="s">
        <v>39</v>
      </c>
      <c r="CJ438" s="6"/>
      <c r="CK438" s="6"/>
      <c r="CL438" s="1" t="s">
        <v>49</v>
      </c>
      <c r="CM438" s="1" t="s">
        <v>39</v>
      </c>
      <c r="CN438" s="6"/>
      <c r="CO438" s="6"/>
      <c r="CP438" s="1" t="s">
        <v>50</v>
      </c>
      <c r="CQ438" s="1" t="s">
        <v>51</v>
      </c>
      <c r="CR438" s="6"/>
      <c r="CS438" s="6"/>
      <c r="CT438" s="1" t="s">
        <v>50</v>
      </c>
      <c r="CU438" s="1" t="s">
        <v>39</v>
      </c>
      <c r="CV438" s="6"/>
      <c r="CW438" s="6"/>
      <c r="CX438" s="1" t="s">
        <v>50</v>
      </c>
      <c r="CY438" s="1" t="s">
        <v>39</v>
      </c>
      <c r="CZ438" s="6"/>
      <c r="DA438" s="6"/>
      <c r="DB438" s="1" t="s">
        <v>59</v>
      </c>
      <c r="DC438" s="1" t="s">
        <v>60</v>
      </c>
      <c r="DD438" s="6"/>
      <c r="DE438" s="6"/>
      <c r="DF438" s="1" t="s">
        <v>52</v>
      </c>
      <c r="DG438" s="1" t="s">
        <v>53</v>
      </c>
      <c r="DH438" s="6"/>
      <c r="DI438" s="6"/>
      <c r="DJ438" s="1" t="s">
        <v>31</v>
      </c>
      <c r="DK438" s="11">
        <f>0.2544*G438</f>
        <v>165.82977504000002</v>
      </c>
    </row>
    <row r="439" spans="1:115" ht="15.75" x14ac:dyDescent="0.25">
      <c r="A439" s="6">
        <v>437</v>
      </c>
      <c r="B439" s="6">
        <v>2</v>
      </c>
      <c r="C439" s="9" t="s">
        <v>505</v>
      </c>
      <c r="D439" s="8" t="s">
        <v>373</v>
      </c>
      <c r="E439" s="6">
        <v>123.84</v>
      </c>
      <c r="F439" s="6">
        <v>15.413</v>
      </c>
      <c r="G439" s="10">
        <v>77.339759999999998</v>
      </c>
      <c r="H439" s="3">
        <f t="shared" si="31"/>
        <v>185.76676</v>
      </c>
      <c r="I439" s="3">
        <f t="shared" si="32"/>
        <v>34.525234943999997</v>
      </c>
      <c r="J439" s="1" t="s">
        <v>28</v>
      </c>
      <c r="K439" s="1" t="s">
        <v>29</v>
      </c>
      <c r="L439" s="6"/>
      <c r="M439" s="6"/>
      <c r="N439" s="1" t="s">
        <v>30</v>
      </c>
      <c r="O439" s="1" t="s">
        <v>34</v>
      </c>
      <c r="P439" s="6"/>
      <c r="Q439" s="6"/>
      <c r="R439" s="1" t="s">
        <v>30</v>
      </c>
      <c r="S439" s="1" t="s">
        <v>32</v>
      </c>
      <c r="T439" s="6"/>
      <c r="U439" s="6"/>
      <c r="V439" s="6" t="s">
        <v>30</v>
      </c>
      <c r="W439" s="6" t="s">
        <v>33</v>
      </c>
      <c r="X439" s="6"/>
      <c r="Y439" s="6"/>
      <c r="Z439" s="1" t="s">
        <v>30</v>
      </c>
      <c r="AA439" s="1" t="s">
        <v>34</v>
      </c>
      <c r="AB439" s="6"/>
      <c r="AC439" s="6"/>
      <c r="AD439" s="1" t="s">
        <v>35</v>
      </c>
      <c r="AE439" s="1" t="s">
        <v>29</v>
      </c>
      <c r="AF439" s="6"/>
      <c r="AG439" s="6"/>
      <c r="AH439" s="1" t="s">
        <v>36</v>
      </c>
      <c r="AI439" s="1" t="s">
        <v>37</v>
      </c>
      <c r="AJ439" s="6"/>
      <c r="AK439" s="6"/>
      <c r="AL439" s="1" t="s">
        <v>38</v>
      </c>
      <c r="AM439" s="1" t="s">
        <v>39</v>
      </c>
      <c r="AN439" s="6"/>
      <c r="AO439" s="6"/>
      <c r="AP439" s="1" t="s">
        <v>40</v>
      </c>
      <c r="AQ439" s="1" t="s">
        <v>41</v>
      </c>
      <c r="AR439" s="6">
        <v>1.4999999999999999E-2</v>
      </c>
      <c r="AS439" s="6">
        <v>14.85</v>
      </c>
      <c r="AT439" s="6"/>
      <c r="AU439" s="6"/>
      <c r="AV439" s="6"/>
      <c r="AW439" s="6"/>
      <c r="AX439" s="1" t="s">
        <v>42</v>
      </c>
      <c r="AY439" s="1" t="s">
        <v>39</v>
      </c>
      <c r="AZ439" s="6"/>
      <c r="BA439" s="6"/>
      <c r="BB439" s="1" t="s">
        <v>42</v>
      </c>
      <c r="BC439" s="1" t="s">
        <v>33</v>
      </c>
      <c r="BD439" s="6"/>
      <c r="BE439" s="6"/>
      <c r="BF439" s="1" t="s">
        <v>42</v>
      </c>
      <c r="BG439" s="1" t="s">
        <v>39</v>
      </c>
      <c r="BH439" s="6"/>
      <c r="BI439" s="11"/>
      <c r="BJ439" s="1" t="s">
        <v>43</v>
      </c>
      <c r="BK439" s="1" t="s">
        <v>44</v>
      </c>
      <c r="BL439" s="6"/>
      <c r="BM439" s="6"/>
      <c r="BN439" s="1" t="s">
        <v>45</v>
      </c>
      <c r="BO439" s="1" t="s">
        <v>44</v>
      </c>
      <c r="BP439" s="6"/>
      <c r="BQ439" s="6"/>
      <c r="BR439" s="1" t="s">
        <v>46</v>
      </c>
      <c r="BS439" s="1" t="s">
        <v>47</v>
      </c>
      <c r="BT439" s="6"/>
      <c r="BU439" s="6"/>
      <c r="BV439" s="1" t="s">
        <v>46</v>
      </c>
      <c r="BW439" s="1" t="s">
        <v>41</v>
      </c>
      <c r="BX439" s="6"/>
      <c r="BY439" s="6"/>
      <c r="BZ439" s="1" t="s">
        <v>46</v>
      </c>
      <c r="CA439" s="1" t="s">
        <v>48</v>
      </c>
      <c r="CB439" s="6"/>
      <c r="CC439" s="6"/>
      <c r="CD439" s="1" t="s">
        <v>46</v>
      </c>
      <c r="CE439" s="1" t="s">
        <v>48</v>
      </c>
      <c r="CF439" s="6"/>
      <c r="CG439" s="6"/>
      <c r="CH439" s="1" t="s">
        <v>46</v>
      </c>
      <c r="CI439" s="1" t="s">
        <v>39</v>
      </c>
      <c r="CJ439" s="6"/>
      <c r="CK439" s="6"/>
      <c r="CL439" s="1" t="s">
        <v>49</v>
      </c>
      <c r="CM439" s="1" t="s">
        <v>39</v>
      </c>
      <c r="CN439" s="6"/>
      <c r="CO439" s="6"/>
      <c r="CP439" s="1" t="s">
        <v>50</v>
      </c>
      <c r="CQ439" s="1" t="s">
        <v>51</v>
      </c>
      <c r="CR439" s="6"/>
      <c r="CS439" s="6"/>
      <c r="CT439" s="1" t="s">
        <v>50</v>
      </c>
      <c r="CU439" s="1" t="s">
        <v>39</v>
      </c>
      <c r="CV439" s="6"/>
      <c r="CW439" s="6"/>
      <c r="CX439" s="1" t="s">
        <v>50</v>
      </c>
      <c r="CY439" s="1" t="s">
        <v>39</v>
      </c>
      <c r="CZ439" s="6"/>
      <c r="DA439" s="6"/>
      <c r="DB439" s="1" t="s">
        <v>59</v>
      </c>
      <c r="DC439" s="1" t="s">
        <v>60</v>
      </c>
      <c r="DD439" s="6"/>
      <c r="DE439" s="6"/>
      <c r="DF439" s="1" t="s">
        <v>52</v>
      </c>
      <c r="DG439" s="1" t="s">
        <v>53</v>
      </c>
      <c r="DH439" s="6"/>
      <c r="DI439" s="6"/>
      <c r="DJ439" s="1" t="s">
        <v>31</v>
      </c>
      <c r="DK439" s="11">
        <f>0.2544*G439</f>
        <v>19.675234944</v>
      </c>
    </row>
    <row r="440" spans="1:115" ht="15.75" x14ac:dyDescent="0.25">
      <c r="A440" s="6">
        <v>438</v>
      </c>
      <c r="B440" s="6">
        <v>2</v>
      </c>
      <c r="C440" s="9" t="s">
        <v>506</v>
      </c>
      <c r="D440" s="8" t="s">
        <v>373</v>
      </c>
      <c r="E440" s="6">
        <v>129.96899999999999</v>
      </c>
      <c r="F440" s="6">
        <v>9.2870000000000008</v>
      </c>
      <c r="G440" s="10">
        <v>85.155000000000001</v>
      </c>
      <c r="H440" s="3">
        <f t="shared" si="31"/>
        <v>205.83699999999999</v>
      </c>
      <c r="I440" s="3">
        <f t="shared" si="32"/>
        <v>70.151432</v>
      </c>
      <c r="J440" s="1" t="s">
        <v>28</v>
      </c>
      <c r="K440" s="1" t="s">
        <v>29</v>
      </c>
      <c r="L440" s="6"/>
      <c r="M440" s="6"/>
      <c r="N440" s="1" t="s">
        <v>30</v>
      </c>
      <c r="O440" s="1" t="s">
        <v>34</v>
      </c>
      <c r="P440" s="6"/>
      <c r="Q440" s="6"/>
      <c r="R440" s="1" t="s">
        <v>30</v>
      </c>
      <c r="S440" s="1" t="s">
        <v>32</v>
      </c>
      <c r="T440" s="6"/>
      <c r="U440" s="6"/>
      <c r="V440" s="6" t="s">
        <v>30</v>
      </c>
      <c r="W440" s="6" t="s">
        <v>33</v>
      </c>
      <c r="X440" s="6"/>
      <c r="Y440" s="6"/>
      <c r="Z440" s="1" t="s">
        <v>30</v>
      </c>
      <c r="AA440" s="1" t="s">
        <v>34</v>
      </c>
      <c r="AB440" s="6"/>
      <c r="AC440" s="6"/>
      <c r="AD440" s="1" t="s">
        <v>35</v>
      </c>
      <c r="AE440" s="1" t="s">
        <v>29</v>
      </c>
      <c r="AF440" s="6">
        <v>0.03</v>
      </c>
      <c r="AG440" s="6">
        <v>41.46</v>
      </c>
      <c r="AH440" s="1" t="s">
        <v>36</v>
      </c>
      <c r="AI440" s="1" t="s">
        <v>37</v>
      </c>
      <c r="AJ440" s="6"/>
      <c r="AK440" s="6"/>
      <c r="AL440" s="1" t="s">
        <v>38</v>
      </c>
      <c r="AM440" s="1" t="s">
        <v>39</v>
      </c>
      <c r="AN440" s="6">
        <v>5</v>
      </c>
      <c r="AO440" s="6">
        <v>4.1479999999999997</v>
      </c>
      <c r="AP440" s="1" t="s">
        <v>40</v>
      </c>
      <c r="AQ440" s="1" t="s">
        <v>41</v>
      </c>
      <c r="AR440" s="6"/>
      <c r="AS440" s="6"/>
      <c r="AT440" s="6"/>
      <c r="AU440" s="6"/>
      <c r="AV440" s="6"/>
      <c r="AW440" s="6"/>
      <c r="AX440" s="1" t="s">
        <v>42</v>
      </c>
      <c r="AY440" s="1" t="s">
        <v>39</v>
      </c>
      <c r="AZ440" s="6"/>
      <c r="BA440" s="6"/>
      <c r="BB440" s="1" t="s">
        <v>42</v>
      </c>
      <c r="BC440" s="1" t="s">
        <v>33</v>
      </c>
      <c r="BD440" s="6"/>
      <c r="BE440" s="6"/>
      <c r="BF440" s="1" t="s">
        <v>42</v>
      </c>
      <c r="BG440" s="1" t="s">
        <v>39</v>
      </c>
      <c r="BH440" s="6"/>
      <c r="BI440" s="11"/>
      <c r="BJ440" s="1" t="s">
        <v>43</v>
      </c>
      <c r="BK440" s="1" t="s">
        <v>44</v>
      </c>
      <c r="BL440" s="6"/>
      <c r="BM440" s="6"/>
      <c r="BN440" s="1" t="s">
        <v>45</v>
      </c>
      <c r="BO440" s="1" t="s">
        <v>44</v>
      </c>
      <c r="BP440" s="6"/>
      <c r="BQ440" s="6"/>
      <c r="BR440" s="1" t="s">
        <v>46</v>
      </c>
      <c r="BS440" s="1" t="s">
        <v>47</v>
      </c>
      <c r="BT440" s="6"/>
      <c r="BU440" s="6"/>
      <c r="BV440" s="1" t="s">
        <v>46</v>
      </c>
      <c r="BW440" s="1" t="s">
        <v>41</v>
      </c>
      <c r="BX440" s="6"/>
      <c r="BY440" s="6"/>
      <c r="BZ440" s="1" t="s">
        <v>46</v>
      </c>
      <c r="CA440" s="1" t="s">
        <v>48</v>
      </c>
      <c r="CB440" s="6"/>
      <c r="CC440" s="6"/>
      <c r="CD440" s="1" t="s">
        <v>46</v>
      </c>
      <c r="CE440" s="1" t="s">
        <v>48</v>
      </c>
      <c r="CF440" s="6"/>
      <c r="CG440" s="6"/>
      <c r="CH440" s="1" t="s">
        <v>46</v>
      </c>
      <c r="CI440" s="1" t="s">
        <v>39</v>
      </c>
      <c r="CJ440" s="6"/>
      <c r="CK440" s="6"/>
      <c r="CL440" s="1" t="s">
        <v>49</v>
      </c>
      <c r="CM440" s="1" t="s">
        <v>39</v>
      </c>
      <c r="CN440" s="6">
        <v>5</v>
      </c>
      <c r="CO440" s="6">
        <v>2.88</v>
      </c>
      <c r="CP440" s="1" t="s">
        <v>50</v>
      </c>
      <c r="CQ440" s="1" t="s">
        <v>51</v>
      </c>
      <c r="CR440" s="6"/>
      <c r="CS440" s="6"/>
      <c r="CT440" s="1" t="s">
        <v>50</v>
      </c>
      <c r="CU440" s="1" t="s">
        <v>39</v>
      </c>
      <c r="CV440" s="6"/>
      <c r="CW440" s="6"/>
      <c r="CX440" s="1" t="s">
        <v>50</v>
      </c>
      <c r="CY440" s="1" t="s">
        <v>39</v>
      </c>
      <c r="CZ440" s="6"/>
      <c r="DA440" s="6"/>
      <c r="DB440" s="1" t="s">
        <v>59</v>
      </c>
      <c r="DC440" s="1" t="s">
        <v>60</v>
      </c>
      <c r="DD440" s="6"/>
      <c r="DE440" s="6"/>
      <c r="DF440" s="1" t="s">
        <v>52</v>
      </c>
      <c r="DG440" s="1" t="s">
        <v>53</v>
      </c>
      <c r="DH440" s="6"/>
      <c r="DI440" s="6"/>
      <c r="DJ440" s="1" t="s">
        <v>31</v>
      </c>
      <c r="DK440" s="11">
        <f>0.2544*G440</f>
        <v>21.663432</v>
      </c>
    </row>
    <row r="441" spans="1:115" ht="15.75" x14ac:dyDescent="0.25">
      <c r="A441" s="6">
        <v>439</v>
      </c>
      <c r="B441" s="6">
        <v>2</v>
      </c>
      <c r="C441" s="9" t="s">
        <v>368</v>
      </c>
      <c r="D441" s="8" t="s">
        <v>373</v>
      </c>
      <c r="E441" s="6">
        <v>-748.76</v>
      </c>
      <c r="F441" s="6">
        <v>24.414000000000001</v>
      </c>
      <c r="G441" s="10">
        <v>466.33308</v>
      </c>
      <c r="H441" s="3">
        <f t="shared" si="31"/>
        <v>-306.84091999999998</v>
      </c>
      <c r="I441" s="3">
        <f t="shared" si="32"/>
        <v>116.58327</v>
      </c>
      <c r="J441" s="1" t="s">
        <v>28</v>
      </c>
      <c r="K441" s="1" t="s">
        <v>29</v>
      </c>
      <c r="L441" s="6"/>
      <c r="M441" s="6"/>
      <c r="N441" s="1" t="s">
        <v>30</v>
      </c>
      <c r="O441" s="1" t="s">
        <v>34</v>
      </c>
      <c r="P441" s="6"/>
      <c r="Q441" s="6"/>
      <c r="R441" s="1" t="s">
        <v>30</v>
      </c>
      <c r="S441" s="1" t="s">
        <v>32</v>
      </c>
      <c r="T441" s="6"/>
      <c r="U441" s="6"/>
      <c r="V441" s="6" t="s">
        <v>30</v>
      </c>
      <c r="W441" s="6" t="s">
        <v>33</v>
      </c>
      <c r="X441" s="6"/>
      <c r="Y441" s="6"/>
      <c r="Z441" s="1" t="s">
        <v>30</v>
      </c>
      <c r="AA441" s="1" t="s">
        <v>34</v>
      </c>
      <c r="AB441" s="6"/>
      <c r="AC441" s="6"/>
      <c r="AD441" s="1" t="s">
        <v>35</v>
      </c>
      <c r="AE441" s="1" t="s">
        <v>29</v>
      </c>
      <c r="AF441" s="6"/>
      <c r="AG441" s="6"/>
      <c r="AH441" s="1" t="s">
        <v>36</v>
      </c>
      <c r="AI441" s="1" t="s">
        <v>37</v>
      </c>
      <c r="AJ441" s="6"/>
      <c r="AK441" s="6"/>
      <c r="AL441" s="1" t="s">
        <v>38</v>
      </c>
      <c r="AM441" s="1" t="s">
        <v>39</v>
      </c>
      <c r="AN441" s="6"/>
      <c r="AO441" s="6"/>
      <c r="AP441" s="1" t="s">
        <v>40</v>
      </c>
      <c r="AQ441" s="1" t="s">
        <v>41</v>
      </c>
      <c r="AR441" s="6"/>
      <c r="AS441" s="6"/>
      <c r="AT441" s="6"/>
      <c r="AU441" s="6"/>
      <c r="AV441" s="6"/>
      <c r="AW441" s="6"/>
      <c r="AX441" s="1" t="s">
        <v>42</v>
      </c>
      <c r="AY441" s="1" t="s">
        <v>39</v>
      </c>
      <c r="AZ441" s="6"/>
      <c r="BA441" s="6"/>
      <c r="BB441" s="1" t="s">
        <v>42</v>
      </c>
      <c r="BC441" s="1" t="s">
        <v>33</v>
      </c>
      <c r="BD441" s="6"/>
      <c r="BE441" s="6"/>
      <c r="BF441" s="1" t="s">
        <v>42</v>
      </c>
      <c r="BG441" s="1" t="s">
        <v>39</v>
      </c>
      <c r="BH441" s="6"/>
      <c r="BI441" s="11"/>
      <c r="BJ441" s="1" t="s">
        <v>43</v>
      </c>
      <c r="BK441" s="1" t="s">
        <v>44</v>
      </c>
      <c r="BL441" s="6"/>
      <c r="BM441" s="6"/>
      <c r="BN441" s="1" t="s">
        <v>45</v>
      </c>
      <c r="BO441" s="1" t="s">
        <v>44</v>
      </c>
      <c r="BP441" s="6"/>
      <c r="BQ441" s="6"/>
      <c r="BR441" s="1" t="s">
        <v>46</v>
      </c>
      <c r="BS441" s="1" t="s">
        <v>47</v>
      </c>
      <c r="BT441" s="6"/>
      <c r="BU441" s="6"/>
      <c r="BV441" s="1" t="s">
        <v>46</v>
      </c>
      <c r="BW441" s="1" t="s">
        <v>41</v>
      </c>
      <c r="BX441" s="6"/>
      <c r="BY441" s="6"/>
      <c r="BZ441" s="1" t="s">
        <v>46</v>
      </c>
      <c r="CA441" s="1" t="s">
        <v>48</v>
      </c>
      <c r="CB441" s="6"/>
      <c r="CC441" s="6"/>
      <c r="CD441" s="1" t="s">
        <v>46</v>
      </c>
      <c r="CE441" s="1" t="s">
        <v>48</v>
      </c>
      <c r="CF441" s="6"/>
      <c r="CG441" s="6"/>
      <c r="CH441" s="1" t="s">
        <v>46</v>
      </c>
      <c r="CI441" s="1" t="s">
        <v>39</v>
      </c>
      <c r="CJ441" s="6"/>
      <c r="CK441" s="6"/>
      <c r="CL441" s="1" t="s">
        <v>49</v>
      </c>
      <c r="CM441" s="1" t="s">
        <v>39</v>
      </c>
      <c r="CN441" s="6"/>
      <c r="CO441" s="6"/>
      <c r="CP441" s="1" t="s">
        <v>50</v>
      </c>
      <c r="CQ441" s="1" t="s">
        <v>51</v>
      </c>
      <c r="CR441" s="6"/>
      <c r="CS441" s="6"/>
      <c r="CT441" s="1" t="s">
        <v>50</v>
      </c>
      <c r="CU441" s="1" t="s">
        <v>39</v>
      </c>
      <c r="CV441" s="6"/>
      <c r="CW441" s="6"/>
      <c r="CX441" s="1" t="s">
        <v>50</v>
      </c>
      <c r="CY441" s="1" t="s">
        <v>39</v>
      </c>
      <c r="CZ441" s="6"/>
      <c r="DA441" s="6"/>
      <c r="DB441" s="1" t="s">
        <v>59</v>
      </c>
      <c r="DC441" s="1" t="s">
        <v>60</v>
      </c>
      <c r="DD441" s="6"/>
      <c r="DE441" s="6"/>
      <c r="DF441" s="1" t="s">
        <v>52</v>
      </c>
      <c r="DG441" s="1" t="s">
        <v>53</v>
      </c>
      <c r="DH441" s="6"/>
      <c r="DI441" s="6"/>
      <c r="DJ441" s="1" t="s">
        <v>31</v>
      </c>
      <c r="DK441" s="11">
        <f>0.25*G441</f>
        <v>116.58327</v>
      </c>
    </row>
    <row r="442" spans="1:115" ht="15.75" x14ac:dyDescent="0.25">
      <c r="A442" s="6">
        <v>440</v>
      </c>
      <c r="B442" s="6">
        <v>2</v>
      </c>
      <c r="C442" s="9" t="s">
        <v>369</v>
      </c>
      <c r="D442" s="8" t="s">
        <v>373</v>
      </c>
      <c r="E442" s="6">
        <v>-36.155999999999999</v>
      </c>
      <c r="F442" s="6">
        <v>114.333</v>
      </c>
      <c r="G442" s="10">
        <v>107.83188</v>
      </c>
      <c r="H442" s="3">
        <f t="shared" si="31"/>
        <v>-42.657120000000006</v>
      </c>
      <c r="I442" s="3">
        <f t="shared" si="32"/>
        <v>26.95797</v>
      </c>
      <c r="J442" s="1" t="s">
        <v>28</v>
      </c>
      <c r="K442" s="1" t="s">
        <v>29</v>
      </c>
      <c r="L442" s="6"/>
      <c r="M442" s="6"/>
      <c r="N442" s="1" t="s">
        <v>30</v>
      </c>
      <c r="O442" s="1" t="s">
        <v>34</v>
      </c>
      <c r="P442" s="6"/>
      <c r="Q442" s="6"/>
      <c r="R442" s="1" t="s">
        <v>30</v>
      </c>
      <c r="S442" s="1" t="s">
        <v>32</v>
      </c>
      <c r="T442" s="6"/>
      <c r="U442" s="6"/>
      <c r="V442" s="6" t="s">
        <v>30</v>
      </c>
      <c r="W442" s="6" t="s">
        <v>33</v>
      </c>
      <c r="X442" s="6"/>
      <c r="Y442" s="6"/>
      <c r="Z442" s="1" t="s">
        <v>30</v>
      </c>
      <c r="AA442" s="1" t="s">
        <v>34</v>
      </c>
      <c r="AB442" s="6"/>
      <c r="AC442" s="6"/>
      <c r="AD442" s="1" t="s">
        <v>35</v>
      </c>
      <c r="AE442" s="1" t="s">
        <v>29</v>
      </c>
      <c r="AF442" s="6"/>
      <c r="AG442" s="6"/>
      <c r="AH442" s="1" t="s">
        <v>36</v>
      </c>
      <c r="AI442" s="1" t="s">
        <v>37</v>
      </c>
      <c r="AJ442" s="6"/>
      <c r="AK442" s="6"/>
      <c r="AL442" s="1" t="s">
        <v>38</v>
      </c>
      <c r="AM442" s="1" t="s">
        <v>39</v>
      </c>
      <c r="AN442" s="6"/>
      <c r="AO442" s="6"/>
      <c r="AP442" s="1" t="s">
        <v>40</v>
      </c>
      <c r="AQ442" s="1" t="s">
        <v>41</v>
      </c>
      <c r="AR442" s="6"/>
      <c r="AS442" s="6"/>
      <c r="AT442" s="6"/>
      <c r="AU442" s="6"/>
      <c r="AV442" s="6"/>
      <c r="AW442" s="6"/>
      <c r="AX442" s="1" t="s">
        <v>42</v>
      </c>
      <c r="AY442" s="1" t="s">
        <v>39</v>
      </c>
      <c r="AZ442" s="6"/>
      <c r="BA442" s="6"/>
      <c r="BB442" s="1" t="s">
        <v>42</v>
      </c>
      <c r="BC442" s="1" t="s">
        <v>33</v>
      </c>
      <c r="BD442" s="6"/>
      <c r="BE442" s="6"/>
      <c r="BF442" s="1" t="s">
        <v>42</v>
      </c>
      <c r="BG442" s="1" t="s">
        <v>39</v>
      </c>
      <c r="BH442" s="6"/>
      <c r="BI442" s="11"/>
      <c r="BJ442" s="1" t="s">
        <v>43</v>
      </c>
      <c r="BK442" s="1" t="s">
        <v>44</v>
      </c>
      <c r="BL442" s="6"/>
      <c r="BM442" s="6"/>
      <c r="BN442" s="1" t="s">
        <v>45</v>
      </c>
      <c r="BO442" s="1" t="s">
        <v>44</v>
      </c>
      <c r="BP442" s="6"/>
      <c r="BQ442" s="6"/>
      <c r="BR442" s="1" t="s">
        <v>46</v>
      </c>
      <c r="BS442" s="1" t="s">
        <v>47</v>
      </c>
      <c r="BT442" s="6"/>
      <c r="BU442" s="6"/>
      <c r="BV442" s="1" t="s">
        <v>46</v>
      </c>
      <c r="BW442" s="1" t="s">
        <v>41</v>
      </c>
      <c r="BX442" s="6"/>
      <c r="BY442" s="6"/>
      <c r="BZ442" s="1" t="s">
        <v>46</v>
      </c>
      <c r="CA442" s="1" t="s">
        <v>48</v>
      </c>
      <c r="CB442" s="6"/>
      <c r="CC442" s="6"/>
      <c r="CD442" s="1" t="s">
        <v>46</v>
      </c>
      <c r="CE442" s="1" t="s">
        <v>48</v>
      </c>
      <c r="CF442" s="6"/>
      <c r="CG442" s="6"/>
      <c r="CH442" s="1" t="s">
        <v>46</v>
      </c>
      <c r="CI442" s="1" t="s">
        <v>39</v>
      </c>
      <c r="CJ442" s="6"/>
      <c r="CK442" s="6"/>
      <c r="CL442" s="1" t="s">
        <v>49</v>
      </c>
      <c r="CM442" s="1" t="s">
        <v>39</v>
      </c>
      <c r="CN442" s="6"/>
      <c r="CO442" s="6"/>
      <c r="CP442" s="1" t="s">
        <v>50</v>
      </c>
      <c r="CQ442" s="1" t="s">
        <v>51</v>
      </c>
      <c r="CR442" s="6"/>
      <c r="CS442" s="6"/>
      <c r="CT442" s="1" t="s">
        <v>50</v>
      </c>
      <c r="CU442" s="1" t="s">
        <v>39</v>
      </c>
      <c r="CV442" s="6"/>
      <c r="CW442" s="6"/>
      <c r="CX442" s="1" t="s">
        <v>50</v>
      </c>
      <c r="CY442" s="1" t="s">
        <v>39</v>
      </c>
      <c r="CZ442" s="6"/>
      <c r="DA442" s="6"/>
      <c r="DB442" s="1" t="s">
        <v>59</v>
      </c>
      <c r="DC442" s="1" t="s">
        <v>60</v>
      </c>
      <c r="DD442" s="6"/>
      <c r="DE442" s="6"/>
      <c r="DF442" s="1" t="s">
        <v>52</v>
      </c>
      <c r="DG442" s="1" t="s">
        <v>53</v>
      </c>
      <c r="DH442" s="6"/>
      <c r="DI442" s="6"/>
      <c r="DJ442" s="1" t="s">
        <v>31</v>
      </c>
      <c r="DK442" s="11">
        <f>0.25*G442</f>
        <v>26.95797</v>
      </c>
    </row>
    <row r="443" spans="1:115" ht="15.75" x14ac:dyDescent="0.25">
      <c r="A443" s="6">
        <v>441</v>
      </c>
      <c r="B443" s="6">
        <v>2</v>
      </c>
      <c r="C443" s="9" t="s">
        <v>370</v>
      </c>
      <c r="D443" s="8" t="s">
        <v>373</v>
      </c>
      <c r="E443" s="6">
        <v>428.88499999999999</v>
      </c>
      <c r="F443" s="6">
        <v>89.028000000000006</v>
      </c>
      <c r="G443" s="10">
        <v>169.78955999999999</v>
      </c>
      <c r="H443" s="3">
        <f t="shared" si="31"/>
        <v>509.64655999999997</v>
      </c>
      <c r="I443" s="3">
        <f t="shared" si="32"/>
        <v>130.304464064</v>
      </c>
      <c r="J443" s="1" t="s">
        <v>28</v>
      </c>
      <c r="K443" s="1" t="s">
        <v>29</v>
      </c>
      <c r="L443" s="6"/>
      <c r="M443" s="6"/>
      <c r="N443" s="1" t="s">
        <v>30</v>
      </c>
      <c r="O443" s="1" t="s">
        <v>34</v>
      </c>
      <c r="P443" s="6"/>
      <c r="Q443" s="6"/>
      <c r="R443" s="1" t="s">
        <v>30</v>
      </c>
      <c r="S443" s="1" t="s">
        <v>32</v>
      </c>
      <c r="T443" s="6"/>
      <c r="U443" s="6"/>
      <c r="V443" s="6" t="s">
        <v>30</v>
      </c>
      <c r="W443" s="6" t="s">
        <v>33</v>
      </c>
      <c r="X443" s="6"/>
      <c r="Y443" s="6"/>
      <c r="Z443" s="1" t="s">
        <v>30</v>
      </c>
      <c r="AA443" s="1" t="s">
        <v>34</v>
      </c>
      <c r="AB443" s="6"/>
      <c r="AC443" s="6"/>
      <c r="AD443" s="1" t="s">
        <v>35</v>
      </c>
      <c r="AE443" s="1" t="s">
        <v>29</v>
      </c>
      <c r="AF443" s="6">
        <v>0.01</v>
      </c>
      <c r="AG443" s="6">
        <v>13.82</v>
      </c>
      <c r="AH443" s="1" t="s">
        <v>36</v>
      </c>
      <c r="AI443" s="1" t="s">
        <v>37</v>
      </c>
      <c r="AJ443" s="6"/>
      <c r="AK443" s="6"/>
      <c r="AL443" s="1" t="s">
        <v>38</v>
      </c>
      <c r="AM443" s="1" t="s">
        <v>39</v>
      </c>
      <c r="AN443" s="6"/>
      <c r="AO443" s="6"/>
      <c r="AP443" s="1" t="s">
        <v>40</v>
      </c>
      <c r="AQ443" s="1" t="s">
        <v>41</v>
      </c>
      <c r="AR443" s="6"/>
      <c r="AS443" s="6"/>
      <c r="AT443" s="6"/>
      <c r="AU443" s="6"/>
      <c r="AV443" s="6"/>
      <c r="AW443" s="6"/>
      <c r="AX443" s="1" t="s">
        <v>42</v>
      </c>
      <c r="AY443" s="1" t="s">
        <v>39</v>
      </c>
      <c r="AZ443" s="6"/>
      <c r="BA443" s="6"/>
      <c r="BB443" s="1" t="s">
        <v>42</v>
      </c>
      <c r="BC443" s="1" t="s">
        <v>33</v>
      </c>
      <c r="BD443" s="6"/>
      <c r="BE443" s="6"/>
      <c r="BF443" s="1" t="s">
        <v>42</v>
      </c>
      <c r="BG443" s="1" t="s">
        <v>39</v>
      </c>
      <c r="BH443" s="6"/>
      <c r="BI443" s="11"/>
      <c r="BJ443" s="1" t="s">
        <v>43</v>
      </c>
      <c r="BK443" s="1" t="s">
        <v>44</v>
      </c>
      <c r="BL443" s="6"/>
      <c r="BM443" s="6"/>
      <c r="BN443" s="1" t="s">
        <v>45</v>
      </c>
      <c r="BO443" s="1" t="s">
        <v>44</v>
      </c>
      <c r="BP443" s="6"/>
      <c r="BQ443" s="6"/>
      <c r="BR443" s="1" t="s">
        <v>46</v>
      </c>
      <c r="BS443" s="1" t="s">
        <v>47</v>
      </c>
      <c r="BT443" s="6"/>
      <c r="BU443" s="6"/>
      <c r="BV443" s="1" t="s">
        <v>46</v>
      </c>
      <c r="BW443" s="1" t="s">
        <v>41</v>
      </c>
      <c r="BX443" s="6">
        <v>0.03</v>
      </c>
      <c r="BY443" s="6">
        <v>33.75</v>
      </c>
      <c r="BZ443" s="1" t="s">
        <v>46</v>
      </c>
      <c r="CA443" s="1" t="s">
        <v>48</v>
      </c>
      <c r="CB443" s="6"/>
      <c r="CC443" s="6"/>
      <c r="CD443" s="1" t="s">
        <v>46</v>
      </c>
      <c r="CE443" s="1" t="s">
        <v>48</v>
      </c>
      <c r="CF443" s="6"/>
      <c r="CG443" s="6"/>
      <c r="CH443" s="1" t="s">
        <v>46</v>
      </c>
      <c r="CI443" s="1" t="s">
        <v>39</v>
      </c>
      <c r="CJ443" s="6"/>
      <c r="CK443" s="6"/>
      <c r="CL443" s="1" t="s">
        <v>49</v>
      </c>
      <c r="CM443" s="1" t="s">
        <v>39</v>
      </c>
      <c r="CN443" s="6">
        <v>10</v>
      </c>
      <c r="CO443" s="6">
        <v>5.76</v>
      </c>
      <c r="CP443" s="1" t="s">
        <v>50</v>
      </c>
      <c r="CQ443" s="1" t="s">
        <v>51</v>
      </c>
      <c r="CR443" s="6"/>
      <c r="CS443" s="6"/>
      <c r="CT443" s="1" t="s">
        <v>50</v>
      </c>
      <c r="CU443" s="1" t="s">
        <v>39</v>
      </c>
      <c r="CV443" s="6">
        <v>5</v>
      </c>
      <c r="CW443" s="6">
        <v>9.5850000000000009</v>
      </c>
      <c r="CX443" s="1" t="s">
        <v>50</v>
      </c>
      <c r="CY443" s="1" t="s">
        <v>39</v>
      </c>
      <c r="CZ443" s="6">
        <v>15</v>
      </c>
      <c r="DA443" s="6">
        <v>24.195</v>
      </c>
      <c r="DB443" s="1" t="s">
        <v>59</v>
      </c>
      <c r="DC443" s="1" t="s">
        <v>60</v>
      </c>
      <c r="DD443" s="6"/>
      <c r="DE443" s="6"/>
      <c r="DF443" s="1" t="s">
        <v>52</v>
      </c>
      <c r="DG443" s="1" t="s">
        <v>53</v>
      </c>
      <c r="DH443" s="6"/>
      <c r="DI443" s="6"/>
      <c r="DJ443" s="1" t="s">
        <v>31</v>
      </c>
      <c r="DK443" s="11">
        <f>0.2544*G443</f>
        <v>43.194464064000002</v>
      </c>
    </row>
    <row r="444" spans="1:115" ht="15.75" x14ac:dyDescent="0.25">
      <c r="A444" s="6">
        <v>442</v>
      </c>
      <c r="B444" s="6">
        <v>3</v>
      </c>
      <c r="C444" s="9" t="s">
        <v>371</v>
      </c>
      <c r="D444" s="8" t="s">
        <v>373</v>
      </c>
      <c r="E444" s="6">
        <v>-654.952</v>
      </c>
      <c r="F444" s="6">
        <v>10.968999999999999</v>
      </c>
      <c r="G444" s="10">
        <v>86.465400000000002</v>
      </c>
      <c r="H444" s="3">
        <f t="shared" si="31"/>
        <v>-579.4556</v>
      </c>
      <c r="I444" s="3">
        <f t="shared" si="32"/>
        <v>21.616350000000001</v>
      </c>
      <c r="J444" s="1" t="s">
        <v>28</v>
      </c>
      <c r="K444" s="1" t="s">
        <v>29</v>
      </c>
      <c r="L444" s="6"/>
      <c r="M444" s="6"/>
      <c r="N444" s="1" t="s">
        <v>30</v>
      </c>
      <c r="O444" s="1" t="s">
        <v>34</v>
      </c>
      <c r="P444" s="6"/>
      <c r="Q444" s="6"/>
      <c r="R444" s="1" t="s">
        <v>30</v>
      </c>
      <c r="S444" s="1" t="s">
        <v>32</v>
      </c>
      <c r="T444" s="6"/>
      <c r="U444" s="6"/>
      <c r="V444" s="6" t="s">
        <v>30</v>
      </c>
      <c r="W444" s="6" t="s">
        <v>33</v>
      </c>
      <c r="X444" s="6"/>
      <c r="Y444" s="6"/>
      <c r="Z444" s="1" t="s">
        <v>30</v>
      </c>
      <c r="AA444" s="1" t="s">
        <v>34</v>
      </c>
      <c r="AB444" s="6"/>
      <c r="AC444" s="6"/>
      <c r="AD444" s="1" t="s">
        <v>35</v>
      </c>
      <c r="AE444" s="1" t="s">
        <v>29</v>
      </c>
      <c r="AF444" s="6"/>
      <c r="AG444" s="6"/>
      <c r="AH444" s="1" t="s">
        <v>36</v>
      </c>
      <c r="AI444" s="1" t="s">
        <v>37</v>
      </c>
      <c r="AJ444" s="6"/>
      <c r="AK444" s="6"/>
      <c r="AL444" s="1" t="s">
        <v>38</v>
      </c>
      <c r="AM444" s="1" t="s">
        <v>39</v>
      </c>
      <c r="AN444" s="6"/>
      <c r="AO444" s="6"/>
      <c r="AP444" s="1" t="s">
        <v>40</v>
      </c>
      <c r="AQ444" s="1" t="s">
        <v>41</v>
      </c>
      <c r="AR444" s="6"/>
      <c r="AS444" s="6"/>
      <c r="AT444" s="6"/>
      <c r="AU444" s="6"/>
      <c r="AV444" s="6"/>
      <c r="AW444" s="6"/>
      <c r="AX444" s="1" t="s">
        <v>42</v>
      </c>
      <c r="AY444" s="1" t="s">
        <v>39</v>
      </c>
      <c r="AZ444" s="6"/>
      <c r="BA444" s="6"/>
      <c r="BB444" s="1" t="s">
        <v>42</v>
      </c>
      <c r="BC444" s="1" t="s">
        <v>33</v>
      </c>
      <c r="BD444" s="6"/>
      <c r="BE444" s="6"/>
      <c r="BF444" s="1" t="s">
        <v>42</v>
      </c>
      <c r="BG444" s="1" t="s">
        <v>39</v>
      </c>
      <c r="BH444" s="6"/>
      <c r="BI444" s="11"/>
      <c r="BJ444" s="1" t="s">
        <v>43</v>
      </c>
      <c r="BK444" s="1" t="s">
        <v>44</v>
      </c>
      <c r="BL444" s="6"/>
      <c r="BM444" s="6"/>
      <c r="BN444" s="1" t="s">
        <v>45</v>
      </c>
      <c r="BO444" s="1" t="s">
        <v>44</v>
      </c>
      <c r="BP444" s="6"/>
      <c r="BQ444" s="6"/>
      <c r="BR444" s="1" t="s">
        <v>46</v>
      </c>
      <c r="BS444" s="1" t="s">
        <v>47</v>
      </c>
      <c r="BT444" s="6"/>
      <c r="BU444" s="6"/>
      <c r="BV444" s="1" t="s">
        <v>46</v>
      </c>
      <c r="BW444" s="1" t="s">
        <v>41</v>
      </c>
      <c r="BX444" s="6"/>
      <c r="BY444" s="6"/>
      <c r="BZ444" s="1" t="s">
        <v>46</v>
      </c>
      <c r="CA444" s="1" t="s">
        <v>48</v>
      </c>
      <c r="CB444" s="6"/>
      <c r="CC444" s="6"/>
      <c r="CD444" s="1" t="s">
        <v>46</v>
      </c>
      <c r="CE444" s="1" t="s">
        <v>48</v>
      </c>
      <c r="CF444" s="6"/>
      <c r="CG444" s="6"/>
      <c r="CH444" s="1" t="s">
        <v>46</v>
      </c>
      <c r="CI444" s="1" t="s">
        <v>39</v>
      </c>
      <c r="CJ444" s="6"/>
      <c r="CK444" s="6"/>
      <c r="CL444" s="1" t="s">
        <v>49</v>
      </c>
      <c r="CM444" s="1" t="s">
        <v>39</v>
      </c>
      <c r="CN444" s="6"/>
      <c r="CO444" s="6"/>
      <c r="CP444" s="1" t="s">
        <v>50</v>
      </c>
      <c r="CQ444" s="1" t="s">
        <v>51</v>
      </c>
      <c r="CR444" s="6"/>
      <c r="CS444" s="6"/>
      <c r="CT444" s="1" t="s">
        <v>50</v>
      </c>
      <c r="CU444" s="1" t="s">
        <v>39</v>
      </c>
      <c r="CV444" s="6"/>
      <c r="CW444" s="6"/>
      <c r="CX444" s="1" t="s">
        <v>50</v>
      </c>
      <c r="CY444" s="1" t="s">
        <v>39</v>
      </c>
      <c r="CZ444" s="6"/>
      <c r="DA444" s="6"/>
      <c r="DB444" s="1" t="s">
        <v>59</v>
      </c>
      <c r="DC444" s="1" t="s">
        <v>60</v>
      </c>
      <c r="DD444" s="6"/>
      <c r="DE444" s="6"/>
      <c r="DF444" s="1" t="s">
        <v>52</v>
      </c>
      <c r="DG444" s="1" t="s">
        <v>53</v>
      </c>
      <c r="DH444" s="6"/>
      <c r="DI444" s="6"/>
      <c r="DJ444" s="1" t="s">
        <v>31</v>
      </c>
      <c r="DK444" s="11">
        <f>0.25*G444</f>
        <v>21.616350000000001</v>
      </c>
    </row>
    <row r="445" spans="1:115" ht="15.75" x14ac:dyDescent="0.25">
      <c r="A445" s="6">
        <v>443</v>
      </c>
      <c r="B445" s="6">
        <v>3</v>
      </c>
      <c r="C445" s="9" t="s">
        <v>507</v>
      </c>
      <c r="D445" s="8" t="s">
        <v>373</v>
      </c>
      <c r="E445" s="6">
        <v>878.423</v>
      </c>
      <c r="F445" s="6">
        <v>32.334000000000003</v>
      </c>
      <c r="G445" s="10">
        <v>276.80964</v>
      </c>
      <c r="H445" s="3">
        <f t="shared" si="31"/>
        <v>1122.8986399999999</v>
      </c>
      <c r="I445" s="3">
        <f t="shared" si="32"/>
        <v>442.760372416</v>
      </c>
      <c r="J445" s="1" t="s">
        <v>28</v>
      </c>
      <c r="K445" s="1" t="s">
        <v>29</v>
      </c>
      <c r="L445" s="6">
        <v>0.05</v>
      </c>
      <c r="M445" s="6">
        <v>95.8</v>
      </c>
      <c r="N445" s="1" t="s">
        <v>30</v>
      </c>
      <c r="O445" s="1" t="s">
        <v>34</v>
      </c>
      <c r="P445" s="6"/>
      <c r="Q445" s="6"/>
      <c r="R445" s="1" t="s">
        <v>30</v>
      </c>
      <c r="S445" s="1" t="s">
        <v>32</v>
      </c>
      <c r="T445" s="6">
        <v>0.02</v>
      </c>
      <c r="U445" s="6">
        <v>85.52</v>
      </c>
      <c r="V445" s="6" t="s">
        <v>30</v>
      </c>
      <c r="W445" s="6" t="s">
        <v>33</v>
      </c>
      <c r="X445" s="6">
        <v>2</v>
      </c>
      <c r="Y445" s="6">
        <v>14.21</v>
      </c>
      <c r="Z445" s="1" t="s">
        <v>30</v>
      </c>
      <c r="AA445" s="1" t="s">
        <v>34</v>
      </c>
      <c r="AB445" s="6"/>
      <c r="AC445" s="6"/>
      <c r="AD445" s="1" t="s">
        <v>35</v>
      </c>
      <c r="AE445" s="1" t="s">
        <v>29</v>
      </c>
      <c r="AF445" s="6">
        <v>0.04</v>
      </c>
      <c r="AG445" s="6">
        <v>55.28</v>
      </c>
      <c r="AH445" s="1" t="s">
        <v>36</v>
      </c>
      <c r="AI445" s="1" t="s">
        <v>37</v>
      </c>
      <c r="AJ445" s="6"/>
      <c r="AK445" s="6"/>
      <c r="AL445" s="1" t="s">
        <v>38</v>
      </c>
      <c r="AM445" s="1" t="s">
        <v>39</v>
      </c>
      <c r="AN445" s="6">
        <v>4</v>
      </c>
      <c r="AO445" s="6">
        <v>3.2029999999999998</v>
      </c>
      <c r="AP445" s="1" t="s">
        <v>40</v>
      </c>
      <c r="AQ445" s="1" t="s">
        <v>41</v>
      </c>
      <c r="AR445" s="6"/>
      <c r="AS445" s="6"/>
      <c r="AT445" s="6"/>
      <c r="AU445" s="6"/>
      <c r="AV445" s="6"/>
      <c r="AW445" s="6"/>
      <c r="AX445" s="1" t="s">
        <v>42</v>
      </c>
      <c r="AY445" s="1" t="s">
        <v>39</v>
      </c>
      <c r="AZ445" s="6"/>
      <c r="BA445" s="6"/>
      <c r="BB445" s="1" t="s">
        <v>42</v>
      </c>
      <c r="BC445" s="1" t="s">
        <v>33</v>
      </c>
      <c r="BD445" s="6"/>
      <c r="BE445" s="6"/>
      <c r="BF445" s="1" t="s">
        <v>42</v>
      </c>
      <c r="BG445" s="1" t="s">
        <v>39</v>
      </c>
      <c r="BH445" s="6"/>
      <c r="BI445" s="11"/>
      <c r="BJ445" s="1" t="s">
        <v>43</v>
      </c>
      <c r="BK445" s="1" t="s">
        <v>44</v>
      </c>
      <c r="BL445" s="6"/>
      <c r="BM445" s="6"/>
      <c r="BN445" s="1" t="s">
        <v>45</v>
      </c>
      <c r="BO445" s="1" t="s">
        <v>44</v>
      </c>
      <c r="BP445" s="6"/>
      <c r="BQ445" s="6"/>
      <c r="BR445" s="1" t="s">
        <v>46</v>
      </c>
      <c r="BS445" s="1" t="s">
        <v>47</v>
      </c>
      <c r="BT445" s="6"/>
      <c r="BU445" s="6"/>
      <c r="BV445" s="1" t="s">
        <v>46</v>
      </c>
      <c r="BW445" s="1" t="s">
        <v>41</v>
      </c>
      <c r="BX445" s="6"/>
      <c r="BY445" s="6"/>
      <c r="BZ445" s="1" t="s">
        <v>46</v>
      </c>
      <c r="CA445" s="1" t="s">
        <v>48</v>
      </c>
      <c r="CB445" s="6"/>
      <c r="CC445" s="6"/>
      <c r="CD445" s="1" t="s">
        <v>46</v>
      </c>
      <c r="CE445" s="1" t="s">
        <v>48</v>
      </c>
      <c r="CF445" s="6"/>
      <c r="CG445" s="6"/>
      <c r="CH445" s="1" t="s">
        <v>46</v>
      </c>
      <c r="CI445" s="1" t="s">
        <v>39</v>
      </c>
      <c r="CJ445" s="6"/>
      <c r="CK445" s="6"/>
      <c r="CL445" s="1" t="s">
        <v>49</v>
      </c>
      <c r="CM445" s="1" t="s">
        <v>39</v>
      </c>
      <c r="CN445" s="6"/>
      <c r="CO445" s="6"/>
      <c r="CP445" s="1" t="s">
        <v>50</v>
      </c>
      <c r="CQ445" s="1" t="s">
        <v>51</v>
      </c>
      <c r="CR445" s="6">
        <v>2.3E-2</v>
      </c>
      <c r="CS445" s="6">
        <v>3.8639999999999999</v>
      </c>
      <c r="CT445" s="1" t="s">
        <v>50</v>
      </c>
      <c r="CU445" s="1" t="s">
        <v>39</v>
      </c>
      <c r="CV445" s="6">
        <v>33</v>
      </c>
      <c r="CW445" s="6">
        <v>58.008000000000003</v>
      </c>
      <c r="CX445" s="1" t="s">
        <v>50</v>
      </c>
      <c r="CY445" s="1" t="s">
        <v>39</v>
      </c>
      <c r="CZ445" s="6">
        <v>35</v>
      </c>
      <c r="DA445" s="6">
        <v>56.454999999999998</v>
      </c>
      <c r="DB445" s="1" t="s">
        <v>59</v>
      </c>
      <c r="DC445" s="1" t="s">
        <v>60</v>
      </c>
      <c r="DD445" s="6"/>
      <c r="DE445" s="6"/>
      <c r="DF445" s="1" t="s">
        <v>52</v>
      </c>
      <c r="DG445" s="1" t="s">
        <v>53</v>
      </c>
      <c r="DH445" s="6"/>
      <c r="DI445" s="6"/>
      <c r="DJ445" s="1" t="s">
        <v>31</v>
      </c>
      <c r="DK445" s="11">
        <f>0.2544*G445</f>
        <v>70.420372416000006</v>
      </c>
    </row>
    <row r="446" spans="1:115" ht="15.75" x14ac:dyDescent="0.25">
      <c r="A446" s="6">
        <v>444</v>
      </c>
      <c r="B446" s="6">
        <v>3</v>
      </c>
      <c r="C446" s="9" t="s">
        <v>508</v>
      </c>
      <c r="D446" s="8" t="s">
        <v>373</v>
      </c>
      <c r="E446" s="6">
        <v>861.47</v>
      </c>
      <c r="F446" s="6">
        <v>6.508</v>
      </c>
      <c r="G446" s="10">
        <v>274.94423999999998</v>
      </c>
      <c r="H446" s="3">
        <f t="shared" si="31"/>
        <v>1129.90624</v>
      </c>
      <c r="I446" s="3">
        <f t="shared" si="32"/>
        <v>452.43981465599995</v>
      </c>
      <c r="J446" s="1" t="s">
        <v>28</v>
      </c>
      <c r="K446" s="1" t="s">
        <v>29</v>
      </c>
      <c r="L446" s="6">
        <v>0.03</v>
      </c>
      <c r="M446" s="6">
        <v>9.0299999999999994</v>
      </c>
      <c r="N446" s="1" t="s">
        <v>30</v>
      </c>
      <c r="O446" s="1" t="s">
        <v>34</v>
      </c>
      <c r="P446" s="6"/>
      <c r="Q446" s="6"/>
      <c r="R446" s="1" t="s">
        <v>30</v>
      </c>
      <c r="S446" s="1" t="s">
        <v>32</v>
      </c>
      <c r="T446" s="6">
        <v>2.7E-2</v>
      </c>
      <c r="U446" s="6">
        <v>103.27500000000001</v>
      </c>
      <c r="V446" s="6" t="s">
        <v>30</v>
      </c>
      <c r="W446" s="6" t="s">
        <v>33</v>
      </c>
      <c r="X446" s="6"/>
      <c r="Y446" s="6"/>
      <c r="Z446" s="1" t="s">
        <v>30</v>
      </c>
      <c r="AA446" s="1" t="s">
        <v>34</v>
      </c>
      <c r="AB446" s="6"/>
      <c r="AC446" s="6"/>
      <c r="AD446" s="1" t="s">
        <v>35</v>
      </c>
      <c r="AE446" s="1" t="s">
        <v>29</v>
      </c>
      <c r="AF446" s="6"/>
      <c r="AG446" s="6"/>
      <c r="AH446" s="1" t="s">
        <v>36</v>
      </c>
      <c r="AI446" s="1" t="s">
        <v>37</v>
      </c>
      <c r="AJ446" s="6">
        <v>0.114</v>
      </c>
      <c r="AK446" s="6">
        <v>263.61</v>
      </c>
      <c r="AL446" s="1" t="s">
        <v>38</v>
      </c>
      <c r="AM446" s="1" t="s">
        <v>39</v>
      </c>
      <c r="AN446" s="6">
        <v>7</v>
      </c>
      <c r="AO446" s="6">
        <v>5.2510000000000003</v>
      </c>
      <c r="AP446" s="1" t="s">
        <v>40</v>
      </c>
      <c r="AQ446" s="1" t="s">
        <v>41</v>
      </c>
      <c r="AR446" s="6"/>
      <c r="AS446" s="6"/>
      <c r="AT446" s="6"/>
      <c r="AU446" s="6"/>
      <c r="AV446" s="6"/>
      <c r="AW446" s="6"/>
      <c r="AX446" s="1" t="s">
        <v>42</v>
      </c>
      <c r="AY446" s="1" t="s">
        <v>39</v>
      </c>
      <c r="AZ446" s="6"/>
      <c r="BA446" s="6"/>
      <c r="BB446" s="1" t="s">
        <v>42</v>
      </c>
      <c r="BC446" s="1" t="s">
        <v>33</v>
      </c>
      <c r="BD446" s="6"/>
      <c r="BE446" s="6"/>
      <c r="BF446" s="1" t="s">
        <v>42</v>
      </c>
      <c r="BG446" s="1" t="s">
        <v>39</v>
      </c>
      <c r="BH446" s="6"/>
      <c r="BI446" s="11"/>
      <c r="BJ446" s="1" t="s">
        <v>43</v>
      </c>
      <c r="BK446" s="1" t="s">
        <v>44</v>
      </c>
      <c r="BL446" s="6"/>
      <c r="BM446" s="6"/>
      <c r="BN446" s="1" t="s">
        <v>45</v>
      </c>
      <c r="BO446" s="1" t="s">
        <v>44</v>
      </c>
      <c r="BP446" s="6"/>
      <c r="BQ446" s="6"/>
      <c r="BR446" s="1" t="s">
        <v>46</v>
      </c>
      <c r="BS446" s="1" t="s">
        <v>47</v>
      </c>
      <c r="BT446" s="6"/>
      <c r="BU446" s="6"/>
      <c r="BV446" s="1" t="s">
        <v>46</v>
      </c>
      <c r="BW446" s="1" t="s">
        <v>41</v>
      </c>
      <c r="BX446" s="6"/>
      <c r="BY446" s="6"/>
      <c r="BZ446" s="1" t="s">
        <v>46</v>
      </c>
      <c r="CA446" s="1" t="s">
        <v>48</v>
      </c>
      <c r="CB446" s="6"/>
      <c r="CC446" s="6"/>
      <c r="CD446" s="1" t="s">
        <v>46</v>
      </c>
      <c r="CE446" s="1" t="s">
        <v>48</v>
      </c>
      <c r="CF446" s="6"/>
      <c r="CG446" s="6"/>
      <c r="CH446" s="1" t="s">
        <v>46</v>
      </c>
      <c r="CI446" s="1" t="s">
        <v>39</v>
      </c>
      <c r="CJ446" s="6"/>
      <c r="CK446" s="6"/>
      <c r="CL446" s="1" t="s">
        <v>49</v>
      </c>
      <c r="CM446" s="1" t="s">
        <v>39</v>
      </c>
      <c r="CN446" s="6"/>
      <c r="CO446" s="6"/>
      <c r="CP446" s="1" t="s">
        <v>50</v>
      </c>
      <c r="CQ446" s="1" t="s">
        <v>51</v>
      </c>
      <c r="CR446" s="6"/>
      <c r="CS446" s="6"/>
      <c r="CT446" s="1" t="s">
        <v>50</v>
      </c>
      <c r="CU446" s="1" t="s">
        <v>39</v>
      </c>
      <c r="CV446" s="6">
        <v>8</v>
      </c>
      <c r="CW446" s="6">
        <v>1.3280000000000001</v>
      </c>
      <c r="CX446" s="1" t="s">
        <v>50</v>
      </c>
      <c r="CY446" s="1" t="s">
        <v>39</v>
      </c>
      <c r="CZ446" s="6"/>
      <c r="DA446" s="6"/>
      <c r="DB446" s="1" t="s">
        <v>59</v>
      </c>
      <c r="DC446" s="1" t="s">
        <v>60</v>
      </c>
      <c r="DD446" s="6"/>
      <c r="DE446" s="6"/>
      <c r="DF446" s="1" t="s">
        <v>52</v>
      </c>
      <c r="DG446" s="1" t="s">
        <v>53</v>
      </c>
      <c r="DH446" s="6"/>
      <c r="DI446" s="6"/>
      <c r="DJ446" s="1" t="s">
        <v>31</v>
      </c>
      <c r="DK446" s="11">
        <f>0.2544*G446</f>
        <v>69.945814655999996</v>
      </c>
    </row>
    <row r="447" spans="1:115" ht="15.75" x14ac:dyDescent="0.25">
      <c r="A447" s="6">
        <v>445</v>
      </c>
      <c r="B447" s="6">
        <v>3</v>
      </c>
      <c r="C447" s="9" t="s">
        <v>509</v>
      </c>
      <c r="D447" s="8" t="s">
        <v>373</v>
      </c>
      <c r="E447" s="6">
        <v>735.20600000000002</v>
      </c>
      <c r="F447" s="6">
        <v>1.226</v>
      </c>
      <c r="G447" s="10">
        <v>247.99127999999999</v>
      </c>
      <c r="H447" s="3">
        <f t="shared" si="31"/>
        <v>981.97127999999998</v>
      </c>
      <c r="I447" s="3">
        <f t="shared" si="32"/>
        <v>67.092981632000004</v>
      </c>
      <c r="J447" s="1" t="s">
        <v>28</v>
      </c>
      <c r="K447" s="1" t="s">
        <v>29</v>
      </c>
      <c r="L447" s="6"/>
      <c r="M447" s="6"/>
      <c r="N447" s="1" t="s">
        <v>30</v>
      </c>
      <c r="O447" s="1" t="s">
        <v>34</v>
      </c>
      <c r="P447" s="6"/>
      <c r="Q447" s="6"/>
      <c r="R447" s="1" t="s">
        <v>30</v>
      </c>
      <c r="S447" s="1" t="s">
        <v>32</v>
      </c>
      <c r="T447" s="6"/>
      <c r="U447" s="6"/>
      <c r="V447" s="6" t="s">
        <v>30</v>
      </c>
      <c r="W447" s="6" t="s">
        <v>33</v>
      </c>
      <c r="X447" s="6"/>
      <c r="Y447" s="6"/>
      <c r="Z447" s="1" t="s">
        <v>30</v>
      </c>
      <c r="AA447" s="1" t="s">
        <v>34</v>
      </c>
      <c r="AB447" s="6"/>
      <c r="AC447" s="6"/>
      <c r="AD447" s="1" t="s">
        <v>35</v>
      </c>
      <c r="AE447" s="1" t="s">
        <v>29</v>
      </c>
      <c r="AF447" s="6"/>
      <c r="AG447" s="6"/>
      <c r="AH447" s="1" t="s">
        <v>36</v>
      </c>
      <c r="AI447" s="1" t="s">
        <v>37</v>
      </c>
      <c r="AJ447" s="6"/>
      <c r="AK447" s="6"/>
      <c r="AL447" s="1" t="s">
        <v>38</v>
      </c>
      <c r="AM447" s="1" t="s">
        <v>39</v>
      </c>
      <c r="AN447" s="6"/>
      <c r="AO447" s="6"/>
      <c r="AP447" s="1" t="s">
        <v>40</v>
      </c>
      <c r="AQ447" s="1" t="s">
        <v>41</v>
      </c>
      <c r="AR447" s="6"/>
      <c r="AS447" s="6"/>
      <c r="AT447" s="6"/>
      <c r="AU447" s="6"/>
      <c r="AV447" s="6"/>
      <c r="AW447" s="6"/>
      <c r="AX447" s="1" t="s">
        <v>42</v>
      </c>
      <c r="AY447" s="1" t="s">
        <v>39</v>
      </c>
      <c r="AZ447" s="6"/>
      <c r="BA447" s="6"/>
      <c r="BB447" s="1" t="s">
        <v>42</v>
      </c>
      <c r="BC447" s="1" t="s">
        <v>33</v>
      </c>
      <c r="BD447" s="6"/>
      <c r="BE447" s="6"/>
      <c r="BF447" s="1" t="s">
        <v>42</v>
      </c>
      <c r="BG447" s="1" t="s">
        <v>39</v>
      </c>
      <c r="BH447" s="6"/>
      <c r="BI447" s="11"/>
      <c r="BJ447" s="1" t="s">
        <v>43</v>
      </c>
      <c r="BK447" s="1" t="s">
        <v>44</v>
      </c>
      <c r="BL447" s="6"/>
      <c r="BM447" s="6"/>
      <c r="BN447" s="1" t="s">
        <v>45</v>
      </c>
      <c r="BO447" s="1" t="s">
        <v>44</v>
      </c>
      <c r="BP447" s="6"/>
      <c r="BQ447" s="6"/>
      <c r="BR447" s="1" t="s">
        <v>46</v>
      </c>
      <c r="BS447" s="1" t="s">
        <v>47</v>
      </c>
      <c r="BT447" s="6"/>
      <c r="BU447" s="6"/>
      <c r="BV447" s="1" t="s">
        <v>46</v>
      </c>
      <c r="BW447" s="1" t="s">
        <v>41</v>
      </c>
      <c r="BX447" s="6"/>
      <c r="BY447" s="6"/>
      <c r="BZ447" s="1" t="s">
        <v>46</v>
      </c>
      <c r="CA447" s="1" t="s">
        <v>48</v>
      </c>
      <c r="CB447" s="6"/>
      <c r="CC447" s="6"/>
      <c r="CD447" s="1" t="s">
        <v>46</v>
      </c>
      <c r="CE447" s="1" t="s">
        <v>48</v>
      </c>
      <c r="CF447" s="6"/>
      <c r="CG447" s="6"/>
      <c r="CH447" s="1" t="s">
        <v>46</v>
      </c>
      <c r="CI447" s="1" t="s">
        <v>39</v>
      </c>
      <c r="CJ447" s="6"/>
      <c r="CK447" s="6"/>
      <c r="CL447" s="1" t="s">
        <v>49</v>
      </c>
      <c r="CM447" s="1" t="s">
        <v>39</v>
      </c>
      <c r="CN447" s="6"/>
      <c r="CO447" s="6"/>
      <c r="CP447" s="1" t="s">
        <v>50</v>
      </c>
      <c r="CQ447" s="1" t="s">
        <v>51</v>
      </c>
      <c r="CR447" s="6">
        <v>0.01</v>
      </c>
      <c r="CS447" s="6">
        <v>1.68</v>
      </c>
      <c r="CT447" s="1" t="s">
        <v>50</v>
      </c>
      <c r="CU447" s="1" t="s">
        <v>39</v>
      </c>
      <c r="CV447" s="6">
        <v>14</v>
      </c>
      <c r="CW447" s="6">
        <v>2.3239999999999998</v>
      </c>
      <c r="CX447" s="1" t="s">
        <v>50</v>
      </c>
      <c r="CY447" s="1" t="s">
        <v>39</v>
      </c>
      <c r="CZ447" s="6"/>
      <c r="DA447" s="6"/>
      <c r="DB447" s="1" t="s">
        <v>59</v>
      </c>
      <c r="DC447" s="1" t="s">
        <v>60</v>
      </c>
      <c r="DD447" s="6"/>
      <c r="DE447" s="6"/>
      <c r="DF447" s="1" t="s">
        <v>52</v>
      </c>
      <c r="DG447" s="1" t="s">
        <v>53</v>
      </c>
      <c r="DH447" s="6"/>
      <c r="DI447" s="6"/>
      <c r="DJ447" s="1" t="s">
        <v>31</v>
      </c>
      <c r="DK447" s="11">
        <f>0.2544*G447</f>
        <v>63.088981631999999</v>
      </c>
    </row>
    <row r="448" spans="1:115" ht="15.75" x14ac:dyDescent="0.25">
      <c r="A448" s="6"/>
      <c r="B448" s="6"/>
      <c r="C448" s="6"/>
      <c r="D448" s="6"/>
      <c r="E448" s="6"/>
      <c r="F448" s="6"/>
      <c r="G448" s="26">
        <f>SUM(G3:G447)</f>
        <v>71666.816279999985</v>
      </c>
      <c r="H448" s="26"/>
      <c r="I448" s="26">
        <f>SUBTOTAL(9,I3:I447)</f>
        <v>71666.815546960061</v>
      </c>
      <c r="J448" s="26"/>
      <c r="K448" s="26"/>
      <c r="L448" s="26">
        <f>SUM(L3:L447)</f>
        <v>1.9220000000000004</v>
      </c>
      <c r="M448" s="26">
        <f t="shared" ref="M448:BX448" si="35">SUM(M3:M447)</f>
        <v>2342.654</v>
      </c>
      <c r="N448" s="26"/>
      <c r="O448" s="26"/>
      <c r="P448" s="26">
        <f t="shared" si="35"/>
        <v>0.01</v>
      </c>
      <c r="Q448" s="26">
        <f t="shared" si="35"/>
        <v>10.46</v>
      </c>
      <c r="R448" s="26"/>
      <c r="S448" s="26"/>
      <c r="T448" s="26">
        <f t="shared" si="35"/>
        <v>0.40600000000000014</v>
      </c>
      <c r="U448" s="26">
        <f t="shared" si="35"/>
        <v>1580.625</v>
      </c>
      <c r="V448" s="26"/>
      <c r="W448" s="26"/>
      <c r="X448" s="26">
        <f t="shared" si="35"/>
        <v>82</v>
      </c>
      <c r="Y448" s="26">
        <f t="shared" si="35"/>
        <v>582.61000000000013</v>
      </c>
      <c r="Z448" s="26"/>
      <c r="AA448" s="26"/>
      <c r="AB448" s="26">
        <f t="shared" si="35"/>
        <v>59</v>
      </c>
      <c r="AC448" s="26">
        <f t="shared" si="35"/>
        <v>113.48000000000003</v>
      </c>
      <c r="AD448" s="26"/>
      <c r="AE448" s="26"/>
      <c r="AF448" s="26">
        <f>SUM(AF3:AF447)</f>
        <v>2.5019999999999998</v>
      </c>
      <c r="AG448" s="26">
        <f>SUM(AG3:AG447)</f>
        <v>3415.5980000000009</v>
      </c>
      <c r="AH448" s="26"/>
      <c r="AI448" s="26"/>
      <c r="AJ448" s="26">
        <f t="shared" si="35"/>
        <v>13.195000000000006</v>
      </c>
      <c r="AK448" s="26">
        <f t="shared" si="35"/>
        <v>26702.160999999996</v>
      </c>
      <c r="AL448" s="26"/>
      <c r="AM448" s="26"/>
      <c r="AN448" s="26">
        <f t="shared" si="35"/>
        <v>857</v>
      </c>
      <c r="AO448" s="26">
        <f t="shared" si="35"/>
        <v>587.42099999999971</v>
      </c>
      <c r="AP448" s="26"/>
      <c r="AQ448" s="26"/>
      <c r="AR448" s="26">
        <f t="shared" si="35"/>
        <v>0.30700000000000005</v>
      </c>
      <c r="AS448" s="26">
        <f t="shared" si="35"/>
        <v>358.94600000000008</v>
      </c>
      <c r="AT448" s="26">
        <f t="shared" si="35"/>
        <v>0</v>
      </c>
      <c r="AU448" s="26">
        <f t="shared" si="35"/>
        <v>0</v>
      </c>
      <c r="AV448" s="26">
        <f t="shared" si="35"/>
        <v>0</v>
      </c>
      <c r="AW448" s="26">
        <f t="shared" si="35"/>
        <v>0</v>
      </c>
      <c r="AX448" s="26"/>
      <c r="AY448" s="26"/>
      <c r="AZ448" s="26">
        <f t="shared" si="35"/>
        <v>20</v>
      </c>
      <c r="BA448" s="26">
        <f t="shared" si="35"/>
        <v>65.819999999999979</v>
      </c>
      <c r="BB448" s="26"/>
      <c r="BC448" s="26"/>
      <c r="BD448" s="26">
        <f t="shared" si="35"/>
        <v>549</v>
      </c>
      <c r="BE448" s="26">
        <f t="shared" si="35"/>
        <v>3521.8659999999923</v>
      </c>
      <c r="BF448" s="26"/>
      <c r="BG448" s="26"/>
      <c r="BH448" s="26">
        <f t="shared" si="35"/>
        <v>471</v>
      </c>
      <c r="BI448" s="26">
        <f t="shared" si="35"/>
        <v>9485.900999999998</v>
      </c>
      <c r="BJ448" s="26"/>
      <c r="BK448" s="26"/>
      <c r="BL448" s="26">
        <f t="shared" si="35"/>
        <v>1.0130000000000006</v>
      </c>
      <c r="BM448" s="26">
        <f t="shared" si="35"/>
        <v>486.0259999999999</v>
      </c>
      <c r="BN448" s="26"/>
      <c r="BO448" s="26"/>
      <c r="BP448" s="26">
        <f t="shared" si="35"/>
        <v>0.10100000000000003</v>
      </c>
      <c r="BQ448" s="26">
        <f t="shared" si="35"/>
        <v>197.52899999999994</v>
      </c>
      <c r="BR448" s="26"/>
      <c r="BS448" s="26"/>
      <c r="BT448" s="26">
        <f t="shared" si="35"/>
        <v>0.22</v>
      </c>
      <c r="BU448" s="26">
        <f t="shared" si="35"/>
        <v>147.62</v>
      </c>
      <c r="BV448" s="26"/>
      <c r="BW448" s="26"/>
      <c r="BX448" s="26">
        <f t="shared" si="35"/>
        <v>1.1759999999999997</v>
      </c>
      <c r="BY448" s="26">
        <f t="shared" ref="BY448:DK448" si="36">SUM(BY3:BY447)</f>
        <v>1092.9639999999999</v>
      </c>
      <c r="BZ448" s="26"/>
      <c r="CA448" s="26"/>
      <c r="CB448" s="26">
        <f t="shared" si="36"/>
        <v>0.47500000000000014</v>
      </c>
      <c r="CC448" s="26">
        <f t="shared" si="36"/>
        <v>483.92599999999987</v>
      </c>
      <c r="CD448" s="26"/>
      <c r="CE448" s="26"/>
      <c r="CF448" s="26">
        <f t="shared" si="36"/>
        <v>1.1470000000000005</v>
      </c>
      <c r="CG448" s="26">
        <f t="shared" si="36"/>
        <v>1607.0489999999991</v>
      </c>
      <c r="CH448" s="26"/>
      <c r="CI448" s="26"/>
      <c r="CJ448" s="26">
        <f t="shared" si="36"/>
        <v>32</v>
      </c>
      <c r="CK448" s="26">
        <f t="shared" si="36"/>
        <v>191.26400000000004</v>
      </c>
      <c r="CL448" s="26"/>
      <c r="CM448" s="26"/>
      <c r="CN448" s="26">
        <f t="shared" si="36"/>
        <v>863</v>
      </c>
      <c r="CO448" s="26">
        <f t="shared" si="36"/>
        <v>517.8599999999999</v>
      </c>
      <c r="CP448" s="26"/>
      <c r="CQ448" s="26"/>
      <c r="CR448" s="26">
        <f t="shared" si="36"/>
        <v>5.4699999999999953</v>
      </c>
      <c r="CS448" s="26">
        <f t="shared" si="36"/>
        <v>928.70999999999947</v>
      </c>
      <c r="CT448" s="26"/>
      <c r="CU448" s="26"/>
      <c r="CV448" s="26">
        <f t="shared" si="36"/>
        <v>1135</v>
      </c>
      <c r="CW448" s="26">
        <f t="shared" si="36"/>
        <v>1498.7810000000004</v>
      </c>
      <c r="CX448" s="26"/>
      <c r="CY448" s="26"/>
      <c r="CZ448" s="26">
        <f t="shared" si="36"/>
        <v>352</v>
      </c>
      <c r="DA448" s="26">
        <f t="shared" si="36"/>
        <v>567.77599999999995</v>
      </c>
      <c r="DB448" s="26"/>
      <c r="DC448" s="26"/>
      <c r="DD448" s="26">
        <f t="shared" si="36"/>
        <v>0.11600000000000001</v>
      </c>
      <c r="DE448" s="26">
        <f t="shared" si="36"/>
        <v>269.10399999999998</v>
      </c>
      <c r="DF448" s="26"/>
      <c r="DG448" s="26"/>
      <c r="DH448" s="26">
        <f t="shared" si="36"/>
        <v>0</v>
      </c>
      <c r="DI448" s="26">
        <f t="shared" si="36"/>
        <v>0</v>
      </c>
      <c r="DJ448" s="26"/>
      <c r="DK448" s="26">
        <f t="shared" si="36"/>
        <v>14910.664546960013</v>
      </c>
    </row>
    <row r="449" spans="3:118" x14ac:dyDescent="0.25">
      <c r="I449" s="4"/>
    </row>
    <row r="450" spans="3:118" x14ac:dyDescent="0.25">
      <c r="I450" s="4"/>
    </row>
    <row r="451" spans="3:118" x14ac:dyDescent="0.25">
      <c r="H451" s="4"/>
      <c r="I451" s="4"/>
      <c r="K451" s="4"/>
      <c r="M451" s="4"/>
    </row>
    <row r="452" spans="3:118" x14ac:dyDescent="0.25">
      <c r="H452" s="4"/>
      <c r="DN452" s="4"/>
    </row>
    <row r="453" spans="3:118" x14ac:dyDescent="0.25">
      <c r="C453" s="12"/>
      <c r="D453" s="12"/>
      <c r="E453" s="12"/>
      <c r="F453" s="12"/>
    </row>
    <row r="454" spans="3:118" x14ac:dyDescent="0.25">
      <c r="C454" s="12"/>
      <c r="D454" s="12"/>
      <c r="E454" s="12"/>
      <c r="F454" s="12"/>
    </row>
    <row r="455" spans="3:118" x14ac:dyDescent="0.25">
      <c r="C455" s="12"/>
      <c r="D455" s="12"/>
      <c r="E455" s="12"/>
      <c r="F455" s="12"/>
    </row>
    <row r="456" spans="3:118" x14ac:dyDescent="0.25">
      <c r="C456" s="12"/>
      <c r="D456" s="12"/>
      <c r="E456" s="12"/>
      <c r="F456" s="12"/>
    </row>
    <row r="457" spans="3:118" x14ac:dyDescent="0.25">
      <c r="C457" s="12"/>
      <c r="D457" s="12"/>
      <c r="E457" s="12"/>
      <c r="F457" s="12"/>
    </row>
    <row r="458" spans="3:118" x14ac:dyDescent="0.25">
      <c r="C458" s="12"/>
      <c r="D458" s="12"/>
      <c r="E458" s="12"/>
      <c r="F458" s="12"/>
    </row>
    <row r="459" spans="3:118" x14ac:dyDescent="0.25">
      <c r="C459" s="12"/>
      <c r="D459" s="12"/>
      <c r="E459" s="12"/>
      <c r="F459" s="12"/>
    </row>
    <row r="460" spans="3:118" x14ac:dyDescent="0.25">
      <c r="C460" s="12"/>
      <c r="D460" s="12"/>
      <c r="E460" s="12"/>
      <c r="F460" s="12"/>
    </row>
    <row r="461" spans="3:118" x14ac:dyDescent="0.25">
      <c r="C461" s="12"/>
      <c r="D461" s="12"/>
      <c r="E461" s="12"/>
      <c r="F461" s="12"/>
    </row>
  </sheetData>
  <autoFilter ref="A2:DK447"/>
  <mergeCells count="1">
    <mergeCell ref="A1:DK1"/>
  </mergeCells>
  <pageMargins left="0" right="0" top="0.74803149606299213" bottom="0.74803149606299213" header="0.31496062992125984" footer="0.31496062992125984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60"/>
  <sheetViews>
    <sheetView workbookViewId="0">
      <pane ySplit="1" topLeftCell="A437" activePane="bottomLeft" state="frozen"/>
      <selection pane="bottomLeft" activeCell="D1" sqref="D1:D1048576"/>
    </sheetView>
  </sheetViews>
  <sheetFormatPr defaultRowHeight="15" x14ac:dyDescent="0.25"/>
  <cols>
    <col min="1" max="1" width="6.85546875" customWidth="1"/>
    <col min="2" max="2" width="8.5703125" customWidth="1"/>
    <col min="3" max="3" width="43.85546875" customWidth="1"/>
    <col min="4" max="4" width="11.5703125" customWidth="1"/>
    <col min="5" max="5" width="9.140625" customWidth="1"/>
    <col min="6" max="7" width="10.5703125" customWidth="1"/>
    <col min="8" max="8" width="14.140625" style="4" customWidth="1"/>
    <col min="9" max="9" width="14.7109375" customWidth="1"/>
    <col min="10" max="11" width="11.5703125" customWidth="1"/>
    <col min="12" max="12" width="9.140625" customWidth="1"/>
    <col min="13" max="13" width="11.140625" customWidth="1"/>
    <col min="14" max="14" width="9.140625" customWidth="1"/>
    <col min="15" max="15" width="10.5703125" customWidth="1"/>
    <col min="16" max="22" width="9.140625" customWidth="1"/>
    <col min="23" max="23" width="14.140625" customWidth="1"/>
    <col min="24" max="34" width="9.140625" customWidth="1"/>
    <col min="35" max="35" width="15.5703125" customWidth="1"/>
    <col min="36" max="38" width="9.140625" customWidth="1"/>
    <col min="39" max="39" width="10.7109375" customWidth="1"/>
    <col min="40" max="47" width="9.140625" customWidth="1"/>
    <col min="48" max="48" width="13.7109375" customWidth="1"/>
    <col min="49" max="58" width="9.140625" customWidth="1"/>
    <col min="59" max="59" width="11.42578125" customWidth="1"/>
    <col min="60" max="62" width="9.140625" customWidth="1"/>
    <col min="63" max="63" width="10.7109375" style="4" customWidth="1"/>
    <col min="64" max="66" width="9.140625" customWidth="1"/>
    <col min="67" max="67" width="10.5703125" customWidth="1"/>
    <col min="68" max="71" width="9.140625" customWidth="1"/>
    <col min="72" max="72" width="10.7109375" customWidth="1"/>
    <col min="73" max="74" width="9.140625" customWidth="1"/>
    <col min="75" max="75" width="9.28515625" customWidth="1"/>
    <col min="76" max="76" width="11.7109375" customWidth="1"/>
    <col min="77" max="78" width="9.140625" customWidth="1"/>
    <col min="79" max="79" width="12.140625" customWidth="1"/>
    <col min="80" max="80" width="11.140625" customWidth="1"/>
    <col min="81" max="86" width="9.140625" customWidth="1"/>
    <col min="87" max="87" width="16.140625" customWidth="1"/>
    <col min="88" max="98" width="9.140625" customWidth="1"/>
    <col min="99" max="99" width="12" customWidth="1"/>
    <col min="100" max="101" width="9.140625" customWidth="1"/>
    <col min="102" max="102" width="10" customWidth="1"/>
    <col min="103" max="103" width="11" customWidth="1"/>
    <col min="104" max="107" width="9.140625" customWidth="1"/>
    <col min="108" max="108" width="10.42578125" customWidth="1"/>
    <col min="109" max="111" width="9.140625" customWidth="1"/>
    <col min="112" max="112" width="9" customWidth="1"/>
    <col min="113" max="116" width="9.140625" customWidth="1"/>
    <col min="117" max="117" width="12.7109375" style="4" customWidth="1"/>
  </cols>
  <sheetData>
    <row r="1" spans="1:118" ht="191.25" x14ac:dyDescent="0.25">
      <c r="A1" s="13" t="s">
        <v>56</v>
      </c>
      <c r="B1" s="13" t="s">
        <v>57</v>
      </c>
      <c r="C1" s="14" t="s">
        <v>0</v>
      </c>
      <c r="D1" s="15" t="s">
        <v>372</v>
      </c>
      <c r="E1" s="14" t="s">
        <v>510</v>
      </c>
      <c r="F1" s="14" t="s">
        <v>384</v>
      </c>
      <c r="G1" s="14" t="s">
        <v>515</v>
      </c>
      <c r="H1" s="16" t="s">
        <v>61</v>
      </c>
      <c r="I1" s="16" t="s">
        <v>516</v>
      </c>
      <c r="J1" s="16" t="s">
        <v>511</v>
      </c>
      <c r="K1" s="16" t="s">
        <v>520</v>
      </c>
      <c r="L1" s="17"/>
      <c r="M1" s="17"/>
      <c r="N1" s="17" t="s">
        <v>1</v>
      </c>
      <c r="O1" s="17" t="s">
        <v>2</v>
      </c>
      <c r="P1" s="17"/>
      <c r="Q1" s="17"/>
      <c r="R1" s="17" t="s">
        <v>1</v>
      </c>
      <c r="S1" s="17" t="s">
        <v>3</v>
      </c>
      <c r="T1" s="17"/>
      <c r="U1" s="17"/>
      <c r="V1" s="17" t="s">
        <v>4</v>
      </c>
      <c r="W1" s="17" t="s">
        <v>5</v>
      </c>
      <c r="X1" s="17"/>
      <c r="Y1" s="17"/>
      <c r="Z1" s="18" t="s">
        <v>1</v>
      </c>
      <c r="AA1" s="17" t="s">
        <v>6</v>
      </c>
      <c r="AB1" s="6"/>
      <c r="AC1" s="17"/>
      <c r="AD1" s="17" t="s">
        <v>1</v>
      </c>
      <c r="AE1" s="17" t="s">
        <v>7</v>
      </c>
      <c r="AF1" s="19"/>
      <c r="AG1" s="19"/>
      <c r="AH1" s="19" t="s">
        <v>8</v>
      </c>
      <c r="AI1" s="19" t="s">
        <v>9</v>
      </c>
      <c r="AJ1" s="19"/>
      <c r="AK1" s="19"/>
      <c r="AL1" s="19" t="s">
        <v>1</v>
      </c>
      <c r="AM1" s="19" t="s">
        <v>10</v>
      </c>
      <c r="AN1" s="19"/>
      <c r="AO1" s="19"/>
      <c r="AP1" s="19" t="s">
        <v>1</v>
      </c>
      <c r="AQ1" s="19" t="s">
        <v>11</v>
      </c>
      <c r="AR1" s="19"/>
      <c r="AS1" s="19"/>
      <c r="AT1" s="20" t="s">
        <v>1</v>
      </c>
      <c r="AU1" s="20" t="s">
        <v>12</v>
      </c>
      <c r="AV1" s="20"/>
      <c r="AW1" s="20"/>
      <c r="AX1" s="20" t="s">
        <v>1</v>
      </c>
      <c r="AY1" s="20" t="s">
        <v>13</v>
      </c>
      <c r="AZ1" s="19"/>
      <c r="BA1" s="19"/>
      <c r="BB1" s="19" t="s">
        <v>1</v>
      </c>
      <c r="BC1" s="19" t="s">
        <v>14</v>
      </c>
      <c r="BD1" s="19"/>
      <c r="BE1" s="19"/>
      <c r="BF1" s="19" t="s">
        <v>1</v>
      </c>
      <c r="BG1" s="19" t="s">
        <v>15</v>
      </c>
      <c r="BH1" s="19"/>
      <c r="BI1" s="19"/>
      <c r="BJ1" s="20" t="s">
        <v>1</v>
      </c>
      <c r="BK1" s="21" t="s">
        <v>16</v>
      </c>
      <c r="BL1" s="19"/>
      <c r="BM1" s="19"/>
      <c r="BN1" s="20" t="s">
        <v>1</v>
      </c>
      <c r="BO1" s="20" t="s">
        <v>17</v>
      </c>
      <c r="BP1" s="19"/>
      <c r="BQ1" s="19"/>
      <c r="BR1" s="20" t="s">
        <v>1</v>
      </c>
      <c r="BS1" s="20" t="s">
        <v>18</v>
      </c>
      <c r="BT1" s="20"/>
      <c r="BU1" s="20"/>
      <c r="BV1" s="20" t="s">
        <v>1</v>
      </c>
      <c r="BW1" s="20" t="s">
        <v>19</v>
      </c>
      <c r="BX1" s="20"/>
      <c r="BY1" s="20"/>
      <c r="BZ1" s="20" t="s">
        <v>1</v>
      </c>
      <c r="CA1" s="20" t="s">
        <v>20</v>
      </c>
      <c r="CB1" s="20"/>
      <c r="CC1" s="20"/>
      <c r="CD1" s="20" t="s">
        <v>1</v>
      </c>
      <c r="CE1" s="20" t="s">
        <v>21</v>
      </c>
      <c r="CF1" s="20"/>
      <c r="CG1" s="20"/>
      <c r="CH1" s="20" t="s">
        <v>1</v>
      </c>
      <c r="CI1" s="20" t="s">
        <v>22</v>
      </c>
      <c r="CJ1" s="20"/>
      <c r="CK1" s="20"/>
      <c r="CL1" s="20" t="s">
        <v>1</v>
      </c>
      <c r="CM1" s="20" t="s">
        <v>23</v>
      </c>
      <c r="CN1" s="20"/>
      <c r="CO1" s="20"/>
      <c r="CP1" s="20" t="s">
        <v>1</v>
      </c>
      <c r="CQ1" s="20" t="s">
        <v>24</v>
      </c>
      <c r="CR1" s="20"/>
      <c r="CS1" s="20"/>
      <c r="CT1" s="20" t="s">
        <v>1</v>
      </c>
      <c r="CU1" s="20" t="s">
        <v>25</v>
      </c>
      <c r="CV1" s="20"/>
      <c r="CW1" s="20"/>
      <c r="CX1" s="20" t="s">
        <v>1</v>
      </c>
      <c r="CY1" s="20" t="s">
        <v>26</v>
      </c>
      <c r="CZ1" s="20"/>
      <c r="DA1" s="20"/>
      <c r="DB1" s="20" t="s">
        <v>1</v>
      </c>
      <c r="DC1" s="20" t="s">
        <v>27</v>
      </c>
      <c r="DD1" s="22"/>
      <c r="DE1" s="22"/>
      <c r="DF1" s="23" t="s">
        <v>1</v>
      </c>
      <c r="DG1" s="24" t="s">
        <v>58</v>
      </c>
      <c r="DH1" s="22"/>
      <c r="DI1" s="22"/>
      <c r="DJ1" s="22" t="s">
        <v>1</v>
      </c>
      <c r="DK1" s="22" t="s">
        <v>55</v>
      </c>
      <c r="DL1" s="22"/>
      <c r="DM1" s="21" t="s">
        <v>54</v>
      </c>
    </row>
    <row r="2" spans="1:118" ht="13.5" customHeight="1" x14ac:dyDescent="0.25">
      <c r="A2" s="6">
        <v>1</v>
      </c>
      <c r="B2" s="6">
        <v>3</v>
      </c>
      <c r="C2" s="9" t="s">
        <v>62</v>
      </c>
      <c r="D2" s="8" t="s">
        <v>373</v>
      </c>
      <c r="E2" s="8">
        <v>1136.56</v>
      </c>
      <c r="F2" s="5">
        <v>17.3</v>
      </c>
      <c r="G2" s="5">
        <v>1119.26</v>
      </c>
      <c r="H2" s="10">
        <v>341.95092</v>
      </c>
      <c r="I2" s="3">
        <f>(G2+H2)</f>
        <v>1461.21092</v>
      </c>
      <c r="J2" s="3">
        <f t="shared" ref="J2:J65" si="0">O2+S2+W2+AA2+AE2+AI2+AM2+AQ2+AU2+AY2+BC2+BG2+BK2+BO2+BS2+BW2+CA2+CE2+CI2+CM2+CQ2+CU2+CY2+DC2+DG2+DK2+DM2</f>
        <v>0</v>
      </c>
      <c r="K2" s="3">
        <f>I2-J2</f>
        <v>1461.21092</v>
      </c>
      <c r="L2" s="1" t="s">
        <v>28</v>
      </c>
      <c r="M2" s="1" t="s">
        <v>29</v>
      </c>
      <c r="N2" s="1"/>
      <c r="O2" s="1"/>
      <c r="P2" s="1" t="s">
        <v>30</v>
      </c>
      <c r="Q2" s="1" t="s">
        <v>34</v>
      </c>
      <c r="R2" s="1"/>
      <c r="S2" s="1"/>
      <c r="T2" s="1" t="s">
        <v>30</v>
      </c>
      <c r="U2" s="1" t="s">
        <v>32</v>
      </c>
      <c r="V2" s="6"/>
      <c r="W2" s="6"/>
      <c r="X2" s="6" t="s">
        <v>30</v>
      </c>
      <c r="Y2" s="6" t="s">
        <v>33</v>
      </c>
      <c r="Z2" s="6"/>
      <c r="AA2" s="6"/>
      <c r="AB2" s="1" t="s">
        <v>30</v>
      </c>
      <c r="AC2" s="1" t="s">
        <v>34</v>
      </c>
      <c r="AD2" s="1"/>
      <c r="AE2" s="1"/>
      <c r="AF2" s="1" t="s">
        <v>35</v>
      </c>
      <c r="AG2" s="1" t="s">
        <v>29</v>
      </c>
      <c r="AH2" s="1"/>
      <c r="AI2" s="1"/>
      <c r="AJ2" s="1" t="s">
        <v>36</v>
      </c>
      <c r="AK2" s="1" t="s">
        <v>37</v>
      </c>
      <c r="AL2" s="1"/>
      <c r="AM2" s="1"/>
      <c r="AN2" s="1" t="s">
        <v>38</v>
      </c>
      <c r="AO2" s="1" t="s">
        <v>39</v>
      </c>
      <c r="AP2" s="1"/>
      <c r="AQ2" s="1"/>
      <c r="AR2" s="1" t="s">
        <v>40</v>
      </c>
      <c r="AS2" s="1" t="s">
        <v>41</v>
      </c>
      <c r="AT2" s="1"/>
      <c r="AU2" s="1"/>
      <c r="AV2" s="2" t="s">
        <v>40</v>
      </c>
      <c r="AW2" s="1" t="s">
        <v>33</v>
      </c>
      <c r="AX2" s="1"/>
      <c r="AY2" s="1"/>
      <c r="AZ2" s="1" t="s">
        <v>42</v>
      </c>
      <c r="BA2" s="1" t="s">
        <v>39</v>
      </c>
      <c r="BB2" s="1"/>
      <c r="BC2" s="1"/>
      <c r="BD2" s="1" t="s">
        <v>42</v>
      </c>
      <c r="BE2" s="1" t="s">
        <v>33</v>
      </c>
      <c r="BF2" s="1"/>
      <c r="BG2" s="1"/>
      <c r="BH2" s="1" t="s">
        <v>42</v>
      </c>
      <c r="BI2" s="1" t="s">
        <v>39</v>
      </c>
      <c r="BJ2" s="1"/>
      <c r="BK2" s="7"/>
      <c r="BL2" s="1" t="s">
        <v>43</v>
      </c>
      <c r="BM2" s="1" t="s">
        <v>44</v>
      </c>
      <c r="BN2" s="1"/>
      <c r="BO2" s="1"/>
      <c r="BP2" s="1" t="s">
        <v>45</v>
      </c>
      <c r="BQ2" s="1" t="s">
        <v>44</v>
      </c>
      <c r="BR2" s="1"/>
      <c r="BS2" s="1"/>
      <c r="BT2" s="1" t="s">
        <v>46</v>
      </c>
      <c r="BU2" s="1" t="s">
        <v>47</v>
      </c>
      <c r="BV2" s="1"/>
      <c r="BW2" s="1"/>
      <c r="BX2" s="1" t="s">
        <v>46</v>
      </c>
      <c r="BY2" s="1" t="s">
        <v>41</v>
      </c>
      <c r="BZ2" s="1"/>
      <c r="CA2" s="1"/>
      <c r="CB2" s="1" t="s">
        <v>46</v>
      </c>
      <c r="CC2" s="1" t="s">
        <v>48</v>
      </c>
      <c r="CD2" s="1"/>
      <c r="CE2" s="1"/>
      <c r="CF2" s="1" t="s">
        <v>46</v>
      </c>
      <c r="CG2" s="1" t="s">
        <v>48</v>
      </c>
      <c r="CH2" s="1"/>
      <c r="CI2" s="1"/>
      <c r="CJ2" s="1" t="s">
        <v>46</v>
      </c>
      <c r="CK2" s="1" t="s">
        <v>39</v>
      </c>
      <c r="CL2" s="1"/>
      <c r="CM2" s="1"/>
      <c r="CN2" s="1" t="s">
        <v>49</v>
      </c>
      <c r="CO2" s="1" t="s">
        <v>39</v>
      </c>
      <c r="CP2" s="1"/>
      <c r="CQ2" s="1"/>
      <c r="CR2" s="1" t="s">
        <v>50</v>
      </c>
      <c r="CS2" s="1" t="s">
        <v>51</v>
      </c>
      <c r="CT2" s="1"/>
      <c r="CU2" s="1"/>
      <c r="CV2" s="1" t="s">
        <v>50</v>
      </c>
      <c r="CW2" s="1" t="s">
        <v>39</v>
      </c>
      <c r="CX2" s="1"/>
      <c r="CY2" s="1"/>
      <c r="CZ2" s="1" t="s">
        <v>50</v>
      </c>
      <c r="DA2" s="1" t="s">
        <v>39</v>
      </c>
      <c r="DB2" s="1"/>
      <c r="DC2" s="1"/>
      <c r="DD2" s="1" t="s">
        <v>59</v>
      </c>
      <c r="DE2" s="1" t="s">
        <v>60</v>
      </c>
      <c r="DF2" s="1"/>
      <c r="DG2" s="1"/>
      <c r="DH2" s="1" t="s">
        <v>52</v>
      </c>
      <c r="DI2" s="1" t="s">
        <v>53</v>
      </c>
      <c r="DJ2" s="1"/>
      <c r="DK2" s="1"/>
      <c r="DL2" s="1" t="s">
        <v>31</v>
      </c>
      <c r="DM2" s="7"/>
    </row>
    <row r="3" spans="1:118" ht="15.75" customHeight="1" x14ac:dyDescent="0.25">
      <c r="A3" s="6">
        <v>2</v>
      </c>
      <c r="B3" s="6">
        <v>3</v>
      </c>
      <c r="C3" s="9" t="s">
        <v>63</v>
      </c>
      <c r="D3" s="8" t="s">
        <v>373</v>
      </c>
      <c r="E3" s="6">
        <v>69.957999999999998</v>
      </c>
      <c r="F3" s="6">
        <v>0</v>
      </c>
      <c r="G3" s="6">
        <v>69.957999999999998</v>
      </c>
      <c r="H3" s="10">
        <v>69.957599999999999</v>
      </c>
      <c r="I3" s="3">
        <f t="shared" ref="I3:I66" si="1">(G3+H3)</f>
        <v>139.91559999999998</v>
      </c>
      <c r="J3" s="3">
        <f t="shared" si="0"/>
        <v>0</v>
      </c>
      <c r="K3" s="3">
        <f t="shared" ref="K3:K66" si="2">I3-J3</f>
        <v>139.91559999999998</v>
      </c>
      <c r="L3" s="1" t="s">
        <v>28</v>
      </c>
      <c r="M3" s="1" t="s">
        <v>29</v>
      </c>
      <c r="N3" s="6"/>
      <c r="O3" s="6"/>
      <c r="P3" s="1" t="s">
        <v>30</v>
      </c>
      <c r="Q3" s="1" t="s">
        <v>34</v>
      </c>
      <c r="R3" s="6"/>
      <c r="S3" s="6"/>
      <c r="T3" s="1" t="s">
        <v>30</v>
      </c>
      <c r="U3" s="1" t="s">
        <v>32</v>
      </c>
      <c r="V3" s="6"/>
      <c r="W3" s="6"/>
      <c r="X3" s="6" t="s">
        <v>30</v>
      </c>
      <c r="Y3" s="6" t="s">
        <v>33</v>
      </c>
      <c r="Z3" s="6"/>
      <c r="AA3" s="6"/>
      <c r="AB3" s="1" t="s">
        <v>30</v>
      </c>
      <c r="AC3" s="1" t="s">
        <v>34</v>
      </c>
      <c r="AD3" s="6"/>
      <c r="AE3" s="6"/>
      <c r="AF3" s="1" t="s">
        <v>35</v>
      </c>
      <c r="AG3" s="1" t="s">
        <v>29</v>
      </c>
      <c r="AH3" s="6"/>
      <c r="AI3" s="6"/>
      <c r="AJ3" s="1" t="s">
        <v>36</v>
      </c>
      <c r="AK3" s="1" t="s">
        <v>37</v>
      </c>
      <c r="AL3" s="6"/>
      <c r="AM3" s="6"/>
      <c r="AN3" s="1" t="s">
        <v>38</v>
      </c>
      <c r="AO3" s="1" t="s">
        <v>39</v>
      </c>
      <c r="AP3" s="6"/>
      <c r="AQ3" s="6"/>
      <c r="AR3" s="1" t="s">
        <v>40</v>
      </c>
      <c r="AS3" s="1" t="s">
        <v>41</v>
      </c>
      <c r="AT3" s="6"/>
      <c r="AU3" s="6"/>
      <c r="AV3" s="6"/>
      <c r="AW3" s="6"/>
      <c r="AX3" s="6"/>
      <c r="AY3" s="6"/>
      <c r="AZ3" s="1" t="s">
        <v>42</v>
      </c>
      <c r="BA3" s="1" t="s">
        <v>39</v>
      </c>
      <c r="BB3" s="6"/>
      <c r="BC3" s="6"/>
      <c r="BD3" s="1" t="s">
        <v>42</v>
      </c>
      <c r="BE3" s="1" t="s">
        <v>33</v>
      </c>
      <c r="BF3" s="6"/>
      <c r="BG3" s="6"/>
      <c r="BH3" s="1" t="s">
        <v>42</v>
      </c>
      <c r="BI3" s="1" t="s">
        <v>39</v>
      </c>
      <c r="BJ3" s="6"/>
      <c r="BK3" s="11"/>
      <c r="BL3" s="1" t="s">
        <v>43</v>
      </c>
      <c r="BM3" s="1" t="s">
        <v>44</v>
      </c>
      <c r="BN3" s="6"/>
      <c r="BO3" s="6"/>
      <c r="BP3" s="1" t="s">
        <v>45</v>
      </c>
      <c r="BQ3" s="1" t="s">
        <v>44</v>
      </c>
      <c r="BR3" s="6"/>
      <c r="BS3" s="6"/>
      <c r="BT3" s="1" t="s">
        <v>46</v>
      </c>
      <c r="BU3" s="1" t="s">
        <v>47</v>
      </c>
      <c r="BV3" s="6"/>
      <c r="BW3" s="6"/>
      <c r="BX3" s="1" t="s">
        <v>46</v>
      </c>
      <c r="BY3" s="1" t="s">
        <v>41</v>
      </c>
      <c r="BZ3" s="6"/>
      <c r="CA3" s="6"/>
      <c r="CB3" s="1" t="s">
        <v>46</v>
      </c>
      <c r="CC3" s="1" t="s">
        <v>48</v>
      </c>
      <c r="CD3" s="6"/>
      <c r="CE3" s="6"/>
      <c r="CF3" s="1" t="s">
        <v>46</v>
      </c>
      <c r="CG3" s="1" t="s">
        <v>48</v>
      </c>
      <c r="CH3" s="6"/>
      <c r="CI3" s="6"/>
      <c r="CJ3" s="1" t="s">
        <v>46</v>
      </c>
      <c r="CK3" s="1" t="s">
        <v>39</v>
      </c>
      <c r="CL3" s="6"/>
      <c r="CM3" s="6"/>
      <c r="CN3" s="1" t="s">
        <v>49</v>
      </c>
      <c r="CO3" s="1" t="s">
        <v>39</v>
      </c>
      <c r="CP3" s="6"/>
      <c r="CQ3" s="6"/>
      <c r="CR3" s="1" t="s">
        <v>50</v>
      </c>
      <c r="CS3" s="1" t="s">
        <v>51</v>
      </c>
      <c r="CT3" s="6"/>
      <c r="CU3" s="6"/>
      <c r="CV3" s="1" t="s">
        <v>50</v>
      </c>
      <c r="CW3" s="1" t="s">
        <v>39</v>
      </c>
      <c r="CX3" s="6"/>
      <c r="CY3" s="6"/>
      <c r="CZ3" s="1" t="s">
        <v>50</v>
      </c>
      <c r="DA3" s="1" t="s">
        <v>39</v>
      </c>
      <c r="DB3" s="6"/>
      <c r="DC3" s="6"/>
      <c r="DD3" s="1" t="s">
        <v>59</v>
      </c>
      <c r="DE3" s="1" t="s">
        <v>60</v>
      </c>
      <c r="DF3" s="6"/>
      <c r="DG3" s="6"/>
      <c r="DH3" s="1" t="s">
        <v>52</v>
      </c>
      <c r="DI3" s="1" t="s">
        <v>53</v>
      </c>
      <c r="DJ3" s="6"/>
      <c r="DK3" s="6"/>
      <c r="DL3" s="1" t="s">
        <v>31</v>
      </c>
      <c r="DM3" s="7"/>
    </row>
    <row r="4" spans="1:118" ht="15.75" customHeight="1" x14ac:dyDescent="0.25">
      <c r="A4" s="6">
        <v>3</v>
      </c>
      <c r="B4" s="6">
        <v>3</v>
      </c>
      <c r="C4" s="9" t="s">
        <v>64</v>
      </c>
      <c r="D4" s="8" t="s">
        <v>373</v>
      </c>
      <c r="E4" s="6">
        <v>78.277000000000001</v>
      </c>
      <c r="F4" s="6">
        <v>9.9949999999999992</v>
      </c>
      <c r="G4" s="6">
        <v>60.91</v>
      </c>
      <c r="H4" s="10">
        <v>62.704320000000003</v>
      </c>
      <c r="I4" s="3">
        <f t="shared" si="1"/>
        <v>123.61431999999999</v>
      </c>
      <c r="J4" s="3">
        <f t="shared" si="0"/>
        <v>0</v>
      </c>
      <c r="K4" s="3">
        <f t="shared" si="2"/>
        <v>123.61431999999999</v>
      </c>
      <c r="L4" s="1" t="s">
        <v>28</v>
      </c>
      <c r="M4" s="1" t="s">
        <v>29</v>
      </c>
      <c r="N4" s="6"/>
      <c r="O4" s="6"/>
      <c r="P4" s="1" t="s">
        <v>30</v>
      </c>
      <c r="Q4" s="1" t="s">
        <v>34</v>
      </c>
      <c r="R4" s="6"/>
      <c r="S4" s="6"/>
      <c r="T4" s="1" t="s">
        <v>30</v>
      </c>
      <c r="U4" s="1" t="s">
        <v>32</v>
      </c>
      <c r="V4" s="6"/>
      <c r="W4" s="6"/>
      <c r="X4" s="6" t="s">
        <v>30</v>
      </c>
      <c r="Y4" s="6" t="s">
        <v>33</v>
      </c>
      <c r="Z4" s="6"/>
      <c r="AA4" s="6"/>
      <c r="AB4" s="1" t="s">
        <v>30</v>
      </c>
      <c r="AC4" s="1" t="s">
        <v>34</v>
      </c>
      <c r="AD4" s="6"/>
      <c r="AE4" s="6"/>
      <c r="AF4" s="1" t="s">
        <v>35</v>
      </c>
      <c r="AG4" s="1" t="s">
        <v>29</v>
      </c>
      <c r="AH4" s="6"/>
      <c r="AI4" s="6"/>
      <c r="AJ4" s="1" t="s">
        <v>36</v>
      </c>
      <c r="AK4" s="1" t="s">
        <v>37</v>
      </c>
      <c r="AL4" s="6"/>
      <c r="AM4" s="6"/>
      <c r="AN4" s="1" t="s">
        <v>38</v>
      </c>
      <c r="AO4" s="1" t="s">
        <v>39</v>
      </c>
      <c r="AP4" s="6"/>
      <c r="AQ4" s="6"/>
      <c r="AR4" s="1" t="s">
        <v>40</v>
      </c>
      <c r="AS4" s="1" t="s">
        <v>41</v>
      </c>
      <c r="AT4" s="6"/>
      <c r="AU4" s="6"/>
      <c r="AV4" s="6"/>
      <c r="AW4" s="6"/>
      <c r="AX4" s="6"/>
      <c r="AY4" s="6"/>
      <c r="AZ4" s="1" t="s">
        <v>42</v>
      </c>
      <c r="BA4" s="1" t="s">
        <v>39</v>
      </c>
      <c r="BB4" s="6"/>
      <c r="BC4" s="6"/>
      <c r="BD4" s="1" t="s">
        <v>42</v>
      </c>
      <c r="BE4" s="1" t="s">
        <v>33</v>
      </c>
      <c r="BF4" s="6"/>
      <c r="BG4" s="6"/>
      <c r="BH4" s="1" t="s">
        <v>42</v>
      </c>
      <c r="BI4" s="1" t="s">
        <v>39</v>
      </c>
      <c r="BJ4" s="6"/>
      <c r="BK4" s="11"/>
      <c r="BL4" s="1" t="s">
        <v>43</v>
      </c>
      <c r="BM4" s="1" t="s">
        <v>44</v>
      </c>
      <c r="BN4" s="6"/>
      <c r="BO4" s="6"/>
      <c r="BP4" s="1" t="s">
        <v>45</v>
      </c>
      <c r="BQ4" s="1" t="s">
        <v>44</v>
      </c>
      <c r="BR4" s="6"/>
      <c r="BS4" s="6"/>
      <c r="BT4" s="1" t="s">
        <v>46</v>
      </c>
      <c r="BU4" s="1" t="s">
        <v>47</v>
      </c>
      <c r="BV4" s="6"/>
      <c r="BW4" s="6"/>
      <c r="BX4" s="1" t="s">
        <v>46</v>
      </c>
      <c r="BY4" s="1" t="s">
        <v>41</v>
      </c>
      <c r="BZ4" s="6"/>
      <c r="CA4" s="6"/>
      <c r="CB4" s="1" t="s">
        <v>46</v>
      </c>
      <c r="CC4" s="1" t="s">
        <v>48</v>
      </c>
      <c r="CD4" s="6"/>
      <c r="CE4" s="6"/>
      <c r="CF4" s="1" t="s">
        <v>46</v>
      </c>
      <c r="CG4" s="1" t="s">
        <v>48</v>
      </c>
      <c r="CH4" s="6"/>
      <c r="CI4" s="6"/>
      <c r="CJ4" s="1" t="s">
        <v>46</v>
      </c>
      <c r="CK4" s="1" t="s">
        <v>39</v>
      </c>
      <c r="CL4" s="6"/>
      <c r="CM4" s="6"/>
      <c r="CN4" s="1" t="s">
        <v>49</v>
      </c>
      <c r="CO4" s="1" t="s">
        <v>39</v>
      </c>
      <c r="CP4" s="6"/>
      <c r="CQ4" s="6"/>
      <c r="CR4" s="1" t="s">
        <v>50</v>
      </c>
      <c r="CS4" s="1" t="s">
        <v>51</v>
      </c>
      <c r="CT4" s="6"/>
      <c r="CU4" s="6"/>
      <c r="CV4" s="1" t="s">
        <v>50</v>
      </c>
      <c r="CW4" s="1" t="s">
        <v>39</v>
      </c>
      <c r="CX4" s="6"/>
      <c r="CY4" s="6"/>
      <c r="CZ4" s="1" t="s">
        <v>50</v>
      </c>
      <c r="DA4" s="1" t="s">
        <v>39</v>
      </c>
      <c r="DB4" s="6"/>
      <c r="DC4" s="6"/>
      <c r="DD4" s="1" t="s">
        <v>59</v>
      </c>
      <c r="DE4" s="1" t="s">
        <v>60</v>
      </c>
      <c r="DF4" s="6"/>
      <c r="DG4" s="6"/>
      <c r="DH4" s="1" t="s">
        <v>52</v>
      </c>
      <c r="DI4" s="1" t="s">
        <v>53</v>
      </c>
      <c r="DJ4" s="6"/>
      <c r="DK4" s="6"/>
      <c r="DL4" s="1" t="s">
        <v>31</v>
      </c>
      <c r="DM4" s="7"/>
    </row>
    <row r="5" spans="1:118" ht="15.75" customHeight="1" x14ac:dyDescent="0.25">
      <c r="A5" s="6">
        <v>4</v>
      </c>
      <c r="B5" s="6">
        <v>3</v>
      </c>
      <c r="C5" s="9" t="s">
        <v>65</v>
      </c>
      <c r="D5" s="8" t="s">
        <v>373</v>
      </c>
      <c r="E5" s="6">
        <v>236.66900000000001</v>
      </c>
      <c r="F5" s="6">
        <v>0</v>
      </c>
      <c r="G5" s="6">
        <v>236.66900000000001</v>
      </c>
      <c r="H5" s="10">
        <v>57.734999999999999</v>
      </c>
      <c r="I5" s="3">
        <f t="shared" si="1"/>
        <v>294.404</v>
      </c>
      <c r="J5" s="3">
        <f t="shared" si="0"/>
        <v>0</v>
      </c>
      <c r="K5" s="3">
        <f t="shared" si="2"/>
        <v>294.404</v>
      </c>
      <c r="L5" s="1" t="s">
        <v>28</v>
      </c>
      <c r="M5" s="1" t="s">
        <v>29</v>
      </c>
      <c r="N5" s="6"/>
      <c r="O5" s="6"/>
      <c r="P5" s="1" t="s">
        <v>30</v>
      </c>
      <c r="Q5" s="1" t="s">
        <v>34</v>
      </c>
      <c r="R5" s="6"/>
      <c r="S5" s="6"/>
      <c r="T5" s="1" t="s">
        <v>30</v>
      </c>
      <c r="U5" s="1" t="s">
        <v>32</v>
      </c>
      <c r="V5" s="6"/>
      <c r="W5" s="6"/>
      <c r="X5" s="6" t="s">
        <v>30</v>
      </c>
      <c r="Y5" s="6" t="s">
        <v>33</v>
      </c>
      <c r="Z5" s="6"/>
      <c r="AA5" s="6"/>
      <c r="AB5" s="1" t="s">
        <v>30</v>
      </c>
      <c r="AC5" s="1" t="s">
        <v>34</v>
      </c>
      <c r="AD5" s="6"/>
      <c r="AE5" s="6"/>
      <c r="AF5" s="1" t="s">
        <v>35</v>
      </c>
      <c r="AG5" s="1" t="s">
        <v>29</v>
      </c>
      <c r="AH5" s="6"/>
      <c r="AI5" s="6"/>
      <c r="AJ5" s="1" t="s">
        <v>36</v>
      </c>
      <c r="AK5" s="1" t="s">
        <v>37</v>
      </c>
      <c r="AL5" s="6"/>
      <c r="AM5" s="6"/>
      <c r="AN5" s="1" t="s">
        <v>38</v>
      </c>
      <c r="AO5" s="1" t="s">
        <v>39</v>
      </c>
      <c r="AP5" s="6"/>
      <c r="AQ5" s="6"/>
      <c r="AR5" s="1" t="s">
        <v>40</v>
      </c>
      <c r="AS5" s="1" t="s">
        <v>41</v>
      </c>
      <c r="AT5" s="6"/>
      <c r="AU5" s="6"/>
      <c r="AV5" s="6"/>
      <c r="AW5" s="6"/>
      <c r="AX5" s="6"/>
      <c r="AY5" s="6"/>
      <c r="AZ5" s="1" t="s">
        <v>42</v>
      </c>
      <c r="BA5" s="1" t="s">
        <v>39</v>
      </c>
      <c r="BB5" s="6"/>
      <c r="BC5" s="6"/>
      <c r="BD5" s="1" t="s">
        <v>42</v>
      </c>
      <c r="BE5" s="1" t="s">
        <v>33</v>
      </c>
      <c r="BF5" s="6"/>
      <c r="BG5" s="6"/>
      <c r="BH5" s="1" t="s">
        <v>42</v>
      </c>
      <c r="BI5" s="1" t="s">
        <v>39</v>
      </c>
      <c r="BJ5" s="6"/>
      <c r="BK5" s="11"/>
      <c r="BL5" s="1" t="s">
        <v>43</v>
      </c>
      <c r="BM5" s="1" t="s">
        <v>44</v>
      </c>
      <c r="BN5" s="6"/>
      <c r="BO5" s="6"/>
      <c r="BP5" s="1" t="s">
        <v>45</v>
      </c>
      <c r="BQ5" s="1" t="s">
        <v>44</v>
      </c>
      <c r="BR5" s="6"/>
      <c r="BS5" s="6"/>
      <c r="BT5" s="1" t="s">
        <v>46</v>
      </c>
      <c r="BU5" s="1" t="s">
        <v>47</v>
      </c>
      <c r="BV5" s="6"/>
      <c r="BW5" s="6"/>
      <c r="BX5" s="1" t="s">
        <v>46</v>
      </c>
      <c r="BY5" s="1" t="s">
        <v>41</v>
      </c>
      <c r="BZ5" s="6"/>
      <c r="CA5" s="6"/>
      <c r="CB5" s="1" t="s">
        <v>46</v>
      </c>
      <c r="CC5" s="1" t="s">
        <v>48</v>
      </c>
      <c r="CD5" s="6"/>
      <c r="CE5" s="6"/>
      <c r="CF5" s="1" t="s">
        <v>46</v>
      </c>
      <c r="CG5" s="1" t="s">
        <v>48</v>
      </c>
      <c r="CH5" s="6"/>
      <c r="CI5" s="6"/>
      <c r="CJ5" s="1" t="s">
        <v>46</v>
      </c>
      <c r="CK5" s="1" t="s">
        <v>39</v>
      </c>
      <c r="CL5" s="6"/>
      <c r="CM5" s="6"/>
      <c r="CN5" s="1" t="s">
        <v>49</v>
      </c>
      <c r="CO5" s="1" t="s">
        <v>39</v>
      </c>
      <c r="CP5" s="6"/>
      <c r="CQ5" s="6"/>
      <c r="CR5" s="1" t="s">
        <v>50</v>
      </c>
      <c r="CS5" s="1" t="s">
        <v>51</v>
      </c>
      <c r="CT5" s="6"/>
      <c r="CU5" s="6"/>
      <c r="CV5" s="1" t="s">
        <v>50</v>
      </c>
      <c r="CW5" s="1" t="s">
        <v>39</v>
      </c>
      <c r="CX5" s="6"/>
      <c r="CY5" s="6"/>
      <c r="CZ5" s="1" t="s">
        <v>50</v>
      </c>
      <c r="DA5" s="1" t="s">
        <v>39</v>
      </c>
      <c r="DB5" s="6"/>
      <c r="DC5" s="6"/>
      <c r="DD5" s="1" t="s">
        <v>59</v>
      </c>
      <c r="DE5" s="1" t="s">
        <v>60</v>
      </c>
      <c r="DF5" s="6"/>
      <c r="DG5" s="6"/>
      <c r="DH5" s="1" t="s">
        <v>52</v>
      </c>
      <c r="DI5" s="1" t="s">
        <v>53</v>
      </c>
      <c r="DJ5" s="6"/>
      <c r="DK5" s="6"/>
      <c r="DL5" s="1" t="s">
        <v>31</v>
      </c>
      <c r="DM5" s="7"/>
    </row>
    <row r="6" spans="1:118" ht="15.75" customHeight="1" x14ac:dyDescent="0.25">
      <c r="A6" s="6">
        <v>5</v>
      </c>
      <c r="B6" s="6">
        <v>3</v>
      </c>
      <c r="C6" s="9" t="s">
        <v>66</v>
      </c>
      <c r="D6" s="8" t="s">
        <v>373</v>
      </c>
      <c r="E6" s="6">
        <v>13.254</v>
      </c>
      <c r="F6" s="6">
        <v>0</v>
      </c>
      <c r="G6" s="6">
        <v>13.254</v>
      </c>
      <c r="H6" s="10">
        <v>33.296039999999998</v>
      </c>
      <c r="I6" s="3">
        <f t="shared" si="1"/>
        <v>46.550039999999996</v>
      </c>
      <c r="J6" s="3">
        <f t="shared" si="0"/>
        <v>0</v>
      </c>
      <c r="K6" s="3">
        <f t="shared" si="2"/>
        <v>46.550039999999996</v>
      </c>
      <c r="L6" s="1" t="s">
        <v>28</v>
      </c>
      <c r="M6" s="1" t="s">
        <v>29</v>
      </c>
      <c r="N6" s="6"/>
      <c r="O6" s="6"/>
      <c r="P6" s="1" t="s">
        <v>30</v>
      </c>
      <c r="Q6" s="1" t="s">
        <v>34</v>
      </c>
      <c r="R6" s="6"/>
      <c r="S6" s="6"/>
      <c r="T6" s="1" t="s">
        <v>30</v>
      </c>
      <c r="U6" s="1" t="s">
        <v>32</v>
      </c>
      <c r="V6" s="6"/>
      <c r="W6" s="6"/>
      <c r="X6" s="6" t="s">
        <v>30</v>
      </c>
      <c r="Y6" s="6" t="s">
        <v>33</v>
      </c>
      <c r="Z6" s="6"/>
      <c r="AA6" s="6"/>
      <c r="AB6" s="1" t="s">
        <v>30</v>
      </c>
      <c r="AC6" s="1" t="s">
        <v>34</v>
      </c>
      <c r="AD6" s="6"/>
      <c r="AE6" s="6"/>
      <c r="AF6" s="1" t="s">
        <v>35</v>
      </c>
      <c r="AG6" s="1" t="s">
        <v>29</v>
      </c>
      <c r="AH6" s="6"/>
      <c r="AI6" s="6"/>
      <c r="AJ6" s="1" t="s">
        <v>36</v>
      </c>
      <c r="AK6" s="1" t="s">
        <v>37</v>
      </c>
      <c r="AL6" s="6"/>
      <c r="AM6" s="6"/>
      <c r="AN6" s="1" t="s">
        <v>38</v>
      </c>
      <c r="AO6" s="1" t="s">
        <v>39</v>
      </c>
      <c r="AP6" s="6"/>
      <c r="AQ6" s="6"/>
      <c r="AR6" s="1" t="s">
        <v>40</v>
      </c>
      <c r="AS6" s="1" t="s">
        <v>41</v>
      </c>
      <c r="AT6" s="6"/>
      <c r="AU6" s="6"/>
      <c r="AV6" s="6"/>
      <c r="AW6" s="6"/>
      <c r="AX6" s="6"/>
      <c r="AY6" s="6"/>
      <c r="AZ6" s="1" t="s">
        <v>42</v>
      </c>
      <c r="BA6" s="1" t="s">
        <v>39</v>
      </c>
      <c r="BB6" s="6"/>
      <c r="BC6" s="6"/>
      <c r="BD6" s="1" t="s">
        <v>42</v>
      </c>
      <c r="BE6" s="1" t="s">
        <v>33</v>
      </c>
      <c r="BF6" s="6"/>
      <c r="BG6" s="6"/>
      <c r="BH6" s="1" t="s">
        <v>42</v>
      </c>
      <c r="BI6" s="1" t="s">
        <v>39</v>
      </c>
      <c r="BJ6" s="6"/>
      <c r="BK6" s="11"/>
      <c r="BL6" s="1" t="s">
        <v>43</v>
      </c>
      <c r="BM6" s="1" t="s">
        <v>44</v>
      </c>
      <c r="BN6" s="6"/>
      <c r="BO6" s="6"/>
      <c r="BP6" s="1" t="s">
        <v>45</v>
      </c>
      <c r="BQ6" s="1" t="s">
        <v>44</v>
      </c>
      <c r="BR6" s="6"/>
      <c r="BS6" s="6"/>
      <c r="BT6" s="1" t="s">
        <v>46</v>
      </c>
      <c r="BU6" s="1" t="s">
        <v>47</v>
      </c>
      <c r="BV6" s="6"/>
      <c r="BW6" s="6"/>
      <c r="BX6" s="1" t="s">
        <v>46</v>
      </c>
      <c r="BY6" s="1" t="s">
        <v>41</v>
      </c>
      <c r="BZ6" s="6"/>
      <c r="CA6" s="6"/>
      <c r="CB6" s="1" t="s">
        <v>46</v>
      </c>
      <c r="CC6" s="1" t="s">
        <v>48</v>
      </c>
      <c r="CD6" s="6"/>
      <c r="CE6" s="6"/>
      <c r="CF6" s="1" t="s">
        <v>46</v>
      </c>
      <c r="CG6" s="1" t="s">
        <v>48</v>
      </c>
      <c r="CH6" s="6"/>
      <c r="CI6" s="6"/>
      <c r="CJ6" s="1" t="s">
        <v>46</v>
      </c>
      <c r="CK6" s="1" t="s">
        <v>39</v>
      </c>
      <c r="CL6" s="6"/>
      <c r="CM6" s="6"/>
      <c r="CN6" s="1" t="s">
        <v>49</v>
      </c>
      <c r="CO6" s="1" t="s">
        <v>39</v>
      </c>
      <c r="CP6" s="6"/>
      <c r="CQ6" s="6"/>
      <c r="CR6" s="1" t="s">
        <v>50</v>
      </c>
      <c r="CS6" s="1" t="s">
        <v>51</v>
      </c>
      <c r="CT6" s="6"/>
      <c r="CU6" s="6"/>
      <c r="CV6" s="1" t="s">
        <v>50</v>
      </c>
      <c r="CW6" s="1" t="s">
        <v>39</v>
      </c>
      <c r="CX6" s="6"/>
      <c r="CY6" s="6"/>
      <c r="CZ6" s="1" t="s">
        <v>50</v>
      </c>
      <c r="DA6" s="1" t="s">
        <v>39</v>
      </c>
      <c r="DB6" s="6"/>
      <c r="DC6" s="6"/>
      <c r="DD6" s="1" t="s">
        <v>59</v>
      </c>
      <c r="DE6" s="1" t="s">
        <v>60</v>
      </c>
      <c r="DF6" s="6"/>
      <c r="DG6" s="6"/>
      <c r="DH6" s="1" t="s">
        <v>52</v>
      </c>
      <c r="DI6" s="1" t="s">
        <v>53</v>
      </c>
      <c r="DJ6" s="6"/>
      <c r="DK6" s="6"/>
      <c r="DL6" s="1" t="s">
        <v>31</v>
      </c>
      <c r="DM6" s="7"/>
    </row>
    <row r="7" spans="1:118" s="34" customFormat="1" ht="15.75" customHeight="1" x14ac:dyDescent="0.25">
      <c r="A7" s="27">
        <v>6</v>
      </c>
      <c r="B7" s="27">
        <v>3</v>
      </c>
      <c r="C7" s="28" t="s">
        <v>67</v>
      </c>
      <c r="D7" s="29" t="s">
        <v>373</v>
      </c>
      <c r="E7" s="27">
        <v>-164.76599999999999</v>
      </c>
      <c r="F7" s="27">
        <v>0</v>
      </c>
      <c r="G7" s="27">
        <v>-164.76599999999999</v>
      </c>
      <c r="H7" s="30">
        <v>28.85772</v>
      </c>
      <c r="I7" s="31">
        <f t="shared" si="1"/>
        <v>-135.90827999999999</v>
      </c>
      <c r="J7" s="31">
        <f t="shared" si="0"/>
        <v>0</v>
      </c>
      <c r="K7" s="3">
        <f t="shared" si="2"/>
        <v>-135.90827999999999</v>
      </c>
      <c r="L7" s="32" t="s">
        <v>28</v>
      </c>
      <c r="M7" s="32" t="s">
        <v>29</v>
      </c>
      <c r="N7" s="27"/>
      <c r="O7" s="27"/>
      <c r="P7" s="32" t="s">
        <v>30</v>
      </c>
      <c r="Q7" s="32" t="s">
        <v>34</v>
      </c>
      <c r="R7" s="27"/>
      <c r="S7" s="27"/>
      <c r="T7" s="32" t="s">
        <v>30</v>
      </c>
      <c r="U7" s="32" t="s">
        <v>32</v>
      </c>
      <c r="V7" s="27"/>
      <c r="W7" s="27"/>
      <c r="X7" s="27" t="s">
        <v>30</v>
      </c>
      <c r="Y7" s="27" t="s">
        <v>33</v>
      </c>
      <c r="Z7" s="27"/>
      <c r="AA7" s="27"/>
      <c r="AB7" s="32" t="s">
        <v>30</v>
      </c>
      <c r="AC7" s="32" t="s">
        <v>34</v>
      </c>
      <c r="AD7" s="27"/>
      <c r="AE7" s="27"/>
      <c r="AF7" s="32" t="s">
        <v>35</v>
      </c>
      <c r="AG7" s="32" t="s">
        <v>29</v>
      </c>
      <c r="AH7" s="27"/>
      <c r="AI7" s="27"/>
      <c r="AJ7" s="32" t="s">
        <v>36</v>
      </c>
      <c r="AK7" s="32" t="s">
        <v>37</v>
      </c>
      <c r="AL7" s="27"/>
      <c r="AM7" s="27"/>
      <c r="AN7" s="32" t="s">
        <v>38</v>
      </c>
      <c r="AO7" s="32" t="s">
        <v>39</v>
      </c>
      <c r="AP7" s="27"/>
      <c r="AQ7" s="27"/>
      <c r="AR7" s="32" t="s">
        <v>40</v>
      </c>
      <c r="AS7" s="32" t="s">
        <v>41</v>
      </c>
      <c r="AT7" s="27"/>
      <c r="AU7" s="27"/>
      <c r="AV7" s="27"/>
      <c r="AW7" s="27"/>
      <c r="AX7" s="27"/>
      <c r="AY7" s="27"/>
      <c r="AZ7" s="32" t="s">
        <v>42</v>
      </c>
      <c r="BA7" s="32" t="s">
        <v>39</v>
      </c>
      <c r="BB7" s="27"/>
      <c r="BC7" s="27"/>
      <c r="BD7" s="32" t="s">
        <v>42</v>
      </c>
      <c r="BE7" s="32" t="s">
        <v>33</v>
      </c>
      <c r="BF7" s="27"/>
      <c r="BG7" s="27"/>
      <c r="BH7" s="32" t="s">
        <v>42</v>
      </c>
      <c r="BI7" s="32" t="s">
        <v>39</v>
      </c>
      <c r="BJ7" s="27"/>
      <c r="BK7" s="33"/>
      <c r="BL7" s="32" t="s">
        <v>43</v>
      </c>
      <c r="BM7" s="32" t="s">
        <v>44</v>
      </c>
      <c r="BN7" s="27"/>
      <c r="BO7" s="27"/>
      <c r="BP7" s="32" t="s">
        <v>45</v>
      </c>
      <c r="BQ7" s="32" t="s">
        <v>44</v>
      </c>
      <c r="BR7" s="27"/>
      <c r="BS7" s="27"/>
      <c r="BT7" s="32" t="s">
        <v>46</v>
      </c>
      <c r="BU7" s="32" t="s">
        <v>47</v>
      </c>
      <c r="BV7" s="27"/>
      <c r="BW7" s="27"/>
      <c r="BX7" s="32" t="s">
        <v>46</v>
      </c>
      <c r="BY7" s="32" t="s">
        <v>41</v>
      </c>
      <c r="BZ7" s="27"/>
      <c r="CA7" s="27"/>
      <c r="CB7" s="32" t="s">
        <v>46</v>
      </c>
      <c r="CC7" s="32" t="s">
        <v>48</v>
      </c>
      <c r="CD7" s="27"/>
      <c r="CE7" s="27"/>
      <c r="CF7" s="32" t="s">
        <v>46</v>
      </c>
      <c r="CG7" s="32" t="s">
        <v>48</v>
      </c>
      <c r="CH7" s="27"/>
      <c r="CI7" s="27"/>
      <c r="CJ7" s="32" t="s">
        <v>46</v>
      </c>
      <c r="CK7" s="32" t="s">
        <v>39</v>
      </c>
      <c r="CL7" s="27"/>
      <c r="CM7" s="27"/>
      <c r="CN7" s="32" t="s">
        <v>49</v>
      </c>
      <c r="CO7" s="32" t="s">
        <v>39</v>
      </c>
      <c r="CP7" s="27"/>
      <c r="CQ7" s="27"/>
      <c r="CR7" s="32" t="s">
        <v>50</v>
      </c>
      <c r="CS7" s="32" t="s">
        <v>51</v>
      </c>
      <c r="CT7" s="27"/>
      <c r="CU7" s="27"/>
      <c r="CV7" s="32" t="s">
        <v>50</v>
      </c>
      <c r="CW7" s="32" t="s">
        <v>39</v>
      </c>
      <c r="CX7" s="27"/>
      <c r="CY7" s="27"/>
      <c r="CZ7" s="32" t="s">
        <v>50</v>
      </c>
      <c r="DA7" s="32" t="s">
        <v>39</v>
      </c>
      <c r="DB7" s="27"/>
      <c r="DC7" s="27"/>
      <c r="DD7" s="32" t="s">
        <v>59</v>
      </c>
      <c r="DE7" s="32" t="s">
        <v>60</v>
      </c>
      <c r="DF7" s="27"/>
      <c r="DG7" s="27"/>
      <c r="DH7" s="32" t="s">
        <v>52</v>
      </c>
      <c r="DI7" s="32" t="s">
        <v>53</v>
      </c>
      <c r="DJ7" s="27"/>
      <c r="DK7" s="27"/>
      <c r="DL7" s="32" t="s">
        <v>31</v>
      </c>
      <c r="DM7" s="33"/>
    </row>
    <row r="8" spans="1:118" ht="15.75" customHeight="1" x14ac:dyDescent="0.25">
      <c r="A8" s="6">
        <v>7</v>
      </c>
      <c r="B8" s="6">
        <v>3</v>
      </c>
      <c r="C8" s="9" t="s">
        <v>68</v>
      </c>
      <c r="D8" s="8" t="s">
        <v>373</v>
      </c>
      <c r="E8" s="6">
        <v>115.042</v>
      </c>
      <c r="F8" s="6">
        <v>3.4969999999999999</v>
      </c>
      <c r="G8" s="6">
        <v>111.545</v>
      </c>
      <c r="H8" s="10">
        <v>44.257559999999998</v>
      </c>
      <c r="I8" s="3">
        <f t="shared" si="1"/>
        <v>155.80256</v>
      </c>
      <c r="J8" s="3">
        <f t="shared" si="0"/>
        <v>0</v>
      </c>
      <c r="K8" s="3">
        <f t="shared" si="2"/>
        <v>155.80256</v>
      </c>
      <c r="L8" s="1" t="s">
        <v>28</v>
      </c>
      <c r="M8" s="1" t="s">
        <v>29</v>
      </c>
      <c r="N8" s="6"/>
      <c r="O8" s="6"/>
      <c r="P8" s="1" t="s">
        <v>30</v>
      </c>
      <c r="Q8" s="1" t="s">
        <v>34</v>
      </c>
      <c r="R8" s="6"/>
      <c r="S8" s="6"/>
      <c r="T8" s="1" t="s">
        <v>30</v>
      </c>
      <c r="U8" s="1" t="s">
        <v>32</v>
      </c>
      <c r="V8" s="6"/>
      <c r="W8" s="6"/>
      <c r="X8" s="6" t="s">
        <v>30</v>
      </c>
      <c r="Y8" s="6" t="s">
        <v>33</v>
      </c>
      <c r="Z8" s="6"/>
      <c r="AA8" s="6"/>
      <c r="AB8" s="1" t="s">
        <v>30</v>
      </c>
      <c r="AC8" s="1" t="s">
        <v>34</v>
      </c>
      <c r="AD8" s="6"/>
      <c r="AE8" s="6"/>
      <c r="AF8" s="1" t="s">
        <v>35</v>
      </c>
      <c r="AG8" s="1" t="s">
        <v>29</v>
      </c>
      <c r="AH8" s="6"/>
      <c r="AI8" s="6"/>
      <c r="AJ8" s="1" t="s">
        <v>36</v>
      </c>
      <c r="AK8" s="1" t="s">
        <v>37</v>
      </c>
      <c r="AL8" s="6"/>
      <c r="AM8" s="6"/>
      <c r="AN8" s="1" t="s">
        <v>38</v>
      </c>
      <c r="AO8" s="1" t="s">
        <v>39</v>
      </c>
      <c r="AP8" s="6"/>
      <c r="AQ8" s="6"/>
      <c r="AR8" s="1" t="s">
        <v>40</v>
      </c>
      <c r="AS8" s="1" t="s">
        <v>41</v>
      </c>
      <c r="AT8" s="6"/>
      <c r="AU8" s="6"/>
      <c r="AV8" s="6"/>
      <c r="AW8" s="6"/>
      <c r="AX8" s="6"/>
      <c r="AY8" s="6"/>
      <c r="AZ8" s="1" t="s">
        <v>42</v>
      </c>
      <c r="BA8" s="1" t="s">
        <v>39</v>
      </c>
      <c r="BB8" s="6"/>
      <c r="BC8" s="6"/>
      <c r="BD8" s="1" t="s">
        <v>42</v>
      </c>
      <c r="BE8" s="1" t="s">
        <v>33</v>
      </c>
      <c r="BF8" s="6"/>
      <c r="BG8" s="6"/>
      <c r="BH8" s="1" t="s">
        <v>42</v>
      </c>
      <c r="BI8" s="1" t="s">
        <v>39</v>
      </c>
      <c r="BJ8" s="6"/>
      <c r="BK8" s="11"/>
      <c r="BL8" s="1" t="s">
        <v>43</v>
      </c>
      <c r="BM8" s="1" t="s">
        <v>44</v>
      </c>
      <c r="BN8" s="6"/>
      <c r="BO8" s="6"/>
      <c r="BP8" s="1" t="s">
        <v>45</v>
      </c>
      <c r="BQ8" s="1" t="s">
        <v>44</v>
      </c>
      <c r="BR8" s="6"/>
      <c r="BS8" s="6"/>
      <c r="BT8" s="1" t="s">
        <v>46</v>
      </c>
      <c r="BU8" s="1" t="s">
        <v>47</v>
      </c>
      <c r="BV8" s="6"/>
      <c r="BW8" s="6"/>
      <c r="BX8" s="1" t="s">
        <v>46</v>
      </c>
      <c r="BY8" s="1" t="s">
        <v>41</v>
      </c>
      <c r="BZ8" s="6"/>
      <c r="CA8" s="6"/>
      <c r="CB8" s="1" t="s">
        <v>46</v>
      </c>
      <c r="CC8" s="1" t="s">
        <v>48</v>
      </c>
      <c r="CD8" s="6"/>
      <c r="CE8" s="6"/>
      <c r="CF8" s="1" t="s">
        <v>46</v>
      </c>
      <c r="CG8" s="1" t="s">
        <v>48</v>
      </c>
      <c r="CH8" s="6"/>
      <c r="CI8" s="6"/>
      <c r="CJ8" s="1" t="s">
        <v>46</v>
      </c>
      <c r="CK8" s="1" t="s">
        <v>39</v>
      </c>
      <c r="CL8" s="6"/>
      <c r="CM8" s="6"/>
      <c r="CN8" s="1" t="s">
        <v>49</v>
      </c>
      <c r="CO8" s="1" t="s">
        <v>39</v>
      </c>
      <c r="CP8" s="6"/>
      <c r="CQ8" s="6"/>
      <c r="CR8" s="1" t="s">
        <v>50</v>
      </c>
      <c r="CS8" s="1" t="s">
        <v>51</v>
      </c>
      <c r="CT8" s="6"/>
      <c r="CU8" s="6"/>
      <c r="CV8" s="1" t="s">
        <v>50</v>
      </c>
      <c r="CW8" s="1" t="s">
        <v>39</v>
      </c>
      <c r="CX8" s="6"/>
      <c r="CY8" s="6"/>
      <c r="CZ8" s="1" t="s">
        <v>50</v>
      </c>
      <c r="DA8" s="1" t="s">
        <v>39</v>
      </c>
      <c r="DB8" s="6"/>
      <c r="DC8" s="6"/>
      <c r="DD8" s="1" t="s">
        <v>59</v>
      </c>
      <c r="DE8" s="1" t="s">
        <v>60</v>
      </c>
      <c r="DF8" s="6"/>
      <c r="DG8" s="6"/>
      <c r="DH8" s="1" t="s">
        <v>52</v>
      </c>
      <c r="DI8" s="1" t="s">
        <v>53</v>
      </c>
      <c r="DJ8" s="6"/>
      <c r="DK8" s="6"/>
      <c r="DL8" s="1" t="s">
        <v>31</v>
      </c>
      <c r="DM8" s="11"/>
    </row>
    <row r="9" spans="1:118" s="42" customFormat="1" ht="15.75" customHeight="1" x14ac:dyDescent="0.25">
      <c r="A9" s="35">
        <v>8</v>
      </c>
      <c r="B9" s="35">
        <v>3</v>
      </c>
      <c r="C9" s="36" t="s">
        <v>69</v>
      </c>
      <c r="D9" s="37" t="s">
        <v>373</v>
      </c>
      <c r="E9" s="35">
        <v>17.058</v>
      </c>
      <c r="F9" s="35">
        <v>0</v>
      </c>
      <c r="G9" s="35">
        <v>17.058</v>
      </c>
      <c r="H9" s="38">
        <v>34.149839999999998</v>
      </c>
      <c r="I9" s="39">
        <f t="shared" si="1"/>
        <v>51.207839999999997</v>
      </c>
      <c r="J9" s="39">
        <f t="shared" si="0"/>
        <v>1.06</v>
      </c>
      <c r="K9" s="3">
        <f t="shared" si="2"/>
        <v>50.147839999999995</v>
      </c>
      <c r="L9" s="40" t="s">
        <v>28</v>
      </c>
      <c r="M9" s="40" t="s">
        <v>29</v>
      </c>
      <c r="N9" s="35"/>
      <c r="O9" s="35"/>
      <c r="P9" s="40" t="s">
        <v>30</v>
      </c>
      <c r="Q9" s="40" t="s">
        <v>34</v>
      </c>
      <c r="R9" s="35"/>
      <c r="S9" s="35"/>
      <c r="T9" s="40" t="s">
        <v>30</v>
      </c>
      <c r="U9" s="40" t="s">
        <v>32</v>
      </c>
      <c r="V9" s="35"/>
      <c r="W9" s="35"/>
      <c r="X9" s="35" t="s">
        <v>30</v>
      </c>
      <c r="Y9" s="35" t="s">
        <v>33</v>
      </c>
      <c r="Z9" s="35"/>
      <c r="AA9" s="35"/>
      <c r="AB9" s="40" t="s">
        <v>30</v>
      </c>
      <c r="AC9" s="40" t="s">
        <v>34</v>
      </c>
      <c r="AD9" s="35"/>
      <c r="AE9" s="35"/>
      <c r="AF9" s="40" t="s">
        <v>35</v>
      </c>
      <c r="AG9" s="40" t="s">
        <v>29</v>
      </c>
      <c r="AH9" s="35"/>
      <c r="AI9" s="35"/>
      <c r="AJ9" s="40" t="s">
        <v>36</v>
      </c>
      <c r="AK9" s="40" t="s">
        <v>37</v>
      </c>
      <c r="AL9" s="35"/>
      <c r="AM9" s="35"/>
      <c r="AN9" s="40" t="s">
        <v>38</v>
      </c>
      <c r="AO9" s="40" t="s">
        <v>39</v>
      </c>
      <c r="AP9" s="35"/>
      <c r="AQ9" s="35"/>
      <c r="AR9" s="40" t="s">
        <v>40</v>
      </c>
      <c r="AS9" s="40" t="s">
        <v>41</v>
      </c>
      <c r="AT9" s="35"/>
      <c r="AU9" s="35"/>
      <c r="AV9" s="35"/>
      <c r="AW9" s="35"/>
      <c r="AX9" s="35"/>
      <c r="AY9" s="35"/>
      <c r="AZ9" s="40" t="s">
        <v>42</v>
      </c>
      <c r="BA9" s="40" t="s">
        <v>39</v>
      </c>
      <c r="BB9" s="35"/>
      <c r="BC9" s="35"/>
      <c r="BD9" s="40" t="s">
        <v>42</v>
      </c>
      <c r="BE9" s="40" t="s">
        <v>33</v>
      </c>
      <c r="BF9" s="35"/>
      <c r="BG9" s="35"/>
      <c r="BH9" s="40" t="s">
        <v>42</v>
      </c>
      <c r="BI9" s="40" t="s">
        <v>39</v>
      </c>
      <c r="BJ9" s="35"/>
      <c r="BK9" s="41"/>
      <c r="BL9" s="40" t="s">
        <v>43</v>
      </c>
      <c r="BM9" s="40" t="s">
        <v>44</v>
      </c>
      <c r="BN9" s="35"/>
      <c r="BO9" s="35"/>
      <c r="BP9" s="40" t="s">
        <v>45</v>
      </c>
      <c r="BQ9" s="40" t="s">
        <v>44</v>
      </c>
      <c r="BR9" s="35"/>
      <c r="BS9" s="35"/>
      <c r="BT9" s="40" t="s">
        <v>46</v>
      </c>
      <c r="BU9" s="40" t="s">
        <v>47</v>
      </c>
      <c r="BV9" s="35"/>
      <c r="BW9" s="35"/>
      <c r="BX9" s="40" t="s">
        <v>46</v>
      </c>
      <c r="BY9" s="40" t="s">
        <v>41</v>
      </c>
      <c r="BZ9" s="35"/>
      <c r="CA9" s="35"/>
      <c r="CB9" s="40" t="s">
        <v>46</v>
      </c>
      <c r="CC9" s="40" t="s">
        <v>48</v>
      </c>
      <c r="CD9" s="35"/>
      <c r="CE9" s="35"/>
      <c r="CF9" s="40" t="s">
        <v>46</v>
      </c>
      <c r="CG9" s="40" t="s">
        <v>48</v>
      </c>
      <c r="CH9" s="35"/>
      <c r="CI9" s="35"/>
      <c r="CJ9" s="40" t="s">
        <v>46</v>
      </c>
      <c r="CK9" s="40" t="s">
        <v>39</v>
      </c>
      <c r="CL9" s="35"/>
      <c r="CM9" s="35"/>
      <c r="CN9" s="40" t="s">
        <v>49</v>
      </c>
      <c r="CO9" s="40" t="s">
        <v>39</v>
      </c>
      <c r="CP9" s="35"/>
      <c r="CQ9" s="35"/>
      <c r="CR9" s="40" t="s">
        <v>50</v>
      </c>
      <c r="CS9" s="40" t="s">
        <v>51</v>
      </c>
      <c r="CT9" s="35"/>
      <c r="CU9" s="35"/>
      <c r="CV9" s="40" t="s">
        <v>50</v>
      </c>
      <c r="CW9" s="40" t="s">
        <v>39</v>
      </c>
      <c r="CX9" s="35"/>
      <c r="CY9" s="35"/>
      <c r="CZ9" s="40" t="s">
        <v>50</v>
      </c>
      <c r="DA9" s="40" t="s">
        <v>39</v>
      </c>
      <c r="DB9" s="35"/>
      <c r="DC9" s="35"/>
      <c r="DD9" s="40" t="s">
        <v>59</v>
      </c>
      <c r="DE9" s="40" t="s">
        <v>60</v>
      </c>
      <c r="DF9" s="35"/>
      <c r="DG9" s="35"/>
      <c r="DH9" s="40" t="s">
        <v>52</v>
      </c>
      <c r="DI9" s="40" t="s">
        <v>53</v>
      </c>
      <c r="DJ9" s="35"/>
      <c r="DK9" s="35"/>
      <c r="DL9" s="40" t="s">
        <v>31</v>
      </c>
      <c r="DM9" s="41">
        <v>1.06</v>
      </c>
      <c r="DN9" s="42" t="s">
        <v>518</v>
      </c>
    </row>
    <row r="10" spans="1:118" ht="15.75" customHeight="1" x14ac:dyDescent="0.25">
      <c r="A10" s="6">
        <v>9</v>
      </c>
      <c r="B10" s="6">
        <v>3</v>
      </c>
      <c r="C10" s="9" t="s">
        <v>70</v>
      </c>
      <c r="D10" s="8" t="s">
        <v>373</v>
      </c>
      <c r="E10" s="6">
        <v>134.13999999999999</v>
      </c>
      <c r="F10" s="6">
        <v>2.5339999999999998</v>
      </c>
      <c r="G10" s="6">
        <v>131.60599999999999</v>
      </c>
      <c r="H10" s="10">
        <v>34.783799999999999</v>
      </c>
      <c r="I10" s="3">
        <f t="shared" si="1"/>
        <v>166.38979999999998</v>
      </c>
      <c r="J10" s="3">
        <f t="shared" si="0"/>
        <v>0</v>
      </c>
      <c r="K10" s="3">
        <f t="shared" si="2"/>
        <v>166.38979999999998</v>
      </c>
      <c r="L10" s="1" t="s">
        <v>28</v>
      </c>
      <c r="M10" s="1" t="s">
        <v>29</v>
      </c>
      <c r="N10" s="6"/>
      <c r="O10" s="6"/>
      <c r="P10" s="1" t="s">
        <v>30</v>
      </c>
      <c r="Q10" s="1" t="s">
        <v>34</v>
      </c>
      <c r="R10" s="6"/>
      <c r="S10" s="6"/>
      <c r="T10" s="1" t="s">
        <v>30</v>
      </c>
      <c r="U10" s="1" t="s">
        <v>32</v>
      </c>
      <c r="V10" s="6"/>
      <c r="W10" s="6"/>
      <c r="X10" s="6" t="s">
        <v>30</v>
      </c>
      <c r="Y10" s="6" t="s">
        <v>33</v>
      </c>
      <c r="Z10" s="6"/>
      <c r="AA10" s="6"/>
      <c r="AB10" s="1" t="s">
        <v>30</v>
      </c>
      <c r="AC10" s="1" t="s">
        <v>34</v>
      </c>
      <c r="AD10" s="6"/>
      <c r="AE10" s="6"/>
      <c r="AF10" s="1" t="s">
        <v>35</v>
      </c>
      <c r="AG10" s="1" t="s">
        <v>29</v>
      </c>
      <c r="AH10" s="6"/>
      <c r="AI10" s="6"/>
      <c r="AJ10" s="1" t="s">
        <v>36</v>
      </c>
      <c r="AK10" s="1" t="s">
        <v>37</v>
      </c>
      <c r="AL10" s="6"/>
      <c r="AM10" s="6"/>
      <c r="AN10" s="1" t="s">
        <v>38</v>
      </c>
      <c r="AO10" s="1" t="s">
        <v>39</v>
      </c>
      <c r="AP10" s="6"/>
      <c r="AQ10" s="6"/>
      <c r="AR10" s="1" t="s">
        <v>40</v>
      </c>
      <c r="AS10" s="1" t="s">
        <v>41</v>
      </c>
      <c r="AT10" s="6"/>
      <c r="AU10" s="6"/>
      <c r="AV10" s="6"/>
      <c r="AW10" s="6"/>
      <c r="AX10" s="6"/>
      <c r="AY10" s="6"/>
      <c r="AZ10" s="1" t="s">
        <v>42</v>
      </c>
      <c r="BA10" s="1" t="s">
        <v>39</v>
      </c>
      <c r="BB10" s="6"/>
      <c r="BC10" s="6"/>
      <c r="BD10" s="1" t="s">
        <v>42</v>
      </c>
      <c r="BE10" s="1" t="s">
        <v>33</v>
      </c>
      <c r="BF10" s="6"/>
      <c r="BG10" s="6"/>
      <c r="BH10" s="1" t="s">
        <v>42</v>
      </c>
      <c r="BI10" s="1" t="s">
        <v>39</v>
      </c>
      <c r="BJ10" s="6"/>
      <c r="BK10" s="11"/>
      <c r="BL10" s="1" t="s">
        <v>43</v>
      </c>
      <c r="BM10" s="1" t="s">
        <v>44</v>
      </c>
      <c r="BN10" s="6"/>
      <c r="BO10" s="6"/>
      <c r="BP10" s="1" t="s">
        <v>45</v>
      </c>
      <c r="BQ10" s="1" t="s">
        <v>44</v>
      </c>
      <c r="BR10" s="6"/>
      <c r="BS10" s="6"/>
      <c r="BT10" s="1" t="s">
        <v>46</v>
      </c>
      <c r="BU10" s="1" t="s">
        <v>47</v>
      </c>
      <c r="BV10" s="6"/>
      <c r="BW10" s="6"/>
      <c r="BX10" s="1" t="s">
        <v>46</v>
      </c>
      <c r="BY10" s="1" t="s">
        <v>41</v>
      </c>
      <c r="BZ10" s="6"/>
      <c r="CA10" s="6"/>
      <c r="CB10" s="1" t="s">
        <v>46</v>
      </c>
      <c r="CC10" s="1" t="s">
        <v>48</v>
      </c>
      <c r="CD10" s="6"/>
      <c r="CE10" s="6"/>
      <c r="CF10" s="1" t="s">
        <v>46</v>
      </c>
      <c r="CG10" s="1" t="s">
        <v>48</v>
      </c>
      <c r="CH10" s="6"/>
      <c r="CI10" s="6"/>
      <c r="CJ10" s="1" t="s">
        <v>46</v>
      </c>
      <c r="CK10" s="1" t="s">
        <v>39</v>
      </c>
      <c r="CL10" s="6"/>
      <c r="CM10" s="6"/>
      <c r="CN10" s="1" t="s">
        <v>49</v>
      </c>
      <c r="CO10" s="1" t="s">
        <v>39</v>
      </c>
      <c r="CP10" s="6"/>
      <c r="CQ10" s="6"/>
      <c r="CR10" s="1" t="s">
        <v>50</v>
      </c>
      <c r="CS10" s="1" t="s">
        <v>51</v>
      </c>
      <c r="CT10" s="6"/>
      <c r="CU10" s="6"/>
      <c r="CV10" s="1" t="s">
        <v>50</v>
      </c>
      <c r="CW10" s="1" t="s">
        <v>39</v>
      </c>
      <c r="CX10" s="6"/>
      <c r="CY10" s="6"/>
      <c r="CZ10" s="1" t="s">
        <v>50</v>
      </c>
      <c r="DA10" s="1" t="s">
        <v>39</v>
      </c>
      <c r="DB10" s="6"/>
      <c r="DC10" s="6"/>
      <c r="DD10" s="1" t="s">
        <v>59</v>
      </c>
      <c r="DE10" s="1" t="s">
        <v>60</v>
      </c>
      <c r="DF10" s="6"/>
      <c r="DG10" s="6"/>
      <c r="DH10" s="1" t="s">
        <v>52</v>
      </c>
      <c r="DI10" s="1" t="s">
        <v>53</v>
      </c>
      <c r="DJ10" s="6"/>
      <c r="DK10" s="6"/>
      <c r="DL10" s="1" t="s">
        <v>31</v>
      </c>
      <c r="DM10" s="11"/>
    </row>
    <row r="11" spans="1:118" ht="15.75" customHeight="1" x14ac:dyDescent="0.25">
      <c r="A11" s="6">
        <v>10</v>
      </c>
      <c r="B11" s="6">
        <v>3</v>
      </c>
      <c r="C11" s="9" t="s">
        <v>71</v>
      </c>
      <c r="D11" s="8" t="s">
        <v>373</v>
      </c>
      <c r="E11" s="6">
        <v>340.74099999999999</v>
      </c>
      <c r="F11" s="6">
        <v>114.286</v>
      </c>
      <c r="G11" s="6">
        <v>215.99700000000001</v>
      </c>
      <c r="H11" s="10">
        <v>99.858720000000005</v>
      </c>
      <c r="I11" s="3">
        <f t="shared" si="1"/>
        <v>315.85572000000002</v>
      </c>
      <c r="J11" s="3">
        <f t="shared" si="0"/>
        <v>0</v>
      </c>
      <c r="K11" s="3">
        <f t="shared" si="2"/>
        <v>315.85572000000002</v>
      </c>
      <c r="L11" s="1" t="s">
        <v>28</v>
      </c>
      <c r="M11" s="1" t="s">
        <v>29</v>
      </c>
      <c r="N11" s="6"/>
      <c r="O11" s="6"/>
      <c r="P11" s="1" t="s">
        <v>30</v>
      </c>
      <c r="Q11" s="1" t="s">
        <v>34</v>
      </c>
      <c r="R11" s="6"/>
      <c r="S11" s="6"/>
      <c r="T11" s="1" t="s">
        <v>30</v>
      </c>
      <c r="U11" s="1" t="s">
        <v>32</v>
      </c>
      <c r="V11" s="6"/>
      <c r="W11" s="6"/>
      <c r="X11" s="6" t="s">
        <v>30</v>
      </c>
      <c r="Y11" s="6" t="s">
        <v>33</v>
      </c>
      <c r="Z11" s="6"/>
      <c r="AA11" s="6"/>
      <c r="AB11" s="1" t="s">
        <v>30</v>
      </c>
      <c r="AC11" s="1" t="s">
        <v>34</v>
      </c>
      <c r="AD11" s="6"/>
      <c r="AE11" s="6"/>
      <c r="AF11" s="1" t="s">
        <v>35</v>
      </c>
      <c r="AG11" s="1" t="s">
        <v>29</v>
      </c>
      <c r="AH11" s="6"/>
      <c r="AI11" s="6"/>
      <c r="AJ11" s="1" t="s">
        <v>36</v>
      </c>
      <c r="AK11" s="1" t="s">
        <v>37</v>
      </c>
      <c r="AL11" s="6"/>
      <c r="AM11" s="6"/>
      <c r="AN11" s="1" t="s">
        <v>38</v>
      </c>
      <c r="AO11" s="1" t="s">
        <v>39</v>
      </c>
      <c r="AP11" s="6"/>
      <c r="AQ11" s="6"/>
      <c r="AR11" s="1" t="s">
        <v>40</v>
      </c>
      <c r="AS11" s="1" t="s">
        <v>41</v>
      </c>
      <c r="AT11" s="6"/>
      <c r="AU11" s="6"/>
      <c r="AV11" s="6"/>
      <c r="AW11" s="6"/>
      <c r="AX11" s="6"/>
      <c r="AY11" s="6"/>
      <c r="AZ11" s="1" t="s">
        <v>42</v>
      </c>
      <c r="BA11" s="1" t="s">
        <v>39</v>
      </c>
      <c r="BB11" s="6"/>
      <c r="BC11" s="6"/>
      <c r="BD11" s="1" t="s">
        <v>42</v>
      </c>
      <c r="BE11" s="1" t="s">
        <v>33</v>
      </c>
      <c r="BF11" s="6"/>
      <c r="BG11" s="6"/>
      <c r="BH11" s="1" t="s">
        <v>42</v>
      </c>
      <c r="BI11" s="1" t="s">
        <v>39</v>
      </c>
      <c r="BJ11" s="6"/>
      <c r="BK11" s="11"/>
      <c r="BL11" s="1" t="s">
        <v>43</v>
      </c>
      <c r="BM11" s="1" t="s">
        <v>44</v>
      </c>
      <c r="BN11" s="6"/>
      <c r="BO11" s="6"/>
      <c r="BP11" s="1" t="s">
        <v>45</v>
      </c>
      <c r="BQ11" s="1" t="s">
        <v>44</v>
      </c>
      <c r="BR11" s="6"/>
      <c r="BS11" s="6"/>
      <c r="BT11" s="1" t="s">
        <v>46</v>
      </c>
      <c r="BU11" s="1" t="s">
        <v>47</v>
      </c>
      <c r="BV11" s="6"/>
      <c r="BW11" s="6"/>
      <c r="BX11" s="1" t="s">
        <v>46</v>
      </c>
      <c r="BY11" s="1" t="s">
        <v>41</v>
      </c>
      <c r="BZ11" s="6"/>
      <c r="CA11" s="6"/>
      <c r="CB11" s="1" t="s">
        <v>46</v>
      </c>
      <c r="CC11" s="1" t="s">
        <v>48</v>
      </c>
      <c r="CD11" s="6"/>
      <c r="CE11" s="6"/>
      <c r="CF11" s="1" t="s">
        <v>46</v>
      </c>
      <c r="CG11" s="1" t="s">
        <v>48</v>
      </c>
      <c r="CH11" s="6"/>
      <c r="CI11" s="6"/>
      <c r="CJ11" s="1" t="s">
        <v>46</v>
      </c>
      <c r="CK11" s="1" t="s">
        <v>39</v>
      </c>
      <c r="CL11" s="6"/>
      <c r="CM11" s="6"/>
      <c r="CN11" s="1" t="s">
        <v>49</v>
      </c>
      <c r="CO11" s="1" t="s">
        <v>39</v>
      </c>
      <c r="CP11" s="6"/>
      <c r="CQ11" s="6"/>
      <c r="CR11" s="1" t="s">
        <v>50</v>
      </c>
      <c r="CS11" s="1" t="s">
        <v>51</v>
      </c>
      <c r="CT11" s="6"/>
      <c r="CU11" s="6"/>
      <c r="CV11" s="1" t="s">
        <v>50</v>
      </c>
      <c r="CW11" s="1" t="s">
        <v>39</v>
      </c>
      <c r="CX11" s="6"/>
      <c r="CY11" s="6"/>
      <c r="CZ11" s="1" t="s">
        <v>50</v>
      </c>
      <c r="DA11" s="1" t="s">
        <v>39</v>
      </c>
      <c r="DB11" s="6"/>
      <c r="DC11" s="6"/>
      <c r="DD11" s="1" t="s">
        <v>59</v>
      </c>
      <c r="DE11" s="1" t="s">
        <v>60</v>
      </c>
      <c r="DF11" s="6"/>
      <c r="DG11" s="6"/>
      <c r="DH11" s="1" t="s">
        <v>52</v>
      </c>
      <c r="DI11" s="1" t="s">
        <v>53</v>
      </c>
      <c r="DJ11" s="6"/>
      <c r="DK11" s="6"/>
      <c r="DL11" s="1" t="s">
        <v>31</v>
      </c>
      <c r="DM11" s="11"/>
    </row>
    <row r="12" spans="1:118" ht="15.75" customHeight="1" x14ac:dyDescent="0.25">
      <c r="A12" s="6">
        <v>11</v>
      </c>
      <c r="B12" s="6">
        <v>3</v>
      </c>
      <c r="C12" s="9" t="s">
        <v>72</v>
      </c>
      <c r="D12" s="8" t="s">
        <v>373</v>
      </c>
      <c r="E12" s="6">
        <v>147.23599999999999</v>
      </c>
      <c r="F12" s="6">
        <v>44.741999999999997</v>
      </c>
      <c r="G12" s="6">
        <v>-57.631</v>
      </c>
      <c r="H12" s="10">
        <v>94.037400000000005</v>
      </c>
      <c r="I12" s="3">
        <f t="shared" si="1"/>
        <v>36.406400000000005</v>
      </c>
      <c r="J12" s="3">
        <f t="shared" si="0"/>
        <v>0</v>
      </c>
      <c r="K12" s="3">
        <f t="shared" si="2"/>
        <v>36.406400000000005</v>
      </c>
      <c r="L12" s="1" t="s">
        <v>28</v>
      </c>
      <c r="M12" s="1" t="s">
        <v>29</v>
      </c>
      <c r="N12" s="6"/>
      <c r="O12" s="6"/>
      <c r="P12" s="1" t="s">
        <v>30</v>
      </c>
      <c r="Q12" s="1" t="s">
        <v>34</v>
      </c>
      <c r="R12" s="6"/>
      <c r="S12" s="6"/>
      <c r="T12" s="1" t="s">
        <v>30</v>
      </c>
      <c r="U12" s="1" t="s">
        <v>32</v>
      </c>
      <c r="V12" s="6"/>
      <c r="W12" s="6"/>
      <c r="X12" s="6" t="s">
        <v>30</v>
      </c>
      <c r="Y12" s="6" t="s">
        <v>33</v>
      </c>
      <c r="Z12" s="6"/>
      <c r="AA12" s="6"/>
      <c r="AB12" s="1" t="s">
        <v>30</v>
      </c>
      <c r="AC12" s="1" t="s">
        <v>34</v>
      </c>
      <c r="AD12" s="6"/>
      <c r="AE12" s="6"/>
      <c r="AF12" s="1" t="s">
        <v>35</v>
      </c>
      <c r="AG12" s="1" t="s">
        <v>29</v>
      </c>
      <c r="AH12" s="6"/>
      <c r="AI12" s="6"/>
      <c r="AJ12" s="1" t="s">
        <v>36</v>
      </c>
      <c r="AK12" s="1" t="s">
        <v>37</v>
      </c>
      <c r="AL12" s="6"/>
      <c r="AM12" s="6"/>
      <c r="AN12" s="1" t="s">
        <v>38</v>
      </c>
      <c r="AO12" s="1" t="s">
        <v>39</v>
      </c>
      <c r="AP12" s="6"/>
      <c r="AQ12" s="6"/>
      <c r="AR12" s="1" t="s">
        <v>40</v>
      </c>
      <c r="AS12" s="1" t="s">
        <v>41</v>
      </c>
      <c r="AT12" s="6"/>
      <c r="AU12" s="6"/>
      <c r="AV12" s="6"/>
      <c r="AW12" s="6"/>
      <c r="AX12" s="6"/>
      <c r="AY12" s="6"/>
      <c r="AZ12" s="1" t="s">
        <v>42</v>
      </c>
      <c r="BA12" s="1" t="s">
        <v>39</v>
      </c>
      <c r="BB12" s="6"/>
      <c r="BC12" s="6"/>
      <c r="BD12" s="1" t="s">
        <v>42</v>
      </c>
      <c r="BE12" s="1" t="s">
        <v>33</v>
      </c>
      <c r="BF12" s="6"/>
      <c r="BG12" s="6"/>
      <c r="BH12" s="1" t="s">
        <v>42</v>
      </c>
      <c r="BI12" s="1" t="s">
        <v>39</v>
      </c>
      <c r="BJ12" s="6"/>
      <c r="BK12" s="11"/>
      <c r="BL12" s="1" t="s">
        <v>43</v>
      </c>
      <c r="BM12" s="1" t="s">
        <v>44</v>
      </c>
      <c r="BN12" s="6"/>
      <c r="BO12" s="6"/>
      <c r="BP12" s="1" t="s">
        <v>45</v>
      </c>
      <c r="BQ12" s="1" t="s">
        <v>44</v>
      </c>
      <c r="BR12" s="6"/>
      <c r="BS12" s="6"/>
      <c r="BT12" s="1" t="s">
        <v>46</v>
      </c>
      <c r="BU12" s="1" t="s">
        <v>47</v>
      </c>
      <c r="BV12" s="6"/>
      <c r="BW12" s="6"/>
      <c r="BX12" s="1" t="s">
        <v>46</v>
      </c>
      <c r="BY12" s="1" t="s">
        <v>41</v>
      </c>
      <c r="BZ12" s="6"/>
      <c r="CA12" s="6"/>
      <c r="CB12" s="1" t="s">
        <v>46</v>
      </c>
      <c r="CC12" s="1" t="s">
        <v>48</v>
      </c>
      <c r="CD12" s="6"/>
      <c r="CE12" s="6"/>
      <c r="CF12" s="1" t="s">
        <v>46</v>
      </c>
      <c r="CG12" s="1" t="s">
        <v>48</v>
      </c>
      <c r="CH12" s="6"/>
      <c r="CI12" s="6"/>
      <c r="CJ12" s="1" t="s">
        <v>46</v>
      </c>
      <c r="CK12" s="1" t="s">
        <v>39</v>
      </c>
      <c r="CL12" s="6"/>
      <c r="CM12" s="6"/>
      <c r="CN12" s="1" t="s">
        <v>49</v>
      </c>
      <c r="CO12" s="1" t="s">
        <v>39</v>
      </c>
      <c r="CP12" s="6"/>
      <c r="CQ12" s="6"/>
      <c r="CR12" s="1" t="s">
        <v>50</v>
      </c>
      <c r="CS12" s="1" t="s">
        <v>51</v>
      </c>
      <c r="CT12" s="6"/>
      <c r="CU12" s="6"/>
      <c r="CV12" s="1" t="s">
        <v>50</v>
      </c>
      <c r="CW12" s="1" t="s">
        <v>39</v>
      </c>
      <c r="CX12" s="6"/>
      <c r="CY12" s="6"/>
      <c r="CZ12" s="1" t="s">
        <v>50</v>
      </c>
      <c r="DA12" s="1" t="s">
        <v>39</v>
      </c>
      <c r="DB12" s="6"/>
      <c r="DC12" s="6"/>
      <c r="DD12" s="1" t="s">
        <v>59</v>
      </c>
      <c r="DE12" s="1" t="s">
        <v>60</v>
      </c>
      <c r="DF12" s="6"/>
      <c r="DG12" s="6"/>
      <c r="DH12" s="1" t="s">
        <v>52</v>
      </c>
      <c r="DI12" s="1" t="s">
        <v>53</v>
      </c>
      <c r="DJ12" s="6"/>
      <c r="DK12" s="6"/>
      <c r="DL12" s="1" t="s">
        <v>31</v>
      </c>
      <c r="DM12" s="11"/>
    </row>
    <row r="13" spans="1:118" s="34" customFormat="1" ht="15.75" customHeight="1" x14ac:dyDescent="0.25">
      <c r="A13" s="27">
        <v>12</v>
      </c>
      <c r="B13" s="27">
        <v>3</v>
      </c>
      <c r="C13" s="28" t="s">
        <v>73</v>
      </c>
      <c r="D13" s="29" t="s">
        <v>373</v>
      </c>
      <c r="E13" s="27">
        <v>210.73500000000001</v>
      </c>
      <c r="F13" s="27">
        <v>550.43399999999997</v>
      </c>
      <c r="G13" s="27">
        <v>-496.90699999999998</v>
      </c>
      <c r="H13" s="30">
        <v>57.771839999999997</v>
      </c>
      <c r="I13" s="31">
        <f t="shared" si="1"/>
        <v>-439.13515999999998</v>
      </c>
      <c r="J13" s="31">
        <f t="shared" si="0"/>
        <v>0</v>
      </c>
      <c r="K13" s="3">
        <f t="shared" si="2"/>
        <v>-439.13515999999998</v>
      </c>
      <c r="L13" s="32" t="s">
        <v>28</v>
      </c>
      <c r="M13" s="32" t="s">
        <v>29</v>
      </c>
      <c r="N13" s="27"/>
      <c r="O13" s="27"/>
      <c r="P13" s="32" t="s">
        <v>30</v>
      </c>
      <c r="Q13" s="32" t="s">
        <v>34</v>
      </c>
      <c r="R13" s="27"/>
      <c r="S13" s="27"/>
      <c r="T13" s="32" t="s">
        <v>30</v>
      </c>
      <c r="U13" s="32" t="s">
        <v>32</v>
      </c>
      <c r="V13" s="27"/>
      <c r="W13" s="27"/>
      <c r="X13" s="27" t="s">
        <v>30</v>
      </c>
      <c r="Y13" s="27" t="s">
        <v>33</v>
      </c>
      <c r="Z13" s="27"/>
      <c r="AA13" s="27"/>
      <c r="AB13" s="32" t="s">
        <v>30</v>
      </c>
      <c r="AC13" s="32" t="s">
        <v>34</v>
      </c>
      <c r="AD13" s="27"/>
      <c r="AE13" s="27"/>
      <c r="AF13" s="32" t="s">
        <v>35</v>
      </c>
      <c r="AG13" s="32" t="s">
        <v>29</v>
      </c>
      <c r="AH13" s="27"/>
      <c r="AI13" s="27"/>
      <c r="AJ13" s="32" t="s">
        <v>36</v>
      </c>
      <c r="AK13" s="32" t="s">
        <v>37</v>
      </c>
      <c r="AL13" s="27"/>
      <c r="AM13" s="27"/>
      <c r="AN13" s="32" t="s">
        <v>38</v>
      </c>
      <c r="AO13" s="32" t="s">
        <v>39</v>
      </c>
      <c r="AP13" s="27"/>
      <c r="AQ13" s="27"/>
      <c r="AR13" s="32" t="s">
        <v>40</v>
      </c>
      <c r="AS13" s="32" t="s">
        <v>41</v>
      </c>
      <c r="AT13" s="27"/>
      <c r="AU13" s="27"/>
      <c r="AV13" s="27"/>
      <c r="AW13" s="27"/>
      <c r="AX13" s="27"/>
      <c r="AY13" s="27"/>
      <c r="AZ13" s="32" t="s">
        <v>42</v>
      </c>
      <c r="BA13" s="32" t="s">
        <v>39</v>
      </c>
      <c r="BB13" s="27"/>
      <c r="BC13" s="27"/>
      <c r="BD13" s="32" t="s">
        <v>42</v>
      </c>
      <c r="BE13" s="32" t="s">
        <v>33</v>
      </c>
      <c r="BF13" s="27"/>
      <c r="BG13" s="27"/>
      <c r="BH13" s="32" t="s">
        <v>42</v>
      </c>
      <c r="BI13" s="32" t="s">
        <v>39</v>
      </c>
      <c r="BJ13" s="27"/>
      <c r="BK13" s="33"/>
      <c r="BL13" s="32" t="s">
        <v>43</v>
      </c>
      <c r="BM13" s="32" t="s">
        <v>44</v>
      </c>
      <c r="BN13" s="27"/>
      <c r="BO13" s="27"/>
      <c r="BP13" s="32" t="s">
        <v>45</v>
      </c>
      <c r="BQ13" s="32" t="s">
        <v>44</v>
      </c>
      <c r="BR13" s="27"/>
      <c r="BS13" s="27"/>
      <c r="BT13" s="32" t="s">
        <v>46</v>
      </c>
      <c r="BU13" s="32" t="s">
        <v>47</v>
      </c>
      <c r="BV13" s="27"/>
      <c r="BW13" s="27"/>
      <c r="BX13" s="32" t="s">
        <v>46</v>
      </c>
      <c r="BY13" s="32" t="s">
        <v>41</v>
      </c>
      <c r="BZ13" s="27"/>
      <c r="CA13" s="27"/>
      <c r="CB13" s="32" t="s">
        <v>46</v>
      </c>
      <c r="CC13" s="32" t="s">
        <v>48</v>
      </c>
      <c r="CD13" s="27"/>
      <c r="CE13" s="27"/>
      <c r="CF13" s="32" t="s">
        <v>46</v>
      </c>
      <c r="CG13" s="32" t="s">
        <v>48</v>
      </c>
      <c r="CH13" s="27"/>
      <c r="CI13" s="27"/>
      <c r="CJ13" s="32" t="s">
        <v>46</v>
      </c>
      <c r="CK13" s="32" t="s">
        <v>39</v>
      </c>
      <c r="CL13" s="27"/>
      <c r="CM13" s="27"/>
      <c r="CN13" s="32" t="s">
        <v>49</v>
      </c>
      <c r="CO13" s="32" t="s">
        <v>39</v>
      </c>
      <c r="CP13" s="27"/>
      <c r="CQ13" s="27"/>
      <c r="CR13" s="32" t="s">
        <v>50</v>
      </c>
      <c r="CS13" s="32" t="s">
        <v>51</v>
      </c>
      <c r="CT13" s="27"/>
      <c r="CU13" s="27"/>
      <c r="CV13" s="32" t="s">
        <v>50</v>
      </c>
      <c r="CW13" s="32" t="s">
        <v>39</v>
      </c>
      <c r="CX13" s="27"/>
      <c r="CY13" s="27"/>
      <c r="CZ13" s="32" t="s">
        <v>50</v>
      </c>
      <c r="DA13" s="32" t="s">
        <v>39</v>
      </c>
      <c r="DB13" s="27"/>
      <c r="DC13" s="27"/>
      <c r="DD13" s="32" t="s">
        <v>59</v>
      </c>
      <c r="DE13" s="32" t="s">
        <v>60</v>
      </c>
      <c r="DF13" s="27"/>
      <c r="DG13" s="27"/>
      <c r="DH13" s="32" t="s">
        <v>52</v>
      </c>
      <c r="DI13" s="32" t="s">
        <v>53</v>
      </c>
      <c r="DJ13" s="27"/>
      <c r="DK13" s="27"/>
      <c r="DL13" s="32" t="s">
        <v>31</v>
      </c>
      <c r="DM13" s="33"/>
    </row>
    <row r="14" spans="1:118" ht="15.75" customHeight="1" x14ac:dyDescent="0.25">
      <c r="A14" s="6">
        <v>13</v>
      </c>
      <c r="B14" s="6">
        <v>3</v>
      </c>
      <c r="C14" s="9" t="s">
        <v>74</v>
      </c>
      <c r="D14" s="8" t="s">
        <v>373</v>
      </c>
      <c r="E14" s="6">
        <v>62.835000000000001</v>
      </c>
      <c r="F14" s="6">
        <v>1.4079999999999999</v>
      </c>
      <c r="G14" s="6">
        <v>61.427</v>
      </c>
      <c r="H14" s="10">
        <v>97.694519999999997</v>
      </c>
      <c r="I14" s="3">
        <f t="shared" si="1"/>
        <v>159.12152</v>
      </c>
      <c r="J14" s="3">
        <f t="shared" si="0"/>
        <v>0</v>
      </c>
      <c r="K14" s="3">
        <f t="shared" si="2"/>
        <v>159.12152</v>
      </c>
      <c r="L14" s="1" t="s">
        <v>28</v>
      </c>
      <c r="M14" s="1" t="s">
        <v>29</v>
      </c>
      <c r="N14" s="6"/>
      <c r="O14" s="6"/>
      <c r="P14" s="1" t="s">
        <v>30</v>
      </c>
      <c r="Q14" s="1" t="s">
        <v>34</v>
      </c>
      <c r="R14" s="6"/>
      <c r="S14" s="6"/>
      <c r="T14" s="1" t="s">
        <v>30</v>
      </c>
      <c r="U14" s="1" t="s">
        <v>32</v>
      </c>
      <c r="V14" s="6"/>
      <c r="W14" s="6"/>
      <c r="X14" s="6" t="s">
        <v>30</v>
      </c>
      <c r="Y14" s="6" t="s">
        <v>33</v>
      </c>
      <c r="Z14" s="6"/>
      <c r="AA14" s="6"/>
      <c r="AB14" s="1" t="s">
        <v>30</v>
      </c>
      <c r="AC14" s="1" t="s">
        <v>34</v>
      </c>
      <c r="AD14" s="6"/>
      <c r="AE14" s="6"/>
      <c r="AF14" s="1" t="s">
        <v>35</v>
      </c>
      <c r="AG14" s="1" t="s">
        <v>29</v>
      </c>
      <c r="AH14" s="6"/>
      <c r="AI14" s="6"/>
      <c r="AJ14" s="1" t="s">
        <v>36</v>
      </c>
      <c r="AK14" s="1" t="s">
        <v>37</v>
      </c>
      <c r="AL14" s="6"/>
      <c r="AM14" s="6"/>
      <c r="AN14" s="1" t="s">
        <v>38</v>
      </c>
      <c r="AO14" s="1" t="s">
        <v>39</v>
      </c>
      <c r="AP14" s="6"/>
      <c r="AQ14" s="6"/>
      <c r="AR14" s="1" t="s">
        <v>40</v>
      </c>
      <c r="AS14" s="1" t="s">
        <v>41</v>
      </c>
      <c r="AT14" s="6"/>
      <c r="AU14" s="6"/>
      <c r="AV14" s="6"/>
      <c r="AW14" s="6"/>
      <c r="AX14" s="6"/>
      <c r="AY14" s="6"/>
      <c r="AZ14" s="1" t="s">
        <v>42</v>
      </c>
      <c r="BA14" s="1" t="s">
        <v>39</v>
      </c>
      <c r="BB14" s="6"/>
      <c r="BC14" s="6"/>
      <c r="BD14" s="1" t="s">
        <v>42</v>
      </c>
      <c r="BE14" s="1" t="s">
        <v>33</v>
      </c>
      <c r="BF14" s="6"/>
      <c r="BG14" s="6"/>
      <c r="BH14" s="1" t="s">
        <v>42</v>
      </c>
      <c r="BI14" s="1" t="s">
        <v>39</v>
      </c>
      <c r="BJ14" s="6"/>
      <c r="BK14" s="11"/>
      <c r="BL14" s="1" t="s">
        <v>43</v>
      </c>
      <c r="BM14" s="1" t="s">
        <v>44</v>
      </c>
      <c r="BN14" s="6"/>
      <c r="BO14" s="6"/>
      <c r="BP14" s="1" t="s">
        <v>45</v>
      </c>
      <c r="BQ14" s="1" t="s">
        <v>44</v>
      </c>
      <c r="BR14" s="6"/>
      <c r="BS14" s="6"/>
      <c r="BT14" s="1" t="s">
        <v>46</v>
      </c>
      <c r="BU14" s="1" t="s">
        <v>47</v>
      </c>
      <c r="BV14" s="6"/>
      <c r="BW14" s="6"/>
      <c r="BX14" s="1" t="s">
        <v>46</v>
      </c>
      <c r="BY14" s="1" t="s">
        <v>41</v>
      </c>
      <c r="BZ14" s="6"/>
      <c r="CA14" s="6"/>
      <c r="CB14" s="1" t="s">
        <v>46</v>
      </c>
      <c r="CC14" s="1" t="s">
        <v>48</v>
      </c>
      <c r="CD14" s="6"/>
      <c r="CE14" s="6"/>
      <c r="CF14" s="1" t="s">
        <v>46</v>
      </c>
      <c r="CG14" s="1" t="s">
        <v>48</v>
      </c>
      <c r="CH14" s="6"/>
      <c r="CI14" s="6"/>
      <c r="CJ14" s="1" t="s">
        <v>46</v>
      </c>
      <c r="CK14" s="1" t="s">
        <v>39</v>
      </c>
      <c r="CL14" s="6"/>
      <c r="CM14" s="6"/>
      <c r="CN14" s="1" t="s">
        <v>49</v>
      </c>
      <c r="CO14" s="1" t="s">
        <v>39</v>
      </c>
      <c r="CP14" s="6"/>
      <c r="CQ14" s="6"/>
      <c r="CR14" s="1" t="s">
        <v>50</v>
      </c>
      <c r="CS14" s="1" t="s">
        <v>51</v>
      </c>
      <c r="CT14" s="6"/>
      <c r="CU14" s="6"/>
      <c r="CV14" s="1" t="s">
        <v>50</v>
      </c>
      <c r="CW14" s="1" t="s">
        <v>39</v>
      </c>
      <c r="CX14" s="6"/>
      <c r="CY14" s="6"/>
      <c r="CZ14" s="1" t="s">
        <v>50</v>
      </c>
      <c r="DA14" s="1" t="s">
        <v>39</v>
      </c>
      <c r="DB14" s="6"/>
      <c r="DC14" s="6"/>
      <c r="DD14" s="1" t="s">
        <v>59</v>
      </c>
      <c r="DE14" s="1" t="s">
        <v>60</v>
      </c>
      <c r="DF14" s="6"/>
      <c r="DG14" s="6"/>
      <c r="DH14" s="1" t="s">
        <v>52</v>
      </c>
      <c r="DI14" s="1" t="s">
        <v>53</v>
      </c>
      <c r="DJ14" s="6"/>
      <c r="DK14" s="6"/>
      <c r="DL14" s="1" t="s">
        <v>31</v>
      </c>
      <c r="DM14" s="11"/>
    </row>
    <row r="15" spans="1:118" s="42" customFormat="1" ht="15.75" customHeight="1" x14ac:dyDescent="0.25">
      <c r="A15" s="35">
        <v>14</v>
      </c>
      <c r="B15" s="35">
        <v>3</v>
      </c>
      <c r="C15" s="36" t="s">
        <v>75</v>
      </c>
      <c r="D15" s="37" t="s">
        <v>373</v>
      </c>
      <c r="E15" s="35">
        <v>17.292000000000002</v>
      </c>
      <c r="F15" s="35">
        <v>3.423</v>
      </c>
      <c r="G15" s="35">
        <v>12.714</v>
      </c>
      <c r="H15" s="38">
        <v>21.93336</v>
      </c>
      <c r="I15" s="39">
        <f t="shared" si="1"/>
        <v>34.647359999999999</v>
      </c>
      <c r="J15" s="39">
        <f t="shared" si="0"/>
        <v>1.06</v>
      </c>
      <c r="K15" s="3">
        <f t="shared" si="2"/>
        <v>33.587359999999997</v>
      </c>
      <c r="L15" s="40" t="s">
        <v>28</v>
      </c>
      <c r="M15" s="40" t="s">
        <v>29</v>
      </c>
      <c r="N15" s="35"/>
      <c r="O15" s="35"/>
      <c r="P15" s="40" t="s">
        <v>30</v>
      </c>
      <c r="Q15" s="40" t="s">
        <v>34</v>
      </c>
      <c r="R15" s="35"/>
      <c r="S15" s="35"/>
      <c r="T15" s="40" t="s">
        <v>30</v>
      </c>
      <c r="U15" s="40" t="s">
        <v>32</v>
      </c>
      <c r="V15" s="35"/>
      <c r="W15" s="35"/>
      <c r="X15" s="35" t="s">
        <v>30</v>
      </c>
      <c r="Y15" s="35" t="s">
        <v>33</v>
      </c>
      <c r="Z15" s="35"/>
      <c r="AA15" s="35"/>
      <c r="AB15" s="40" t="s">
        <v>30</v>
      </c>
      <c r="AC15" s="40" t="s">
        <v>34</v>
      </c>
      <c r="AD15" s="35"/>
      <c r="AE15" s="35"/>
      <c r="AF15" s="40" t="s">
        <v>35</v>
      </c>
      <c r="AG15" s="40" t="s">
        <v>29</v>
      </c>
      <c r="AH15" s="35"/>
      <c r="AI15" s="35"/>
      <c r="AJ15" s="40" t="s">
        <v>36</v>
      </c>
      <c r="AK15" s="40" t="s">
        <v>37</v>
      </c>
      <c r="AL15" s="35"/>
      <c r="AM15" s="35"/>
      <c r="AN15" s="40" t="s">
        <v>38</v>
      </c>
      <c r="AO15" s="40" t="s">
        <v>39</v>
      </c>
      <c r="AP15" s="35"/>
      <c r="AQ15" s="35"/>
      <c r="AR15" s="40" t="s">
        <v>40</v>
      </c>
      <c r="AS15" s="40" t="s">
        <v>41</v>
      </c>
      <c r="AT15" s="35"/>
      <c r="AU15" s="35"/>
      <c r="AV15" s="35"/>
      <c r="AW15" s="35"/>
      <c r="AX15" s="35"/>
      <c r="AY15" s="35"/>
      <c r="AZ15" s="40" t="s">
        <v>42</v>
      </c>
      <c r="BA15" s="40" t="s">
        <v>39</v>
      </c>
      <c r="BB15" s="35"/>
      <c r="BC15" s="35"/>
      <c r="BD15" s="40" t="s">
        <v>42</v>
      </c>
      <c r="BE15" s="40" t="s">
        <v>33</v>
      </c>
      <c r="BF15" s="35"/>
      <c r="BG15" s="35"/>
      <c r="BH15" s="40" t="s">
        <v>42</v>
      </c>
      <c r="BI15" s="40" t="s">
        <v>39</v>
      </c>
      <c r="BJ15" s="35"/>
      <c r="BK15" s="41"/>
      <c r="BL15" s="40" t="s">
        <v>43</v>
      </c>
      <c r="BM15" s="40" t="s">
        <v>44</v>
      </c>
      <c r="BN15" s="35"/>
      <c r="BO15" s="35"/>
      <c r="BP15" s="40" t="s">
        <v>45</v>
      </c>
      <c r="BQ15" s="40" t="s">
        <v>44</v>
      </c>
      <c r="BR15" s="35"/>
      <c r="BS15" s="35"/>
      <c r="BT15" s="40" t="s">
        <v>46</v>
      </c>
      <c r="BU15" s="40" t="s">
        <v>47</v>
      </c>
      <c r="BV15" s="35"/>
      <c r="BW15" s="35"/>
      <c r="BX15" s="40" t="s">
        <v>46</v>
      </c>
      <c r="BY15" s="40" t="s">
        <v>41</v>
      </c>
      <c r="BZ15" s="35"/>
      <c r="CA15" s="35"/>
      <c r="CB15" s="40" t="s">
        <v>46</v>
      </c>
      <c r="CC15" s="40" t="s">
        <v>48</v>
      </c>
      <c r="CD15" s="35"/>
      <c r="CE15" s="35"/>
      <c r="CF15" s="40" t="s">
        <v>46</v>
      </c>
      <c r="CG15" s="40" t="s">
        <v>48</v>
      </c>
      <c r="CH15" s="35"/>
      <c r="CI15" s="35"/>
      <c r="CJ15" s="40" t="s">
        <v>46</v>
      </c>
      <c r="CK15" s="40" t="s">
        <v>39</v>
      </c>
      <c r="CL15" s="35"/>
      <c r="CM15" s="35"/>
      <c r="CN15" s="40" t="s">
        <v>49</v>
      </c>
      <c r="CO15" s="40" t="s">
        <v>39</v>
      </c>
      <c r="CP15" s="35"/>
      <c r="CQ15" s="35"/>
      <c r="CR15" s="40" t="s">
        <v>50</v>
      </c>
      <c r="CS15" s="40" t="s">
        <v>51</v>
      </c>
      <c r="CT15" s="35"/>
      <c r="CU15" s="35"/>
      <c r="CV15" s="40" t="s">
        <v>50</v>
      </c>
      <c r="CW15" s="40" t="s">
        <v>39</v>
      </c>
      <c r="CX15" s="35"/>
      <c r="CY15" s="35"/>
      <c r="CZ15" s="40" t="s">
        <v>50</v>
      </c>
      <c r="DA15" s="40" t="s">
        <v>39</v>
      </c>
      <c r="DB15" s="35"/>
      <c r="DC15" s="35"/>
      <c r="DD15" s="40" t="s">
        <v>59</v>
      </c>
      <c r="DE15" s="40" t="s">
        <v>60</v>
      </c>
      <c r="DF15" s="35"/>
      <c r="DG15" s="35"/>
      <c r="DH15" s="40" t="s">
        <v>52</v>
      </c>
      <c r="DI15" s="40" t="s">
        <v>53</v>
      </c>
      <c r="DJ15" s="35"/>
      <c r="DK15" s="35"/>
      <c r="DL15" s="40" t="s">
        <v>31</v>
      </c>
      <c r="DM15" s="41">
        <v>1.06</v>
      </c>
      <c r="DN15" s="42" t="s">
        <v>518</v>
      </c>
    </row>
    <row r="16" spans="1:118" ht="15.75" customHeight="1" x14ac:dyDescent="0.25">
      <c r="A16" s="6">
        <v>15</v>
      </c>
      <c r="B16" s="6">
        <v>3</v>
      </c>
      <c r="C16" s="9" t="s">
        <v>76</v>
      </c>
      <c r="D16" s="8" t="s">
        <v>373</v>
      </c>
      <c r="E16" s="6">
        <v>198.26</v>
      </c>
      <c r="F16" s="6">
        <v>42.771999999999998</v>
      </c>
      <c r="G16" s="6">
        <v>155.488</v>
      </c>
      <c r="H16" s="10">
        <v>92.391000000000005</v>
      </c>
      <c r="I16" s="3">
        <f t="shared" si="1"/>
        <v>247.87900000000002</v>
      </c>
      <c r="J16" s="3">
        <f t="shared" si="0"/>
        <v>0</v>
      </c>
      <c r="K16" s="3">
        <f t="shared" si="2"/>
        <v>247.87900000000002</v>
      </c>
      <c r="L16" s="1" t="s">
        <v>28</v>
      </c>
      <c r="M16" s="1" t="s">
        <v>29</v>
      </c>
      <c r="N16" s="6"/>
      <c r="O16" s="6"/>
      <c r="P16" s="1" t="s">
        <v>30</v>
      </c>
      <c r="Q16" s="1" t="s">
        <v>34</v>
      </c>
      <c r="R16" s="6"/>
      <c r="S16" s="6"/>
      <c r="T16" s="1" t="s">
        <v>30</v>
      </c>
      <c r="U16" s="1" t="s">
        <v>32</v>
      </c>
      <c r="V16" s="6"/>
      <c r="W16" s="6"/>
      <c r="X16" s="6" t="s">
        <v>30</v>
      </c>
      <c r="Y16" s="6" t="s">
        <v>33</v>
      </c>
      <c r="Z16" s="6"/>
      <c r="AA16" s="6"/>
      <c r="AB16" s="1" t="s">
        <v>30</v>
      </c>
      <c r="AC16" s="1" t="s">
        <v>34</v>
      </c>
      <c r="AD16" s="6"/>
      <c r="AE16" s="6"/>
      <c r="AF16" s="1" t="s">
        <v>35</v>
      </c>
      <c r="AG16" s="1" t="s">
        <v>29</v>
      </c>
      <c r="AH16" s="6"/>
      <c r="AI16" s="6"/>
      <c r="AJ16" s="1" t="s">
        <v>36</v>
      </c>
      <c r="AK16" s="1" t="s">
        <v>37</v>
      </c>
      <c r="AL16" s="6"/>
      <c r="AM16" s="6"/>
      <c r="AN16" s="1" t="s">
        <v>38</v>
      </c>
      <c r="AO16" s="1" t="s">
        <v>39</v>
      </c>
      <c r="AP16" s="6"/>
      <c r="AQ16" s="6"/>
      <c r="AR16" s="1" t="s">
        <v>40</v>
      </c>
      <c r="AS16" s="1" t="s">
        <v>41</v>
      </c>
      <c r="AT16" s="6"/>
      <c r="AU16" s="6"/>
      <c r="AV16" s="6"/>
      <c r="AW16" s="6"/>
      <c r="AX16" s="6"/>
      <c r="AY16" s="6"/>
      <c r="AZ16" s="1" t="s">
        <v>42</v>
      </c>
      <c r="BA16" s="1" t="s">
        <v>39</v>
      </c>
      <c r="BB16" s="6"/>
      <c r="BC16" s="6"/>
      <c r="BD16" s="1" t="s">
        <v>42</v>
      </c>
      <c r="BE16" s="1" t="s">
        <v>33</v>
      </c>
      <c r="BF16" s="6"/>
      <c r="BG16" s="6"/>
      <c r="BH16" s="1" t="s">
        <v>42</v>
      </c>
      <c r="BI16" s="1" t="s">
        <v>39</v>
      </c>
      <c r="BJ16" s="6"/>
      <c r="BK16" s="11"/>
      <c r="BL16" s="1" t="s">
        <v>43</v>
      </c>
      <c r="BM16" s="1" t="s">
        <v>44</v>
      </c>
      <c r="BN16" s="6"/>
      <c r="BO16" s="6"/>
      <c r="BP16" s="1" t="s">
        <v>45</v>
      </c>
      <c r="BQ16" s="1" t="s">
        <v>44</v>
      </c>
      <c r="BR16" s="6"/>
      <c r="BS16" s="6"/>
      <c r="BT16" s="1" t="s">
        <v>46</v>
      </c>
      <c r="BU16" s="1" t="s">
        <v>47</v>
      </c>
      <c r="BV16" s="6"/>
      <c r="BW16" s="6"/>
      <c r="BX16" s="1" t="s">
        <v>46</v>
      </c>
      <c r="BY16" s="1" t="s">
        <v>41</v>
      </c>
      <c r="BZ16" s="6"/>
      <c r="CA16" s="6"/>
      <c r="CB16" s="1" t="s">
        <v>46</v>
      </c>
      <c r="CC16" s="1" t="s">
        <v>48</v>
      </c>
      <c r="CD16" s="6"/>
      <c r="CE16" s="6"/>
      <c r="CF16" s="1" t="s">
        <v>46</v>
      </c>
      <c r="CG16" s="1" t="s">
        <v>48</v>
      </c>
      <c r="CH16" s="6"/>
      <c r="CI16" s="6"/>
      <c r="CJ16" s="1" t="s">
        <v>46</v>
      </c>
      <c r="CK16" s="1" t="s">
        <v>39</v>
      </c>
      <c r="CL16" s="6"/>
      <c r="CM16" s="6"/>
      <c r="CN16" s="1" t="s">
        <v>49</v>
      </c>
      <c r="CO16" s="1" t="s">
        <v>39</v>
      </c>
      <c r="CP16" s="6"/>
      <c r="CQ16" s="6"/>
      <c r="CR16" s="1" t="s">
        <v>50</v>
      </c>
      <c r="CS16" s="1" t="s">
        <v>51</v>
      </c>
      <c r="CT16" s="6"/>
      <c r="CU16" s="6"/>
      <c r="CV16" s="1" t="s">
        <v>50</v>
      </c>
      <c r="CW16" s="1" t="s">
        <v>39</v>
      </c>
      <c r="CX16" s="6"/>
      <c r="CY16" s="6"/>
      <c r="CZ16" s="1" t="s">
        <v>50</v>
      </c>
      <c r="DA16" s="1" t="s">
        <v>39</v>
      </c>
      <c r="DB16" s="6"/>
      <c r="DC16" s="6"/>
      <c r="DD16" s="1" t="s">
        <v>59</v>
      </c>
      <c r="DE16" s="1" t="s">
        <v>60</v>
      </c>
      <c r="DF16" s="6"/>
      <c r="DG16" s="6"/>
      <c r="DH16" s="1" t="s">
        <v>52</v>
      </c>
      <c r="DI16" s="1" t="s">
        <v>53</v>
      </c>
      <c r="DJ16" s="6"/>
      <c r="DK16" s="6"/>
      <c r="DL16" s="1" t="s">
        <v>31</v>
      </c>
      <c r="DM16" s="11"/>
    </row>
    <row r="17" spans="1:118" s="34" customFormat="1" ht="15.75" customHeight="1" x14ac:dyDescent="0.25">
      <c r="A17" s="27">
        <v>16</v>
      </c>
      <c r="B17" s="27">
        <v>1</v>
      </c>
      <c r="C17" s="28" t="s">
        <v>77</v>
      </c>
      <c r="D17" s="29" t="s">
        <v>373</v>
      </c>
      <c r="E17" s="27">
        <v>-198.30799999999999</v>
      </c>
      <c r="F17" s="27">
        <v>23.745999999999999</v>
      </c>
      <c r="G17" s="27">
        <v>-222.054</v>
      </c>
      <c r="H17" s="30">
        <v>23.09712</v>
      </c>
      <c r="I17" s="31">
        <f t="shared" si="1"/>
        <v>-198.95688000000001</v>
      </c>
      <c r="J17" s="31">
        <f t="shared" si="0"/>
        <v>0</v>
      </c>
      <c r="K17" s="3">
        <f t="shared" si="2"/>
        <v>-198.95688000000001</v>
      </c>
      <c r="L17" s="32" t="s">
        <v>28</v>
      </c>
      <c r="M17" s="32" t="s">
        <v>29</v>
      </c>
      <c r="N17" s="27"/>
      <c r="O17" s="27"/>
      <c r="P17" s="32" t="s">
        <v>30</v>
      </c>
      <c r="Q17" s="32" t="s">
        <v>34</v>
      </c>
      <c r="R17" s="27"/>
      <c r="S17" s="27"/>
      <c r="T17" s="32" t="s">
        <v>30</v>
      </c>
      <c r="U17" s="32" t="s">
        <v>32</v>
      </c>
      <c r="V17" s="27"/>
      <c r="W17" s="27"/>
      <c r="X17" s="27" t="s">
        <v>30</v>
      </c>
      <c r="Y17" s="27" t="s">
        <v>33</v>
      </c>
      <c r="Z17" s="27"/>
      <c r="AA17" s="27"/>
      <c r="AB17" s="32" t="s">
        <v>30</v>
      </c>
      <c r="AC17" s="32" t="s">
        <v>34</v>
      </c>
      <c r="AD17" s="27"/>
      <c r="AE17" s="27"/>
      <c r="AF17" s="32" t="s">
        <v>35</v>
      </c>
      <c r="AG17" s="32" t="s">
        <v>29</v>
      </c>
      <c r="AH17" s="27"/>
      <c r="AI17" s="27"/>
      <c r="AJ17" s="32" t="s">
        <v>36</v>
      </c>
      <c r="AK17" s="32" t="s">
        <v>37</v>
      </c>
      <c r="AL17" s="27"/>
      <c r="AM17" s="27"/>
      <c r="AN17" s="32" t="s">
        <v>38</v>
      </c>
      <c r="AO17" s="32" t="s">
        <v>39</v>
      </c>
      <c r="AP17" s="27"/>
      <c r="AQ17" s="27"/>
      <c r="AR17" s="32" t="s">
        <v>40</v>
      </c>
      <c r="AS17" s="32" t="s">
        <v>41</v>
      </c>
      <c r="AT17" s="27"/>
      <c r="AU17" s="27"/>
      <c r="AV17" s="27"/>
      <c r="AW17" s="27"/>
      <c r="AX17" s="27"/>
      <c r="AY17" s="27"/>
      <c r="AZ17" s="32" t="s">
        <v>42</v>
      </c>
      <c r="BA17" s="32" t="s">
        <v>39</v>
      </c>
      <c r="BB17" s="27"/>
      <c r="BC17" s="27"/>
      <c r="BD17" s="32" t="s">
        <v>42</v>
      </c>
      <c r="BE17" s="32" t="s">
        <v>33</v>
      </c>
      <c r="BF17" s="27"/>
      <c r="BG17" s="27"/>
      <c r="BH17" s="32" t="s">
        <v>42</v>
      </c>
      <c r="BI17" s="32" t="s">
        <v>39</v>
      </c>
      <c r="BJ17" s="27"/>
      <c r="BK17" s="33"/>
      <c r="BL17" s="32" t="s">
        <v>43</v>
      </c>
      <c r="BM17" s="32" t="s">
        <v>44</v>
      </c>
      <c r="BN17" s="27"/>
      <c r="BO17" s="27"/>
      <c r="BP17" s="32" t="s">
        <v>45</v>
      </c>
      <c r="BQ17" s="32" t="s">
        <v>44</v>
      </c>
      <c r="BR17" s="27"/>
      <c r="BS17" s="27"/>
      <c r="BT17" s="32" t="s">
        <v>46</v>
      </c>
      <c r="BU17" s="32" t="s">
        <v>47</v>
      </c>
      <c r="BV17" s="27"/>
      <c r="BW17" s="27"/>
      <c r="BX17" s="32" t="s">
        <v>46</v>
      </c>
      <c r="BY17" s="32" t="s">
        <v>41</v>
      </c>
      <c r="BZ17" s="27"/>
      <c r="CA17" s="27"/>
      <c r="CB17" s="32" t="s">
        <v>46</v>
      </c>
      <c r="CC17" s="32" t="s">
        <v>48</v>
      </c>
      <c r="CD17" s="27"/>
      <c r="CE17" s="27"/>
      <c r="CF17" s="32" t="s">
        <v>46</v>
      </c>
      <c r="CG17" s="32" t="s">
        <v>48</v>
      </c>
      <c r="CH17" s="27"/>
      <c r="CI17" s="27"/>
      <c r="CJ17" s="32" t="s">
        <v>46</v>
      </c>
      <c r="CK17" s="32" t="s">
        <v>39</v>
      </c>
      <c r="CL17" s="27"/>
      <c r="CM17" s="27"/>
      <c r="CN17" s="32" t="s">
        <v>49</v>
      </c>
      <c r="CO17" s="32" t="s">
        <v>39</v>
      </c>
      <c r="CP17" s="27"/>
      <c r="CQ17" s="27"/>
      <c r="CR17" s="32" t="s">
        <v>50</v>
      </c>
      <c r="CS17" s="32" t="s">
        <v>51</v>
      </c>
      <c r="CT17" s="27"/>
      <c r="CU17" s="27"/>
      <c r="CV17" s="32" t="s">
        <v>50</v>
      </c>
      <c r="CW17" s="32" t="s">
        <v>39</v>
      </c>
      <c r="CX17" s="27"/>
      <c r="CY17" s="27"/>
      <c r="CZ17" s="32" t="s">
        <v>50</v>
      </c>
      <c r="DA17" s="32" t="s">
        <v>39</v>
      </c>
      <c r="DB17" s="27"/>
      <c r="DC17" s="27"/>
      <c r="DD17" s="32" t="s">
        <v>59</v>
      </c>
      <c r="DE17" s="32" t="s">
        <v>60</v>
      </c>
      <c r="DF17" s="27"/>
      <c r="DG17" s="27"/>
      <c r="DH17" s="32" t="s">
        <v>52</v>
      </c>
      <c r="DI17" s="32" t="s">
        <v>53</v>
      </c>
      <c r="DJ17" s="27"/>
      <c r="DK17" s="27"/>
      <c r="DL17" s="32" t="s">
        <v>31</v>
      </c>
      <c r="DM17" s="33"/>
    </row>
    <row r="18" spans="1:118" s="42" customFormat="1" ht="15.75" customHeight="1" x14ac:dyDescent="0.25">
      <c r="A18" s="35">
        <v>17</v>
      </c>
      <c r="B18" s="35">
        <v>2</v>
      </c>
      <c r="C18" s="36" t="s">
        <v>78</v>
      </c>
      <c r="D18" s="37" t="s">
        <v>373</v>
      </c>
      <c r="E18" s="35">
        <v>1034.9359999999999</v>
      </c>
      <c r="F18" s="35">
        <v>124.696</v>
      </c>
      <c r="G18" s="35">
        <v>791.36</v>
      </c>
      <c r="H18" s="38">
        <v>347.83260000000001</v>
      </c>
      <c r="I18" s="39">
        <f t="shared" si="1"/>
        <v>1139.1926000000001</v>
      </c>
      <c r="J18" s="39">
        <f t="shared" si="0"/>
        <v>2.552</v>
      </c>
      <c r="K18" s="3">
        <f t="shared" si="2"/>
        <v>1136.6406000000002</v>
      </c>
      <c r="L18" s="40" t="s">
        <v>28</v>
      </c>
      <c r="M18" s="40" t="s">
        <v>29</v>
      </c>
      <c r="N18" s="35"/>
      <c r="O18" s="35"/>
      <c r="P18" s="40" t="s">
        <v>30</v>
      </c>
      <c r="Q18" s="40" t="s">
        <v>34</v>
      </c>
      <c r="R18" s="35"/>
      <c r="S18" s="35"/>
      <c r="T18" s="40" t="s">
        <v>30</v>
      </c>
      <c r="U18" s="40" t="s">
        <v>32</v>
      </c>
      <c r="V18" s="35"/>
      <c r="W18" s="35"/>
      <c r="X18" s="35" t="s">
        <v>30</v>
      </c>
      <c r="Y18" s="35" t="s">
        <v>33</v>
      </c>
      <c r="Z18" s="35"/>
      <c r="AA18" s="35"/>
      <c r="AB18" s="40" t="s">
        <v>30</v>
      </c>
      <c r="AC18" s="40" t="s">
        <v>34</v>
      </c>
      <c r="AD18" s="35"/>
      <c r="AE18" s="35"/>
      <c r="AF18" s="40" t="s">
        <v>35</v>
      </c>
      <c r="AG18" s="40" t="s">
        <v>29</v>
      </c>
      <c r="AH18" s="35"/>
      <c r="AI18" s="35"/>
      <c r="AJ18" s="40" t="s">
        <v>36</v>
      </c>
      <c r="AK18" s="40" t="s">
        <v>37</v>
      </c>
      <c r="AL18" s="35"/>
      <c r="AM18" s="35"/>
      <c r="AN18" s="40" t="s">
        <v>38</v>
      </c>
      <c r="AO18" s="40" t="s">
        <v>39</v>
      </c>
      <c r="AP18" s="35"/>
      <c r="AQ18" s="35"/>
      <c r="AR18" s="40" t="s">
        <v>40</v>
      </c>
      <c r="AS18" s="40" t="s">
        <v>41</v>
      </c>
      <c r="AT18" s="35"/>
      <c r="AU18" s="35"/>
      <c r="AV18" s="35"/>
      <c r="AW18" s="35"/>
      <c r="AX18" s="35"/>
      <c r="AY18" s="35"/>
      <c r="AZ18" s="40" t="s">
        <v>42</v>
      </c>
      <c r="BA18" s="40" t="s">
        <v>39</v>
      </c>
      <c r="BB18" s="35"/>
      <c r="BC18" s="35"/>
      <c r="BD18" s="40" t="s">
        <v>42</v>
      </c>
      <c r="BE18" s="40" t="s">
        <v>33</v>
      </c>
      <c r="BF18" s="35"/>
      <c r="BG18" s="35"/>
      <c r="BH18" s="40" t="s">
        <v>42</v>
      </c>
      <c r="BI18" s="40" t="s">
        <v>39</v>
      </c>
      <c r="BJ18" s="35"/>
      <c r="BK18" s="41"/>
      <c r="BL18" s="40" t="s">
        <v>43</v>
      </c>
      <c r="BM18" s="40" t="s">
        <v>44</v>
      </c>
      <c r="BN18" s="35"/>
      <c r="BO18" s="35"/>
      <c r="BP18" s="40" t="s">
        <v>45</v>
      </c>
      <c r="BQ18" s="40" t="s">
        <v>44</v>
      </c>
      <c r="BR18" s="35"/>
      <c r="BS18" s="35"/>
      <c r="BT18" s="40" t="s">
        <v>46</v>
      </c>
      <c r="BU18" s="40" t="s">
        <v>47</v>
      </c>
      <c r="BV18" s="35"/>
      <c r="BW18" s="35"/>
      <c r="BX18" s="40" t="s">
        <v>46</v>
      </c>
      <c r="BY18" s="40" t="s">
        <v>41</v>
      </c>
      <c r="BZ18" s="35"/>
      <c r="CA18" s="35"/>
      <c r="CB18" s="40" t="s">
        <v>46</v>
      </c>
      <c r="CC18" s="40" t="s">
        <v>48</v>
      </c>
      <c r="CD18" s="35"/>
      <c r="CE18" s="35"/>
      <c r="CF18" s="40" t="s">
        <v>46</v>
      </c>
      <c r="CG18" s="40" t="s">
        <v>48</v>
      </c>
      <c r="CH18" s="35"/>
      <c r="CI18" s="35"/>
      <c r="CJ18" s="40" t="s">
        <v>46</v>
      </c>
      <c r="CK18" s="40" t="s">
        <v>39</v>
      </c>
      <c r="CL18" s="35"/>
      <c r="CM18" s="35"/>
      <c r="CN18" s="40" t="s">
        <v>49</v>
      </c>
      <c r="CO18" s="40" t="s">
        <v>39</v>
      </c>
      <c r="CP18" s="35"/>
      <c r="CQ18" s="35"/>
      <c r="CR18" s="40" t="s">
        <v>50</v>
      </c>
      <c r="CS18" s="40" t="s">
        <v>51</v>
      </c>
      <c r="CT18" s="35"/>
      <c r="CU18" s="35"/>
      <c r="CV18" s="40" t="s">
        <v>50</v>
      </c>
      <c r="CW18" s="40" t="s">
        <v>39</v>
      </c>
      <c r="CX18" s="35">
        <v>3</v>
      </c>
      <c r="CY18" s="35">
        <v>2.552</v>
      </c>
      <c r="CZ18" s="40" t="s">
        <v>50</v>
      </c>
      <c r="DA18" s="40" t="s">
        <v>39</v>
      </c>
      <c r="DB18" s="35"/>
      <c r="DC18" s="35"/>
      <c r="DD18" s="40" t="s">
        <v>59</v>
      </c>
      <c r="DE18" s="40" t="s">
        <v>60</v>
      </c>
      <c r="DF18" s="35"/>
      <c r="DG18" s="35"/>
      <c r="DH18" s="40" t="s">
        <v>52</v>
      </c>
      <c r="DI18" s="40" t="s">
        <v>53</v>
      </c>
      <c r="DJ18" s="35"/>
      <c r="DK18" s="35"/>
      <c r="DL18" s="40" t="s">
        <v>31</v>
      </c>
      <c r="DM18" s="41"/>
    </row>
    <row r="19" spans="1:118" ht="15.75" customHeight="1" x14ac:dyDescent="0.25">
      <c r="A19" s="6">
        <v>18</v>
      </c>
      <c r="B19" s="6">
        <v>2</v>
      </c>
      <c r="C19" s="9" t="s">
        <v>79</v>
      </c>
      <c r="D19" s="8" t="s">
        <v>373</v>
      </c>
      <c r="E19" s="6">
        <v>570.50099999999998</v>
      </c>
      <c r="F19" s="6">
        <v>56.511000000000003</v>
      </c>
      <c r="G19" s="6">
        <v>513.99</v>
      </c>
      <c r="H19" s="10">
        <v>169.82208</v>
      </c>
      <c r="I19" s="3">
        <f t="shared" si="1"/>
        <v>683.81208000000004</v>
      </c>
      <c r="J19" s="3">
        <f t="shared" si="0"/>
        <v>0</v>
      </c>
      <c r="K19" s="3">
        <f t="shared" si="2"/>
        <v>683.81208000000004</v>
      </c>
      <c r="L19" s="1" t="s">
        <v>28</v>
      </c>
      <c r="M19" s="1" t="s">
        <v>29</v>
      </c>
      <c r="N19" s="6"/>
      <c r="O19" s="6"/>
      <c r="P19" s="1" t="s">
        <v>30</v>
      </c>
      <c r="Q19" s="1" t="s">
        <v>34</v>
      </c>
      <c r="R19" s="6"/>
      <c r="S19" s="6"/>
      <c r="T19" s="1" t="s">
        <v>30</v>
      </c>
      <c r="U19" s="1" t="s">
        <v>32</v>
      </c>
      <c r="V19" s="6"/>
      <c r="W19" s="6"/>
      <c r="X19" s="6" t="s">
        <v>30</v>
      </c>
      <c r="Y19" s="6" t="s">
        <v>33</v>
      </c>
      <c r="Z19" s="6"/>
      <c r="AA19" s="6"/>
      <c r="AB19" s="1" t="s">
        <v>30</v>
      </c>
      <c r="AC19" s="1" t="s">
        <v>34</v>
      </c>
      <c r="AD19" s="6"/>
      <c r="AE19" s="6"/>
      <c r="AF19" s="1" t="s">
        <v>35</v>
      </c>
      <c r="AG19" s="1" t="s">
        <v>29</v>
      </c>
      <c r="AH19" s="6"/>
      <c r="AI19" s="6"/>
      <c r="AJ19" s="1" t="s">
        <v>36</v>
      </c>
      <c r="AK19" s="1" t="s">
        <v>37</v>
      </c>
      <c r="AL19" s="6"/>
      <c r="AM19" s="6"/>
      <c r="AN19" s="1" t="s">
        <v>38</v>
      </c>
      <c r="AO19" s="1" t="s">
        <v>39</v>
      </c>
      <c r="AP19" s="6"/>
      <c r="AQ19" s="6"/>
      <c r="AR19" s="1" t="s">
        <v>40</v>
      </c>
      <c r="AS19" s="1" t="s">
        <v>41</v>
      </c>
      <c r="AT19" s="6"/>
      <c r="AU19" s="6"/>
      <c r="AV19" s="6"/>
      <c r="AW19" s="6"/>
      <c r="AX19" s="6"/>
      <c r="AY19" s="6"/>
      <c r="AZ19" s="1" t="s">
        <v>42</v>
      </c>
      <c r="BA19" s="1" t="s">
        <v>39</v>
      </c>
      <c r="BB19" s="6"/>
      <c r="BC19" s="6"/>
      <c r="BD19" s="1" t="s">
        <v>42</v>
      </c>
      <c r="BE19" s="1" t="s">
        <v>33</v>
      </c>
      <c r="BF19" s="6"/>
      <c r="BG19" s="6"/>
      <c r="BH19" s="1" t="s">
        <v>42</v>
      </c>
      <c r="BI19" s="1" t="s">
        <v>39</v>
      </c>
      <c r="BJ19" s="6"/>
      <c r="BK19" s="11"/>
      <c r="BL19" s="1" t="s">
        <v>43</v>
      </c>
      <c r="BM19" s="1" t="s">
        <v>44</v>
      </c>
      <c r="BN19" s="6"/>
      <c r="BO19" s="6"/>
      <c r="BP19" s="1" t="s">
        <v>45</v>
      </c>
      <c r="BQ19" s="1" t="s">
        <v>44</v>
      </c>
      <c r="BR19" s="6"/>
      <c r="BS19" s="6"/>
      <c r="BT19" s="1" t="s">
        <v>46</v>
      </c>
      <c r="BU19" s="1" t="s">
        <v>47</v>
      </c>
      <c r="BV19" s="6"/>
      <c r="BW19" s="6"/>
      <c r="BX19" s="1" t="s">
        <v>46</v>
      </c>
      <c r="BY19" s="1" t="s">
        <v>41</v>
      </c>
      <c r="BZ19" s="6"/>
      <c r="CA19" s="6"/>
      <c r="CB19" s="1" t="s">
        <v>46</v>
      </c>
      <c r="CC19" s="1" t="s">
        <v>48</v>
      </c>
      <c r="CD19" s="6"/>
      <c r="CE19" s="6"/>
      <c r="CF19" s="1" t="s">
        <v>46</v>
      </c>
      <c r="CG19" s="1" t="s">
        <v>48</v>
      </c>
      <c r="CH19" s="6"/>
      <c r="CI19" s="6"/>
      <c r="CJ19" s="1" t="s">
        <v>46</v>
      </c>
      <c r="CK19" s="1" t="s">
        <v>39</v>
      </c>
      <c r="CL19" s="6"/>
      <c r="CM19" s="6"/>
      <c r="CN19" s="1" t="s">
        <v>49</v>
      </c>
      <c r="CO19" s="1" t="s">
        <v>39</v>
      </c>
      <c r="CP19" s="6"/>
      <c r="CQ19" s="6"/>
      <c r="CR19" s="1" t="s">
        <v>50</v>
      </c>
      <c r="CS19" s="1" t="s">
        <v>51</v>
      </c>
      <c r="CT19" s="6"/>
      <c r="CU19" s="6"/>
      <c r="CV19" s="1" t="s">
        <v>50</v>
      </c>
      <c r="CW19" s="1" t="s">
        <v>39</v>
      </c>
      <c r="CX19" s="6"/>
      <c r="CY19" s="6"/>
      <c r="CZ19" s="1" t="s">
        <v>50</v>
      </c>
      <c r="DA19" s="1" t="s">
        <v>39</v>
      </c>
      <c r="DB19" s="6"/>
      <c r="DC19" s="6"/>
      <c r="DD19" s="1" t="s">
        <v>59</v>
      </c>
      <c r="DE19" s="1" t="s">
        <v>60</v>
      </c>
      <c r="DF19" s="6"/>
      <c r="DG19" s="6"/>
      <c r="DH19" s="1" t="s">
        <v>52</v>
      </c>
      <c r="DI19" s="1" t="s">
        <v>53</v>
      </c>
      <c r="DJ19" s="6"/>
      <c r="DK19" s="6"/>
      <c r="DL19" s="1" t="s">
        <v>31</v>
      </c>
      <c r="DM19" s="11"/>
    </row>
    <row r="20" spans="1:118" s="42" customFormat="1" ht="15.75" customHeight="1" x14ac:dyDescent="0.25">
      <c r="A20" s="35">
        <v>19</v>
      </c>
      <c r="B20" s="35">
        <v>2</v>
      </c>
      <c r="C20" s="36" t="s">
        <v>80</v>
      </c>
      <c r="D20" s="37" t="s">
        <v>373</v>
      </c>
      <c r="E20" s="35">
        <v>1036.5229999999999</v>
      </c>
      <c r="F20" s="35">
        <v>81.167000000000002</v>
      </c>
      <c r="G20" s="35">
        <v>-38.463999999999999</v>
      </c>
      <c r="H20" s="38">
        <v>356.41055999999998</v>
      </c>
      <c r="I20" s="39">
        <f t="shared" si="1"/>
        <v>317.94655999999998</v>
      </c>
      <c r="J20" s="39">
        <f t="shared" si="0"/>
        <v>2.19</v>
      </c>
      <c r="K20" s="3">
        <f t="shared" si="2"/>
        <v>315.75655999999998</v>
      </c>
      <c r="L20" s="40" t="s">
        <v>28</v>
      </c>
      <c r="M20" s="40" t="s">
        <v>29</v>
      </c>
      <c r="N20" s="35"/>
      <c r="O20" s="35"/>
      <c r="P20" s="40" t="s">
        <v>30</v>
      </c>
      <c r="Q20" s="40" t="s">
        <v>34</v>
      </c>
      <c r="R20" s="35"/>
      <c r="S20" s="35"/>
      <c r="T20" s="40" t="s">
        <v>30</v>
      </c>
      <c r="U20" s="40" t="s">
        <v>32</v>
      </c>
      <c r="V20" s="35"/>
      <c r="W20" s="35"/>
      <c r="X20" s="35" t="s">
        <v>30</v>
      </c>
      <c r="Y20" s="35" t="s">
        <v>33</v>
      </c>
      <c r="Z20" s="35"/>
      <c r="AA20" s="35"/>
      <c r="AB20" s="40" t="s">
        <v>30</v>
      </c>
      <c r="AC20" s="40" t="s">
        <v>34</v>
      </c>
      <c r="AD20" s="35"/>
      <c r="AE20" s="35"/>
      <c r="AF20" s="40" t="s">
        <v>35</v>
      </c>
      <c r="AG20" s="40" t="s">
        <v>29</v>
      </c>
      <c r="AH20" s="35"/>
      <c r="AI20" s="35"/>
      <c r="AJ20" s="40" t="s">
        <v>36</v>
      </c>
      <c r="AK20" s="40" t="s">
        <v>37</v>
      </c>
      <c r="AL20" s="35"/>
      <c r="AM20" s="35"/>
      <c r="AN20" s="40" t="s">
        <v>38</v>
      </c>
      <c r="AO20" s="40" t="s">
        <v>39</v>
      </c>
      <c r="AP20" s="35"/>
      <c r="AQ20" s="35"/>
      <c r="AR20" s="40" t="s">
        <v>40</v>
      </c>
      <c r="AS20" s="40" t="s">
        <v>41</v>
      </c>
      <c r="AT20" s="35"/>
      <c r="AU20" s="35"/>
      <c r="AV20" s="35"/>
      <c r="AW20" s="35"/>
      <c r="AX20" s="35"/>
      <c r="AY20" s="35"/>
      <c r="AZ20" s="40" t="s">
        <v>42</v>
      </c>
      <c r="BA20" s="40" t="s">
        <v>39</v>
      </c>
      <c r="BB20" s="35"/>
      <c r="BC20" s="35"/>
      <c r="BD20" s="40" t="s">
        <v>42</v>
      </c>
      <c r="BE20" s="40" t="s">
        <v>33</v>
      </c>
      <c r="BF20" s="35"/>
      <c r="BG20" s="35"/>
      <c r="BH20" s="40" t="s">
        <v>42</v>
      </c>
      <c r="BI20" s="40" t="s">
        <v>39</v>
      </c>
      <c r="BJ20" s="35"/>
      <c r="BK20" s="41"/>
      <c r="BL20" s="40" t="s">
        <v>43</v>
      </c>
      <c r="BM20" s="40" t="s">
        <v>44</v>
      </c>
      <c r="BN20" s="35"/>
      <c r="BO20" s="35"/>
      <c r="BP20" s="40" t="s">
        <v>45</v>
      </c>
      <c r="BQ20" s="40" t="s">
        <v>44</v>
      </c>
      <c r="BR20" s="35"/>
      <c r="BS20" s="35"/>
      <c r="BT20" s="40" t="s">
        <v>46</v>
      </c>
      <c r="BU20" s="40" t="s">
        <v>47</v>
      </c>
      <c r="BV20" s="35"/>
      <c r="BW20" s="35"/>
      <c r="BX20" s="40" t="s">
        <v>46</v>
      </c>
      <c r="BY20" s="40" t="s">
        <v>41</v>
      </c>
      <c r="BZ20" s="35"/>
      <c r="CA20" s="35"/>
      <c r="CB20" s="40" t="s">
        <v>46</v>
      </c>
      <c r="CC20" s="40" t="s">
        <v>48</v>
      </c>
      <c r="CD20" s="35"/>
      <c r="CE20" s="35"/>
      <c r="CF20" s="40" t="s">
        <v>46</v>
      </c>
      <c r="CG20" s="40" t="s">
        <v>48</v>
      </c>
      <c r="CH20" s="35"/>
      <c r="CI20" s="35"/>
      <c r="CJ20" s="40" t="s">
        <v>46</v>
      </c>
      <c r="CK20" s="40" t="s">
        <v>39</v>
      </c>
      <c r="CL20" s="35"/>
      <c r="CM20" s="35"/>
      <c r="CN20" s="40" t="s">
        <v>49</v>
      </c>
      <c r="CO20" s="40" t="s">
        <v>39</v>
      </c>
      <c r="CP20" s="35">
        <v>3</v>
      </c>
      <c r="CQ20" s="35">
        <v>2.19</v>
      </c>
      <c r="CR20" s="40" t="s">
        <v>50</v>
      </c>
      <c r="CS20" s="40" t="s">
        <v>51</v>
      </c>
      <c r="CT20" s="35"/>
      <c r="CU20" s="35"/>
      <c r="CV20" s="40" t="s">
        <v>50</v>
      </c>
      <c r="CW20" s="40" t="s">
        <v>39</v>
      </c>
      <c r="CX20" s="35"/>
      <c r="CY20" s="35"/>
      <c r="CZ20" s="40" t="s">
        <v>50</v>
      </c>
      <c r="DA20" s="40" t="s">
        <v>39</v>
      </c>
      <c r="DB20" s="35"/>
      <c r="DC20" s="35"/>
      <c r="DD20" s="40" t="s">
        <v>59</v>
      </c>
      <c r="DE20" s="40" t="s">
        <v>60</v>
      </c>
      <c r="DF20" s="35"/>
      <c r="DG20" s="35"/>
      <c r="DH20" s="40" t="s">
        <v>52</v>
      </c>
      <c r="DI20" s="40" t="s">
        <v>53</v>
      </c>
      <c r="DJ20" s="35"/>
      <c r="DK20" s="35"/>
      <c r="DL20" s="40" t="s">
        <v>31</v>
      </c>
      <c r="DM20" s="41"/>
    </row>
    <row r="21" spans="1:118" s="42" customFormat="1" ht="15.75" customHeight="1" x14ac:dyDescent="0.25">
      <c r="A21" s="35">
        <v>20</v>
      </c>
      <c r="B21" s="35">
        <v>2</v>
      </c>
      <c r="C21" s="36" t="s">
        <v>81</v>
      </c>
      <c r="D21" s="37" t="s">
        <v>373</v>
      </c>
      <c r="E21" s="35">
        <v>1018.601</v>
      </c>
      <c r="F21" s="35">
        <v>43.067</v>
      </c>
      <c r="G21" s="35">
        <v>971.15499999999997</v>
      </c>
      <c r="H21" s="38">
        <v>419.12975999999998</v>
      </c>
      <c r="I21" s="39">
        <f t="shared" si="1"/>
        <v>1390.28476</v>
      </c>
      <c r="J21" s="39">
        <f t="shared" si="0"/>
        <v>3.5200000000000005</v>
      </c>
      <c r="K21" s="3">
        <f t="shared" si="2"/>
        <v>1386.76476</v>
      </c>
      <c r="L21" s="40" t="s">
        <v>28</v>
      </c>
      <c r="M21" s="40" t="s">
        <v>29</v>
      </c>
      <c r="N21" s="35"/>
      <c r="O21" s="35"/>
      <c r="P21" s="40" t="s">
        <v>30</v>
      </c>
      <c r="Q21" s="40" t="s">
        <v>34</v>
      </c>
      <c r="R21" s="35"/>
      <c r="S21" s="35"/>
      <c r="T21" s="40" t="s">
        <v>30</v>
      </c>
      <c r="U21" s="40" t="s">
        <v>32</v>
      </c>
      <c r="V21" s="35"/>
      <c r="W21" s="35"/>
      <c r="X21" s="35" t="s">
        <v>30</v>
      </c>
      <c r="Y21" s="35" t="s">
        <v>33</v>
      </c>
      <c r="Z21" s="35"/>
      <c r="AA21" s="35"/>
      <c r="AB21" s="40" t="s">
        <v>30</v>
      </c>
      <c r="AC21" s="40" t="s">
        <v>34</v>
      </c>
      <c r="AD21" s="35"/>
      <c r="AE21" s="35"/>
      <c r="AF21" s="40" t="s">
        <v>35</v>
      </c>
      <c r="AG21" s="40" t="s">
        <v>29</v>
      </c>
      <c r="AH21" s="35"/>
      <c r="AI21" s="35"/>
      <c r="AJ21" s="40" t="s">
        <v>36</v>
      </c>
      <c r="AK21" s="40" t="s">
        <v>37</v>
      </c>
      <c r="AL21" s="35"/>
      <c r="AM21" s="35"/>
      <c r="AN21" s="40" t="s">
        <v>38</v>
      </c>
      <c r="AO21" s="40" t="s">
        <v>39</v>
      </c>
      <c r="AP21" s="35"/>
      <c r="AQ21" s="35"/>
      <c r="AR21" s="40" t="s">
        <v>40</v>
      </c>
      <c r="AS21" s="40" t="s">
        <v>41</v>
      </c>
      <c r="AT21" s="35"/>
      <c r="AU21" s="35"/>
      <c r="AV21" s="35"/>
      <c r="AW21" s="35"/>
      <c r="AX21" s="35"/>
      <c r="AY21" s="35"/>
      <c r="AZ21" s="40" t="s">
        <v>42</v>
      </c>
      <c r="BA21" s="40" t="s">
        <v>39</v>
      </c>
      <c r="BB21" s="35"/>
      <c r="BC21" s="35"/>
      <c r="BD21" s="40" t="s">
        <v>42</v>
      </c>
      <c r="BE21" s="40" t="s">
        <v>33</v>
      </c>
      <c r="BF21" s="35"/>
      <c r="BG21" s="35"/>
      <c r="BH21" s="40" t="s">
        <v>42</v>
      </c>
      <c r="BI21" s="40" t="s">
        <v>39</v>
      </c>
      <c r="BJ21" s="35"/>
      <c r="BK21" s="41"/>
      <c r="BL21" s="40" t="s">
        <v>43</v>
      </c>
      <c r="BM21" s="40" t="s">
        <v>44</v>
      </c>
      <c r="BN21" s="35"/>
      <c r="BO21" s="35"/>
      <c r="BP21" s="40" t="s">
        <v>45</v>
      </c>
      <c r="BQ21" s="40" t="s">
        <v>44</v>
      </c>
      <c r="BR21" s="35"/>
      <c r="BS21" s="35"/>
      <c r="BT21" s="40" t="s">
        <v>46</v>
      </c>
      <c r="BU21" s="40" t="s">
        <v>47</v>
      </c>
      <c r="BV21" s="35"/>
      <c r="BW21" s="35"/>
      <c r="BX21" s="40" t="s">
        <v>46</v>
      </c>
      <c r="BY21" s="40" t="s">
        <v>41</v>
      </c>
      <c r="BZ21" s="35"/>
      <c r="CA21" s="35"/>
      <c r="CB21" s="40" t="s">
        <v>46</v>
      </c>
      <c r="CC21" s="40" t="s">
        <v>48</v>
      </c>
      <c r="CD21" s="35"/>
      <c r="CE21" s="35"/>
      <c r="CF21" s="40" t="s">
        <v>46</v>
      </c>
      <c r="CG21" s="40" t="s">
        <v>48</v>
      </c>
      <c r="CH21" s="35"/>
      <c r="CI21" s="35"/>
      <c r="CJ21" s="40" t="s">
        <v>46</v>
      </c>
      <c r="CK21" s="40" t="s">
        <v>39</v>
      </c>
      <c r="CL21" s="35"/>
      <c r="CM21" s="35"/>
      <c r="CN21" s="40" t="s">
        <v>49</v>
      </c>
      <c r="CO21" s="40" t="s">
        <v>39</v>
      </c>
      <c r="CP21" s="35"/>
      <c r="CQ21" s="35"/>
      <c r="CR21" s="40" t="s">
        <v>50</v>
      </c>
      <c r="CS21" s="40" t="s">
        <v>51</v>
      </c>
      <c r="CT21" s="35"/>
      <c r="CU21" s="35"/>
      <c r="CV21" s="40" t="s">
        <v>50</v>
      </c>
      <c r="CW21" s="40" t="s">
        <v>39</v>
      </c>
      <c r="CX21" s="35">
        <v>1</v>
      </c>
      <c r="CY21" s="35">
        <v>0.91700000000000004</v>
      </c>
      <c r="CZ21" s="40" t="s">
        <v>50</v>
      </c>
      <c r="DA21" s="40" t="s">
        <v>39</v>
      </c>
      <c r="DB21" s="35"/>
      <c r="DC21" s="35"/>
      <c r="DD21" s="40" t="s">
        <v>59</v>
      </c>
      <c r="DE21" s="40" t="s">
        <v>60</v>
      </c>
      <c r="DF21" s="35"/>
      <c r="DG21" s="35"/>
      <c r="DH21" s="40" t="s">
        <v>52</v>
      </c>
      <c r="DI21" s="40" t="s">
        <v>53</v>
      </c>
      <c r="DJ21" s="35"/>
      <c r="DK21" s="35"/>
      <c r="DL21" s="40" t="s">
        <v>31</v>
      </c>
      <c r="DM21" s="41">
        <v>2.6030000000000002</v>
      </c>
      <c r="DN21" s="42" t="s">
        <v>518</v>
      </c>
    </row>
    <row r="22" spans="1:118" s="42" customFormat="1" ht="15.75" customHeight="1" x14ac:dyDescent="0.25">
      <c r="A22" s="35">
        <v>21</v>
      </c>
      <c r="B22" s="35">
        <v>2</v>
      </c>
      <c r="C22" s="36" t="s">
        <v>82</v>
      </c>
      <c r="D22" s="37" t="s">
        <v>373</v>
      </c>
      <c r="E22" s="35">
        <v>1555.32</v>
      </c>
      <c r="F22" s="35">
        <v>1043.261</v>
      </c>
      <c r="G22" s="35">
        <v>472.69900000000001</v>
      </c>
      <c r="H22" s="38">
        <v>766.32276000000002</v>
      </c>
      <c r="I22" s="39">
        <f t="shared" si="1"/>
        <v>1239.0217600000001</v>
      </c>
      <c r="J22" s="39">
        <f t="shared" si="0"/>
        <v>2.7519999999999998</v>
      </c>
      <c r="K22" s="3">
        <f t="shared" si="2"/>
        <v>1236.2697600000001</v>
      </c>
      <c r="L22" s="40" t="s">
        <v>28</v>
      </c>
      <c r="M22" s="40" t="s">
        <v>29</v>
      </c>
      <c r="N22" s="35"/>
      <c r="O22" s="35"/>
      <c r="P22" s="40" t="s">
        <v>30</v>
      </c>
      <c r="Q22" s="40" t="s">
        <v>34</v>
      </c>
      <c r="R22" s="35"/>
      <c r="S22" s="35"/>
      <c r="T22" s="40" t="s">
        <v>30</v>
      </c>
      <c r="U22" s="40" t="s">
        <v>32</v>
      </c>
      <c r="V22" s="35"/>
      <c r="W22" s="35"/>
      <c r="X22" s="35" t="s">
        <v>30</v>
      </c>
      <c r="Y22" s="35" t="s">
        <v>33</v>
      </c>
      <c r="Z22" s="35"/>
      <c r="AA22" s="35"/>
      <c r="AB22" s="40" t="s">
        <v>30</v>
      </c>
      <c r="AC22" s="40" t="s">
        <v>34</v>
      </c>
      <c r="AD22" s="35"/>
      <c r="AE22" s="35"/>
      <c r="AF22" s="40" t="s">
        <v>35</v>
      </c>
      <c r="AG22" s="40" t="s">
        <v>29</v>
      </c>
      <c r="AH22" s="35"/>
      <c r="AI22" s="35"/>
      <c r="AJ22" s="40" t="s">
        <v>36</v>
      </c>
      <c r="AK22" s="40" t="s">
        <v>37</v>
      </c>
      <c r="AL22" s="35"/>
      <c r="AM22" s="35"/>
      <c r="AN22" s="40" t="s">
        <v>38</v>
      </c>
      <c r="AO22" s="40" t="s">
        <v>39</v>
      </c>
      <c r="AP22" s="35"/>
      <c r="AQ22" s="35"/>
      <c r="AR22" s="40" t="s">
        <v>40</v>
      </c>
      <c r="AS22" s="40" t="s">
        <v>41</v>
      </c>
      <c r="AT22" s="35"/>
      <c r="AU22" s="35"/>
      <c r="AV22" s="35"/>
      <c r="AW22" s="35"/>
      <c r="AX22" s="35"/>
      <c r="AY22" s="35"/>
      <c r="AZ22" s="40" t="s">
        <v>42</v>
      </c>
      <c r="BA22" s="40" t="s">
        <v>39</v>
      </c>
      <c r="BB22" s="35"/>
      <c r="BC22" s="35"/>
      <c r="BD22" s="40" t="s">
        <v>42</v>
      </c>
      <c r="BE22" s="40" t="s">
        <v>33</v>
      </c>
      <c r="BF22" s="35"/>
      <c r="BG22" s="35"/>
      <c r="BH22" s="40" t="s">
        <v>42</v>
      </c>
      <c r="BI22" s="40" t="s">
        <v>39</v>
      </c>
      <c r="BJ22" s="35"/>
      <c r="BK22" s="41"/>
      <c r="BL22" s="40" t="s">
        <v>43</v>
      </c>
      <c r="BM22" s="40" t="s">
        <v>44</v>
      </c>
      <c r="BN22" s="35"/>
      <c r="BO22" s="35"/>
      <c r="BP22" s="40" t="s">
        <v>45</v>
      </c>
      <c r="BQ22" s="40" t="s">
        <v>44</v>
      </c>
      <c r="BR22" s="35"/>
      <c r="BS22" s="35"/>
      <c r="BT22" s="40" t="s">
        <v>46</v>
      </c>
      <c r="BU22" s="40" t="s">
        <v>47</v>
      </c>
      <c r="BV22" s="35"/>
      <c r="BW22" s="35"/>
      <c r="BX22" s="40" t="s">
        <v>46</v>
      </c>
      <c r="BY22" s="40" t="s">
        <v>41</v>
      </c>
      <c r="BZ22" s="35"/>
      <c r="CA22" s="35"/>
      <c r="CB22" s="40" t="s">
        <v>46</v>
      </c>
      <c r="CC22" s="40" t="s">
        <v>48</v>
      </c>
      <c r="CD22" s="35"/>
      <c r="CE22" s="35"/>
      <c r="CF22" s="40" t="s">
        <v>46</v>
      </c>
      <c r="CG22" s="40" t="s">
        <v>48</v>
      </c>
      <c r="CH22" s="35"/>
      <c r="CI22" s="35"/>
      <c r="CJ22" s="40" t="s">
        <v>46</v>
      </c>
      <c r="CK22" s="40" t="s">
        <v>39</v>
      </c>
      <c r="CL22" s="35"/>
      <c r="CM22" s="35"/>
      <c r="CN22" s="40" t="s">
        <v>49</v>
      </c>
      <c r="CO22" s="40" t="s">
        <v>39</v>
      </c>
      <c r="CP22" s="35"/>
      <c r="CQ22" s="35"/>
      <c r="CR22" s="40" t="s">
        <v>50</v>
      </c>
      <c r="CS22" s="40" t="s">
        <v>51</v>
      </c>
      <c r="CT22" s="35"/>
      <c r="CU22" s="35"/>
      <c r="CV22" s="40" t="s">
        <v>50</v>
      </c>
      <c r="CW22" s="40" t="s">
        <v>39</v>
      </c>
      <c r="CX22" s="35">
        <v>3</v>
      </c>
      <c r="CY22" s="35">
        <v>2.7519999999999998</v>
      </c>
      <c r="CZ22" s="40" t="s">
        <v>50</v>
      </c>
      <c r="DA22" s="40" t="s">
        <v>39</v>
      </c>
      <c r="DB22" s="35"/>
      <c r="DC22" s="35"/>
      <c r="DD22" s="40" t="s">
        <v>59</v>
      </c>
      <c r="DE22" s="40" t="s">
        <v>60</v>
      </c>
      <c r="DF22" s="35"/>
      <c r="DG22" s="35"/>
      <c r="DH22" s="40" t="s">
        <v>52</v>
      </c>
      <c r="DI22" s="40" t="s">
        <v>53</v>
      </c>
      <c r="DJ22" s="35"/>
      <c r="DK22" s="35"/>
      <c r="DL22" s="40" t="s">
        <v>31</v>
      </c>
      <c r="DM22" s="41"/>
    </row>
    <row r="23" spans="1:118" ht="15.75" customHeight="1" x14ac:dyDescent="0.25">
      <c r="A23" s="6">
        <v>22</v>
      </c>
      <c r="B23" s="6">
        <v>2</v>
      </c>
      <c r="C23" s="9" t="s">
        <v>83</v>
      </c>
      <c r="D23" s="8" t="s">
        <v>373</v>
      </c>
      <c r="E23" s="6">
        <v>437.82100000000003</v>
      </c>
      <c r="F23" s="6">
        <v>9.0960000000000001</v>
      </c>
      <c r="G23" s="6">
        <v>427.07799999999997</v>
      </c>
      <c r="H23" s="10">
        <v>143.78616</v>
      </c>
      <c r="I23" s="3">
        <f t="shared" si="1"/>
        <v>570.86415999999997</v>
      </c>
      <c r="J23" s="3">
        <f t="shared" si="0"/>
        <v>0</v>
      </c>
      <c r="K23" s="3">
        <f t="shared" si="2"/>
        <v>570.86415999999997</v>
      </c>
      <c r="L23" s="1" t="s">
        <v>28</v>
      </c>
      <c r="M23" s="1" t="s">
        <v>29</v>
      </c>
      <c r="N23" s="6"/>
      <c r="O23" s="6"/>
      <c r="P23" s="1" t="s">
        <v>30</v>
      </c>
      <c r="Q23" s="1" t="s">
        <v>34</v>
      </c>
      <c r="R23" s="6"/>
      <c r="S23" s="6"/>
      <c r="T23" s="1" t="s">
        <v>30</v>
      </c>
      <c r="U23" s="1" t="s">
        <v>32</v>
      </c>
      <c r="V23" s="6"/>
      <c r="W23" s="6"/>
      <c r="X23" s="6" t="s">
        <v>30</v>
      </c>
      <c r="Y23" s="6" t="s">
        <v>33</v>
      </c>
      <c r="Z23" s="6"/>
      <c r="AA23" s="6"/>
      <c r="AB23" s="1" t="s">
        <v>30</v>
      </c>
      <c r="AC23" s="1" t="s">
        <v>34</v>
      </c>
      <c r="AD23" s="6"/>
      <c r="AE23" s="6"/>
      <c r="AF23" s="1" t="s">
        <v>35</v>
      </c>
      <c r="AG23" s="1" t="s">
        <v>29</v>
      </c>
      <c r="AH23" s="6"/>
      <c r="AI23" s="6"/>
      <c r="AJ23" s="1" t="s">
        <v>36</v>
      </c>
      <c r="AK23" s="1" t="s">
        <v>37</v>
      </c>
      <c r="AL23" s="6"/>
      <c r="AM23" s="6"/>
      <c r="AN23" s="1" t="s">
        <v>38</v>
      </c>
      <c r="AO23" s="1" t="s">
        <v>39</v>
      </c>
      <c r="AP23" s="6"/>
      <c r="AQ23" s="6"/>
      <c r="AR23" s="1" t="s">
        <v>40</v>
      </c>
      <c r="AS23" s="1" t="s">
        <v>41</v>
      </c>
      <c r="AT23" s="6"/>
      <c r="AU23" s="6"/>
      <c r="AV23" s="6"/>
      <c r="AW23" s="6"/>
      <c r="AX23" s="6"/>
      <c r="AY23" s="6"/>
      <c r="AZ23" s="1" t="s">
        <v>42</v>
      </c>
      <c r="BA23" s="1" t="s">
        <v>39</v>
      </c>
      <c r="BB23" s="6"/>
      <c r="BC23" s="6"/>
      <c r="BD23" s="1" t="s">
        <v>42</v>
      </c>
      <c r="BE23" s="1" t="s">
        <v>33</v>
      </c>
      <c r="BF23" s="6"/>
      <c r="BG23" s="6"/>
      <c r="BH23" s="1" t="s">
        <v>42</v>
      </c>
      <c r="BI23" s="1" t="s">
        <v>39</v>
      </c>
      <c r="BJ23" s="6"/>
      <c r="BK23" s="11"/>
      <c r="BL23" s="1" t="s">
        <v>43</v>
      </c>
      <c r="BM23" s="1" t="s">
        <v>44</v>
      </c>
      <c r="BN23" s="6"/>
      <c r="BO23" s="6"/>
      <c r="BP23" s="1" t="s">
        <v>45</v>
      </c>
      <c r="BQ23" s="1" t="s">
        <v>44</v>
      </c>
      <c r="BR23" s="6"/>
      <c r="BS23" s="6"/>
      <c r="BT23" s="1" t="s">
        <v>46</v>
      </c>
      <c r="BU23" s="1" t="s">
        <v>47</v>
      </c>
      <c r="BV23" s="6"/>
      <c r="BW23" s="6"/>
      <c r="BX23" s="1" t="s">
        <v>46</v>
      </c>
      <c r="BY23" s="1" t="s">
        <v>41</v>
      </c>
      <c r="BZ23" s="6"/>
      <c r="CA23" s="6"/>
      <c r="CB23" s="1" t="s">
        <v>46</v>
      </c>
      <c r="CC23" s="1" t="s">
        <v>48</v>
      </c>
      <c r="CD23" s="6"/>
      <c r="CE23" s="6"/>
      <c r="CF23" s="1" t="s">
        <v>46</v>
      </c>
      <c r="CG23" s="1" t="s">
        <v>48</v>
      </c>
      <c r="CH23" s="6"/>
      <c r="CI23" s="6"/>
      <c r="CJ23" s="1" t="s">
        <v>46</v>
      </c>
      <c r="CK23" s="1" t="s">
        <v>39</v>
      </c>
      <c r="CL23" s="6"/>
      <c r="CM23" s="6"/>
      <c r="CN23" s="1" t="s">
        <v>49</v>
      </c>
      <c r="CO23" s="1" t="s">
        <v>39</v>
      </c>
      <c r="CP23" s="6"/>
      <c r="CQ23" s="6"/>
      <c r="CR23" s="1" t="s">
        <v>50</v>
      </c>
      <c r="CS23" s="1" t="s">
        <v>51</v>
      </c>
      <c r="CT23" s="6"/>
      <c r="CU23" s="6"/>
      <c r="CV23" s="1" t="s">
        <v>50</v>
      </c>
      <c r="CW23" s="1" t="s">
        <v>39</v>
      </c>
      <c r="CX23" s="6"/>
      <c r="CY23" s="6"/>
      <c r="CZ23" s="1" t="s">
        <v>50</v>
      </c>
      <c r="DA23" s="1" t="s">
        <v>39</v>
      </c>
      <c r="DB23" s="6"/>
      <c r="DC23" s="6"/>
      <c r="DD23" s="1" t="s">
        <v>59</v>
      </c>
      <c r="DE23" s="1" t="s">
        <v>60</v>
      </c>
      <c r="DF23" s="6"/>
      <c r="DG23" s="6"/>
      <c r="DH23" s="1" t="s">
        <v>52</v>
      </c>
      <c r="DI23" s="1" t="s">
        <v>53</v>
      </c>
      <c r="DJ23" s="6"/>
      <c r="DK23" s="6"/>
      <c r="DL23" s="1" t="s">
        <v>31</v>
      </c>
      <c r="DM23" s="11"/>
    </row>
    <row r="24" spans="1:118" ht="15.75" customHeight="1" x14ac:dyDescent="0.25">
      <c r="A24" s="6">
        <v>23</v>
      </c>
      <c r="B24" s="6">
        <v>2</v>
      </c>
      <c r="C24" s="9" t="s">
        <v>84</v>
      </c>
      <c r="D24" s="8" t="s">
        <v>373</v>
      </c>
      <c r="E24" s="6">
        <v>788.36400000000003</v>
      </c>
      <c r="F24" s="6">
        <v>447.25200000000001</v>
      </c>
      <c r="G24" s="6">
        <v>337.089</v>
      </c>
      <c r="H24" s="10">
        <v>297.62495999999999</v>
      </c>
      <c r="I24" s="3">
        <f t="shared" si="1"/>
        <v>634.71396000000004</v>
      </c>
      <c r="J24" s="3">
        <f t="shared" si="0"/>
        <v>0</v>
      </c>
      <c r="K24" s="3">
        <f t="shared" si="2"/>
        <v>634.71396000000004</v>
      </c>
      <c r="L24" s="1" t="s">
        <v>28</v>
      </c>
      <c r="M24" s="1" t="s">
        <v>29</v>
      </c>
      <c r="N24" s="6"/>
      <c r="O24" s="6"/>
      <c r="P24" s="1" t="s">
        <v>30</v>
      </c>
      <c r="Q24" s="1" t="s">
        <v>34</v>
      </c>
      <c r="R24" s="6"/>
      <c r="S24" s="6"/>
      <c r="T24" s="1" t="s">
        <v>30</v>
      </c>
      <c r="U24" s="1" t="s">
        <v>32</v>
      </c>
      <c r="V24" s="6"/>
      <c r="W24" s="6"/>
      <c r="X24" s="6" t="s">
        <v>30</v>
      </c>
      <c r="Y24" s="6" t="s">
        <v>33</v>
      </c>
      <c r="Z24" s="6"/>
      <c r="AA24" s="6"/>
      <c r="AB24" s="1" t="s">
        <v>30</v>
      </c>
      <c r="AC24" s="1" t="s">
        <v>34</v>
      </c>
      <c r="AD24" s="6"/>
      <c r="AE24" s="6"/>
      <c r="AF24" s="1" t="s">
        <v>35</v>
      </c>
      <c r="AG24" s="1" t="s">
        <v>29</v>
      </c>
      <c r="AH24" s="6"/>
      <c r="AI24" s="6"/>
      <c r="AJ24" s="1" t="s">
        <v>36</v>
      </c>
      <c r="AK24" s="1" t="s">
        <v>37</v>
      </c>
      <c r="AL24" s="6"/>
      <c r="AM24" s="6"/>
      <c r="AN24" s="1" t="s">
        <v>38</v>
      </c>
      <c r="AO24" s="1" t="s">
        <v>39</v>
      </c>
      <c r="AP24" s="6"/>
      <c r="AQ24" s="6"/>
      <c r="AR24" s="1" t="s">
        <v>40</v>
      </c>
      <c r="AS24" s="1" t="s">
        <v>41</v>
      </c>
      <c r="AT24" s="6"/>
      <c r="AU24" s="6"/>
      <c r="AV24" s="6"/>
      <c r="AW24" s="6"/>
      <c r="AX24" s="6"/>
      <c r="AY24" s="6"/>
      <c r="AZ24" s="1" t="s">
        <v>42</v>
      </c>
      <c r="BA24" s="1" t="s">
        <v>39</v>
      </c>
      <c r="BB24" s="6"/>
      <c r="BC24" s="6"/>
      <c r="BD24" s="1" t="s">
        <v>42</v>
      </c>
      <c r="BE24" s="1" t="s">
        <v>33</v>
      </c>
      <c r="BF24" s="6"/>
      <c r="BG24" s="6"/>
      <c r="BH24" s="1" t="s">
        <v>42</v>
      </c>
      <c r="BI24" s="1" t="s">
        <v>39</v>
      </c>
      <c r="BJ24" s="6"/>
      <c r="BK24" s="11"/>
      <c r="BL24" s="1" t="s">
        <v>43</v>
      </c>
      <c r="BM24" s="1" t="s">
        <v>44</v>
      </c>
      <c r="BN24" s="6"/>
      <c r="BO24" s="6"/>
      <c r="BP24" s="1" t="s">
        <v>45</v>
      </c>
      <c r="BQ24" s="1" t="s">
        <v>44</v>
      </c>
      <c r="BR24" s="6"/>
      <c r="BS24" s="6"/>
      <c r="BT24" s="1" t="s">
        <v>46</v>
      </c>
      <c r="BU24" s="1" t="s">
        <v>47</v>
      </c>
      <c r="BV24" s="6"/>
      <c r="BW24" s="6"/>
      <c r="BX24" s="1" t="s">
        <v>46</v>
      </c>
      <c r="BY24" s="1" t="s">
        <v>41</v>
      </c>
      <c r="BZ24" s="6"/>
      <c r="CA24" s="6"/>
      <c r="CB24" s="1" t="s">
        <v>46</v>
      </c>
      <c r="CC24" s="1" t="s">
        <v>48</v>
      </c>
      <c r="CD24" s="6"/>
      <c r="CE24" s="6"/>
      <c r="CF24" s="1" t="s">
        <v>46</v>
      </c>
      <c r="CG24" s="1" t="s">
        <v>48</v>
      </c>
      <c r="CH24" s="6"/>
      <c r="CI24" s="6"/>
      <c r="CJ24" s="1" t="s">
        <v>46</v>
      </c>
      <c r="CK24" s="1" t="s">
        <v>39</v>
      </c>
      <c r="CL24" s="6"/>
      <c r="CM24" s="6"/>
      <c r="CN24" s="1" t="s">
        <v>49</v>
      </c>
      <c r="CO24" s="1" t="s">
        <v>39</v>
      </c>
      <c r="CP24" s="6"/>
      <c r="CQ24" s="6"/>
      <c r="CR24" s="1" t="s">
        <v>50</v>
      </c>
      <c r="CS24" s="1" t="s">
        <v>51</v>
      </c>
      <c r="CT24" s="6"/>
      <c r="CU24" s="6"/>
      <c r="CV24" s="1" t="s">
        <v>50</v>
      </c>
      <c r="CW24" s="1" t="s">
        <v>39</v>
      </c>
      <c r="CX24" s="6"/>
      <c r="CY24" s="6"/>
      <c r="CZ24" s="1" t="s">
        <v>50</v>
      </c>
      <c r="DA24" s="1" t="s">
        <v>39</v>
      </c>
      <c r="DB24" s="6"/>
      <c r="DC24" s="6"/>
      <c r="DD24" s="1" t="s">
        <v>59</v>
      </c>
      <c r="DE24" s="1" t="s">
        <v>60</v>
      </c>
      <c r="DF24" s="6"/>
      <c r="DG24" s="6"/>
      <c r="DH24" s="1" t="s">
        <v>52</v>
      </c>
      <c r="DI24" s="1" t="s">
        <v>53</v>
      </c>
      <c r="DJ24" s="6"/>
      <c r="DK24" s="6"/>
      <c r="DL24" s="1" t="s">
        <v>31</v>
      </c>
      <c r="DM24" s="11"/>
    </row>
    <row r="25" spans="1:118" ht="15.75" customHeight="1" x14ac:dyDescent="0.25">
      <c r="A25" s="6">
        <v>24</v>
      </c>
      <c r="B25" s="6">
        <v>2</v>
      </c>
      <c r="C25" s="9" t="s">
        <v>85</v>
      </c>
      <c r="D25" s="8" t="s">
        <v>373</v>
      </c>
      <c r="E25" s="6">
        <v>1156.7950000000001</v>
      </c>
      <c r="F25" s="6">
        <v>46.441000000000003</v>
      </c>
      <c r="G25" s="6">
        <v>1092.924</v>
      </c>
      <c r="H25" s="10">
        <v>541.12116000000003</v>
      </c>
      <c r="I25" s="3">
        <f t="shared" si="1"/>
        <v>1634.0451600000001</v>
      </c>
      <c r="J25" s="3">
        <f t="shared" si="0"/>
        <v>0</v>
      </c>
      <c r="K25" s="3">
        <f t="shared" si="2"/>
        <v>1634.0451600000001</v>
      </c>
      <c r="L25" s="1" t="s">
        <v>28</v>
      </c>
      <c r="M25" s="1" t="s">
        <v>29</v>
      </c>
      <c r="N25" s="6"/>
      <c r="O25" s="6"/>
      <c r="P25" s="1" t="s">
        <v>30</v>
      </c>
      <c r="Q25" s="1" t="s">
        <v>34</v>
      </c>
      <c r="R25" s="6"/>
      <c r="S25" s="6"/>
      <c r="T25" s="1" t="s">
        <v>30</v>
      </c>
      <c r="U25" s="1" t="s">
        <v>32</v>
      </c>
      <c r="V25" s="6"/>
      <c r="W25" s="6"/>
      <c r="X25" s="6" t="s">
        <v>30</v>
      </c>
      <c r="Y25" s="6" t="s">
        <v>33</v>
      </c>
      <c r="Z25" s="6"/>
      <c r="AA25" s="6"/>
      <c r="AB25" s="1" t="s">
        <v>30</v>
      </c>
      <c r="AC25" s="1" t="s">
        <v>34</v>
      </c>
      <c r="AD25" s="6"/>
      <c r="AE25" s="6"/>
      <c r="AF25" s="1" t="s">
        <v>35</v>
      </c>
      <c r="AG25" s="1" t="s">
        <v>29</v>
      </c>
      <c r="AH25" s="6"/>
      <c r="AI25" s="6"/>
      <c r="AJ25" s="1" t="s">
        <v>36</v>
      </c>
      <c r="AK25" s="1" t="s">
        <v>37</v>
      </c>
      <c r="AL25" s="6"/>
      <c r="AM25" s="6"/>
      <c r="AN25" s="1" t="s">
        <v>38</v>
      </c>
      <c r="AO25" s="1" t="s">
        <v>39</v>
      </c>
      <c r="AP25" s="6"/>
      <c r="AQ25" s="6"/>
      <c r="AR25" s="1" t="s">
        <v>40</v>
      </c>
      <c r="AS25" s="1" t="s">
        <v>41</v>
      </c>
      <c r="AT25" s="6"/>
      <c r="AU25" s="6"/>
      <c r="AV25" s="6"/>
      <c r="AW25" s="6"/>
      <c r="AX25" s="6"/>
      <c r="AY25" s="6"/>
      <c r="AZ25" s="1" t="s">
        <v>42</v>
      </c>
      <c r="BA25" s="1" t="s">
        <v>39</v>
      </c>
      <c r="BB25" s="6"/>
      <c r="BC25" s="6"/>
      <c r="BD25" s="1" t="s">
        <v>42</v>
      </c>
      <c r="BE25" s="1" t="s">
        <v>33</v>
      </c>
      <c r="BF25" s="6"/>
      <c r="BG25" s="6"/>
      <c r="BH25" s="1" t="s">
        <v>42</v>
      </c>
      <c r="BI25" s="1" t="s">
        <v>39</v>
      </c>
      <c r="BJ25" s="6"/>
      <c r="BK25" s="11"/>
      <c r="BL25" s="1" t="s">
        <v>43</v>
      </c>
      <c r="BM25" s="1" t="s">
        <v>44</v>
      </c>
      <c r="BN25" s="6"/>
      <c r="BO25" s="6"/>
      <c r="BP25" s="1" t="s">
        <v>45</v>
      </c>
      <c r="BQ25" s="1" t="s">
        <v>44</v>
      </c>
      <c r="BR25" s="6"/>
      <c r="BS25" s="6"/>
      <c r="BT25" s="1" t="s">
        <v>46</v>
      </c>
      <c r="BU25" s="1" t="s">
        <v>47</v>
      </c>
      <c r="BV25" s="6"/>
      <c r="BW25" s="6"/>
      <c r="BX25" s="1" t="s">
        <v>46</v>
      </c>
      <c r="BY25" s="1" t="s">
        <v>41</v>
      </c>
      <c r="BZ25" s="6"/>
      <c r="CA25" s="6"/>
      <c r="CB25" s="1" t="s">
        <v>46</v>
      </c>
      <c r="CC25" s="1" t="s">
        <v>48</v>
      </c>
      <c r="CD25" s="6"/>
      <c r="CE25" s="6"/>
      <c r="CF25" s="1" t="s">
        <v>46</v>
      </c>
      <c r="CG25" s="1" t="s">
        <v>48</v>
      </c>
      <c r="CH25" s="6"/>
      <c r="CI25" s="6"/>
      <c r="CJ25" s="1" t="s">
        <v>46</v>
      </c>
      <c r="CK25" s="1" t="s">
        <v>39</v>
      </c>
      <c r="CL25" s="6"/>
      <c r="CM25" s="6"/>
      <c r="CN25" s="1" t="s">
        <v>49</v>
      </c>
      <c r="CO25" s="1" t="s">
        <v>39</v>
      </c>
      <c r="CP25" s="6"/>
      <c r="CQ25" s="6"/>
      <c r="CR25" s="1" t="s">
        <v>50</v>
      </c>
      <c r="CS25" s="1" t="s">
        <v>51</v>
      </c>
      <c r="CT25" s="6"/>
      <c r="CU25" s="6"/>
      <c r="CV25" s="1" t="s">
        <v>50</v>
      </c>
      <c r="CW25" s="1" t="s">
        <v>39</v>
      </c>
      <c r="CX25" s="6"/>
      <c r="CY25" s="6"/>
      <c r="CZ25" s="1" t="s">
        <v>50</v>
      </c>
      <c r="DA25" s="1" t="s">
        <v>39</v>
      </c>
      <c r="DB25" s="6"/>
      <c r="DC25" s="6"/>
      <c r="DD25" s="1" t="s">
        <v>59</v>
      </c>
      <c r="DE25" s="1" t="s">
        <v>60</v>
      </c>
      <c r="DF25" s="6"/>
      <c r="DG25" s="6"/>
      <c r="DH25" s="1" t="s">
        <v>52</v>
      </c>
      <c r="DI25" s="1" t="s">
        <v>53</v>
      </c>
      <c r="DJ25" s="6"/>
      <c r="DK25" s="6"/>
      <c r="DL25" s="1" t="s">
        <v>31</v>
      </c>
      <c r="DM25" s="11"/>
    </row>
    <row r="26" spans="1:118" s="42" customFormat="1" ht="15.75" customHeight="1" x14ac:dyDescent="0.25">
      <c r="A26" s="35">
        <v>25</v>
      </c>
      <c r="B26" s="35">
        <v>1</v>
      </c>
      <c r="C26" s="36" t="s">
        <v>86</v>
      </c>
      <c r="D26" s="37" t="s">
        <v>373</v>
      </c>
      <c r="E26" s="35">
        <v>676.89800000000002</v>
      </c>
      <c r="F26" s="35">
        <v>35.350999999999999</v>
      </c>
      <c r="G26" s="35">
        <v>451.51299999999998</v>
      </c>
      <c r="H26" s="38">
        <v>307.14156000000003</v>
      </c>
      <c r="I26" s="39">
        <f t="shared" si="1"/>
        <v>758.65455999999995</v>
      </c>
      <c r="J26" s="39">
        <f t="shared" si="0"/>
        <v>2.7519999999999998</v>
      </c>
      <c r="K26" s="3">
        <f t="shared" si="2"/>
        <v>755.90255999999999</v>
      </c>
      <c r="L26" s="40" t="s">
        <v>28</v>
      </c>
      <c r="M26" s="40" t="s">
        <v>29</v>
      </c>
      <c r="N26" s="35"/>
      <c r="O26" s="35"/>
      <c r="P26" s="40" t="s">
        <v>30</v>
      </c>
      <c r="Q26" s="40" t="s">
        <v>34</v>
      </c>
      <c r="R26" s="35"/>
      <c r="S26" s="35"/>
      <c r="T26" s="40" t="s">
        <v>30</v>
      </c>
      <c r="U26" s="40" t="s">
        <v>32</v>
      </c>
      <c r="V26" s="35"/>
      <c r="W26" s="35"/>
      <c r="X26" s="35" t="s">
        <v>30</v>
      </c>
      <c r="Y26" s="35" t="s">
        <v>33</v>
      </c>
      <c r="Z26" s="35"/>
      <c r="AA26" s="35"/>
      <c r="AB26" s="40" t="s">
        <v>30</v>
      </c>
      <c r="AC26" s="40" t="s">
        <v>34</v>
      </c>
      <c r="AD26" s="35"/>
      <c r="AE26" s="35"/>
      <c r="AF26" s="40" t="s">
        <v>35</v>
      </c>
      <c r="AG26" s="40" t="s">
        <v>29</v>
      </c>
      <c r="AH26" s="35"/>
      <c r="AI26" s="35"/>
      <c r="AJ26" s="40" t="s">
        <v>36</v>
      </c>
      <c r="AK26" s="40" t="s">
        <v>37</v>
      </c>
      <c r="AL26" s="35"/>
      <c r="AM26" s="35"/>
      <c r="AN26" s="40" t="s">
        <v>38</v>
      </c>
      <c r="AO26" s="40" t="s">
        <v>39</v>
      </c>
      <c r="AP26" s="35"/>
      <c r="AQ26" s="35"/>
      <c r="AR26" s="40" t="s">
        <v>40</v>
      </c>
      <c r="AS26" s="40" t="s">
        <v>41</v>
      </c>
      <c r="AT26" s="35"/>
      <c r="AU26" s="35"/>
      <c r="AV26" s="35"/>
      <c r="AW26" s="35"/>
      <c r="AX26" s="35"/>
      <c r="AY26" s="35"/>
      <c r="AZ26" s="40" t="s">
        <v>42</v>
      </c>
      <c r="BA26" s="40" t="s">
        <v>39</v>
      </c>
      <c r="BB26" s="35"/>
      <c r="BC26" s="35"/>
      <c r="BD26" s="40" t="s">
        <v>42</v>
      </c>
      <c r="BE26" s="40" t="s">
        <v>33</v>
      </c>
      <c r="BF26" s="35"/>
      <c r="BG26" s="35"/>
      <c r="BH26" s="40" t="s">
        <v>42</v>
      </c>
      <c r="BI26" s="40" t="s">
        <v>39</v>
      </c>
      <c r="BJ26" s="35"/>
      <c r="BK26" s="41"/>
      <c r="BL26" s="40" t="s">
        <v>43</v>
      </c>
      <c r="BM26" s="40" t="s">
        <v>44</v>
      </c>
      <c r="BN26" s="35"/>
      <c r="BO26" s="35"/>
      <c r="BP26" s="40" t="s">
        <v>45</v>
      </c>
      <c r="BQ26" s="40" t="s">
        <v>44</v>
      </c>
      <c r="BR26" s="35"/>
      <c r="BS26" s="35"/>
      <c r="BT26" s="40" t="s">
        <v>46</v>
      </c>
      <c r="BU26" s="40" t="s">
        <v>47</v>
      </c>
      <c r="BV26" s="35"/>
      <c r="BW26" s="35"/>
      <c r="BX26" s="40" t="s">
        <v>46</v>
      </c>
      <c r="BY26" s="40" t="s">
        <v>41</v>
      </c>
      <c r="BZ26" s="35"/>
      <c r="CA26" s="35"/>
      <c r="CB26" s="40" t="s">
        <v>46</v>
      </c>
      <c r="CC26" s="40" t="s">
        <v>48</v>
      </c>
      <c r="CD26" s="35"/>
      <c r="CE26" s="35"/>
      <c r="CF26" s="40" t="s">
        <v>46</v>
      </c>
      <c r="CG26" s="40" t="s">
        <v>48</v>
      </c>
      <c r="CH26" s="35"/>
      <c r="CI26" s="35"/>
      <c r="CJ26" s="40" t="s">
        <v>46</v>
      </c>
      <c r="CK26" s="40" t="s">
        <v>39</v>
      </c>
      <c r="CL26" s="35"/>
      <c r="CM26" s="35"/>
      <c r="CN26" s="40" t="s">
        <v>49</v>
      </c>
      <c r="CO26" s="40" t="s">
        <v>39</v>
      </c>
      <c r="CP26" s="35"/>
      <c r="CQ26" s="35"/>
      <c r="CR26" s="40" t="s">
        <v>50</v>
      </c>
      <c r="CS26" s="40" t="s">
        <v>51</v>
      </c>
      <c r="CT26" s="35"/>
      <c r="CU26" s="35"/>
      <c r="CV26" s="40" t="s">
        <v>50</v>
      </c>
      <c r="CW26" s="40" t="s">
        <v>39</v>
      </c>
      <c r="CX26" s="35">
        <v>3</v>
      </c>
      <c r="CY26" s="35">
        <v>2.7519999999999998</v>
      </c>
      <c r="CZ26" s="40" t="s">
        <v>50</v>
      </c>
      <c r="DA26" s="40" t="s">
        <v>39</v>
      </c>
      <c r="DB26" s="35"/>
      <c r="DC26" s="35"/>
      <c r="DD26" s="40" t="s">
        <v>59</v>
      </c>
      <c r="DE26" s="40" t="s">
        <v>60</v>
      </c>
      <c r="DF26" s="35"/>
      <c r="DG26" s="35"/>
      <c r="DH26" s="40" t="s">
        <v>52</v>
      </c>
      <c r="DI26" s="40" t="s">
        <v>53</v>
      </c>
      <c r="DJ26" s="35"/>
      <c r="DK26" s="35"/>
      <c r="DL26" s="40" t="s">
        <v>31</v>
      </c>
      <c r="DM26" s="41"/>
    </row>
    <row r="27" spans="1:118" s="42" customFormat="1" ht="15.75" customHeight="1" x14ac:dyDescent="0.25">
      <c r="A27" s="35">
        <v>26</v>
      </c>
      <c r="B27" s="35">
        <v>2</v>
      </c>
      <c r="C27" s="36" t="s">
        <v>87</v>
      </c>
      <c r="D27" s="37" t="s">
        <v>373</v>
      </c>
      <c r="E27" s="35">
        <v>1298</v>
      </c>
      <c r="F27" s="35">
        <v>143.60300000000001</v>
      </c>
      <c r="G27" s="35">
        <v>1141.356</v>
      </c>
      <c r="H27" s="38">
        <v>444.69168000000002</v>
      </c>
      <c r="I27" s="39">
        <f t="shared" si="1"/>
        <v>1586.0476800000001</v>
      </c>
      <c r="J27" s="39">
        <f t="shared" si="0"/>
        <v>0.91700000000000004</v>
      </c>
      <c r="K27" s="3">
        <f t="shared" si="2"/>
        <v>1585.1306800000002</v>
      </c>
      <c r="L27" s="40" t="s">
        <v>28</v>
      </c>
      <c r="M27" s="40" t="s">
        <v>29</v>
      </c>
      <c r="N27" s="35"/>
      <c r="O27" s="35"/>
      <c r="P27" s="40" t="s">
        <v>30</v>
      </c>
      <c r="Q27" s="40" t="s">
        <v>34</v>
      </c>
      <c r="R27" s="35"/>
      <c r="S27" s="35"/>
      <c r="T27" s="40" t="s">
        <v>30</v>
      </c>
      <c r="U27" s="40" t="s">
        <v>32</v>
      </c>
      <c r="V27" s="35"/>
      <c r="W27" s="35"/>
      <c r="X27" s="35" t="s">
        <v>30</v>
      </c>
      <c r="Y27" s="35" t="s">
        <v>33</v>
      </c>
      <c r="Z27" s="35"/>
      <c r="AA27" s="35"/>
      <c r="AB27" s="40" t="s">
        <v>30</v>
      </c>
      <c r="AC27" s="40" t="s">
        <v>34</v>
      </c>
      <c r="AD27" s="35"/>
      <c r="AE27" s="35"/>
      <c r="AF27" s="40" t="s">
        <v>35</v>
      </c>
      <c r="AG27" s="40" t="s">
        <v>29</v>
      </c>
      <c r="AH27" s="35"/>
      <c r="AI27" s="35"/>
      <c r="AJ27" s="40" t="s">
        <v>36</v>
      </c>
      <c r="AK27" s="40" t="s">
        <v>37</v>
      </c>
      <c r="AL27" s="35"/>
      <c r="AM27" s="35"/>
      <c r="AN27" s="40" t="s">
        <v>38</v>
      </c>
      <c r="AO27" s="40" t="s">
        <v>39</v>
      </c>
      <c r="AP27" s="35"/>
      <c r="AQ27" s="35"/>
      <c r="AR27" s="40" t="s">
        <v>40</v>
      </c>
      <c r="AS27" s="40" t="s">
        <v>41</v>
      </c>
      <c r="AT27" s="35"/>
      <c r="AU27" s="35"/>
      <c r="AV27" s="35"/>
      <c r="AW27" s="35"/>
      <c r="AX27" s="35"/>
      <c r="AY27" s="35"/>
      <c r="AZ27" s="40" t="s">
        <v>42</v>
      </c>
      <c r="BA27" s="40" t="s">
        <v>39</v>
      </c>
      <c r="BB27" s="35"/>
      <c r="BC27" s="35"/>
      <c r="BD27" s="40" t="s">
        <v>42</v>
      </c>
      <c r="BE27" s="40" t="s">
        <v>33</v>
      </c>
      <c r="BF27" s="35"/>
      <c r="BG27" s="35"/>
      <c r="BH27" s="40" t="s">
        <v>42</v>
      </c>
      <c r="BI27" s="40" t="s">
        <v>39</v>
      </c>
      <c r="BJ27" s="35"/>
      <c r="BK27" s="41"/>
      <c r="BL27" s="40" t="s">
        <v>43</v>
      </c>
      <c r="BM27" s="40" t="s">
        <v>44</v>
      </c>
      <c r="BN27" s="35"/>
      <c r="BO27" s="35"/>
      <c r="BP27" s="40" t="s">
        <v>45</v>
      </c>
      <c r="BQ27" s="40" t="s">
        <v>44</v>
      </c>
      <c r="BR27" s="35"/>
      <c r="BS27" s="35"/>
      <c r="BT27" s="40" t="s">
        <v>46</v>
      </c>
      <c r="BU27" s="40" t="s">
        <v>47</v>
      </c>
      <c r="BV27" s="35"/>
      <c r="BW27" s="35"/>
      <c r="BX27" s="40" t="s">
        <v>46</v>
      </c>
      <c r="BY27" s="40" t="s">
        <v>41</v>
      </c>
      <c r="BZ27" s="35"/>
      <c r="CA27" s="35"/>
      <c r="CB27" s="40" t="s">
        <v>46</v>
      </c>
      <c r="CC27" s="40" t="s">
        <v>48</v>
      </c>
      <c r="CD27" s="35"/>
      <c r="CE27" s="35"/>
      <c r="CF27" s="40" t="s">
        <v>46</v>
      </c>
      <c r="CG27" s="40" t="s">
        <v>48</v>
      </c>
      <c r="CH27" s="35"/>
      <c r="CI27" s="35"/>
      <c r="CJ27" s="40" t="s">
        <v>46</v>
      </c>
      <c r="CK27" s="40" t="s">
        <v>39</v>
      </c>
      <c r="CL27" s="35"/>
      <c r="CM27" s="35"/>
      <c r="CN27" s="40" t="s">
        <v>49</v>
      </c>
      <c r="CO27" s="40" t="s">
        <v>39</v>
      </c>
      <c r="CP27" s="35"/>
      <c r="CQ27" s="35"/>
      <c r="CR27" s="40" t="s">
        <v>50</v>
      </c>
      <c r="CS27" s="40" t="s">
        <v>51</v>
      </c>
      <c r="CT27" s="35"/>
      <c r="CU27" s="35"/>
      <c r="CV27" s="40" t="s">
        <v>50</v>
      </c>
      <c r="CW27" s="40" t="s">
        <v>39</v>
      </c>
      <c r="CX27" s="35">
        <v>1</v>
      </c>
      <c r="CY27" s="35">
        <v>0.91700000000000004</v>
      </c>
      <c r="CZ27" s="40" t="s">
        <v>50</v>
      </c>
      <c r="DA27" s="40" t="s">
        <v>39</v>
      </c>
      <c r="DB27" s="35"/>
      <c r="DC27" s="35"/>
      <c r="DD27" s="40" t="s">
        <v>59</v>
      </c>
      <c r="DE27" s="40" t="s">
        <v>60</v>
      </c>
      <c r="DF27" s="35"/>
      <c r="DG27" s="35"/>
      <c r="DH27" s="40" t="s">
        <v>52</v>
      </c>
      <c r="DI27" s="40" t="s">
        <v>53</v>
      </c>
      <c r="DJ27" s="35"/>
      <c r="DK27" s="35"/>
      <c r="DL27" s="40" t="s">
        <v>31</v>
      </c>
      <c r="DM27" s="41"/>
    </row>
    <row r="28" spans="1:118" ht="15.75" customHeight="1" x14ac:dyDescent="0.25">
      <c r="A28" s="6">
        <v>27</v>
      </c>
      <c r="B28" s="6">
        <v>2</v>
      </c>
      <c r="C28" s="9" t="s">
        <v>385</v>
      </c>
      <c r="D28" s="8" t="s">
        <v>373</v>
      </c>
      <c r="E28" s="6">
        <v>22.349</v>
      </c>
      <c r="F28" s="6">
        <v>57.756999999999998</v>
      </c>
      <c r="G28" s="6">
        <v>-39.597999999999999</v>
      </c>
      <c r="H28" s="10">
        <v>158.23115999999999</v>
      </c>
      <c r="I28" s="3">
        <f t="shared" si="1"/>
        <v>118.63315999999999</v>
      </c>
      <c r="J28" s="3">
        <f t="shared" si="0"/>
        <v>0</v>
      </c>
      <c r="K28" s="3">
        <f t="shared" si="2"/>
        <v>118.63315999999999</v>
      </c>
      <c r="L28" s="1" t="s">
        <v>28</v>
      </c>
      <c r="M28" s="1" t="s">
        <v>29</v>
      </c>
      <c r="N28" s="6"/>
      <c r="O28" s="6"/>
      <c r="P28" s="1" t="s">
        <v>30</v>
      </c>
      <c r="Q28" s="1" t="s">
        <v>34</v>
      </c>
      <c r="R28" s="6"/>
      <c r="S28" s="6"/>
      <c r="T28" s="1" t="s">
        <v>30</v>
      </c>
      <c r="U28" s="1" t="s">
        <v>32</v>
      </c>
      <c r="V28" s="6"/>
      <c r="W28" s="6"/>
      <c r="X28" s="6" t="s">
        <v>30</v>
      </c>
      <c r="Y28" s="6" t="s">
        <v>33</v>
      </c>
      <c r="Z28" s="6"/>
      <c r="AA28" s="6"/>
      <c r="AB28" s="1" t="s">
        <v>30</v>
      </c>
      <c r="AC28" s="1" t="s">
        <v>34</v>
      </c>
      <c r="AD28" s="6"/>
      <c r="AE28" s="6"/>
      <c r="AF28" s="1" t="s">
        <v>35</v>
      </c>
      <c r="AG28" s="1" t="s">
        <v>29</v>
      </c>
      <c r="AH28" s="6"/>
      <c r="AI28" s="6"/>
      <c r="AJ28" s="1" t="s">
        <v>36</v>
      </c>
      <c r="AK28" s="1" t="s">
        <v>37</v>
      </c>
      <c r="AL28" s="6"/>
      <c r="AM28" s="6"/>
      <c r="AN28" s="1" t="s">
        <v>38</v>
      </c>
      <c r="AO28" s="1" t="s">
        <v>39</v>
      </c>
      <c r="AP28" s="6"/>
      <c r="AQ28" s="6"/>
      <c r="AR28" s="1" t="s">
        <v>40</v>
      </c>
      <c r="AS28" s="1" t="s">
        <v>41</v>
      </c>
      <c r="AT28" s="6"/>
      <c r="AU28" s="6"/>
      <c r="AV28" s="6"/>
      <c r="AW28" s="6"/>
      <c r="AX28" s="6"/>
      <c r="AY28" s="6"/>
      <c r="AZ28" s="1" t="s">
        <v>42</v>
      </c>
      <c r="BA28" s="1" t="s">
        <v>39</v>
      </c>
      <c r="BB28" s="6"/>
      <c r="BC28" s="6"/>
      <c r="BD28" s="1" t="s">
        <v>42</v>
      </c>
      <c r="BE28" s="1" t="s">
        <v>33</v>
      </c>
      <c r="BF28" s="6"/>
      <c r="BG28" s="6"/>
      <c r="BH28" s="1" t="s">
        <v>42</v>
      </c>
      <c r="BI28" s="1" t="s">
        <v>39</v>
      </c>
      <c r="BJ28" s="6"/>
      <c r="BK28" s="11"/>
      <c r="BL28" s="1" t="s">
        <v>43</v>
      </c>
      <c r="BM28" s="1" t="s">
        <v>44</v>
      </c>
      <c r="BN28" s="6"/>
      <c r="BO28" s="6"/>
      <c r="BP28" s="1" t="s">
        <v>45</v>
      </c>
      <c r="BQ28" s="1" t="s">
        <v>44</v>
      </c>
      <c r="BR28" s="6"/>
      <c r="BS28" s="6"/>
      <c r="BT28" s="1" t="s">
        <v>46</v>
      </c>
      <c r="BU28" s="1" t="s">
        <v>47</v>
      </c>
      <c r="BV28" s="6"/>
      <c r="BW28" s="6"/>
      <c r="BX28" s="1" t="s">
        <v>46</v>
      </c>
      <c r="BY28" s="1" t="s">
        <v>41</v>
      </c>
      <c r="BZ28" s="6"/>
      <c r="CA28" s="6"/>
      <c r="CB28" s="1" t="s">
        <v>46</v>
      </c>
      <c r="CC28" s="1" t="s">
        <v>48</v>
      </c>
      <c r="CD28" s="6"/>
      <c r="CE28" s="6"/>
      <c r="CF28" s="1" t="s">
        <v>46</v>
      </c>
      <c r="CG28" s="1" t="s">
        <v>48</v>
      </c>
      <c r="CH28" s="6"/>
      <c r="CI28" s="6"/>
      <c r="CJ28" s="1" t="s">
        <v>46</v>
      </c>
      <c r="CK28" s="1" t="s">
        <v>39</v>
      </c>
      <c r="CL28" s="6"/>
      <c r="CM28" s="6"/>
      <c r="CN28" s="1" t="s">
        <v>49</v>
      </c>
      <c r="CO28" s="1" t="s">
        <v>39</v>
      </c>
      <c r="CP28" s="6"/>
      <c r="CQ28" s="6"/>
      <c r="CR28" s="1" t="s">
        <v>50</v>
      </c>
      <c r="CS28" s="1" t="s">
        <v>51</v>
      </c>
      <c r="CT28" s="6"/>
      <c r="CU28" s="6"/>
      <c r="CV28" s="1" t="s">
        <v>50</v>
      </c>
      <c r="CW28" s="1" t="s">
        <v>39</v>
      </c>
      <c r="CX28" s="6"/>
      <c r="CY28" s="6"/>
      <c r="CZ28" s="1" t="s">
        <v>50</v>
      </c>
      <c r="DA28" s="1" t="s">
        <v>39</v>
      </c>
      <c r="DB28" s="6"/>
      <c r="DC28" s="6"/>
      <c r="DD28" s="1" t="s">
        <v>59</v>
      </c>
      <c r="DE28" s="1" t="s">
        <v>60</v>
      </c>
      <c r="DF28" s="6"/>
      <c r="DG28" s="6"/>
      <c r="DH28" s="1" t="s">
        <v>52</v>
      </c>
      <c r="DI28" s="1" t="s">
        <v>53</v>
      </c>
      <c r="DJ28" s="6"/>
      <c r="DK28" s="6"/>
      <c r="DL28" s="1" t="s">
        <v>31</v>
      </c>
      <c r="DM28" s="11"/>
    </row>
    <row r="29" spans="1:118" ht="15.75" customHeight="1" x14ac:dyDescent="0.25">
      <c r="A29" s="6">
        <v>28</v>
      </c>
      <c r="B29" s="6">
        <v>2</v>
      </c>
      <c r="C29" s="9" t="s">
        <v>386</v>
      </c>
      <c r="D29" s="8" t="s">
        <v>373</v>
      </c>
      <c r="E29" s="6">
        <v>19.443999999999999</v>
      </c>
      <c r="F29" s="6">
        <v>16.047999999999998</v>
      </c>
      <c r="G29" s="6">
        <v>3.3959999999999999</v>
      </c>
      <c r="H29" s="10">
        <v>121.20408</v>
      </c>
      <c r="I29" s="3">
        <f t="shared" si="1"/>
        <v>124.60008000000001</v>
      </c>
      <c r="J29" s="3">
        <f t="shared" si="0"/>
        <v>0</v>
      </c>
      <c r="K29" s="3">
        <f t="shared" si="2"/>
        <v>124.60008000000001</v>
      </c>
      <c r="L29" s="1" t="s">
        <v>28</v>
      </c>
      <c r="M29" s="1" t="s">
        <v>29</v>
      </c>
      <c r="N29" s="6"/>
      <c r="O29" s="6"/>
      <c r="P29" s="1" t="s">
        <v>30</v>
      </c>
      <c r="Q29" s="1" t="s">
        <v>34</v>
      </c>
      <c r="R29" s="6"/>
      <c r="S29" s="6"/>
      <c r="T29" s="1" t="s">
        <v>30</v>
      </c>
      <c r="U29" s="1" t="s">
        <v>32</v>
      </c>
      <c r="V29" s="6"/>
      <c r="W29" s="6"/>
      <c r="X29" s="6" t="s">
        <v>30</v>
      </c>
      <c r="Y29" s="6" t="s">
        <v>33</v>
      </c>
      <c r="Z29" s="6"/>
      <c r="AA29" s="6"/>
      <c r="AB29" s="1" t="s">
        <v>30</v>
      </c>
      <c r="AC29" s="1" t="s">
        <v>34</v>
      </c>
      <c r="AD29" s="6"/>
      <c r="AE29" s="6"/>
      <c r="AF29" s="1" t="s">
        <v>35</v>
      </c>
      <c r="AG29" s="1" t="s">
        <v>29</v>
      </c>
      <c r="AH29" s="6"/>
      <c r="AI29" s="6"/>
      <c r="AJ29" s="1" t="s">
        <v>36</v>
      </c>
      <c r="AK29" s="1" t="s">
        <v>37</v>
      </c>
      <c r="AL29" s="6"/>
      <c r="AM29" s="6"/>
      <c r="AN29" s="1" t="s">
        <v>38</v>
      </c>
      <c r="AO29" s="1" t="s">
        <v>39</v>
      </c>
      <c r="AP29" s="6"/>
      <c r="AQ29" s="6"/>
      <c r="AR29" s="1" t="s">
        <v>40</v>
      </c>
      <c r="AS29" s="1" t="s">
        <v>41</v>
      </c>
      <c r="AT29" s="6"/>
      <c r="AU29" s="6"/>
      <c r="AV29" s="6"/>
      <c r="AW29" s="6"/>
      <c r="AX29" s="6"/>
      <c r="AY29" s="6"/>
      <c r="AZ29" s="1" t="s">
        <v>42</v>
      </c>
      <c r="BA29" s="1" t="s">
        <v>39</v>
      </c>
      <c r="BB29" s="6"/>
      <c r="BC29" s="6"/>
      <c r="BD29" s="1" t="s">
        <v>42</v>
      </c>
      <c r="BE29" s="1" t="s">
        <v>33</v>
      </c>
      <c r="BF29" s="6"/>
      <c r="BG29" s="6"/>
      <c r="BH29" s="1" t="s">
        <v>42</v>
      </c>
      <c r="BI29" s="1" t="s">
        <v>39</v>
      </c>
      <c r="BJ29" s="6"/>
      <c r="BK29" s="11"/>
      <c r="BL29" s="1" t="s">
        <v>43</v>
      </c>
      <c r="BM29" s="1" t="s">
        <v>44</v>
      </c>
      <c r="BN29" s="6"/>
      <c r="BO29" s="6"/>
      <c r="BP29" s="1" t="s">
        <v>45</v>
      </c>
      <c r="BQ29" s="1" t="s">
        <v>44</v>
      </c>
      <c r="BR29" s="6"/>
      <c r="BS29" s="6"/>
      <c r="BT29" s="1" t="s">
        <v>46</v>
      </c>
      <c r="BU29" s="1" t="s">
        <v>47</v>
      </c>
      <c r="BV29" s="6"/>
      <c r="BW29" s="6"/>
      <c r="BX29" s="1" t="s">
        <v>46</v>
      </c>
      <c r="BY29" s="1" t="s">
        <v>41</v>
      </c>
      <c r="BZ29" s="6"/>
      <c r="CA29" s="6"/>
      <c r="CB29" s="1" t="s">
        <v>46</v>
      </c>
      <c r="CC29" s="1" t="s">
        <v>48</v>
      </c>
      <c r="CD29" s="6"/>
      <c r="CE29" s="6"/>
      <c r="CF29" s="1" t="s">
        <v>46</v>
      </c>
      <c r="CG29" s="1" t="s">
        <v>48</v>
      </c>
      <c r="CH29" s="6"/>
      <c r="CI29" s="6"/>
      <c r="CJ29" s="1" t="s">
        <v>46</v>
      </c>
      <c r="CK29" s="1" t="s">
        <v>39</v>
      </c>
      <c r="CL29" s="6"/>
      <c r="CM29" s="6"/>
      <c r="CN29" s="1" t="s">
        <v>49</v>
      </c>
      <c r="CO29" s="1" t="s">
        <v>39</v>
      </c>
      <c r="CP29" s="6"/>
      <c r="CQ29" s="6"/>
      <c r="CR29" s="1" t="s">
        <v>50</v>
      </c>
      <c r="CS29" s="1" t="s">
        <v>51</v>
      </c>
      <c r="CT29" s="6"/>
      <c r="CU29" s="6"/>
      <c r="CV29" s="1" t="s">
        <v>50</v>
      </c>
      <c r="CW29" s="1" t="s">
        <v>39</v>
      </c>
      <c r="CX29" s="6"/>
      <c r="CY29" s="6"/>
      <c r="CZ29" s="1" t="s">
        <v>50</v>
      </c>
      <c r="DA29" s="1" t="s">
        <v>39</v>
      </c>
      <c r="DB29" s="6"/>
      <c r="DC29" s="6"/>
      <c r="DD29" s="1" t="s">
        <v>59</v>
      </c>
      <c r="DE29" s="1" t="s">
        <v>60</v>
      </c>
      <c r="DF29" s="6"/>
      <c r="DG29" s="6"/>
      <c r="DH29" s="1" t="s">
        <v>52</v>
      </c>
      <c r="DI29" s="1" t="s">
        <v>53</v>
      </c>
      <c r="DJ29" s="6"/>
      <c r="DK29" s="6"/>
      <c r="DL29" s="1" t="s">
        <v>31</v>
      </c>
      <c r="DM29" s="11"/>
    </row>
    <row r="30" spans="1:118" s="34" customFormat="1" ht="15.75" customHeight="1" x14ac:dyDescent="0.25">
      <c r="A30" s="27">
        <v>29</v>
      </c>
      <c r="B30" s="27">
        <v>2</v>
      </c>
      <c r="C30" s="28" t="s">
        <v>88</v>
      </c>
      <c r="D30" s="29" t="s">
        <v>373</v>
      </c>
      <c r="E30" s="27">
        <v>384.702</v>
      </c>
      <c r="F30" s="27">
        <v>1089.6489999999999</v>
      </c>
      <c r="G30" s="27">
        <v>-926.74199999999996</v>
      </c>
      <c r="H30" s="30">
        <v>185.23308</v>
      </c>
      <c r="I30" s="31">
        <f t="shared" si="1"/>
        <v>-741.50891999999999</v>
      </c>
      <c r="J30" s="31">
        <f t="shared" si="0"/>
        <v>0</v>
      </c>
      <c r="K30" s="3">
        <f t="shared" si="2"/>
        <v>-741.50891999999999</v>
      </c>
      <c r="L30" s="32" t="s">
        <v>28</v>
      </c>
      <c r="M30" s="32" t="s">
        <v>29</v>
      </c>
      <c r="N30" s="27"/>
      <c r="O30" s="27"/>
      <c r="P30" s="32" t="s">
        <v>30</v>
      </c>
      <c r="Q30" s="32" t="s">
        <v>34</v>
      </c>
      <c r="R30" s="27"/>
      <c r="S30" s="27"/>
      <c r="T30" s="32" t="s">
        <v>30</v>
      </c>
      <c r="U30" s="32" t="s">
        <v>32</v>
      </c>
      <c r="V30" s="27"/>
      <c r="W30" s="27"/>
      <c r="X30" s="27" t="s">
        <v>30</v>
      </c>
      <c r="Y30" s="27" t="s">
        <v>33</v>
      </c>
      <c r="Z30" s="27"/>
      <c r="AA30" s="27"/>
      <c r="AB30" s="32" t="s">
        <v>30</v>
      </c>
      <c r="AC30" s="32" t="s">
        <v>34</v>
      </c>
      <c r="AD30" s="27"/>
      <c r="AE30" s="27"/>
      <c r="AF30" s="32" t="s">
        <v>35</v>
      </c>
      <c r="AG30" s="32" t="s">
        <v>29</v>
      </c>
      <c r="AH30" s="27"/>
      <c r="AI30" s="27"/>
      <c r="AJ30" s="32" t="s">
        <v>36</v>
      </c>
      <c r="AK30" s="32" t="s">
        <v>37</v>
      </c>
      <c r="AL30" s="27"/>
      <c r="AM30" s="27"/>
      <c r="AN30" s="32" t="s">
        <v>38</v>
      </c>
      <c r="AO30" s="32" t="s">
        <v>39</v>
      </c>
      <c r="AP30" s="27"/>
      <c r="AQ30" s="27"/>
      <c r="AR30" s="32" t="s">
        <v>40</v>
      </c>
      <c r="AS30" s="32" t="s">
        <v>41</v>
      </c>
      <c r="AT30" s="27"/>
      <c r="AU30" s="27"/>
      <c r="AV30" s="27"/>
      <c r="AW30" s="27"/>
      <c r="AX30" s="27"/>
      <c r="AY30" s="27"/>
      <c r="AZ30" s="32" t="s">
        <v>42</v>
      </c>
      <c r="BA30" s="32" t="s">
        <v>39</v>
      </c>
      <c r="BB30" s="27"/>
      <c r="BC30" s="27"/>
      <c r="BD30" s="32" t="s">
        <v>42</v>
      </c>
      <c r="BE30" s="32" t="s">
        <v>33</v>
      </c>
      <c r="BF30" s="27"/>
      <c r="BG30" s="27"/>
      <c r="BH30" s="32" t="s">
        <v>42</v>
      </c>
      <c r="BI30" s="32" t="s">
        <v>39</v>
      </c>
      <c r="BJ30" s="27"/>
      <c r="BK30" s="33"/>
      <c r="BL30" s="32" t="s">
        <v>43</v>
      </c>
      <c r="BM30" s="32" t="s">
        <v>44</v>
      </c>
      <c r="BN30" s="27"/>
      <c r="BO30" s="27"/>
      <c r="BP30" s="32" t="s">
        <v>45</v>
      </c>
      <c r="BQ30" s="32" t="s">
        <v>44</v>
      </c>
      <c r="BR30" s="27"/>
      <c r="BS30" s="27"/>
      <c r="BT30" s="32" t="s">
        <v>46</v>
      </c>
      <c r="BU30" s="32" t="s">
        <v>47</v>
      </c>
      <c r="BV30" s="27"/>
      <c r="BW30" s="27"/>
      <c r="BX30" s="32" t="s">
        <v>46</v>
      </c>
      <c r="BY30" s="32" t="s">
        <v>41</v>
      </c>
      <c r="BZ30" s="27"/>
      <c r="CA30" s="27"/>
      <c r="CB30" s="32" t="s">
        <v>46</v>
      </c>
      <c r="CC30" s="32" t="s">
        <v>48</v>
      </c>
      <c r="CD30" s="27"/>
      <c r="CE30" s="27"/>
      <c r="CF30" s="32" t="s">
        <v>46</v>
      </c>
      <c r="CG30" s="32" t="s">
        <v>48</v>
      </c>
      <c r="CH30" s="27"/>
      <c r="CI30" s="27"/>
      <c r="CJ30" s="32" t="s">
        <v>46</v>
      </c>
      <c r="CK30" s="32" t="s">
        <v>39</v>
      </c>
      <c r="CL30" s="27"/>
      <c r="CM30" s="27"/>
      <c r="CN30" s="32" t="s">
        <v>49</v>
      </c>
      <c r="CO30" s="32" t="s">
        <v>39</v>
      </c>
      <c r="CP30" s="27"/>
      <c r="CQ30" s="27"/>
      <c r="CR30" s="32" t="s">
        <v>50</v>
      </c>
      <c r="CS30" s="32" t="s">
        <v>51</v>
      </c>
      <c r="CT30" s="27"/>
      <c r="CU30" s="27"/>
      <c r="CV30" s="32" t="s">
        <v>50</v>
      </c>
      <c r="CW30" s="32" t="s">
        <v>39</v>
      </c>
      <c r="CX30" s="27"/>
      <c r="CY30" s="27"/>
      <c r="CZ30" s="32" t="s">
        <v>50</v>
      </c>
      <c r="DA30" s="32" t="s">
        <v>39</v>
      </c>
      <c r="DB30" s="27"/>
      <c r="DC30" s="27"/>
      <c r="DD30" s="32" t="s">
        <v>59</v>
      </c>
      <c r="DE30" s="32" t="s">
        <v>60</v>
      </c>
      <c r="DF30" s="27"/>
      <c r="DG30" s="27"/>
      <c r="DH30" s="32" t="s">
        <v>52</v>
      </c>
      <c r="DI30" s="32" t="s">
        <v>53</v>
      </c>
      <c r="DJ30" s="27"/>
      <c r="DK30" s="27"/>
      <c r="DL30" s="32" t="s">
        <v>31</v>
      </c>
      <c r="DM30" s="33"/>
    </row>
    <row r="31" spans="1:118" ht="15.75" customHeight="1" x14ac:dyDescent="0.25">
      <c r="A31" s="6">
        <v>30</v>
      </c>
      <c r="B31" s="6">
        <v>2</v>
      </c>
      <c r="C31" s="9" t="s">
        <v>89</v>
      </c>
      <c r="D31" s="8" t="s">
        <v>373</v>
      </c>
      <c r="E31" s="6">
        <v>214.983</v>
      </c>
      <c r="F31" s="6">
        <v>17.420000000000002</v>
      </c>
      <c r="G31" s="6">
        <v>180.40799999999999</v>
      </c>
      <c r="H31" s="10">
        <v>74.981279999999998</v>
      </c>
      <c r="I31" s="3">
        <f t="shared" si="1"/>
        <v>255.38927999999999</v>
      </c>
      <c r="J31" s="3">
        <f t="shared" si="0"/>
        <v>0</v>
      </c>
      <c r="K31" s="3">
        <f t="shared" si="2"/>
        <v>255.38927999999999</v>
      </c>
      <c r="L31" s="1" t="s">
        <v>28</v>
      </c>
      <c r="M31" s="1" t="s">
        <v>29</v>
      </c>
      <c r="N31" s="6"/>
      <c r="O31" s="6"/>
      <c r="P31" s="1" t="s">
        <v>30</v>
      </c>
      <c r="Q31" s="1" t="s">
        <v>34</v>
      </c>
      <c r="R31" s="6"/>
      <c r="S31" s="6"/>
      <c r="T31" s="1" t="s">
        <v>30</v>
      </c>
      <c r="U31" s="1" t="s">
        <v>32</v>
      </c>
      <c r="V31" s="6"/>
      <c r="W31" s="6"/>
      <c r="X31" s="6" t="s">
        <v>30</v>
      </c>
      <c r="Y31" s="6" t="s">
        <v>33</v>
      </c>
      <c r="Z31" s="6"/>
      <c r="AA31" s="6"/>
      <c r="AB31" s="1" t="s">
        <v>30</v>
      </c>
      <c r="AC31" s="1" t="s">
        <v>34</v>
      </c>
      <c r="AD31" s="6"/>
      <c r="AE31" s="6"/>
      <c r="AF31" s="1" t="s">
        <v>35</v>
      </c>
      <c r="AG31" s="1" t="s">
        <v>29</v>
      </c>
      <c r="AH31" s="6"/>
      <c r="AI31" s="6"/>
      <c r="AJ31" s="1" t="s">
        <v>36</v>
      </c>
      <c r="AK31" s="1" t="s">
        <v>37</v>
      </c>
      <c r="AL31" s="6"/>
      <c r="AM31" s="6"/>
      <c r="AN31" s="1" t="s">
        <v>38</v>
      </c>
      <c r="AO31" s="1" t="s">
        <v>39</v>
      </c>
      <c r="AP31" s="6"/>
      <c r="AQ31" s="6"/>
      <c r="AR31" s="1" t="s">
        <v>40</v>
      </c>
      <c r="AS31" s="1" t="s">
        <v>41</v>
      </c>
      <c r="AT31" s="6"/>
      <c r="AU31" s="6"/>
      <c r="AV31" s="6"/>
      <c r="AW31" s="6"/>
      <c r="AX31" s="6"/>
      <c r="AY31" s="6"/>
      <c r="AZ31" s="1" t="s">
        <v>42</v>
      </c>
      <c r="BA31" s="1" t="s">
        <v>39</v>
      </c>
      <c r="BB31" s="6"/>
      <c r="BC31" s="6"/>
      <c r="BD31" s="1" t="s">
        <v>42</v>
      </c>
      <c r="BE31" s="1" t="s">
        <v>33</v>
      </c>
      <c r="BF31" s="6"/>
      <c r="BG31" s="6"/>
      <c r="BH31" s="1" t="s">
        <v>42</v>
      </c>
      <c r="BI31" s="1" t="s">
        <v>39</v>
      </c>
      <c r="BJ31" s="6"/>
      <c r="BK31" s="11"/>
      <c r="BL31" s="1" t="s">
        <v>43</v>
      </c>
      <c r="BM31" s="1" t="s">
        <v>44</v>
      </c>
      <c r="BN31" s="6"/>
      <c r="BO31" s="6"/>
      <c r="BP31" s="1" t="s">
        <v>45</v>
      </c>
      <c r="BQ31" s="1" t="s">
        <v>44</v>
      </c>
      <c r="BR31" s="6"/>
      <c r="BS31" s="6"/>
      <c r="BT31" s="1" t="s">
        <v>46</v>
      </c>
      <c r="BU31" s="1" t="s">
        <v>47</v>
      </c>
      <c r="BV31" s="6"/>
      <c r="BW31" s="6"/>
      <c r="BX31" s="1" t="s">
        <v>46</v>
      </c>
      <c r="BY31" s="1" t="s">
        <v>41</v>
      </c>
      <c r="BZ31" s="6"/>
      <c r="CA31" s="6"/>
      <c r="CB31" s="1" t="s">
        <v>46</v>
      </c>
      <c r="CC31" s="1" t="s">
        <v>48</v>
      </c>
      <c r="CD31" s="6"/>
      <c r="CE31" s="6"/>
      <c r="CF31" s="1" t="s">
        <v>46</v>
      </c>
      <c r="CG31" s="1" t="s">
        <v>48</v>
      </c>
      <c r="CH31" s="6"/>
      <c r="CI31" s="6"/>
      <c r="CJ31" s="1" t="s">
        <v>46</v>
      </c>
      <c r="CK31" s="1" t="s">
        <v>39</v>
      </c>
      <c r="CL31" s="6"/>
      <c r="CM31" s="6"/>
      <c r="CN31" s="1" t="s">
        <v>49</v>
      </c>
      <c r="CO31" s="1" t="s">
        <v>39</v>
      </c>
      <c r="CP31" s="6"/>
      <c r="CQ31" s="6"/>
      <c r="CR31" s="1" t="s">
        <v>50</v>
      </c>
      <c r="CS31" s="1" t="s">
        <v>51</v>
      </c>
      <c r="CT31" s="6"/>
      <c r="CU31" s="6"/>
      <c r="CV31" s="1" t="s">
        <v>50</v>
      </c>
      <c r="CW31" s="1" t="s">
        <v>39</v>
      </c>
      <c r="CX31" s="6"/>
      <c r="CY31" s="6"/>
      <c r="CZ31" s="1" t="s">
        <v>50</v>
      </c>
      <c r="DA31" s="1" t="s">
        <v>39</v>
      </c>
      <c r="DB31" s="6"/>
      <c r="DC31" s="6"/>
      <c r="DD31" s="1" t="s">
        <v>59</v>
      </c>
      <c r="DE31" s="1" t="s">
        <v>60</v>
      </c>
      <c r="DF31" s="6"/>
      <c r="DG31" s="6"/>
      <c r="DH31" s="1" t="s">
        <v>52</v>
      </c>
      <c r="DI31" s="1" t="s">
        <v>53</v>
      </c>
      <c r="DJ31" s="6"/>
      <c r="DK31" s="6"/>
      <c r="DL31" s="1" t="s">
        <v>31</v>
      </c>
      <c r="DM31" s="11"/>
    </row>
    <row r="32" spans="1:118" s="34" customFormat="1" ht="15.75" customHeight="1" x14ac:dyDescent="0.25">
      <c r="A32" s="27">
        <v>31</v>
      </c>
      <c r="B32" s="27">
        <v>1</v>
      </c>
      <c r="C32" s="28" t="s">
        <v>90</v>
      </c>
      <c r="D32" s="29" t="s">
        <v>373</v>
      </c>
      <c r="E32" s="27">
        <v>-435.49099999999999</v>
      </c>
      <c r="F32" s="27">
        <v>46.819000000000003</v>
      </c>
      <c r="G32" s="27">
        <v>-489.11799999999999</v>
      </c>
      <c r="H32" s="30">
        <v>90.928560000000004</v>
      </c>
      <c r="I32" s="31">
        <f t="shared" si="1"/>
        <v>-398.18943999999999</v>
      </c>
      <c r="J32" s="31">
        <f t="shared" si="0"/>
        <v>0</v>
      </c>
      <c r="K32" s="3">
        <f t="shared" si="2"/>
        <v>-398.18943999999999</v>
      </c>
      <c r="L32" s="32" t="s">
        <v>28</v>
      </c>
      <c r="M32" s="32" t="s">
        <v>29</v>
      </c>
      <c r="N32" s="27"/>
      <c r="O32" s="27"/>
      <c r="P32" s="32" t="s">
        <v>30</v>
      </c>
      <c r="Q32" s="32" t="s">
        <v>34</v>
      </c>
      <c r="R32" s="27"/>
      <c r="S32" s="27"/>
      <c r="T32" s="32" t="s">
        <v>30</v>
      </c>
      <c r="U32" s="32" t="s">
        <v>32</v>
      </c>
      <c r="V32" s="27"/>
      <c r="W32" s="27"/>
      <c r="X32" s="27" t="s">
        <v>30</v>
      </c>
      <c r="Y32" s="27" t="s">
        <v>33</v>
      </c>
      <c r="Z32" s="27"/>
      <c r="AA32" s="27"/>
      <c r="AB32" s="32" t="s">
        <v>30</v>
      </c>
      <c r="AC32" s="32" t="s">
        <v>34</v>
      </c>
      <c r="AD32" s="27"/>
      <c r="AE32" s="27"/>
      <c r="AF32" s="32" t="s">
        <v>35</v>
      </c>
      <c r="AG32" s="32" t="s">
        <v>29</v>
      </c>
      <c r="AH32" s="27"/>
      <c r="AI32" s="27"/>
      <c r="AJ32" s="32" t="s">
        <v>36</v>
      </c>
      <c r="AK32" s="32" t="s">
        <v>37</v>
      </c>
      <c r="AL32" s="27"/>
      <c r="AM32" s="27"/>
      <c r="AN32" s="32" t="s">
        <v>38</v>
      </c>
      <c r="AO32" s="32" t="s">
        <v>39</v>
      </c>
      <c r="AP32" s="27"/>
      <c r="AQ32" s="27"/>
      <c r="AR32" s="32" t="s">
        <v>40</v>
      </c>
      <c r="AS32" s="32" t="s">
        <v>41</v>
      </c>
      <c r="AT32" s="27"/>
      <c r="AU32" s="27"/>
      <c r="AV32" s="27"/>
      <c r="AW32" s="27"/>
      <c r="AX32" s="27"/>
      <c r="AY32" s="27"/>
      <c r="AZ32" s="32" t="s">
        <v>42</v>
      </c>
      <c r="BA32" s="32" t="s">
        <v>39</v>
      </c>
      <c r="BB32" s="27"/>
      <c r="BC32" s="27"/>
      <c r="BD32" s="32" t="s">
        <v>42</v>
      </c>
      <c r="BE32" s="32" t="s">
        <v>33</v>
      </c>
      <c r="BF32" s="27"/>
      <c r="BG32" s="27"/>
      <c r="BH32" s="32" t="s">
        <v>42</v>
      </c>
      <c r="BI32" s="32" t="s">
        <v>39</v>
      </c>
      <c r="BJ32" s="27"/>
      <c r="BK32" s="33"/>
      <c r="BL32" s="32" t="s">
        <v>43</v>
      </c>
      <c r="BM32" s="32" t="s">
        <v>44</v>
      </c>
      <c r="BN32" s="27"/>
      <c r="BO32" s="27"/>
      <c r="BP32" s="32" t="s">
        <v>45</v>
      </c>
      <c r="BQ32" s="32" t="s">
        <v>44</v>
      </c>
      <c r="BR32" s="27"/>
      <c r="BS32" s="27"/>
      <c r="BT32" s="32" t="s">
        <v>46</v>
      </c>
      <c r="BU32" s="32" t="s">
        <v>47</v>
      </c>
      <c r="BV32" s="27"/>
      <c r="BW32" s="27"/>
      <c r="BX32" s="32" t="s">
        <v>46</v>
      </c>
      <c r="BY32" s="32" t="s">
        <v>41</v>
      </c>
      <c r="BZ32" s="27"/>
      <c r="CA32" s="27"/>
      <c r="CB32" s="32" t="s">
        <v>46</v>
      </c>
      <c r="CC32" s="32" t="s">
        <v>48</v>
      </c>
      <c r="CD32" s="27"/>
      <c r="CE32" s="27"/>
      <c r="CF32" s="32" t="s">
        <v>46</v>
      </c>
      <c r="CG32" s="32" t="s">
        <v>48</v>
      </c>
      <c r="CH32" s="27"/>
      <c r="CI32" s="27"/>
      <c r="CJ32" s="32" t="s">
        <v>46</v>
      </c>
      <c r="CK32" s="32" t="s">
        <v>39</v>
      </c>
      <c r="CL32" s="27"/>
      <c r="CM32" s="27"/>
      <c r="CN32" s="32" t="s">
        <v>49</v>
      </c>
      <c r="CO32" s="32" t="s">
        <v>39</v>
      </c>
      <c r="CP32" s="27"/>
      <c r="CQ32" s="27"/>
      <c r="CR32" s="32" t="s">
        <v>50</v>
      </c>
      <c r="CS32" s="32" t="s">
        <v>51</v>
      </c>
      <c r="CT32" s="27"/>
      <c r="CU32" s="27"/>
      <c r="CV32" s="32" t="s">
        <v>50</v>
      </c>
      <c r="CW32" s="32" t="s">
        <v>39</v>
      </c>
      <c r="CX32" s="27"/>
      <c r="CY32" s="27"/>
      <c r="CZ32" s="32" t="s">
        <v>50</v>
      </c>
      <c r="DA32" s="32" t="s">
        <v>39</v>
      </c>
      <c r="DB32" s="27"/>
      <c r="DC32" s="27"/>
      <c r="DD32" s="32" t="s">
        <v>59</v>
      </c>
      <c r="DE32" s="32" t="s">
        <v>60</v>
      </c>
      <c r="DF32" s="27"/>
      <c r="DG32" s="27"/>
      <c r="DH32" s="32" t="s">
        <v>52</v>
      </c>
      <c r="DI32" s="32" t="s">
        <v>53</v>
      </c>
      <c r="DJ32" s="27"/>
      <c r="DK32" s="27"/>
      <c r="DL32" s="32" t="s">
        <v>31</v>
      </c>
      <c r="DM32" s="33"/>
    </row>
    <row r="33" spans="1:118" ht="15.75" customHeight="1" x14ac:dyDescent="0.25">
      <c r="A33" s="6">
        <v>32</v>
      </c>
      <c r="B33" s="6">
        <v>1</v>
      </c>
      <c r="C33" s="9" t="s">
        <v>91</v>
      </c>
      <c r="D33" s="8" t="s">
        <v>373</v>
      </c>
      <c r="E33" s="6">
        <v>197.73099999999999</v>
      </c>
      <c r="F33" s="6">
        <v>55.515999999999998</v>
      </c>
      <c r="G33" s="6">
        <v>141.297</v>
      </c>
      <c r="H33" s="10">
        <v>95.731679999999997</v>
      </c>
      <c r="I33" s="3">
        <f t="shared" si="1"/>
        <v>237.02868000000001</v>
      </c>
      <c r="J33" s="3">
        <f t="shared" si="0"/>
        <v>0</v>
      </c>
      <c r="K33" s="3">
        <f t="shared" si="2"/>
        <v>237.02868000000001</v>
      </c>
      <c r="L33" s="1" t="s">
        <v>28</v>
      </c>
      <c r="M33" s="1" t="s">
        <v>29</v>
      </c>
      <c r="N33" s="6"/>
      <c r="O33" s="6"/>
      <c r="P33" s="1" t="s">
        <v>30</v>
      </c>
      <c r="Q33" s="1" t="s">
        <v>34</v>
      </c>
      <c r="R33" s="6"/>
      <c r="S33" s="6"/>
      <c r="T33" s="1" t="s">
        <v>30</v>
      </c>
      <c r="U33" s="1" t="s">
        <v>32</v>
      </c>
      <c r="V33" s="6"/>
      <c r="W33" s="6"/>
      <c r="X33" s="6" t="s">
        <v>30</v>
      </c>
      <c r="Y33" s="6" t="s">
        <v>33</v>
      </c>
      <c r="Z33" s="6"/>
      <c r="AA33" s="6"/>
      <c r="AB33" s="1" t="s">
        <v>30</v>
      </c>
      <c r="AC33" s="1" t="s">
        <v>34</v>
      </c>
      <c r="AD33" s="6"/>
      <c r="AE33" s="6"/>
      <c r="AF33" s="1" t="s">
        <v>35</v>
      </c>
      <c r="AG33" s="1" t="s">
        <v>29</v>
      </c>
      <c r="AH33" s="6"/>
      <c r="AI33" s="6"/>
      <c r="AJ33" s="1" t="s">
        <v>36</v>
      </c>
      <c r="AK33" s="1" t="s">
        <v>37</v>
      </c>
      <c r="AL33" s="6"/>
      <c r="AM33" s="6"/>
      <c r="AN33" s="1" t="s">
        <v>38</v>
      </c>
      <c r="AO33" s="1" t="s">
        <v>39</v>
      </c>
      <c r="AP33" s="6"/>
      <c r="AQ33" s="6"/>
      <c r="AR33" s="1" t="s">
        <v>40</v>
      </c>
      <c r="AS33" s="1" t="s">
        <v>41</v>
      </c>
      <c r="AT33" s="6"/>
      <c r="AU33" s="6"/>
      <c r="AV33" s="6"/>
      <c r="AW33" s="6"/>
      <c r="AX33" s="6"/>
      <c r="AY33" s="6"/>
      <c r="AZ33" s="1" t="s">
        <v>42</v>
      </c>
      <c r="BA33" s="1" t="s">
        <v>39</v>
      </c>
      <c r="BB33" s="6"/>
      <c r="BC33" s="6"/>
      <c r="BD33" s="1" t="s">
        <v>42</v>
      </c>
      <c r="BE33" s="1" t="s">
        <v>33</v>
      </c>
      <c r="BF33" s="6"/>
      <c r="BG33" s="6"/>
      <c r="BH33" s="1" t="s">
        <v>42</v>
      </c>
      <c r="BI33" s="1" t="s">
        <v>39</v>
      </c>
      <c r="BJ33" s="6"/>
      <c r="BK33" s="11"/>
      <c r="BL33" s="1" t="s">
        <v>43</v>
      </c>
      <c r="BM33" s="1" t="s">
        <v>44</v>
      </c>
      <c r="BN33" s="6"/>
      <c r="BO33" s="6"/>
      <c r="BP33" s="1" t="s">
        <v>45</v>
      </c>
      <c r="BQ33" s="1" t="s">
        <v>44</v>
      </c>
      <c r="BR33" s="6"/>
      <c r="BS33" s="6"/>
      <c r="BT33" s="1" t="s">
        <v>46</v>
      </c>
      <c r="BU33" s="1" t="s">
        <v>47</v>
      </c>
      <c r="BV33" s="6"/>
      <c r="BW33" s="6"/>
      <c r="BX33" s="1" t="s">
        <v>46</v>
      </c>
      <c r="BY33" s="1" t="s">
        <v>41</v>
      </c>
      <c r="BZ33" s="6"/>
      <c r="CA33" s="6"/>
      <c r="CB33" s="1" t="s">
        <v>46</v>
      </c>
      <c r="CC33" s="1" t="s">
        <v>48</v>
      </c>
      <c r="CD33" s="6"/>
      <c r="CE33" s="6"/>
      <c r="CF33" s="1" t="s">
        <v>46</v>
      </c>
      <c r="CG33" s="1" t="s">
        <v>48</v>
      </c>
      <c r="CH33" s="6"/>
      <c r="CI33" s="6"/>
      <c r="CJ33" s="1" t="s">
        <v>46</v>
      </c>
      <c r="CK33" s="1" t="s">
        <v>39</v>
      </c>
      <c r="CL33" s="6"/>
      <c r="CM33" s="6"/>
      <c r="CN33" s="1" t="s">
        <v>49</v>
      </c>
      <c r="CO33" s="1" t="s">
        <v>39</v>
      </c>
      <c r="CP33" s="6"/>
      <c r="CQ33" s="6"/>
      <c r="CR33" s="1" t="s">
        <v>50</v>
      </c>
      <c r="CS33" s="1" t="s">
        <v>51</v>
      </c>
      <c r="CT33" s="6"/>
      <c r="CU33" s="6"/>
      <c r="CV33" s="1" t="s">
        <v>50</v>
      </c>
      <c r="CW33" s="1" t="s">
        <v>39</v>
      </c>
      <c r="CX33" s="6"/>
      <c r="CY33" s="6"/>
      <c r="CZ33" s="1" t="s">
        <v>50</v>
      </c>
      <c r="DA33" s="1" t="s">
        <v>39</v>
      </c>
      <c r="DB33" s="6"/>
      <c r="DC33" s="6"/>
      <c r="DD33" s="1" t="s">
        <v>59</v>
      </c>
      <c r="DE33" s="1" t="s">
        <v>60</v>
      </c>
      <c r="DF33" s="6"/>
      <c r="DG33" s="6"/>
      <c r="DH33" s="1" t="s">
        <v>52</v>
      </c>
      <c r="DI33" s="1" t="s">
        <v>53</v>
      </c>
      <c r="DJ33" s="6"/>
      <c r="DK33" s="6"/>
      <c r="DL33" s="1" t="s">
        <v>31</v>
      </c>
      <c r="DM33" s="11"/>
    </row>
    <row r="34" spans="1:118" s="34" customFormat="1" ht="15.75" customHeight="1" x14ac:dyDescent="0.25">
      <c r="A34" s="27">
        <v>33</v>
      </c>
      <c r="B34" s="27">
        <v>1</v>
      </c>
      <c r="C34" s="28" t="s">
        <v>92</v>
      </c>
      <c r="D34" s="29" t="s">
        <v>373</v>
      </c>
      <c r="E34" s="27">
        <v>-209.99199999999999</v>
      </c>
      <c r="F34" s="27">
        <v>16.553999999999998</v>
      </c>
      <c r="G34" s="27">
        <v>-249.52699999999999</v>
      </c>
      <c r="H34" s="30">
        <v>124.96344000000001</v>
      </c>
      <c r="I34" s="31">
        <f t="shared" si="1"/>
        <v>-124.56355999999998</v>
      </c>
      <c r="J34" s="31">
        <f t="shared" si="0"/>
        <v>0</v>
      </c>
      <c r="K34" s="3">
        <f t="shared" si="2"/>
        <v>-124.56355999999998</v>
      </c>
      <c r="L34" s="32" t="s">
        <v>28</v>
      </c>
      <c r="M34" s="32" t="s">
        <v>29</v>
      </c>
      <c r="N34" s="27"/>
      <c r="O34" s="27"/>
      <c r="P34" s="32" t="s">
        <v>30</v>
      </c>
      <c r="Q34" s="32" t="s">
        <v>34</v>
      </c>
      <c r="R34" s="27"/>
      <c r="S34" s="27"/>
      <c r="T34" s="32" t="s">
        <v>30</v>
      </c>
      <c r="U34" s="32" t="s">
        <v>32</v>
      </c>
      <c r="V34" s="27"/>
      <c r="W34" s="27"/>
      <c r="X34" s="27" t="s">
        <v>30</v>
      </c>
      <c r="Y34" s="27" t="s">
        <v>33</v>
      </c>
      <c r="Z34" s="27"/>
      <c r="AA34" s="27"/>
      <c r="AB34" s="32" t="s">
        <v>30</v>
      </c>
      <c r="AC34" s="32" t="s">
        <v>34</v>
      </c>
      <c r="AD34" s="27"/>
      <c r="AE34" s="27"/>
      <c r="AF34" s="32" t="s">
        <v>35</v>
      </c>
      <c r="AG34" s="32" t="s">
        <v>29</v>
      </c>
      <c r="AH34" s="27"/>
      <c r="AI34" s="27"/>
      <c r="AJ34" s="32" t="s">
        <v>36</v>
      </c>
      <c r="AK34" s="32" t="s">
        <v>37</v>
      </c>
      <c r="AL34" s="27"/>
      <c r="AM34" s="27"/>
      <c r="AN34" s="32" t="s">
        <v>38</v>
      </c>
      <c r="AO34" s="32" t="s">
        <v>39</v>
      </c>
      <c r="AP34" s="27"/>
      <c r="AQ34" s="27"/>
      <c r="AR34" s="32" t="s">
        <v>40</v>
      </c>
      <c r="AS34" s="32" t="s">
        <v>41</v>
      </c>
      <c r="AT34" s="27"/>
      <c r="AU34" s="27"/>
      <c r="AV34" s="27"/>
      <c r="AW34" s="27"/>
      <c r="AX34" s="27"/>
      <c r="AY34" s="27"/>
      <c r="AZ34" s="32" t="s">
        <v>42</v>
      </c>
      <c r="BA34" s="32" t="s">
        <v>39</v>
      </c>
      <c r="BB34" s="27"/>
      <c r="BC34" s="27"/>
      <c r="BD34" s="32" t="s">
        <v>42</v>
      </c>
      <c r="BE34" s="32" t="s">
        <v>33</v>
      </c>
      <c r="BF34" s="27"/>
      <c r="BG34" s="27"/>
      <c r="BH34" s="32" t="s">
        <v>42</v>
      </c>
      <c r="BI34" s="32" t="s">
        <v>39</v>
      </c>
      <c r="BJ34" s="27"/>
      <c r="BK34" s="33"/>
      <c r="BL34" s="32" t="s">
        <v>43</v>
      </c>
      <c r="BM34" s="32" t="s">
        <v>44</v>
      </c>
      <c r="BN34" s="27"/>
      <c r="BO34" s="27"/>
      <c r="BP34" s="32" t="s">
        <v>45</v>
      </c>
      <c r="BQ34" s="32" t="s">
        <v>44</v>
      </c>
      <c r="BR34" s="27"/>
      <c r="BS34" s="27"/>
      <c r="BT34" s="32" t="s">
        <v>46</v>
      </c>
      <c r="BU34" s="32" t="s">
        <v>47</v>
      </c>
      <c r="BV34" s="27"/>
      <c r="BW34" s="27"/>
      <c r="BX34" s="32" t="s">
        <v>46</v>
      </c>
      <c r="BY34" s="32" t="s">
        <v>41</v>
      </c>
      <c r="BZ34" s="27"/>
      <c r="CA34" s="27"/>
      <c r="CB34" s="32" t="s">
        <v>46</v>
      </c>
      <c r="CC34" s="32" t="s">
        <v>48</v>
      </c>
      <c r="CD34" s="27"/>
      <c r="CE34" s="27"/>
      <c r="CF34" s="32" t="s">
        <v>46</v>
      </c>
      <c r="CG34" s="32" t="s">
        <v>48</v>
      </c>
      <c r="CH34" s="27"/>
      <c r="CI34" s="27"/>
      <c r="CJ34" s="32" t="s">
        <v>46</v>
      </c>
      <c r="CK34" s="32" t="s">
        <v>39</v>
      </c>
      <c r="CL34" s="27"/>
      <c r="CM34" s="27"/>
      <c r="CN34" s="32" t="s">
        <v>49</v>
      </c>
      <c r="CO34" s="32" t="s">
        <v>39</v>
      </c>
      <c r="CP34" s="27"/>
      <c r="CQ34" s="27"/>
      <c r="CR34" s="32" t="s">
        <v>50</v>
      </c>
      <c r="CS34" s="32" t="s">
        <v>51</v>
      </c>
      <c r="CT34" s="27"/>
      <c r="CU34" s="27"/>
      <c r="CV34" s="32" t="s">
        <v>50</v>
      </c>
      <c r="CW34" s="32" t="s">
        <v>39</v>
      </c>
      <c r="CX34" s="27"/>
      <c r="CY34" s="27"/>
      <c r="CZ34" s="32" t="s">
        <v>50</v>
      </c>
      <c r="DA34" s="32" t="s">
        <v>39</v>
      </c>
      <c r="DB34" s="27"/>
      <c r="DC34" s="27"/>
      <c r="DD34" s="32" t="s">
        <v>59</v>
      </c>
      <c r="DE34" s="32" t="s">
        <v>60</v>
      </c>
      <c r="DF34" s="27"/>
      <c r="DG34" s="27"/>
      <c r="DH34" s="32" t="s">
        <v>52</v>
      </c>
      <c r="DI34" s="32" t="s">
        <v>53</v>
      </c>
      <c r="DJ34" s="27"/>
      <c r="DK34" s="27"/>
      <c r="DL34" s="32" t="s">
        <v>31</v>
      </c>
      <c r="DM34" s="33"/>
    </row>
    <row r="35" spans="1:118" ht="15.75" customHeight="1" x14ac:dyDescent="0.25">
      <c r="A35" s="6">
        <v>34</v>
      </c>
      <c r="B35" s="6">
        <v>1</v>
      </c>
      <c r="C35" s="9" t="s">
        <v>93</v>
      </c>
      <c r="D35" s="8" t="s">
        <v>373</v>
      </c>
      <c r="E35" s="6">
        <v>-76.338999999999999</v>
      </c>
      <c r="F35" s="6">
        <v>28.103000000000002</v>
      </c>
      <c r="G35" s="6">
        <v>-108.831</v>
      </c>
      <c r="H35" s="10">
        <v>395.42435999999998</v>
      </c>
      <c r="I35" s="3">
        <f t="shared" si="1"/>
        <v>286.59335999999996</v>
      </c>
      <c r="J35" s="3">
        <f t="shared" si="0"/>
        <v>0</v>
      </c>
      <c r="K35" s="3">
        <f t="shared" si="2"/>
        <v>286.59335999999996</v>
      </c>
      <c r="L35" s="1" t="s">
        <v>28</v>
      </c>
      <c r="M35" s="1" t="s">
        <v>29</v>
      </c>
      <c r="N35" s="6"/>
      <c r="O35" s="6"/>
      <c r="P35" s="1" t="s">
        <v>30</v>
      </c>
      <c r="Q35" s="1" t="s">
        <v>34</v>
      </c>
      <c r="R35" s="6"/>
      <c r="S35" s="6"/>
      <c r="T35" s="1" t="s">
        <v>30</v>
      </c>
      <c r="U35" s="1" t="s">
        <v>32</v>
      </c>
      <c r="V35" s="6"/>
      <c r="W35" s="6"/>
      <c r="X35" s="6" t="s">
        <v>30</v>
      </c>
      <c r="Y35" s="6" t="s">
        <v>33</v>
      </c>
      <c r="Z35" s="6"/>
      <c r="AA35" s="6"/>
      <c r="AB35" s="1" t="s">
        <v>30</v>
      </c>
      <c r="AC35" s="1" t="s">
        <v>34</v>
      </c>
      <c r="AD35" s="6"/>
      <c r="AE35" s="6"/>
      <c r="AF35" s="1" t="s">
        <v>35</v>
      </c>
      <c r="AG35" s="1" t="s">
        <v>29</v>
      </c>
      <c r="AH35" s="6"/>
      <c r="AI35" s="6"/>
      <c r="AJ35" s="1" t="s">
        <v>36</v>
      </c>
      <c r="AK35" s="1" t="s">
        <v>37</v>
      </c>
      <c r="AL35" s="6"/>
      <c r="AM35" s="6"/>
      <c r="AN35" s="1" t="s">
        <v>38</v>
      </c>
      <c r="AO35" s="1" t="s">
        <v>39</v>
      </c>
      <c r="AP35" s="6"/>
      <c r="AQ35" s="6"/>
      <c r="AR35" s="1" t="s">
        <v>40</v>
      </c>
      <c r="AS35" s="1" t="s">
        <v>41</v>
      </c>
      <c r="AT35" s="6"/>
      <c r="AU35" s="6"/>
      <c r="AV35" s="6"/>
      <c r="AW35" s="6"/>
      <c r="AX35" s="6"/>
      <c r="AY35" s="6"/>
      <c r="AZ35" s="1" t="s">
        <v>42</v>
      </c>
      <c r="BA35" s="1" t="s">
        <v>39</v>
      </c>
      <c r="BB35" s="6"/>
      <c r="BC35" s="6"/>
      <c r="BD35" s="1" t="s">
        <v>42</v>
      </c>
      <c r="BE35" s="1" t="s">
        <v>33</v>
      </c>
      <c r="BF35" s="6"/>
      <c r="BG35" s="6"/>
      <c r="BH35" s="1" t="s">
        <v>42</v>
      </c>
      <c r="BI35" s="1" t="s">
        <v>39</v>
      </c>
      <c r="BJ35" s="6"/>
      <c r="BK35" s="11"/>
      <c r="BL35" s="1" t="s">
        <v>43</v>
      </c>
      <c r="BM35" s="1" t="s">
        <v>44</v>
      </c>
      <c r="BN35" s="6"/>
      <c r="BO35" s="6"/>
      <c r="BP35" s="1" t="s">
        <v>45</v>
      </c>
      <c r="BQ35" s="1" t="s">
        <v>44</v>
      </c>
      <c r="BR35" s="6"/>
      <c r="BS35" s="6"/>
      <c r="BT35" s="1" t="s">
        <v>46</v>
      </c>
      <c r="BU35" s="1" t="s">
        <v>47</v>
      </c>
      <c r="BV35" s="6"/>
      <c r="BW35" s="6"/>
      <c r="BX35" s="1" t="s">
        <v>46</v>
      </c>
      <c r="BY35" s="1" t="s">
        <v>41</v>
      </c>
      <c r="BZ35" s="6"/>
      <c r="CA35" s="6"/>
      <c r="CB35" s="1" t="s">
        <v>46</v>
      </c>
      <c r="CC35" s="1" t="s">
        <v>48</v>
      </c>
      <c r="CD35" s="6"/>
      <c r="CE35" s="6"/>
      <c r="CF35" s="1" t="s">
        <v>46</v>
      </c>
      <c r="CG35" s="1" t="s">
        <v>48</v>
      </c>
      <c r="CH35" s="6"/>
      <c r="CI35" s="6"/>
      <c r="CJ35" s="1" t="s">
        <v>46</v>
      </c>
      <c r="CK35" s="1" t="s">
        <v>39</v>
      </c>
      <c r="CL35" s="6"/>
      <c r="CM35" s="6"/>
      <c r="CN35" s="1" t="s">
        <v>49</v>
      </c>
      <c r="CO35" s="1" t="s">
        <v>39</v>
      </c>
      <c r="CP35" s="6"/>
      <c r="CQ35" s="6"/>
      <c r="CR35" s="1" t="s">
        <v>50</v>
      </c>
      <c r="CS35" s="1" t="s">
        <v>51</v>
      </c>
      <c r="CT35" s="6"/>
      <c r="CU35" s="6"/>
      <c r="CV35" s="1" t="s">
        <v>50</v>
      </c>
      <c r="CW35" s="1" t="s">
        <v>39</v>
      </c>
      <c r="CX35" s="6"/>
      <c r="CY35" s="6"/>
      <c r="CZ35" s="1" t="s">
        <v>50</v>
      </c>
      <c r="DA35" s="1" t="s">
        <v>39</v>
      </c>
      <c r="DB35" s="6"/>
      <c r="DC35" s="6"/>
      <c r="DD35" s="1" t="s">
        <v>59</v>
      </c>
      <c r="DE35" s="1" t="s">
        <v>60</v>
      </c>
      <c r="DF35" s="6"/>
      <c r="DG35" s="6"/>
      <c r="DH35" s="1" t="s">
        <v>52</v>
      </c>
      <c r="DI35" s="1" t="s">
        <v>53</v>
      </c>
      <c r="DJ35" s="6"/>
      <c r="DK35" s="6"/>
      <c r="DL35" s="1" t="s">
        <v>31</v>
      </c>
      <c r="DM35" s="11"/>
    </row>
    <row r="36" spans="1:118" ht="15.75" customHeight="1" x14ac:dyDescent="0.25">
      <c r="A36" s="6">
        <v>35</v>
      </c>
      <c r="B36" s="6">
        <v>2</v>
      </c>
      <c r="C36" s="9" t="s">
        <v>94</v>
      </c>
      <c r="D36" s="8" t="s">
        <v>373</v>
      </c>
      <c r="E36" s="6">
        <v>649.17399999999998</v>
      </c>
      <c r="F36" s="6">
        <v>2.0550000000000002</v>
      </c>
      <c r="G36" s="6">
        <v>647.11900000000003</v>
      </c>
      <c r="H36" s="10">
        <v>234.97152</v>
      </c>
      <c r="I36" s="3">
        <f t="shared" si="1"/>
        <v>882.09051999999997</v>
      </c>
      <c r="J36" s="3">
        <f t="shared" si="0"/>
        <v>0</v>
      </c>
      <c r="K36" s="3">
        <f t="shared" si="2"/>
        <v>882.09051999999997</v>
      </c>
      <c r="L36" s="1" t="s">
        <v>28</v>
      </c>
      <c r="M36" s="1" t="s">
        <v>29</v>
      </c>
      <c r="N36" s="6"/>
      <c r="O36" s="6"/>
      <c r="P36" s="1" t="s">
        <v>30</v>
      </c>
      <c r="Q36" s="1" t="s">
        <v>34</v>
      </c>
      <c r="R36" s="6"/>
      <c r="S36" s="6"/>
      <c r="T36" s="1" t="s">
        <v>30</v>
      </c>
      <c r="U36" s="1" t="s">
        <v>32</v>
      </c>
      <c r="V36" s="6"/>
      <c r="W36" s="6"/>
      <c r="X36" s="6" t="s">
        <v>30</v>
      </c>
      <c r="Y36" s="6" t="s">
        <v>33</v>
      </c>
      <c r="Z36" s="6"/>
      <c r="AA36" s="6"/>
      <c r="AB36" s="1" t="s">
        <v>30</v>
      </c>
      <c r="AC36" s="1" t="s">
        <v>34</v>
      </c>
      <c r="AD36" s="6"/>
      <c r="AE36" s="6"/>
      <c r="AF36" s="1" t="s">
        <v>35</v>
      </c>
      <c r="AG36" s="1" t="s">
        <v>29</v>
      </c>
      <c r="AH36" s="6"/>
      <c r="AI36" s="6"/>
      <c r="AJ36" s="1" t="s">
        <v>36</v>
      </c>
      <c r="AK36" s="1" t="s">
        <v>37</v>
      </c>
      <c r="AL36" s="6"/>
      <c r="AM36" s="6"/>
      <c r="AN36" s="1" t="s">
        <v>38</v>
      </c>
      <c r="AO36" s="1" t="s">
        <v>39</v>
      </c>
      <c r="AP36" s="6"/>
      <c r="AQ36" s="6"/>
      <c r="AR36" s="1" t="s">
        <v>40</v>
      </c>
      <c r="AS36" s="1" t="s">
        <v>41</v>
      </c>
      <c r="AT36" s="6"/>
      <c r="AU36" s="6"/>
      <c r="AV36" s="6"/>
      <c r="AW36" s="6"/>
      <c r="AX36" s="6"/>
      <c r="AY36" s="6"/>
      <c r="AZ36" s="1" t="s">
        <v>42</v>
      </c>
      <c r="BA36" s="1" t="s">
        <v>39</v>
      </c>
      <c r="BB36" s="6"/>
      <c r="BC36" s="6"/>
      <c r="BD36" s="1" t="s">
        <v>42</v>
      </c>
      <c r="BE36" s="1" t="s">
        <v>33</v>
      </c>
      <c r="BF36" s="6"/>
      <c r="BG36" s="6"/>
      <c r="BH36" s="1" t="s">
        <v>42</v>
      </c>
      <c r="BI36" s="1" t="s">
        <v>39</v>
      </c>
      <c r="BJ36" s="6"/>
      <c r="BK36" s="11"/>
      <c r="BL36" s="1" t="s">
        <v>43</v>
      </c>
      <c r="BM36" s="1" t="s">
        <v>44</v>
      </c>
      <c r="BN36" s="6"/>
      <c r="BO36" s="6"/>
      <c r="BP36" s="1" t="s">
        <v>45</v>
      </c>
      <c r="BQ36" s="1" t="s">
        <v>44</v>
      </c>
      <c r="BR36" s="6"/>
      <c r="BS36" s="6"/>
      <c r="BT36" s="1" t="s">
        <v>46</v>
      </c>
      <c r="BU36" s="1" t="s">
        <v>47</v>
      </c>
      <c r="BV36" s="6"/>
      <c r="BW36" s="6"/>
      <c r="BX36" s="1" t="s">
        <v>46</v>
      </c>
      <c r="BY36" s="1" t="s">
        <v>41</v>
      </c>
      <c r="BZ36" s="6"/>
      <c r="CA36" s="6"/>
      <c r="CB36" s="1" t="s">
        <v>46</v>
      </c>
      <c r="CC36" s="1" t="s">
        <v>48</v>
      </c>
      <c r="CD36" s="6"/>
      <c r="CE36" s="6"/>
      <c r="CF36" s="1" t="s">
        <v>46</v>
      </c>
      <c r="CG36" s="1" t="s">
        <v>48</v>
      </c>
      <c r="CH36" s="6"/>
      <c r="CI36" s="6"/>
      <c r="CJ36" s="1" t="s">
        <v>46</v>
      </c>
      <c r="CK36" s="1" t="s">
        <v>39</v>
      </c>
      <c r="CL36" s="6"/>
      <c r="CM36" s="6"/>
      <c r="CN36" s="1" t="s">
        <v>49</v>
      </c>
      <c r="CO36" s="1" t="s">
        <v>39</v>
      </c>
      <c r="CP36" s="6"/>
      <c r="CQ36" s="6"/>
      <c r="CR36" s="1" t="s">
        <v>50</v>
      </c>
      <c r="CS36" s="1" t="s">
        <v>51</v>
      </c>
      <c r="CT36" s="6"/>
      <c r="CU36" s="6"/>
      <c r="CV36" s="1" t="s">
        <v>50</v>
      </c>
      <c r="CW36" s="1" t="s">
        <v>39</v>
      </c>
      <c r="CX36" s="6"/>
      <c r="CY36" s="6"/>
      <c r="CZ36" s="1" t="s">
        <v>50</v>
      </c>
      <c r="DA36" s="1" t="s">
        <v>39</v>
      </c>
      <c r="DB36" s="6"/>
      <c r="DC36" s="6"/>
      <c r="DD36" s="1" t="s">
        <v>59</v>
      </c>
      <c r="DE36" s="1" t="s">
        <v>60</v>
      </c>
      <c r="DF36" s="6"/>
      <c r="DG36" s="6"/>
      <c r="DH36" s="1" t="s">
        <v>52</v>
      </c>
      <c r="DI36" s="1" t="s">
        <v>53</v>
      </c>
      <c r="DJ36" s="6"/>
      <c r="DK36" s="6"/>
      <c r="DL36" s="1" t="s">
        <v>31</v>
      </c>
      <c r="DM36" s="11"/>
    </row>
    <row r="37" spans="1:118" s="42" customFormat="1" ht="15.75" customHeight="1" x14ac:dyDescent="0.25">
      <c r="A37" s="35">
        <v>36</v>
      </c>
      <c r="B37" s="35">
        <v>2</v>
      </c>
      <c r="C37" s="36" t="s">
        <v>375</v>
      </c>
      <c r="D37" s="37" t="s">
        <v>373</v>
      </c>
      <c r="E37" s="35">
        <v>357.41</v>
      </c>
      <c r="F37" s="35">
        <v>4.8659999999999997</v>
      </c>
      <c r="G37" s="35">
        <v>95.638999999999996</v>
      </c>
      <c r="H37" s="38">
        <v>200.62572</v>
      </c>
      <c r="I37" s="39">
        <f t="shared" si="1"/>
        <v>296.26472000000001</v>
      </c>
      <c r="J37" s="39">
        <f t="shared" si="0"/>
        <v>2.1659999999999999</v>
      </c>
      <c r="K37" s="3">
        <f t="shared" si="2"/>
        <v>294.09872000000001</v>
      </c>
      <c r="L37" s="40" t="s">
        <v>28</v>
      </c>
      <c r="M37" s="40" t="s">
        <v>29</v>
      </c>
      <c r="N37" s="35"/>
      <c r="O37" s="35"/>
      <c r="P37" s="40" t="s">
        <v>30</v>
      </c>
      <c r="Q37" s="40" t="s">
        <v>34</v>
      </c>
      <c r="R37" s="35"/>
      <c r="S37" s="35"/>
      <c r="T37" s="40" t="s">
        <v>30</v>
      </c>
      <c r="U37" s="40" t="s">
        <v>32</v>
      </c>
      <c r="V37" s="35"/>
      <c r="W37" s="35"/>
      <c r="X37" s="35" t="s">
        <v>30</v>
      </c>
      <c r="Y37" s="35" t="s">
        <v>33</v>
      </c>
      <c r="Z37" s="35"/>
      <c r="AA37" s="35"/>
      <c r="AB37" s="40" t="s">
        <v>30</v>
      </c>
      <c r="AC37" s="40" t="s">
        <v>34</v>
      </c>
      <c r="AD37" s="35"/>
      <c r="AE37" s="35"/>
      <c r="AF37" s="40" t="s">
        <v>35</v>
      </c>
      <c r="AG37" s="40" t="s">
        <v>29</v>
      </c>
      <c r="AH37" s="35"/>
      <c r="AI37" s="35"/>
      <c r="AJ37" s="40" t="s">
        <v>36</v>
      </c>
      <c r="AK37" s="40" t="s">
        <v>37</v>
      </c>
      <c r="AL37" s="35"/>
      <c r="AM37" s="35"/>
      <c r="AN37" s="40" t="s">
        <v>38</v>
      </c>
      <c r="AO37" s="40" t="s">
        <v>39</v>
      </c>
      <c r="AP37" s="35"/>
      <c r="AQ37" s="35"/>
      <c r="AR37" s="40" t="s">
        <v>40</v>
      </c>
      <c r="AS37" s="40" t="s">
        <v>41</v>
      </c>
      <c r="AT37" s="35"/>
      <c r="AU37" s="35"/>
      <c r="AV37" s="35"/>
      <c r="AW37" s="35"/>
      <c r="AX37" s="35"/>
      <c r="AY37" s="35"/>
      <c r="AZ37" s="40" t="s">
        <v>42</v>
      </c>
      <c r="BA37" s="40" t="s">
        <v>39</v>
      </c>
      <c r="BB37" s="35"/>
      <c r="BC37" s="35"/>
      <c r="BD37" s="40" t="s">
        <v>42</v>
      </c>
      <c r="BE37" s="40" t="s">
        <v>33</v>
      </c>
      <c r="BF37" s="35"/>
      <c r="BG37" s="35"/>
      <c r="BH37" s="40" t="s">
        <v>42</v>
      </c>
      <c r="BI37" s="40" t="s">
        <v>39</v>
      </c>
      <c r="BJ37" s="35"/>
      <c r="BK37" s="41"/>
      <c r="BL37" s="40" t="s">
        <v>43</v>
      </c>
      <c r="BM37" s="40" t="s">
        <v>44</v>
      </c>
      <c r="BN37" s="35"/>
      <c r="BO37" s="35"/>
      <c r="BP37" s="40" t="s">
        <v>45</v>
      </c>
      <c r="BQ37" s="40" t="s">
        <v>44</v>
      </c>
      <c r="BR37" s="35"/>
      <c r="BS37" s="35"/>
      <c r="BT37" s="40" t="s">
        <v>46</v>
      </c>
      <c r="BU37" s="40" t="s">
        <v>47</v>
      </c>
      <c r="BV37" s="35"/>
      <c r="BW37" s="35"/>
      <c r="BX37" s="40" t="s">
        <v>46</v>
      </c>
      <c r="BY37" s="40" t="s">
        <v>41</v>
      </c>
      <c r="BZ37" s="35"/>
      <c r="CA37" s="35"/>
      <c r="CB37" s="40" t="s">
        <v>46</v>
      </c>
      <c r="CC37" s="40" t="s">
        <v>48</v>
      </c>
      <c r="CD37" s="35"/>
      <c r="CE37" s="35"/>
      <c r="CF37" s="40" t="s">
        <v>46</v>
      </c>
      <c r="CG37" s="40" t="s">
        <v>48</v>
      </c>
      <c r="CH37" s="35"/>
      <c r="CI37" s="35"/>
      <c r="CJ37" s="40" t="s">
        <v>46</v>
      </c>
      <c r="CK37" s="40" t="s">
        <v>39</v>
      </c>
      <c r="CL37" s="35"/>
      <c r="CM37" s="35"/>
      <c r="CN37" s="40" t="s">
        <v>49</v>
      </c>
      <c r="CO37" s="40" t="s">
        <v>39</v>
      </c>
      <c r="CP37" s="35"/>
      <c r="CQ37" s="35"/>
      <c r="CR37" s="40" t="s">
        <v>50</v>
      </c>
      <c r="CS37" s="40" t="s">
        <v>51</v>
      </c>
      <c r="CT37" s="35"/>
      <c r="CU37" s="35"/>
      <c r="CV37" s="40" t="s">
        <v>50</v>
      </c>
      <c r="CW37" s="40" t="s">
        <v>39</v>
      </c>
      <c r="CX37" s="35"/>
      <c r="CY37" s="35"/>
      <c r="CZ37" s="40" t="s">
        <v>50</v>
      </c>
      <c r="DA37" s="40" t="s">
        <v>39</v>
      </c>
      <c r="DB37" s="35"/>
      <c r="DC37" s="35"/>
      <c r="DD37" s="40" t="s">
        <v>59</v>
      </c>
      <c r="DE37" s="40" t="s">
        <v>60</v>
      </c>
      <c r="DF37" s="35"/>
      <c r="DG37" s="35"/>
      <c r="DH37" s="40" t="s">
        <v>52</v>
      </c>
      <c r="DI37" s="40" t="s">
        <v>53</v>
      </c>
      <c r="DJ37" s="35"/>
      <c r="DK37" s="35"/>
      <c r="DL37" s="40" t="s">
        <v>31</v>
      </c>
      <c r="DM37" s="41">
        <v>2.1659999999999999</v>
      </c>
      <c r="DN37" s="42" t="s">
        <v>518</v>
      </c>
    </row>
    <row r="38" spans="1:118" ht="15.75" customHeight="1" x14ac:dyDescent="0.25">
      <c r="A38" s="6">
        <v>37</v>
      </c>
      <c r="B38" s="6">
        <v>2</v>
      </c>
      <c r="C38" s="9" t="s">
        <v>387</v>
      </c>
      <c r="D38" s="8" t="s">
        <v>373</v>
      </c>
      <c r="E38" s="6">
        <v>152.1</v>
      </c>
      <c r="F38" s="6">
        <v>2.9079999999999999</v>
      </c>
      <c r="G38" s="6">
        <v>127.10599999999999</v>
      </c>
      <c r="H38" s="10">
        <v>85.420919999999995</v>
      </c>
      <c r="I38" s="3">
        <f t="shared" si="1"/>
        <v>212.52691999999999</v>
      </c>
      <c r="J38" s="3">
        <f t="shared" si="0"/>
        <v>0</v>
      </c>
      <c r="K38" s="3">
        <f t="shared" si="2"/>
        <v>212.52691999999999</v>
      </c>
      <c r="L38" s="1" t="s">
        <v>28</v>
      </c>
      <c r="M38" s="1" t="s">
        <v>29</v>
      </c>
      <c r="N38" s="6"/>
      <c r="O38" s="6"/>
      <c r="P38" s="1" t="s">
        <v>30</v>
      </c>
      <c r="Q38" s="1" t="s">
        <v>34</v>
      </c>
      <c r="R38" s="6"/>
      <c r="S38" s="6"/>
      <c r="T38" s="1" t="s">
        <v>30</v>
      </c>
      <c r="U38" s="1" t="s">
        <v>32</v>
      </c>
      <c r="V38" s="6"/>
      <c r="W38" s="6"/>
      <c r="X38" s="6" t="s">
        <v>30</v>
      </c>
      <c r="Y38" s="6" t="s">
        <v>33</v>
      </c>
      <c r="Z38" s="6"/>
      <c r="AA38" s="6"/>
      <c r="AB38" s="1" t="s">
        <v>30</v>
      </c>
      <c r="AC38" s="1" t="s">
        <v>34</v>
      </c>
      <c r="AD38" s="6"/>
      <c r="AE38" s="6"/>
      <c r="AF38" s="1" t="s">
        <v>35</v>
      </c>
      <c r="AG38" s="1" t="s">
        <v>29</v>
      </c>
      <c r="AH38" s="6"/>
      <c r="AI38" s="6"/>
      <c r="AJ38" s="1" t="s">
        <v>36</v>
      </c>
      <c r="AK38" s="1" t="s">
        <v>37</v>
      </c>
      <c r="AL38" s="6"/>
      <c r="AM38" s="6"/>
      <c r="AN38" s="1" t="s">
        <v>38</v>
      </c>
      <c r="AO38" s="1" t="s">
        <v>39</v>
      </c>
      <c r="AP38" s="6"/>
      <c r="AQ38" s="6"/>
      <c r="AR38" s="1" t="s">
        <v>40</v>
      </c>
      <c r="AS38" s="1" t="s">
        <v>41</v>
      </c>
      <c r="AT38" s="6"/>
      <c r="AU38" s="6"/>
      <c r="AV38" s="6"/>
      <c r="AW38" s="6"/>
      <c r="AX38" s="6"/>
      <c r="AY38" s="6"/>
      <c r="AZ38" s="1" t="s">
        <v>42</v>
      </c>
      <c r="BA38" s="1" t="s">
        <v>39</v>
      </c>
      <c r="BB38" s="6"/>
      <c r="BC38" s="6"/>
      <c r="BD38" s="1" t="s">
        <v>42</v>
      </c>
      <c r="BE38" s="1" t="s">
        <v>33</v>
      </c>
      <c r="BF38" s="6"/>
      <c r="BG38" s="6"/>
      <c r="BH38" s="1" t="s">
        <v>42</v>
      </c>
      <c r="BI38" s="1" t="s">
        <v>39</v>
      </c>
      <c r="BJ38" s="6"/>
      <c r="BK38" s="11"/>
      <c r="BL38" s="1" t="s">
        <v>43</v>
      </c>
      <c r="BM38" s="1" t="s">
        <v>44</v>
      </c>
      <c r="BN38" s="6"/>
      <c r="BO38" s="6"/>
      <c r="BP38" s="1" t="s">
        <v>45</v>
      </c>
      <c r="BQ38" s="1" t="s">
        <v>44</v>
      </c>
      <c r="BR38" s="6"/>
      <c r="BS38" s="6"/>
      <c r="BT38" s="1" t="s">
        <v>46</v>
      </c>
      <c r="BU38" s="1" t="s">
        <v>47</v>
      </c>
      <c r="BV38" s="6"/>
      <c r="BW38" s="6"/>
      <c r="BX38" s="1" t="s">
        <v>46</v>
      </c>
      <c r="BY38" s="1" t="s">
        <v>41</v>
      </c>
      <c r="BZ38" s="6"/>
      <c r="CA38" s="6"/>
      <c r="CB38" s="1" t="s">
        <v>46</v>
      </c>
      <c r="CC38" s="1" t="s">
        <v>48</v>
      </c>
      <c r="CD38" s="6"/>
      <c r="CE38" s="6"/>
      <c r="CF38" s="1" t="s">
        <v>46</v>
      </c>
      <c r="CG38" s="1" t="s">
        <v>48</v>
      </c>
      <c r="CH38" s="6"/>
      <c r="CI38" s="6"/>
      <c r="CJ38" s="1" t="s">
        <v>46</v>
      </c>
      <c r="CK38" s="1" t="s">
        <v>39</v>
      </c>
      <c r="CL38" s="6"/>
      <c r="CM38" s="6"/>
      <c r="CN38" s="1" t="s">
        <v>49</v>
      </c>
      <c r="CO38" s="1" t="s">
        <v>39</v>
      </c>
      <c r="CP38" s="6"/>
      <c r="CQ38" s="6"/>
      <c r="CR38" s="1" t="s">
        <v>50</v>
      </c>
      <c r="CS38" s="1" t="s">
        <v>51</v>
      </c>
      <c r="CT38" s="6"/>
      <c r="CU38" s="6"/>
      <c r="CV38" s="1" t="s">
        <v>50</v>
      </c>
      <c r="CW38" s="1" t="s">
        <v>39</v>
      </c>
      <c r="CX38" s="6"/>
      <c r="CY38" s="6"/>
      <c r="CZ38" s="1" t="s">
        <v>50</v>
      </c>
      <c r="DA38" s="1" t="s">
        <v>39</v>
      </c>
      <c r="DB38" s="6"/>
      <c r="DC38" s="6"/>
      <c r="DD38" s="1" t="s">
        <v>59</v>
      </c>
      <c r="DE38" s="1" t="s">
        <v>60</v>
      </c>
      <c r="DF38" s="6"/>
      <c r="DG38" s="6"/>
      <c r="DH38" s="1" t="s">
        <v>52</v>
      </c>
      <c r="DI38" s="1" t="s">
        <v>53</v>
      </c>
      <c r="DJ38" s="6"/>
      <c r="DK38" s="6"/>
      <c r="DL38" s="1" t="s">
        <v>31</v>
      </c>
      <c r="DM38" s="11"/>
    </row>
    <row r="39" spans="1:118" s="12" customFormat="1" ht="15.75" customHeight="1" x14ac:dyDescent="0.25">
      <c r="A39" s="6">
        <v>38</v>
      </c>
      <c r="B39" s="6">
        <v>2</v>
      </c>
      <c r="C39" s="9" t="s">
        <v>376</v>
      </c>
      <c r="D39" s="8" t="s">
        <v>373</v>
      </c>
      <c r="E39" s="6">
        <v>149.36099999999999</v>
      </c>
      <c r="F39" s="6">
        <v>33.963000000000001</v>
      </c>
      <c r="G39" s="6">
        <v>115.398</v>
      </c>
      <c r="H39" s="10">
        <v>114.00048</v>
      </c>
      <c r="I39" s="3">
        <f t="shared" si="1"/>
        <v>229.39848000000001</v>
      </c>
      <c r="J39" s="3">
        <f t="shared" si="0"/>
        <v>0</v>
      </c>
      <c r="K39" s="3">
        <f t="shared" si="2"/>
        <v>229.39848000000001</v>
      </c>
      <c r="L39" s="1" t="s">
        <v>28</v>
      </c>
      <c r="M39" s="1" t="s">
        <v>29</v>
      </c>
      <c r="N39" s="6"/>
      <c r="O39" s="6"/>
      <c r="P39" s="1" t="s">
        <v>30</v>
      </c>
      <c r="Q39" s="1" t="s">
        <v>34</v>
      </c>
      <c r="R39" s="6"/>
      <c r="S39" s="6"/>
      <c r="T39" s="1" t="s">
        <v>30</v>
      </c>
      <c r="U39" s="1" t="s">
        <v>32</v>
      </c>
      <c r="V39" s="6"/>
      <c r="W39" s="6"/>
      <c r="X39" s="6" t="s">
        <v>30</v>
      </c>
      <c r="Y39" s="6" t="s">
        <v>33</v>
      </c>
      <c r="Z39" s="6"/>
      <c r="AA39" s="6"/>
      <c r="AB39" s="1" t="s">
        <v>30</v>
      </c>
      <c r="AC39" s="1" t="s">
        <v>34</v>
      </c>
      <c r="AD39" s="6"/>
      <c r="AE39" s="6"/>
      <c r="AF39" s="1" t="s">
        <v>35</v>
      </c>
      <c r="AG39" s="1" t="s">
        <v>29</v>
      </c>
      <c r="AH39" s="6"/>
      <c r="AI39" s="6"/>
      <c r="AJ39" s="1" t="s">
        <v>36</v>
      </c>
      <c r="AK39" s="1" t="s">
        <v>37</v>
      </c>
      <c r="AL39" s="6"/>
      <c r="AM39" s="6"/>
      <c r="AN39" s="1" t="s">
        <v>38</v>
      </c>
      <c r="AO39" s="1" t="s">
        <v>39</v>
      </c>
      <c r="AP39" s="6"/>
      <c r="AQ39" s="6"/>
      <c r="AR39" s="1" t="s">
        <v>40</v>
      </c>
      <c r="AS39" s="1" t="s">
        <v>41</v>
      </c>
      <c r="AT39" s="6"/>
      <c r="AU39" s="6"/>
      <c r="AV39" s="6"/>
      <c r="AW39" s="6"/>
      <c r="AX39" s="6"/>
      <c r="AY39" s="6"/>
      <c r="AZ39" s="1" t="s">
        <v>42</v>
      </c>
      <c r="BA39" s="1" t="s">
        <v>39</v>
      </c>
      <c r="BB39" s="6"/>
      <c r="BC39" s="6"/>
      <c r="BD39" s="1" t="s">
        <v>42</v>
      </c>
      <c r="BE39" s="1" t="s">
        <v>33</v>
      </c>
      <c r="BF39" s="6"/>
      <c r="BG39" s="6"/>
      <c r="BH39" s="1" t="s">
        <v>42</v>
      </c>
      <c r="BI39" s="1" t="s">
        <v>39</v>
      </c>
      <c r="BJ39" s="6"/>
      <c r="BK39" s="11"/>
      <c r="BL39" s="1" t="s">
        <v>43</v>
      </c>
      <c r="BM39" s="1" t="s">
        <v>44</v>
      </c>
      <c r="BN39" s="6"/>
      <c r="BO39" s="6"/>
      <c r="BP39" s="1" t="s">
        <v>45</v>
      </c>
      <c r="BQ39" s="1" t="s">
        <v>44</v>
      </c>
      <c r="BR39" s="6"/>
      <c r="BS39" s="6"/>
      <c r="BT39" s="1" t="s">
        <v>46</v>
      </c>
      <c r="BU39" s="1" t="s">
        <v>47</v>
      </c>
      <c r="BV39" s="6"/>
      <c r="BW39" s="6"/>
      <c r="BX39" s="1" t="s">
        <v>46</v>
      </c>
      <c r="BY39" s="1" t="s">
        <v>41</v>
      </c>
      <c r="BZ39" s="6"/>
      <c r="CA39" s="6"/>
      <c r="CB39" s="1" t="s">
        <v>46</v>
      </c>
      <c r="CC39" s="1" t="s">
        <v>48</v>
      </c>
      <c r="CD39" s="6"/>
      <c r="CE39" s="6"/>
      <c r="CF39" s="1" t="s">
        <v>46</v>
      </c>
      <c r="CG39" s="1" t="s">
        <v>48</v>
      </c>
      <c r="CH39" s="6"/>
      <c r="CI39" s="6"/>
      <c r="CJ39" s="1" t="s">
        <v>46</v>
      </c>
      <c r="CK39" s="1" t="s">
        <v>39</v>
      </c>
      <c r="CL39" s="6"/>
      <c r="CM39" s="6"/>
      <c r="CN39" s="1" t="s">
        <v>49</v>
      </c>
      <c r="CO39" s="1" t="s">
        <v>39</v>
      </c>
      <c r="CP39" s="6"/>
      <c r="CQ39" s="6"/>
      <c r="CR39" s="1" t="s">
        <v>50</v>
      </c>
      <c r="CS39" s="1" t="s">
        <v>51</v>
      </c>
      <c r="CT39" s="6"/>
      <c r="CU39" s="6"/>
      <c r="CV39" s="1" t="s">
        <v>50</v>
      </c>
      <c r="CW39" s="1" t="s">
        <v>39</v>
      </c>
      <c r="CX39" s="6"/>
      <c r="CY39" s="6"/>
      <c r="CZ39" s="1" t="s">
        <v>50</v>
      </c>
      <c r="DA39" s="1" t="s">
        <v>39</v>
      </c>
      <c r="DB39" s="6"/>
      <c r="DC39" s="6"/>
      <c r="DD39" s="1" t="s">
        <v>59</v>
      </c>
      <c r="DE39" s="1" t="s">
        <v>60</v>
      </c>
      <c r="DF39" s="6"/>
      <c r="DG39" s="6"/>
      <c r="DH39" s="1" t="s">
        <v>52</v>
      </c>
      <c r="DI39" s="1" t="s">
        <v>53</v>
      </c>
      <c r="DJ39" s="6"/>
      <c r="DK39" s="6"/>
      <c r="DL39" s="1" t="s">
        <v>31</v>
      </c>
      <c r="DM39" s="11"/>
    </row>
    <row r="40" spans="1:118" ht="15.75" customHeight="1" x14ac:dyDescent="0.25">
      <c r="A40" s="6">
        <v>39</v>
      </c>
      <c r="B40" s="6">
        <v>2</v>
      </c>
      <c r="C40" s="9" t="s">
        <v>377</v>
      </c>
      <c r="D40" s="8" t="s">
        <v>373</v>
      </c>
      <c r="E40" s="6">
        <v>93.019000000000005</v>
      </c>
      <c r="F40" s="6">
        <v>1.4950000000000001</v>
      </c>
      <c r="G40" s="6">
        <v>91.524000000000001</v>
      </c>
      <c r="H40" s="10">
        <v>70.989840000000001</v>
      </c>
      <c r="I40" s="3">
        <f t="shared" si="1"/>
        <v>162.51384000000002</v>
      </c>
      <c r="J40" s="3">
        <f t="shared" si="0"/>
        <v>0</v>
      </c>
      <c r="K40" s="3">
        <f t="shared" si="2"/>
        <v>162.51384000000002</v>
      </c>
      <c r="L40" s="1" t="s">
        <v>28</v>
      </c>
      <c r="M40" s="1" t="s">
        <v>29</v>
      </c>
      <c r="N40" s="6"/>
      <c r="O40" s="6"/>
      <c r="P40" s="1" t="s">
        <v>30</v>
      </c>
      <c r="Q40" s="1" t="s">
        <v>34</v>
      </c>
      <c r="R40" s="6"/>
      <c r="S40" s="6"/>
      <c r="T40" s="1" t="s">
        <v>30</v>
      </c>
      <c r="U40" s="1" t="s">
        <v>32</v>
      </c>
      <c r="V40" s="6"/>
      <c r="W40" s="6"/>
      <c r="X40" s="6" t="s">
        <v>30</v>
      </c>
      <c r="Y40" s="6" t="s">
        <v>33</v>
      </c>
      <c r="Z40" s="6"/>
      <c r="AA40" s="6"/>
      <c r="AB40" s="1" t="s">
        <v>30</v>
      </c>
      <c r="AC40" s="1" t="s">
        <v>34</v>
      </c>
      <c r="AD40" s="6"/>
      <c r="AE40" s="6"/>
      <c r="AF40" s="1" t="s">
        <v>35</v>
      </c>
      <c r="AG40" s="1" t="s">
        <v>29</v>
      </c>
      <c r="AH40" s="6"/>
      <c r="AI40" s="6"/>
      <c r="AJ40" s="1" t="s">
        <v>36</v>
      </c>
      <c r="AK40" s="1" t="s">
        <v>37</v>
      </c>
      <c r="AL40" s="6"/>
      <c r="AM40" s="6"/>
      <c r="AN40" s="1" t="s">
        <v>38</v>
      </c>
      <c r="AO40" s="1" t="s">
        <v>39</v>
      </c>
      <c r="AP40" s="6"/>
      <c r="AQ40" s="6"/>
      <c r="AR40" s="1" t="s">
        <v>40</v>
      </c>
      <c r="AS40" s="1" t="s">
        <v>41</v>
      </c>
      <c r="AT40" s="6"/>
      <c r="AU40" s="6"/>
      <c r="AV40" s="6"/>
      <c r="AW40" s="6"/>
      <c r="AX40" s="6"/>
      <c r="AY40" s="6"/>
      <c r="AZ40" s="1" t="s">
        <v>42</v>
      </c>
      <c r="BA40" s="1" t="s">
        <v>39</v>
      </c>
      <c r="BB40" s="6"/>
      <c r="BC40" s="6"/>
      <c r="BD40" s="1" t="s">
        <v>42</v>
      </c>
      <c r="BE40" s="1" t="s">
        <v>33</v>
      </c>
      <c r="BF40" s="6"/>
      <c r="BG40" s="6"/>
      <c r="BH40" s="1" t="s">
        <v>42</v>
      </c>
      <c r="BI40" s="1" t="s">
        <v>39</v>
      </c>
      <c r="BJ40" s="6"/>
      <c r="BK40" s="11"/>
      <c r="BL40" s="1" t="s">
        <v>43</v>
      </c>
      <c r="BM40" s="1" t="s">
        <v>44</v>
      </c>
      <c r="BN40" s="6"/>
      <c r="BO40" s="6"/>
      <c r="BP40" s="1" t="s">
        <v>45</v>
      </c>
      <c r="BQ40" s="1" t="s">
        <v>44</v>
      </c>
      <c r="BR40" s="6"/>
      <c r="BS40" s="6"/>
      <c r="BT40" s="1" t="s">
        <v>46</v>
      </c>
      <c r="BU40" s="1" t="s">
        <v>47</v>
      </c>
      <c r="BV40" s="6"/>
      <c r="BW40" s="6"/>
      <c r="BX40" s="1" t="s">
        <v>46</v>
      </c>
      <c r="BY40" s="1" t="s">
        <v>41</v>
      </c>
      <c r="BZ40" s="6"/>
      <c r="CA40" s="6"/>
      <c r="CB40" s="1" t="s">
        <v>46</v>
      </c>
      <c r="CC40" s="1" t="s">
        <v>48</v>
      </c>
      <c r="CD40" s="6"/>
      <c r="CE40" s="6"/>
      <c r="CF40" s="1" t="s">
        <v>46</v>
      </c>
      <c r="CG40" s="1" t="s">
        <v>48</v>
      </c>
      <c r="CH40" s="6"/>
      <c r="CI40" s="6"/>
      <c r="CJ40" s="1" t="s">
        <v>46</v>
      </c>
      <c r="CK40" s="1" t="s">
        <v>39</v>
      </c>
      <c r="CL40" s="6"/>
      <c r="CM40" s="6"/>
      <c r="CN40" s="1" t="s">
        <v>49</v>
      </c>
      <c r="CO40" s="1" t="s">
        <v>39</v>
      </c>
      <c r="CP40" s="6"/>
      <c r="CQ40" s="6"/>
      <c r="CR40" s="1" t="s">
        <v>50</v>
      </c>
      <c r="CS40" s="1" t="s">
        <v>51</v>
      </c>
      <c r="CT40" s="6"/>
      <c r="CU40" s="6"/>
      <c r="CV40" s="1" t="s">
        <v>50</v>
      </c>
      <c r="CW40" s="1" t="s">
        <v>39</v>
      </c>
      <c r="CX40" s="6"/>
      <c r="CY40" s="6"/>
      <c r="CZ40" s="1" t="s">
        <v>50</v>
      </c>
      <c r="DA40" s="1" t="s">
        <v>39</v>
      </c>
      <c r="DB40" s="6"/>
      <c r="DC40" s="6"/>
      <c r="DD40" s="1" t="s">
        <v>59</v>
      </c>
      <c r="DE40" s="1" t="s">
        <v>60</v>
      </c>
      <c r="DF40" s="6"/>
      <c r="DG40" s="6"/>
      <c r="DH40" s="1" t="s">
        <v>52</v>
      </c>
      <c r="DI40" s="1" t="s">
        <v>53</v>
      </c>
      <c r="DJ40" s="6"/>
      <c r="DK40" s="6"/>
      <c r="DL40" s="1" t="s">
        <v>31</v>
      </c>
      <c r="DM40" s="11"/>
    </row>
    <row r="41" spans="1:118" s="34" customFormat="1" ht="15.75" customHeight="1" x14ac:dyDescent="0.25">
      <c r="A41" s="27">
        <v>40</v>
      </c>
      <c r="B41" s="27">
        <v>2</v>
      </c>
      <c r="C41" s="28" t="s">
        <v>378</v>
      </c>
      <c r="D41" s="29" t="s">
        <v>373</v>
      </c>
      <c r="E41" s="27">
        <v>-371.37799999999999</v>
      </c>
      <c r="F41" s="27">
        <v>107.82899999999999</v>
      </c>
      <c r="G41" s="27">
        <v>-483.79599999999999</v>
      </c>
      <c r="H41" s="30">
        <v>58.1922</v>
      </c>
      <c r="I41" s="31">
        <f t="shared" si="1"/>
        <v>-425.60379999999998</v>
      </c>
      <c r="J41" s="31">
        <f t="shared" si="0"/>
        <v>0</v>
      </c>
      <c r="K41" s="3">
        <f t="shared" si="2"/>
        <v>-425.60379999999998</v>
      </c>
      <c r="L41" s="32" t="s">
        <v>28</v>
      </c>
      <c r="M41" s="32" t="s">
        <v>29</v>
      </c>
      <c r="N41" s="27"/>
      <c r="O41" s="27"/>
      <c r="P41" s="32" t="s">
        <v>30</v>
      </c>
      <c r="Q41" s="32" t="s">
        <v>34</v>
      </c>
      <c r="R41" s="27"/>
      <c r="S41" s="27"/>
      <c r="T41" s="32" t="s">
        <v>30</v>
      </c>
      <c r="U41" s="32" t="s">
        <v>32</v>
      </c>
      <c r="V41" s="27"/>
      <c r="W41" s="27"/>
      <c r="X41" s="27" t="s">
        <v>30</v>
      </c>
      <c r="Y41" s="27" t="s">
        <v>33</v>
      </c>
      <c r="Z41" s="27"/>
      <c r="AA41" s="27"/>
      <c r="AB41" s="32" t="s">
        <v>30</v>
      </c>
      <c r="AC41" s="32" t="s">
        <v>34</v>
      </c>
      <c r="AD41" s="27"/>
      <c r="AE41" s="27"/>
      <c r="AF41" s="32" t="s">
        <v>35</v>
      </c>
      <c r="AG41" s="32" t="s">
        <v>29</v>
      </c>
      <c r="AH41" s="27"/>
      <c r="AI41" s="27"/>
      <c r="AJ41" s="32" t="s">
        <v>36</v>
      </c>
      <c r="AK41" s="32" t="s">
        <v>37</v>
      </c>
      <c r="AL41" s="27"/>
      <c r="AM41" s="27"/>
      <c r="AN41" s="32" t="s">
        <v>38</v>
      </c>
      <c r="AO41" s="32" t="s">
        <v>39</v>
      </c>
      <c r="AP41" s="27"/>
      <c r="AQ41" s="27"/>
      <c r="AR41" s="32" t="s">
        <v>40</v>
      </c>
      <c r="AS41" s="32" t="s">
        <v>41</v>
      </c>
      <c r="AT41" s="27"/>
      <c r="AU41" s="27"/>
      <c r="AV41" s="27"/>
      <c r="AW41" s="27"/>
      <c r="AX41" s="27"/>
      <c r="AY41" s="27"/>
      <c r="AZ41" s="32" t="s">
        <v>42</v>
      </c>
      <c r="BA41" s="32" t="s">
        <v>39</v>
      </c>
      <c r="BB41" s="27"/>
      <c r="BC41" s="27"/>
      <c r="BD41" s="32" t="s">
        <v>42</v>
      </c>
      <c r="BE41" s="32" t="s">
        <v>33</v>
      </c>
      <c r="BF41" s="27"/>
      <c r="BG41" s="27"/>
      <c r="BH41" s="32" t="s">
        <v>42</v>
      </c>
      <c r="BI41" s="32" t="s">
        <v>39</v>
      </c>
      <c r="BJ41" s="27"/>
      <c r="BK41" s="33"/>
      <c r="BL41" s="32" t="s">
        <v>43</v>
      </c>
      <c r="BM41" s="32" t="s">
        <v>44</v>
      </c>
      <c r="BN41" s="27"/>
      <c r="BO41" s="27"/>
      <c r="BP41" s="32" t="s">
        <v>45</v>
      </c>
      <c r="BQ41" s="32" t="s">
        <v>44</v>
      </c>
      <c r="BR41" s="27"/>
      <c r="BS41" s="27"/>
      <c r="BT41" s="32" t="s">
        <v>46</v>
      </c>
      <c r="BU41" s="32" t="s">
        <v>47</v>
      </c>
      <c r="BV41" s="27"/>
      <c r="BW41" s="27"/>
      <c r="BX41" s="32" t="s">
        <v>46</v>
      </c>
      <c r="BY41" s="32" t="s">
        <v>41</v>
      </c>
      <c r="BZ41" s="27"/>
      <c r="CA41" s="27"/>
      <c r="CB41" s="32" t="s">
        <v>46</v>
      </c>
      <c r="CC41" s="32" t="s">
        <v>48</v>
      </c>
      <c r="CD41" s="27"/>
      <c r="CE41" s="27"/>
      <c r="CF41" s="32" t="s">
        <v>46</v>
      </c>
      <c r="CG41" s="32" t="s">
        <v>48</v>
      </c>
      <c r="CH41" s="27"/>
      <c r="CI41" s="27"/>
      <c r="CJ41" s="32" t="s">
        <v>46</v>
      </c>
      <c r="CK41" s="32" t="s">
        <v>39</v>
      </c>
      <c r="CL41" s="27"/>
      <c r="CM41" s="27"/>
      <c r="CN41" s="32" t="s">
        <v>49</v>
      </c>
      <c r="CO41" s="32" t="s">
        <v>39</v>
      </c>
      <c r="CP41" s="27"/>
      <c r="CQ41" s="27"/>
      <c r="CR41" s="32" t="s">
        <v>50</v>
      </c>
      <c r="CS41" s="32" t="s">
        <v>51</v>
      </c>
      <c r="CT41" s="27"/>
      <c r="CU41" s="27"/>
      <c r="CV41" s="32" t="s">
        <v>50</v>
      </c>
      <c r="CW41" s="32" t="s">
        <v>39</v>
      </c>
      <c r="CX41" s="27"/>
      <c r="CY41" s="27"/>
      <c r="CZ41" s="32" t="s">
        <v>50</v>
      </c>
      <c r="DA41" s="32" t="s">
        <v>39</v>
      </c>
      <c r="DB41" s="27"/>
      <c r="DC41" s="27"/>
      <c r="DD41" s="32" t="s">
        <v>59</v>
      </c>
      <c r="DE41" s="32" t="s">
        <v>60</v>
      </c>
      <c r="DF41" s="27"/>
      <c r="DG41" s="27"/>
      <c r="DH41" s="32" t="s">
        <v>52</v>
      </c>
      <c r="DI41" s="32" t="s">
        <v>53</v>
      </c>
      <c r="DJ41" s="27"/>
      <c r="DK41" s="27"/>
      <c r="DL41" s="32" t="s">
        <v>31</v>
      </c>
      <c r="DM41" s="33"/>
    </row>
    <row r="42" spans="1:118" s="34" customFormat="1" ht="15.75" customHeight="1" x14ac:dyDescent="0.25">
      <c r="A42" s="27">
        <v>41</v>
      </c>
      <c r="B42" s="27">
        <v>2</v>
      </c>
      <c r="C42" s="28" t="s">
        <v>379</v>
      </c>
      <c r="D42" s="29" t="s">
        <v>373</v>
      </c>
      <c r="E42" s="27">
        <v>-357.96499999999997</v>
      </c>
      <c r="F42" s="27">
        <v>104.05</v>
      </c>
      <c r="G42" s="27">
        <v>-466.58800000000002</v>
      </c>
      <c r="H42" s="30">
        <v>52.70532</v>
      </c>
      <c r="I42" s="31">
        <f t="shared" si="1"/>
        <v>-413.88268000000005</v>
      </c>
      <c r="J42" s="31">
        <f t="shared" si="0"/>
        <v>0</v>
      </c>
      <c r="K42" s="3">
        <f t="shared" si="2"/>
        <v>-413.88268000000005</v>
      </c>
      <c r="L42" s="32" t="s">
        <v>28</v>
      </c>
      <c r="M42" s="32" t="s">
        <v>29</v>
      </c>
      <c r="N42" s="27"/>
      <c r="O42" s="27"/>
      <c r="P42" s="32" t="s">
        <v>30</v>
      </c>
      <c r="Q42" s="32" t="s">
        <v>34</v>
      </c>
      <c r="R42" s="27"/>
      <c r="S42" s="27"/>
      <c r="T42" s="32" t="s">
        <v>30</v>
      </c>
      <c r="U42" s="32" t="s">
        <v>32</v>
      </c>
      <c r="V42" s="27"/>
      <c r="W42" s="27"/>
      <c r="X42" s="27" t="s">
        <v>30</v>
      </c>
      <c r="Y42" s="27" t="s">
        <v>33</v>
      </c>
      <c r="Z42" s="27"/>
      <c r="AA42" s="27"/>
      <c r="AB42" s="32" t="s">
        <v>30</v>
      </c>
      <c r="AC42" s="32" t="s">
        <v>34</v>
      </c>
      <c r="AD42" s="27"/>
      <c r="AE42" s="27"/>
      <c r="AF42" s="32" t="s">
        <v>35</v>
      </c>
      <c r="AG42" s="32" t="s">
        <v>29</v>
      </c>
      <c r="AH42" s="27"/>
      <c r="AI42" s="27"/>
      <c r="AJ42" s="32" t="s">
        <v>36</v>
      </c>
      <c r="AK42" s="32" t="s">
        <v>37</v>
      </c>
      <c r="AL42" s="27"/>
      <c r="AM42" s="27"/>
      <c r="AN42" s="32" t="s">
        <v>38</v>
      </c>
      <c r="AO42" s="32" t="s">
        <v>39</v>
      </c>
      <c r="AP42" s="27"/>
      <c r="AQ42" s="27"/>
      <c r="AR42" s="32" t="s">
        <v>40</v>
      </c>
      <c r="AS42" s="32" t="s">
        <v>41</v>
      </c>
      <c r="AT42" s="27"/>
      <c r="AU42" s="27"/>
      <c r="AV42" s="27"/>
      <c r="AW42" s="27"/>
      <c r="AX42" s="27"/>
      <c r="AY42" s="27"/>
      <c r="AZ42" s="32" t="s">
        <v>42</v>
      </c>
      <c r="BA42" s="32" t="s">
        <v>39</v>
      </c>
      <c r="BB42" s="27"/>
      <c r="BC42" s="27"/>
      <c r="BD42" s="32" t="s">
        <v>42</v>
      </c>
      <c r="BE42" s="32" t="s">
        <v>33</v>
      </c>
      <c r="BF42" s="27"/>
      <c r="BG42" s="27"/>
      <c r="BH42" s="32" t="s">
        <v>42</v>
      </c>
      <c r="BI42" s="32" t="s">
        <v>39</v>
      </c>
      <c r="BJ42" s="27"/>
      <c r="BK42" s="33"/>
      <c r="BL42" s="32" t="s">
        <v>43</v>
      </c>
      <c r="BM42" s="32" t="s">
        <v>44</v>
      </c>
      <c r="BN42" s="27"/>
      <c r="BO42" s="27"/>
      <c r="BP42" s="32" t="s">
        <v>45</v>
      </c>
      <c r="BQ42" s="32" t="s">
        <v>44</v>
      </c>
      <c r="BR42" s="27"/>
      <c r="BS42" s="27"/>
      <c r="BT42" s="32" t="s">
        <v>46</v>
      </c>
      <c r="BU42" s="32" t="s">
        <v>47</v>
      </c>
      <c r="BV42" s="27"/>
      <c r="BW42" s="27"/>
      <c r="BX42" s="32" t="s">
        <v>46</v>
      </c>
      <c r="BY42" s="32" t="s">
        <v>41</v>
      </c>
      <c r="BZ42" s="27"/>
      <c r="CA42" s="27"/>
      <c r="CB42" s="32" t="s">
        <v>46</v>
      </c>
      <c r="CC42" s="32" t="s">
        <v>48</v>
      </c>
      <c r="CD42" s="27"/>
      <c r="CE42" s="27"/>
      <c r="CF42" s="32" t="s">
        <v>46</v>
      </c>
      <c r="CG42" s="32" t="s">
        <v>48</v>
      </c>
      <c r="CH42" s="27"/>
      <c r="CI42" s="27"/>
      <c r="CJ42" s="32" t="s">
        <v>46</v>
      </c>
      <c r="CK42" s="32" t="s">
        <v>39</v>
      </c>
      <c r="CL42" s="27"/>
      <c r="CM42" s="27"/>
      <c r="CN42" s="32" t="s">
        <v>49</v>
      </c>
      <c r="CO42" s="32" t="s">
        <v>39</v>
      </c>
      <c r="CP42" s="27"/>
      <c r="CQ42" s="27"/>
      <c r="CR42" s="32" t="s">
        <v>50</v>
      </c>
      <c r="CS42" s="32" t="s">
        <v>51</v>
      </c>
      <c r="CT42" s="27"/>
      <c r="CU42" s="27"/>
      <c r="CV42" s="32" t="s">
        <v>50</v>
      </c>
      <c r="CW42" s="32" t="s">
        <v>39</v>
      </c>
      <c r="CX42" s="27"/>
      <c r="CY42" s="27"/>
      <c r="CZ42" s="32" t="s">
        <v>50</v>
      </c>
      <c r="DA42" s="32" t="s">
        <v>39</v>
      </c>
      <c r="DB42" s="27"/>
      <c r="DC42" s="27"/>
      <c r="DD42" s="32" t="s">
        <v>59</v>
      </c>
      <c r="DE42" s="32" t="s">
        <v>60</v>
      </c>
      <c r="DF42" s="27"/>
      <c r="DG42" s="27"/>
      <c r="DH42" s="32" t="s">
        <v>52</v>
      </c>
      <c r="DI42" s="32" t="s">
        <v>53</v>
      </c>
      <c r="DJ42" s="27"/>
      <c r="DK42" s="27"/>
      <c r="DL42" s="32" t="s">
        <v>31</v>
      </c>
      <c r="DM42" s="33"/>
    </row>
    <row r="43" spans="1:118" s="34" customFormat="1" ht="15.75" customHeight="1" x14ac:dyDescent="0.25">
      <c r="A43" s="27">
        <v>42</v>
      </c>
      <c r="B43" s="27">
        <v>2</v>
      </c>
      <c r="C43" s="28" t="s">
        <v>380</v>
      </c>
      <c r="D43" s="29" t="s">
        <v>373</v>
      </c>
      <c r="E43" s="27">
        <v>-346.834</v>
      </c>
      <c r="F43" s="27">
        <v>109.691</v>
      </c>
      <c r="G43" s="27">
        <v>-456.52499999999998</v>
      </c>
      <c r="H43" s="30">
        <v>54.345959999999998</v>
      </c>
      <c r="I43" s="31">
        <f t="shared" si="1"/>
        <v>-402.17903999999999</v>
      </c>
      <c r="J43" s="31">
        <f t="shared" si="0"/>
        <v>0</v>
      </c>
      <c r="K43" s="3">
        <f t="shared" si="2"/>
        <v>-402.17903999999999</v>
      </c>
      <c r="L43" s="32" t="s">
        <v>28</v>
      </c>
      <c r="M43" s="32" t="s">
        <v>29</v>
      </c>
      <c r="N43" s="27"/>
      <c r="O43" s="27"/>
      <c r="P43" s="32" t="s">
        <v>30</v>
      </c>
      <c r="Q43" s="32" t="s">
        <v>34</v>
      </c>
      <c r="R43" s="27"/>
      <c r="S43" s="27"/>
      <c r="T43" s="32" t="s">
        <v>30</v>
      </c>
      <c r="U43" s="32" t="s">
        <v>32</v>
      </c>
      <c r="V43" s="27"/>
      <c r="W43" s="27"/>
      <c r="X43" s="27" t="s">
        <v>30</v>
      </c>
      <c r="Y43" s="27" t="s">
        <v>33</v>
      </c>
      <c r="Z43" s="27"/>
      <c r="AA43" s="27"/>
      <c r="AB43" s="32" t="s">
        <v>30</v>
      </c>
      <c r="AC43" s="32" t="s">
        <v>34</v>
      </c>
      <c r="AD43" s="27"/>
      <c r="AE43" s="27"/>
      <c r="AF43" s="32" t="s">
        <v>35</v>
      </c>
      <c r="AG43" s="32" t="s">
        <v>29</v>
      </c>
      <c r="AH43" s="27"/>
      <c r="AI43" s="27"/>
      <c r="AJ43" s="32" t="s">
        <v>36</v>
      </c>
      <c r="AK43" s="32" t="s">
        <v>37</v>
      </c>
      <c r="AL43" s="27"/>
      <c r="AM43" s="27"/>
      <c r="AN43" s="32" t="s">
        <v>38</v>
      </c>
      <c r="AO43" s="32" t="s">
        <v>39</v>
      </c>
      <c r="AP43" s="27"/>
      <c r="AQ43" s="27"/>
      <c r="AR43" s="32" t="s">
        <v>40</v>
      </c>
      <c r="AS43" s="32" t="s">
        <v>41</v>
      </c>
      <c r="AT43" s="27"/>
      <c r="AU43" s="27"/>
      <c r="AV43" s="27"/>
      <c r="AW43" s="27"/>
      <c r="AX43" s="27"/>
      <c r="AY43" s="27"/>
      <c r="AZ43" s="32" t="s">
        <v>42</v>
      </c>
      <c r="BA43" s="32" t="s">
        <v>39</v>
      </c>
      <c r="BB43" s="27"/>
      <c r="BC43" s="27"/>
      <c r="BD43" s="32" t="s">
        <v>42</v>
      </c>
      <c r="BE43" s="32" t="s">
        <v>33</v>
      </c>
      <c r="BF43" s="27"/>
      <c r="BG43" s="27"/>
      <c r="BH43" s="32" t="s">
        <v>42</v>
      </c>
      <c r="BI43" s="32" t="s">
        <v>39</v>
      </c>
      <c r="BJ43" s="27"/>
      <c r="BK43" s="33"/>
      <c r="BL43" s="32" t="s">
        <v>43</v>
      </c>
      <c r="BM43" s="32" t="s">
        <v>44</v>
      </c>
      <c r="BN43" s="27"/>
      <c r="BO43" s="27"/>
      <c r="BP43" s="32" t="s">
        <v>45</v>
      </c>
      <c r="BQ43" s="32" t="s">
        <v>44</v>
      </c>
      <c r="BR43" s="27"/>
      <c r="BS43" s="27"/>
      <c r="BT43" s="32" t="s">
        <v>46</v>
      </c>
      <c r="BU43" s="32" t="s">
        <v>47</v>
      </c>
      <c r="BV43" s="27"/>
      <c r="BW43" s="27"/>
      <c r="BX43" s="32" t="s">
        <v>46</v>
      </c>
      <c r="BY43" s="32" t="s">
        <v>41</v>
      </c>
      <c r="BZ43" s="27"/>
      <c r="CA43" s="27"/>
      <c r="CB43" s="32" t="s">
        <v>46</v>
      </c>
      <c r="CC43" s="32" t="s">
        <v>48</v>
      </c>
      <c r="CD43" s="27"/>
      <c r="CE43" s="27"/>
      <c r="CF43" s="32" t="s">
        <v>46</v>
      </c>
      <c r="CG43" s="32" t="s">
        <v>48</v>
      </c>
      <c r="CH43" s="27"/>
      <c r="CI43" s="27"/>
      <c r="CJ43" s="32" t="s">
        <v>46</v>
      </c>
      <c r="CK43" s="32" t="s">
        <v>39</v>
      </c>
      <c r="CL43" s="27"/>
      <c r="CM43" s="27"/>
      <c r="CN43" s="32" t="s">
        <v>49</v>
      </c>
      <c r="CO43" s="32" t="s">
        <v>39</v>
      </c>
      <c r="CP43" s="27"/>
      <c r="CQ43" s="27"/>
      <c r="CR43" s="32" t="s">
        <v>50</v>
      </c>
      <c r="CS43" s="32" t="s">
        <v>51</v>
      </c>
      <c r="CT43" s="27"/>
      <c r="CU43" s="27"/>
      <c r="CV43" s="32" t="s">
        <v>50</v>
      </c>
      <c r="CW43" s="32" t="s">
        <v>39</v>
      </c>
      <c r="CX43" s="27"/>
      <c r="CY43" s="27"/>
      <c r="CZ43" s="32" t="s">
        <v>50</v>
      </c>
      <c r="DA43" s="32" t="s">
        <v>39</v>
      </c>
      <c r="DB43" s="27"/>
      <c r="DC43" s="27"/>
      <c r="DD43" s="32" t="s">
        <v>59</v>
      </c>
      <c r="DE43" s="32" t="s">
        <v>60</v>
      </c>
      <c r="DF43" s="27"/>
      <c r="DG43" s="27"/>
      <c r="DH43" s="32" t="s">
        <v>52</v>
      </c>
      <c r="DI43" s="32" t="s">
        <v>53</v>
      </c>
      <c r="DJ43" s="27"/>
      <c r="DK43" s="27"/>
      <c r="DL43" s="32" t="s">
        <v>31</v>
      </c>
      <c r="DM43" s="33"/>
    </row>
    <row r="44" spans="1:118" s="34" customFormat="1" ht="15.75" customHeight="1" x14ac:dyDescent="0.25">
      <c r="A44" s="27">
        <v>43</v>
      </c>
      <c r="B44" s="27">
        <v>2</v>
      </c>
      <c r="C44" s="28" t="s">
        <v>381</v>
      </c>
      <c r="D44" s="29" t="s">
        <v>373</v>
      </c>
      <c r="E44" s="27">
        <v>-275.95499999999998</v>
      </c>
      <c r="F44" s="27">
        <v>106.702</v>
      </c>
      <c r="G44" s="27">
        <v>-382.65699999999998</v>
      </c>
      <c r="H44" s="30">
        <v>45.774720000000002</v>
      </c>
      <c r="I44" s="31">
        <f t="shared" si="1"/>
        <v>-336.88227999999998</v>
      </c>
      <c r="J44" s="31">
        <f t="shared" si="0"/>
        <v>0</v>
      </c>
      <c r="K44" s="3">
        <f t="shared" si="2"/>
        <v>-336.88227999999998</v>
      </c>
      <c r="L44" s="32" t="s">
        <v>28</v>
      </c>
      <c r="M44" s="32" t="s">
        <v>29</v>
      </c>
      <c r="N44" s="27"/>
      <c r="O44" s="27"/>
      <c r="P44" s="32" t="s">
        <v>30</v>
      </c>
      <c r="Q44" s="32" t="s">
        <v>34</v>
      </c>
      <c r="R44" s="27"/>
      <c r="S44" s="27"/>
      <c r="T44" s="32" t="s">
        <v>30</v>
      </c>
      <c r="U44" s="32" t="s">
        <v>32</v>
      </c>
      <c r="V44" s="27"/>
      <c r="W44" s="27"/>
      <c r="X44" s="27" t="s">
        <v>30</v>
      </c>
      <c r="Y44" s="27" t="s">
        <v>33</v>
      </c>
      <c r="Z44" s="27"/>
      <c r="AA44" s="27"/>
      <c r="AB44" s="32" t="s">
        <v>30</v>
      </c>
      <c r="AC44" s="32" t="s">
        <v>34</v>
      </c>
      <c r="AD44" s="27"/>
      <c r="AE44" s="27"/>
      <c r="AF44" s="32" t="s">
        <v>35</v>
      </c>
      <c r="AG44" s="32" t="s">
        <v>29</v>
      </c>
      <c r="AH44" s="27"/>
      <c r="AI44" s="27"/>
      <c r="AJ44" s="32" t="s">
        <v>36</v>
      </c>
      <c r="AK44" s="32" t="s">
        <v>37</v>
      </c>
      <c r="AL44" s="27"/>
      <c r="AM44" s="27"/>
      <c r="AN44" s="32" t="s">
        <v>38</v>
      </c>
      <c r="AO44" s="32" t="s">
        <v>39</v>
      </c>
      <c r="AP44" s="27"/>
      <c r="AQ44" s="27"/>
      <c r="AR44" s="32" t="s">
        <v>40</v>
      </c>
      <c r="AS44" s="32" t="s">
        <v>41</v>
      </c>
      <c r="AT44" s="27"/>
      <c r="AU44" s="27"/>
      <c r="AV44" s="27"/>
      <c r="AW44" s="27"/>
      <c r="AX44" s="27"/>
      <c r="AY44" s="27"/>
      <c r="AZ44" s="32" t="s">
        <v>42</v>
      </c>
      <c r="BA44" s="32" t="s">
        <v>39</v>
      </c>
      <c r="BB44" s="27"/>
      <c r="BC44" s="27"/>
      <c r="BD44" s="32" t="s">
        <v>42</v>
      </c>
      <c r="BE44" s="32" t="s">
        <v>33</v>
      </c>
      <c r="BF44" s="27"/>
      <c r="BG44" s="27"/>
      <c r="BH44" s="32" t="s">
        <v>42</v>
      </c>
      <c r="BI44" s="32" t="s">
        <v>39</v>
      </c>
      <c r="BJ44" s="27"/>
      <c r="BK44" s="33"/>
      <c r="BL44" s="32" t="s">
        <v>43</v>
      </c>
      <c r="BM44" s="32" t="s">
        <v>44</v>
      </c>
      <c r="BN44" s="27"/>
      <c r="BO44" s="27"/>
      <c r="BP44" s="32" t="s">
        <v>45</v>
      </c>
      <c r="BQ44" s="32" t="s">
        <v>44</v>
      </c>
      <c r="BR44" s="27"/>
      <c r="BS44" s="27"/>
      <c r="BT44" s="32" t="s">
        <v>46</v>
      </c>
      <c r="BU44" s="32" t="s">
        <v>47</v>
      </c>
      <c r="BV44" s="27"/>
      <c r="BW44" s="27"/>
      <c r="BX44" s="32" t="s">
        <v>46</v>
      </c>
      <c r="BY44" s="32" t="s">
        <v>41</v>
      </c>
      <c r="BZ44" s="27"/>
      <c r="CA44" s="27"/>
      <c r="CB44" s="32" t="s">
        <v>46</v>
      </c>
      <c r="CC44" s="32" t="s">
        <v>48</v>
      </c>
      <c r="CD44" s="27"/>
      <c r="CE44" s="27"/>
      <c r="CF44" s="32" t="s">
        <v>46</v>
      </c>
      <c r="CG44" s="32" t="s">
        <v>48</v>
      </c>
      <c r="CH44" s="27"/>
      <c r="CI44" s="27"/>
      <c r="CJ44" s="32" t="s">
        <v>46</v>
      </c>
      <c r="CK44" s="32" t="s">
        <v>39</v>
      </c>
      <c r="CL44" s="27"/>
      <c r="CM44" s="27"/>
      <c r="CN44" s="32" t="s">
        <v>49</v>
      </c>
      <c r="CO44" s="32" t="s">
        <v>39</v>
      </c>
      <c r="CP44" s="27"/>
      <c r="CQ44" s="27"/>
      <c r="CR44" s="32" t="s">
        <v>50</v>
      </c>
      <c r="CS44" s="32" t="s">
        <v>51</v>
      </c>
      <c r="CT44" s="27"/>
      <c r="CU44" s="27"/>
      <c r="CV44" s="32" t="s">
        <v>50</v>
      </c>
      <c r="CW44" s="32" t="s">
        <v>39</v>
      </c>
      <c r="CX44" s="27"/>
      <c r="CY44" s="27"/>
      <c r="CZ44" s="32" t="s">
        <v>50</v>
      </c>
      <c r="DA44" s="32" t="s">
        <v>39</v>
      </c>
      <c r="DB44" s="27"/>
      <c r="DC44" s="27"/>
      <c r="DD44" s="32" t="s">
        <v>59</v>
      </c>
      <c r="DE44" s="32" t="s">
        <v>60</v>
      </c>
      <c r="DF44" s="27"/>
      <c r="DG44" s="27"/>
      <c r="DH44" s="32" t="s">
        <v>52</v>
      </c>
      <c r="DI44" s="32" t="s">
        <v>53</v>
      </c>
      <c r="DJ44" s="27"/>
      <c r="DK44" s="27"/>
      <c r="DL44" s="32" t="s">
        <v>31</v>
      </c>
      <c r="DM44" s="33"/>
    </row>
    <row r="45" spans="1:118" s="42" customFormat="1" ht="15.75" customHeight="1" x14ac:dyDescent="0.25">
      <c r="A45" s="35">
        <v>44</v>
      </c>
      <c r="B45" s="35">
        <v>2</v>
      </c>
      <c r="C45" s="36" t="s">
        <v>388</v>
      </c>
      <c r="D45" s="37" t="s">
        <v>373</v>
      </c>
      <c r="E45" s="35">
        <v>1270.0409999999999</v>
      </c>
      <c r="F45" s="35">
        <v>1042.973</v>
      </c>
      <c r="G45" s="35">
        <v>141.108</v>
      </c>
      <c r="H45" s="38">
        <v>592.58807999999999</v>
      </c>
      <c r="I45" s="39">
        <f t="shared" si="1"/>
        <v>733.69607999999994</v>
      </c>
      <c r="J45" s="39">
        <f t="shared" si="0"/>
        <v>41.871000000000002</v>
      </c>
      <c r="K45" s="3">
        <f t="shared" si="2"/>
        <v>691.82507999999996</v>
      </c>
      <c r="L45" s="40" t="s">
        <v>28</v>
      </c>
      <c r="M45" s="40" t="s">
        <v>29</v>
      </c>
      <c r="N45" s="35"/>
      <c r="O45" s="35"/>
      <c r="P45" s="40" t="s">
        <v>30</v>
      </c>
      <c r="Q45" s="40" t="s">
        <v>34</v>
      </c>
      <c r="R45" s="35"/>
      <c r="S45" s="35"/>
      <c r="T45" s="40" t="s">
        <v>30</v>
      </c>
      <c r="U45" s="40" t="s">
        <v>32</v>
      </c>
      <c r="V45" s="35"/>
      <c r="W45" s="35"/>
      <c r="X45" s="35" t="s">
        <v>30</v>
      </c>
      <c r="Y45" s="35" t="s">
        <v>33</v>
      </c>
      <c r="Z45" s="35"/>
      <c r="AA45" s="35"/>
      <c r="AB45" s="40" t="s">
        <v>30</v>
      </c>
      <c r="AC45" s="40" t="s">
        <v>34</v>
      </c>
      <c r="AD45" s="35"/>
      <c r="AE45" s="35"/>
      <c r="AF45" s="40" t="s">
        <v>35</v>
      </c>
      <c r="AG45" s="40" t="s">
        <v>29</v>
      </c>
      <c r="AH45" s="35"/>
      <c r="AI45" s="35"/>
      <c r="AJ45" s="40" t="s">
        <v>36</v>
      </c>
      <c r="AK45" s="40" t="s">
        <v>37</v>
      </c>
      <c r="AL45" s="35"/>
      <c r="AM45" s="35"/>
      <c r="AN45" s="40" t="s">
        <v>38</v>
      </c>
      <c r="AO45" s="40" t="s">
        <v>39</v>
      </c>
      <c r="AP45" s="35"/>
      <c r="AQ45" s="35"/>
      <c r="AR45" s="40" t="s">
        <v>40</v>
      </c>
      <c r="AS45" s="40" t="s">
        <v>41</v>
      </c>
      <c r="AT45" s="35"/>
      <c r="AU45" s="35"/>
      <c r="AV45" s="35"/>
      <c r="AW45" s="35"/>
      <c r="AX45" s="35"/>
      <c r="AY45" s="35"/>
      <c r="AZ45" s="40" t="s">
        <v>42</v>
      </c>
      <c r="BA45" s="40" t="s">
        <v>39</v>
      </c>
      <c r="BB45" s="35"/>
      <c r="BC45" s="35"/>
      <c r="BD45" s="40" t="s">
        <v>42</v>
      </c>
      <c r="BE45" s="40" t="s">
        <v>33</v>
      </c>
      <c r="BF45" s="35"/>
      <c r="BG45" s="35"/>
      <c r="BH45" s="40" t="s">
        <v>42</v>
      </c>
      <c r="BI45" s="40" t="s">
        <v>39</v>
      </c>
      <c r="BJ45" s="35"/>
      <c r="BK45" s="41"/>
      <c r="BL45" s="40" t="s">
        <v>43</v>
      </c>
      <c r="BM45" s="40" t="s">
        <v>44</v>
      </c>
      <c r="BN45" s="35"/>
      <c r="BO45" s="35"/>
      <c r="BP45" s="40" t="s">
        <v>45</v>
      </c>
      <c r="BQ45" s="40" t="s">
        <v>44</v>
      </c>
      <c r="BR45" s="35"/>
      <c r="BS45" s="35"/>
      <c r="BT45" s="40" t="s">
        <v>46</v>
      </c>
      <c r="BU45" s="40" t="s">
        <v>47</v>
      </c>
      <c r="BV45" s="35"/>
      <c r="BW45" s="35"/>
      <c r="BX45" s="40" t="s">
        <v>46</v>
      </c>
      <c r="BY45" s="40" t="s">
        <v>41</v>
      </c>
      <c r="BZ45" s="35">
        <v>3.2000000000000001E-2</v>
      </c>
      <c r="CA45" s="35">
        <v>34.066000000000003</v>
      </c>
      <c r="CB45" s="40" t="s">
        <v>46</v>
      </c>
      <c r="CC45" s="40" t="s">
        <v>48</v>
      </c>
      <c r="CD45" s="35"/>
      <c r="CE45" s="35"/>
      <c r="CF45" s="40" t="s">
        <v>46</v>
      </c>
      <c r="CG45" s="40" t="s">
        <v>48</v>
      </c>
      <c r="CH45" s="35">
        <v>8.0000000000000002E-3</v>
      </c>
      <c r="CI45" s="35">
        <v>7.8049999999999997</v>
      </c>
      <c r="CJ45" s="40" t="s">
        <v>46</v>
      </c>
      <c r="CK45" s="40" t="s">
        <v>39</v>
      </c>
      <c r="CL45" s="35"/>
      <c r="CM45" s="35"/>
      <c r="CN45" s="40" t="s">
        <v>49</v>
      </c>
      <c r="CO45" s="40" t="s">
        <v>39</v>
      </c>
      <c r="CP45" s="35"/>
      <c r="CQ45" s="35"/>
      <c r="CR45" s="40" t="s">
        <v>50</v>
      </c>
      <c r="CS45" s="40" t="s">
        <v>51</v>
      </c>
      <c r="CT45" s="35"/>
      <c r="CU45" s="35"/>
      <c r="CV45" s="40" t="s">
        <v>50</v>
      </c>
      <c r="CW45" s="40" t="s">
        <v>39</v>
      </c>
      <c r="CX45" s="35"/>
      <c r="CY45" s="35"/>
      <c r="CZ45" s="40" t="s">
        <v>50</v>
      </c>
      <c r="DA45" s="40" t="s">
        <v>39</v>
      </c>
      <c r="DB45" s="35"/>
      <c r="DC45" s="35"/>
      <c r="DD45" s="40" t="s">
        <v>59</v>
      </c>
      <c r="DE45" s="40" t="s">
        <v>60</v>
      </c>
      <c r="DF45" s="35"/>
      <c r="DG45" s="35"/>
      <c r="DH45" s="40" t="s">
        <v>52</v>
      </c>
      <c r="DI45" s="40" t="s">
        <v>53</v>
      </c>
      <c r="DJ45" s="35"/>
      <c r="DK45" s="35"/>
      <c r="DL45" s="40" t="s">
        <v>31</v>
      </c>
      <c r="DM45" s="41"/>
    </row>
    <row r="46" spans="1:118" ht="15.75" customHeight="1" x14ac:dyDescent="0.25">
      <c r="A46" s="6">
        <v>45</v>
      </c>
      <c r="B46" s="6">
        <v>2</v>
      </c>
      <c r="C46" s="9" t="s">
        <v>389</v>
      </c>
      <c r="D46" s="8" t="s">
        <v>373</v>
      </c>
      <c r="E46" s="6">
        <v>1403.367</v>
      </c>
      <c r="F46" s="6">
        <v>33.015000000000001</v>
      </c>
      <c r="G46" s="6">
        <v>1338.14</v>
      </c>
      <c r="H46" s="10">
        <v>647.79564000000005</v>
      </c>
      <c r="I46" s="3">
        <f t="shared" si="1"/>
        <v>1985.9356400000001</v>
      </c>
      <c r="J46" s="3">
        <f t="shared" si="0"/>
        <v>0</v>
      </c>
      <c r="K46" s="3">
        <f t="shared" si="2"/>
        <v>1985.9356400000001</v>
      </c>
      <c r="L46" s="1" t="s">
        <v>28</v>
      </c>
      <c r="M46" s="1" t="s">
        <v>29</v>
      </c>
      <c r="N46" s="6"/>
      <c r="O46" s="6"/>
      <c r="P46" s="1" t="s">
        <v>30</v>
      </c>
      <c r="Q46" s="1" t="s">
        <v>34</v>
      </c>
      <c r="R46" s="6"/>
      <c r="S46" s="6"/>
      <c r="T46" s="1" t="s">
        <v>30</v>
      </c>
      <c r="U46" s="1" t="s">
        <v>32</v>
      </c>
      <c r="V46" s="6"/>
      <c r="W46" s="6"/>
      <c r="X46" s="6" t="s">
        <v>30</v>
      </c>
      <c r="Y46" s="6" t="s">
        <v>33</v>
      </c>
      <c r="Z46" s="6"/>
      <c r="AA46" s="6"/>
      <c r="AB46" s="1" t="s">
        <v>30</v>
      </c>
      <c r="AC46" s="1" t="s">
        <v>34</v>
      </c>
      <c r="AD46" s="6"/>
      <c r="AE46" s="6"/>
      <c r="AF46" s="1" t="s">
        <v>35</v>
      </c>
      <c r="AG46" s="1" t="s">
        <v>29</v>
      </c>
      <c r="AH46" s="6"/>
      <c r="AI46" s="6"/>
      <c r="AJ46" s="1" t="s">
        <v>36</v>
      </c>
      <c r="AK46" s="1" t="s">
        <v>37</v>
      </c>
      <c r="AL46" s="6"/>
      <c r="AM46" s="6"/>
      <c r="AN46" s="1" t="s">
        <v>38</v>
      </c>
      <c r="AO46" s="1" t="s">
        <v>39</v>
      </c>
      <c r="AP46" s="6"/>
      <c r="AQ46" s="6"/>
      <c r="AR46" s="1" t="s">
        <v>40</v>
      </c>
      <c r="AS46" s="1" t="s">
        <v>41</v>
      </c>
      <c r="AT46" s="6"/>
      <c r="AU46" s="6"/>
      <c r="AV46" s="6"/>
      <c r="AW46" s="6"/>
      <c r="AX46" s="6"/>
      <c r="AY46" s="6"/>
      <c r="AZ46" s="1" t="s">
        <v>42</v>
      </c>
      <c r="BA46" s="1" t="s">
        <v>39</v>
      </c>
      <c r="BB46" s="6"/>
      <c r="BC46" s="6"/>
      <c r="BD46" s="1" t="s">
        <v>42</v>
      </c>
      <c r="BE46" s="1" t="s">
        <v>33</v>
      </c>
      <c r="BF46" s="6"/>
      <c r="BG46" s="6"/>
      <c r="BH46" s="1" t="s">
        <v>42</v>
      </c>
      <c r="BI46" s="1" t="s">
        <v>39</v>
      </c>
      <c r="BJ46" s="6"/>
      <c r="BK46" s="11"/>
      <c r="BL46" s="1" t="s">
        <v>43</v>
      </c>
      <c r="BM46" s="1" t="s">
        <v>44</v>
      </c>
      <c r="BN46" s="6"/>
      <c r="BO46" s="6"/>
      <c r="BP46" s="1" t="s">
        <v>45</v>
      </c>
      <c r="BQ46" s="1" t="s">
        <v>44</v>
      </c>
      <c r="BR46" s="6"/>
      <c r="BS46" s="6"/>
      <c r="BT46" s="1" t="s">
        <v>46</v>
      </c>
      <c r="BU46" s="1" t="s">
        <v>47</v>
      </c>
      <c r="BV46" s="6"/>
      <c r="BW46" s="6"/>
      <c r="BX46" s="1" t="s">
        <v>46</v>
      </c>
      <c r="BY46" s="1" t="s">
        <v>41</v>
      </c>
      <c r="BZ46" s="6"/>
      <c r="CA46" s="6"/>
      <c r="CB46" s="1" t="s">
        <v>46</v>
      </c>
      <c r="CC46" s="1" t="s">
        <v>48</v>
      </c>
      <c r="CD46" s="6"/>
      <c r="CE46" s="6"/>
      <c r="CF46" s="1" t="s">
        <v>46</v>
      </c>
      <c r="CG46" s="1" t="s">
        <v>48</v>
      </c>
      <c r="CH46" s="6"/>
      <c r="CI46" s="6"/>
      <c r="CJ46" s="1" t="s">
        <v>46</v>
      </c>
      <c r="CK46" s="1" t="s">
        <v>39</v>
      </c>
      <c r="CL46" s="6"/>
      <c r="CM46" s="6"/>
      <c r="CN46" s="1" t="s">
        <v>49</v>
      </c>
      <c r="CO46" s="1" t="s">
        <v>39</v>
      </c>
      <c r="CP46" s="6"/>
      <c r="CQ46" s="6"/>
      <c r="CR46" s="1" t="s">
        <v>50</v>
      </c>
      <c r="CS46" s="1" t="s">
        <v>51</v>
      </c>
      <c r="CT46" s="6"/>
      <c r="CU46" s="6"/>
      <c r="CV46" s="1" t="s">
        <v>50</v>
      </c>
      <c r="CW46" s="1" t="s">
        <v>39</v>
      </c>
      <c r="CX46" s="6"/>
      <c r="CY46" s="6"/>
      <c r="CZ46" s="1" t="s">
        <v>50</v>
      </c>
      <c r="DA46" s="1" t="s">
        <v>39</v>
      </c>
      <c r="DB46" s="6"/>
      <c r="DC46" s="6"/>
      <c r="DD46" s="1" t="s">
        <v>59</v>
      </c>
      <c r="DE46" s="1" t="s">
        <v>60</v>
      </c>
      <c r="DF46" s="6"/>
      <c r="DG46" s="6"/>
      <c r="DH46" s="1" t="s">
        <v>52</v>
      </c>
      <c r="DI46" s="1" t="s">
        <v>53</v>
      </c>
      <c r="DJ46" s="6"/>
      <c r="DK46" s="6"/>
      <c r="DL46" s="1" t="s">
        <v>31</v>
      </c>
      <c r="DM46" s="11"/>
    </row>
    <row r="47" spans="1:118" ht="15.75" customHeight="1" x14ac:dyDescent="0.25">
      <c r="A47" s="6">
        <v>46</v>
      </c>
      <c r="B47" s="6">
        <v>1</v>
      </c>
      <c r="C47" s="9" t="s">
        <v>95</v>
      </c>
      <c r="D47" s="8" t="s">
        <v>373</v>
      </c>
      <c r="E47" s="6">
        <v>239.94399999999999</v>
      </c>
      <c r="F47" s="6">
        <v>18.962</v>
      </c>
      <c r="G47" s="6">
        <v>219.81299999999999</v>
      </c>
      <c r="H47" s="10">
        <v>146.53811999999999</v>
      </c>
      <c r="I47" s="3">
        <f t="shared" si="1"/>
        <v>366.35111999999998</v>
      </c>
      <c r="J47" s="3">
        <f t="shared" si="0"/>
        <v>0</v>
      </c>
      <c r="K47" s="3">
        <f t="shared" si="2"/>
        <v>366.35111999999998</v>
      </c>
      <c r="L47" s="1" t="s">
        <v>28</v>
      </c>
      <c r="M47" s="1" t="s">
        <v>29</v>
      </c>
      <c r="N47" s="6"/>
      <c r="O47" s="6"/>
      <c r="P47" s="1" t="s">
        <v>30</v>
      </c>
      <c r="Q47" s="1" t="s">
        <v>34</v>
      </c>
      <c r="R47" s="6"/>
      <c r="S47" s="6"/>
      <c r="T47" s="1" t="s">
        <v>30</v>
      </c>
      <c r="U47" s="1" t="s">
        <v>32</v>
      </c>
      <c r="V47" s="6"/>
      <c r="W47" s="6"/>
      <c r="X47" s="6" t="s">
        <v>30</v>
      </c>
      <c r="Y47" s="6" t="s">
        <v>33</v>
      </c>
      <c r="Z47" s="6"/>
      <c r="AA47" s="6"/>
      <c r="AB47" s="1" t="s">
        <v>30</v>
      </c>
      <c r="AC47" s="1" t="s">
        <v>34</v>
      </c>
      <c r="AD47" s="6"/>
      <c r="AE47" s="6"/>
      <c r="AF47" s="1" t="s">
        <v>35</v>
      </c>
      <c r="AG47" s="1" t="s">
        <v>29</v>
      </c>
      <c r="AH47" s="6"/>
      <c r="AI47" s="6"/>
      <c r="AJ47" s="1" t="s">
        <v>36</v>
      </c>
      <c r="AK47" s="1" t="s">
        <v>37</v>
      </c>
      <c r="AL47" s="6"/>
      <c r="AM47" s="6"/>
      <c r="AN47" s="1" t="s">
        <v>38</v>
      </c>
      <c r="AO47" s="1" t="s">
        <v>39</v>
      </c>
      <c r="AP47" s="6"/>
      <c r="AQ47" s="6"/>
      <c r="AR47" s="1" t="s">
        <v>40</v>
      </c>
      <c r="AS47" s="1" t="s">
        <v>41</v>
      </c>
      <c r="AT47" s="6"/>
      <c r="AU47" s="6"/>
      <c r="AV47" s="6"/>
      <c r="AW47" s="6"/>
      <c r="AX47" s="6"/>
      <c r="AY47" s="6"/>
      <c r="AZ47" s="1" t="s">
        <v>42</v>
      </c>
      <c r="BA47" s="1" t="s">
        <v>39</v>
      </c>
      <c r="BB47" s="6"/>
      <c r="BC47" s="6"/>
      <c r="BD47" s="1" t="s">
        <v>42</v>
      </c>
      <c r="BE47" s="1" t="s">
        <v>33</v>
      </c>
      <c r="BF47" s="6"/>
      <c r="BG47" s="6"/>
      <c r="BH47" s="1" t="s">
        <v>42</v>
      </c>
      <c r="BI47" s="1" t="s">
        <v>39</v>
      </c>
      <c r="BJ47" s="6"/>
      <c r="BK47" s="11"/>
      <c r="BL47" s="1" t="s">
        <v>43</v>
      </c>
      <c r="BM47" s="1" t="s">
        <v>44</v>
      </c>
      <c r="BN47" s="6"/>
      <c r="BO47" s="6"/>
      <c r="BP47" s="1" t="s">
        <v>45</v>
      </c>
      <c r="BQ47" s="1" t="s">
        <v>44</v>
      </c>
      <c r="BR47" s="6"/>
      <c r="BS47" s="6"/>
      <c r="BT47" s="1" t="s">
        <v>46</v>
      </c>
      <c r="BU47" s="1" t="s">
        <v>47</v>
      </c>
      <c r="BV47" s="6"/>
      <c r="BW47" s="6"/>
      <c r="BX47" s="1" t="s">
        <v>46</v>
      </c>
      <c r="BY47" s="1" t="s">
        <v>41</v>
      </c>
      <c r="BZ47" s="6"/>
      <c r="CA47" s="6"/>
      <c r="CB47" s="1" t="s">
        <v>46</v>
      </c>
      <c r="CC47" s="1" t="s">
        <v>48</v>
      </c>
      <c r="CD47" s="6"/>
      <c r="CE47" s="6"/>
      <c r="CF47" s="1" t="s">
        <v>46</v>
      </c>
      <c r="CG47" s="1" t="s">
        <v>48</v>
      </c>
      <c r="CH47" s="6"/>
      <c r="CI47" s="6"/>
      <c r="CJ47" s="1" t="s">
        <v>46</v>
      </c>
      <c r="CK47" s="1" t="s">
        <v>39</v>
      </c>
      <c r="CL47" s="6"/>
      <c r="CM47" s="6"/>
      <c r="CN47" s="1" t="s">
        <v>49</v>
      </c>
      <c r="CO47" s="1" t="s">
        <v>39</v>
      </c>
      <c r="CP47" s="6"/>
      <c r="CQ47" s="6"/>
      <c r="CR47" s="1" t="s">
        <v>50</v>
      </c>
      <c r="CS47" s="1" t="s">
        <v>51</v>
      </c>
      <c r="CT47" s="6"/>
      <c r="CU47" s="6"/>
      <c r="CV47" s="1" t="s">
        <v>50</v>
      </c>
      <c r="CW47" s="1" t="s">
        <v>39</v>
      </c>
      <c r="CX47" s="6"/>
      <c r="CY47" s="6"/>
      <c r="CZ47" s="1" t="s">
        <v>50</v>
      </c>
      <c r="DA47" s="1" t="s">
        <v>39</v>
      </c>
      <c r="DB47" s="6"/>
      <c r="DC47" s="6"/>
      <c r="DD47" s="1" t="s">
        <v>59</v>
      </c>
      <c r="DE47" s="1" t="s">
        <v>60</v>
      </c>
      <c r="DF47" s="6"/>
      <c r="DG47" s="6"/>
      <c r="DH47" s="1" t="s">
        <v>52</v>
      </c>
      <c r="DI47" s="1" t="s">
        <v>53</v>
      </c>
      <c r="DJ47" s="6"/>
      <c r="DK47" s="6"/>
      <c r="DL47" s="1" t="s">
        <v>31</v>
      </c>
      <c r="DM47" s="11"/>
    </row>
    <row r="48" spans="1:118" s="42" customFormat="1" ht="15.75" customHeight="1" x14ac:dyDescent="0.25">
      <c r="A48" s="35">
        <v>47</v>
      </c>
      <c r="B48" s="35">
        <v>1</v>
      </c>
      <c r="C48" s="36" t="s">
        <v>382</v>
      </c>
      <c r="D48" s="37" t="s">
        <v>373</v>
      </c>
      <c r="E48" s="35">
        <v>480.63600000000002</v>
      </c>
      <c r="F48" s="35">
        <v>15.962</v>
      </c>
      <c r="G48" s="35">
        <v>453.39400000000001</v>
      </c>
      <c r="H48" s="38">
        <v>133.80959999999999</v>
      </c>
      <c r="I48" s="39">
        <f t="shared" si="1"/>
        <v>587.20360000000005</v>
      </c>
      <c r="J48" s="39">
        <f t="shared" si="0"/>
        <v>3.8439999999999999</v>
      </c>
      <c r="K48" s="3">
        <f t="shared" si="2"/>
        <v>583.3596</v>
      </c>
      <c r="L48" s="40" t="s">
        <v>28</v>
      </c>
      <c r="M48" s="40" t="s">
        <v>29</v>
      </c>
      <c r="N48" s="35"/>
      <c r="O48" s="35"/>
      <c r="P48" s="40" t="s">
        <v>30</v>
      </c>
      <c r="Q48" s="40" t="s">
        <v>34</v>
      </c>
      <c r="R48" s="35"/>
      <c r="S48" s="35"/>
      <c r="T48" s="40" t="s">
        <v>30</v>
      </c>
      <c r="U48" s="40" t="s">
        <v>32</v>
      </c>
      <c r="V48" s="35"/>
      <c r="W48" s="35"/>
      <c r="X48" s="35" t="s">
        <v>30</v>
      </c>
      <c r="Y48" s="35" t="s">
        <v>33</v>
      </c>
      <c r="Z48" s="35"/>
      <c r="AA48" s="35"/>
      <c r="AB48" s="40" t="s">
        <v>30</v>
      </c>
      <c r="AC48" s="40" t="s">
        <v>34</v>
      </c>
      <c r="AD48" s="35"/>
      <c r="AE48" s="35"/>
      <c r="AF48" s="40" t="s">
        <v>35</v>
      </c>
      <c r="AG48" s="40" t="s">
        <v>29</v>
      </c>
      <c r="AH48" s="35"/>
      <c r="AI48" s="35"/>
      <c r="AJ48" s="40" t="s">
        <v>36</v>
      </c>
      <c r="AK48" s="40" t="s">
        <v>37</v>
      </c>
      <c r="AL48" s="35"/>
      <c r="AM48" s="35"/>
      <c r="AN48" s="40" t="s">
        <v>38</v>
      </c>
      <c r="AO48" s="40" t="s">
        <v>39</v>
      </c>
      <c r="AP48" s="35"/>
      <c r="AQ48" s="35"/>
      <c r="AR48" s="40" t="s">
        <v>40</v>
      </c>
      <c r="AS48" s="40" t="s">
        <v>41</v>
      </c>
      <c r="AT48" s="35"/>
      <c r="AU48" s="35"/>
      <c r="AV48" s="35"/>
      <c r="AW48" s="35"/>
      <c r="AX48" s="35"/>
      <c r="AY48" s="35"/>
      <c r="AZ48" s="40" t="s">
        <v>42</v>
      </c>
      <c r="BA48" s="40" t="s">
        <v>39</v>
      </c>
      <c r="BB48" s="35"/>
      <c r="BC48" s="35"/>
      <c r="BD48" s="40" t="s">
        <v>42</v>
      </c>
      <c r="BE48" s="40" t="s">
        <v>33</v>
      </c>
      <c r="BF48" s="35"/>
      <c r="BG48" s="35"/>
      <c r="BH48" s="40" t="s">
        <v>42</v>
      </c>
      <c r="BI48" s="40" t="s">
        <v>39</v>
      </c>
      <c r="BJ48" s="35"/>
      <c r="BK48" s="41"/>
      <c r="BL48" s="40" t="s">
        <v>43</v>
      </c>
      <c r="BM48" s="40" t="s">
        <v>44</v>
      </c>
      <c r="BN48" s="35"/>
      <c r="BO48" s="35"/>
      <c r="BP48" s="40" t="s">
        <v>45</v>
      </c>
      <c r="BQ48" s="40" t="s">
        <v>44</v>
      </c>
      <c r="BR48" s="35"/>
      <c r="BS48" s="35"/>
      <c r="BT48" s="40" t="s">
        <v>46</v>
      </c>
      <c r="BU48" s="40" t="s">
        <v>47</v>
      </c>
      <c r="BV48" s="35"/>
      <c r="BW48" s="35"/>
      <c r="BX48" s="40" t="s">
        <v>46</v>
      </c>
      <c r="BY48" s="40" t="s">
        <v>41</v>
      </c>
      <c r="BZ48" s="35"/>
      <c r="CA48" s="35"/>
      <c r="CB48" s="40" t="s">
        <v>46</v>
      </c>
      <c r="CC48" s="40" t="s">
        <v>48</v>
      </c>
      <c r="CD48" s="35"/>
      <c r="CE48" s="35"/>
      <c r="CF48" s="40" t="s">
        <v>46</v>
      </c>
      <c r="CG48" s="40" t="s">
        <v>48</v>
      </c>
      <c r="CH48" s="35"/>
      <c r="CI48" s="35"/>
      <c r="CJ48" s="40" t="s">
        <v>46</v>
      </c>
      <c r="CK48" s="40" t="s">
        <v>39</v>
      </c>
      <c r="CL48" s="35"/>
      <c r="CM48" s="35"/>
      <c r="CN48" s="40" t="s">
        <v>49</v>
      </c>
      <c r="CO48" s="40" t="s">
        <v>39</v>
      </c>
      <c r="CP48" s="35"/>
      <c r="CQ48" s="35"/>
      <c r="CR48" s="40" t="s">
        <v>50</v>
      </c>
      <c r="CS48" s="40" t="s">
        <v>51</v>
      </c>
      <c r="CT48" s="35"/>
      <c r="CU48" s="35"/>
      <c r="CV48" s="40" t="s">
        <v>50</v>
      </c>
      <c r="CW48" s="40" t="s">
        <v>39</v>
      </c>
      <c r="CX48" s="35"/>
      <c r="CY48" s="35"/>
      <c r="CZ48" s="40" t="s">
        <v>50</v>
      </c>
      <c r="DA48" s="40" t="s">
        <v>39</v>
      </c>
      <c r="DB48" s="35"/>
      <c r="DC48" s="35"/>
      <c r="DD48" s="40" t="s">
        <v>59</v>
      </c>
      <c r="DE48" s="40" t="s">
        <v>60</v>
      </c>
      <c r="DF48" s="35"/>
      <c r="DG48" s="35"/>
      <c r="DH48" s="40" t="s">
        <v>52</v>
      </c>
      <c r="DI48" s="40" t="s">
        <v>53</v>
      </c>
      <c r="DJ48" s="35"/>
      <c r="DK48" s="35"/>
      <c r="DL48" s="40" t="s">
        <v>31</v>
      </c>
      <c r="DM48" s="41">
        <v>3.8439999999999999</v>
      </c>
      <c r="DN48" s="42" t="s">
        <v>518</v>
      </c>
    </row>
    <row r="49" spans="1:118" ht="15.75" customHeight="1" x14ac:dyDescent="0.25">
      <c r="A49" s="6">
        <v>48</v>
      </c>
      <c r="B49" s="6">
        <v>1</v>
      </c>
      <c r="C49" s="9" t="s">
        <v>383</v>
      </c>
      <c r="D49" s="8" t="s">
        <v>373</v>
      </c>
      <c r="E49" s="6">
        <v>317.10300000000001</v>
      </c>
      <c r="F49" s="6">
        <v>1.9490000000000001</v>
      </c>
      <c r="G49" s="6">
        <v>315.154</v>
      </c>
      <c r="H49" s="10">
        <v>91.653239999999997</v>
      </c>
      <c r="I49" s="3">
        <f t="shared" si="1"/>
        <v>406.80723999999998</v>
      </c>
      <c r="J49" s="3">
        <f t="shared" si="0"/>
        <v>0</v>
      </c>
      <c r="K49" s="3">
        <f t="shared" si="2"/>
        <v>406.80723999999998</v>
      </c>
      <c r="L49" s="1" t="s">
        <v>28</v>
      </c>
      <c r="M49" s="1" t="s">
        <v>29</v>
      </c>
      <c r="N49" s="6"/>
      <c r="O49" s="6"/>
      <c r="P49" s="1" t="s">
        <v>30</v>
      </c>
      <c r="Q49" s="1" t="s">
        <v>34</v>
      </c>
      <c r="R49" s="6"/>
      <c r="S49" s="6"/>
      <c r="T49" s="1" t="s">
        <v>30</v>
      </c>
      <c r="U49" s="1" t="s">
        <v>32</v>
      </c>
      <c r="V49" s="6"/>
      <c r="W49" s="6"/>
      <c r="X49" s="6" t="s">
        <v>30</v>
      </c>
      <c r="Y49" s="6" t="s">
        <v>33</v>
      </c>
      <c r="Z49" s="6"/>
      <c r="AA49" s="6"/>
      <c r="AB49" s="1" t="s">
        <v>30</v>
      </c>
      <c r="AC49" s="1" t="s">
        <v>34</v>
      </c>
      <c r="AD49" s="6"/>
      <c r="AE49" s="6"/>
      <c r="AF49" s="1" t="s">
        <v>35</v>
      </c>
      <c r="AG49" s="1" t="s">
        <v>29</v>
      </c>
      <c r="AH49" s="6"/>
      <c r="AI49" s="6"/>
      <c r="AJ49" s="1" t="s">
        <v>36</v>
      </c>
      <c r="AK49" s="1" t="s">
        <v>37</v>
      </c>
      <c r="AL49" s="6"/>
      <c r="AM49" s="6"/>
      <c r="AN49" s="1" t="s">
        <v>38</v>
      </c>
      <c r="AO49" s="1" t="s">
        <v>39</v>
      </c>
      <c r="AP49" s="6"/>
      <c r="AQ49" s="6"/>
      <c r="AR49" s="1" t="s">
        <v>40</v>
      </c>
      <c r="AS49" s="1" t="s">
        <v>41</v>
      </c>
      <c r="AT49" s="6"/>
      <c r="AU49" s="6"/>
      <c r="AV49" s="6"/>
      <c r="AW49" s="6"/>
      <c r="AX49" s="6"/>
      <c r="AY49" s="6"/>
      <c r="AZ49" s="1" t="s">
        <v>42</v>
      </c>
      <c r="BA49" s="1" t="s">
        <v>39</v>
      </c>
      <c r="BB49" s="6"/>
      <c r="BC49" s="6"/>
      <c r="BD49" s="1" t="s">
        <v>42</v>
      </c>
      <c r="BE49" s="1" t="s">
        <v>33</v>
      </c>
      <c r="BF49" s="6"/>
      <c r="BG49" s="6"/>
      <c r="BH49" s="1" t="s">
        <v>42</v>
      </c>
      <c r="BI49" s="1" t="s">
        <v>39</v>
      </c>
      <c r="BJ49" s="6"/>
      <c r="BK49" s="11"/>
      <c r="BL49" s="1" t="s">
        <v>43</v>
      </c>
      <c r="BM49" s="1" t="s">
        <v>44</v>
      </c>
      <c r="BN49" s="6"/>
      <c r="BO49" s="6"/>
      <c r="BP49" s="1" t="s">
        <v>45</v>
      </c>
      <c r="BQ49" s="1" t="s">
        <v>44</v>
      </c>
      <c r="BR49" s="6"/>
      <c r="BS49" s="6"/>
      <c r="BT49" s="1" t="s">
        <v>46</v>
      </c>
      <c r="BU49" s="1" t="s">
        <v>47</v>
      </c>
      <c r="BV49" s="6"/>
      <c r="BW49" s="6"/>
      <c r="BX49" s="1" t="s">
        <v>46</v>
      </c>
      <c r="BY49" s="1" t="s">
        <v>41</v>
      </c>
      <c r="BZ49" s="6"/>
      <c r="CA49" s="6"/>
      <c r="CB49" s="1" t="s">
        <v>46</v>
      </c>
      <c r="CC49" s="1" t="s">
        <v>48</v>
      </c>
      <c r="CD49" s="6"/>
      <c r="CE49" s="6"/>
      <c r="CF49" s="1" t="s">
        <v>46</v>
      </c>
      <c r="CG49" s="1" t="s">
        <v>48</v>
      </c>
      <c r="CH49" s="6"/>
      <c r="CI49" s="6"/>
      <c r="CJ49" s="1" t="s">
        <v>46</v>
      </c>
      <c r="CK49" s="1" t="s">
        <v>39</v>
      </c>
      <c r="CL49" s="6"/>
      <c r="CM49" s="6"/>
      <c r="CN49" s="1" t="s">
        <v>49</v>
      </c>
      <c r="CO49" s="1" t="s">
        <v>39</v>
      </c>
      <c r="CP49" s="6"/>
      <c r="CQ49" s="6"/>
      <c r="CR49" s="1" t="s">
        <v>50</v>
      </c>
      <c r="CS49" s="1" t="s">
        <v>51</v>
      </c>
      <c r="CT49" s="6"/>
      <c r="CU49" s="6"/>
      <c r="CV49" s="1" t="s">
        <v>50</v>
      </c>
      <c r="CW49" s="1" t="s">
        <v>39</v>
      </c>
      <c r="CX49" s="6"/>
      <c r="CY49" s="6"/>
      <c r="CZ49" s="1" t="s">
        <v>50</v>
      </c>
      <c r="DA49" s="1" t="s">
        <v>39</v>
      </c>
      <c r="DB49" s="6"/>
      <c r="DC49" s="6"/>
      <c r="DD49" s="1" t="s">
        <v>59</v>
      </c>
      <c r="DE49" s="1" t="s">
        <v>60</v>
      </c>
      <c r="DF49" s="6"/>
      <c r="DG49" s="6"/>
      <c r="DH49" s="1" t="s">
        <v>52</v>
      </c>
      <c r="DI49" s="1" t="s">
        <v>53</v>
      </c>
      <c r="DJ49" s="6"/>
      <c r="DK49" s="6"/>
      <c r="DL49" s="1" t="s">
        <v>31</v>
      </c>
      <c r="DM49" s="11"/>
    </row>
    <row r="50" spans="1:118" s="34" customFormat="1" ht="15.75" customHeight="1" x14ac:dyDescent="0.25">
      <c r="A50" s="27">
        <v>49</v>
      </c>
      <c r="B50" s="27">
        <v>1</v>
      </c>
      <c r="C50" s="28" t="s">
        <v>390</v>
      </c>
      <c r="D50" s="29" t="s">
        <v>373</v>
      </c>
      <c r="E50" s="27">
        <v>-87.769000000000005</v>
      </c>
      <c r="F50" s="27">
        <v>43.472999999999999</v>
      </c>
      <c r="G50" s="27">
        <v>-131.24199999999999</v>
      </c>
      <c r="H50" s="30">
        <v>101.58311999999999</v>
      </c>
      <c r="I50" s="31">
        <f t="shared" si="1"/>
        <v>-29.658879999999996</v>
      </c>
      <c r="J50" s="31">
        <f t="shared" si="0"/>
        <v>0</v>
      </c>
      <c r="K50" s="3">
        <f t="shared" si="2"/>
        <v>-29.658879999999996</v>
      </c>
      <c r="L50" s="32" t="s">
        <v>28</v>
      </c>
      <c r="M50" s="32" t="s">
        <v>29</v>
      </c>
      <c r="N50" s="27"/>
      <c r="O50" s="27"/>
      <c r="P50" s="32" t="s">
        <v>30</v>
      </c>
      <c r="Q50" s="32" t="s">
        <v>34</v>
      </c>
      <c r="R50" s="27"/>
      <c r="S50" s="27"/>
      <c r="T50" s="32" t="s">
        <v>30</v>
      </c>
      <c r="U50" s="32" t="s">
        <v>32</v>
      </c>
      <c r="V50" s="27"/>
      <c r="W50" s="27"/>
      <c r="X50" s="27" t="s">
        <v>30</v>
      </c>
      <c r="Y50" s="27" t="s">
        <v>33</v>
      </c>
      <c r="Z50" s="27"/>
      <c r="AA50" s="27"/>
      <c r="AB50" s="32" t="s">
        <v>30</v>
      </c>
      <c r="AC50" s="32" t="s">
        <v>34</v>
      </c>
      <c r="AD50" s="27"/>
      <c r="AE50" s="27"/>
      <c r="AF50" s="32" t="s">
        <v>35</v>
      </c>
      <c r="AG50" s="32" t="s">
        <v>29</v>
      </c>
      <c r="AH50" s="27"/>
      <c r="AI50" s="27"/>
      <c r="AJ50" s="32" t="s">
        <v>36</v>
      </c>
      <c r="AK50" s="32" t="s">
        <v>37</v>
      </c>
      <c r="AL50" s="27"/>
      <c r="AM50" s="27"/>
      <c r="AN50" s="32" t="s">
        <v>38</v>
      </c>
      <c r="AO50" s="32" t="s">
        <v>39</v>
      </c>
      <c r="AP50" s="27"/>
      <c r="AQ50" s="27"/>
      <c r="AR50" s="32" t="s">
        <v>40</v>
      </c>
      <c r="AS50" s="32" t="s">
        <v>41</v>
      </c>
      <c r="AT50" s="27"/>
      <c r="AU50" s="27"/>
      <c r="AV50" s="27"/>
      <c r="AW50" s="27"/>
      <c r="AX50" s="27"/>
      <c r="AY50" s="27"/>
      <c r="AZ50" s="32" t="s">
        <v>42</v>
      </c>
      <c r="BA50" s="32" t="s">
        <v>39</v>
      </c>
      <c r="BB50" s="27"/>
      <c r="BC50" s="27"/>
      <c r="BD50" s="32" t="s">
        <v>42</v>
      </c>
      <c r="BE50" s="32" t="s">
        <v>33</v>
      </c>
      <c r="BF50" s="27"/>
      <c r="BG50" s="27"/>
      <c r="BH50" s="32" t="s">
        <v>42</v>
      </c>
      <c r="BI50" s="32" t="s">
        <v>39</v>
      </c>
      <c r="BJ50" s="27"/>
      <c r="BK50" s="33"/>
      <c r="BL50" s="32" t="s">
        <v>43</v>
      </c>
      <c r="BM50" s="32" t="s">
        <v>44</v>
      </c>
      <c r="BN50" s="27"/>
      <c r="BO50" s="27"/>
      <c r="BP50" s="32" t="s">
        <v>45</v>
      </c>
      <c r="BQ50" s="32" t="s">
        <v>44</v>
      </c>
      <c r="BR50" s="27"/>
      <c r="BS50" s="27"/>
      <c r="BT50" s="32" t="s">
        <v>46</v>
      </c>
      <c r="BU50" s="32" t="s">
        <v>47</v>
      </c>
      <c r="BV50" s="27"/>
      <c r="BW50" s="27"/>
      <c r="BX50" s="32" t="s">
        <v>46</v>
      </c>
      <c r="BY50" s="32" t="s">
        <v>41</v>
      </c>
      <c r="BZ50" s="27"/>
      <c r="CA50" s="27"/>
      <c r="CB50" s="32" t="s">
        <v>46</v>
      </c>
      <c r="CC50" s="32" t="s">
        <v>48</v>
      </c>
      <c r="CD50" s="27"/>
      <c r="CE50" s="27"/>
      <c r="CF50" s="32" t="s">
        <v>46</v>
      </c>
      <c r="CG50" s="32" t="s">
        <v>48</v>
      </c>
      <c r="CH50" s="27"/>
      <c r="CI50" s="27"/>
      <c r="CJ50" s="32" t="s">
        <v>46</v>
      </c>
      <c r="CK50" s="32" t="s">
        <v>39</v>
      </c>
      <c r="CL50" s="27"/>
      <c r="CM50" s="27"/>
      <c r="CN50" s="32" t="s">
        <v>49</v>
      </c>
      <c r="CO50" s="32" t="s">
        <v>39</v>
      </c>
      <c r="CP50" s="27"/>
      <c r="CQ50" s="27"/>
      <c r="CR50" s="32" t="s">
        <v>50</v>
      </c>
      <c r="CS50" s="32" t="s">
        <v>51</v>
      </c>
      <c r="CT50" s="27"/>
      <c r="CU50" s="27"/>
      <c r="CV50" s="32" t="s">
        <v>50</v>
      </c>
      <c r="CW50" s="32" t="s">
        <v>39</v>
      </c>
      <c r="CX50" s="27"/>
      <c r="CY50" s="27"/>
      <c r="CZ50" s="32" t="s">
        <v>50</v>
      </c>
      <c r="DA50" s="32" t="s">
        <v>39</v>
      </c>
      <c r="DB50" s="27"/>
      <c r="DC50" s="27"/>
      <c r="DD50" s="32" t="s">
        <v>59</v>
      </c>
      <c r="DE50" s="32" t="s">
        <v>60</v>
      </c>
      <c r="DF50" s="27"/>
      <c r="DG50" s="27"/>
      <c r="DH50" s="32" t="s">
        <v>52</v>
      </c>
      <c r="DI50" s="32" t="s">
        <v>53</v>
      </c>
      <c r="DJ50" s="27"/>
      <c r="DK50" s="27"/>
      <c r="DL50" s="32" t="s">
        <v>31</v>
      </c>
      <c r="DM50" s="33"/>
    </row>
    <row r="51" spans="1:118" s="42" customFormat="1" ht="15.75" customHeight="1" x14ac:dyDescent="0.25">
      <c r="A51" s="35">
        <v>50</v>
      </c>
      <c r="B51" s="35">
        <v>1</v>
      </c>
      <c r="C51" s="36" t="s">
        <v>391</v>
      </c>
      <c r="D51" s="37" t="s">
        <v>373</v>
      </c>
      <c r="E51" s="35">
        <v>-37.21</v>
      </c>
      <c r="F51" s="35">
        <v>0</v>
      </c>
      <c r="G51" s="35">
        <v>-37.21</v>
      </c>
      <c r="H51" s="38">
        <v>53.090519999999998</v>
      </c>
      <c r="I51" s="39">
        <f t="shared" si="1"/>
        <v>15.880519999999997</v>
      </c>
      <c r="J51" s="39">
        <f t="shared" si="0"/>
        <v>4.5860000000000003</v>
      </c>
      <c r="K51" s="3">
        <f t="shared" si="2"/>
        <v>11.294519999999997</v>
      </c>
      <c r="L51" s="40" t="s">
        <v>28</v>
      </c>
      <c r="M51" s="40" t="s">
        <v>29</v>
      </c>
      <c r="N51" s="35"/>
      <c r="O51" s="35"/>
      <c r="P51" s="40" t="s">
        <v>30</v>
      </c>
      <c r="Q51" s="40" t="s">
        <v>34</v>
      </c>
      <c r="R51" s="35"/>
      <c r="S51" s="35"/>
      <c r="T51" s="40" t="s">
        <v>30</v>
      </c>
      <c r="U51" s="40" t="s">
        <v>32</v>
      </c>
      <c r="V51" s="35"/>
      <c r="W51" s="35"/>
      <c r="X51" s="35" t="s">
        <v>30</v>
      </c>
      <c r="Y51" s="35" t="s">
        <v>33</v>
      </c>
      <c r="Z51" s="35"/>
      <c r="AA51" s="35"/>
      <c r="AB51" s="40" t="s">
        <v>30</v>
      </c>
      <c r="AC51" s="40" t="s">
        <v>34</v>
      </c>
      <c r="AD51" s="35"/>
      <c r="AE51" s="35"/>
      <c r="AF51" s="40" t="s">
        <v>35</v>
      </c>
      <c r="AG51" s="40" t="s">
        <v>29</v>
      </c>
      <c r="AH51" s="35"/>
      <c r="AI51" s="35"/>
      <c r="AJ51" s="40" t="s">
        <v>36</v>
      </c>
      <c r="AK51" s="40" t="s">
        <v>37</v>
      </c>
      <c r="AL51" s="35"/>
      <c r="AM51" s="35"/>
      <c r="AN51" s="40" t="s">
        <v>38</v>
      </c>
      <c r="AO51" s="40" t="s">
        <v>39</v>
      </c>
      <c r="AP51" s="35"/>
      <c r="AQ51" s="35"/>
      <c r="AR51" s="40" t="s">
        <v>40</v>
      </c>
      <c r="AS51" s="40" t="s">
        <v>41</v>
      </c>
      <c r="AT51" s="35"/>
      <c r="AU51" s="35"/>
      <c r="AV51" s="35"/>
      <c r="AW51" s="35"/>
      <c r="AX51" s="35"/>
      <c r="AY51" s="35"/>
      <c r="AZ51" s="40" t="s">
        <v>42</v>
      </c>
      <c r="BA51" s="40" t="s">
        <v>39</v>
      </c>
      <c r="BB51" s="35"/>
      <c r="BC51" s="35"/>
      <c r="BD51" s="40" t="s">
        <v>42</v>
      </c>
      <c r="BE51" s="40" t="s">
        <v>33</v>
      </c>
      <c r="BF51" s="35"/>
      <c r="BG51" s="35"/>
      <c r="BH51" s="40" t="s">
        <v>42</v>
      </c>
      <c r="BI51" s="40" t="s">
        <v>39</v>
      </c>
      <c r="BJ51" s="35"/>
      <c r="BK51" s="41"/>
      <c r="BL51" s="40" t="s">
        <v>43</v>
      </c>
      <c r="BM51" s="40" t="s">
        <v>44</v>
      </c>
      <c r="BN51" s="35"/>
      <c r="BO51" s="35"/>
      <c r="BP51" s="40" t="s">
        <v>45</v>
      </c>
      <c r="BQ51" s="40" t="s">
        <v>44</v>
      </c>
      <c r="BR51" s="35"/>
      <c r="BS51" s="35"/>
      <c r="BT51" s="40" t="s">
        <v>46</v>
      </c>
      <c r="BU51" s="40" t="s">
        <v>47</v>
      </c>
      <c r="BV51" s="35"/>
      <c r="BW51" s="35"/>
      <c r="BX51" s="40" t="s">
        <v>46</v>
      </c>
      <c r="BY51" s="40" t="s">
        <v>41</v>
      </c>
      <c r="BZ51" s="35"/>
      <c r="CA51" s="35"/>
      <c r="CB51" s="40" t="s">
        <v>46</v>
      </c>
      <c r="CC51" s="40" t="s">
        <v>48</v>
      </c>
      <c r="CD51" s="35"/>
      <c r="CE51" s="35"/>
      <c r="CF51" s="40" t="s">
        <v>46</v>
      </c>
      <c r="CG51" s="40" t="s">
        <v>48</v>
      </c>
      <c r="CH51" s="35"/>
      <c r="CI51" s="35"/>
      <c r="CJ51" s="40" t="s">
        <v>46</v>
      </c>
      <c r="CK51" s="40" t="s">
        <v>39</v>
      </c>
      <c r="CL51" s="35"/>
      <c r="CM51" s="35"/>
      <c r="CN51" s="40" t="s">
        <v>49</v>
      </c>
      <c r="CO51" s="40" t="s">
        <v>39</v>
      </c>
      <c r="CP51" s="35"/>
      <c r="CQ51" s="35"/>
      <c r="CR51" s="40" t="s">
        <v>50</v>
      </c>
      <c r="CS51" s="40" t="s">
        <v>51</v>
      </c>
      <c r="CT51" s="35"/>
      <c r="CU51" s="35"/>
      <c r="CV51" s="40" t="s">
        <v>50</v>
      </c>
      <c r="CW51" s="40" t="s">
        <v>39</v>
      </c>
      <c r="CX51" s="35">
        <v>5</v>
      </c>
      <c r="CY51" s="35">
        <v>4.5860000000000003</v>
      </c>
      <c r="CZ51" s="40" t="s">
        <v>50</v>
      </c>
      <c r="DA51" s="40" t="s">
        <v>39</v>
      </c>
      <c r="DB51" s="35"/>
      <c r="DC51" s="35"/>
      <c r="DD51" s="40" t="s">
        <v>59</v>
      </c>
      <c r="DE51" s="40" t="s">
        <v>60</v>
      </c>
      <c r="DF51" s="35"/>
      <c r="DG51" s="35"/>
      <c r="DH51" s="40" t="s">
        <v>52</v>
      </c>
      <c r="DI51" s="40" t="s">
        <v>53</v>
      </c>
      <c r="DJ51" s="35"/>
      <c r="DK51" s="35"/>
      <c r="DL51" s="40" t="s">
        <v>31</v>
      </c>
      <c r="DM51" s="41"/>
    </row>
    <row r="52" spans="1:118" s="42" customFormat="1" ht="15.75" customHeight="1" x14ac:dyDescent="0.25">
      <c r="A52" s="35">
        <v>51</v>
      </c>
      <c r="B52" s="35">
        <v>1</v>
      </c>
      <c r="C52" s="36" t="s">
        <v>96</v>
      </c>
      <c r="D52" s="37" t="s">
        <v>373</v>
      </c>
      <c r="E52" s="35">
        <v>264.88600000000002</v>
      </c>
      <c r="F52" s="35">
        <v>22.114999999999998</v>
      </c>
      <c r="G52" s="35">
        <v>242.77099999999999</v>
      </c>
      <c r="H52" s="38">
        <v>147.38964000000001</v>
      </c>
      <c r="I52" s="39">
        <f t="shared" si="1"/>
        <v>390.16064</v>
      </c>
      <c r="J52" s="39">
        <f t="shared" si="0"/>
        <v>12.399999999999999</v>
      </c>
      <c r="K52" s="3">
        <f t="shared" si="2"/>
        <v>377.76064000000002</v>
      </c>
      <c r="L52" s="40" t="s">
        <v>28</v>
      </c>
      <c r="M52" s="40" t="s">
        <v>29</v>
      </c>
      <c r="N52" s="35">
        <v>2E-3</v>
      </c>
      <c r="O52" s="35">
        <v>8.5559999999999992</v>
      </c>
      <c r="P52" s="40" t="s">
        <v>30</v>
      </c>
      <c r="Q52" s="40" t="s">
        <v>34</v>
      </c>
      <c r="R52" s="35"/>
      <c r="S52" s="35"/>
      <c r="T52" s="40" t="s">
        <v>30</v>
      </c>
      <c r="U52" s="40" t="s">
        <v>32</v>
      </c>
      <c r="V52" s="35"/>
      <c r="W52" s="35"/>
      <c r="X52" s="35" t="s">
        <v>30</v>
      </c>
      <c r="Y52" s="35" t="s">
        <v>33</v>
      </c>
      <c r="Z52" s="35"/>
      <c r="AA52" s="35"/>
      <c r="AB52" s="40" t="s">
        <v>30</v>
      </c>
      <c r="AC52" s="40" t="s">
        <v>34</v>
      </c>
      <c r="AD52" s="35"/>
      <c r="AE52" s="35"/>
      <c r="AF52" s="40" t="s">
        <v>35</v>
      </c>
      <c r="AG52" s="40" t="s">
        <v>29</v>
      </c>
      <c r="AH52" s="35"/>
      <c r="AI52" s="35"/>
      <c r="AJ52" s="40" t="s">
        <v>36</v>
      </c>
      <c r="AK52" s="40" t="s">
        <v>37</v>
      </c>
      <c r="AL52" s="35"/>
      <c r="AM52" s="35"/>
      <c r="AN52" s="40" t="s">
        <v>38</v>
      </c>
      <c r="AO52" s="40" t="s">
        <v>39</v>
      </c>
      <c r="AP52" s="35"/>
      <c r="AQ52" s="35"/>
      <c r="AR52" s="40" t="s">
        <v>40</v>
      </c>
      <c r="AS52" s="40" t="s">
        <v>41</v>
      </c>
      <c r="AT52" s="35"/>
      <c r="AU52" s="35"/>
      <c r="AV52" s="35"/>
      <c r="AW52" s="35"/>
      <c r="AX52" s="35"/>
      <c r="AY52" s="35"/>
      <c r="AZ52" s="40" t="s">
        <v>42</v>
      </c>
      <c r="BA52" s="40" t="s">
        <v>39</v>
      </c>
      <c r="BB52" s="35"/>
      <c r="BC52" s="35"/>
      <c r="BD52" s="40" t="s">
        <v>42</v>
      </c>
      <c r="BE52" s="40" t="s">
        <v>33</v>
      </c>
      <c r="BF52" s="35"/>
      <c r="BG52" s="35"/>
      <c r="BH52" s="40" t="s">
        <v>42</v>
      </c>
      <c r="BI52" s="40" t="s">
        <v>39</v>
      </c>
      <c r="BJ52" s="35"/>
      <c r="BK52" s="41"/>
      <c r="BL52" s="40" t="s">
        <v>43</v>
      </c>
      <c r="BM52" s="40" t="s">
        <v>44</v>
      </c>
      <c r="BN52" s="35"/>
      <c r="BO52" s="35"/>
      <c r="BP52" s="40" t="s">
        <v>45</v>
      </c>
      <c r="BQ52" s="40" t="s">
        <v>44</v>
      </c>
      <c r="BR52" s="35"/>
      <c r="BS52" s="35"/>
      <c r="BT52" s="40" t="s">
        <v>46</v>
      </c>
      <c r="BU52" s="40" t="s">
        <v>47</v>
      </c>
      <c r="BV52" s="35"/>
      <c r="BW52" s="35"/>
      <c r="BX52" s="40" t="s">
        <v>46</v>
      </c>
      <c r="BY52" s="40" t="s">
        <v>41</v>
      </c>
      <c r="BZ52" s="35"/>
      <c r="CA52" s="35"/>
      <c r="CB52" s="40" t="s">
        <v>46</v>
      </c>
      <c r="CC52" s="40" t="s">
        <v>48</v>
      </c>
      <c r="CD52" s="35"/>
      <c r="CE52" s="35"/>
      <c r="CF52" s="40" t="s">
        <v>46</v>
      </c>
      <c r="CG52" s="40" t="s">
        <v>48</v>
      </c>
      <c r="CH52" s="35"/>
      <c r="CI52" s="35"/>
      <c r="CJ52" s="40" t="s">
        <v>46</v>
      </c>
      <c r="CK52" s="40" t="s">
        <v>39</v>
      </c>
      <c r="CL52" s="35"/>
      <c r="CM52" s="35"/>
      <c r="CN52" s="40" t="s">
        <v>49</v>
      </c>
      <c r="CO52" s="40" t="s">
        <v>39</v>
      </c>
      <c r="CP52" s="35"/>
      <c r="CQ52" s="35"/>
      <c r="CR52" s="40" t="s">
        <v>50</v>
      </c>
      <c r="CS52" s="40" t="s">
        <v>51</v>
      </c>
      <c r="CT52" s="35"/>
      <c r="CU52" s="35"/>
      <c r="CV52" s="40" t="s">
        <v>50</v>
      </c>
      <c r="CW52" s="40" t="s">
        <v>39</v>
      </c>
      <c r="CX52" s="35"/>
      <c r="CY52" s="35"/>
      <c r="CZ52" s="40" t="s">
        <v>50</v>
      </c>
      <c r="DA52" s="40" t="s">
        <v>39</v>
      </c>
      <c r="DB52" s="35"/>
      <c r="DC52" s="35"/>
      <c r="DD52" s="40" t="s">
        <v>59</v>
      </c>
      <c r="DE52" s="40" t="s">
        <v>60</v>
      </c>
      <c r="DF52" s="35"/>
      <c r="DG52" s="35"/>
      <c r="DH52" s="40" t="s">
        <v>52</v>
      </c>
      <c r="DI52" s="40" t="s">
        <v>53</v>
      </c>
      <c r="DJ52" s="35"/>
      <c r="DK52" s="35"/>
      <c r="DL52" s="40" t="s">
        <v>31</v>
      </c>
      <c r="DM52" s="41">
        <v>3.8439999999999999</v>
      </c>
      <c r="DN52" s="42" t="s">
        <v>518</v>
      </c>
    </row>
    <row r="53" spans="1:118" s="42" customFormat="1" ht="15.75" customHeight="1" x14ac:dyDescent="0.25">
      <c r="A53" s="35">
        <v>52</v>
      </c>
      <c r="B53" s="35">
        <v>1</v>
      </c>
      <c r="C53" s="36" t="s">
        <v>97</v>
      </c>
      <c r="D53" s="37" t="s">
        <v>373</v>
      </c>
      <c r="E53" s="35">
        <v>24.905000000000001</v>
      </c>
      <c r="F53" s="35">
        <v>4.3410000000000002</v>
      </c>
      <c r="G53" s="35">
        <v>15.46</v>
      </c>
      <c r="H53" s="38">
        <v>63.298560000000002</v>
      </c>
      <c r="I53" s="39">
        <f t="shared" si="1"/>
        <v>78.758560000000003</v>
      </c>
      <c r="J53" s="39">
        <f t="shared" si="0"/>
        <v>3.2490000000000001</v>
      </c>
      <c r="K53" s="3">
        <f t="shared" si="2"/>
        <v>75.509560000000008</v>
      </c>
      <c r="L53" s="40" t="s">
        <v>28</v>
      </c>
      <c r="M53" s="40" t="s">
        <v>29</v>
      </c>
      <c r="N53" s="35"/>
      <c r="O53" s="35"/>
      <c r="P53" s="40" t="s">
        <v>30</v>
      </c>
      <c r="Q53" s="40" t="s">
        <v>34</v>
      </c>
      <c r="R53" s="35"/>
      <c r="S53" s="35"/>
      <c r="T53" s="40" t="s">
        <v>30</v>
      </c>
      <c r="U53" s="40" t="s">
        <v>32</v>
      </c>
      <c r="V53" s="35"/>
      <c r="W53" s="35"/>
      <c r="X53" s="35" t="s">
        <v>30</v>
      </c>
      <c r="Y53" s="35" t="s">
        <v>33</v>
      </c>
      <c r="Z53" s="35"/>
      <c r="AA53" s="35"/>
      <c r="AB53" s="40" t="s">
        <v>30</v>
      </c>
      <c r="AC53" s="40" t="s">
        <v>34</v>
      </c>
      <c r="AD53" s="35"/>
      <c r="AE53" s="35"/>
      <c r="AF53" s="40" t="s">
        <v>35</v>
      </c>
      <c r="AG53" s="40" t="s">
        <v>29</v>
      </c>
      <c r="AH53" s="35"/>
      <c r="AI53" s="35"/>
      <c r="AJ53" s="40" t="s">
        <v>36</v>
      </c>
      <c r="AK53" s="40" t="s">
        <v>37</v>
      </c>
      <c r="AL53" s="35"/>
      <c r="AM53" s="35"/>
      <c r="AN53" s="40" t="s">
        <v>38</v>
      </c>
      <c r="AO53" s="40" t="s">
        <v>39</v>
      </c>
      <c r="AP53" s="35"/>
      <c r="AQ53" s="35"/>
      <c r="AR53" s="40" t="s">
        <v>40</v>
      </c>
      <c r="AS53" s="40" t="s">
        <v>41</v>
      </c>
      <c r="AT53" s="35"/>
      <c r="AU53" s="35"/>
      <c r="AV53" s="35"/>
      <c r="AW53" s="35"/>
      <c r="AX53" s="35"/>
      <c r="AY53" s="35"/>
      <c r="AZ53" s="40" t="s">
        <v>42</v>
      </c>
      <c r="BA53" s="40" t="s">
        <v>39</v>
      </c>
      <c r="BB53" s="35"/>
      <c r="BC53" s="35"/>
      <c r="BD53" s="40" t="s">
        <v>42</v>
      </c>
      <c r="BE53" s="40" t="s">
        <v>33</v>
      </c>
      <c r="BF53" s="35"/>
      <c r="BG53" s="35"/>
      <c r="BH53" s="40" t="s">
        <v>42</v>
      </c>
      <c r="BI53" s="40" t="s">
        <v>39</v>
      </c>
      <c r="BJ53" s="35"/>
      <c r="BK53" s="41"/>
      <c r="BL53" s="40" t="s">
        <v>43</v>
      </c>
      <c r="BM53" s="40" t="s">
        <v>44</v>
      </c>
      <c r="BN53" s="35"/>
      <c r="BO53" s="35"/>
      <c r="BP53" s="40" t="s">
        <v>45</v>
      </c>
      <c r="BQ53" s="40" t="s">
        <v>44</v>
      </c>
      <c r="BR53" s="35"/>
      <c r="BS53" s="35"/>
      <c r="BT53" s="40" t="s">
        <v>46</v>
      </c>
      <c r="BU53" s="40" t="s">
        <v>47</v>
      </c>
      <c r="BV53" s="35"/>
      <c r="BW53" s="35"/>
      <c r="BX53" s="40" t="s">
        <v>46</v>
      </c>
      <c r="BY53" s="40" t="s">
        <v>41</v>
      </c>
      <c r="BZ53" s="35"/>
      <c r="CA53" s="35"/>
      <c r="CB53" s="40" t="s">
        <v>46</v>
      </c>
      <c r="CC53" s="40" t="s">
        <v>48</v>
      </c>
      <c r="CD53" s="35"/>
      <c r="CE53" s="35"/>
      <c r="CF53" s="40" t="s">
        <v>46</v>
      </c>
      <c r="CG53" s="40" t="s">
        <v>48</v>
      </c>
      <c r="CH53" s="35"/>
      <c r="CI53" s="35"/>
      <c r="CJ53" s="40" t="s">
        <v>46</v>
      </c>
      <c r="CK53" s="40" t="s">
        <v>39</v>
      </c>
      <c r="CL53" s="35"/>
      <c r="CM53" s="35"/>
      <c r="CN53" s="40" t="s">
        <v>49</v>
      </c>
      <c r="CO53" s="40" t="s">
        <v>39</v>
      </c>
      <c r="CP53" s="35"/>
      <c r="CQ53" s="35"/>
      <c r="CR53" s="40" t="s">
        <v>50</v>
      </c>
      <c r="CS53" s="40" t="s">
        <v>51</v>
      </c>
      <c r="CT53" s="35"/>
      <c r="CU53" s="35"/>
      <c r="CV53" s="40" t="s">
        <v>50</v>
      </c>
      <c r="CW53" s="40" t="s">
        <v>39</v>
      </c>
      <c r="CX53" s="35"/>
      <c r="CY53" s="35"/>
      <c r="CZ53" s="40" t="s">
        <v>50</v>
      </c>
      <c r="DA53" s="40" t="s">
        <v>39</v>
      </c>
      <c r="DB53" s="35"/>
      <c r="DC53" s="35"/>
      <c r="DD53" s="40" t="s">
        <v>59</v>
      </c>
      <c r="DE53" s="40" t="s">
        <v>60</v>
      </c>
      <c r="DF53" s="35"/>
      <c r="DG53" s="35"/>
      <c r="DH53" s="40" t="s">
        <v>52</v>
      </c>
      <c r="DI53" s="40" t="s">
        <v>53</v>
      </c>
      <c r="DJ53" s="35"/>
      <c r="DK53" s="35"/>
      <c r="DL53" s="40" t="s">
        <v>31</v>
      </c>
      <c r="DM53" s="41">
        <v>3.2490000000000001</v>
      </c>
      <c r="DN53" s="42" t="s">
        <v>518</v>
      </c>
    </row>
    <row r="54" spans="1:118" s="34" customFormat="1" ht="15.75" customHeight="1" x14ac:dyDescent="0.25">
      <c r="A54" s="27">
        <v>53</v>
      </c>
      <c r="B54" s="27">
        <v>1</v>
      </c>
      <c r="C54" s="28" t="s">
        <v>98</v>
      </c>
      <c r="D54" s="29" t="s">
        <v>373</v>
      </c>
      <c r="E54" s="27">
        <v>-226.84800000000001</v>
      </c>
      <c r="F54" s="27">
        <v>7.6360000000000001</v>
      </c>
      <c r="G54" s="27">
        <v>-234.48400000000001</v>
      </c>
      <c r="H54" s="30">
        <v>56.1092399999999</v>
      </c>
      <c r="I54" s="31">
        <f t="shared" si="1"/>
        <v>-178.37476000000009</v>
      </c>
      <c r="J54" s="31">
        <f t="shared" si="0"/>
        <v>0</v>
      </c>
      <c r="K54" s="3">
        <f t="shared" si="2"/>
        <v>-178.37476000000009</v>
      </c>
      <c r="L54" s="32" t="s">
        <v>28</v>
      </c>
      <c r="M54" s="32" t="s">
        <v>29</v>
      </c>
      <c r="N54" s="27"/>
      <c r="O54" s="27"/>
      <c r="P54" s="32" t="s">
        <v>30</v>
      </c>
      <c r="Q54" s="32" t="s">
        <v>34</v>
      </c>
      <c r="R54" s="27"/>
      <c r="S54" s="27"/>
      <c r="T54" s="32" t="s">
        <v>30</v>
      </c>
      <c r="U54" s="32" t="s">
        <v>32</v>
      </c>
      <c r="V54" s="27"/>
      <c r="W54" s="27"/>
      <c r="X54" s="27" t="s">
        <v>30</v>
      </c>
      <c r="Y54" s="27" t="s">
        <v>33</v>
      </c>
      <c r="Z54" s="27"/>
      <c r="AA54" s="27"/>
      <c r="AB54" s="32" t="s">
        <v>30</v>
      </c>
      <c r="AC54" s="32" t="s">
        <v>34</v>
      </c>
      <c r="AD54" s="27"/>
      <c r="AE54" s="27"/>
      <c r="AF54" s="32" t="s">
        <v>35</v>
      </c>
      <c r="AG54" s="32" t="s">
        <v>29</v>
      </c>
      <c r="AH54" s="27"/>
      <c r="AI54" s="27"/>
      <c r="AJ54" s="32" t="s">
        <v>36</v>
      </c>
      <c r="AK54" s="32" t="s">
        <v>37</v>
      </c>
      <c r="AL54" s="27"/>
      <c r="AM54" s="27"/>
      <c r="AN54" s="32" t="s">
        <v>38</v>
      </c>
      <c r="AO54" s="32" t="s">
        <v>39</v>
      </c>
      <c r="AP54" s="27"/>
      <c r="AQ54" s="27"/>
      <c r="AR54" s="32" t="s">
        <v>40</v>
      </c>
      <c r="AS54" s="32" t="s">
        <v>41</v>
      </c>
      <c r="AT54" s="27"/>
      <c r="AU54" s="27"/>
      <c r="AV54" s="27"/>
      <c r="AW54" s="27"/>
      <c r="AX54" s="27"/>
      <c r="AY54" s="27"/>
      <c r="AZ54" s="32" t="s">
        <v>42</v>
      </c>
      <c r="BA54" s="32" t="s">
        <v>39</v>
      </c>
      <c r="BB54" s="27"/>
      <c r="BC54" s="27"/>
      <c r="BD54" s="32" t="s">
        <v>42</v>
      </c>
      <c r="BE54" s="32" t="s">
        <v>33</v>
      </c>
      <c r="BF54" s="27"/>
      <c r="BG54" s="27"/>
      <c r="BH54" s="32" t="s">
        <v>42</v>
      </c>
      <c r="BI54" s="32" t="s">
        <v>39</v>
      </c>
      <c r="BJ54" s="27"/>
      <c r="BK54" s="33"/>
      <c r="BL54" s="32" t="s">
        <v>43</v>
      </c>
      <c r="BM54" s="32" t="s">
        <v>44</v>
      </c>
      <c r="BN54" s="27"/>
      <c r="BO54" s="27"/>
      <c r="BP54" s="32" t="s">
        <v>45</v>
      </c>
      <c r="BQ54" s="32" t="s">
        <v>44</v>
      </c>
      <c r="BR54" s="27"/>
      <c r="BS54" s="27"/>
      <c r="BT54" s="32" t="s">
        <v>46</v>
      </c>
      <c r="BU54" s="32" t="s">
        <v>47</v>
      </c>
      <c r="BV54" s="27"/>
      <c r="BW54" s="27"/>
      <c r="BX54" s="32" t="s">
        <v>46</v>
      </c>
      <c r="BY54" s="32" t="s">
        <v>41</v>
      </c>
      <c r="BZ54" s="27"/>
      <c r="CA54" s="27"/>
      <c r="CB54" s="32" t="s">
        <v>46</v>
      </c>
      <c r="CC54" s="32" t="s">
        <v>48</v>
      </c>
      <c r="CD54" s="27"/>
      <c r="CE54" s="27"/>
      <c r="CF54" s="32" t="s">
        <v>46</v>
      </c>
      <c r="CG54" s="32" t="s">
        <v>48</v>
      </c>
      <c r="CH54" s="27"/>
      <c r="CI54" s="27"/>
      <c r="CJ54" s="32" t="s">
        <v>46</v>
      </c>
      <c r="CK54" s="32" t="s">
        <v>39</v>
      </c>
      <c r="CL54" s="27"/>
      <c r="CM54" s="27"/>
      <c r="CN54" s="32" t="s">
        <v>49</v>
      </c>
      <c r="CO54" s="32" t="s">
        <v>39</v>
      </c>
      <c r="CP54" s="27"/>
      <c r="CQ54" s="27"/>
      <c r="CR54" s="32" t="s">
        <v>50</v>
      </c>
      <c r="CS54" s="32" t="s">
        <v>51</v>
      </c>
      <c r="CT54" s="27"/>
      <c r="CU54" s="27"/>
      <c r="CV54" s="32" t="s">
        <v>50</v>
      </c>
      <c r="CW54" s="32" t="s">
        <v>39</v>
      </c>
      <c r="CX54" s="27"/>
      <c r="CY54" s="27"/>
      <c r="CZ54" s="32" t="s">
        <v>50</v>
      </c>
      <c r="DA54" s="32" t="s">
        <v>39</v>
      </c>
      <c r="DB54" s="27"/>
      <c r="DC54" s="27"/>
      <c r="DD54" s="32" t="s">
        <v>59</v>
      </c>
      <c r="DE54" s="32" t="s">
        <v>60</v>
      </c>
      <c r="DF54" s="27"/>
      <c r="DG54" s="27"/>
      <c r="DH54" s="32" t="s">
        <v>52</v>
      </c>
      <c r="DI54" s="32" t="s">
        <v>53</v>
      </c>
      <c r="DJ54" s="27"/>
      <c r="DK54" s="27"/>
      <c r="DL54" s="32" t="s">
        <v>31</v>
      </c>
      <c r="DM54" s="33"/>
    </row>
    <row r="55" spans="1:118" ht="15.75" customHeight="1" x14ac:dyDescent="0.25">
      <c r="A55" s="6">
        <v>54</v>
      </c>
      <c r="B55" s="6">
        <v>1</v>
      </c>
      <c r="C55" s="9" t="s">
        <v>392</v>
      </c>
      <c r="D55" s="8" t="s">
        <v>373</v>
      </c>
      <c r="E55" s="6">
        <v>206.881</v>
      </c>
      <c r="F55" s="6">
        <v>11.372</v>
      </c>
      <c r="G55" s="6">
        <v>195.50899999999999</v>
      </c>
      <c r="H55" s="10">
        <v>65.545320000000004</v>
      </c>
      <c r="I55" s="3">
        <f t="shared" si="1"/>
        <v>261.05431999999996</v>
      </c>
      <c r="J55" s="3">
        <f t="shared" si="0"/>
        <v>0</v>
      </c>
      <c r="K55" s="3">
        <f t="shared" si="2"/>
        <v>261.05431999999996</v>
      </c>
      <c r="L55" s="1" t="s">
        <v>28</v>
      </c>
      <c r="M55" s="1" t="s">
        <v>29</v>
      </c>
      <c r="N55" s="6"/>
      <c r="O55" s="6"/>
      <c r="P55" s="1" t="s">
        <v>30</v>
      </c>
      <c r="Q55" s="1" t="s">
        <v>34</v>
      </c>
      <c r="R55" s="6"/>
      <c r="S55" s="6"/>
      <c r="T55" s="1" t="s">
        <v>30</v>
      </c>
      <c r="U55" s="1" t="s">
        <v>32</v>
      </c>
      <c r="V55" s="6"/>
      <c r="W55" s="6"/>
      <c r="X55" s="6" t="s">
        <v>30</v>
      </c>
      <c r="Y55" s="6" t="s">
        <v>33</v>
      </c>
      <c r="Z55" s="6"/>
      <c r="AA55" s="6"/>
      <c r="AB55" s="1" t="s">
        <v>30</v>
      </c>
      <c r="AC55" s="1" t="s">
        <v>34</v>
      </c>
      <c r="AD55" s="6"/>
      <c r="AE55" s="6"/>
      <c r="AF55" s="1" t="s">
        <v>35</v>
      </c>
      <c r="AG55" s="1" t="s">
        <v>29</v>
      </c>
      <c r="AH55" s="6"/>
      <c r="AI55" s="6"/>
      <c r="AJ55" s="1" t="s">
        <v>36</v>
      </c>
      <c r="AK55" s="1" t="s">
        <v>37</v>
      </c>
      <c r="AL55" s="6"/>
      <c r="AM55" s="6"/>
      <c r="AN55" s="1" t="s">
        <v>38</v>
      </c>
      <c r="AO55" s="1" t="s">
        <v>39</v>
      </c>
      <c r="AP55" s="6"/>
      <c r="AQ55" s="6"/>
      <c r="AR55" s="1" t="s">
        <v>40</v>
      </c>
      <c r="AS55" s="1" t="s">
        <v>41</v>
      </c>
      <c r="AT55" s="6"/>
      <c r="AU55" s="6"/>
      <c r="AV55" s="6"/>
      <c r="AW55" s="6"/>
      <c r="AX55" s="6"/>
      <c r="AY55" s="6"/>
      <c r="AZ55" s="1" t="s">
        <v>42</v>
      </c>
      <c r="BA55" s="1" t="s">
        <v>39</v>
      </c>
      <c r="BB55" s="6"/>
      <c r="BC55" s="6"/>
      <c r="BD55" s="1" t="s">
        <v>42</v>
      </c>
      <c r="BE55" s="1" t="s">
        <v>33</v>
      </c>
      <c r="BF55" s="6"/>
      <c r="BG55" s="6"/>
      <c r="BH55" s="1" t="s">
        <v>42</v>
      </c>
      <c r="BI55" s="1" t="s">
        <v>39</v>
      </c>
      <c r="BJ55" s="6"/>
      <c r="BK55" s="11"/>
      <c r="BL55" s="1" t="s">
        <v>43</v>
      </c>
      <c r="BM55" s="1" t="s">
        <v>44</v>
      </c>
      <c r="BN55" s="6"/>
      <c r="BO55" s="6"/>
      <c r="BP55" s="1" t="s">
        <v>45</v>
      </c>
      <c r="BQ55" s="1" t="s">
        <v>44</v>
      </c>
      <c r="BR55" s="6"/>
      <c r="BS55" s="6"/>
      <c r="BT55" s="1" t="s">
        <v>46</v>
      </c>
      <c r="BU55" s="1" t="s">
        <v>47</v>
      </c>
      <c r="BV55" s="6"/>
      <c r="BW55" s="6"/>
      <c r="BX55" s="1" t="s">
        <v>46</v>
      </c>
      <c r="BY55" s="1" t="s">
        <v>41</v>
      </c>
      <c r="BZ55" s="6"/>
      <c r="CA55" s="6"/>
      <c r="CB55" s="1" t="s">
        <v>46</v>
      </c>
      <c r="CC55" s="1" t="s">
        <v>48</v>
      </c>
      <c r="CD55" s="6"/>
      <c r="CE55" s="6"/>
      <c r="CF55" s="1" t="s">
        <v>46</v>
      </c>
      <c r="CG55" s="1" t="s">
        <v>48</v>
      </c>
      <c r="CH55" s="6"/>
      <c r="CI55" s="6"/>
      <c r="CJ55" s="1" t="s">
        <v>46</v>
      </c>
      <c r="CK55" s="1" t="s">
        <v>39</v>
      </c>
      <c r="CL55" s="6"/>
      <c r="CM55" s="6"/>
      <c r="CN55" s="1" t="s">
        <v>49</v>
      </c>
      <c r="CO55" s="1" t="s">
        <v>39</v>
      </c>
      <c r="CP55" s="6"/>
      <c r="CQ55" s="6"/>
      <c r="CR55" s="1" t="s">
        <v>50</v>
      </c>
      <c r="CS55" s="1" t="s">
        <v>51</v>
      </c>
      <c r="CT55" s="6"/>
      <c r="CU55" s="6"/>
      <c r="CV55" s="1" t="s">
        <v>50</v>
      </c>
      <c r="CW55" s="1" t="s">
        <v>39</v>
      </c>
      <c r="CX55" s="6"/>
      <c r="CY55" s="6"/>
      <c r="CZ55" s="1" t="s">
        <v>50</v>
      </c>
      <c r="DA55" s="1" t="s">
        <v>39</v>
      </c>
      <c r="DB55" s="6"/>
      <c r="DC55" s="6"/>
      <c r="DD55" s="1" t="s">
        <v>59</v>
      </c>
      <c r="DE55" s="1" t="s">
        <v>60</v>
      </c>
      <c r="DF55" s="6"/>
      <c r="DG55" s="6"/>
      <c r="DH55" s="1" t="s">
        <v>52</v>
      </c>
      <c r="DI55" s="1" t="s">
        <v>53</v>
      </c>
      <c r="DJ55" s="6"/>
      <c r="DK55" s="6"/>
      <c r="DL55" s="1" t="s">
        <v>31</v>
      </c>
      <c r="DM55" s="11"/>
    </row>
    <row r="56" spans="1:118" ht="15.75" customHeight="1" x14ac:dyDescent="0.25">
      <c r="A56" s="6">
        <v>55</v>
      </c>
      <c r="B56" s="6">
        <v>1</v>
      </c>
      <c r="C56" s="9" t="s">
        <v>393</v>
      </c>
      <c r="D56" s="8" t="s">
        <v>373</v>
      </c>
      <c r="E56" s="6">
        <v>148.327</v>
      </c>
      <c r="F56" s="6">
        <v>0</v>
      </c>
      <c r="G56" s="6">
        <v>148.327</v>
      </c>
      <c r="H56" s="10">
        <v>44.677680000000002</v>
      </c>
      <c r="I56" s="3">
        <f t="shared" si="1"/>
        <v>193.00468000000001</v>
      </c>
      <c r="J56" s="3">
        <f t="shared" si="0"/>
        <v>0</v>
      </c>
      <c r="K56" s="3">
        <f t="shared" si="2"/>
        <v>193.00468000000001</v>
      </c>
      <c r="L56" s="1" t="s">
        <v>28</v>
      </c>
      <c r="M56" s="1" t="s">
        <v>29</v>
      </c>
      <c r="N56" s="6"/>
      <c r="O56" s="6"/>
      <c r="P56" s="1" t="s">
        <v>30</v>
      </c>
      <c r="Q56" s="1" t="s">
        <v>34</v>
      </c>
      <c r="R56" s="6"/>
      <c r="S56" s="6"/>
      <c r="T56" s="1" t="s">
        <v>30</v>
      </c>
      <c r="U56" s="1" t="s">
        <v>32</v>
      </c>
      <c r="V56" s="6"/>
      <c r="W56" s="6"/>
      <c r="X56" s="6" t="s">
        <v>30</v>
      </c>
      <c r="Y56" s="6" t="s">
        <v>33</v>
      </c>
      <c r="Z56" s="6"/>
      <c r="AA56" s="6"/>
      <c r="AB56" s="1" t="s">
        <v>30</v>
      </c>
      <c r="AC56" s="1" t="s">
        <v>34</v>
      </c>
      <c r="AD56" s="6"/>
      <c r="AE56" s="6"/>
      <c r="AF56" s="1" t="s">
        <v>35</v>
      </c>
      <c r="AG56" s="1" t="s">
        <v>29</v>
      </c>
      <c r="AH56" s="6"/>
      <c r="AI56" s="6"/>
      <c r="AJ56" s="1" t="s">
        <v>36</v>
      </c>
      <c r="AK56" s="1" t="s">
        <v>37</v>
      </c>
      <c r="AL56" s="6"/>
      <c r="AM56" s="6"/>
      <c r="AN56" s="1" t="s">
        <v>38</v>
      </c>
      <c r="AO56" s="1" t="s">
        <v>39</v>
      </c>
      <c r="AP56" s="6"/>
      <c r="AQ56" s="6"/>
      <c r="AR56" s="1" t="s">
        <v>40</v>
      </c>
      <c r="AS56" s="1" t="s">
        <v>41</v>
      </c>
      <c r="AT56" s="6"/>
      <c r="AU56" s="6"/>
      <c r="AV56" s="6"/>
      <c r="AW56" s="6"/>
      <c r="AX56" s="6"/>
      <c r="AY56" s="6"/>
      <c r="AZ56" s="1" t="s">
        <v>42</v>
      </c>
      <c r="BA56" s="1" t="s">
        <v>39</v>
      </c>
      <c r="BB56" s="6"/>
      <c r="BC56" s="6"/>
      <c r="BD56" s="1" t="s">
        <v>42</v>
      </c>
      <c r="BE56" s="1" t="s">
        <v>33</v>
      </c>
      <c r="BF56" s="6"/>
      <c r="BG56" s="6"/>
      <c r="BH56" s="1" t="s">
        <v>42</v>
      </c>
      <c r="BI56" s="1" t="s">
        <v>39</v>
      </c>
      <c r="BJ56" s="6"/>
      <c r="BK56" s="11"/>
      <c r="BL56" s="1" t="s">
        <v>43</v>
      </c>
      <c r="BM56" s="1" t="s">
        <v>44</v>
      </c>
      <c r="BN56" s="6"/>
      <c r="BO56" s="6"/>
      <c r="BP56" s="1" t="s">
        <v>45</v>
      </c>
      <c r="BQ56" s="1" t="s">
        <v>44</v>
      </c>
      <c r="BR56" s="6"/>
      <c r="BS56" s="6"/>
      <c r="BT56" s="1" t="s">
        <v>46</v>
      </c>
      <c r="BU56" s="1" t="s">
        <v>47</v>
      </c>
      <c r="BV56" s="6"/>
      <c r="BW56" s="6"/>
      <c r="BX56" s="1" t="s">
        <v>46</v>
      </c>
      <c r="BY56" s="1" t="s">
        <v>41</v>
      </c>
      <c r="BZ56" s="6"/>
      <c r="CA56" s="6"/>
      <c r="CB56" s="1" t="s">
        <v>46</v>
      </c>
      <c r="CC56" s="1" t="s">
        <v>48</v>
      </c>
      <c r="CD56" s="6"/>
      <c r="CE56" s="6"/>
      <c r="CF56" s="1" t="s">
        <v>46</v>
      </c>
      <c r="CG56" s="1" t="s">
        <v>48</v>
      </c>
      <c r="CH56" s="6"/>
      <c r="CI56" s="6"/>
      <c r="CJ56" s="1" t="s">
        <v>46</v>
      </c>
      <c r="CK56" s="1" t="s">
        <v>39</v>
      </c>
      <c r="CL56" s="6"/>
      <c r="CM56" s="6"/>
      <c r="CN56" s="1" t="s">
        <v>49</v>
      </c>
      <c r="CO56" s="1" t="s">
        <v>39</v>
      </c>
      <c r="CP56" s="6"/>
      <c r="CQ56" s="6"/>
      <c r="CR56" s="1" t="s">
        <v>50</v>
      </c>
      <c r="CS56" s="1" t="s">
        <v>51</v>
      </c>
      <c r="CT56" s="6"/>
      <c r="CU56" s="6"/>
      <c r="CV56" s="1" t="s">
        <v>50</v>
      </c>
      <c r="CW56" s="1" t="s">
        <v>39</v>
      </c>
      <c r="CX56" s="6"/>
      <c r="CY56" s="6"/>
      <c r="CZ56" s="1" t="s">
        <v>50</v>
      </c>
      <c r="DA56" s="1" t="s">
        <v>39</v>
      </c>
      <c r="DB56" s="6"/>
      <c r="DC56" s="6"/>
      <c r="DD56" s="1" t="s">
        <v>59</v>
      </c>
      <c r="DE56" s="1" t="s">
        <v>60</v>
      </c>
      <c r="DF56" s="6"/>
      <c r="DG56" s="6"/>
      <c r="DH56" s="1" t="s">
        <v>52</v>
      </c>
      <c r="DI56" s="1" t="s">
        <v>53</v>
      </c>
      <c r="DJ56" s="6"/>
      <c r="DK56" s="6"/>
      <c r="DL56" s="1" t="s">
        <v>31</v>
      </c>
      <c r="DM56" s="11"/>
    </row>
    <row r="57" spans="1:118" ht="15.75" customHeight="1" x14ac:dyDescent="0.25">
      <c r="A57" s="6">
        <v>56</v>
      </c>
      <c r="B57" s="6">
        <v>1</v>
      </c>
      <c r="C57" s="9" t="s">
        <v>99</v>
      </c>
      <c r="D57" s="8" t="s">
        <v>373</v>
      </c>
      <c r="E57" s="6">
        <v>-12.785</v>
      </c>
      <c r="F57" s="6">
        <v>0</v>
      </c>
      <c r="G57" s="6">
        <v>-15.952999999999999</v>
      </c>
      <c r="H57" s="10">
        <v>29.043600000000001</v>
      </c>
      <c r="I57" s="3">
        <f t="shared" si="1"/>
        <v>13.090600000000002</v>
      </c>
      <c r="J57" s="3">
        <f t="shared" si="0"/>
        <v>0</v>
      </c>
      <c r="K57" s="3">
        <f t="shared" si="2"/>
        <v>13.090600000000002</v>
      </c>
      <c r="L57" s="1" t="s">
        <v>28</v>
      </c>
      <c r="M57" s="1" t="s">
        <v>29</v>
      </c>
      <c r="N57" s="6"/>
      <c r="O57" s="6"/>
      <c r="P57" s="1" t="s">
        <v>30</v>
      </c>
      <c r="Q57" s="1" t="s">
        <v>34</v>
      </c>
      <c r="R57" s="6"/>
      <c r="S57" s="6"/>
      <c r="T57" s="1" t="s">
        <v>30</v>
      </c>
      <c r="U57" s="1" t="s">
        <v>32</v>
      </c>
      <c r="V57" s="6"/>
      <c r="W57" s="6"/>
      <c r="X57" s="6" t="s">
        <v>30</v>
      </c>
      <c r="Y57" s="6" t="s">
        <v>33</v>
      </c>
      <c r="Z57" s="6"/>
      <c r="AA57" s="6"/>
      <c r="AB57" s="1" t="s">
        <v>30</v>
      </c>
      <c r="AC57" s="1" t="s">
        <v>34</v>
      </c>
      <c r="AD57" s="6"/>
      <c r="AE57" s="6"/>
      <c r="AF57" s="1" t="s">
        <v>35</v>
      </c>
      <c r="AG57" s="1" t="s">
        <v>29</v>
      </c>
      <c r="AH57" s="6"/>
      <c r="AI57" s="6"/>
      <c r="AJ57" s="1" t="s">
        <v>36</v>
      </c>
      <c r="AK57" s="1" t="s">
        <v>37</v>
      </c>
      <c r="AL57" s="6"/>
      <c r="AM57" s="6"/>
      <c r="AN57" s="1" t="s">
        <v>38</v>
      </c>
      <c r="AO57" s="1" t="s">
        <v>39</v>
      </c>
      <c r="AP57" s="6"/>
      <c r="AQ57" s="6"/>
      <c r="AR57" s="1" t="s">
        <v>40</v>
      </c>
      <c r="AS57" s="1" t="s">
        <v>41</v>
      </c>
      <c r="AT57" s="6"/>
      <c r="AU57" s="6"/>
      <c r="AV57" s="6"/>
      <c r="AW57" s="6"/>
      <c r="AX57" s="6"/>
      <c r="AY57" s="6"/>
      <c r="AZ57" s="1" t="s">
        <v>42</v>
      </c>
      <c r="BA57" s="1" t="s">
        <v>39</v>
      </c>
      <c r="BB57" s="6"/>
      <c r="BC57" s="6"/>
      <c r="BD57" s="1" t="s">
        <v>42</v>
      </c>
      <c r="BE57" s="1" t="s">
        <v>33</v>
      </c>
      <c r="BF57" s="6"/>
      <c r="BG57" s="6"/>
      <c r="BH57" s="1" t="s">
        <v>42</v>
      </c>
      <c r="BI57" s="1" t="s">
        <v>39</v>
      </c>
      <c r="BJ57" s="6"/>
      <c r="BK57" s="11"/>
      <c r="BL57" s="1" t="s">
        <v>43</v>
      </c>
      <c r="BM57" s="1" t="s">
        <v>44</v>
      </c>
      <c r="BN57" s="6"/>
      <c r="BO57" s="6"/>
      <c r="BP57" s="1" t="s">
        <v>45</v>
      </c>
      <c r="BQ57" s="1" t="s">
        <v>44</v>
      </c>
      <c r="BR57" s="6"/>
      <c r="BS57" s="6"/>
      <c r="BT57" s="1" t="s">
        <v>46</v>
      </c>
      <c r="BU57" s="1" t="s">
        <v>47</v>
      </c>
      <c r="BV57" s="6"/>
      <c r="BW57" s="6"/>
      <c r="BX57" s="1" t="s">
        <v>46</v>
      </c>
      <c r="BY57" s="1" t="s">
        <v>41</v>
      </c>
      <c r="BZ57" s="6"/>
      <c r="CA57" s="6"/>
      <c r="CB57" s="1" t="s">
        <v>46</v>
      </c>
      <c r="CC57" s="1" t="s">
        <v>48</v>
      </c>
      <c r="CD57" s="6"/>
      <c r="CE57" s="6"/>
      <c r="CF57" s="1" t="s">
        <v>46</v>
      </c>
      <c r="CG57" s="1" t="s">
        <v>48</v>
      </c>
      <c r="CH57" s="6"/>
      <c r="CI57" s="6"/>
      <c r="CJ57" s="1" t="s">
        <v>46</v>
      </c>
      <c r="CK57" s="1" t="s">
        <v>39</v>
      </c>
      <c r="CL57" s="6"/>
      <c r="CM57" s="6"/>
      <c r="CN57" s="1" t="s">
        <v>49</v>
      </c>
      <c r="CO57" s="1" t="s">
        <v>39</v>
      </c>
      <c r="CP57" s="6"/>
      <c r="CQ57" s="6"/>
      <c r="CR57" s="1" t="s">
        <v>50</v>
      </c>
      <c r="CS57" s="1" t="s">
        <v>51</v>
      </c>
      <c r="CT57" s="6"/>
      <c r="CU57" s="6"/>
      <c r="CV57" s="1" t="s">
        <v>50</v>
      </c>
      <c r="CW57" s="1" t="s">
        <v>39</v>
      </c>
      <c r="CX57" s="6"/>
      <c r="CY57" s="6"/>
      <c r="CZ57" s="1" t="s">
        <v>50</v>
      </c>
      <c r="DA57" s="1" t="s">
        <v>39</v>
      </c>
      <c r="DB57" s="6"/>
      <c r="DC57" s="6"/>
      <c r="DD57" s="1" t="s">
        <v>59</v>
      </c>
      <c r="DE57" s="1" t="s">
        <v>60</v>
      </c>
      <c r="DF57" s="6"/>
      <c r="DG57" s="6"/>
      <c r="DH57" s="1" t="s">
        <v>52</v>
      </c>
      <c r="DI57" s="1" t="s">
        <v>53</v>
      </c>
      <c r="DJ57" s="6"/>
      <c r="DK57" s="6"/>
      <c r="DL57" s="1" t="s">
        <v>31</v>
      </c>
      <c r="DM57" s="11"/>
    </row>
    <row r="58" spans="1:118" ht="15.75" customHeight="1" x14ac:dyDescent="0.25">
      <c r="A58" s="6">
        <v>57</v>
      </c>
      <c r="B58" s="6">
        <v>1</v>
      </c>
      <c r="C58" s="9" t="s">
        <v>100</v>
      </c>
      <c r="D58" s="8" t="s">
        <v>373</v>
      </c>
      <c r="E58" s="6">
        <v>183.471</v>
      </c>
      <c r="F58" s="6">
        <v>4.3710000000000004</v>
      </c>
      <c r="G58" s="6">
        <v>163.39599999999999</v>
      </c>
      <c r="H58" s="10">
        <v>156.27251999999999</v>
      </c>
      <c r="I58" s="3">
        <f t="shared" si="1"/>
        <v>319.66851999999994</v>
      </c>
      <c r="J58" s="3">
        <f t="shared" si="0"/>
        <v>0</v>
      </c>
      <c r="K58" s="3">
        <f t="shared" si="2"/>
        <v>319.66851999999994</v>
      </c>
      <c r="L58" s="1" t="s">
        <v>28</v>
      </c>
      <c r="M58" s="1" t="s">
        <v>29</v>
      </c>
      <c r="N58" s="6"/>
      <c r="O58" s="6"/>
      <c r="P58" s="1" t="s">
        <v>30</v>
      </c>
      <c r="Q58" s="1" t="s">
        <v>34</v>
      </c>
      <c r="R58" s="6"/>
      <c r="S58" s="6"/>
      <c r="T58" s="1" t="s">
        <v>30</v>
      </c>
      <c r="U58" s="1" t="s">
        <v>32</v>
      </c>
      <c r="V58" s="6"/>
      <c r="W58" s="6"/>
      <c r="X58" s="6" t="s">
        <v>30</v>
      </c>
      <c r="Y58" s="6" t="s">
        <v>33</v>
      </c>
      <c r="Z58" s="6"/>
      <c r="AA58" s="6"/>
      <c r="AB58" s="1" t="s">
        <v>30</v>
      </c>
      <c r="AC58" s="1" t="s">
        <v>34</v>
      </c>
      <c r="AD58" s="6"/>
      <c r="AE58" s="6"/>
      <c r="AF58" s="1" t="s">
        <v>35</v>
      </c>
      <c r="AG58" s="1" t="s">
        <v>29</v>
      </c>
      <c r="AH58" s="6"/>
      <c r="AI58" s="6"/>
      <c r="AJ58" s="1" t="s">
        <v>36</v>
      </c>
      <c r="AK58" s="1" t="s">
        <v>37</v>
      </c>
      <c r="AL58" s="6"/>
      <c r="AM58" s="6"/>
      <c r="AN58" s="1" t="s">
        <v>38</v>
      </c>
      <c r="AO58" s="1" t="s">
        <v>39</v>
      </c>
      <c r="AP58" s="6"/>
      <c r="AQ58" s="6"/>
      <c r="AR58" s="1" t="s">
        <v>40</v>
      </c>
      <c r="AS58" s="1" t="s">
        <v>41</v>
      </c>
      <c r="AT58" s="6"/>
      <c r="AU58" s="6"/>
      <c r="AV58" s="6"/>
      <c r="AW58" s="6"/>
      <c r="AX58" s="6"/>
      <c r="AY58" s="6"/>
      <c r="AZ58" s="1" t="s">
        <v>42</v>
      </c>
      <c r="BA58" s="1" t="s">
        <v>39</v>
      </c>
      <c r="BB58" s="6"/>
      <c r="BC58" s="6"/>
      <c r="BD58" s="1" t="s">
        <v>42</v>
      </c>
      <c r="BE58" s="1" t="s">
        <v>33</v>
      </c>
      <c r="BF58" s="6"/>
      <c r="BG58" s="6"/>
      <c r="BH58" s="1" t="s">
        <v>42</v>
      </c>
      <c r="BI58" s="1" t="s">
        <v>39</v>
      </c>
      <c r="BJ58" s="6"/>
      <c r="BK58" s="11"/>
      <c r="BL58" s="1" t="s">
        <v>43</v>
      </c>
      <c r="BM58" s="1" t="s">
        <v>44</v>
      </c>
      <c r="BN58" s="6"/>
      <c r="BO58" s="6"/>
      <c r="BP58" s="1" t="s">
        <v>45</v>
      </c>
      <c r="BQ58" s="1" t="s">
        <v>44</v>
      </c>
      <c r="BR58" s="6"/>
      <c r="BS58" s="6"/>
      <c r="BT58" s="1" t="s">
        <v>46</v>
      </c>
      <c r="BU58" s="1" t="s">
        <v>47</v>
      </c>
      <c r="BV58" s="6"/>
      <c r="BW58" s="6"/>
      <c r="BX58" s="1" t="s">
        <v>46</v>
      </c>
      <c r="BY58" s="1" t="s">
        <v>41</v>
      </c>
      <c r="BZ58" s="6"/>
      <c r="CA58" s="6"/>
      <c r="CB58" s="1" t="s">
        <v>46</v>
      </c>
      <c r="CC58" s="1" t="s">
        <v>48</v>
      </c>
      <c r="CD58" s="6"/>
      <c r="CE58" s="6"/>
      <c r="CF58" s="1" t="s">
        <v>46</v>
      </c>
      <c r="CG58" s="1" t="s">
        <v>48</v>
      </c>
      <c r="CH58" s="6"/>
      <c r="CI58" s="6"/>
      <c r="CJ58" s="1" t="s">
        <v>46</v>
      </c>
      <c r="CK58" s="1" t="s">
        <v>39</v>
      </c>
      <c r="CL58" s="6"/>
      <c r="CM58" s="6"/>
      <c r="CN58" s="1" t="s">
        <v>49</v>
      </c>
      <c r="CO58" s="1" t="s">
        <v>39</v>
      </c>
      <c r="CP58" s="6"/>
      <c r="CQ58" s="6"/>
      <c r="CR58" s="1" t="s">
        <v>50</v>
      </c>
      <c r="CS58" s="1" t="s">
        <v>51</v>
      </c>
      <c r="CT58" s="6"/>
      <c r="CU58" s="6"/>
      <c r="CV58" s="1" t="s">
        <v>50</v>
      </c>
      <c r="CW58" s="1" t="s">
        <v>39</v>
      </c>
      <c r="CX58" s="6"/>
      <c r="CY58" s="6"/>
      <c r="CZ58" s="1" t="s">
        <v>50</v>
      </c>
      <c r="DA58" s="1" t="s">
        <v>39</v>
      </c>
      <c r="DB58" s="6"/>
      <c r="DC58" s="6"/>
      <c r="DD58" s="1" t="s">
        <v>59</v>
      </c>
      <c r="DE58" s="1" t="s">
        <v>60</v>
      </c>
      <c r="DF58" s="6"/>
      <c r="DG58" s="6"/>
      <c r="DH58" s="1" t="s">
        <v>52</v>
      </c>
      <c r="DI58" s="1" t="s">
        <v>53</v>
      </c>
      <c r="DJ58" s="6"/>
      <c r="DK58" s="6"/>
      <c r="DL58" s="1" t="s">
        <v>31</v>
      </c>
      <c r="DM58" s="11"/>
    </row>
    <row r="59" spans="1:118" s="34" customFormat="1" ht="15.75" customHeight="1" x14ac:dyDescent="0.25">
      <c r="A59" s="27">
        <v>58</v>
      </c>
      <c r="B59" s="27">
        <v>1</v>
      </c>
      <c r="C59" s="28" t="s">
        <v>101</v>
      </c>
      <c r="D59" s="29" t="s">
        <v>373</v>
      </c>
      <c r="E59" s="27">
        <v>98.180999999999997</v>
      </c>
      <c r="F59" s="27">
        <v>408.80200000000002</v>
      </c>
      <c r="G59" s="27">
        <v>-312.45600000000002</v>
      </c>
      <c r="H59" s="30">
        <v>135.94667999999999</v>
      </c>
      <c r="I59" s="31">
        <f t="shared" si="1"/>
        <v>-176.50932000000003</v>
      </c>
      <c r="J59" s="31">
        <f t="shared" si="0"/>
        <v>0</v>
      </c>
      <c r="K59" s="3">
        <f t="shared" si="2"/>
        <v>-176.50932000000003</v>
      </c>
      <c r="L59" s="32" t="s">
        <v>28</v>
      </c>
      <c r="M59" s="32" t="s">
        <v>29</v>
      </c>
      <c r="N59" s="27"/>
      <c r="O59" s="27"/>
      <c r="P59" s="32" t="s">
        <v>30</v>
      </c>
      <c r="Q59" s="32" t="s">
        <v>34</v>
      </c>
      <c r="R59" s="27"/>
      <c r="S59" s="27"/>
      <c r="T59" s="32" t="s">
        <v>30</v>
      </c>
      <c r="U59" s="32" t="s">
        <v>32</v>
      </c>
      <c r="V59" s="27"/>
      <c r="W59" s="27"/>
      <c r="X59" s="27" t="s">
        <v>30</v>
      </c>
      <c r="Y59" s="27" t="s">
        <v>33</v>
      </c>
      <c r="Z59" s="27"/>
      <c r="AA59" s="27"/>
      <c r="AB59" s="32" t="s">
        <v>30</v>
      </c>
      <c r="AC59" s="32" t="s">
        <v>34</v>
      </c>
      <c r="AD59" s="27"/>
      <c r="AE59" s="27"/>
      <c r="AF59" s="32" t="s">
        <v>35</v>
      </c>
      <c r="AG59" s="32" t="s">
        <v>29</v>
      </c>
      <c r="AH59" s="27"/>
      <c r="AI59" s="27"/>
      <c r="AJ59" s="32" t="s">
        <v>36</v>
      </c>
      <c r="AK59" s="32" t="s">
        <v>37</v>
      </c>
      <c r="AL59" s="27"/>
      <c r="AM59" s="27"/>
      <c r="AN59" s="32" t="s">
        <v>38</v>
      </c>
      <c r="AO59" s="32" t="s">
        <v>39</v>
      </c>
      <c r="AP59" s="27"/>
      <c r="AQ59" s="27"/>
      <c r="AR59" s="32" t="s">
        <v>40</v>
      </c>
      <c r="AS59" s="32" t="s">
        <v>41</v>
      </c>
      <c r="AT59" s="27"/>
      <c r="AU59" s="27"/>
      <c r="AV59" s="27"/>
      <c r="AW59" s="27"/>
      <c r="AX59" s="27"/>
      <c r="AY59" s="27"/>
      <c r="AZ59" s="32" t="s">
        <v>42</v>
      </c>
      <c r="BA59" s="32" t="s">
        <v>39</v>
      </c>
      <c r="BB59" s="27"/>
      <c r="BC59" s="27"/>
      <c r="BD59" s="32" t="s">
        <v>42</v>
      </c>
      <c r="BE59" s="32" t="s">
        <v>33</v>
      </c>
      <c r="BF59" s="27"/>
      <c r="BG59" s="27"/>
      <c r="BH59" s="32" t="s">
        <v>42</v>
      </c>
      <c r="BI59" s="32" t="s">
        <v>39</v>
      </c>
      <c r="BJ59" s="27"/>
      <c r="BK59" s="33"/>
      <c r="BL59" s="32" t="s">
        <v>43</v>
      </c>
      <c r="BM59" s="32" t="s">
        <v>44</v>
      </c>
      <c r="BN59" s="27"/>
      <c r="BO59" s="27"/>
      <c r="BP59" s="32" t="s">
        <v>45</v>
      </c>
      <c r="BQ59" s="32" t="s">
        <v>44</v>
      </c>
      <c r="BR59" s="27"/>
      <c r="BS59" s="27"/>
      <c r="BT59" s="32" t="s">
        <v>46</v>
      </c>
      <c r="BU59" s="32" t="s">
        <v>47</v>
      </c>
      <c r="BV59" s="27"/>
      <c r="BW59" s="27"/>
      <c r="BX59" s="32" t="s">
        <v>46</v>
      </c>
      <c r="BY59" s="32" t="s">
        <v>41</v>
      </c>
      <c r="BZ59" s="27"/>
      <c r="CA59" s="27"/>
      <c r="CB59" s="32" t="s">
        <v>46</v>
      </c>
      <c r="CC59" s="32" t="s">
        <v>48</v>
      </c>
      <c r="CD59" s="27"/>
      <c r="CE59" s="27"/>
      <c r="CF59" s="32" t="s">
        <v>46</v>
      </c>
      <c r="CG59" s="32" t="s">
        <v>48</v>
      </c>
      <c r="CH59" s="27"/>
      <c r="CI59" s="27"/>
      <c r="CJ59" s="32" t="s">
        <v>46</v>
      </c>
      <c r="CK59" s="32" t="s">
        <v>39</v>
      </c>
      <c r="CL59" s="27"/>
      <c r="CM59" s="27"/>
      <c r="CN59" s="32" t="s">
        <v>49</v>
      </c>
      <c r="CO59" s="32" t="s">
        <v>39</v>
      </c>
      <c r="CP59" s="27"/>
      <c r="CQ59" s="27"/>
      <c r="CR59" s="32" t="s">
        <v>50</v>
      </c>
      <c r="CS59" s="32" t="s">
        <v>51</v>
      </c>
      <c r="CT59" s="27"/>
      <c r="CU59" s="27"/>
      <c r="CV59" s="32" t="s">
        <v>50</v>
      </c>
      <c r="CW59" s="32" t="s">
        <v>39</v>
      </c>
      <c r="CX59" s="27"/>
      <c r="CY59" s="27"/>
      <c r="CZ59" s="32" t="s">
        <v>50</v>
      </c>
      <c r="DA59" s="32" t="s">
        <v>39</v>
      </c>
      <c r="DB59" s="27"/>
      <c r="DC59" s="27"/>
      <c r="DD59" s="32" t="s">
        <v>59</v>
      </c>
      <c r="DE59" s="32" t="s">
        <v>60</v>
      </c>
      <c r="DF59" s="27"/>
      <c r="DG59" s="27"/>
      <c r="DH59" s="32" t="s">
        <v>52</v>
      </c>
      <c r="DI59" s="32" t="s">
        <v>53</v>
      </c>
      <c r="DJ59" s="27"/>
      <c r="DK59" s="27"/>
      <c r="DL59" s="32" t="s">
        <v>31</v>
      </c>
      <c r="DM59" s="33"/>
    </row>
    <row r="60" spans="1:118" s="42" customFormat="1" ht="15.75" customHeight="1" x14ac:dyDescent="0.25">
      <c r="A60" s="35">
        <v>59</v>
      </c>
      <c r="B60" s="35">
        <v>1</v>
      </c>
      <c r="C60" s="36" t="s">
        <v>102</v>
      </c>
      <c r="D60" s="37" t="s">
        <v>373</v>
      </c>
      <c r="E60" s="35">
        <v>807.56899999999996</v>
      </c>
      <c r="F60" s="35">
        <v>640.70899999999995</v>
      </c>
      <c r="G60" s="35">
        <v>164.828</v>
      </c>
      <c r="H60" s="38">
        <v>256.23311999999999</v>
      </c>
      <c r="I60" s="39">
        <f t="shared" si="1"/>
        <v>421.06111999999996</v>
      </c>
      <c r="J60" s="39">
        <f t="shared" si="0"/>
        <v>4.2329999999999997</v>
      </c>
      <c r="K60" s="3">
        <f t="shared" si="2"/>
        <v>416.82811999999996</v>
      </c>
      <c r="L60" s="40" t="s">
        <v>28</v>
      </c>
      <c r="M60" s="40" t="s">
        <v>29</v>
      </c>
      <c r="N60" s="35"/>
      <c r="O60" s="35"/>
      <c r="P60" s="40" t="s">
        <v>30</v>
      </c>
      <c r="Q60" s="40" t="s">
        <v>34</v>
      </c>
      <c r="R60" s="35"/>
      <c r="S60" s="35"/>
      <c r="T60" s="40" t="s">
        <v>30</v>
      </c>
      <c r="U60" s="40" t="s">
        <v>32</v>
      </c>
      <c r="V60" s="35"/>
      <c r="W60" s="35"/>
      <c r="X60" s="35" t="s">
        <v>30</v>
      </c>
      <c r="Y60" s="35" t="s">
        <v>33</v>
      </c>
      <c r="Z60" s="35"/>
      <c r="AA60" s="35"/>
      <c r="AB60" s="40" t="s">
        <v>30</v>
      </c>
      <c r="AC60" s="40" t="s">
        <v>34</v>
      </c>
      <c r="AD60" s="35"/>
      <c r="AE60" s="35"/>
      <c r="AF60" s="40" t="s">
        <v>35</v>
      </c>
      <c r="AG60" s="40" t="s">
        <v>29</v>
      </c>
      <c r="AH60" s="35"/>
      <c r="AI60" s="35"/>
      <c r="AJ60" s="40" t="s">
        <v>36</v>
      </c>
      <c r="AK60" s="40" t="s">
        <v>37</v>
      </c>
      <c r="AL60" s="35"/>
      <c r="AM60" s="35"/>
      <c r="AN60" s="40" t="s">
        <v>38</v>
      </c>
      <c r="AO60" s="40" t="s">
        <v>39</v>
      </c>
      <c r="AP60" s="35"/>
      <c r="AQ60" s="35"/>
      <c r="AR60" s="40" t="s">
        <v>40</v>
      </c>
      <c r="AS60" s="40" t="s">
        <v>41</v>
      </c>
      <c r="AT60" s="35"/>
      <c r="AU60" s="35"/>
      <c r="AV60" s="35"/>
      <c r="AW60" s="35"/>
      <c r="AX60" s="35"/>
      <c r="AY60" s="35"/>
      <c r="AZ60" s="40" t="s">
        <v>42</v>
      </c>
      <c r="BA60" s="40" t="s">
        <v>39</v>
      </c>
      <c r="BB60" s="35"/>
      <c r="BC60" s="35"/>
      <c r="BD60" s="40" t="s">
        <v>42</v>
      </c>
      <c r="BE60" s="40" t="s">
        <v>33</v>
      </c>
      <c r="BF60" s="35"/>
      <c r="BG60" s="35"/>
      <c r="BH60" s="40" t="s">
        <v>42</v>
      </c>
      <c r="BI60" s="40" t="s">
        <v>39</v>
      </c>
      <c r="BJ60" s="35"/>
      <c r="BK60" s="41"/>
      <c r="BL60" s="40" t="s">
        <v>43</v>
      </c>
      <c r="BM60" s="40" t="s">
        <v>44</v>
      </c>
      <c r="BN60" s="35"/>
      <c r="BO60" s="35"/>
      <c r="BP60" s="40" t="s">
        <v>45</v>
      </c>
      <c r="BQ60" s="40" t="s">
        <v>44</v>
      </c>
      <c r="BR60" s="35"/>
      <c r="BS60" s="35"/>
      <c r="BT60" s="40" t="s">
        <v>46</v>
      </c>
      <c r="BU60" s="40" t="s">
        <v>47</v>
      </c>
      <c r="BV60" s="35"/>
      <c r="BW60" s="35"/>
      <c r="BX60" s="40" t="s">
        <v>46</v>
      </c>
      <c r="BY60" s="40" t="s">
        <v>41</v>
      </c>
      <c r="BZ60" s="35"/>
      <c r="CA60" s="35"/>
      <c r="CB60" s="40" t="s">
        <v>46</v>
      </c>
      <c r="CC60" s="40" t="s">
        <v>48</v>
      </c>
      <c r="CD60" s="35"/>
      <c r="CE60" s="35"/>
      <c r="CF60" s="40" t="s">
        <v>46</v>
      </c>
      <c r="CG60" s="40" t="s">
        <v>48</v>
      </c>
      <c r="CH60" s="35"/>
      <c r="CI60" s="35"/>
      <c r="CJ60" s="40" t="s">
        <v>46</v>
      </c>
      <c r="CK60" s="40" t="s">
        <v>39</v>
      </c>
      <c r="CL60" s="35"/>
      <c r="CM60" s="35"/>
      <c r="CN60" s="40" t="s">
        <v>49</v>
      </c>
      <c r="CO60" s="40" t="s">
        <v>39</v>
      </c>
      <c r="CP60" s="35"/>
      <c r="CQ60" s="35"/>
      <c r="CR60" s="40" t="s">
        <v>50</v>
      </c>
      <c r="CS60" s="40" t="s">
        <v>51</v>
      </c>
      <c r="CT60" s="35"/>
      <c r="CU60" s="35"/>
      <c r="CV60" s="40" t="s">
        <v>50</v>
      </c>
      <c r="CW60" s="40" t="s">
        <v>39</v>
      </c>
      <c r="CX60" s="35"/>
      <c r="CY60" s="35"/>
      <c r="CZ60" s="40" t="s">
        <v>50</v>
      </c>
      <c r="DA60" s="40" t="s">
        <v>39</v>
      </c>
      <c r="DB60" s="35"/>
      <c r="DC60" s="35"/>
      <c r="DD60" s="40" t="s">
        <v>59</v>
      </c>
      <c r="DE60" s="40" t="s">
        <v>60</v>
      </c>
      <c r="DF60" s="35"/>
      <c r="DG60" s="35"/>
      <c r="DH60" s="40" t="s">
        <v>52</v>
      </c>
      <c r="DI60" s="40" t="s">
        <v>53</v>
      </c>
      <c r="DJ60" s="35"/>
      <c r="DK60" s="35"/>
      <c r="DL60" s="40" t="s">
        <v>31</v>
      </c>
      <c r="DM60" s="41">
        <v>4.2329999999999997</v>
      </c>
      <c r="DN60" s="42" t="s">
        <v>518</v>
      </c>
    </row>
    <row r="61" spans="1:118" ht="15.75" customHeight="1" x14ac:dyDescent="0.25">
      <c r="A61" s="6">
        <v>60</v>
      </c>
      <c r="B61" s="6">
        <v>1</v>
      </c>
      <c r="C61" s="9" t="s">
        <v>394</v>
      </c>
      <c r="D61" s="8" t="s">
        <v>373</v>
      </c>
      <c r="E61" s="6">
        <v>158.17599999999999</v>
      </c>
      <c r="F61" s="6">
        <v>23.192</v>
      </c>
      <c r="G61" s="6">
        <v>134.81800000000001</v>
      </c>
      <c r="H61" s="10">
        <v>56.2104</v>
      </c>
      <c r="I61" s="3">
        <f t="shared" si="1"/>
        <v>191.0284</v>
      </c>
      <c r="J61" s="3">
        <f t="shared" si="0"/>
        <v>0</v>
      </c>
      <c r="K61" s="3">
        <f t="shared" si="2"/>
        <v>191.0284</v>
      </c>
      <c r="L61" s="1" t="s">
        <v>28</v>
      </c>
      <c r="M61" s="1" t="s">
        <v>29</v>
      </c>
      <c r="N61" s="6"/>
      <c r="O61" s="6"/>
      <c r="P61" s="1" t="s">
        <v>30</v>
      </c>
      <c r="Q61" s="1" t="s">
        <v>34</v>
      </c>
      <c r="R61" s="6"/>
      <c r="S61" s="6"/>
      <c r="T61" s="1" t="s">
        <v>30</v>
      </c>
      <c r="U61" s="1" t="s">
        <v>32</v>
      </c>
      <c r="V61" s="6"/>
      <c r="W61" s="6"/>
      <c r="X61" s="6" t="s">
        <v>30</v>
      </c>
      <c r="Y61" s="6" t="s">
        <v>33</v>
      </c>
      <c r="Z61" s="6"/>
      <c r="AA61" s="6"/>
      <c r="AB61" s="1" t="s">
        <v>30</v>
      </c>
      <c r="AC61" s="1" t="s">
        <v>34</v>
      </c>
      <c r="AD61" s="6"/>
      <c r="AE61" s="6"/>
      <c r="AF61" s="1" t="s">
        <v>35</v>
      </c>
      <c r="AG61" s="1" t="s">
        <v>29</v>
      </c>
      <c r="AH61" s="6"/>
      <c r="AI61" s="6"/>
      <c r="AJ61" s="1" t="s">
        <v>36</v>
      </c>
      <c r="AK61" s="1" t="s">
        <v>37</v>
      </c>
      <c r="AL61" s="6"/>
      <c r="AM61" s="6"/>
      <c r="AN61" s="1" t="s">
        <v>38</v>
      </c>
      <c r="AO61" s="1" t="s">
        <v>39</v>
      </c>
      <c r="AP61" s="6"/>
      <c r="AQ61" s="6"/>
      <c r="AR61" s="1" t="s">
        <v>40</v>
      </c>
      <c r="AS61" s="1" t="s">
        <v>41</v>
      </c>
      <c r="AT61" s="6"/>
      <c r="AU61" s="6"/>
      <c r="AV61" s="6"/>
      <c r="AW61" s="6"/>
      <c r="AX61" s="6"/>
      <c r="AY61" s="6"/>
      <c r="AZ61" s="1" t="s">
        <v>42</v>
      </c>
      <c r="BA61" s="1" t="s">
        <v>39</v>
      </c>
      <c r="BB61" s="6"/>
      <c r="BC61" s="6"/>
      <c r="BD61" s="1" t="s">
        <v>42</v>
      </c>
      <c r="BE61" s="1" t="s">
        <v>33</v>
      </c>
      <c r="BF61" s="6"/>
      <c r="BG61" s="6"/>
      <c r="BH61" s="1" t="s">
        <v>42</v>
      </c>
      <c r="BI61" s="1" t="s">
        <v>39</v>
      </c>
      <c r="BJ61" s="6"/>
      <c r="BK61" s="11"/>
      <c r="BL61" s="1" t="s">
        <v>43</v>
      </c>
      <c r="BM61" s="1" t="s">
        <v>44</v>
      </c>
      <c r="BN61" s="6"/>
      <c r="BO61" s="6"/>
      <c r="BP61" s="1" t="s">
        <v>45</v>
      </c>
      <c r="BQ61" s="1" t="s">
        <v>44</v>
      </c>
      <c r="BR61" s="6"/>
      <c r="BS61" s="6"/>
      <c r="BT61" s="1" t="s">
        <v>46</v>
      </c>
      <c r="BU61" s="1" t="s">
        <v>47</v>
      </c>
      <c r="BV61" s="6"/>
      <c r="BW61" s="6"/>
      <c r="BX61" s="1" t="s">
        <v>46</v>
      </c>
      <c r="BY61" s="1" t="s">
        <v>41</v>
      </c>
      <c r="BZ61" s="6"/>
      <c r="CA61" s="6"/>
      <c r="CB61" s="1" t="s">
        <v>46</v>
      </c>
      <c r="CC61" s="1" t="s">
        <v>48</v>
      </c>
      <c r="CD61" s="6"/>
      <c r="CE61" s="6"/>
      <c r="CF61" s="1" t="s">
        <v>46</v>
      </c>
      <c r="CG61" s="1" t="s">
        <v>48</v>
      </c>
      <c r="CH61" s="6"/>
      <c r="CI61" s="6"/>
      <c r="CJ61" s="1" t="s">
        <v>46</v>
      </c>
      <c r="CK61" s="1" t="s">
        <v>39</v>
      </c>
      <c r="CL61" s="6"/>
      <c r="CM61" s="6"/>
      <c r="CN61" s="1" t="s">
        <v>49</v>
      </c>
      <c r="CO61" s="1" t="s">
        <v>39</v>
      </c>
      <c r="CP61" s="6"/>
      <c r="CQ61" s="6"/>
      <c r="CR61" s="1" t="s">
        <v>50</v>
      </c>
      <c r="CS61" s="1" t="s">
        <v>51</v>
      </c>
      <c r="CT61" s="6"/>
      <c r="CU61" s="6"/>
      <c r="CV61" s="1" t="s">
        <v>50</v>
      </c>
      <c r="CW61" s="1" t="s">
        <v>39</v>
      </c>
      <c r="CX61" s="6"/>
      <c r="CY61" s="6"/>
      <c r="CZ61" s="1" t="s">
        <v>50</v>
      </c>
      <c r="DA61" s="1" t="s">
        <v>39</v>
      </c>
      <c r="DB61" s="6"/>
      <c r="DC61" s="6"/>
      <c r="DD61" s="1" t="s">
        <v>59</v>
      </c>
      <c r="DE61" s="1" t="s">
        <v>60</v>
      </c>
      <c r="DF61" s="6"/>
      <c r="DG61" s="6"/>
      <c r="DH61" s="1" t="s">
        <v>52</v>
      </c>
      <c r="DI61" s="1" t="s">
        <v>53</v>
      </c>
      <c r="DJ61" s="6"/>
      <c r="DK61" s="6"/>
      <c r="DL61" s="1" t="s">
        <v>31</v>
      </c>
      <c r="DM61" s="11"/>
    </row>
    <row r="62" spans="1:118" ht="15.75" customHeight="1" x14ac:dyDescent="0.25">
      <c r="A62" s="6">
        <v>61</v>
      </c>
      <c r="B62" s="6">
        <v>1</v>
      </c>
      <c r="C62" s="9" t="s">
        <v>395</v>
      </c>
      <c r="D62" s="8" t="s">
        <v>373</v>
      </c>
      <c r="E62" s="6">
        <v>167.642</v>
      </c>
      <c r="F62" s="6">
        <v>13.504</v>
      </c>
      <c r="G62" s="6">
        <v>154.13800000000001</v>
      </c>
      <c r="H62" s="10">
        <v>56.930639999999997</v>
      </c>
      <c r="I62" s="3">
        <f t="shared" si="1"/>
        <v>211.06864000000002</v>
      </c>
      <c r="J62" s="3">
        <f t="shared" si="0"/>
        <v>0</v>
      </c>
      <c r="K62" s="3">
        <f t="shared" si="2"/>
        <v>211.06864000000002</v>
      </c>
      <c r="L62" s="1" t="s">
        <v>28</v>
      </c>
      <c r="M62" s="1" t="s">
        <v>29</v>
      </c>
      <c r="N62" s="6"/>
      <c r="O62" s="6"/>
      <c r="P62" s="1" t="s">
        <v>30</v>
      </c>
      <c r="Q62" s="1" t="s">
        <v>34</v>
      </c>
      <c r="R62" s="6"/>
      <c r="S62" s="6"/>
      <c r="T62" s="1" t="s">
        <v>30</v>
      </c>
      <c r="U62" s="1" t="s">
        <v>32</v>
      </c>
      <c r="V62" s="6"/>
      <c r="W62" s="6"/>
      <c r="X62" s="6" t="s">
        <v>30</v>
      </c>
      <c r="Y62" s="6" t="s">
        <v>33</v>
      </c>
      <c r="Z62" s="6"/>
      <c r="AA62" s="6"/>
      <c r="AB62" s="1" t="s">
        <v>30</v>
      </c>
      <c r="AC62" s="1" t="s">
        <v>34</v>
      </c>
      <c r="AD62" s="6"/>
      <c r="AE62" s="6"/>
      <c r="AF62" s="1" t="s">
        <v>35</v>
      </c>
      <c r="AG62" s="1" t="s">
        <v>29</v>
      </c>
      <c r="AH62" s="6"/>
      <c r="AI62" s="6"/>
      <c r="AJ62" s="1" t="s">
        <v>36</v>
      </c>
      <c r="AK62" s="1" t="s">
        <v>37</v>
      </c>
      <c r="AL62" s="6"/>
      <c r="AM62" s="6"/>
      <c r="AN62" s="1" t="s">
        <v>38</v>
      </c>
      <c r="AO62" s="1" t="s">
        <v>39</v>
      </c>
      <c r="AP62" s="6"/>
      <c r="AQ62" s="6"/>
      <c r="AR62" s="1" t="s">
        <v>40</v>
      </c>
      <c r="AS62" s="1" t="s">
        <v>41</v>
      </c>
      <c r="AT62" s="6"/>
      <c r="AU62" s="6"/>
      <c r="AV62" s="6"/>
      <c r="AW62" s="6"/>
      <c r="AX62" s="6"/>
      <c r="AY62" s="6"/>
      <c r="AZ62" s="1" t="s">
        <v>42</v>
      </c>
      <c r="BA62" s="1" t="s">
        <v>39</v>
      </c>
      <c r="BB62" s="6"/>
      <c r="BC62" s="6"/>
      <c r="BD62" s="1" t="s">
        <v>42</v>
      </c>
      <c r="BE62" s="1" t="s">
        <v>33</v>
      </c>
      <c r="BF62" s="6"/>
      <c r="BG62" s="6"/>
      <c r="BH62" s="1" t="s">
        <v>42</v>
      </c>
      <c r="BI62" s="1" t="s">
        <v>39</v>
      </c>
      <c r="BJ62" s="6"/>
      <c r="BK62" s="11"/>
      <c r="BL62" s="1" t="s">
        <v>43</v>
      </c>
      <c r="BM62" s="1" t="s">
        <v>44</v>
      </c>
      <c r="BN62" s="6"/>
      <c r="BO62" s="6"/>
      <c r="BP62" s="1" t="s">
        <v>45</v>
      </c>
      <c r="BQ62" s="1" t="s">
        <v>44</v>
      </c>
      <c r="BR62" s="6"/>
      <c r="BS62" s="6"/>
      <c r="BT62" s="1" t="s">
        <v>46</v>
      </c>
      <c r="BU62" s="1" t="s">
        <v>47</v>
      </c>
      <c r="BV62" s="6"/>
      <c r="BW62" s="6"/>
      <c r="BX62" s="1" t="s">
        <v>46</v>
      </c>
      <c r="BY62" s="1" t="s">
        <v>41</v>
      </c>
      <c r="BZ62" s="6"/>
      <c r="CA62" s="6"/>
      <c r="CB62" s="1" t="s">
        <v>46</v>
      </c>
      <c r="CC62" s="1" t="s">
        <v>48</v>
      </c>
      <c r="CD62" s="6"/>
      <c r="CE62" s="6"/>
      <c r="CF62" s="1" t="s">
        <v>46</v>
      </c>
      <c r="CG62" s="1" t="s">
        <v>48</v>
      </c>
      <c r="CH62" s="6"/>
      <c r="CI62" s="6"/>
      <c r="CJ62" s="1" t="s">
        <v>46</v>
      </c>
      <c r="CK62" s="1" t="s">
        <v>39</v>
      </c>
      <c r="CL62" s="6"/>
      <c r="CM62" s="6"/>
      <c r="CN62" s="1" t="s">
        <v>49</v>
      </c>
      <c r="CO62" s="1" t="s">
        <v>39</v>
      </c>
      <c r="CP62" s="6"/>
      <c r="CQ62" s="6"/>
      <c r="CR62" s="1" t="s">
        <v>50</v>
      </c>
      <c r="CS62" s="1" t="s">
        <v>51</v>
      </c>
      <c r="CT62" s="6"/>
      <c r="CU62" s="6"/>
      <c r="CV62" s="1" t="s">
        <v>50</v>
      </c>
      <c r="CW62" s="1" t="s">
        <v>39</v>
      </c>
      <c r="CX62" s="6"/>
      <c r="CY62" s="6"/>
      <c r="CZ62" s="1" t="s">
        <v>50</v>
      </c>
      <c r="DA62" s="1" t="s">
        <v>39</v>
      </c>
      <c r="DB62" s="6"/>
      <c r="DC62" s="6"/>
      <c r="DD62" s="1" t="s">
        <v>59</v>
      </c>
      <c r="DE62" s="1" t="s">
        <v>60</v>
      </c>
      <c r="DF62" s="6"/>
      <c r="DG62" s="6"/>
      <c r="DH62" s="1" t="s">
        <v>52</v>
      </c>
      <c r="DI62" s="1" t="s">
        <v>53</v>
      </c>
      <c r="DJ62" s="6"/>
      <c r="DK62" s="6"/>
      <c r="DL62" s="1" t="s">
        <v>31</v>
      </c>
      <c r="DM62" s="11"/>
    </row>
    <row r="63" spans="1:118" ht="15.75" customHeight="1" x14ac:dyDescent="0.25">
      <c r="A63" s="6">
        <v>62</v>
      </c>
      <c r="B63" s="6">
        <v>1</v>
      </c>
      <c r="C63" s="9" t="s">
        <v>103</v>
      </c>
      <c r="D63" s="8" t="s">
        <v>373</v>
      </c>
      <c r="E63" s="6">
        <v>73.661000000000001</v>
      </c>
      <c r="F63" s="6">
        <v>24.597000000000001</v>
      </c>
      <c r="G63" s="6">
        <v>44.567</v>
      </c>
      <c r="H63" s="10">
        <v>86.655119999999997</v>
      </c>
      <c r="I63" s="3">
        <f t="shared" si="1"/>
        <v>131.22211999999999</v>
      </c>
      <c r="J63" s="3">
        <f t="shared" si="0"/>
        <v>0</v>
      </c>
      <c r="K63" s="3">
        <f t="shared" si="2"/>
        <v>131.22211999999999</v>
      </c>
      <c r="L63" s="1" t="s">
        <v>28</v>
      </c>
      <c r="M63" s="1" t="s">
        <v>29</v>
      </c>
      <c r="N63" s="6"/>
      <c r="O63" s="6"/>
      <c r="P63" s="1" t="s">
        <v>30</v>
      </c>
      <c r="Q63" s="1" t="s">
        <v>34</v>
      </c>
      <c r="R63" s="6"/>
      <c r="S63" s="6"/>
      <c r="T63" s="1" t="s">
        <v>30</v>
      </c>
      <c r="U63" s="1" t="s">
        <v>32</v>
      </c>
      <c r="V63" s="6"/>
      <c r="W63" s="6"/>
      <c r="X63" s="6" t="s">
        <v>30</v>
      </c>
      <c r="Y63" s="6" t="s">
        <v>33</v>
      </c>
      <c r="Z63" s="6"/>
      <c r="AA63" s="6"/>
      <c r="AB63" s="1" t="s">
        <v>30</v>
      </c>
      <c r="AC63" s="1" t="s">
        <v>34</v>
      </c>
      <c r="AD63" s="6"/>
      <c r="AE63" s="6"/>
      <c r="AF63" s="1" t="s">
        <v>35</v>
      </c>
      <c r="AG63" s="1" t="s">
        <v>29</v>
      </c>
      <c r="AH63" s="6"/>
      <c r="AI63" s="6"/>
      <c r="AJ63" s="1" t="s">
        <v>36</v>
      </c>
      <c r="AK63" s="1" t="s">
        <v>37</v>
      </c>
      <c r="AL63" s="6"/>
      <c r="AM63" s="6"/>
      <c r="AN63" s="1" t="s">
        <v>38</v>
      </c>
      <c r="AO63" s="1" t="s">
        <v>39</v>
      </c>
      <c r="AP63" s="6"/>
      <c r="AQ63" s="6"/>
      <c r="AR63" s="1" t="s">
        <v>40</v>
      </c>
      <c r="AS63" s="1" t="s">
        <v>41</v>
      </c>
      <c r="AT63" s="6"/>
      <c r="AU63" s="6"/>
      <c r="AV63" s="6"/>
      <c r="AW63" s="6"/>
      <c r="AX63" s="6"/>
      <c r="AY63" s="6"/>
      <c r="AZ63" s="1" t="s">
        <v>42</v>
      </c>
      <c r="BA63" s="1" t="s">
        <v>39</v>
      </c>
      <c r="BB63" s="6"/>
      <c r="BC63" s="6"/>
      <c r="BD63" s="1" t="s">
        <v>42</v>
      </c>
      <c r="BE63" s="1" t="s">
        <v>33</v>
      </c>
      <c r="BF63" s="6"/>
      <c r="BG63" s="6"/>
      <c r="BH63" s="1" t="s">
        <v>42</v>
      </c>
      <c r="BI63" s="1" t="s">
        <v>39</v>
      </c>
      <c r="BJ63" s="6"/>
      <c r="BK63" s="11"/>
      <c r="BL63" s="1" t="s">
        <v>43</v>
      </c>
      <c r="BM63" s="1" t="s">
        <v>44</v>
      </c>
      <c r="BN63" s="6"/>
      <c r="BO63" s="6"/>
      <c r="BP63" s="1" t="s">
        <v>45</v>
      </c>
      <c r="BQ63" s="1" t="s">
        <v>44</v>
      </c>
      <c r="BR63" s="6"/>
      <c r="BS63" s="6"/>
      <c r="BT63" s="1" t="s">
        <v>46</v>
      </c>
      <c r="BU63" s="1" t="s">
        <v>47</v>
      </c>
      <c r="BV63" s="6"/>
      <c r="BW63" s="6"/>
      <c r="BX63" s="1" t="s">
        <v>46</v>
      </c>
      <c r="BY63" s="1" t="s">
        <v>41</v>
      </c>
      <c r="BZ63" s="6"/>
      <c r="CA63" s="6"/>
      <c r="CB63" s="1" t="s">
        <v>46</v>
      </c>
      <c r="CC63" s="1" t="s">
        <v>48</v>
      </c>
      <c r="CD63" s="6"/>
      <c r="CE63" s="6"/>
      <c r="CF63" s="1" t="s">
        <v>46</v>
      </c>
      <c r="CG63" s="1" t="s">
        <v>48</v>
      </c>
      <c r="CH63" s="6"/>
      <c r="CI63" s="6"/>
      <c r="CJ63" s="1" t="s">
        <v>46</v>
      </c>
      <c r="CK63" s="1" t="s">
        <v>39</v>
      </c>
      <c r="CL63" s="6"/>
      <c r="CM63" s="6"/>
      <c r="CN63" s="1" t="s">
        <v>49</v>
      </c>
      <c r="CO63" s="1" t="s">
        <v>39</v>
      </c>
      <c r="CP63" s="6"/>
      <c r="CQ63" s="6"/>
      <c r="CR63" s="1" t="s">
        <v>50</v>
      </c>
      <c r="CS63" s="1" t="s">
        <v>51</v>
      </c>
      <c r="CT63" s="6"/>
      <c r="CU63" s="6"/>
      <c r="CV63" s="1" t="s">
        <v>50</v>
      </c>
      <c r="CW63" s="1" t="s">
        <v>39</v>
      </c>
      <c r="CX63" s="6"/>
      <c r="CY63" s="6"/>
      <c r="CZ63" s="1" t="s">
        <v>50</v>
      </c>
      <c r="DA63" s="1" t="s">
        <v>39</v>
      </c>
      <c r="DB63" s="6"/>
      <c r="DC63" s="6"/>
      <c r="DD63" s="1" t="s">
        <v>59</v>
      </c>
      <c r="DE63" s="1" t="s">
        <v>60</v>
      </c>
      <c r="DF63" s="6"/>
      <c r="DG63" s="6"/>
      <c r="DH63" s="1" t="s">
        <v>52</v>
      </c>
      <c r="DI63" s="1" t="s">
        <v>53</v>
      </c>
      <c r="DJ63" s="6"/>
      <c r="DK63" s="6"/>
      <c r="DL63" s="1" t="s">
        <v>31</v>
      </c>
      <c r="DM63" s="11"/>
    </row>
    <row r="64" spans="1:118" s="34" customFormat="1" ht="15.75" customHeight="1" x14ac:dyDescent="0.25">
      <c r="A64" s="27">
        <v>63</v>
      </c>
      <c r="B64" s="27">
        <v>1</v>
      </c>
      <c r="C64" s="28" t="s">
        <v>396</v>
      </c>
      <c r="D64" s="29" t="s">
        <v>373</v>
      </c>
      <c r="E64" s="27">
        <v>-509.846</v>
      </c>
      <c r="F64" s="27">
        <v>888.41899999999998</v>
      </c>
      <c r="G64" s="27">
        <v>-1434.162</v>
      </c>
      <c r="H64" s="30">
        <v>285.04284000000001</v>
      </c>
      <c r="I64" s="31">
        <f t="shared" si="1"/>
        <v>-1149.11916</v>
      </c>
      <c r="J64" s="31">
        <f t="shared" si="0"/>
        <v>0</v>
      </c>
      <c r="K64" s="3">
        <f t="shared" si="2"/>
        <v>-1149.11916</v>
      </c>
      <c r="L64" s="32" t="s">
        <v>28</v>
      </c>
      <c r="M64" s="32" t="s">
        <v>29</v>
      </c>
      <c r="N64" s="27"/>
      <c r="O64" s="27"/>
      <c r="P64" s="32" t="s">
        <v>30</v>
      </c>
      <c r="Q64" s="32" t="s">
        <v>34</v>
      </c>
      <c r="R64" s="27"/>
      <c r="S64" s="27"/>
      <c r="T64" s="32" t="s">
        <v>30</v>
      </c>
      <c r="U64" s="32" t="s">
        <v>32</v>
      </c>
      <c r="V64" s="27"/>
      <c r="W64" s="27"/>
      <c r="X64" s="27" t="s">
        <v>30</v>
      </c>
      <c r="Y64" s="27" t="s">
        <v>33</v>
      </c>
      <c r="Z64" s="27"/>
      <c r="AA64" s="27"/>
      <c r="AB64" s="32" t="s">
        <v>30</v>
      </c>
      <c r="AC64" s="32" t="s">
        <v>34</v>
      </c>
      <c r="AD64" s="27"/>
      <c r="AE64" s="27"/>
      <c r="AF64" s="32" t="s">
        <v>35</v>
      </c>
      <c r="AG64" s="32" t="s">
        <v>29</v>
      </c>
      <c r="AH64" s="27"/>
      <c r="AI64" s="27"/>
      <c r="AJ64" s="32" t="s">
        <v>36</v>
      </c>
      <c r="AK64" s="32" t="s">
        <v>37</v>
      </c>
      <c r="AL64" s="27"/>
      <c r="AM64" s="27"/>
      <c r="AN64" s="32" t="s">
        <v>38</v>
      </c>
      <c r="AO64" s="32" t="s">
        <v>39</v>
      </c>
      <c r="AP64" s="27"/>
      <c r="AQ64" s="27"/>
      <c r="AR64" s="32" t="s">
        <v>40</v>
      </c>
      <c r="AS64" s="32" t="s">
        <v>41</v>
      </c>
      <c r="AT64" s="27"/>
      <c r="AU64" s="27"/>
      <c r="AV64" s="27"/>
      <c r="AW64" s="27"/>
      <c r="AX64" s="27"/>
      <c r="AY64" s="27"/>
      <c r="AZ64" s="32" t="s">
        <v>42</v>
      </c>
      <c r="BA64" s="32" t="s">
        <v>39</v>
      </c>
      <c r="BB64" s="27"/>
      <c r="BC64" s="27"/>
      <c r="BD64" s="32" t="s">
        <v>42</v>
      </c>
      <c r="BE64" s="32" t="s">
        <v>33</v>
      </c>
      <c r="BF64" s="27"/>
      <c r="BG64" s="27"/>
      <c r="BH64" s="32" t="s">
        <v>42</v>
      </c>
      <c r="BI64" s="32" t="s">
        <v>39</v>
      </c>
      <c r="BJ64" s="27"/>
      <c r="BK64" s="33"/>
      <c r="BL64" s="32" t="s">
        <v>43</v>
      </c>
      <c r="BM64" s="32" t="s">
        <v>44</v>
      </c>
      <c r="BN64" s="27"/>
      <c r="BO64" s="27"/>
      <c r="BP64" s="32" t="s">
        <v>45</v>
      </c>
      <c r="BQ64" s="32" t="s">
        <v>44</v>
      </c>
      <c r="BR64" s="27"/>
      <c r="BS64" s="27"/>
      <c r="BT64" s="32" t="s">
        <v>46</v>
      </c>
      <c r="BU64" s="32" t="s">
        <v>47</v>
      </c>
      <c r="BV64" s="27"/>
      <c r="BW64" s="27"/>
      <c r="BX64" s="32" t="s">
        <v>46</v>
      </c>
      <c r="BY64" s="32" t="s">
        <v>41</v>
      </c>
      <c r="BZ64" s="27"/>
      <c r="CA64" s="27"/>
      <c r="CB64" s="32" t="s">
        <v>46</v>
      </c>
      <c r="CC64" s="32" t="s">
        <v>48</v>
      </c>
      <c r="CD64" s="27"/>
      <c r="CE64" s="27"/>
      <c r="CF64" s="32" t="s">
        <v>46</v>
      </c>
      <c r="CG64" s="32" t="s">
        <v>48</v>
      </c>
      <c r="CH64" s="27"/>
      <c r="CI64" s="27"/>
      <c r="CJ64" s="32" t="s">
        <v>46</v>
      </c>
      <c r="CK64" s="32" t="s">
        <v>39</v>
      </c>
      <c r="CL64" s="27"/>
      <c r="CM64" s="27"/>
      <c r="CN64" s="32" t="s">
        <v>49</v>
      </c>
      <c r="CO64" s="32" t="s">
        <v>39</v>
      </c>
      <c r="CP64" s="27"/>
      <c r="CQ64" s="27"/>
      <c r="CR64" s="32" t="s">
        <v>50</v>
      </c>
      <c r="CS64" s="32" t="s">
        <v>51</v>
      </c>
      <c r="CT64" s="27"/>
      <c r="CU64" s="27"/>
      <c r="CV64" s="32" t="s">
        <v>50</v>
      </c>
      <c r="CW64" s="32" t="s">
        <v>39</v>
      </c>
      <c r="CX64" s="27"/>
      <c r="CY64" s="27"/>
      <c r="CZ64" s="32" t="s">
        <v>50</v>
      </c>
      <c r="DA64" s="32" t="s">
        <v>39</v>
      </c>
      <c r="DB64" s="27"/>
      <c r="DC64" s="27"/>
      <c r="DD64" s="32" t="s">
        <v>59</v>
      </c>
      <c r="DE64" s="32" t="s">
        <v>60</v>
      </c>
      <c r="DF64" s="27"/>
      <c r="DG64" s="27"/>
      <c r="DH64" s="32" t="s">
        <v>52</v>
      </c>
      <c r="DI64" s="32" t="s">
        <v>53</v>
      </c>
      <c r="DJ64" s="27"/>
      <c r="DK64" s="27"/>
      <c r="DL64" s="32" t="s">
        <v>31</v>
      </c>
      <c r="DM64" s="33"/>
    </row>
    <row r="65" spans="1:118" s="42" customFormat="1" ht="15.75" customHeight="1" x14ac:dyDescent="0.25">
      <c r="A65" s="35">
        <v>64</v>
      </c>
      <c r="B65" s="35">
        <v>1</v>
      </c>
      <c r="C65" s="36" t="s">
        <v>397</v>
      </c>
      <c r="D65" s="37" t="s">
        <v>373</v>
      </c>
      <c r="E65" s="35">
        <v>130.72200000000001</v>
      </c>
      <c r="F65" s="35">
        <v>113.06</v>
      </c>
      <c r="G65" s="35">
        <v>15.297000000000001</v>
      </c>
      <c r="H65" s="38">
        <v>141.50015999999999</v>
      </c>
      <c r="I65" s="39">
        <f t="shared" si="1"/>
        <v>156.79715999999999</v>
      </c>
      <c r="J65" s="39">
        <f t="shared" si="0"/>
        <v>7.4159999999999995</v>
      </c>
      <c r="K65" s="3">
        <f t="shared" si="2"/>
        <v>149.38115999999999</v>
      </c>
      <c r="L65" s="40" t="s">
        <v>28</v>
      </c>
      <c r="M65" s="40" t="s">
        <v>29</v>
      </c>
      <c r="N65" s="35"/>
      <c r="O65" s="35"/>
      <c r="P65" s="40" t="s">
        <v>30</v>
      </c>
      <c r="Q65" s="40" t="s">
        <v>34</v>
      </c>
      <c r="R65" s="35"/>
      <c r="S65" s="35"/>
      <c r="T65" s="40" t="s">
        <v>30</v>
      </c>
      <c r="U65" s="40" t="s">
        <v>32</v>
      </c>
      <c r="V65" s="35"/>
      <c r="W65" s="35"/>
      <c r="X65" s="35" t="s">
        <v>30</v>
      </c>
      <c r="Y65" s="35" t="s">
        <v>33</v>
      </c>
      <c r="Z65" s="35"/>
      <c r="AA65" s="35"/>
      <c r="AB65" s="40" t="s">
        <v>30</v>
      </c>
      <c r="AC65" s="40" t="s">
        <v>34</v>
      </c>
      <c r="AD65" s="35"/>
      <c r="AE65" s="35"/>
      <c r="AF65" s="40" t="s">
        <v>35</v>
      </c>
      <c r="AG65" s="40" t="s">
        <v>29</v>
      </c>
      <c r="AH65" s="35"/>
      <c r="AI65" s="35"/>
      <c r="AJ65" s="40" t="s">
        <v>36</v>
      </c>
      <c r="AK65" s="40" t="s">
        <v>37</v>
      </c>
      <c r="AL65" s="35"/>
      <c r="AM65" s="35"/>
      <c r="AN65" s="40" t="s">
        <v>38</v>
      </c>
      <c r="AO65" s="40" t="s">
        <v>39</v>
      </c>
      <c r="AP65" s="35"/>
      <c r="AQ65" s="35"/>
      <c r="AR65" s="40" t="s">
        <v>40</v>
      </c>
      <c r="AS65" s="40" t="s">
        <v>41</v>
      </c>
      <c r="AT65" s="35"/>
      <c r="AU65" s="35"/>
      <c r="AV65" s="35"/>
      <c r="AW65" s="35"/>
      <c r="AX65" s="35"/>
      <c r="AY65" s="35"/>
      <c r="AZ65" s="40" t="s">
        <v>42</v>
      </c>
      <c r="BA65" s="40" t="s">
        <v>39</v>
      </c>
      <c r="BB65" s="35"/>
      <c r="BC65" s="35"/>
      <c r="BD65" s="40" t="s">
        <v>42</v>
      </c>
      <c r="BE65" s="40" t="s">
        <v>33</v>
      </c>
      <c r="BF65" s="35"/>
      <c r="BG65" s="35"/>
      <c r="BH65" s="40" t="s">
        <v>42</v>
      </c>
      <c r="BI65" s="40" t="s">
        <v>39</v>
      </c>
      <c r="BJ65" s="35"/>
      <c r="BK65" s="41"/>
      <c r="BL65" s="40" t="s">
        <v>43</v>
      </c>
      <c r="BM65" s="40" t="s">
        <v>44</v>
      </c>
      <c r="BN65" s="35"/>
      <c r="BO65" s="35"/>
      <c r="BP65" s="40" t="s">
        <v>45</v>
      </c>
      <c r="BQ65" s="40" t="s">
        <v>44</v>
      </c>
      <c r="BR65" s="35"/>
      <c r="BS65" s="35"/>
      <c r="BT65" s="40" t="s">
        <v>46</v>
      </c>
      <c r="BU65" s="40" t="s">
        <v>47</v>
      </c>
      <c r="BV65" s="35"/>
      <c r="BW65" s="35"/>
      <c r="BX65" s="40" t="s">
        <v>46</v>
      </c>
      <c r="BY65" s="40" t="s">
        <v>41</v>
      </c>
      <c r="BZ65" s="35">
        <v>6.0000000000000001E-3</v>
      </c>
      <c r="CA65" s="35">
        <v>6.4989999999999997</v>
      </c>
      <c r="CB65" s="40" t="s">
        <v>46</v>
      </c>
      <c r="CC65" s="40" t="s">
        <v>48</v>
      </c>
      <c r="CD65" s="35"/>
      <c r="CE65" s="35"/>
      <c r="CF65" s="40" t="s">
        <v>46</v>
      </c>
      <c r="CG65" s="40" t="s">
        <v>48</v>
      </c>
      <c r="CH65" s="35"/>
      <c r="CI65" s="35"/>
      <c r="CJ65" s="40" t="s">
        <v>46</v>
      </c>
      <c r="CK65" s="40" t="s">
        <v>39</v>
      </c>
      <c r="CL65" s="35"/>
      <c r="CM65" s="35"/>
      <c r="CN65" s="40" t="s">
        <v>49</v>
      </c>
      <c r="CO65" s="40" t="s">
        <v>39</v>
      </c>
      <c r="CP65" s="35"/>
      <c r="CQ65" s="35"/>
      <c r="CR65" s="40" t="s">
        <v>50</v>
      </c>
      <c r="CS65" s="40" t="s">
        <v>51</v>
      </c>
      <c r="CT65" s="35"/>
      <c r="CU65" s="35"/>
      <c r="CV65" s="40" t="s">
        <v>50</v>
      </c>
      <c r="CW65" s="40" t="s">
        <v>39</v>
      </c>
      <c r="CX65" s="35">
        <v>1</v>
      </c>
      <c r="CY65" s="35">
        <v>0.91700000000000004</v>
      </c>
      <c r="CZ65" s="40" t="s">
        <v>50</v>
      </c>
      <c r="DA65" s="40" t="s">
        <v>39</v>
      </c>
      <c r="DB65" s="35"/>
      <c r="DC65" s="35"/>
      <c r="DD65" s="40" t="s">
        <v>59</v>
      </c>
      <c r="DE65" s="40" t="s">
        <v>60</v>
      </c>
      <c r="DF65" s="35"/>
      <c r="DG65" s="35"/>
      <c r="DH65" s="40" t="s">
        <v>52</v>
      </c>
      <c r="DI65" s="40" t="s">
        <v>53</v>
      </c>
      <c r="DJ65" s="35"/>
      <c r="DK65" s="35"/>
      <c r="DL65" s="40" t="s">
        <v>31</v>
      </c>
      <c r="DM65" s="41"/>
    </row>
    <row r="66" spans="1:118" ht="15.75" customHeight="1" x14ac:dyDescent="0.25">
      <c r="A66" s="6">
        <v>65</v>
      </c>
      <c r="B66" s="6">
        <v>1</v>
      </c>
      <c r="C66" s="9" t="s">
        <v>398</v>
      </c>
      <c r="D66" s="8" t="s">
        <v>373</v>
      </c>
      <c r="E66" s="6">
        <v>112.971</v>
      </c>
      <c r="F66" s="6">
        <v>80.906999999999996</v>
      </c>
      <c r="G66" s="6">
        <v>32.064</v>
      </c>
      <c r="H66" s="10">
        <v>123.1944</v>
      </c>
      <c r="I66" s="3">
        <f t="shared" si="1"/>
        <v>155.25839999999999</v>
      </c>
      <c r="J66" s="3">
        <f t="shared" ref="J66:J129" si="3">O66+S66+W66+AA66+AE66+AI66+AM66+AQ66+AU66+AY66+BC66+BG66+BK66+BO66+BS66+BW66+CA66+CE66+CI66+CM66+CQ66+CU66+CY66+DC66+DG66+DK66+DM66</f>
        <v>0</v>
      </c>
      <c r="K66" s="3">
        <f t="shared" si="2"/>
        <v>155.25839999999999</v>
      </c>
      <c r="L66" s="1" t="s">
        <v>28</v>
      </c>
      <c r="M66" s="1" t="s">
        <v>29</v>
      </c>
      <c r="N66" s="6"/>
      <c r="O66" s="6"/>
      <c r="P66" s="1" t="s">
        <v>30</v>
      </c>
      <c r="Q66" s="1" t="s">
        <v>34</v>
      </c>
      <c r="R66" s="6"/>
      <c r="S66" s="6"/>
      <c r="T66" s="1" t="s">
        <v>30</v>
      </c>
      <c r="U66" s="1" t="s">
        <v>32</v>
      </c>
      <c r="V66" s="6"/>
      <c r="W66" s="6"/>
      <c r="X66" s="6" t="s">
        <v>30</v>
      </c>
      <c r="Y66" s="6" t="s">
        <v>33</v>
      </c>
      <c r="Z66" s="6"/>
      <c r="AA66" s="6"/>
      <c r="AB66" s="1" t="s">
        <v>30</v>
      </c>
      <c r="AC66" s="1" t="s">
        <v>34</v>
      </c>
      <c r="AD66" s="6"/>
      <c r="AE66" s="6"/>
      <c r="AF66" s="1" t="s">
        <v>35</v>
      </c>
      <c r="AG66" s="1" t="s">
        <v>29</v>
      </c>
      <c r="AH66" s="6"/>
      <c r="AI66" s="6"/>
      <c r="AJ66" s="1" t="s">
        <v>36</v>
      </c>
      <c r="AK66" s="1" t="s">
        <v>37</v>
      </c>
      <c r="AL66" s="6"/>
      <c r="AM66" s="6"/>
      <c r="AN66" s="1" t="s">
        <v>38</v>
      </c>
      <c r="AO66" s="1" t="s">
        <v>39</v>
      </c>
      <c r="AP66" s="6"/>
      <c r="AQ66" s="6"/>
      <c r="AR66" s="1" t="s">
        <v>40</v>
      </c>
      <c r="AS66" s="1" t="s">
        <v>41</v>
      </c>
      <c r="AT66" s="6"/>
      <c r="AU66" s="6"/>
      <c r="AV66" s="6"/>
      <c r="AW66" s="6"/>
      <c r="AX66" s="6"/>
      <c r="AY66" s="6"/>
      <c r="AZ66" s="1" t="s">
        <v>42</v>
      </c>
      <c r="BA66" s="1" t="s">
        <v>39</v>
      </c>
      <c r="BB66" s="6"/>
      <c r="BC66" s="6"/>
      <c r="BD66" s="1" t="s">
        <v>42</v>
      </c>
      <c r="BE66" s="1" t="s">
        <v>33</v>
      </c>
      <c r="BF66" s="6"/>
      <c r="BG66" s="6"/>
      <c r="BH66" s="1" t="s">
        <v>42</v>
      </c>
      <c r="BI66" s="1" t="s">
        <v>39</v>
      </c>
      <c r="BJ66" s="6"/>
      <c r="BK66" s="11"/>
      <c r="BL66" s="1" t="s">
        <v>43</v>
      </c>
      <c r="BM66" s="1" t="s">
        <v>44</v>
      </c>
      <c r="BN66" s="6"/>
      <c r="BO66" s="6"/>
      <c r="BP66" s="1" t="s">
        <v>45</v>
      </c>
      <c r="BQ66" s="1" t="s">
        <v>44</v>
      </c>
      <c r="BR66" s="6"/>
      <c r="BS66" s="6"/>
      <c r="BT66" s="1" t="s">
        <v>46</v>
      </c>
      <c r="BU66" s="1" t="s">
        <v>47</v>
      </c>
      <c r="BV66" s="6"/>
      <c r="BW66" s="6"/>
      <c r="BX66" s="1" t="s">
        <v>46</v>
      </c>
      <c r="BY66" s="1" t="s">
        <v>41</v>
      </c>
      <c r="BZ66" s="6"/>
      <c r="CA66" s="6"/>
      <c r="CB66" s="1" t="s">
        <v>46</v>
      </c>
      <c r="CC66" s="1" t="s">
        <v>48</v>
      </c>
      <c r="CD66" s="6"/>
      <c r="CE66" s="6"/>
      <c r="CF66" s="1" t="s">
        <v>46</v>
      </c>
      <c r="CG66" s="1" t="s">
        <v>48</v>
      </c>
      <c r="CH66" s="6"/>
      <c r="CI66" s="6"/>
      <c r="CJ66" s="1" t="s">
        <v>46</v>
      </c>
      <c r="CK66" s="1" t="s">
        <v>39</v>
      </c>
      <c r="CL66" s="6"/>
      <c r="CM66" s="6"/>
      <c r="CN66" s="1" t="s">
        <v>49</v>
      </c>
      <c r="CO66" s="1" t="s">
        <v>39</v>
      </c>
      <c r="CP66" s="6"/>
      <c r="CQ66" s="6"/>
      <c r="CR66" s="1" t="s">
        <v>50</v>
      </c>
      <c r="CS66" s="1" t="s">
        <v>51</v>
      </c>
      <c r="CT66" s="6"/>
      <c r="CU66" s="6"/>
      <c r="CV66" s="1" t="s">
        <v>50</v>
      </c>
      <c r="CW66" s="1" t="s">
        <v>39</v>
      </c>
      <c r="CX66" s="6"/>
      <c r="CY66" s="6"/>
      <c r="CZ66" s="1" t="s">
        <v>50</v>
      </c>
      <c r="DA66" s="1" t="s">
        <v>39</v>
      </c>
      <c r="DB66" s="6"/>
      <c r="DC66" s="6"/>
      <c r="DD66" s="1" t="s">
        <v>59</v>
      </c>
      <c r="DE66" s="1" t="s">
        <v>60</v>
      </c>
      <c r="DF66" s="6"/>
      <c r="DG66" s="6"/>
      <c r="DH66" s="1" t="s">
        <v>52</v>
      </c>
      <c r="DI66" s="1" t="s">
        <v>53</v>
      </c>
      <c r="DJ66" s="6"/>
      <c r="DK66" s="6"/>
      <c r="DL66" s="1" t="s">
        <v>31</v>
      </c>
      <c r="DM66" s="11"/>
    </row>
    <row r="67" spans="1:118" s="42" customFormat="1" ht="15.75" customHeight="1" x14ac:dyDescent="0.25">
      <c r="A67" s="35">
        <v>66</v>
      </c>
      <c r="B67" s="35">
        <v>1</v>
      </c>
      <c r="C67" s="36" t="s">
        <v>104</v>
      </c>
      <c r="D67" s="37" t="s">
        <v>373</v>
      </c>
      <c r="E67" s="35">
        <v>264.03800000000001</v>
      </c>
      <c r="F67" s="35">
        <v>397.279</v>
      </c>
      <c r="G67" s="35">
        <v>-150.52699999999999</v>
      </c>
      <c r="H67" s="38">
        <v>203.589</v>
      </c>
      <c r="I67" s="39">
        <f t="shared" ref="I67:I130" si="4">(G67+H67)</f>
        <v>53.062000000000012</v>
      </c>
      <c r="J67" s="39">
        <f t="shared" si="3"/>
        <v>11.462</v>
      </c>
      <c r="K67" s="3">
        <f t="shared" ref="K67:K130" si="5">I67-J67</f>
        <v>41.600000000000009</v>
      </c>
      <c r="L67" s="40" t="s">
        <v>28</v>
      </c>
      <c r="M67" s="40" t="s">
        <v>29</v>
      </c>
      <c r="N67" s="35"/>
      <c r="O67" s="35"/>
      <c r="P67" s="40" t="s">
        <v>30</v>
      </c>
      <c r="Q67" s="40" t="s">
        <v>34</v>
      </c>
      <c r="R67" s="35"/>
      <c r="S67" s="35"/>
      <c r="T67" s="40" t="s">
        <v>30</v>
      </c>
      <c r="U67" s="40" t="s">
        <v>32</v>
      </c>
      <c r="V67" s="35"/>
      <c r="W67" s="35"/>
      <c r="X67" s="35" t="s">
        <v>30</v>
      </c>
      <c r="Y67" s="35" t="s">
        <v>33</v>
      </c>
      <c r="Z67" s="35"/>
      <c r="AA67" s="35"/>
      <c r="AB67" s="40" t="s">
        <v>30</v>
      </c>
      <c r="AC67" s="40" t="s">
        <v>34</v>
      </c>
      <c r="AD67" s="35"/>
      <c r="AE67" s="35"/>
      <c r="AF67" s="40" t="s">
        <v>35</v>
      </c>
      <c r="AG67" s="40" t="s">
        <v>29</v>
      </c>
      <c r="AH67" s="35"/>
      <c r="AI67" s="35"/>
      <c r="AJ67" s="40" t="s">
        <v>36</v>
      </c>
      <c r="AK67" s="40" t="s">
        <v>37</v>
      </c>
      <c r="AL67" s="35"/>
      <c r="AM67" s="35"/>
      <c r="AN67" s="40" t="s">
        <v>38</v>
      </c>
      <c r="AO67" s="40" t="s">
        <v>39</v>
      </c>
      <c r="AP67" s="35"/>
      <c r="AQ67" s="35"/>
      <c r="AR67" s="40" t="s">
        <v>40</v>
      </c>
      <c r="AS67" s="40" t="s">
        <v>41</v>
      </c>
      <c r="AT67" s="35"/>
      <c r="AU67" s="35"/>
      <c r="AV67" s="35"/>
      <c r="AW67" s="35"/>
      <c r="AX67" s="35"/>
      <c r="AY67" s="35"/>
      <c r="AZ67" s="40" t="s">
        <v>42</v>
      </c>
      <c r="BA67" s="40" t="s">
        <v>39</v>
      </c>
      <c r="BB67" s="35"/>
      <c r="BC67" s="35"/>
      <c r="BD67" s="40" t="s">
        <v>42</v>
      </c>
      <c r="BE67" s="40" t="s">
        <v>33</v>
      </c>
      <c r="BF67" s="35"/>
      <c r="BG67" s="35"/>
      <c r="BH67" s="40" t="s">
        <v>42</v>
      </c>
      <c r="BI67" s="40" t="s">
        <v>39</v>
      </c>
      <c r="BJ67" s="35"/>
      <c r="BK67" s="41"/>
      <c r="BL67" s="40" t="s">
        <v>43</v>
      </c>
      <c r="BM67" s="40" t="s">
        <v>44</v>
      </c>
      <c r="BN67" s="35"/>
      <c r="BO67" s="35"/>
      <c r="BP67" s="40" t="s">
        <v>45</v>
      </c>
      <c r="BQ67" s="40" t="s">
        <v>44</v>
      </c>
      <c r="BR67" s="35"/>
      <c r="BS67" s="35"/>
      <c r="BT67" s="40" t="s">
        <v>46</v>
      </c>
      <c r="BU67" s="40" t="s">
        <v>47</v>
      </c>
      <c r="BV67" s="35"/>
      <c r="BW67" s="35"/>
      <c r="BX67" s="40" t="s">
        <v>46</v>
      </c>
      <c r="BY67" s="40" t="s">
        <v>41</v>
      </c>
      <c r="BZ67" s="35"/>
      <c r="CA67" s="35"/>
      <c r="CB67" s="40" t="s">
        <v>46</v>
      </c>
      <c r="CC67" s="40" t="s">
        <v>48</v>
      </c>
      <c r="CD67" s="35"/>
      <c r="CE67" s="35"/>
      <c r="CF67" s="40" t="s">
        <v>46</v>
      </c>
      <c r="CG67" s="40" t="s">
        <v>48</v>
      </c>
      <c r="CH67" s="35"/>
      <c r="CI67" s="35"/>
      <c r="CJ67" s="40" t="s">
        <v>46</v>
      </c>
      <c r="CK67" s="40" t="s">
        <v>39</v>
      </c>
      <c r="CL67" s="35"/>
      <c r="CM67" s="35"/>
      <c r="CN67" s="40" t="s">
        <v>49</v>
      </c>
      <c r="CO67" s="40" t="s">
        <v>39</v>
      </c>
      <c r="CP67" s="35">
        <v>1</v>
      </c>
      <c r="CQ67" s="35">
        <v>0.75600000000000001</v>
      </c>
      <c r="CR67" s="40" t="s">
        <v>50</v>
      </c>
      <c r="CS67" s="40" t="s">
        <v>51</v>
      </c>
      <c r="CT67" s="35">
        <v>0.01</v>
      </c>
      <c r="CU67" s="35">
        <v>1.6879999999999999</v>
      </c>
      <c r="CV67" s="40" t="s">
        <v>50</v>
      </c>
      <c r="CW67" s="40" t="s">
        <v>39</v>
      </c>
      <c r="CX67" s="35">
        <v>2</v>
      </c>
      <c r="CY67" s="35">
        <v>0.90400000000000003</v>
      </c>
      <c r="CZ67" s="40" t="s">
        <v>50</v>
      </c>
      <c r="DA67" s="40" t="s">
        <v>39</v>
      </c>
      <c r="DB67" s="35"/>
      <c r="DC67" s="35"/>
      <c r="DD67" s="40" t="s">
        <v>59</v>
      </c>
      <c r="DE67" s="40" t="s">
        <v>60</v>
      </c>
      <c r="DF67" s="35"/>
      <c r="DG67" s="35"/>
      <c r="DH67" s="40" t="s">
        <v>52</v>
      </c>
      <c r="DI67" s="40" t="s">
        <v>53</v>
      </c>
      <c r="DJ67" s="35"/>
      <c r="DK67" s="35"/>
      <c r="DL67" s="40" t="s">
        <v>31</v>
      </c>
      <c r="DM67" s="41">
        <v>8.1140000000000008</v>
      </c>
      <c r="DN67" s="42" t="s">
        <v>518</v>
      </c>
    </row>
    <row r="68" spans="1:118" s="12" customFormat="1" ht="15.75" customHeight="1" x14ac:dyDescent="0.25">
      <c r="A68" s="6">
        <v>67</v>
      </c>
      <c r="B68" s="6">
        <v>1</v>
      </c>
      <c r="C68" s="9" t="s">
        <v>105</v>
      </c>
      <c r="D68" s="8" t="s">
        <v>373</v>
      </c>
      <c r="E68" s="6">
        <v>154.90299999999999</v>
      </c>
      <c r="F68" s="6">
        <v>3.2410000000000001</v>
      </c>
      <c r="G68" s="6">
        <v>151.66200000000001</v>
      </c>
      <c r="H68" s="10">
        <v>61.282440000000001</v>
      </c>
      <c r="I68" s="3">
        <f t="shared" si="4"/>
        <v>212.94444000000001</v>
      </c>
      <c r="J68" s="3">
        <f t="shared" si="3"/>
        <v>0</v>
      </c>
      <c r="K68" s="3">
        <f t="shared" si="5"/>
        <v>212.94444000000001</v>
      </c>
      <c r="L68" s="1" t="s">
        <v>28</v>
      </c>
      <c r="M68" s="1" t="s">
        <v>29</v>
      </c>
      <c r="N68" s="6"/>
      <c r="O68" s="6"/>
      <c r="P68" s="1" t="s">
        <v>30</v>
      </c>
      <c r="Q68" s="1" t="s">
        <v>34</v>
      </c>
      <c r="R68" s="6"/>
      <c r="S68" s="6"/>
      <c r="T68" s="1" t="s">
        <v>30</v>
      </c>
      <c r="U68" s="1" t="s">
        <v>32</v>
      </c>
      <c r="V68" s="6"/>
      <c r="W68" s="6"/>
      <c r="X68" s="6" t="s">
        <v>30</v>
      </c>
      <c r="Y68" s="6" t="s">
        <v>33</v>
      </c>
      <c r="Z68" s="6"/>
      <c r="AA68" s="6"/>
      <c r="AB68" s="1" t="s">
        <v>30</v>
      </c>
      <c r="AC68" s="1" t="s">
        <v>34</v>
      </c>
      <c r="AD68" s="6"/>
      <c r="AE68" s="6"/>
      <c r="AF68" s="1" t="s">
        <v>35</v>
      </c>
      <c r="AG68" s="1" t="s">
        <v>29</v>
      </c>
      <c r="AH68" s="6"/>
      <c r="AI68" s="6"/>
      <c r="AJ68" s="1" t="s">
        <v>36</v>
      </c>
      <c r="AK68" s="1" t="s">
        <v>37</v>
      </c>
      <c r="AL68" s="6"/>
      <c r="AM68" s="6"/>
      <c r="AN68" s="1" t="s">
        <v>38</v>
      </c>
      <c r="AO68" s="1" t="s">
        <v>39</v>
      </c>
      <c r="AP68" s="6"/>
      <c r="AQ68" s="6"/>
      <c r="AR68" s="1" t="s">
        <v>40</v>
      </c>
      <c r="AS68" s="1" t="s">
        <v>41</v>
      </c>
      <c r="AT68" s="6"/>
      <c r="AU68" s="6"/>
      <c r="AV68" s="6"/>
      <c r="AW68" s="6"/>
      <c r="AX68" s="6"/>
      <c r="AY68" s="6"/>
      <c r="AZ68" s="1" t="s">
        <v>42</v>
      </c>
      <c r="BA68" s="1" t="s">
        <v>39</v>
      </c>
      <c r="BB68" s="6"/>
      <c r="BC68" s="6"/>
      <c r="BD68" s="1" t="s">
        <v>42</v>
      </c>
      <c r="BE68" s="1" t="s">
        <v>33</v>
      </c>
      <c r="BF68" s="6"/>
      <c r="BG68" s="6"/>
      <c r="BH68" s="1" t="s">
        <v>42</v>
      </c>
      <c r="BI68" s="1" t="s">
        <v>39</v>
      </c>
      <c r="BJ68" s="6"/>
      <c r="BK68" s="11"/>
      <c r="BL68" s="1" t="s">
        <v>43</v>
      </c>
      <c r="BM68" s="1" t="s">
        <v>44</v>
      </c>
      <c r="BN68" s="6"/>
      <c r="BO68" s="6"/>
      <c r="BP68" s="1" t="s">
        <v>45</v>
      </c>
      <c r="BQ68" s="1" t="s">
        <v>44</v>
      </c>
      <c r="BR68" s="6"/>
      <c r="BS68" s="6"/>
      <c r="BT68" s="1" t="s">
        <v>46</v>
      </c>
      <c r="BU68" s="1" t="s">
        <v>47</v>
      </c>
      <c r="BV68" s="6"/>
      <c r="BW68" s="6"/>
      <c r="BX68" s="1" t="s">
        <v>46</v>
      </c>
      <c r="BY68" s="1" t="s">
        <v>41</v>
      </c>
      <c r="BZ68" s="6"/>
      <c r="CA68" s="6"/>
      <c r="CB68" s="1" t="s">
        <v>46</v>
      </c>
      <c r="CC68" s="1" t="s">
        <v>48</v>
      </c>
      <c r="CD68" s="6"/>
      <c r="CE68" s="6"/>
      <c r="CF68" s="1" t="s">
        <v>46</v>
      </c>
      <c r="CG68" s="1" t="s">
        <v>48</v>
      </c>
      <c r="CH68" s="6"/>
      <c r="CI68" s="6"/>
      <c r="CJ68" s="1" t="s">
        <v>46</v>
      </c>
      <c r="CK68" s="1" t="s">
        <v>39</v>
      </c>
      <c r="CL68" s="6"/>
      <c r="CM68" s="6"/>
      <c r="CN68" s="1" t="s">
        <v>49</v>
      </c>
      <c r="CO68" s="1" t="s">
        <v>39</v>
      </c>
      <c r="CP68" s="6"/>
      <c r="CQ68" s="6"/>
      <c r="CR68" s="1" t="s">
        <v>50</v>
      </c>
      <c r="CS68" s="1" t="s">
        <v>51</v>
      </c>
      <c r="CT68" s="6"/>
      <c r="CU68" s="6"/>
      <c r="CV68" s="1" t="s">
        <v>50</v>
      </c>
      <c r="CW68" s="1" t="s">
        <v>39</v>
      </c>
      <c r="CX68" s="6"/>
      <c r="CY68" s="6"/>
      <c r="CZ68" s="1" t="s">
        <v>50</v>
      </c>
      <c r="DA68" s="1" t="s">
        <v>39</v>
      </c>
      <c r="DB68" s="6"/>
      <c r="DC68" s="6"/>
      <c r="DD68" s="1" t="s">
        <v>59</v>
      </c>
      <c r="DE68" s="1" t="s">
        <v>60</v>
      </c>
      <c r="DF68" s="6"/>
      <c r="DG68" s="6"/>
      <c r="DH68" s="1" t="s">
        <v>52</v>
      </c>
      <c r="DI68" s="1" t="s">
        <v>53</v>
      </c>
      <c r="DJ68" s="6"/>
      <c r="DK68" s="6"/>
      <c r="DL68" s="1" t="s">
        <v>31</v>
      </c>
      <c r="DM68" s="11"/>
    </row>
    <row r="69" spans="1:118" s="34" customFormat="1" ht="15.75" customHeight="1" x14ac:dyDescent="0.25">
      <c r="A69" s="27">
        <v>68</v>
      </c>
      <c r="B69" s="27">
        <v>1</v>
      </c>
      <c r="C69" s="28" t="s">
        <v>399</v>
      </c>
      <c r="D69" s="29" t="s">
        <v>373</v>
      </c>
      <c r="E69" s="27">
        <v>-1.454</v>
      </c>
      <c r="F69" s="27">
        <v>4.1929999999999996</v>
      </c>
      <c r="G69" s="27">
        <v>-5.6470000000000002</v>
      </c>
      <c r="H69" s="30">
        <v>2.65788</v>
      </c>
      <c r="I69" s="31">
        <f t="shared" si="4"/>
        <v>-2.9891200000000002</v>
      </c>
      <c r="J69" s="31">
        <f t="shared" si="3"/>
        <v>0</v>
      </c>
      <c r="K69" s="3">
        <f t="shared" si="5"/>
        <v>-2.9891200000000002</v>
      </c>
      <c r="L69" s="32" t="s">
        <v>28</v>
      </c>
      <c r="M69" s="32" t="s">
        <v>29</v>
      </c>
      <c r="N69" s="27"/>
      <c r="O69" s="27"/>
      <c r="P69" s="32" t="s">
        <v>30</v>
      </c>
      <c r="Q69" s="32" t="s">
        <v>34</v>
      </c>
      <c r="R69" s="27"/>
      <c r="S69" s="27"/>
      <c r="T69" s="32" t="s">
        <v>30</v>
      </c>
      <c r="U69" s="32" t="s">
        <v>32</v>
      </c>
      <c r="V69" s="27"/>
      <c r="W69" s="27"/>
      <c r="X69" s="27" t="s">
        <v>30</v>
      </c>
      <c r="Y69" s="27" t="s">
        <v>33</v>
      </c>
      <c r="Z69" s="27"/>
      <c r="AA69" s="27"/>
      <c r="AB69" s="32" t="s">
        <v>30</v>
      </c>
      <c r="AC69" s="32" t="s">
        <v>34</v>
      </c>
      <c r="AD69" s="27"/>
      <c r="AE69" s="27"/>
      <c r="AF69" s="32" t="s">
        <v>35</v>
      </c>
      <c r="AG69" s="32" t="s">
        <v>29</v>
      </c>
      <c r="AH69" s="27"/>
      <c r="AI69" s="27"/>
      <c r="AJ69" s="32" t="s">
        <v>36</v>
      </c>
      <c r="AK69" s="32" t="s">
        <v>37</v>
      </c>
      <c r="AL69" s="27"/>
      <c r="AM69" s="27"/>
      <c r="AN69" s="32" t="s">
        <v>38</v>
      </c>
      <c r="AO69" s="32" t="s">
        <v>39</v>
      </c>
      <c r="AP69" s="27"/>
      <c r="AQ69" s="27"/>
      <c r="AR69" s="32" t="s">
        <v>40</v>
      </c>
      <c r="AS69" s="32" t="s">
        <v>41</v>
      </c>
      <c r="AT69" s="27"/>
      <c r="AU69" s="27"/>
      <c r="AV69" s="27"/>
      <c r="AW69" s="27"/>
      <c r="AX69" s="27"/>
      <c r="AY69" s="27"/>
      <c r="AZ69" s="32" t="s">
        <v>42</v>
      </c>
      <c r="BA69" s="32" t="s">
        <v>39</v>
      </c>
      <c r="BB69" s="27"/>
      <c r="BC69" s="27"/>
      <c r="BD69" s="32" t="s">
        <v>42</v>
      </c>
      <c r="BE69" s="32" t="s">
        <v>33</v>
      </c>
      <c r="BF69" s="27"/>
      <c r="BG69" s="27"/>
      <c r="BH69" s="32" t="s">
        <v>42</v>
      </c>
      <c r="BI69" s="32" t="s">
        <v>39</v>
      </c>
      <c r="BJ69" s="27"/>
      <c r="BK69" s="33"/>
      <c r="BL69" s="32" t="s">
        <v>43</v>
      </c>
      <c r="BM69" s="32" t="s">
        <v>44</v>
      </c>
      <c r="BN69" s="27"/>
      <c r="BO69" s="27"/>
      <c r="BP69" s="32" t="s">
        <v>45</v>
      </c>
      <c r="BQ69" s="32" t="s">
        <v>44</v>
      </c>
      <c r="BR69" s="27"/>
      <c r="BS69" s="27"/>
      <c r="BT69" s="32" t="s">
        <v>46</v>
      </c>
      <c r="BU69" s="32" t="s">
        <v>47</v>
      </c>
      <c r="BV69" s="27"/>
      <c r="BW69" s="27"/>
      <c r="BX69" s="32" t="s">
        <v>46</v>
      </c>
      <c r="BY69" s="32" t="s">
        <v>41</v>
      </c>
      <c r="BZ69" s="27"/>
      <c r="CA69" s="27"/>
      <c r="CB69" s="32" t="s">
        <v>46</v>
      </c>
      <c r="CC69" s="32" t="s">
        <v>48</v>
      </c>
      <c r="CD69" s="27"/>
      <c r="CE69" s="27"/>
      <c r="CF69" s="32" t="s">
        <v>46</v>
      </c>
      <c r="CG69" s="32" t="s">
        <v>48</v>
      </c>
      <c r="CH69" s="27"/>
      <c r="CI69" s="27"/>
      <c r="CJ69" s="32" t="s">
        <v>46</v>
      </c>
      <c r="CK69" s="32" t="s">
        <v>39</v>
      </c>
      <c r="CL69" s="27"/>
      <c r="CM69" s="27"/>
      <c r="CN69" s="32" t="s">
        <v>49</v>
      </c>
      <c r="CO69" s="32" t="s">
        <v>39</v>
      </c>
      <c r="CP69" s="27"/>
      <c r="CQ69" s="27"/>
      <c r="CR69" s="32" t="s">
        <v>50</v>
      </c>
      <c r="CS69" s="32" t="s">
        <v>51</v>
      </c>
      <c r="CT69" s="27"/>
      <c r="CU69" s="27"/>
      <c r="CV69" s="32" t="s">
        <v>50</v>
      </c>
      <c r="CW69" s="32" t="s">
        <v>39</v>
      </c>
      <c r="CX69" s="27"/>
      <c r="CY69" s="27"/>
      <c r="CZ69" s="32" t="s">
        <v>50</v>
      </c>
      <c r="DA69" s="32" t="s">
        <v>39</v>
      </c>
      <c r="DB69" s="27"/>
      <c r="DC69" s="27"/>
      <c r="DD69" s="32" t="s">
        <v>59</v>
      </c>
      <c r="DE69" s="32" t="s">
        <v>60</v>
      </c>
      <c r="DF69" s="27"/>
      <c r="DG69" s="27"/>
      <c r="DH69" s="32" t="s">
        <v>52</v>
      </c>
      <c r="DI69" s="32" t="s">
        <v>53</v>
      </c>
      <c r="DJ69" s="27"/>
      <c r="DK69" s="27"/>
      <c r="DL69" s="32" t="s">
        <v>31</v>
      </c>
      <c r="DM69" s="33"/>
    </row>
    <row r="70" spans="1:118" ht="15.75" customHeight="1" x14ac:dyDescent="0.25">
      <c r="A70" s="6">
        <v>69</v>
      </c>
      <c r="B70" s="6">
        <v>1</v>
      </c>
      <c r="C70" s="9" t="s">
        <v>400</v>
      </c>
      <c r="D70" s="8" t="s">
        <v>373</v>
      </c>
      <c r="E70" s="6">
        <v>-27.844000000000001</v>
      </c>
      <c r="F70" s="6">
        <v>5.3630000000000004</v>
      </c>
      <c r="G70" s="6">
        <v>-35.264000000000003</v>
      </c>
      <c r="H70" s="10">
        <v>53.786279999999998</v>
      </c>
      <c r="I70" s="3">
        <f t="shared" si="4"/>
        <v>18.522279999999995</v>
      </c>
      <c r="J70" s="3">
        <f t="shared" si="3"/>
        <v>0</v>
      </c>
      <c r="K70" s="3">
        <f t="shared" si="5"/>
        <v>18.522279999999995</v>
      </c>
      <c r="L70" s="1" t="s">
        <v>28</v>
      </c>
      <c r="M70" s="1" t="s">
        <v>29</v>
      </c>
      <c r="N70" s="6"/>
      <c r="O70" s="6"/>
      <c r="P70" s="1" t="s">
        <v>30</v>
      </c>
      <c r="Q70" s="1" t="s">
        <v>34</v>
      </c>
      <c r="R70" s="6"/>
      <c r="S70" s="6"/>
      <c r="T70" s="1" t="s">
        <v>30</v>
      </c>
      <c r="U70" s="1" t="s">
        <v>32</v>
      </c>
      <c r="V70" s="6"/>
      <c r="W70" s="6"/>
      <c r="X70" s="6" t="s">
        <v>30</v>
      </c>
      <c r="Y70" s="6" t="s">
        <v>33</v>
      </c>
      <c r="Z70" s="6"/>
      <c r="AA70" s="6"/>
      <c r="AB70" s="1" t="s">
        <v>30</v>
      </c>
      <c r="AC70" s="1" t="s">
        <v>34</v>
      </c>
      <c r="AD70" s="6"/>
      <c r="AE70" s="6"/>
      <c r="AF70" s="1" t="s">
        <v>35</v>
      </c>
      <c r="AG70" s="1" t="s">
        <v>29</v>
      </c>
      <c r="AH70" s="6"/>
      <c r="AI70" s="6"/>
      <c r="AJ70" s="1" t="s">
        <v>36</v>
      </c>
      <c r="AK70" s="1" t="s">
        <v>37</v>
      </c>
      <c r="AL70" s="6"/>
      <c r="AM70" s="6"/>
      <c r="AN70" s="1" t="s">
        <v>38</v>
      </c>
      <c r="AO70" s="1" t="s">
        <v>39</v>
      </c>
      <c r="AP70" s="6"/>
      <c r="AQ70" s="6"/>
      <c r="AR70" s="1" t="s">
        <v>40</v>
      </c>
      <c r="AS70" s="1" t="s">
        <v>41</v>
      </c>
      <c r="AT70" s="6"/>
      <c r="AU70" s="6"/>
      <c r="AV70" s="6"/>
      <c r="AW70" s="6"/>
      <c r="AX70" s="6"/>
      <c r="AY70" s="6"/>
      <c r="AZ70" s="1" t="s">
        <v>42</v>
      </c>
      <c r="BA70" s="1" t="s">
        <v>39</v>
      </c>
      <c r="BB70" s="6"/>
      <c r="BC70" s="6"/>
      <c r="BD70" s="1" t="s">
        <v>42</v>
      </c>
      <c r="BE70" s="1" t="s">
        <v>33</v>
      </c>
      <c r="BF70" s="6"/>
      <c r="BG70" s="6"/>
      <c r="BH70" s="1" t="s">
        <v>42</v>
      </c>
      <c r="BI70" s="1" t="s">
        <v>39</v>
      </c>
      <c r="BJ70" s="6"/>
      <c r="BK70" s="11"/>
      <c r="BL70" s="1" t="s">
        <v>43</v>
      </c>
      <c r="BM70" s="1" t="s">
        <v>44</v>
      </c>
      <c r="BN70" s="6"/>
      <c r="BO70" s="6"/>
      <c r="BP70" s="1" t="s">
        <v>45</v>
      </c>
      <c r="BQ70" s="1" t="s">
        <v>44</v>
      </c>
      <c r="BR70" s="6"/>
      <c r="BS70" s="6"/>
      <c r="BT70" s="1" t="s">
        <v>46</v>
      </c>
      <c r="BU70" s="1" t="s">
        <v>47</v>
      </c>
      <c r="BV70" s="6"/>
      <c r="BW70" s="6"/>
      <c r="BX70" s="1" t="s">
        <v>46</v>
      </c>
      <c r="BY70" s="1" t="s">
        <v>41</v>
      </c>
      <c r="BZ70" s="6"/>
      <c r="CA70" s="6"/>
      <c r="CB70" s="1" t="s">
        <v>46</v>
      </c>
      <c r="CC70" s="1" t="s">
        <v>48</v>
      </c>
      <c r="CD70" s="6"/>
      <c r="CE70" s="6"/>
      <c r="CF70" s="1" t="s">
        <v>46</v>
      </c>
      <c r="CG70" s="1" t="s">
        <v>48</v>
      </c>
      <c r="CH70" s="6"/>
      <c r="CI70" s="6"/>
      <c r="CJ70" s="1" t="s">
        <v>46</v>
      </c>
      <c r="CK70" s="1" t="s">
        <v>39</v>
      </c>
      <c r="CL70" s="6"/>
      <c r="CM70" s="6"/>
      <c r="CN70" s="1" t="s">
        <v>49</v>
      </c>
      <c r="CO70" s="1" t="s">
        <v>39</v>
      </c>
      <c r="CP70" s="6"/>
      <c r="CQ70" s="6"/>
      <c r="CR70" s="1" t="s">
        <v>50</v>
      </c>
      <c r="CS70" s="1" t="s">
        <v>51</v>
      </c>
      <c r="CT70" s="6"/>
      <c r="CU70" s="6"/>
      <c r="CV70" s="1" t="s">
        <v>50</v>
      </c>
      <c r="CW70" s="1" t="s">
        <v>39</v>
      </c>
      <c r="CX70" s="6"/>
      <c r="CY70" s="6"/>
      <c r="CZ70" s="1" t="s">
        <v>50</v>
      </c>
      <c r="DA70" s="1" t="s">
        <v>39</v>
      </c>
      <c r="DB70" s="6"/>
      <c r="DC70" s="6"/>
      <c r="DD70" s="1" t="s">
        <v>59</v>
      </c>
      <c r="DE70" s="1" t="s">
        <v>60</v>
      </c>
      <c r="DF70" s="6"/>
      <c r="DG70" s="6"/>
      <c r="DH70" s="1" t="s">
        <v>52</v>
      </c>
      <c r="DI70" s="1" t="s">
        <v>53</v>
      </c>
      <c r="DJ70" s="6"/>
      <c r="DK70" s="6"/>
      <c r="DL70" s="1" t="s">
        <v>31</v>
      </c>
      <c r="DM70" s="11"/>
    </row>
    <row r="71" spans="1:118" ht="15.75" customHeight="1" x14ac:dyDescent="0.25">
      <c r="A71" s="6">
        <v>70</v>
      </c>
      <c r="B71" s="6">
        <v>1</v>
      </c>
      <c r="C71" s="9" t="s">
        <v>106</v>
      </c>
      <c r="D71" s="8" t="s">
        <v>373</v>
      </c>
      <c r="E71" s="6">
        <v>753.27599999999995</v>
      </c>
      <c r="F71" s="6">
        <v>0</v>
      </c>
      <c r="G71" s="6">
        <v>403.72399999999999</v>
      </c>
      <c r="H71" s="10">
        <v>277.72967999999997</v>
      </c>
      <c r="I71" s="3">
        <f t="shared" si="4"/>
        <v>681.45367999999996</v>
      </c>
      <c r="J71" s="3">
        <f t="shared" si="3"/>
        <v>0</v>
      </c>
      <c r="K71" s="3">
        <f t="shared" si="5"/>
        <v>681.45367999999996</v>
      </c>
      <c r="L71" s="1" t="s">
        <v>28</v>
      </c>
      <c r="M71" s="1" t="s">
        <v>29</v>
      </c>
      <c r="N71" s="6"/>
      <c r="O71" s="6"/>
      <c r="P71" s="1" t="s">
        <v>30</v>
      </c>
      <c r="Q71" s="1" t="s">
        <v>34</v>
      </c>
      <c r="R71" s="6"/>
      <c r="S71" s="6"/>
      <c r="T71" s="1" t="s">
        <v>30</v>
      </c>
      <c r="U71" s="1" t="s">
        <v>32</v>
      </c>
      <c r="V71" s="6"/>
      <c r="W71" s="6"/>
      <c r="X71" s="6" t="s">
        <v>30</v>
      </c>
      <c r="Y71" s="6" t="s">
        <v>33</v>
      </c>
      <c r="Z71" s="6"/>
      <c r="AA71" s="6"/>
      <c r="AB71" s="1" t="s">
        <v>30</v>
      </c>
      <c r="AC71" s="1" t="s">
        <v>34</v>
      </c>
      <c r="AD71" s="6"/>
      <c r="AE71" s="6"/>
      <c r="AF71" s="1" t="s">
        <v>35</v>
      </c>
      <c r="AG71" s="1" t="s">
        <v>29</v>
      </c>
      <c r="AH71" s="6"/>
      <c r="AI71" s="6"/>
      <c r="AJ71" s="1" t="s">
        <v>36</v>
      </c>
      <c r="AK71" s="1" t="s">
        <v>37</v>
      </c>
      <c r="AL71" s="6"/>
      <c r="AM71" s="6"/>
      <c r="AN71" s="1" t="s">
        <v>38</v>
      </c>
      <c r="AO71" s="1" t="s">
        <v>39</v>
      </c>
      <c r="AP71" s="6"/>
      <c r="AQ71" s="6"/>
      <c r="AR71" s="1" t="s">
        <v>40</v>
      </c>
      <c r="AS71" s="1" t="s">
        <v>41</v>
      </c>
      <c r="AT71" s="6"/>
      <c r="AU71" s="6"/>
      <c r="AV71" s="6"/>
      <c r="AW71" s="6"/>
      <c r="AX71" s="6"/>
      <c r="AY71" s="6"/>
      <c r="AZ71" s="1" t="s">
        <v>42</v>
      </c>
      <c r="BA71" s="1" t="s">
        <v>39</v>
      </c>
      <c r="BB71" s="6"/>
      <c r="BC71" s="6"/>
      <c r="BD71" s="1" t="s">
        <v>42</v>
      </c>
      <c r="BE71" s="1" t="s">
        <v>33</v>
      </c>
      <c r="BF71" s="6"/>
      <c r="BG71" s="6"/>
      <c r="BH71" s="1" t="s">
        <v>42</v>
      </c>
      <c r="BI71" s="1" t="s">
        <v>39</v>
      </c>
      <c r="BJ71" s="6"/>
      <c r="BK71" s="11"/>
      <c r="BL71" s="1" t="s">
        <v>43</v>
      </c>
      <c r="BM71" s="1" t="s">
        <v>44</v>
      </c>
      <c r="BN71" s="6"/>
      <c r="BO71" s="6"/>
      <c r="BP71" s="1" t="s">
        <v>45</v>
      </c>
      <c r="BQ71" s="1" t="s">
        <v>44</v>
      </c>
      <c r="BR71" s="6"/>
      <c r="BS71" s="6"/>
      <c r="BT71" s="1" t="s">
        <v>46</v>
      </c>
      <c r="BU71" s="1" t="s">
        <v>47</v>
      </c>
      <c r="BV71" s="6"/>
      <c r="BW71" s="6"/>
      <c r="BX71" s="1" t="s">
        <v>46</v>
      </c>
      <c r="BY71" s="1" t="s">
        <v>41</v>
      </c>
      <c r="BZ71" s="6"/>
      <c r="CA71" s="6"/>
      <c r="CB71" s="1" t="s">
        <v>46</v>
      </c>
      <c r="CC71" s="1" t="s">
        <v>48</v>
      </c>
      <c r="CD71" s="6"/>
      <c r="CE71" s="6"/>
      <c r="CF71" s="1" t="s">
        <v>46</v>
      </c>
      <c r="CG71" s="1" t="s">
        <v>48</v>
      </c>
      <c r="CH71" s="6"/>
      <c r="CI71" s="6"/>
      <c r="CJ71" s="1" t="s">
        <v>46</v>
      </c>
      <c r="CK71" s="1" t="s">
        <v>39</v>
      </c>
      <c r="CL71" s="6"/>
      <c r="CM71" s="6"/>
      <c r="CN71" s="1" t="s">
        <v>49</v>
      </c>
      <c r="CO71" s="1" t="s">
        <v>39</v>
      </c>
      <c r="CP71" s="6"/>
      <c r="CQ71" s="6"/>
      <c r="CR71" s="1" t="s">
        <v>50</v>
      </c>
      <c r="CS71" s="1" t="s">
        <v>51</v>
      </c>
      <c r="CT71" s="6"/>
      <c r="CU71" s="6"/>
      <c r="CV71" s="1" t="s">
        <v>50</v>
      </c>
      <c r="CW71" s="1" t="s">
        <v>39</v>
      </c>
      <c r="CX71" s="6"/>
      <c r="CY71" s="6"/>
      <c r="CZ71" s="1" t="s">
        <v>50</v>
      </c>
      <c r="DA71" s="1" t="s">
        <v>39</v>
      </c>
      <c r="DB71" s="6"/>
      <c r="DC71" s="6"/>
      <c r="DD71" s="1" t="s">
        <v>59</v>
      </c>
      <c r="DE71" s="1" t="s">
        <v>60</v>
      </c>
      <c r="DF71" s="6"/>
      <c r="DG71" s="6"/>
      <c r="DH71" s="1" t="s">
        <v>52</v>
      </c>
      <c r="DI71" s="1" t="s">
        <v>53</v>
      </c>
      <c r="DJ71" s="6"/>
      <c r="DK71" s="6"/>
      <c r="DL71" s="1" t="s">
        <v>31</v>
      </c>
      <c r="DM71" s="11"/>
    </row>
    <row r="72" spans="1:118" ht="15.75" customHeight="1" x14ac:dyDescent="0.25">
      <c r="A72" s="6">
        <v>71</v>
      </c>
      <c r="B72" s="6">
        <v>1</v>
      </c>
      <c r="C72" s="9" t="s">
        <v>107</v>
      </c>
      <c r="D72" s="8" t="s">
        <v>373</v>
      </c>
      <c r="E72" s="6">
        <v>-45.933999999999997</v>
      </c>
      <c r="F72" s="6">
        <v>32.496000000000002</v>
      </c>
      <c r="G72" s="6">
        <v>-85.518000000000001</v>
      </c>
      <c r="H72" s="10">
        <v>144.6696</v>
      </c>
      <c r="I72" s="3">
        <f t="shared" si="4"/>
        <v>59.151600000000002</v>
      </c>
      <c r="J72" s="3">
        <f t="shared" si="3"/>
        <v>0</v>
      </c>
      <c r="K72" s="3">
        <f t="shared" si="5"/>
        <v>59.151600000000002</v>
      </c>
      <c r="L72" s="1" t="s">
        <v>28</v>
      </c>
      <c r="M72" s="1" t="s">
        <v>29</v>
      </c>
      <c r="N72" s="6"/>
      <c r="O72" s="6"/>
      <c r="P72" s="1" t="s">
        <v>30</v>
      </c>
      <c r="Q72" s="1" t="s">
        <v>34</v>
      </c>
      <c r="R72" s="6"/>
      <c r="S72" s="6"/>
      <c r="T72" s="1" t="s">
        <v>30</v>
      </c>
      <c r="U72" s="1" t="s">
        <v>32</v>
      </c>
      <c r="V72" s="6"/>
      <c r="W72" s="6"/>
      <c r="X72" s="6" t="s">
        <v>30</v>
      </c>
      <c r="Y72" s="6" t="s">
        <v>33</v>
      </c>
      <c r="Z72" s="6"/>
      <c r="AA72" s="6"/>
      <c r="AB72" s="1" t="s">
        <v>30</v>
      </c>
      <c r="AC72" s="1" t="s">
        <v>34</v>
      </c>
      <c r="AD72" s="6"/>
      <c r="AE72" s="6"/>
      <c r="AF72" s="1" t="s">
        <v>35</v>
      </c>
      <c r="AG72" s="1" t="s">
        <v>29</v>
      </c>
      <c r="AH72" s="6"/>
      <c r="AI72" s="6"/>
      <c r="AJ72" s="1" t="s">
        <v>36</v>
      </c>
      <c r="AK72" s="1" t="s">
        <v>37</v>
      </c>
      <c r="AL72" s="6"/>
      <c r="AM72" s="6"/>
      <c r="AN72" s="1" t="s">
        <v>38</v>
      </c>
      <c r="AO72" s="1" t="s">
        <v>39</v>
      </c>
      <c r="AP72" s="6"/>
      <c r="AQ72" s="6"/>
      <c r="AR72" s="1" t="s">
        <v>40</v>
      </c>
      <c r="AS72" s="1" t="s">
        <v>41</v>
      </c>
      <c r="AT72" s="6"/>
      <c r="AU72" s="6"/>
      <c r="AV72" s="6"/>
      <c r="AW72" s="6"/>
      <c r="AX72" s="6"/>
      <c r="AY72" s="6"/>
      <c r="AZ72" s="1" t="s">
        <v>42</v>
      </c>
      <c r="BA72" s="1" t="s">
        <v>39</v>
      </c>
      <c r="BB72" s="6"/>
      <c r="BC72" s="6"/>
      <c r="BD72" s="1" t="s">
        <v>42</v>
      </c>
      <c r="BE72" s="1" t="s">
        <v>33</v>
      </c>
      <c r="BF72" s="6"/>
      <c r="BG72" s="6"/>
      <c r="BH72" s="1" t="s">
        <v>42</v>
      </c>
      <c r="BI72" s="1" t="s">
        <v>39</v>
      </c>
      <c r="BJ72" s="6"/>
      <c r="BK72" s="11"/>
      <c r="BL72" s="1" t="s">
        <v>43</v>
      </c>
      <c r="BM72" s="1" t="s">
        <v>44</v>
      </c>
      <c r="BN72" s="6"/>
      <c r="BO72" s="6"/>
      <c r="BP72" s="1" t="s">
        <v>45</v>
      </c>
      <c r="BQ72" s="1" t="s">
        <v>44</v>
      </c>
      <c r="BR72" s="6"/>
      <c r="BS72" s="6"/>
      <c r="BT72" s="1" t="s">
        <v>46</v>
      </c>
      <c r="BU72" s="1" t="s">
        <v>47</v>
      </c>
      <c r="BV72" s="6"/>
      <c r="BW72" s="6"/>
      <c r="BX72" s="1" t="s">
        <v>46</v>
      </c>
      <c r="BY72" s="1" t="s">
        <v>41</v>
      </c>
      <c r="BZ72" s="6"/>
      <c r="CA72" s="6"/>
      <c r="CB72" s="1" t="s">
        <v>46</v>
      </c>
      <c r="CC72" s="1" t="s">
        <v>48</v>
      </c>
      <c r="CD72" s="6"/>
      <c r="CE72" s="6"/>
      <c r="CF72" s="1" t="s">
        <v>46</v>
      </c>
      <c r="CG72" s="1" t="s">
        <v>48</v>
      </c>
      <c r="CH72" s="6"/>
      <c r="CI72" s="6"/>
      <c r="CJ72" s="1" t="s">
        <v>46</v>
      </c>
      <c r="CK72" s="1" t="s">
        <v>39</v>
      </c>
      <c r="CL72" s="6"/>
      <c r="CM72" s="6"/>
      <c r="CN72" s="1" t="s">
        <v>49</v>
      </c>
      <c r="CO72" s="1" t="s">
        <v>39</v>
      </c>
      <c r="CP72" s="6"/>
      <c r="CQ72" s="6"/>
      <c r="CR72" s="1" t="s">
        <v>50</v>
      </c>
      <c r="CS72" s="1" t="s">
        <v>51</v>
      </c>
      <c r="CT72" s="6"/>
      <c r="CU72" s="6"/>
      <c r="CV72" s="1" t="s">
        <v>50</v>
      </c>
      <c r="CW72" s="1" t="s">
        <v>39</v>
      </c>
      <c r="CX72" s="6"/>
      <c r="CY72" s="6"/>
      <c r="CZ72" s="1" t="s">
        <v>50</v>
      </c>
      <c r="DA72" s="1" t="s">
        <v>39</v>
      </c>
      <c r="DB72" s="6"/>
      <c r="DC72" s="6"/>
      <c r="DD72" s="1" t="s">
        <v>59</v>
      </c>
      <c r="DE72" s="1" t="s">
        <v>60</v>
      </c>
      <c r="DF72" s="6"/>
      <c r="DG72" s="6"/>
      <c r="DH72" s="1" t="s">
        <v>52</v>
      </c>
      <c r="DI72" s="1" t="s">
        <v>53</v>
      </c>
      <c r="DJ72" s="6"/>
      <c r="DK72" s="6"/>
      <c r="DL72" s="1" t="s">
        <v>31</v>
      </c>
      <c r="DM72" s="11"/>
    </row>
    <row r="73" spans="1:118" s="42" customFormat="1" ht="15.75" customHeight="1" x14ac:dyDescent="0.25">
      <c r="A73" s="35">
        <v>72</v>
      </c>
      <c r="B73" s="35">
        <v>1</v>
      </c>
      <c r="C73" s="36" t="s">
        <v>108</v>
      </c>
      <c r="D73" s="37" t="s">
        <v>373</v>
      </c>
      <c r="E73" s="35">
        <v>345.94299999999998</v>
      </c>
      <c r="F73" s="35">
        <v>0.437</v>
      </c>
      <c r="G73" s="35">
        <v>344.68099999999998</v>
      </c>
      <c r="H73" s="38">
        <v>162.68423999999999</v>
      </c>
      <c r="I73" s="39">
        <f t="shared" si="4"/>
        <v>507.36523999999997</v>
      </c>
      <c r="J73" s="39">
        <f t="shared" si="3"/>
        <v>0.91700000000000004</v>
      </c>
      <c r="K73" s="3">
        <f t="shared" si="5"/>
        <v>506.44824</v>
      </c>
      <c r="L73" s="40" t="s">
        <v>28</v>
      </c>
      <c r="M73" s="40" t="s">
        <v>29</v>
      </c>
      <c r="N73" s="35"/>
      <c r="O73" s="35"/>
      <c r="P73" s="40" t="s">
        <v>30</v>
      </c>
      <c r="Q73" s="40" t="s">
        <v>34</v>
      </c>
      <c r="R73" s="35"/>
      <c r="S73" s="35"/>
      <c r="T73" s="40" t="s">
        <v>30</v>
      </c>
      <c r="U73" s="40" t="s">
        <v>32</v>
      </c>
      <c r="V73" s="35"/>
      <c r="W73" s="35"/>
      <c r="X73" s="35" t="s">
        <v>30</v>
      </c>
      <c r="Y73" s="35" t="s">
        <v>33</v>
      </c>
      <c r="Z73" s="35"/>
      <c r="AA73" s="35"/>
      <c r="AB73" s="40" t="s">
        <v>30</v>
      </c>
      <c r="AC73" s="40" t="s">
        <v>34</v>
      </c>
      <c r="AD73" s="35"/>
      <c r="AE73" s="35"/>
      <c r="AF73" s="40" t="s">
        <v>35</v>
      </c>
      <c r="AG73" s="40" t="s">
        <v>29</v>
      </c>
      <c r="AH73" s="35"/>
      <c r="AI73" s="35"/>
      <c r="AJ73" s="40" t="s">
        <v>36</v>
      </c>
      <c r="AK73" s="40" t="s">
        <v>37</v>
      </c>
      <c r="AL73" s="35"/>
      <c r="AM73" s="35"/>
      <c r="AN73" s="40" t="s">
        <v>38</v>
      </c>
      <c r="AO73" s="40" t="s">
        <v>39</v>
      </c>
      <c r="AP73" s="35"/>
      <c r="AQ73" s="35"/>
      <c r="AR73" s="40" t="s">
        <v>40</v>
      </c>
      <c r="AS73" s="40" t="s">
        <v>41</v>
      </c>
      <c r="AT73" s="35"/>
      <c r="AU73" s="35"/>
      <c r="AV73" s="35"/>
      <c r="AW73" s="35"/>
      <c r="AX73" s="35"/>
      <c r="AY73" s="35"/>
      <c r="AZ73" s="40" t="s">
        <v>42</v>
      </c>
      <c r="BA73" s="40" t="s">
        <v>39</v>
      </c>
      <c r="BB73" s="35"/>
      <c r="BC73" s="35"/>
      <c r="BD73" s="40" t="s">
        <v>42</v>
      </c>
      <c r="BE73" s="40" t="s">
        <v>33</v>
      </c>
      <c r="BF73" s="35"/>
      <c r="BG73" s="35"/>
      <c r="BH73" s="40" t="s">
        <v>42</v>
      </c>
      <c r="BI73" s="40" t="s">
        <v>39</v>
      </c>
      <c r="BJ73" s="35"/>
      <c r="BK73" s="41"/>
      <c r="BL73" s="40" t="s">
        <v>43</v>
      </c>
      <c r="BM73" s="40" t="s">
        <v>44</v>
      </c>
      <c r="BN73" s="35"/>
      <c r="BO73" s="35"/>
      <c r="BP73" s="40" t="s">
        <v>45</v>
      </c>
      <c r="BQ73" s="40" t="s">
        <v>44</v>
      </c>
      <c r="BR73" s="35"/>
      <c r="BS73" s="35"/>
      <c r="BT73" s="40" t="s">
        <v>46</v>
      </c>
      <c r="BU73" s="40" t="s">
        <v>47</v>
      </c>
      <c r="BV73" s="35"/>
      <c r="BW73" s="35"/>
      <c r="BX73" s="40" t="s">
        <v>46</v>
      </c>
      <c r="BY73" s="40" t="s">
        <v>41</v>
      </c>
      <c r="BZ73" s="35"/>
      <c r="CA73" s="35"/>
      <c r="CB73" s="40" t="s">
        <v>46</v>
      </c>
      <c r="CC73" s="40" t="s">
        <v>48</v>
      </c>
      <c r="CD73" s="35"/>
      <c r="CE73" s="35"/>
      <c r="CF73" s="40" t="s">
        <v>46</v>
      </c>
      <c r="CG73" s="40" t="s">
        <v>48</v>
      </c>
      <c r="CH73" s="35"/>
      <c r="CI73" s="35"/>
      <c r="CJ73" s="40" t="s">
        <v>46</v>
      </c>
      <c r="CK73" s="40" t="s">
        <v>39</v>
      </c>
      <c r="CL73" s="35"/>
      <c r="CM73" s="35"/>
      <c r="CN73" s="40" t="s">
        <v>49</v>
      </c>
      <c r="CO73" s="40" t="s">
        <v>39</v>
      </c>
      <c r="CP73" s="35"/>
      <c r="CQ73" s="35"/>
      <c r="CR73" s="40" t="s">
        <v>50</v>
      </c>
      <c r="CS73" s="40" t="s">
        <v>51</v>
      </c>
      <c r="CT73" s="35"/>
      <c r="CU73" s="35"/>
      <c r="CV73" s="40" t="s">
        <v>50</v>
      </c>
      <c r="CW73" s="40" t="s">
        <v>39</v>
      </c>
      <c r="CX73" s="35">
        <v>1</v>
      </c>
      <c r="CY73" s="35">
        <v>0.91700000000000004</v>
      </c>
      <c r="CZ73" s="40" t="s">
        <v>50</v>
      </c>
      <c r="DA73" s="40" t="s">
        <v>39</v>
      </c>
      <c r="DB73" s="35"/>
      <c r="DC73" s="35"/>
      <c r="DD73" s="40" t="s">
        <v>59</v>
      </c>
      <c r="DE73" s="40" t="s">
        <v>60</v>
      </c>
      <c r="DF73" s="35"/>
      <c r="DG73" s="35"/>
      <c r="DH73" s="40" t="s">
        <v>52</v>
      </c>
      <c r="DI73" s="40" t="s">
        <v>53</v>
      </c>
      <c r="DJ73" s="35"/>
      <c r="DK73" s="35"/>
      <c r="DL73" s="40" t="s">
        <v>31</v>
      </c>
      <c r="DM73" s="41"/>
    </row>
    <row r="74" spans="1:118" ht="15.75" customHeight="1" x14ac:dyDescent="0.25">
      <c r="A74" s="6">
        <v>73</v>
      </c>
      <c r="B74" s="6">
        <v>1</v>
      </c>
      <c r="C74" s="9" t="s">
        <v>109</v>
      </c>
      <c r="D74" s="8" t="s">
        <v>373</v>
      </c>
      <c r="E74" s="6">
        <v>114.629</v>
      </c>
      <c r="F74" s="6">
        <v>55.366</v>
      </c>
      <c r="G74" s="6">
        <v>49.344000000000001</v>
      </c>
      <c r="H74" s="10">
        <v>83.050560000000004</v>
      </c>
      <c r="I74" s="3">
        <f t="shared" si="4"/>
        <v>132.39456000000001</v>
      </c>
      <c r="J74" s="3">
        <f t="shared" si="3"/>
        <v>0</v>
      </c>
      <c r="K74" s="3">
        <f t="shared" si="5"/>
        <v>132.39456000000001</v>
      </c>
      <c r="L74" s="1" t="s">
        <v>28</v>
      </c>
      <c r="M74" s="1" t="s">
        <v>29</v>
      </c>
      <c r="N74" s="6"/>
      <c r="O74" s="6"/>
      <c r="P74" s="1" t="s">
        <v>30</v>
      </c>
      <c r="Q74" s="1" t="s">
        <v>34</v>
      </c>
      <c r="R74" s="6"/>
      <c r="S74" s="6"/>
      <c r="T74" s="1" t="s">
        <v>30</v>
      </c>
      <c r="U74" s="1" t="s">
        <v>32</v>
      </c>
      <c r="V74" s="6"/>
      <c r="W74" s="6"/>
      <c r="X74" s="6" t="s">
        <v>30</v>
      </c>
      <c r="Y74" s="6" t="s">
        <v>33</v>
      </c>
      <c r="Z74" s="6"/>
      <c r="AA74" s="6"/>
      <c r="AB74" s="1" t="s">
        <v>30</v>
      </c>
      <c r="AC74" s="1" t="s">
        <v>34</v>
      </c>
      <c r="AD74" s="6"/>
      <c r="AE74" s="6"/>
      <c r="AF74" s="1" t="s">
        <v>35</v>
      </c>
      <c r="AG74" s="1" t="s">
        <v>29</v>
      </c>
      <c r="AH74" s="6"/>
      <c r="AI74" s="6"/>
      <c r="AJ74" s="1" t="s">
        <v>36</v>
      </c>
      <c r="AK74" s="1" t="s">
        <v>37</v>
      </c>
      <c r="AL74" s="6"/>
      <c r="AM74" s="6"/>
      <c r="AN74" s="1" t="s">
        <v>38</v>
      </c>
      <c r="AO74" s="1" t="s">
        <v>39</v>
      </c>
      <c r="AP74" s="6"/>
      <c r="AQ74" s="6"/>
      <c r="AR74" s="1" t="s">
        <v>40</v>
      </c>
      <c r="AS74" s="1" t="s">
        <v>41</v>
      </c>
      <c r="AT74" s="6"/>
      <c r="AU74" s="6"/>
      <c r="AV74" s="6"/>
      <c r="AW74" s="6"/>
      <c r="AX74" s="6"/>
      <c r="AY74" s="6"/>
      <c r="AZ74" s="1" t="s">
        <v>42</v>
      </c>
      <c r="BA74" s="1" t="s">
        <v>39</v>
      </c>
      <c r="BB74" s="6"/>
      <c r="BC74" s="6"/>
      <c r="BD74" s="1" t="s">
        <v>42</v>
      </c>
      <c r="BE74" s="1" t="s">
        <v>33</v>
      </c>
      <c r="BF74" s="6"/>
      <c r="BG74" s="6"/>
      <c r="BH74" s="1" t="s">
        <v>42</v>
      </c>
      <c r="BI74" s="1" t="s">
        <v>39</v>
      </c>
      <c r="BJ74" s="6"/>
      <c r="BK74" s="11"/>
      <c r="BL74" s="1" t="s">
        <v>43</v>
      </c>
      <c r="BM74" s="1" t="s">
        <v>44</v>
      </c>
      <c r="BN74" s="6"/>
      <c r="BO74" s="6"/>
      <c r="BP74" s="1" t="s">
        <v>45</v>
      </c>
      <c r="BQ74" s="1" t="s">
        <v>44</v>
      </c>
      <c r="BR74" s="6"/>
      <c r="BS74" s="6"/>
      <c r="BT74" s="1" t="s">
        <v>46</v>
      </c>
      <c r="BU74" s="1" t="s">
        <v>47</v>
      </c>
      <c r="BV74" s="6"/>
      <c r="BW74" s="6"/>
      <c r="BX74" s="1" t="s">
        <v>46</v>
      </c>
      <c r="BY74" s="1" t="s">
        <v>41</v>
      </c>
      <c r="BZ74" s="6"/>
      <c r="CA74" s="6"/>
      <c r="CB74" s="1" t="s">
        <v>46</v>
      </c>
      <c r="CC74" s="1" t="s">
        <v>48</v>
      </c>
      <c r="CD74" s="6"/>
      <c r="CE74" s="6"/>
      <c r="CF74" s="1" t="s">
        <v>46</v>
      </c>
      <c r="CG74" s="1" t="s">
        <v>48</v>
      </c>
      <c r="CH74" s="6"/>
      <c r="CI74" s="6"/>
      <c r="CJ74" s="1" t="s">
        <v>46</v>
      </c>
      <c r="CK74" s="1" t="s">
        <v>39</v>
      </c>
      <c r="CL74" s="6"/>
      <c r="CM74" s="6"/>
      <c r="CN74" s="1" t="s">
        <v>49</v>
      </c>
      <c r="CO74" s="1" t="s">
        <v>39</v>
      </c>
      <c r="CP74" s="6"/>
      <c r="CQ74" s="6"/>
      <c r="CR74" s="1" t="s">
        <v>50</v>
      </c>
      <c r="CS74" s="1" t="s">
        <v>51</v>
      </c>
      <c r="CT74" s="6"/>
      <c r="CU74" s="6"/>
      <c r="CV74" s="1" t="s">
        <v>50</v>
      </c>
      <c r="CW74" s="1" t="s">
        <v>39</v>
      </c>
      <c r="CX74" s="6"/>
      <c r="CY74" s="6"/>
      <c r="CZ74" s="1" t="s">
        <v>50</v>
      </c>
      <c r="DA74" s="1" t="s">
        <v>39</v>
      </c>
      <c r="DB74" s="6"/>
      <c r="DC74" s="6"/>
      <c r="DD74" s="1" t="s">
        <v>59</v>
      </c>
      <c r="DE74" s="1" t="s">
        <v>60</v>
      </c>
      <c r="DF74" s="6"/>
      <c r="DG74" s="6"/>
      <c r="DH74" s="1" t="s">
        <v>52</v>
      </c>
      <c r="DI74" s="1" t="s">
        <v>53</v>
      </c>
      <c r="DJ74" s="6"/>
      <c r="DK74" s="6"/>
      <c r="DL74" s="1" t="s">
        <v>31</v>
      </c>
      <c r="DM74" s="11"/>
    </row>
    <row r="75" spans="1:118" s="42" customFormat="1" ht="15.75" customHeight="1" x14ac:dyDescent="0.25">
      <c r="A75" s="35">
        <v>74</v>
      </c>
      <c r="B75" s="35">
        <v>1</v>
      </c>
      <c r="C75" s="36" t="s">
        <v>110</v>
      </c>
      <c r="D75" s="37" t="s">
        <v>373</v>
      </c>
      <c r="E75" s="35">
        <v>-63.706000000000003</v>
      </c>
      <c r="F75" s="35">
        <v>40.908999999999999</v>
      </c>
      <c r="G75" s="35">
        <v>-127.59</v>
      </c>
      <c r="H75" s="38">
        <v>217.2612</v>
      </c>
      <c r="I75" s="39">
        <f t="shared" si="4"/>
        <v>89.671199999999999</v>
      </c>
      <c r="J75" s="39">
        <f t="shared" si="3"/>
        <v>23.879000000000001</v>
      </c>
      <c r="K75" s="3">
        <f t="shared" si="5"/>
        <v>65.792199999999994</v>
      </c>
      <c r="L75" s="40" t="s">
        <v>28</v>
      </c>
      <c r="M75" s="40" t="s">
        <v>29</v>
      </c>
      <c r="N75" s="35"/>
      <c r="O75" s="35"/>
      <c r="P75" s="40" t="s">
        <v>30</v>
      </c>
      <c r="Q75" s="40" t="s">
        <v>34</v>
      </c>
      <c r="R75" s="35"/>
      <c r="S75" s="35"/>
      <c r="T75" s="40" t="s">
        <v>30</v>
      </c>
      <c r="U75" s="40" t="s">
        <v>32</v>
      </c>
      <c r="V75" s="35"/>
      <c r="W75" s="35"/>
      <c r="X75" s="35" t="s">
        <v>30</v>
      </c>
      <c r="Y75" s="35" t="s">
        <v>33</v>
      </c>
      <c r="Z75" s="35"/>
      <c r="AA75" s="35"/>
      <c r="AB75" s="40" t="s">
        <v>30</v>
      </c>
      <c r="AC75" s="40" t="s">
        <v>34</v>
      </c>
      <c r="AD75" s="35"/>
      <c r="AE75" s="35"/>
      <c r="AF75" s="40" t="s">
        <v>35</v>
      </c>
      <c r="AG75" s="40" t="s">
        <v>29</v>
      </c>
      <c r="AH75" s="35"/>
      <c r="AI75" s="35"/>
      <c r="AJ75" s="40" t="s">
        <v>36</v>
      </c>
      <c r="AK75" s="40" t="s">
        <v>37</v>
      </c>
      <c r="AL75" s="35"/>
      <c r="AM75" s="35"/>
      <c r="AN75" s="40" t="s">
        <v>38</v>
      </c>
      <c r="AO75" s="40" t="s">
        <v>39</v>
      </c>
      <c r="AP75" s="35"/>
      <c r="AQ75" s="35"/>
      <c r="AR75" s="40" t="s">
        <v>40</v>
      </c>
      <c r="AS75" s="40" t="s">
        <v>41</v>
      </c>
      <c r="AT75" s="35"/>
      <c r="AU75" s="35"/>
      <c r="AV75" s="35"/>
      <c r="AW75" s="35"/>
      <c r="AX75" s="35"/>
      <c r="AY75" s="35"/>
      <c r="AZ75" s="40" t="s">
        <v>42</v>
      </c>
      <c r="BA75" s="40" t="s">
        <v>39</v>
      </c>
      <c r="BB75" s="35"/>
      <c r="BC75" s="35"/>
      <c r="BD75" s="40" t="s">
        <v>42</v>
      </c>
      <c r="BE75" s="40" t="s">
        <v>33</v>
      </c>
      <c r="BF75" s="35"/>
      <c r="BG75" s="35"/>
      <c r="BH75" s="40" t="s">
        <v>42</v>
      </c>
      <c r="BI75" s="40" t="s">
        <v>39</v>
      </c>
      <c r="BJ75" s="35"/>
      <c r="BK75" s="41"/>
      <c r="BL75" s="40" t="s">
        <v>43</v>
      </c>
      <c r="BM75" s="40" t="s">
        <v>44</v>
      </c>
      <c r="BN75" s="35"/>
      <c r="BO75" s="35"/>
      <c r="BP75" s="40" t="s">
        <v>45</v>
      </c>
      <c r="BQ75" s="40" t="s">
        <v>44</v>
      </c>
      <c r="BR75" s="35"/>
      <c r="BS75" s="35"/>
      <c r="BT75" s="40" t="s">
        <v>46</v>
      </c>
      <c r="BU75" s="40" t="s">
        <v>47</v>
      </c>
      <c r="BV75" s="35"/>
      <c r="BW75" s="35"/>
      <c r="BX75" s="40" t="s">
        <v>46</v>
      </c>
      <c r="BY75" s="40" t="s">
        <v>41</v>
      </c>
      <c r="BZ75" s="35"/>
      <c r="CA75" s="35"/>
      <c r="CB75" s="40" t="s">
        <v>46</v>
      </c>
      <c r="CC75" s="40" t="s">
        <v>48</v>
      </c>
      <c r="CD75" s="35">
        <v>0.02</v>
      </c>
      <c r="CE75" s="35">
        <v>21.538</v>
      </c>
      <c r="CF75" s="40" t="s">
        <v>46</v>
      </c>
      <c r="CG75" s="40" t="s">
        <v>48</v>
      </c>
      <c r="CH75" s="35"/>
      <c r="CI75" s="35"/>
      <c r="CJ75" s="40" t="s">
        <v>46</v>
      </c>
      <c r="CK75" s="40" t="s">
        <v>39</v>
      </c>
      <c r="CL75" s="35"/>
      <c r="CM75" s="35"/>
      <c r="CN75" s="40" t="s">
        <v>49</v>
      </c>
      <c r="CO75" s="40" t="s">
        <v>39</v>
      </c>
      <c r="CP75" s="35">
        <v>4</v>
      </c>
      <c r="CQ75" s="35">
        <v>2.3410000000000002</v>
      </c>
      <c r="CR75" s="40" t="s">
        <v>50</v>
      </c>
      <c r="CS75" s="40" t="s">
        <v>51</v>
      </c>
      <c r="CT75" s="35"/>
      <c r="CU75" s="35"/>
      <c r="CV75" s="40" t="s">
        <v>50</v>
      </c>
      <c r="CW75" s="40" t="s">
        <v>39</v>
      </c>
      <c r="CX75" s="35"/>
      <c r="CY75" s="35"/>
      <c r="CZ75" s="40" t="s">
        <v>50</v>
      </c>
      <c r="DA75" s="40" t="s">
        <v>39</v>
      </c>
      <c r="DB75" s="35"/>
      <c r="DC75" s="35"/>
      <c r="DD75" s="40" t="s">
        <v>59</v>
      </c>
      <c r="DE75" s="40" t="s">
        <v>60</v>
      </c>
      <c r="DF75" s="35"/>
      <c r="DG75" s="35"/>
      <c r="DH75" s="40" t="s">
        <v>52</v>
      </c>
      <c r="DI75" s="40" t="s">
        <v>53</v>
      </c>
      <c r="DJ75" s="35"/>
      <c r="DK75" s="35"/>
      <c r="DL75" s="40" t="s">
        <v>31</v>
      </c>
      <c r="DM75" s="41"/>
    </row>
    <row r="76" spans="1:118" ht="15.75" customHeight="1" x14ac:dyDescent="0.25">
      <c r="A76" s="6">
        <v>75</v>
      </c>
      <c r="B76" s="6">
        <v>1</v>
      </c>
      <c r="C76" s="9" t="s">
        <v>111</v>
      </c>
      <c r="D76" s="8" t="s">
        <v>373</v>
      </c>
      <c r="E76" s="6">
        <f>1.705+172.618</f>
        <v>174.32300000000001</v>
      </c>
      <c r="F76" s="6">
        <v>23.776</v>
      </c>
      <c r="G76" s="6">
        <f>1.705+136.121</f>
        <v>137.82600000000002</v>
      </c>
      <c r="H76" s="10">
        <v>95.525279999999995</v>
      </c>
      <c r="I76" s="3">
        <f t="shared" si="4"/>
        <v>233.35128000000003</v>
      </c>
      <c r="J76" s="3">
        <f t="shared" si="3"/>
        <v>229.55099999999999</v>
      </c>
      <c r="K76" s="3">
        <f t="shared" si="5"/>
        <v>3.8002800000000434</v>
      </c>
      <c r="L76" s="1" t="s">
        <v>28</v>
      </c>
      <c r="M76" s="1" t="s">
        <v>29</v>
      </c>
      <c r="N76" s="6"/>
      <c r="O76" s="6"/>
      <c r="P76" s="1" t="s">
        <v>30</v>
      </c>
      <c r="Q76" s="1" t="s">
        <v>34</v>
      </c>
      <c r="R76" s="6"/>
      <c r="S76" s="6"/>
      <c r="T76" s="1" t="s">
        <v>30</v>
      </c>
      <c r="U76" s="1" t="s">
        <v>32</v>
      </c>
      <c r="V76" s="6"/>
      <c r="W76" s="6"/>
      <c r="X76" s="6" t="s">
        <v>30</v>
      </c>
      <c r="Y76" s="6" t="s">
        <v>33</v>
      </c>
      <c r="Z76" s="6"/>
      <c r="AA76" s="6"/>
      <c r="AB76" s="1" t="s">
        <v>30</v>
      </c>
      <c r="AC76" s="1" t="s">
        <v>34</v>
      </c>
      <c r="AD76" s="6"/>
      <c r="AE76" s="6"/>
      <c r="AF76" s="1" t="s">
        <v>35</v>
      </c>
      <c r="AG76" s="1" t="s">
        <v>29</v>
      </c>
      <c r="AH76" s="6"/>
      <c r="AI76" s="6"/>
      <c r="AJ76" s="1" t="s">
        <v>36</v>
      </c>
      <c r="AK76" s="1" t="s">
        <v>37</v>
      </c>
      <c r="AL76" s="6">
        <v>0.11899999999999999</v>
      </c>
      <c r="AM76" s="6">
        <v>229.55099999999999</v>
      </c>
      <c r="AN76" s="1" t="s">
        <v>38</v>
      </c>
      <c r="AO76" s="1" t="s">
        <v>39</v>
      </c>
      <c r="AP76" s="6"/>
      <c r="AQ76" s="6"/>
      <c r="AR76" s="1" t="s">
        <v>40</v>
      </c>
      <c r="AS76" s="1" t="s">
        <v>41</v>
      </c>
      <c r="AT76" s="6"/>
      <c r="AU76" s="6"/>
      <c r="AV76" s="6"/>
      <c r="AW76" s="6"/>
      <c r="AX76" s="6"/>
      <c r="AY76" s="6"/>
      <c r="AZ76" s="1" t="s">
        <v>42</v>
      </c>
      <c r="BA76" s="1" t="s">
        <v>39</v>
      </c>
      <c r="BB76" s="6"/>
      <c r="BC76" s="6"/>
      <c r="BD76" s="1" t="s">
        <v>42</v>
      </c>
      <c r="BE76" s="1" t="s">
        <v>33</v>
      </c>
      <c r="BF76" s="6"/>
      <c r="BG76" s="6"/>
      <c r="BH76" s="1" t="s">
        <v>42</v>
      </c>
      <c r="BI76" s="1" t="s">
        <v>39</v>
      </c>
      <c r="BJ76" s="6"/>
      <c r="BK76" s="11"/>
      <c r="BL76" s="1" t="s">
        <v>43</v>
      </c>
      <c r="BM76" s="1" t="s">
        <v>44</v>
      </c>
      <c r="BN76" s="6"/>
      <c r="BO76" s="6"/>
      <c r="BP76" s="1" t="s">
        <v>45</v>
      </c>
      <c r="BQ76" s="1" t="s">
        <v>44</v>
      </c>
      <c r="BR76" s="6"/>
      <c r="BS76" s="6"/>
      <c r="BT76" s="1" t="s">
        <v>46</v>
      </c>
      <c r="BU76" s="1" t="s">
        <v>47</v>
      </c>
      <c r="BV76" s="6"/>
      <c r="BW76" s="6"/>
      <c r="BX76" s="1" t="s">
        <v>46</v>
      </c>
      <c r="BY76" s="1" t="s">
        <v>41</v>
      </c>
      <c r="BZ76" s="6"/>
      <c r="CA76" s="6"/>
      <c r="CB76" s="1" t="s">
        <v>46</v>
      </c>
      <c r="CC76" s="1" t="s">
        <v>48</v>
      </c>
      <c r="CD76" s="6"/>
      <c r="CE76" s="6"/>
      <c r="CF76" s="1" t="s">
        <v>46</v>
      </c>
      <c r="CG76" s="1" t="s">
        <v>48</v>
      </c>
      <c r="CH76" s="6"/>
      <c r="CI76" s="6"/>
      <c r="CJ76" s="1" t="s">
        <v>46</v>
      </c>
      <c r="CK76" s="1" t="s">
        <v>39</v>
      </c>
      <c r="CL76" s="6"/>
      <c r="CM76" s="6"/>
      <c r="CN76" s="1" t="s">
        <v>49</v>
      </c>
      <c r="CO76" s="1" t="s">
        <v>39</v>
      </c>
      <c r="CP76" s="6"/>
      <c r="CQ76" s="6"/>
      <c r="CR76" s="1" t="s">
        <v>50</v>
      </c>
      <c r="CS76" s="1" t="s">
        <v>51</v>
      </c>
      <c r="CT76" s="6"/>
      <c r="CU76" s="6"/>
      <c r="CV76" s="1" t="s">
        <v>50</v>
      </c>
      <c r="CW76" s="1" t="s">
        <v>39</v>
      </c>
      <c r="CX76" s="6"/>
      <c r="CY76" s="6"/>
      <c r="CZ76" s="1" t="s">
        <v>50</v>
      </c>
      <c r="DA76" s="1" t="s">
        <v>39</v>
      </c>
      <c r="DB76" s="6"/>
      <c r="DC76" s="6"/>
      <c r="DD76" s="1" t="s">
        <v>59</v>
      </c>
      <c r="DE76" s="1" t="s">
        <v>60</v>
      </c>
      <c r="DF76" s="6"/>
      <c r="DG76" s="6"/>
      <c r="DH76" s="1" t="s">
        <v>52</v>
      </c>
      <c r="DI76" s="1" t="s">
        <v>53</v>
      </c>
      <c r="DJ76" s="6"/>
      <c r="DK76" s="6"/>
      <c r="DL76" s="1" t="s">
        <v>31</v>
      </c>
      <c r="DM76" s="11"/>
    </row>
    <row r="77" spans="1:118" ht="15.75" customHeight="1" x14ac:dyDescent="0.25">
      <c r="A77" s="6">
        <v>76</v>
      </c>
      <c r="B77" s="6">
        <v>1</v>
      </c>
      <c r="C77" s="9" t="s">
        <v>112</v>
      </c>
      <c r="D77" s="8" t="s">
        <v>373</v>
      </c>
      <c r="E77" s="6">
        <v>157.059</v>
      </c>
      <c r="F77" s="6">
        <v>0</v>
      </c>
      <c r="G77" s="6">
        <v>149.60900000000001</v>
      </c>
      <c r="H77" s="10">
        <v>116.47632</v>
      </c>
      <c r="I77" s="3">
        <f t="shared" si="4"/>
        <v>266.08532000000002</v>
      </c>
      <c r="J77" s="3">
        <f t="shared" si="3"/>
        <v>0</v>
      </c>
      <c r="K77" s="3">
        <f t="shared" si="5"/>
        <v>266.08532000000002</v>
      </c>
      <c r="L77" s="1" t="s">
        <v>28</v>
      </c>
      <c r="M77" s="1" t="s">
        <v>29</v>
      </c>
      <c r="N77" s="6"/>
      <c r="O77" s="6"/>
      <c r="P77" s="1" t="s">
        <v>30</v>
      </c>
      <c r="Q77" s="1" t="s">
        <v>34</v>
      </c>
      <c r="R77" s="6"/>
      <c r="S77" s="6"/>
      <c r="T77" s="1" t="s">
        <v>30</v>
      </c>
      <c r="U77" s="1" t="s">
        <v>32</v>
      </c>
      <c r="V77" s="6"/>
      <c r="W77" s="6"/>
      <c r="X77" s="6" t="s">
        <v>30</v>
      </c>
      <c r="Y77" s="6" t="s">
        <v>33</v>
      </c>
      <c r="Z77" s="6"/>
      <c r="AA77" s="6"/>
      <c r="AB77" s="1" t="s">
        <v>30</v>
      </c>
      <c r="AC77" s="1" t="s">
        <v>34</v>
      </c>
      <c r="AD77" s="6"/>
      <c r="AE77" s="6"/>
      <c r="AF77" s="1" t="s">
        <v>35</v>
      </c>
      <c r="AG77" s="1" t="s">
        <v>29</v>
      </c>
      <c r="AH77" s="6"/>
      <c r="AI77" s="6"/>
      <c r="AJ77" s="1" t="s">
        <v>36</v>
      </c>
      <c r="AK77" s="1" t="s">
        <v>37</v>
      </c>
      <c r="AL77" s="6"/>
      <c r="AM77" s="6"/>
      <c r="AN77" s="1" t="s">
        <v>38</v>
      </c>
      <c r="AO77" s="1" t="s">
        <v>39</v>
      </c>
      <c r="AP77" s="6"/>
      <c r="AQ77" s="6"/>
      <c r="AR77" s="1" t="s">
        <v>40</v>
      </c>
      <c r="AS77" s="1" t="s">
        <v>41</v>
      </c>
      <c r="AT77" s="6"/>
      <c r="AU77" s="6"/>
      <c r="AV77" s="6"/>
      <c r="AW77" s="6"/>
      <c r="AX77" s="6"/>
      <c r="AY77" s="6"/>
      <c r="AZ77" s="1" t="s">
        <v>42</v>
      </c>
      <c r="BA77" s="1" t="s">
        <v>39</v>
      </c>
      <c r="BB77" s="6"/>
      <c r="BC77" s="6"/>
      <c r="BD77" s="1" t="s">
        <v>42</v>
      </c>
      <c r="BE77" s="1" t="s">
        <v>33</v>
      </c>
      <c r="BF77" s="6"/>
      <c r="BG77" s="6"/>
      <c r="BH77" s="1" t="s">
        <v>42</v>
      </c>
      <c r="BI77" s="1" t="s">
        <v>39</v>
      </c>
      <c r="BJ77" s="6"/>
      <c r="BK77" s="11"/>
      <c r="BL77" s="1" t="s">
        <v>43</v>
      </c>
      <c r="BM77" s="1" t="s">
        <v>44</v>
      </c>
      <c r="BN77" s="6"/>
      <c r="BO77" s="6"/>
      <c r="BP77" s="1" t="s">
        <v>45</v>
      </c>
      <c r="BQ77" s="1" t="s">
        <v>44</v>
      </c>
      <c r="BR77" s="6"/>
      <c r="BS77" s="6"/>
      <c r="BT77" s="1" t="s">
        <v>46</v>
      </c>
      <c r="BU77" s="1" t="s">
        <v>47</v>
      </c>
      <c r="BV77" s="6"/>
      <c r="BW77" s="6"/>
      <c r="BX77" s="1" t="s">
        <v>46</v>
      </c>
      <c r="BY77" s="1" t="s">
        <v>41</v>
      </c>
      <c r="BZ77" s="6"/>
      <c r="CA77" s="6"/>
      <c r="CB77" s="1" t="s">
        <v>46</v>
      </c>
      <c r="CC77" s="1" t="s">
        <v>48</v>
      </c>
      <c r="CD77" s="6"/>
      <c r="CE77" s="6"/>
      <c r="CF77" s="1" t="s">
        <v>46</v>
      </c>
      <c r="CG77" s="1" t="s">
        <v>48</v>
      </c>
      <c r="CH77" s="6"/>
      <c r="CI77" s="6"/>
      <c r="CJ77" s="1" t="s">
        <v>46</v>
      </c>
      <c r="CK77" s="1" t="s">
        <v>39</v>
      </c>
      <c r="CL77" s="6"/>
      <c r="CM77" s="6"/>
      <c r="CN77" s="1" t="s">
        <v>49</v>
      </c>
      <c r="CO77" s="1" t="s">
        <v>39</v>
      </c>
      <c r="CP77" s="6"/>
      <c r="CQ77" s="6"/>
      <c r="CR77" s="1" t="s">
        <v>50</v>
      </c>
      <c r="CS77" s="1" t="s">
        <v>51</v>
      </c>
      <c r="CT77" s="6"/>
      <c r="CU77" s="6"/>
      <c r="CV77" s="1" t="s">
        <v>50</v>
      </c>
      <c r="CW77" s="1" t="s">
        <v>39</v>
      </c>
      <c r="CX77" s="6"/>
      <c r="CY77" s="6"/>
      <c r="CZ77" s="1" t="s">
        <v>50</v>
      </c>
      <c r="DA77" s="1" t="s">
        <v>39</v>
      </c>
      <c r="DB77" s="6"/>
      <c r="DC77" s="6"/>
      <c r="DD77" s="1" t="s">
        <v>59</v>
      </c>
      <c r="DE77" s="1" t="s">
        <v>60</v>
      </c>
      <c r="DF77" s="6"/>
      <c r="DG77" s="6"/>
      <c r="DH77" s="1" t="s">
        <v>52</v>
      </c>
      <c r="DI77" s="1" t="s">
        <v>53</v>
      </c>
      <c r="DJ77" s="6"/>
      <c r="DK77" s="6"/>
      <c r="DL77" s="1" t="s">
        <v>31</v>
      </c>
      <c r="DM77" s="11"/>
    </row>
    <row r="78" spans="1:118" ht="15.75" customHeight="1" x14ac:dyDescent="0.25">
      <c r="A78" s="6">
        <v>77</v>
      </c>
      <c r="B78" s="6">
        <v>1</v>
      </c>
      <c r="C78" s="9" t="s">
        <v>401</v>
      </c>
      <c r="D78" s="8" t="s">
        <v>373</v>
      </c>
      <c r="E78" s="6">
        <v>413.327</v>
      </c>
      <c r="F78" s="6">
        <v>48.911999999999999</v>
      </c>
      <c r="G78" s="6">
        <v>344.41</v>
      </c>
      <c r="H78" s="10">
        <v>209.05632</v>
      </c>
      <c r="I78" s="3">
        <f t="shared" si="4"/>
        <v>553.46632</v>
      </c>
      <c r="J78" s="3">
        <f t="shared" si="3"/>
        <v>0</v>
      </c>
      <c r="K78" s="3">
        <f t="shared" si="5"/>
        <v>553.46632</v>
      </c>
      <c r="L78" s="1" t="s">
        <v>28</v>
      </c>
      <c r="M78" s="1" t="s">
        <v>29</v>
      </c>
      <c r="N78" s="6"/>
      <c r="O78" s="6"/>
      <c r="P78" s="1" t="s">
        <v>30</v>
      </c>
      <c r="Q78" s="1" t="s">
        <v>34</v>
      </c>
      <c r="R78" s="6"/>
      <c r="S78" s="6"/>
      <c r="T78" s="1" t="s">
        <v>30</v>
      </c>
      <c r="U78" s="1" t="s">
        <v>32</v>
      </c>
      <c r="V78" s="6"/>
      <c r="W78" s="6"/>
      <c r="X78" s="6" t="s">
        <v>30</v>
      </c>
      <c r="Y78" s="6" t="s">
        <v>33</v>
      </c>
      <c r="Z78" s="6"/>
      <c r="AA78" s="6"/>
      <c r="AB78" s="1" t="s">
        <v>30</v>
      </c>
      <c r="AC78" s="1" t="s">
        <v>34</v>
      </c>
      <c r="AD78" s="6"/>
      <c r="AE78" s="6"/>
      <c r="AF78" s="1" t="s">
        <v>35</v>
      </c>
      <c r="AG78" s="1" t="s">
        <v>29</v>
      </c>
      <c r="AH78" s="6"/>
      <c r="AI78" s="6"/>
      <c r="AJ78" s="1" t="s">
        <v>36</v>
      </c>
      <c r="AK78" s="1" t="s">
        <v>37</v>
      </c>
      <c r="AL78" s="6"/>
      <c r="AM78" s="6"/>
      <c r="AN78" s="1" t="s">
        <v>38</v>
      </c>
      <c r="AO78" s="1" t="s">
        <v>39</v>
      </c>
      <c r="AP78" s="6"/>
      <c r="AQ78" s="6"/>
      <c r="AR78" s="1" t="s">
        <v>40</v>
      </c>
      <c r="AS78" s="1" t="s">
        <v>41</v>
      </c>
      <c r="AT78" s="6"/>
      <c r="AU78" s="6"/>
      <c r="AV78" s="6"/>
      <c r="AW78" s="6"/>
      <c r="AX78" s="6"/>
      <c r="AY78" s="6"/>
      <c r="AZ78" s="1" t="s">
        <v>42</v>
      </c>
      <c r="BA78" s="1" t="s">
        <v>39</v>
      </c>
      <c r="BB78" s="6"/>
      <c r="BC78" s="6"/>
      <c r="BD78" s="1" t="s">
        <v>42</v>
      </c>
      <c r="BE78" s="1" t="s">
        <v>33</v>
      </c>
      <c r="BF78" s="6"/>
      <c r="BG78" s="6"/>
      <c r="BH78" s="1" t="s">
        <v>42</v>
      </c>
      <c r="BI78" s="1" t="s">
        <v>39</v>
      </c>
      <c r="BJ78" s="6"/>
      <c r="BK78" s="11"/>
      <c r="BL78" s="1" t="s">
        <v>43</v>
      </c>
      <c r="BM78" s="1" t="s">
        <v>44</v>
      </c>
      <c r="BN78" s="6"/>
      <c r="BO78" s="6"/>
      <c r="BP78" s="1" t="s">
        <v>45</v>
      </c>
      <c r="BQ78" s="1" t="s">
        <v>44</v>
      </c>
      <c r="BR78" s="6"/>
      <c r="BS78" s="6"/>
      <c r="BT78" s="1" t="s">
        <v>46</v>
      </c>
      <c r="BU78" s="1" t="s">
        <v>47</v>
      </c>
      <c r="BV78" s="6"/>
      <c r="BW78" s="6"/>
      <c r="BX78" s="1" t="s">
        <v>46</v>
      </c>
      <c r="BY78" s="1" t="s">
        <v>41</v>
      </c>
      <c r="BZ78" s="6"/>
      <c r="CA78" s="6"/>
      <c r="CB78" s="1" t="s">
        <v>46</v>
      </c>
      <c r="CC78" s="1" t="s">
        <v>48</v>
      </c>
      <c r="CD78" s="6"/>
      <c r="CE78" s="6"/>
      <c r="CF78" s="1" t="s">
        <v>46</v>
      </c>
      <c r="CG78" s="1" t="s">
        <v>48</v>
      </c>
      <c r="CH78" s="6"/>
      <c r="CI78" s="6"/>
      <c r="CJ78" s="1" t="s">
        <v>46</v>
      </c>
      <c r="CK78" s="1" t="s">
        <v>39</v>
      </c>
      <c r="CL78" s="6"/>
      <c r="CM78" s="6"/>
      <c r="CN78" s="1" t="s">
        <v>49</v>
      </c>
      <c r="CO78" s="1" t="s">
        <v>39</v>
      </c>
      <c r="CP78" s="6"/>
      <c r="CQ78" s="6"/>
      <c r="CR78" s="1" t="s">
        <v>50</v>
      </c>
      <c r="CS78" s="1" t="s">
        <v>51</v>
      </c>
      <c r="CT78" s="6"/>
      <c r="CU78" s="6"/>
      <c r="CV78" s="1" t="s">
        <v>50</v>
      </c>
      <c r="CW78" s="1" t="s">
        <v>39</v>
      </c>
      <c r="CX78" s="6"/>
      <c r="CY78" s="6"/>
      <c r="CZ78" s="1" t="s">
        <v>50</v>
      </c>
      <c r="DA78" s="1" t="s">
        <v>39</v>
      </c>
      <c r="DB78" s="6"/>
      <c r="DC78" s="6"/>
      <c r="DD78" s="1" t="s">
        <v>59</v>
      </c>
      <c r="DE78" s="1" t="s">
        <v>60</v>
      </c>
      <c r="DF78" s="6"/>
      <c r="DG78" s="6"/>
      <c r="DH78" s="1" t="s">
        <v>52</v>
      </c>
      <c r="DI78" s="1" t="s">
        <v>53</v>
      </c>
      <c r="DJ78" s="6"/>
      <c r="DK78" s="6"/>
      <c r="DL78" s="1" t="s">
        <v>31</v>
      </c>
      <c r="DM78" s="11"/>
    </row>
    <row r="79" spans="1:118" ht="15.75" customHeight="1" x14ac:dyDescent="0.25">
      <c r="A79" s="6">
        <v>78</v>
      </c>
      <c r="B79" s="6">
        <v>1</v>
      </c>
      <c r="C79" s="9" t="s">
        <v>402</v>
      </c>
      <c r="D79" s="8" t="s">
        <v>373</v>
      </c>
      <c r="E79" s="6">
        <v>28.29</v>
      </c>
      <c r="F79" s="6">
        <v>0</v>
      </c>
      <c r="G79" s="6">
        <v>28.29</v>
      </c>
      <c r="H79" s="10">
        <v>13.81968</v>
      </c>
      <c r="I79" s="3">
        <f t="shared" si="4"/>
        <v>42.109679999999997</v>
      </c>
      <c r="J79" s="3">
        <f t="shared" si="3"/>
        <v>0</v>
      </c>
      <c r="K79" s="3">
        <f t="shared" si="5"/>
        <v>42.109679999999997</v>
      </c>
      <c r="L79" s="1" t="s">
        <v>28</v>
      </c>
      <c r="M79" s="1" t="s">
        <v>29</v>
      </c>
      <c r="N79" s="6"/>
      <c r="O79" s="6"/>
      <c r="P79" s="1" t="s">
        <v>30</v>
      </c>
      <c r="Q79" s="1" t="s">
        <v>34</v>
      </c>
      <c r="R79" s="6"/>
      <c r="S79" s="6"/>
      <c r="T79" s="1" t="s">
        <v>30</v>
      </c>
      <c r="U79" s="1" t="s">
        <v>32</v>
      </c>
      <c r="V79" s="6"/>
      <c r="W79" s="6"/>
      <c r="X79" s="6" t="s">
        <v>30</v>
      </c>
      <c r="Y79" s="6" t="s">
        <v>33</v>
      </c>
      <c r="Z79" s="6"/>
      <c r="AA79" s="6"/>
      <c r="AB79" s="1" t="s">
        <v>30</v>
      </c>
      <c r="AC79" s="1" t="s">
        <v>34</v>
      </c>
      <c r="AD79" s="6"/>
      <c r="AE79" s="6"/>
      <c r="AF79" s="1" t="s">
        <v>35</v>
      </c>
      <c r="AG79" s="1" t="s">
        <v>29</v>
      </c>
      <c r="AH79" s="6"/>
      <c r="AI79" s="6"/>
      <c r="AJ79" s="1" t="s">
        <v>36</v>
      </c>
      <c r="AK79" s="1" t="s">
        <v>37</v>
      </c>
      <c r="AL79" s="6"/>
      <c r="AM79" s="6"/>
      <c r="AN79" s="1" t="s">
        <v>38</v>
      </c>
      <c r="AO79" s="1" t="s">
        <v>39</v>
      </c>
      <c r="AP79" s="6"/>
      <c r="AQ79" s="6"/>
      <c r="AR79" s="1" t="s">
        <v>40</v>
      </c>
      <c r="AS79" s="1" t="s">
        <v>41</v>
      </c>
      <c r="AT79" s="6"/>
      <c r="AU79" s="6"/>
      <c r="AV79" s="6"/>
      <c r="AW79" s="6"/>
      <c r="AX79" s="6"/>
      <c r="AY79" s="6"/>
      <c r="AZ79" s="1" t="s">
        <v>42</v>
      </c>
      <c r="BA79" s="1" t="s">
        <v>39</v>
      </c>
      <c r="BB79" s="6"/>
      <c r="BC79" s="6"/>
      <c r="BD79" s="1" t="s">
        <v>42</v>
      </c>
      <c r="BE79" s="1" t="s">
        <v>33</v>
      </c>
      <c r="BF79" s="6"/>
      <c r="BG79" s="6"/>
      <c r="BH79" s="1" t="s">
        <v>42</v>
      </c>
      <c r="BI79" s="1" t="s">
        <v>39</v>
      </c>
      <c r="BJ79" s="6"/>
      <c r="BK79" s="11"/>
      <c r="BL79" s="1" t="s">
        <v>43</v>
      </c>
      <c r="BM79" s="1" t="s">
        <v>44</v>
      </c>
      <c r="BN79" s="6"/>
      <c r="BO79" s="6"/>
      <c r="BP79" s="1" t="s">
        <v>45</v>
      </c>
      <c r="BQ79" s="1" t="s">
        <v>44</v>
      </c>
      <c r="BR79" s="6"/>
      <c r="BS79" s="6"/>
      <c r="BT79" s="1" t="s">
        <v>46</v>
      </c>
      <c r="BU79" s="1" t="s">
        <v>47</v>
      </c>
      <c r="BV79" s="6"/>
      <c r="BW79" s="6"/>
      <c r="BX79" s="1" t="s">
        <v>46</v>
      </c>
      <c r="BY79" s="1" t="s">
        <v>41</v>
      </c>
      <c r="BZ79" s="6"/>
      <c r="CA79" s="6"/>
      <c r="CB79" s="1" t="s">
        <v>46</v>
      </c>
      <c r="CC79" s="1" t="s">
        <v>48</v>
      </c>
      <c r="CD79" s="6"/>
      <c r="CE79" s="6"/>
      <c r="CF79" s="1" t="s">
        <v>46</v>
      </c>
      <c r="CG79" s="1" t="s">
        <v>48</v>
      </c>
      <c r="CH79" s="6"/>
      <c r="CI79" s="6"/>
      <c r="CJ79" s="1" t="s">
        <v>46</v>
      </c>
      <c r="CK79" s="1" t="s">
        <v>39</v>
      </c>
      <c r="CL79" s="6"/>
      <c r="CM79" s="6"/>
      <c r="CN79" s="1" t="s">
        <v>49</v>
      </c>
      <c r="CO79" s="1" t="s">
        <v>39</v>
      </c>
      <c r="CP79" s="6"/>
      <c r="CQ79" s="6"/>
      <c r="CR79" s="1" t="s">
        <v>50</v>
      </c>
      <c r="CS79" s="1" t="s">
        <v>51</v>
      </c>
      <c r="CT79" s="6"/>
      <c r="CU79" s="6"/>
      <c r="CV79" s="1" t="s">
        <v>50</v>
      </c>
      <c r="CW79" s="1" t="s">
        <v>39</v>
      </c>
      <c r="CX79" s="6"/>
      <c r="CY79" s="6"/>
      <c r="CZ79" s="1" t="s">
        <v>50</v>
      </c>
      <c r="DA79" s="1" t="s">
        <v>39</v>
      </c>
      <c r="DB79" s="6"/>
      <c r="DC79" s="6"/>
      <c r="DD79" s="1" t="s">
        <v>59</v>
      </c>
      <c r="DE79" s="1" t="s">
        <v>60</v>
      </c>
      <c r="DF79" s="6"/>
      <c r="DG79" s="6"/>
      <c r="DH79" s="1" t="s">
        <v>52</v>
      </c>
      <c r="DI79" s="1" t="s">
        <v>53</v>
      </c>
      <c r="DJ79" s="6"/>
      <c r="DK79" s="6"/>
      <c r="DL79" s="1" t="s">
        <v>31</v>
      </c>
      <c r="DM79" s="11"/>
    </row>
    <row r="80" spans="1:118" ht="15.75" customHeight="1" x14ac:dyDescent="0.25">
      <c r="A80" s="6">
        <v>79</v>
      </c>
      <c r="B80" s="6">
        <v>1</v>
      </c>
      <c r="C80" s="9" t="s">
        <v>403</v>
      </c>
      <c r="D80" s="8" t="s">
        <v>373</v>
      </c>
      <c r="E80" s="6">
        <v>29.73</v>
      </c>
      <c r="F80" s="6">
        <v>0</v>
      </c>
      <c r="G80" s="6">
        <v>29.73</v>
      </c>
      <c r="H80" s="10">
        <v>7.8333599999999999</v>
      </c>
      <c r="I80" s="3">
        <f t="shared" si="4"/>
        <v>37.563360000000003</v>
      </c>
      <c r="J80" s="3">
        <f t="shared" si="3"/>
        <v>0</v>
      </c>
      <c r="K80" s="3">
        <f t="shared" si="5"/>
        <v>37.563360000000003</v>
      </c>
      <c r="L80" s="1" t="s">
        <v>28</v>
      </c>
      <c r="M80" s="1" t="s">
        <v>29</v>
      </c>
      <c r="N80" s="6"/>
      <c r="O80" s="6"/>
      <c r="P80" s="1" t="s">
        <v>30</v>
      </c>
      <c r="Q80" s="1" t="s">
        <v>34</v>
      </c>
      <c r="R80" s="6"/>
      <c r="S80" s="6"/>
      <c r="T80" s="1" t="s">
        <v>30</v>
      </c>
      <c r="U80" s="1" t="s">
        <v>32</v>
      </c>
      <c r="V80" s="6"/>
      <c r="W80" s="6"/>
      <c r="X80" s="6" t="s">
        <v>30</v>
      </c>
      <c r="Y80" s="6" t="s">
        <v>33</v>
      </c>
      <c r="Z80" s="6"/>
      <c r="AA80" s="6"/>
      <c r="AB80" s="1" t="s">
        <v>30</v>
      </c>
      <c r="AC80" s="1" t="s">
        <v>34</v>
      </c>
      <c r="AD80" s="6"/>
      <c r="AE80" s="6"/>
      <c r="AF80" s="1" t="s">
        <v>35</v>
      </c>
      <c r="AG80" s="1" t="s">
        <v>29</v>
      </c>
      <c r="AH80" s="6"/>
      <c r="AI80" s="6"/>
      <c r="AJ80" s="1" t="s">
        <v>36</v>
      </c>
      <c r="AK80" s="1" t="s">
        <v>37</v>
      </c>
      <c r="AL80" s="6"/>
      <c r="AM80" s="6"/>
      <c r="AN80" s="1" t="s">
        <v>38</v>
      </c>
      <c r="AO80" s="1" t="s">
        <v>39</v>
      </c>
      <c r="AP80" s="6"/>
      <c r="AQ80" s="6"/>
      <c r="AR80" s="1" t="s">
        <v>40</v>
      </c>
      <c r="AS80" s="1" t="s">
        <v>41</v>
      </c>
      <c r="AT80" s="6"/>
      <c r="AU80" s="6"/>
      <c r="AV80" s="6"/>
      <c r="AW80" s="6"/>
      <c r="AX80" s="6"/>
      <c r="AY80" s="6"/>
      <c r="AZ80" s="1" t="s">
        <v>42</v>
      </c>
      <c r="BA80" s="1" t="s">
        <v>39</v>
      </c>
      <c r="BB80" s="6"/>
      <c r="BC80" s="6"/>
      <c r="BD80" s="1" t="s">
        <v>42</v>
      </c>
      <c r="BE80" s="1" t="s">
        <v>33</v>
      </c>
      <c r="BF80" s="6"/>
      <c r="BG80" s="6"/>
      <c r="BH80" s="1" t="s">
        <v>42</v>
      </c>
      <c r="BI80" s="1" t="s">
        <v>39</v>
      </c>
      <c r="BJ80" s="6"/>
      <c r="BK80" s="11"/>
      <c r="BL80" s="1" t="s">
        <v>43</v>
      </c>
      <c r="BM80" s="1" t="s">
        <v>44</v>
      </c>
      <c r="BN80" s="6"/>
      <c r="BO80" s="6"/>
      <c r="BP80" s="1" t="s">
        <v>45</v>
      </c>
      <c r="BQ80" s="1" t="s">
        <v>44</v>
      </c>
      <c r="BR80" s="6"/>
      <c r="BS80" s="6"/>
      <c r="BT80" s="1" t="s">
        <v>46</v>
      </c>
      <c r="BU80" s="1" t="s">
        <v>47</v>
      </c>
      <c r="BV80" s="6"/>
      <c r="BW80" s="6"/>
      <c r="BX80" s="1" t="s">
        <v>46</v>
      </c>
      <c r="BY80" s="1" t="s">
        <v>41</v>
      </c>
      <c r="BZ80" s="6"/>
      <c r="CA80" s="6"/>
      <c r="CB80" s="1" t="s">
        <v>46</v>
      </c>
      <c r="CC80" s="1" t="s">
        <v>48</v>
      </c>
      <c r="CD80" s="6"/>
      <c r="CE80" s="6"/>
      <c r="CF80" s="1" t="s">
        <v>46</v>
      </c>
      <c r="CG80" s="1" t="s">
        <v>48</v>
      </c>
      <c r="CH80" s="6"/>
      <c r="CI80" s="6"/>
      <c r="CJ80" s="1" t="s">
        <v>46</v>
      </c>
      <c r="CK80" s="1" t="s">
        <v>39</v>
      </c>
      <c r="CL80" s="6"/>
      <c r="CM80" s="6"/>
      <c r="CN80" s="1" t="s">
        <v>49</v>
      </c>
      <c r="CO80" s="1" t="s">
        <v>39</v>
      </c>
      <c r="CP80" s="6"/>
      <c r="CQ80" s="6"/>
      <c r="CR80" s="1" t="s">
        <v>50</v>
      </c>
      <c r="CS80" s="1" t="s">
        <v>51</v>
      </c>
      <c r="CT80" s="6"/>
      <c r="CU80" s="6"/>
      <c r="CV80" s="1" t="s">
        <v>50</v>
      </c>
      <c r="CW80" s="1" t="s">
        <v>39</v>
      </c>
      <c r="CX80" s="6"/>
      <c r="CY80" s="6"/>
      <c r="CZ80" s="1" t="s">
        <v>50</v>
      </c>
      <c r="DA80" s="1" t="s">
        <v>39</v>
      </c>
      <c r="DB80" s="6"/>
      <c r="DC80" s="6"/>
      <c r="DD80" s="1" t="s">
        <v>59</v>
      </c>
      <c r="DE80" s="1" t="s">
        <v>60</v>
      </c>
      <c r="DF80" s="6"/>
      <c r="DG80" s="6"/>
      <c r="DH80" s="1" t="s">
        <v>52</v>
      </c>
      <c r="DI80" s="1" t="s">
        <v>53</v>
      </c>
      <c r="DJ80" s="6"/>
      <c r="DK80" s="6"/>
      <c r="DL80" s="1" t="s">
        <v>31</v>
      </c>
      <c r="DM80" s="11"/>
    </row>
    <row r="81" spans="1:118" ht="15.75" customHeight="1" x14ac:dyDescent="0.25">
      <c r="A81" s="6">
        <v>80</v>
      </c>
      <c r="B81" s="6">
        <v>1</v>
      </c>
      <c r="C81" s="9" t="s">
        <v>113</v>
      </c>
      <c r="D81" s="8" t="s">
        <v>373</v>
      </c>
      <c r="E81" s="6">
        <v>9.2409999999999997</v>
      </c>
      <c r="F81" s="6">
        <v>0</v>
      </c>
      <c r="G81" s="6">
        <v>8.3230000000000004</v>
      </c>
      <c r="H81" s="10">
        <v>32.529000000000003</v>
      </c>
      <c r="I81" s="3">
        <f t="shared" si="4"/>
        <v>40.852000000000004</v>
      </c>
      <c r="J81" s="3">
        <f t="shared" si="3"/>
        <v>0</v>
      </c>
      <c r="K81" s="3">
        <f t="shared" si="5"/>
        <v>40.852000000000004</v>
      </c>
      <c r="L81" s="1" t="s">
        <v>28</v>
      </c>
      <c r="M81" s="1" t="s">
        <v>29</v>
      </c>
      <c r="N81" s="6"/>
      <c r="O81" s="6"/>
      <c r="P81" s="1" t="s">
        <v>30</v>
      </c>
      <c r="Q81" s="1" t="s">
        <v>34</v>
      </c>
      <c r="R81" s="6"/>
      <c r="S81" s="6"/>
      <c r="T81" s="1" t="s">
        <v>30</v>
      </c>
      <c r="U81" s="1" t="s">
        <v>32</v>
      </c>
      <c r="V81" s="6"/>
      <c r="W81" s="6"/>
      <c r="X81" s="6" t="s">
        <v>30</v>
      </c>
      <c r="Y81" s="6" t="s">
        <v>33</v>
      </c>
      <c r="Z81" s="6"/>
      <c r="AA81" s="6"/>
      <c r="AB81" s="1" t="s">
        <v>30</v>
      </c>
      <c r="AC81" s="1" t="s">
        <v>34</v>
      </c>
      <c r="AD81" s="6"/>
      <c r="AE81" s="6"/>
      <c r="AF81" s="1" t="s">
        <v>35</v>
      </c>
      <c r="AG81" s="1" t="s">
        <v>29</v>
      </c>
      <c r="AH81" s="6"/>
      <c r="AI81" s="6"/>
      <c r="AJ81" s="1" t="s">
        <v>36</v>
      </c>
      <c r="AK81" s="1" t="s">
        <v>37</v>
      </c>
      <c r="AL81" s="6"/>
      <c r="AM81" s="6"/>
      <c r="AN81" s="1" t="s">
        <v>38</v>
      </c>
      <c r="AO81" s="1" t="s">
        <v>39</v>
      </c>
      <c r="AP81" s="6"/>
      <c r="AQ81" s="6"/>
      <c r="AR81" s="1" t="s">
        <v>40</v>
      </c>
      <c r="AS81" s="1" t="s">
        <v>41</v>
      </c>
      <c r="AT81" s="6"/>
      <c r="AU81" s="6"/>
      <c r="AV81" s="6"/>
      <c r="AW81" s="6"/>
      <c r="AX81" s="6"/>
      <c r="AY81" s="6"/>
      <c r="AZ81" s="1" t="s">
        <v>42</v>
      </c>
      <c r="BA81" s="1" t="s">
        <v>39</v>
      </c>
      <c r="BB81" s="6"/>
      <c r="BC81" s="6"/>
      <c r="BD81" s="1" t="s">
        <v>42</v>
      </c>
      <c r="BE81" s="1" t="s">
        <v>33</v>
      </c>
      <c r="BF81" s="6"/>
      <c r="BG81" s="6"/>
      <c r="BH81" s="1" t="s">
        <v>42</v>
      </c>
      <c r="BI81" s="1" t="s">
        <v>39</v>
      </c>
      <c r="BJ81" s="6"/>
      <c r="BK81" s="11"/>
      <c r="BL81" s="1" t="s">
        <v>43</v>
      </c>
      <c r="BM81" s="1" t="s">
        <v>44</v>
      </c>
      <c r="BN81" s="6"/>
      <c r="BO81" s="6"/>
      <c r="BP81" s="1" t="s">
        <v>45</v>
      </c>
      <c r="BQ81" s="1" t="s">
        <v>44</v>
      </c>
      <c r="BR81" s="6"/>
      <c r="BS81" s="6"/>
      <c r="BT81" s="1" t="s">
        <v>46</v>
      </c>
      <c r="BU81" s="1" t="s">
        <v>47</v>
      </c>
      <c r="BV81" s="6"/>
      <c r="BW81" s="6"/>
      <c r="BX81" s="1" t="s">
        <v>46</v>
      </c>
      <c r="BY81" s="1" t="s">
        <v>41</v>
      </c>
      <c r="BZ81" s="6"/>
      <c r="CA81" s="6"/>
      <c r="CB81" s="1" t="s">
        <v>46</v>
      </c>
      <c r="CC81" s="1" t="s">
        <v>48</v>
      </c>
      <c r="CD81" s="6"/>
      <c r="CE81" s="6"/>
      <c r="CF81" s="1" t="s">
        <v>46</v>
      </c>
      <c r="CG81" s="1" t="s">
        <v>48</v>
      </c>
      <c r="CH81" s="6"/>
      <c r="CI81" s="6"/>
      <c r="CJ81" s="1" t="s">
        <v>46</v>
      </c>
      <c r="CK81" s="1" t="s">
        <v>39</v>
      </c>
      <c r="CL81" s="6"/>
      <c r="CM81" s="6"/>
      <c r="CN81" s="1" t="s">
        <v>49</v>
      </c>
      <c r="CO81" s="1" t="s">
        <v>39</v>
      </c>
      <c r="CP81" s="6"/>
      <c r="CQ81" s="6"/>
      <c r="CR81" s="1" t="s">
        <v>50</v>
      </c>
      <c r="CS81" s="1" t="s">
        <v>51</v>
      </c>
      <c r="CT81" s="6"/>
      <c r="CU81" s="6"/>
      <c r="CV81" s="1" t="s">
        <v>50</v>
      </c>
      <c r="CW81" s="1" t="s">
        <v>39</v>
      </c>
      <c r="CX81" s="6"/>
      <c r="CY81" s="6"/>
      <c r="CZ81" s="1" t="s">
        <v>50</v>
      </c>
      <c r="DA81" s="1" t="s">
        <v>39</v>
      </c>
      <c r="DB81" s="6"/>
      <c r="DC81" s="6"/>
      <c r="DD81" s="1" t="s">
        <v>59</v>
      </c>
      <c r="DE81" s="1" t="s">
        <v>60</v>
      </c>
      <c r="DF81" s="6"/>
      <c r="DG81" s="6"/>
      <c r="DH81" s="1" t="s">
        <v>52</v>
      </c>
      <c r="DI81" s="1" t="s">
        <v>53</v>
      </c>
      <c r="DJ81" s="6"/>
      <c r="DK81" s="6"/>
      <c r="DL81" s="1" t="s">
        <v>31</v>
      </c>
      <c r="DM81" s="11"/>
    </row>
    <row r="82" spans="1:118" ht="15.75" customHeight="1" x14ac:dyDescent="0.25">
      <c r="A82" s="6">
        <v>81</v>
      </c>
      <c r="B82" s="6">
        <v>1</v>
      </c>
      <c r="C82" s="9" t="s">
        <v>114</v>
      </c>
      <c r="D82" s="8" t="s">
        <v>373</v>
      </c>
      <c r="E82" s="6">
        <v>215.92699999999999</v>
      </c>
      <c r="F82" s="6">
        <v>6.0880000000000001</v>
      </c>
      <c r="G82" s="6">
        <v>208.09200000000001</v>
      </c>
      <c r="H82" s="10">
        <v>69.582719999999995</v>
      </c>
      <c r="I82" s="3">
        <f t="shared" si="4"/>
        <v>277.67471999999998</v>
      </c>
      <c r="J82" s="3">
        <f t="shared" si="3"/>
        <v>0</v>
      </c>
      <c r="K82" s="3">
        <f t="shared" si="5"/>
        <v>277.67471999999998</v>
      </c>
      <c r="L82" s="1" t="s">
        <v>28</v>
      </c>
      <c r="M82" s="1" t="s">
        <v>29</v>
      </c>
      <c r="N82" s="6"/>
      <c r="O82" s="6"/>
      <c r="P82" s="1" t="s">
        <v>30</v>
      </c>
      <c r="Q82" s="1" t="s">
        <v>34</v>
      </c>
      <c r="R82" s="6"/>
      <c r="S82" s="6"/>
      <c r="T82" s="1" t="s">
        <v>30</v>
      </c>
      <c r="U82" s="1" t="s">
        <v>32</v>
      </c>
      <c r="V82" s="6"/>
      <c r="W82" s="6"/>
      <c r="X82" s="6" t="s">
        <v>30</v>
      </c>
      <c r="Y82" s="6" t="s">
        <v>33</v>
      </c>
      <c r="Z82" s="6"/>
      <c r="AA82" s="6"/>
      <c r="AB82" s="1" t="s">
        <v>30</v>
      </c>
      <c r="AC82" s="1" t="s">
        <v>34</v>
      </c>
      <c r="AD82" s="6"/>
      <c r="AE82" s="6"/>
      <c r="AF82" s="1" t="s">
        <v>35</v>
      </c>
      <c r="AG82" s="1" t="s">
        <v>29</v>
      </c>
      <c r="AH82" s="6"/>
      <c r="AI82" s="6"/>
      <c r="AJ82" s="1" t="s">
        <v>36</v>
      </c>
      <c r="AK82" s="1" t="s">
        <v>37</v>
      </c>
      <c r="AL82" s="6"/>
      <c r="AM82" s="6"/>
      <c r="AN82" s="1" t="s">
        <v>38</v>
      </c>
      <c r="AO82" s="1" t="s">
        <v>39</v>
      </c>
      <c r="AP82" s="6"/>
      <c r="AQ82" s="6"/>
      <c r="AR82" s="1" t="s">
        <v>40</v>
      </c>
      <c r="AS82" s="1" t="s">
        <v>41</v>
      </c>
      <c r="AT82" s="6"/>
      <c r="AU82" s="6"/>
      <c r="AV82" s="6"/>
      <c r="AW82" s="6"/>
      <c r="AX82" s="6"/>
      <c r="AY82" s="6"/>
      <c r="AZ82" s="1" t="s">
        <v>42</v>
      </c>
      <c r="BA82" s="1" t="s">
        <v>39</v>
      </c>
      <c r="BB82" s="6"/>
      <c r="BC82" s="6"/>
      <c r="BD82" s="1" t="s">
        <v>42</v>
      </c>
      <c r="BE82" s="1" t="s">
        <v>33</v>
      </c>
      <c r="BF82" s="6"/>
      <c r="BG82" s="6"/>
      <c r="BH82" s="1" t="s">
        <v>42</v>
      </c>
      <c r="BI82" s="1" t="s">
        <v>39</v>
      </c>
      <c r="BJ82" s="6"/>
      <c r="BK82" s="11"/>
      <c r="BL82" s="1" t="s">
        <v>43</v>
      </c>
      <c r="BM82" s="1" t="s">
        <v>44</v>
      </c>
      <c r="BN82" s="6"/>
      <c r="BO82" s="6"/>
      <c r="BP82" s="1" t="s">
        <v>45</v>
      </c>
      <c r="BQ82" s="1" t="s">
        <v>44</v>
      </c>
      <c r="BR82" s="6"/>
      <c r="BS82" s="6"/>
      <c r="BT82" s="1" t="s">
        <v>46</v>
      </c>
      <c r="BU82" s="1" t="s">
        <v>47</v>
      </c>
      <c r="BV82" s="6"/>
      <c r="BW82" s="6"/>
      <c r="BX82" s="1" t="s">
        <v>46</v>
      </c>
      <c r="BY82" s="1" t="s">
        <v>41</v>
      </c>
      <c r="BZ82" s="6"/>
      <c r="CA82" s="6"/>
      <c r="CB82" s="1" t="s">
        <v>46</v>
      </c>
      <c r="CC82" s="1" t="s">
        <v>48</v>
      </c>
      <c r="CD82" s="6"/>
      <c r="CE82" s="6"/>
      <c r="CF82" s="1" t="s">
        <v>46</v>
      </c>
      <c r="CG82" s="1" t="s">
        <v>48</v>
      </c>
      <c r="CH82" s="6"/>
      <c r="CI82" s="6"/>
      <c r="CJ82" s="1" t="s">
        <v>46</v>
      </c>
      <c r="CK82" s="1" t="s">
        <v>39</v>
      </c>
      <c r="CL82" s="6"/>
      <c r="CM82" s="6"/>
      <c r="CN82" s="1" t="s">
        <v>49</v>
      </c>
      <c r="CO82" s="1" t="s">
        <v>39</v>
      </c>
      <c r="CP82" s="6"/>
      <c r="CQ82" s="6"/>
      <c r="CR82" s="1" t="s">
        <v>50</v>
      </c>
      <c r="CS82" s="1" t="s">
        <v>51</v>
      </c>
      <c r="CT82" s="6"/>
      <c r="CU82" s="6"/>
      <c r="CV82" s="1" t="s">
        <v>50</v>
      </c>
      <c r="CW82" s="1" t="s">
        <v>39</v>
      </c>
      <c r="CX82" s="6"/>
      <c r="CY82" s="6"/>
      <c r="CZ82" s="1" t="s">
        <v>50</v>
      </c>
      <c r="DA82" s="1" t="s">
        <v>39</v>
      </c>
      <c r="DB82" s="6"/>
      <c r="DC82" s="6"/>
      <c r="DD82" s="1" t="s">
        <v>59</v>
      </c>
      <c r="DE82" s="1" t="s">
        <v>60</v>
      </c>
      <c r="DF82" s="6"/>
      <c r="DG82" s="6"/>
      <c r="DH82" s="1" t="s">
        <v>52</v>
      </c>
      <c r="DI82" s="1" t="s">
        <v>53</v>
      </c>
      <c r="DJ82" s="6"/>
      <c r="DK82" s="6"/>
      <c r="DL82" s="1" t="s">
        <v>31</v>
      </c>
      <c r="DM82" s="11"/>
    </row>
    <row r="83" spans="1:118" ht="15.75" customHeight="1" x14ac:dyDescent="0.25">
      <c r="A83" s="6">
        <v>82</v>
      </c>
      <c r="B83" s="6">
        <v>1</v>
      </c>
      <c r="C83" s="9" t="s">
        <v>115</v>
      </c>
      <c r="D83" s="8" t="s">
        <v>373</v>
      </c>
      <c r="E83" s="6">
        <v>256.93</v>
      </c>
      <c r="F83" s="6">
        <v>36.65</v>
      </c>
      <c r="G83" s="6">
        <v>220.28</v>
      </c>
      <c r="H83" s="10">
        <v>97.578000000000003</v>
      </c>
      <c r="I83" s="3">
        <f t="shared" si="4"/>
        <v>317.858</v>
      </c>
      <c r="J83" s="3">
        <f t="shared" si="3"/>
        <v>0</v>
      </c>
      <c r="K83" s="3">
        <f t="shared" si="5"/>
        <v>317.858</v>
      </c>
      <c r="L83" s="1" t="s">
        <v>28</v>
      </c>
      <c r="M83" s="1" t="s">
        <v>29</v>
      </c>
      <c r="N83" s="6"/>
      <c r="O83" s="6"/>
      <c r="P83" s="1" t="s">
        <v>30</v>
      </c>
      <c r="Q83" s="1" t="s">
        <v>34</v>
      </c>
      <c r="R83" s="6"/>
      <c r="S83" s="6"/>
      <c r="T83" s="1" t="s">
        <v>30</v>
      </c>
      <c r="U83" s="1" t="s">
        <v>32</v>
      </c>
      <c r="V83" s="6"/>
      <c r="W83" s="6"/>
      <c r="X83" s="6" t="s">
        <v>30</v>
      </c>
      <c r="Y83" s="6" t="s">
        <v>33</v>
      </c>
      <c r="Z83" s="6"/>
      <c r="AA83" s="6"/>
      <c r="AB83" s="1" t="s">
        <v>30</v>
      </c>
      <c r="AC83" s="1" t="s">
        <v>34</v>
      </c>
      <c r="AD83" s="6"/>
      <c r="AE83" s="6"/>
      <c r="AF83" s="1" t="s">
        <v>35</v>
      </c>
      <c r="AG83" s="1" t="s">
        <v>29</v>
      </c>
      <c r="AH83" s="6"/>
      <c r="AI83" s="6"/>
      <c r="AJ83" s="1" t="s">
        <v>36</v>
      </c>
      <c r="AK83" s="1" t="s">
        <v>37</v>
      </c>
      <c r="AL83" s="6"/>
      <c r="AM83" s="6"/>
      <c r="AN83" s="1" t="s">
        <v>38</v>
      </c>
      <c r="AO83" s="1" t="s">
        <v>39</v>
      </c>
      <c r="AP83" s="6"/>
      <c r="AQ83" s="6"/>
      <c r="AR83" s="1" t="s">
        <v>40</v>
      </c>
      <c r="AS83" s="1" t="s">
        <v>41</v>
      </c>
      <c r="AT83" s="6"/>
      <c r="AU83" s="6"/>
      <c r="AV83" s="6"/>
      <c r="AW83" s="6"/>
      <c r="AX83" s="6"/>
      <c r="AY83" s="6"/>
      <c r="AZ83" s="1" t="s">
        <v>42</v>
      </c>
      <c r="BA83" s="1" t="s">
        <v>39</v>
      </c>
      <c r="BB83" s="6"/>
      <c r="BC83" s="6"/>
      <c r="BD83" s="1" t="s">
        <v>42</v>
      </c>
      <c r="BE83" s="1" t="s">
        <v>33</v>
      </c>
      <c r="BF83" s="6"/>
      <c r="BG83" s="6"/>
      <c r="BH83" s="1" t="s">
        <v>42</v>
      </c>
      <c r="BI83" s="1" t="s">
        <v>39</v>
      </c>
      <c r="BJ83" s="6"/>
      <c r="BK83" s="11"/>
      <c r="BL83" s="1" t="s">
        <v>43</v>
      </c>
      <c r="BM83" s="1" t="s">
        <v>44</v>
      </c>
      <c r="BN83" s="6"/>
      <c r="BO83" s="6"/>
      <c r="BP83" s="1" t="s">
        <v>45</v>
      </c>
      <c r="BQ83" s="1" t="s">
        <v>44</v>
      </c>
      <c r="BR83" s="6"/>
      <c r="BS83" s="6"/>
      <c r="BT83" s="1" t="s">
        <v>46</v>
      </c>
      <c r="BU83" s="1" t="s">
        <v>47</v>
      </c>
      <c r="BV83" s="6"/>
      <c r="BW83" s="6"/>
      <c r="BX83" s="1" t="s">
        <v>46</v>
      </c>
      <c r="BY83" s="1" t="s">
        <v>41</v>
      </c>
      <c r="BZ83" s="6"/>
      <c r="CA83" s="6"/>
      <c r="CB83" s="1" t="s">
        <v>46</v>
      </c>
      <c r="CC83" s="1" t="s">
        <v>48</v>
      </c>
      <c r="CD83" s="6"/>
      <c r="CE83" s="6"/>
      <c r="CF83" s="1" t="s">
        <v>46</v>
      </c>
      <c r="CG83" s="1" t="s">
        <v>48</v>
      </c>
      <c r="CH83" s="6"/>
      <c r="CI83" s="6"/>
      <c r="CJ83" s="1" t="s">
        <v>46</v>
      </c>
      <c r="CK83" s="1" t="s">
        <v>39</v>
      </c>
      <c r="CL83" s="6"/>
      <c r="CM83" s="6"/>
      <c r="CN83" s="1" t="s">
        <v>49</v>
      </c>
      <c r="CO83" s="1" t="s">
        <v>39</v>
      </c>
      <c r="CP83" s="6"/>
      <c r="CQ83" s="6"/>
      <c r="CR83" s="1" t="s">
        <v>50</v>
      </c>
      <c r="CS83" s="1" t="s">
        <v>51</v>
      </c>
      <c r="CT83" s="6"/>
      <c r="CU83" s="6"/>
      <c r="CV83" s="1" t="s">
        <v>50</v>
      </c>
      <c r="CW83" s="1" t="s">
        <v>39</v>
      </c>
      <c r="CX83" s="6"/>
      <c r="CY83" s="6"/>
      <c r="CZ83" s="1" t="s">
        <v>50</v>
      </c>
      <c r="DA83" s="1" t="s">
        <v>39</v>
      </c>
      <c r="DB83" s="6"/>
      <c r="DC83" s="6"/>
      <c r="DD83" s="1" t="s">
        <v>59</v>
      </c>
      <c r="DE83" s="1" t="s">
        <v>60</v>
      </c>
      <c r="DF83" s="6"/>
      <c r="DG83" s="6"/>
      <c r="DH83" s="1" t="s">
        <v>52</v>
      </c>
      <c r="DI83" s="1" t="s">
        <v>53</v>
      </c>
      <c r="DJ83" s="6"/>
      <c r="DK83" s="6"/>
      <c r="DL83" s="1" t="s">
        <v>31</v>
      </c>
      <c r="DM83" s="11"/>
    </row>
    <row r="84" spans="1:118" s="34" customFormat="1" ht="15.75" customHeight="1" x14ac:dyDescent="0.25">
      <c r="A84" s="27">
        <v>83</v>
      </c>
      <c r="B84" s="27">
        <v>1</v>
      </c>
      <c r="C84" s="28" t="s">
        <v>116</v>
      </c>
      <c r="D84" s="29" t="s">
        <v>373</v>
      </c>
      <c r="E84" s="27">
        <v>-21.247</v>
      </c>
      <c r="F84" s="27">
        <v>12.106</v>
      </c>
      <c r="G84" s="27">
        <v>-33.353000000000002</v>
      </c>
      <c r="H84" s="30">
        <v>19.336559999999999</v>
      </c>
      <c r="I84" s="31">
        <f t="shared" si="4"/>
        <v>-14.016440000000003</v>
      </c>
      <c r="J84" s="31">
        <f t="shared" si="3"/>
        <v>0</v>
      </c>
      <c r="K84" s="3">
        <f t="shared" si="5"/>
        <v>-14.016440000000003</v>
      </c>
      <c r="L84" s="32" t="s">
        <v>28</v>
      </c>
      <c r="M84" s="32" t="s">
        <v>29</v>
      </c>
      <c r="N84" s="27"/>
      <c r="O84" s="27"/>
      <c r="P84" s="32" t="s">
        <v>30</v>
      </c>
      <c r="Q84" s="32" t="s">
        <v>34</v>
      </c>
      <c r="R84" s="27"/>
      <c r="S84" s="27"/>
      <c r="T84" s="32" t="s">
        <v>30</v>
      </c>
      <c r="U84" s="32" t="s">
        <v>32</v>
      </c>
      <c r="V84" s="27"/>
      <c r="W84" s="27"/>
      <c r="X84" s="27" t="s">
        <v>30</v>
      </c>
      <c r="Y84" s="27" t="s">
        <v>33</v>
      </c>
      <c r="Z84" s="27"/>
      <c r="AA84" s="27"/>
      <c r="AB84" s="32" t="s">
        <v>30</v>
      </c>
      <c r="AC84" s="32" t="s">
        <v>34</v>
      </c>
      <c r="AD84" s="27"/>
      <c r="AE84" s="27"/>
      <c r="AF84" s="32" t="s">
        <v>35</v>
      </c>
      <c r="AG84" s="32" t="s">
        <v>29</v>
      </c>
      <c r="AH84" s="27"/>
      <c r="AI84" s="27"/>
      <c r="AJ84" s="32" t="s">
        <v>36</v>
      </c>
      <c r="AK84" s="32" t="s">
        <v>37</v>
      </c>
      <c r="AL84" s="27"/>
      <c r="AM84" s="27"/>
      <c r="AN84" s="32" t="s">
        <v>38</v>
      </c>
      <c r="AO84" s="32" t="s">
        <v>39</v>
      </c>
      <c r="AP84" s="27"/>
      <c r="AQ84" s="27"/>
      <c r="AR84" s="32" t="s">
        <v>40</v>
      </c>
      <c r="AS84" s="32" t="s">
        <v>41</v>
      </c>
      <c r="AT84" s="27"/>
      <c r="AU84" s="27"/>
      <c r="AV84" s="27"/>
      <c r="AW84" s="27"/>
      <c r="AX84" s="27"/>
      <c r="AY84" s="27"/>
      <c r="AZ84" s="32" t="s">
        <v>42</v>
      </c>
      <c r="BA84" s="32" t="s">
        <v>39</v>
      </c>
      <c r="BB84" s="27"/>
      <c r="BC84" s="27"/>
      <c r="BD84" s="32" t="s">
        <v>42</v>
      </c>
      <c r="BE84" s="32" t="s">
        <v>33</v>
      </c>
      <c r="BF84" s="27"/>
      <c r="BG84" s="27"/>
      <c r="BH84" s="32" t="s">
        <v>42</v>
      </c>
      <c r="BI84" s="32" t="s">
        <v>39</v>
      </c>
      <c r="BJ84" s="27"/>
      <c r="BK84" s="33"/>
      <c r="BL84" s="32" t="s">
        <v>43</v>
      </c>
      <c r="BM84" s="32" t="s">
        <v>44</v>
      </c>
      <c r="BN84" s="27"/>
      <c r="BO84" s="27"/>
      <c r="BP84" s="32" t="s">
        <v>45</v>
      </c>
      <c r="BQ84" s="32" t="s">
        <v>44</v>
      </c>
      <c r="BR84" s="27"/>
      <c r="BS84" s="27"/>
      <c r="BT84" s="32" t="s">
        <v>46</v>
      </c>
      <c r="BU84" s="32" t="s">
        <v>47</v>
      </c>
      <c r="BV84" s="27"/>
      <c r="BW84" s="27"/>
      <c r="BX84" s="32" t="s">
        <v>46</v>
      </c>
      <c r="BY84" s="32" t="s">
        <v>41</v>
      </c>
      <c r="BZ84" s="27"/>
      <c r="CA84" s="27"/>
      <c r="CB84" s="32" t="s">
        <v>46</v>
      </c>
      <c r="CC84" s="32" t="s">
        <v>48</v>
      </c>
      <c r="CD84" s="27"/>
      <c r="CE84" s="27"/>
      <c r="CF84" s="32" t="s">
        <v>46</v>
      </c>
      <c r="CG84" s="32" t="s">
        <v>48</v>
      </c>
      <c r="CH84" s="27"/>
      <c r="CI84" s="27"/>
      <c r="CJ84" s="32" t="s">
        <v>46</v>
      </c>
      <c r="CK84" s="32" t="s">
        <v>39</v>
      </c>
      <c r="CL84" s="27"/>
      <c r="CM84" s="27"/>
      <c r="CN84" s="32" t="s">
        <v>49</v>
      </c>
      <c r="CO84" s="32" t="s">
        <v>39</v>
      </c>
      <c r="CP84" s="27"/>
      <c r="CQ84" s="27"/>
      <c r="CR84" s="32" t="s">
        <v>50</v>
      </c>
      <c r="CS84" s="32" t="s">
        <v>51</v>
      </c>
      <c r="CT84" s="27"/>
      <c r="CU84" s="27"/>
      <c r="CV84" s="32" t="s">
        <v>50</v>
      </c>
      <c r="CW84" s="32" t="s">
        <v>39</v>
      </c>
      <c r="CX84" s="27"/>
      <c r="CY84" s="27"/>
      <c r="CZ84" s="32" t="s">
        <v>50</v>
      </c>
      <c r="DA84" s="32" t="s">
        <v>39</v>
      </c>
      <c r="DB84" s="27"/>
      <c r="DC84" s="27"/>
      <c r="DD84" s="32" t="s">
        <v>59</v>
      </c>
      <c r="DE84" s="32" t="s">
        <v>60</v>
      </c>
      <c r="DF84" s="27"/>
      <c r="DG84" s="27"/>
      <c r="DH84" s="32" t="s">
        <v>52</v>
      </c>
      <c r="DI84" s="32" t="s">
        <v>53</v>
      </c>
      <c r="DJ84" s="27"/>
      <c r="DK84" s="27"/>
      <c r="DL84" s="32" t="s">
        <v>31</v>
      </c>
      <c r="DM84" s="33"/>
    </row>
    <row r="85" spans="1:118" ht="15.75" customHeight="1" x14ac:dyDescent="0.25">
      <c r="A85" s="6">
        <v>84</v>
      </c>
      <c r="B85" s="6">
        <v>3</v>
      </c>
      <c r="C85" s="9" t="s">
        <v>117</v>
      </c>
      <c r="D85" s="8" t="s">
        <v>373</v>
      </c>
      <c r="E85" s="6">
        <v>690.17899999999997</v>
      </c>
      <c r="F85" s="6">
        <v>499.47899999999998</v>
      </c>
      <c r="G85" s="6">
        <v>188.327</v>
      </c>
      <c r="H85" s="10">
        <v>267.32136000000003</v>
      </c>
      <c r="I85" s="3">
        <f t="shared" si="4"/>
        <v>455.64836000000003</v>
      </c>
      <c r="J85" s="3">
        <f t="shared" si="3"/>
        <v>0</v>
      </c>
      <c r="K85" s="3">
        <f t="shared" si="5"/>
        <v>455.64836000000003</v>
      </c>
      <c r="L85" s="1" t="s">
        <v>28</v>
      </c>
      <c r="M85" s="1" t="s">
        <v>29</v>
      </c>
      <c r="N85" s="6"/>
      <c r="O85" s="6"/>
      <c r="P85" s="1" t="s">
        <v>30</v>
      </c>
      <c r="Q85" s="1" t="s">
        <v>34</v>
      </c>
      <c r="R85" s="6"/>
      <c r="S85" s="6"/>
      <c r="T85" s="1" t="s">
        <v>30</v>
      </c>
      <c r="U85" s="1" t="s">
        <v>32</v>
      </c>
      <c r="V85" s="6"/>
      <c r="W85" s="6"/>
      <c r="X85" s="6" t="s">
        <v>30</v>
      </c>
      <c r="Y85" s="6" t="s">
        <v>33</v>
      </c>
      <c r="Z85" s="6"/>
      <c r="AA85" s="6"/>
      <c r="AB85" s="1" t="s">
        <v>30</v>
      </c>
      <c r="AC85" s="1" t="s">
        <v>34</v>
      </c>
      <c r="AD85" s="6"/>
      <c r="AE85" s="6"/>
      <c r="AF85" s="1" t="s">
        <v>35</v>
      </c>
      <c r="AG85" s="1" t="s">
        <v>29</v>
      </c>
      <c r="AH85" s="6"/>
      <c r="AI85" s="6"/>
      <c r="AJ85" s="1" t="s">
        <v>36</v>
      </c>
      <c r="AK85" s="1" t="s">
        <v>37</v>
      </c>
      <c r="AL85" s="6"/>
      <c r="AM85" s="6"/>
      <c r="AN85" s="1" t="s">
        <v>38</v>
      </c>
      <c r="AO85" s="1" t="s">
        <v>39</v>
      </c>
      <c r="AP85" s="6"/>
      <c r="AQ85" s="6"/>
      <c r="AR85" s="1" t="s">
        <v>40</v>
      </c>
      <c r="AS85" s="1" t="s">
        <v>41</v>
      </c>
      <c r="AT85" s="6"/>
      <c r="AU85" s="6"/>
      <c r="AV85" s="6"/>
      <c r="AW85" s="6"/>
      <c r="AX85" s="6"/>
      <c r="AY85" s="6"/>
      <c r="AZ85" s="1" t="s">
        <v>42</v>
      </c>
      <c r="BA85" s="1" t="s">
        <v>39</v>
      </c>
      <c r="BB85" s="6"/>
      <c r="BC85" s="6"/>
      <c r="BD85" s="1" t="s">
        <v>42</v>
      </c>
      <c r="BE85" s="1" t="s">
        <v>33</v>
      </c>
      <c r="BF85" s="6"/>
      <c r="BG85" s="6"/>
      <c r="BH85" s="1" t="s">
        <v>42</v>
      </c>
      <c r="BI85" s="1" t="s">
        <v>39</v>
      </c>
      <c r="BJ85" s="6"/>
      <c r="BK85" s="11"/>
      <c r="BL85" s="1" t="s">
        <v>43</v>
      </c>
      <c r="BM85" s="1" t="s">
        <v>44</v>
      </c>
      <c r="BN85" s="6"/>
      <c r="BO85" s="6"/>
      <c r="BP85" s="1" t="s">
        <v>45</v>
      </c>
      <c r="BQ85" s="1" t="s">
        <v>44</v>
      </c>
      <c r="BR85" s="6"/>
      <c r="BS85" s="6"/>
      <c r="BT85" s="1" t="s">
        <v>46</v>
      </c>
      <c r="BU85" s="1" t="s">
        <v>47</v>
      </c>
      <c r="BV85" s="6"/>
      <c r="BW85" s="6"/>
      <c r="BX85" s="1" t="s">
        <v>46</v>
      </c>
      <c r="BY85" s="1" t="s">
        <v>41</v>
      </c>
      <c r="BZ85" s="6"/>
      <c r="CA85" s="6"/>
      <c r="CB85" s="1" t="s">
        <v>46</v>
      </c>
      <c r="CC85" s="1" t="s">
        <v>48</v>
      </c>
      <c r="CD85" s="6"/>
      <c r="CE85" s="6"/>
      <c r="CF85" s="1" t="s">
        <v>46</v>
      </c>
      <c r="CG85" s="1" t="s">
        <v>48</v>
      </c>
      <c r="CH85" s="6"/>
      <c r="CI85" s="6"/>
      <c r="CJ85" s="1" t="s">
        <v>46</v>
      </c>
      <c r="CK85" s="1" t="s">
        <v>39</v>
      </c>
      <c r="CL85" s="6"/>
      <c r="CM85" s="6"/>
      <c r="CN85" s="1" t="s">
        <v>49</v>
      </c>
      <c r="CO85" s="1" t="s">
        <v>39</v>
      </c>
      <c r="CP85" s="6"/>
      <c r="CQ85" s="6"/>
      <c r="CR85" s="1" t="s">
        <v>50</v>
      </c>
      <c r="CS85" s="1" t="s">
        <v>51</v>
      </c>
      <c r="CT85" s="6"/>
      <c r="CU85" s="6"/>
      <c r="CV85" s="1" t="s">
        <v>50</v>
      </c>
      <c r="CW85" s="1" t="s">
        <v>39</v>
      </c>
      <c r="CX85" s="6"/>
      <c r="CY85" s="6"/>
      <c r="CZ85" s="1" t="s">
        <v>50</v>
      </c>
      <c r="DA85" s="1" t="s">
        <v>39</v>
      </c>
      <c r="DB85" s="6"/>
      <c r="DC85" s="6"/>
      <c r="DD85" s="1" t="s">
        <v>59</v>
      </c>
      <c r="DE85" s="1" t="s">
        <v>60</v>
      </c>
      <c r="DF85" s="6"/>
      <c r="DG85" s="6"/>
      <c r="DH85" s="1" t="s">
        <v>52</v>
      </c>
      <c r="DI85" s="1" t="s">
        <v>53</v>
      </c>
      <c r="DJ85" s="6"/>
      <c r="DK85" s="6"/>
      <c r="DL85" s="1" t="s">
        <v>31</v>
      </c>
      <c r="DM85" s="11"/>
    </row>
    <row r="86" spans="1:118" ht="15.75" customHeight="1" x14ac:dyDescent="0.25">
      <c r="A86" s="6">
        <v>85</v>
      </c>
      <c r="B86" s="6">
        <v>3</v>
      </c>
      <c r="C86" s="9" t="s">
        <v>118</v>
      </c>
      <c r="D86" s="8" t="s">
        <v>373</v>
      </c>
      <c r="E86" s="6">
        <v>759.95100000000002</v>
      </c>
      <c r="F86" s="6">
        <v>635.91200000000003</v>
      </c>
      <c r="G86" s="6">
        <v>-120.279</v>
      </c>
      <c r="H86" s="10">
        <v>264.43991999999997</v>
      </c>
      <c r="I86" s="3">
        <f t="shared" si="4"/>
        <v>144.16091999999998</v>
      </c>
      <c r="J86" s="3">
        <f t="shared" si="3"/>
        <v>0</v>
      </c>
      <c r="K86" s="3">
        <f t="shared" si="5"/>
        <v>144.16091999999998</v>
      </c>
      <c r="L86" s="1" t="s">
        <v>28</v>
      </c>
      <c r="M86" s="1" t="s">
        <v>29</v>
      </c>
      <c r="N86" s="6"/>
      <c r="O86" s="6"/>
      <c r="P86" s="1" t="s">
        <v>30</v>
      </c>
      <c r="Q86" s="1" t="s">
        <v>34</v>
      </c>
      <c r="R86" s="6"/>
      <c r="S86" s="6"/>
      <c r="T86" s="1" t="s">
        <v>30</v>
      </c>
      <c r="U86" s="1" t="s">
        <v>32</v>
      </c>
      <c r="V86" s="6"/>
      <c r="W86" s="6"/>
      <c r="X86" s="6" t="s">
        <v>30</v>
      </c>
      <c r="Y86" s="6" t="s">
        <v>33</v>
      </c>
      <c r="Z86" s="6"/>
      <c r="AA86" s="6"/>
      <c r="AB86" s="1" t="s">
        <v>30</v>
      </c>
      <c r="AC86" s="1" t="s">
        <v>34</v>
      </c>
      <c r="AD86" s="6"/>
      <c r="AE86" s="6"/>
      <c r="AF86" s="1" t="s">
        <v>35</v>
      </c>
      <c r="AG86" s="1" t="s">
        <v>29</v>
      </c>
      <c r="AH86" s="6"/>
      <c r="AI86" s="6"/>
      <c r="AJ86" s="1" t="s">
        <v>36</v>
      </c>
      <c r="AK86" s="1" t="s">
        <v>37</v>
      </c>
      <c r="AL86" s="6"/>
      <c r="AM86" s="6"/>
      <c r="AN86" s="1" t="s">
        <v>38</v>
      </c>
      <c r="AO86" s="1" t="s">
        <v>39</v>
      </c>
      <c r="AP86" s="6"/>
      <c r="AQ86" s="6"/>
      <c r="AR86" s="1" t="s">
        <v>40</v>
      </c>
      <c r="AS86" s="1" t="s">
        <v>41</v>
      </c>
      <c r="AT86" s="6"/>
      <c r="AU86" s="6"/>
      <c r="AV86" s="6"/>
      <c r="AW86" s="6"/>
      <c r="AX86" s="6"/>
      <c r="AY86" s="6"/>
      <c r="AZ86" s="1" t="s">
        <v>42</v>
      </c>
      <c r="BA86" s="1" t="s">
        <v>39</v>
      </c>
      <c r="BB86" s="6"/>
      <c r="BC86" s="6"/>
      <c r="BD86" s="1" t="s">
        <v>42</v>
      </c>
      <c r="BE86" s="1" t="s">
        <v>33</v>
      </c>
      <c r="BF86" s="6"/>
      <c r="BG86" s="6"/>
      <c r="BH86" s="1" t="s">
        <v>42</v>
      </c>
      <c r="BI86" s="1" t="s">
        <v>39</v>
      </c>
      <c r="BJ86" s="6"/>
      <c r="BK86" s="11"/>
      <c r="BL86" s="1" t="s">
        <v>43</v>
      </c>
      <c r="BM86" s="1" t="s">
        <v>44</v>
      </c>
      <c r="BN86" s="6"/>
      <c r="BO86" s="6"/>
      <c r="BP86" s="1" t="s">
        <v>45</v>
      </c>
      <c r="BQ86" s="1" t="s">
        <v>44</v>
      </c>
      <c r="BR86" s="6"/>
      <c r="BS86" s="6"/>
      <c r="BT86" s="1" t="s">
        <v>46</v>
      </c>
      <c r="BU86" s="1" t="s">
        <v>47</v>
      </c>
      <c r="BV86" s="6"/>
      <c r="BW86" s="6"/>
      <c r="BX86" s="1" t="s">
        <v>46</v>
      </c>
      <c r="BY86" s="1" t="s">
        <v>41</v>
      </c>
      <c r="BZ86" s="6"/>
      <c r="CA86" s="6"/>
      <c r="CB86" s="1" t="s">
        <v>46</v>
      </c>
      <c r="CC86" s="1" t="s">
        <v>48</v>
      </c>
      <c r="CD86" s="6"/>
      <c r="CE86" s="6"/>
      <c r="CF86" s="1" t="s">
        <v>46</v>
      </c>
      <c r="CG86" s="1" t="s">
        <v>48</v>
      </c>
      <c r="CH86" s="6"/>
      <c r="CI86" s="6"/>
      <c r="CJ86" s="1" t="s">
        <v>46</v>
      </c>
      <c r="CK86" s="1" t="s">
        <v>39</v>
      </c>
      <c r="CL86" s="6"/>
      <c r="CM86" s="6"/>
      <c r="CN86" s="1" t="s">
        <v>49</v>
      </c>
      <c r="CO86" s="1" t="s">
        <v>39</v>
      </c>
      <c r="CP86" s="6"/>
      <c r="CQ86" s="6"/>
      <c r="CR86" s="1" t="s">
        <v>50</v>
      </c>
      <c r="CS86" s="1" t="s">
        <v>51</v>
      </c>
      <c r="CT86" s="6"/>
      <c r="CU86" s="6"/>
      <c r="CV86" s="1" t="s">
        <v>50</v>
      </c>
      <c r="CW86" s="1" t="s">
        <v>39</v>
      </c>
      <c r="CX86" s="6"/>
      <c r="CY86" s="6"/>
      <c r="CZ86" s="1" t="s">
        <v>50</v>
      </c>
      <c r="DA86" s="1" t="s">
        <v>39</v>
      </c>
      <c r="DB86" s="6"/>
      <c r="DC86" s="6"/>
      <c r="DD86" s="1" t="s">
        <v>59</v>
      </c>
      <c r="DE86" s="1" t="s">
        <v>60</v>
      </c>
      <c r="DF86" s="6"/>
      <c r="DG86" s="6"/>
      <c r="DH86" s="1" t="s">
        <v>52</v>
      </c>
      <c r="DI86" s="1" t="s">
        <v>53</v>
      </c>
      <c r="DJ86" s="6"/>
      <c r="DK86" s="6"/>
      <c r="DL86" s="1" t="s">
        <v>31</v>
      </c>
      <c r="DM86" s="11"/>
    </row>
    <row r="87" spans="1:118" ht="15.75" customHeight="1" x14ac:dyDescent="0.25">
      <c r="A87" s="6">
        <v>86</v>
      </c>
      <c r="B87" s="6">
        <v>3</v>
      </c>
      <c r="C87" s="9" t="s">
        <v>119</v>
      </c>
      <c r="D87" s="8" t="s">
        <v>373</v>
      </c>
      <c r="E87" s="6">
        <v>967.00400000000002</v>
      </c>
      <c r="F87" s="6">
        <v>72.626000000000005</v>
      </c>
      <c r="G87" s="6">
        <v>893.46600000000001</v>
      </c>
      <c r="H87" s="10">
        <v>318.7176</v>
      </c>
      <c r="I87" s="3">
        <f t="shared" si="4"/>
        <v>1212.1836000000001</v>
      </c>
      <c r="J87" s="3">
        <f t="shared" si="3"/>
        <v>0</v>
      </c>
      <c r="K87" s="3">
        <f t="shared" si="5"/>
        <v>1212.1836000000001</v>
      </c>
      <c r="L87" s="1" t="s">
        <v>28</v>
      </c>
      <c r="M87" s="1" t="s">
        <v>29</v>
      </c>
      <c r="N87" s="6"/>
      <c r="O87" s="6"/>
      <c r="P87" s="1" t="s">
        <v>30</v>
      </c>
      <c r="Q87" s="1" t="s">
        <v>34</v>
      </c>
      <c r="R87" s="6"/>
      <c r="S87" s="6"/>
      <c r="T87" s="1" t="s">
        <v>30</v>
      </c>
      <c r="U87" s="1" t="s">
        <v>32</v>
      </c>
      <c r="V87" s="6"/>
      <c r="W87" s="6"/>
      <c r="X87" s="6" t="s">
        <v>30</v>
      </c>
      <c r="Y87" s="6" t="s">
        <v>33</v>
      </c>
      <c r="Z87" s="6"/>
      <c r="AA87" s="6"/>
      <c r="AB87" s="1" t="s">
        <v>30</v>
      </c>
      <c r="AC87" s="1" t="s">
        <v>34</v>
      </c>
      <c r="AD87" s="6"/>
      <c r="AE87" s="6"/>
      <c r="AF87" s="1" t="s">
        <v>35</v>
      </c>
      <c r="AG87" s="1" t="s">
        <v>29</v>
      </c>
      <c r="AH87" s="6"/>
      <c r="AI87" s="6"/>
      <c r="AJ87" s="1" t="s">
        <v>36</v>
      </c>
      <c r="AK87" s="1" t="s">
        <v>37</v>
      </c>
      <c r="AL87" s="6"/>
      <c r="AM87" s="6"/>
      <c r="AN87" s="1" t="s">
        <v>38</v>
      </c>
      <c r="AO87" s="1" t="s">
        <v>39</v>
      </c>
      <c r="AP87" s="6"/>
      <c r="AQ87" s="6"/>
      <c r="AR87" s="1" t="s">
        <v>40</v>
      </c>
      <c r="AS87" s="1" t="s">
        <v>41</v>
      </c>
      <c r="AT87" s="6"/>
      <c r="AU87" s="6"/>
      <c r="AV87" s="6"/>
      <c r="AW87" s="6"/>
      <c r="AX87" s="6"/>
      <c r="AY87" s="6"/>
      <c r="AZ87" s="1" t="s">
        <v>42</v>
      </c>
      <c r="BA87" s="1" t="s">
        <v>39</v>
      </c>
      <c r="BB87" s="6"/>
      <c r="BC87" s="6"/>
      <c r="BD87" s="1" t="s">
        <v>42</v>
      </c>
      <c r="BE87" s="1" t="s">
        <v>33</v>
      </c>
      <c r="BF87" s="6"/>
      <c r="BG87" s="6"/>
      <c r="BH87" s="1" t="s">
        <v>42</v>
      </c>
      <c r="BI87" s="1" t="s">
        <v>39</v>
      </c>
      <c r="BJ87" s="6"/>
      <c r="BK87" s="11"/>
      <c r="BL87" s="1" t="s">
        <v>43</v>
      </c>
      <c r="BM87" s="1" t="s">
        <v>44</v>
      </c>
      <c r="BN87" s="6"/>
      <c r="BO87" s="6"/>
      <c r="BP87" s="1" t="s">
        <v>45</v>
      </c>
      <c r="BQ87" s="1" t="s">
        <v>44</v>
      </c>
      <c r="BR87" s="6"/>
      <c r="BS87" s="6"/>
      <c r="BT87" s="1" t="s">
        <v>46</v>
      </c>
      <c r="BU87" s="1" t="s">
        <v>47</v>
      </c>
      <c r="BV87" s="6"/>
      <c r="BW87" s="6"/>
      <c r="BX87" s="1" t="s">
        <v>46</v>
      </c>
      <c r="BY87" s="1" t="s">
        <v>41</v>
      </c>
      <c r="BZ87" s="6"/>
      <c r="CA87" s="6"/>
      <c r="CB87" s="1" t="s">
        <v>46</v>
      </c>
      <c r="CC87" s="1" t="s">
        <v>48</v>
      </c>
      <c r="CD87" s="6"/>
      <c r="CE87" s="6"/>
      <c r="CF87" s="1" t="s">
        <v>46</v>
      </c>
      <c r="CG87" s="1" t="s">
        <v>48</v>
      </c>
      <c r="CH87" s="6"/>
      <c r="CI87" s="6"/>
      <c r="CJ87" s="1" t="s">
        <v>46</v>
      </c>
      <c r="CK87" s="1" t="s">
        <v>39</v>
      </c>
      <c r="CL87" s="6"/>
      <c r="CM87" s="6"/>
      <c r="CN87" s="1" t="s">
        <v>49</v>
      </c>
      <c r="CO87" s="1" t="s">
        <v>39</v>
      </c>
      <c r="CP87" s="6"/>
      <c r="CQ87" s="6"/>
      <c r="CR87" s="1" t="s">
        <v>50</v>
      </c>
      <c r="CS87" s="1" t="s">
        <v>51</v>
      </c>
      <c r="CT87" s="6"/>
      <c r="CU87" s="6"/>
      <c r="CV87" s="1" t="s">
        <v>50</v>
      </c>
      <c r="CW87" s="1" t="s">
        <v>39</v>
      </c>
      <c r="CX87" s="6"/>
      <c r="CY87" s="6"/>
      <c r="CZ87" s="1" t="s">
        <v>50</v>
      </c>
      <c r="DA87" s="1" t="s">
        <v>39</v>
      </c>
      <c r="DB87" s="6"/>
      <c r="DC87" s="6"/>
      <c r="DD87" s="1" t="s">
        <v>59</v>
      </c>
      <c r="DE87" s="1" t="s">
        <v>60</v>
      </c>
      <c r="DF87" s="6"/>
      <c r="DG87" s="6"/>
      <c r="DH87" s="1" t="s">
        <v>52</v>
      </c>
      <c r="DI87" s="1" t="s">
        <v>53</v>
      </c>
      <c r="DJ87" s="6"/>
      <c r="DK87" s="6"/>
      <c r="DL87" s="1" t="s">
        <v>31</v>
      </c>
      <c r="DM87" s="11"/>
    </row>
    <row r="88" spans="1:118" s="42" customFormat="1" ht="15.75" customHeight="1" x14ac:dyDescent="0.25">
      <c r="A88" s="35">
        <v>87</v>
      </c>
      <c r="B88" s="35">
        <v>1</v>
      </c>
      <c r="C88" s="36" t="s">
        <v>120</v>
      </c>
      <c r="D88" s="37" t="s">
        <v>373</v>
      </c>
      <c r="E88" s="35">
        <v>1133.6790000000001</v>
      </c>
      <c r="F88" s="35">
        <v>157.904</v>
      </c>
      <c r="G88" s="35">
        <v>706.22500000000002</v>
      </c>
      <c r="H88" s="38">
        <v>552.7944</v>
      </c>
      <c r="I88" s="39">
        <f t="shared" si="4"/>
        <v>1259.0194000000001</v>
      </c>
      <c r="J88" s="39">
        <f t="shared" si="3"/>
        <v>15.978999999999999</v>
      </c>
      <c r="K88" s="3">
        <f t="shared" si="5"/>
        <v>1243.0404000000001</v>
      </c>
      <c r="L88" s="40" t="s">
        <v>28</v>
      </c>
      <c r="M88" s="40" t="s">
        <v>29</v>
      </c>
      <c r="N88" s="35"/>
      <c r="O88" s="35"/>
      <c r="P88" s="40" t="s">
        <v>30</v>
      </c>
      <c r="Q88" s="40" t="s">
        <v>34</v>
      </c>
      <c r="R88" s="35"/>
      <c r="S88" s="35"/>
      <c r="T88" s="40" t="s">
        <v>30</v>
      </c>
      <c r="U88" s="40" t="s">
        <v>32</v>
      </c>
      <c r="V88" s="35"/>
      <c r="W88" s="35"/>
      <c r="X88" s="35" t="s">
        <v>30</v>
      </c>
      <c r="Y88" s="35" t="s">
        <v>33</v>
      </c>
      <c r="Z88" s="35"/>
      <c r="AA88" s="35"/>
      <c r="AB88" s="40" t="s">
        <v>30</v>
      </c>
      <c r="AC88" s="40" t="s">
        <v>34</v>
      </c>
      <c r="AD88" s="35"/>
      <c r="AE88" s="35"/>
      <c r="AF88" s="40" t="s">
        <v>35</v>
      </c>
      <c r="AG88" s="40" t="s">
        <v>29</v>
      </c>
      <c r="AH88" s="35"/>
      <c r="AI88" s="35"/>
      <c r="AJ88" s="40" t="s">
        <v>36</v>
      </c>
      <c r="AK88" s="40" t="s">
        <v>37</v>
      </c>
      <c r="AL88" s="35"/>
      <c r="AM88" s="35"/>
      <c r="AN88" s="40" t="s">
        <v>38</v>
      </c>
      <c r="AO88" s="40" t="s">
        <v>39</v>
      </c>
      <c r="AP88" s="35"/>
      <c r="AQ88" s="35"/>
      <c r="AR88" s="40" t="s">
        <v>40</v>
      </c>
      <c r="AS88" s="40" t="s">
        <v>41</v>
      </c>
      <c r="AT88" s="35"/>
      <c r="AU88" s="35"/>
      <c r="AV88" s="35"/>
      <c r="AW88" s="35"/>
      <c r="AX88" s="35"/>
      <c r="AY88" s="35"/>
      <c r="AZ88" s="40" t="s">
        <v>42</v>
      </c>
      <c r="BA88" s="40" t="s">
        <v>39</v>
      </c>
      <c r="BB88" s="35"/>
      <c r="BC88" s="35"/>
      <c r="BD88" s="40" t="s">
        <v>42</v>
      </c>
      <c r="BE88" s="40" t="s">
        <v>33</v>
      </c>
      <c r="BF88" s="35"/>
      <c r="BG88" s="35"/>
      <c r="BH88" s="40" t="s">
        <v>42</v>
      </c>
      <c r="BI88" s="40" t="s">
        <v>39</v>
      </c>
      <c r="BJ88" s="35"/>
      <c r="BK88" s="41"/>
      <c r="BL88" s="40" t="s">
        <v>43</v>
      </c>
      <c r="BM88" s="40" t="s">
        <v>44</v>
      </c>
      <c r="BN88" s="35"/>
      <c r="BO88" s="35"/>
      <c r="BP88" s="40" t="s">
        <v>45</v>
      </c>
      <c r="BQ88" s="40" t="s">
        <v>44</v>
      </c>
      <c r="BR88" s="35"/>
      <c r="BS88" s="35"/>
      <c r="BT88" s="40" t="s">
        <v>46</v>
      </c>
      <c r="BU88" s="40" t="s">
        <v>47</v>
      </c>
      <c r="BV88" s="35"/>
      <c r="BW88" s="35"/>
      <c r="BX88" s="40" t="s">
        <v>46</v>
      </c>
      <c r="BY88" s="40" t="s">
        <v>41</v>
      </c>
      <c r="BZ88" s="35">
        <v>5.0000000000000001E-3</v>
      </c>
      <c r="CA88" s="35">
        <v>5.3719999999999999</v>
      </c>
      <c r="CB88" s="40" t="s">
        <v>46</v>
      </c>
      <c r="CC88" s="40" t="s">
        <v>48</v>
      </c>
      <c r="CD88" s="35"/>
      <c r="CE88" s="35"/>
      <c r="CF88" s="40" t="s">
        <v>46</v>
      </c>
      <c r="CG88" s="40" t="s">
        <v>48</v>
      </c>
      <c r="CH88" s="35">
        <v>0.01</v>
      </c>
      <c r="CI88" s="35">
        <v>5.2930000000000001</v>
      </c>
      <c r="CJ88" s="40" t="s">
        <v>46</v>
      </c>
      <c r="CK88" s="40" t="s">
        <v>39</v>
      </c>
      <c r="CL88" s="35"/>
      <c r="CM88" s="35"/>
      <c r="CN88" s="40" t="s">
        <v>49</v>
      </c>
      <c r="CO88" s="40" t="s">
        <v>39</v>
      </c>
      <c r="CP88" s="35"/>
      <c r="CQ88" s="35"/>
      <c r="CR88" s="40" t="s">
        <v>50</v>
      </c>
      <c r="CS88" s="40" t="s">
        <v>51</v>
      </c>
      <c r="CT88" s="35">
        <v>1.4999999999999999E-2</v>
      </c>
      <c r="CU88" s="35">
        <v>2.532</v>
      </c>
      <c r="CV88" s="40" t="s">
        <v>50</v>
      </c>
      <c r="CW88" s="40" t="s">
        <v>39</v>
      </c>
      <c r="CX88" s="35">
        <v>3</v>
      </c>
      <c r="CY88" s="35">
        <v>1.821</v>
      </c>
      <c r="CZ88" s="40" t="s">
        <v>50</v>
      </c>
      <c r="DA88" s="40" t="s">
        <v>39</v>
      </c>
      <c r="DB88" s="35"/>
      <c r="DC88" s="35"/>
      <c r="DD88" s="40" t="s">
        <v>59</v>
      </c>
      <c r="DE88" s="40" t="s">
        <v>60</v>
      </c>
      <c r="DF88" s="35"/>
      <c r="DG88" s="35"/>
      <c r="DH88" s="40" t="s">
        <v>52</v>
      </c>
      <c r="DI88" s="40" t="s">
        <v>53</v>
      </c>
      <c r="DJ88" s="35"/>
      <c r="DK88" s="35"/>
      <c r="DL88" s="40" t="s">
        <v>31</v>
      </c>
      <c r="DM88" s="41">
        <v>0.96099999999999997</v>
      </c>
      <c r="DN88" s="42" t="s">
        <v>518</v>
      </c>
    </row>
    <row r="89" spans="1:118" ht="16.5" customHeight="1" x14ac:dyDescent="0.25">
      <c r="A89" s="6">
        <v>88</v>
      </c>
      <c r="B89" s="6">
        <v>1</v>
      </c>
      <c r="C89" s="9" t="s">
        <v>121</v>
      </c>
      <c r="D89" s="8" t="s">
        <v>373</v>
      </c>
      <c r="E89" s="6">
        <v>552.322</v>
      </c>
      <c r="F89" s="6">
        <v>92.813999999999993</v>
      </c>
      <c r="G89" s="6">
        <v>456.90199999999999</v>
      </c>
      <c r="H89" s="10">
        <v>176.99843999999999</v>
      </c>
      <c r="I89" s="3">
        <f t="shared" si="4"/>
        <v>633.90044</v>
      </c>
      <c r="J89" s="3">
        <f t="shared" si="3"/>
        <v>0</v>
      </c>
      <c r="K89" s="3">
        <f t="shared" si="5"/>
        <v>633.90044</v>
      </c>
      <c r="L89" s="1" t="s">
        <v>28</v>
      </c>
      <c r="M89" s="1" t="s">
        <v>29</v>
      </c>
      <c r="N89" s="6"/>
      <c r="O89" s="6"/>
      <c r="P89" s="1" t="s">
        <v>30</v>
      </c>
      <c r="Q89" s="1" t="s">
        <v>34</v>
      </c>
      <c r="R89" s="6"/>
      <c r="S89" s="6"/>
      <c r="T89" s="1" t="s">
        <v>30</v>
      </c>
      <c r="U89" s="1" t="s">
        <v>32</v>
      </c>
      <c r="V89" s="6"/>
      <c r="W89" s="6"/>
      <c r="X89" s="6" t="s">
        <v>30</v>
      </c>
      <c r="Y89" s="6" t="s">
        <v>33</v>
      </c>
      <c r="Z89" s="6"/>
      <c r="AA89" s="6"/>
      <c r="AB89" s="1" t="s">
        <v>30</v>
      </c>
      <c r="AC89" s="1" t="s">
        <v>34</v>
      </c>
      <c r="AD89" s="6"/>
      <c r="AE89" s="6"/>
      <c r="AF89" s="1" t="s">
        <v>35</v>
      </c>
      <c r="AG89" s="1" t="s">
        <v>29</v>
      </c>
      <c r="AH89" s="6"/>
      <c r="AI89" s="6"/>
      <c r="AJ89" s="1" t="s">
        <v>36</v>
      </c>
      <c r="AK89" s="1" t="s">
        <v>37</v>
      </c>
      <c r="AL89" s="6"/>
      <c r="AM89" s="6"/>
      <c r="AN89" s="1" t="s">
        <v>38</v>
      </c>
      <c r="AO89" s="1" t="s">
        <v>39</v>
      </c>
      <c r="AP89" s="6"/>
      <c r="AQ89" s="6"/>
      <c r="AR89" s="1" t="s">
        <v>40</v>
      </c>
      <c r="AS89" s="1" t="s">
        <v>41</v>
      </c>
      <c r="AT89" s="6"/>
      <c r="AU89" s="6"/>
      <c r="AV89" s="6"/>
      <c r="AW89" s="6"/>
      <c r="AX89" s="6"/>
      <c r="AY89" s="6"/>
      <c r="AZ89" s="1" t="s">
        <v>42</v>
      </c>
      <c r="BA89" s="1" t="s">
        <v>39</v>
      </c>
      <c r="BB89" s="6"/>
      <c r="BC89" s="6"/>
      <c r="BD89" s="1" t="s">
        <v>42</v>
      </c>
      <c r="BE89" s="1" t="s">
        <v>33</v>
      </c>
      <c r="BF89" s="6"/>
      <c r="BG89" s="6"/>
      <c r="BH89" s="1" t="s">
        <v>42</v>
      </c>
      <c r="BI89" s="1" t="s">
        <v>39</v>
      </c>
      <c r="BJ89" s="6"/>
      <c r="BK89" s="11"/>
      <c r="BL89" s="1" t="s">
        <v>43</v>
      </c>
      <c r="BM89" s="1" t="s">
        <v>44</v>
      </c>
      <c r="BN89" s="6"/>
      <c r="BO89" s="6"/>
      <c r="BP89" s="1" t="s">
        <v>45</v>
      </c>
      <c r="BQ89" s="1" t="s">
        <v>44</v>
      </c>
      <c r="BR89" s="6"/>
      <c r="BS89" s="6"/>
      <c r="BT89" s="1" t="s">
        <v>46</v>
      </c>
      <c r="BU89" s="1" t="s">
        <v>47</v>
      </c>
      <c r="BV89" s="6"/>
      <c r="BW89" s="6"/>
      <c r="BX89" s="1" t="s">
        <v>46</v>
      </c>
      <c r="BY89" s="1" t="s">
        <v>41</v>
      </c>
      <c r="BZ89" s="6"/>
      <c r="CA89" s="6"/>
      <c r="CB89" s="1" t="s">
        <v>46</v>
      </c>
      <c r="CC89" s="1" t="s">
        <v>48</v>
      </c>
      <c r="CD89" s="6"/>
      <c r="CE89" s="6"/>
      <c r="CF89" s="1" t="s">
        <v>46</v>
      </c>
      <c r="CG89" s="1" t="s">
        <v>48</v>
      </c>
      <c r="CH89" s="6"/>
      <c r="CI89" s="6"/>
      <c r="CJ89" s="1" t="s">
        <v>46</v>
      </c>
      <c r="CK89" s="1" t="s">
        <v>39</v>
      </c>
      <c r="CL89" s="6"/>
      <c r="CM89" s="6"/>
      <c r="CN89" s="1" t="s">
        <v>49</v>
      </c>
      <c r="CO89" s="1" t="s">
        <v>39</v>
      </c>
      <c r="CP89" s="6"/>
      <c r="CQ89" s="6"/>
      <c r="CR89" s="1" t="s">
        <v>50</v>
      </c>
      <c r="CS89" s="1" t="s">
        <v>51</v>
      </c>
      <c r="CT89" s="6"/>
      <c r="CU89" s="6"/>
      <c r="CV89" s="1" t="s">
        <v>50</v>
      </c>
      <c r="CW89" s="1" t="s">
        <v>39</v>
      </c>
      <c r="CX89" s="6"/>
      <c r="CY89" s="6"/>
      <c r="CZ89" s="1" t="s">
        <v>50</v>
      </c>
      <c r="DA89" s="1" t="s">
        <v>39</v>
      </c>
      <c r="DB89" s="6"/>
      <c r="DC89" s="6"/>
      <c r="DD89" s="1" t="s">
        <v>59</v>
      </c>
      <c r="DE89" s="1" t="s">
        <v>60</v>
      </c>
      <c r="DF89" s="6"/>
      <c r="DG89" s="6"/>
      <c r="DH89" s="1" t="s">
        <v>52</v>
      </c>
      <c r="DI89" s="1" t="s">
        <v>53</v>
      </c>
      <c r="DJ89" s="6"/>
      <c r="DK89" s="6"/>
      <c r="DL89" s="1" t="s">
        <v>31</v>
      </c>
      <c r="DM89" s="11"/>
    </row>
    <row r="90" spans="1:118" s="42" customFormat="1" ht="15.75" customHeight="1" x14ac:dyDescent="0.25">
      <c r="A90" s="35">
        <v>89</v>
      </c>
      <c r="B90" s="35">
        <v>1</v>
      </c>
      <c r="C90" s="36" t="s">
        <v>404</v>
      </c>
      <c r="D90" s="37" t="s">
        <v>373</v>
      </c>
      <c r="E90" s="35">
        <v>552.87099999999998</v>
      </c>
      <c r="F90" s="35">
        <v>18.614999999999998</v>
      </c>
      <c r="G90" s="35">
        <v>516.34699999999998</v>
      </c>
      <c r="H90" s="38">
        <v>170.17547999999999</v>
      </c>
      <c r="I90" s="39">
        <f t="shared" si="4"/>
        <v>686.52247999999997</v>
      </c>
      <c r="J90" s="39">
        <f t="shared" si="3"/>
        <v>3.2679999999999998</v>
      </c>
      <c r="K90" s="3">
        <f t="shared" si="5"/>
        <v>683.25447999999994</v>
      </c>
      <c r="L90" s="40" t="s">
        <v>28</v>
      </c>
      <c r="M90" s="40" t="s">
        <v>29</v>
      </c>
      <c r="N90" s="35"/>
      <c r="O90" s="35"/>
      <c r="P90" s="40" t="s">
        <v>30</v>
      </c>
      <c r="Q90" s="40" t="s">
        <v>34</v>
      </c>
      <c r="R90" s="35"/>
      <c r="S90" s="35"/>
      <c r="T90" s="40" t="s">
        <v>30</v>
      </c>
      <c r="U90" s="40" t="s">
        <v>32</v>
      </c>
      <c r="V90" s="35"/>
      <c r="W90" s="35"/>
      <c r="X90" s="35" t="s">
        <v>30</v>
      </c>
      <c r="Y90" s="35" t="s">
        <v>33</v>
      </c>
      <c r="Z90" s="35"/>
      <c r="AA90" s="35"/>
      <c r="AB90" s="40" t="s">
        <v>30</v>
      </c>
      <c r="AC90" s="40" t="s">
        <v>34</v>
      </c>
      <c r="AD90" s="35"/>
      <c r="AE90" s="35"/>
      <c r="AF90" s="40" t="s">
        <v>35</v>
      </c>
      <c r="AG90" s="40" t="s">
        <v>29</v>
      </c>
      <c r="AH90" s="35"/>
      <c r="AI90" s="35"/>
      <c r="AJ90" s="40" t="s">
        <v>36</v>
      </c>
      <c r="AK90" s="40" t="s">
        <v>37</v>
      </c>
      <c r="AL90" s="35"/>
      <c r="AM90" s="35"/>
      <c r="AN90" s="40" t="s">
        <v>38</v>
      </c>
      <c r="AO90" s="40" t="s">
        <v>39</v>
      </c>
      <c r="AP90" s="35"/>
      <c r="AQ90" s="35"/>
      <c r="AR90" s="40" t="s">
        <v>40</v>
      </c>
      <c r="AS90" s="40" t="s">
        <v>41</v>
      </c>
      <c r="AT90" s="35"/>
      <c r="AU90" s="35"/>
      <c r="AV90" s="35"/>
      <c r="AW90" s="35"/>
      <c r="AX90" s="35"/>
      <c r="AY90" s="35"/>
      <c r="AZ90" s="40" t="s">
        <v>42</v>
      </c>
      <c r="BA90" s="40" t="s">
        <v>39</v>
      </c>
      <c r="BB90" s="35"/>
      <c r="BC90" s="35"/>
      <c r="BD90" s="40" t="s">
        <v>42</v>
      </c>
      <c r="BE90" s="40" t="s">
        <v>33</v>
      </c>
      <c r="BF90" s="35"/>
      <c r="BG90" s="35"/>
      <c r="BH90" s="40" t="s">
        <v>42</v>
      </c>
      <c r="BI90" s="40" t="s">
        <v>39</v>
      </c>
      <c r="BJ90" s="35"/>
      <c r="BK90" s="41"/>
      <c r="BL90" s="40" t="s">
        <v>43</v>
      </c>
      <c r="BM90" s="40" t="s">
        <v>44</v>
      </c>
      <c r="BN90" s="35"/>
      <c r="BO90" s="35"/>
      <c r="BP90" s="40" t="s">
        <v>45</v>
      </c>
      <c r="BQ90" s="40" t="s">
        <v>44</v>
      </c>
      <c r="BR90" s="35"/>
      <c r="BS90" s="35"/>
      <c r="BT90" s="40" t="s">
        <v>46</v>
      </c>
      <c r="BU90" s="40" t="s">
        <v>47</v>
      </c>
      <c r="BV90" s="35"/>
      <c r="BW90" s="35"/>
      <c r="BX90" s="40" t="s">
        <v>46</v>
      </c>
      <c r="BY90" s="40" t="s">
        <v>41</v>
      </c>
      <c r="BZ90" s="35"/>
      <c r="CA90" s="35"/>
      <c r="CB90" s="40" t="s">
        <v>46</v>
      </c>
      <c r="CC90" s="40" t="s">
        <v>48</v>
      </c>
      <c r="CD90" s="35"/>
      <c r="CE90" s="35"/>
      <c r="CF90" s="40" t="s">
        <v>46</v>
      </c>
      <c r="CG90" s="40" t="s">
        <v>48</v>
      </c>
      <c r="CH90" s="35"/>
      <c r="CI90" s="35"/>
      <c r="CJ90" s="40" t="s">
        <v>46</v>
      </c>
      <c r="CK90" s="40" t="s">
        <v>39</v>
      </c>
      <c r="CL90" s="35"/>
      <c r="CM90" s="35"/>
      <c r="CN90" s="40" t="s">
        <v>49</v>
      </c>
      <c r="CO90" s="40" t="s">
        <v>39</v>
      </c>
      <c r="CP90" s="35"/>
      <c r="CQ90" s="35"/>
      <c r="CR90" s="40" t="s">
        <v>50</v>
      </c>
      <c r="CS90" s="40" t="s">
        <v>51</v>
      </c>
      <c r="CT90" s="35">
        <v>1.4999999999999999E-2</v>
      </c>
      <c r="CU90" s="35">
        <v>2.532</v>
      </c>
      <c r="CV90" s="40" t="s">
        <v>50</v>
      </c>
      <c r="CW90" s="40" t="s">
        <v>39</v>
      </c>
      <c r="CX90" s="35">
        <v>1</v>
      </c>
      <c r="CY90" s="35">
        <v>0.73599999999999999</v>
      </c>
      <c r="CZ90" s="40" t="s">
        <v>50</v>
      </c>
      <c r="DA90" s="40" t="s">
        <v>39</v>
      </c>
      <c r="DB90" s="35"/>
      <c r="DC90" s="35"/>
      <c r="DD90" s="40" t="s">
        <v>59</v>
      </c>
      <c r="DE90" s="40" t="s">
        <v>60</v>
      </c>
      <c r="DF90" s="35"/>
      <c r="DG90" s="35"/>
      <c r="DH90" s="40" t="s">
        <v>52</v>
      </c>
      <c r="DI90" s="40" t="s">
        <v>53</v>
      </c>
      <c r="DJ90" s="35"/>
      <c r="DK90" s="35"/>
      <c r="DL90" s="40" t="s">
        <v>31</v>
      </c>
      <c r="DM90" s="41"/>
    </row>
    <row r="91" spans="1:118" ht="15.75" customHeight="1" x14ac:dyDescent="0.25">
      <c r="A91" s="6">
        <v>90</v>
      </c>
      <c r="B91" s="6">
        <v>1</v>
      </c>
      <c r="C91" s="9" t="s">
        <v>405</v>
      </c>
      <c r="D91" s="8" t="s">
        <v>373</v>
      </c>
      <c r="E91" s="6">
        <v>23.657</v>
      </c>
      <c r="F91" s="6">
        <v>0</v>
      </c>
      <c r="G91" s="6">
        <v>23.657</v>
      </c>
      <c r="H91" s="10">
        <v>2.8224</v>
      </c>
      <c r="I91" s="3">
        <f t="shared" si="4"/>
        <v>26.479399999999998</v>
      </c>
      <c r="J91" s="3">
        <f t="shared" si="3"/>
        <v>0</v>
      </c>
      <c r="K91" s="3">
        <f t="shared" si="5"/>
        <v>26.479399999999998</v>
      </c>
      <c r="L91" s="1" t="s">
        <v>28</v>
      </c>
      <c r="M91" s="1" t="s">
        <v>29</v>
      </c>
      <c r="N91" s="6"/>
      <c r="O91" s="6"/>
      <c r="P91" s="1" t="s">
        <v>30</v>
      </c>
      <c r="Q91" s="1" t="s">
        <v>34</v>
      </c>
      <c r="R91" s="6"/>
      <c r="S91" s="6"/>
      <c r="T91" s="1" t="s">
        <v>30</v>
      </c>
      <c r="U91" s="1" t="s">
        <v>32</v>
      </c>
      <c r="V91" s="6"/>
      <c r="W91" s="6"/>
      <c r="X91" s="6" t="s">
        <v>30</v>
      </c>
      <c r="Y91" s="6" t="s">
        <v>33</v>
      </c>
      <c r="Z91" s="6"/>
      <c r="AA91" s="6"/>
      <c r="AB91" s="1" t="s">
        <v>30</v>
      </c>
      <c r="AC91" s="1" t="s">
        <v>34</v>
      </c>
      <c r="AD91" s="6"/>
      <c r="AE91" s="6"/>
      <c r="AF91" s="1" t="s">
        <v>35</v>
      </c>
      <c r="AG91" s="1" t="s">
        <v>29</v>
      </c>
      <c r="AH91" s="6"/>
      <c r="AI91" s="6"/>
      <c r="AJ91" s="1" t="s">
        <v>36</v>
      </c>
      <c r="AK91" s="1" t="s">
        <v>37</v>
      </c>
      <c r="AL91" s="6"/>
      <c r="AM91" s="6"/>
      <c r="AN91" s="1" t="s">
        <v>38</v>
      </c>
      <c r="AO91" s="1" t="s">
        <v>39</v>
      </c>
      <c r="AP91" s="6"/>
      <c r="AQ91" s="6"/>
      <c r="AR91" s="1" t="s">
        <v>40</v>
      </c>
      <c r="AS91" s="1" t="s">
        <v>41</v>
      </c>
      <c r="AT91" s="6"/>
      <c r="AU91" s="6"/>
      <c r="AV91" s="6"/>
      <c r="AW91" s="6"/>
      <c r="AX91" s="6"/>
      <c r="AY91" s="6"/>
      <c r="AZ91" s="1" t="s">
        <v>42</v>
      </c>
      <c r="BA91" s="1" t="s">
        <v>39</v>
      </c>
      <c r="BB91" s="6"/>
      <c r="BC91" s="6"/>
      <c r="BD91" s="1" t="s">
        <v>42</v>
      </c>
      <c r="BE91" s="1" t="s">
        <v>33</v>
      </c>
      <c r="BF91" s="6"/>
      <c r="BG91" s="6"/>
      <c r="BH91" s="1" t="s">
        <v>42</v>
      </c>
      <c r="BI91" s="1" t="s">
        <v>39</v>
      </c>
      <c r="BJ91" s="6"/>
      <c r="BK91" s="11"/>
      <c r="BL91" s="1" t="s">
        <v>43</v>
      </c>
      <c r="BM91" s="1" t="s">
        <v>44</v>
      </c>
      <c r="BN91" s="6"/>
      <c r="BO91" s="6"/>
      <c r="BP91" s="1" t="s">
        <v>45</v>
      </c>
      <c r="BQ91" s="1" t="s">
        <v>44</v>
      </c>
      <c r="BR91" s="6"/>
      <c r="BS91" s="6"/>
      <c r="BT91" s="1" t="s">
        <v>46</v>
      </c>
      <c r="BU91" s="1" t="s">
        <v>47</v>
      </c>
      <c r="BV91" s="6"/>
      <c r="BW91" s="6"/>
      <c r="BX91" s="1" t="s">
        <v>46</v>
      </c>
      <c r="BY91" s="1" t="s">
        <v>41</v>
      </c>
      <c r="BZ91" s="6"/>
      <c r="CA91" s="6"/>
      <c r="CB91" s="1" t="s">
        <v>46</v>
      </c>
      <c r="CC91" s="1" t="s">
        <v>48</v>
      </c>
      <c r="CD91" s="6"/>
      <c r="CE91" s="6"/>
      <c r="CF91" s="1" t="s">
        <v>46</v>
      </c>
      <c r="CG91" s="1" t="s">
        <v>48</v>
      </c>
      <c r="CH91" s="6"/>
      <c r="CI91" s="6"/>
      <c r="CJ91" s="1" t="s">
        <v>46</v>
      </c>
      <c r="CK91" s="1" t="s">
        <v>39</v>
      </c>
      <c r="CL91" s="6"/>
      <c r="CM91" s="6"/>
      <c r="CN91" s="1" t="s">
        <v>49</v>
      </c>
      <c r="CO91" s="1" t="s">
        <v>39</v>
      </c>
      <c r="CP91" s="6"/>
      <c r="CQ91" s="6"/>
      <c r="CR91" s="1" t="s">
        <v>50</v>
      </c>
      <c r="CS91" s="1" t="s">
        <v>51</v>
      </c>
      <c r="CT91" s="6"/>
      <c r="CU91" s="6"/>
      <c r="CV91" s="1" t="s">
        <v>50</v>
      </c>
      <c r="CW91" s="1" t="s">
        <v>39</v>
      </c>
      <c r="CX91" s="6"/>
      <c r="CY91" s="6"/>
      <c r="CZ91" s="1" t="s">
        <v>50</v>
      </c>
      <c r="DA91" s="1" t="s">
        <v>39</v>
      </c>
      <c r="DB91" s="6"/>
      <c r="DC91" s="6"/>
      <c r="DD91" s="1" t="s">
        <v>59</v>
      </c>
      <c r="DE91" s="1" t="s">
        <v>60</v>
      </c>
      <c r="DF91" s="6"/>
      <c r="DG91" s="6"/>
      <c r="DH91" s="1" t="s">
        <v>52</v>
      </c>
      <c r="DI91" s="1" t="s">
        <v>53</v>
      </c>
      <c r="DJ91" s="6"/>
      <c r="DK91" s="6"/>
      <c r="DL91" s="1" t="s">
        <v>31</v>
      </c>
      <c r="DM91" s="11"/>
    </row>
    <row r="92" spans="1:118" ht="15.75" customHeight="1" x14ac:dyDescent="0.25">
      <c r="A92" s="6">
        <v>91</v>
      </c>
      <c r="B92" s="6">
        <v>1</v>
      </c>
      <c r="C92" s="9" t="s">
        <v>122</v>
      </c>
      <c r="D92" s="8" t="s">
        <v>373</v>
      </c>
      <c r="E92" s="6">
        <v>192.37299999999999</v>
      </c>
      <c r="F92" s="6">
        <v>0.40899999999999997</v>
      </c>
      <c r="G92" s="6">
        <v>187.95500000000001</v>
      </c>
      <c r="H92" s="10">
        <v>52.073880000000003</v>
      </c>
      <c r="I92" s="3">
        <f t="shared" si="4"/>
        <v>240.02888000000002</v>
      </c>
      <c r="J92" s="3">
        <f t="shared" si="3"/>
        <v>0</v>
      </c>
      <c r="K92" s="3">
        <f t="shared" si="5"/>
        <v>240.02888000000002</v>
      </c>
      <c r="L92" s="1" t="s">
        <v>28</v>
      </c>
      <c r="M92" s="1" t="s">
        <v>29</v>
      </c>
      <c r="N92" s="6"/>
      <c r="O92" s="6"/>
      <c r="P92" s="1" t="s">
        <v>30</v>
      </c>
      <c r="Q92" s="1" t="s">
        <v>34</v>
      </c>
      <c r="R92" s="6"/>
      <c r="S92" s="6"/>
      <c r="T92" s="1" t="s">
        <v>30</v>
      </c>
      <c r="U92" s="1" t="s">
        <v>32</v>
      </c>
      <c r="V92" s="6"/>
      <c r="W92" s="6"/>
      <c r="X92" s="6" t="s">
        <v>30</v>
      </c>
      <c r="Y92" s="6" t="s">
        <v>33</v>
      </c>
      <c r="Z92" s="6"/>
      <c r="AA92" s="6"/>
      <c r="AB92" s="1" t="s">
        <v>30</v>
      </c>
      <c r="AC92" s="1" t="s">
        <v>34</v>
      </c>
      <c r="AD92" s="6"/>
      <c r="AE92" s="6"/>
      <c r="AF92" s="1" t="s">
        <v>35</v>
      </c>
      <c r="AG92" s="1" t="s">
        <v>29</v>
      </c>
      <c r="AH92" s="6"/>
      <c r="AI92" s="6"/>
      <c r="AJ92" s="1" t="s">
        <v>36</v>
      </c>
      <c r="AK92" s="1" t="s">
        <v>37</v>
      </c>
      <c r="AL92" s="6"/>
      <c r="AM92" s="6"/>
      <c r="AN92" s="1" t="s">
        <v>38</v>
      </c>
      <c r="AO92" s="1" t="s">
        <v>39</v>
      </c>
      <c r="AP92" s="6"/>
      <c r="AQ92" s="6"/>
      <c r="AR92" s="1" t="s">
        <v>40</v>
      </c>
      <c r="AS92" s="1" t="s">
        <v>41</v>
      </c>
      <c r="AT92" s="6"/>
      <c r="AU92" s="6"/>
      <c r="AV92" s="6"/>
      <c r="AW92" s="6"/>
      <c r="AX92" s="6"/>
      <c r="AY92" s="6"/>
      <c r="AZ92" s="1" t="s">
        <v>42</v>
      </c>
      <c r="BA92" s="1" t="s">
        <v>39</v>
      </c>
      <c r="BB92" s="6"/>
      <c r="BC92" s="6"/>
      <c r="BD92" s="1" t="s">
        <v>42</v>
      </c>
      <c r="BE92" s="1" t="s">
        <v>33</v>
      </c>
      <c r="BF92" s="6"/>
      <c r="BG92" s="6"/>
      <c r="BH92" s="1" t="s">
        <v>42</v>
      </c>
      <c r="BI92" s="1" t="s">
        <v>39</v>
      </c>
      <c r="BJ92" s="6"/>
      <c r="BK92" s="11"/>
      <c r="BL92" s="1" t="s">
        <v>43</v>
      </c>
      <c r="BM92" s="1" t="s">
        <v>44</v>
      </c>
      <c r="BN92" s="6"/>
      <c r="BO92" s="6"/>
      <c r="BP92" s="1" t="s">
        <v>45</v>
      </c>
      <c r="BQ92" s="1" t="s">
        <v>44</v>
      </c>
      <c r="BR92" s="6"/>
      <c r="BS92" s="6"/>
      <c r="BT92" s="1" t="s">
        <v>46</v>
      </c>
      <c r="BU92" s="1" t="s">
        <v>47</v>
      </c>
      <c r="BV92" s="6"/>
      <c r="BW92" s="6"/>
      <c r="BX92" s="1" t="s">
        <v>46</v>
      </c>
      <c r="BY92" s="1" t="s">
        <v>41</v>
      </c>
      <c r="BZ92" s="6"/>
      <c r="CA92" s="6"/>
      <c r="CB92" s="1" t="s">
        <v>46</v>
      </c>
      <c r="CC92" s="1" t="s">
        <v>48</v>
      </c>
      <c r="CD92" s="6"/>
      <c r="CE92" s="6"/>
      <c r="CF92" s="1" t="s">
        <v>46</v>
      </c>
      <c r="CG92" s="1" t="s">
        <v>48</v>
      </c>
      <c r="CH92" s="6"/>
      <c r="CI92" s="6"/>
      <c r="CJ92" s="1" t="s">
        <v>46</v>
      </c>
      <c r="CK92" s="1" t="s">
        <v>39</v>
      </c>
      <c r="CL92" s="6"/>
      <c r="CM92" s="6"/>
      <c r="CN92" s="1" t="s">
        <v>49</v>
      </c>
      <c r="CO92" s="1" t="s">
        <v>39</v>
      </c>
      <c r="CP92" s="6"/>
      <c r="CQ92" s="6"/>
      <c r="CR92" s="1" t="s">
        <v>50</v>
      </c>
      <c r="CS92" s="1" t="s">
        <v>51</v>
      </c>
      <c r="CT92" s="6"/>
      <c r="CU92" s="6"/>
      <c r="CV92" s="1" t="s">
        <v>50</v>
      </c>
      <c r="CW92" s="1" t="s">
        <v>39</v>
      </c>
      <c r="CX92" s="6"/>
      <c r="CY92" s="6"/>
      <c r="CZ92" s="1" t="s">
        <v>50</v>
      </c>
      <c r="DA92" s="1" t="s">
        <v>39</v>
      </c>
      <c r="DB92" s="6"/>
      <c r="DC92" s="6"/>
      <c r="DD92" s="1" t="s">
        <v>59</v>
      </c>
      <c r="DE92" s="1" t="s">
        <v>60</v>
      </c>
      <c r="DF92" s="6"/>
      <c r="DG92" s="6"/>
      <c r="DH92" s="1" t="s">
        <v>52</v>
      </c>
      <c r="DI92" s="1" t="s">
        <v>53</v>
      </c>
      <c r="DJ92" s="6"/>
      <c r="DK92" s="6"/>
      <c r="DL92" s="1" t="s">
        <v>31</v>
      </c>
      <c r="DM92" s="11"/>
    </row>
    <row r="93" spans="1:118" ht="15.75" customHeight="1" x14ac:dyDescent="0.25">
      <c r="A93" s="6">
        <v>92</v>
      </c>
      <c r="B93" s="6">
        <v>1</v>
      </c>
      <c r="C93" s="9" t="s">
        <v>123</v>
      </c>
      <c r="D93" s="8" t="s">
        <v>373</v>
      </c>
      <c r="E93" s="6">
        <v>228.93600000000001</v>
      </c>
      <c r="F93" s="6">
        <v>3.089</v>
      </c>
      <c r="G93" s="6">
        <v>225.84700000000001</v>
      </c>
      <c r="H93" s="10">
        <v>75.569879999999998</v>
      </c>
      <c r="I93" s="3">
        <f t="shared" si="4"/>
        <v>301.41687999999999</v>
      </c>
      <c r="J93" s="3">
        <f t="shared" si="3"/>
        <v>0</v>
      </c>
      <c r="K93" s="3">
        <f t="shared" si="5"/>
        <v>301.41687999999999</v>
      </c>
      <c r="L93" s="1" t="s">
        <v>28</v>
      </c>
      <c r="M93" s="1" t="s">
        <v>29</v>
      </c>
      <c r="N93" s="6"/>
      <c r="O93" s="6"/>
      <c r="P93" s="1" t="s">
        <v>30</v>
      </c>
      <c r="Q93" s="1" t="s">
        <v>34</v>
      </c>
      <c r="R93" s="6"/>
      <c r="S93" s="6"/>
      <c r="T93" s="1" t="s">
        <v>30</v>
      </c>
      <c r="U93" s="1" t="s">
        <v>32</v>
      </c>
      <c r="V93" s="6"/>
      <c r="W93" s="6"/>
      <c r="X93" s="6" t="s">
        <v>30</v>
      </c>
      <c r="Y93" s="6" t="s">
        <v>33</v>
      </c>
      <c r="Z93" s="6"/>
      <c r="AA93" s="6"/>
      <c r="AB93" s="1" t="s">
        <v>30</v>
      </c>
      <c r="AC93" s="1" t="s">
        <v>34</v>
      </c>
      <c r="AD93" s="6"/>
      <c r="AE93" s="6"/>
      <c r="AF93" s="1" t="s">
        <v>35</v>
      </c>
      <c r="AG93" s="1" t="s">
        <v>29</v>
      </c>
      <c r="AH93" s="6"/>
      <c r="AI93" s="6"/>
      <c r="AJ93" s="1" t="s">
        <v>36</v>
      </c>
      <c r="AK93" s="1" t="s">
        <v>37</v>
      </c>
      <c r="AL93" s="6"/>
      <c r="AM93" s="6"/>
      <c r="AN93" s="1" t="s">
        <v>38</v>
      </c>
      <c r="AO93" s="1" t="s">
        <v>39</v>
      </c>
      <c r="AP93" s="6"/>
      <c r="AQ93" s="6"/>
      <c r="AR93" s="1" t="s">
        <v>40</v>
      </c>
      <c r="AS93" s="1" t="s">
        <v>41</v>
      </c>
      <c r="AT93" s="6"/>
      <c r="AU93" s="6"/>
      <c r="AV93" s="6"/>
      <c r="AW93" s="6"/>
      <c r="AX93" s="6"/>
      <c r="AY93" s="6"/>
      <c r="AZ93" s="1" t="s">
        <v>42</v>
      </c>
      <c r="BA93" s="1" t="s">
        <v>39</v>
      </c>
      <c r="BB93" s="6"/>
      <c r="BC93" s="6"/>
      <c r="BD93" s="1" t="s">
        <v>42</v>
      </c>
      <c r="BE93" s="1" t="s">
        <v>33</v>
      </c>
      <c r="BF93" s="6"/>
      <c r="BG93" s="6"/>
      <c r="BH93" s="1" t="s">
        <v>42</v>
      </c>
      <c r="BI93" s="1" t="s">
        <v>39</v>
      </c>
      <c r="BJ93" s="6"/>
      <c r="BK93" s="11"/>
      <c r="BL93" s="1" t="s">
        <v>43</v>
      </c>
      <c r="BM93" s="1" t="s">
        <v>44</v>
      </c>
      <c r="BN93" s="6"/>
      <c r="BO93" s="6"/>
      <c r="BP93" s="1" t="s">
        <v>45</v>
      </c>
      <c r="BQ93" s="1" t="s">
        <v>44</v>
      </c>
      <c r="BR93" s="6"/>
      <c r="BS93" s="6"/>
      <c r="BT93" s="1" t="s">
        <v>46</v>
      </c>
      <c r="BU93" s="1" t="s">
        <v>47</v>
      </c>
      <c r="BV93" s="6"/>
      <c r="BW93" s="6"/>
      <c r="BX93" s="1" t="s">
        <v>46</v>
      </c>
      <c r="BY93" s="1" t="s">
        <v>41</v>
      </c>
      <c r="BZ93" s="6"/>
      <c r="CA93" s="6"/>
      <c r="CB93" s="1" t="s">
        <v>46</v>
      </c>
      <c r="CC93" s="1" t="s">
        <v>48</v>
      </c>
      <c r="CD93" s="6"/>
      <c r="CE93" s="6"/>
      <c r="CF93" s="1" t="s">
        <v>46</v>
      </c>
      <c r="CG93" s="1" t="s">
        <v>48</v>
      </c>
      <c r="CH93" s="6"/>
      <c r="CI93" s="6"/>
      <c r="CJ93" s="1" t="s">
        <v>46</v>
      </c>
      <c r="CK93" s="1" t="s">
        <v>39</v>
      </c>
      <c r="CL93" s="6"/>
      <c r="CM93" s="6"/>
      <c r="CN93" s="1" t="s">
        <v>49</v>
      </c>
      <c r="CO93" s="1" t="s">
        <v>39</v>
      </c>
      <c r="CP93" s="6"/>
      <c r="CQ93" s="6"/>
      <c r="CR93" s="1" t="s">
        <v>50</v>
      </c>
      <c r="CS93" s="1" t="s">
        <v>51</v>
      </c>
      <c r="CT93" s="6"/>
      <c r="CU93" s="6"/>
      <c r="CV93" s="1" t="s">
        <v>50</v>
      </c>
      <c r="CW93" s="1" t="s">
        <v>39</v>
      </c>
      <c r="CX93" s="6"/>
      <c r="CY93" s="6"/>
      <c r="CZ93" s="1" t="s">
        <v>50</v>
      </c>
      <c r="DA93" s="1" t="s">
        <v>39</v>
      </c>
      <c r="DB93" s="6"/>
      <c r="DC93" s="6"/>
      <c r="DD93" s="1" t="s">
        <v>59</v>
      </c>
      <c r="DE93" s="1" t="s">
        <v>60</v>
      </c>
      <c r="DF93" s="6"/>
      <c r="DG93" s="6"/>
      <c r="DH93" s="1" t="s">
        <v>52</v>
      </c>
      <c r="DI93" s="1" t="s">
        <v>53</v>
      </c>
      <c r="DJ93" s="6"/>
      <c r="DK93" s="6"/>
      <c r="DL93" s="1" t="s">
        <v>31</v>
      </c>
      <c r="DM93" s="11"/>
    </row>
    <row r="94" spans="1:118" ht="15.75" customHeight="1" x14ac:dyDescent="0.25">
      <c r="A94" s="6">
        <v>93</v>
      </c>
      <c r="B94" s="6">
        <v>1</v>
      </c>
      <c r="C94" s="9" t="s">
        <v>124</v>
      </c>
      <c r="D94" s="8" t="s">
        <v>373</v>
      </c>
      <c r="E94" s="6">
        <v>387.37900000000002</v>
      </c>
      <c r="F94" s="6">
        <v>4.9980000000000002</v>
      </c>
      <c r="G94" s="6">
        <v>382.38099999999997</v>
      </c>
      <c r="H94" s="10">
        <v>114.97056000000001</v>
      </c>
      <c r="I94" s="3">
        <f t="shared" si="4"/>
        <v>497.35155999999995</v>
      </c>
      <c r="J94" s="3">
        <f t="shared" si="3"/>
        <v>0</v>
      </c>
      <c r="K94" s="3">
        <f t="shared" si="5"/>
        <v>497.35155999999995</v>
      </c>
      <c r="L94" s="1" t="s">
        <v>28</v>
      </c>
      <c r="M94" s="1" t="s">
        <v>29</v>
      </c>
      <c r="N94" s="6"/>
      <c r="O94" s="6"/>
      <c r="P94" s="1" t="s">
        <v>30</v>
      </c>
      <c r="Q94" s="1" t="s">
        <v>34</v>
      </c>
      <c r="R94" s="6"/>
      <c r="S94" s="6"/>
      <c r="T94" s="1" t="s">
        <v>30</v>
      </c>
      <c r="U94" s="1" t="s">
        <v>32</v>
      </c>
      <c r="V94" s="6"/>
      <c r="W94" s="25"/>
      <c r="X94" s="6" t="s">
        <v>30</v>
      </c>
      <c r="Y94" s="6" t="s">
        <v>33</v>
      </c>
      <c r="Z94" s="6"/>
      <c r="AA94" s="6"/>
      <c r="AB94" s="1" t="s">
        <v>30</v>
      </c>
      <c r="AC94" s="1" t="s">
        <v>34</v>
      </c>
      <c r="AD94" s="6"/>
      <c r="AE94" s="6"/>
      <c r="AF94" s="1" t="s">
        <v>35</v>
      </c>
      <c r="AG94" s="1" t="s">
        <v>29</v>
      </c>
      <c r="AH94" s="6"/>
      <c r="AI94" s="6"/>
      <c r="AJ94" s="1" t="s">
        <v>36</v>
      </c>
      <c r="AK94" s="1" t="s">
        <v>37</v>
      </c>
      <c r="AL94" s="6"/>
      <c r="AM94" s="6"/>
      <c r="AN94" s="1" t="s">
        <v>38</v>
      </c>
      <c r="AO94" s="1" t="s">
        <v>39</v>
      </c>
      <c r="AP94" s="6"/>
      <c r="AQ94" s="6"/>
      <c r="AR94" s="1" t="s">
        <v>40</v>
      </c>
      <c r="AS94" s="1" t="s">
        <v>41</v>
      </c>
      <c r="AT94" s="6"/>
      <c r="AU94" s="6"/>
      <c r="AV94" s="6"/>
      <c r="AW94" s="6"/>
      <c r="AX94" s="6"/>
      <c r="AY94" s="6"/>
      <c r="AZ94" s="1" t="s">
        <v>42</v>
      </c>
      <c r="BA94" s="1" t="s">
        <v>39</v>
      </c>
      <c r="BB94" s="6"/>
      <c r="BC94" s="6"/>
      <c r="BD94" s="1" t="s">
        <v>42</v>
      </c>
      <c r="BE94" s="1" t="s">
        <v>33</v>
      </c>
      <c r="BF94" s="6"/>
      <c r="BG94" s="6"/>
      <c r="BH94" s="1" t="s">
        <v>42</v>
      </c>
      <c r="BI94" s="1" t="s">
        <v>39</v>
      </c>
      <c r="BJ94" s="6"/>
      <c r="BK94" s="11"/>
      <c r="BL94" s="1" t="s">
        <v>43</v>
      </c>
      <c r="BM94" s="1" t="s">
        <v>44</v>
      </c>
      <c r="BN94" s="6"/>
      <c r="BO94" s="6"/>
      <c r="BP94" s="1" t="s">
        <v>45</v>
      </c>
      <c r="BQ94" s="1" t="s">
        <v>44</v>
      </c>
      <c r="BR94" s="6"/>
      <c r="BS94" s="6"/>
      <c r="BT94" s="1" t="s">
        <v>46</v>
      </c>
      <c r="BU94" s="1" t="s">
        <v>47</v>
      </c>
      <c r="BV94" s="6"/>
      <c r="BW94" s="6"/>
      <c r="BX94" s="1" t="s">
        <v>46</v>
      </c>
      <c r="BY94" s="1" t="s">
        <v>41</v>
      </c>
      <c r="BZ94" s="6"/>
      <c r="CA94" s="6"/>
      <c r="CB94" s="1" t="s">
        <v>46</v>
      </c>
      <c r="CC94" s="1" t="s">
        <v>48</v>
      </c>
      <c r="CD94" s="6"/>
      <c r="CE94" s="6"/>
      <c r="CF94" s="1" t="s">
        <v>46</v>
      </c>
      <c r="CG94" s="1" t="s">
        <v>48</v>
      </c>
      <c r="CH94" s="6"/>
      <c r="CI94" s="6"/>
      <c r="CJ94" s="1" t="s">
        <v>46</v>
      </c>
      <c r="CK94" s="1" t="s">
        <v>39</v>
      </c>
      <c r="CL94" s="6"/>
      <c r="CM94" s="6"/>
      <c r="CN94" s="1" t="s">
        <v>49</v>
      </c>
      <c r="CO94" s="1" t="s">
        <v>39</v>
      </c>
      <c r="CP94" s="6"/>
      <c r="CQ94" s="6"/>
      <c r="CR94" s="1" t="s">
        <v>50</v>
      </c>
      <c r="CS94" s="1" t="s">
        <v>51</v>
      </c>
      <c r="CT94" s="6"/>
      <c r="CU94" s="6"/>
      <c r="CV94" s="1" t="s">
        <v>50</v>
      </c>
      <c r="CW94" s="1" t="s">
        <v>39</v>
      </c>
      <c r="CX94" s="6"/>
      <c r="CY94" s="6"/>
      <c r="CZ94" s="1" t="s">
        <v>50</v>
      </c>
      <c r="DA94" s="1" t="s">
        <v>39</v>
      </c>
      <c r="DB94" s="6"/>
      <c r="DC94" s="6"/>
      <c r="DD94" s="1" t="s">
        <v>59</v>
      </c>
      <c r="DE94" s="1" t="s">
        <v>60</v>
      </c>
      <c r="DF94" s="6"/>
      <c r="DG94" s="6"/>
      <c r="DH94" s="1" t="s">
        <v>52</v>
      </c>
      <c r="DI94" s="1" t="s">
        <v>53</v>
      </c>
      <c r="DJ94" s="6"/>
      <c r="DK94" s="6"/>
      <c r="DL94" s="1" t="s">
        <v>31</v>
      </c>
      <c r="DM94" s="11"/>
    </row>
    <row r="95" spans="1:118" ht="15.75" customHeight="1" x14ac:dyDescent="0.25">
      <c r="A95" s="6">
        <v>94</v>
      </c>
      <c r="B95" s="6">
        <v>1</v>
      </c>
      <c r="C95" s="9" t="s">
        <v>125</v>
      </c>
      <c r="D95" s="8" t="s">
        <v>373</v>
      </c>
      <c r="E95" s="6">
        <v>189.72800000000001</v>
      </c>
      <c r="F95" s="6">
        <v>4.7249999999999996</v>
      </c>
      <c r="G95" s="6">
        <v>185.00299999999999</v>
      </c>
      <c r="H95" s="10">
        <v>146.32032000000001</v>
      </c>
      <c r="I95" s="3">
        <f t="shared" si="4"/>
        <v>331.32331999999997</v>
      </c>
      <c r="J95" s="3">
        <f t="shared" si="3"/>
        <v>0</v>
      </c>
      <c r="K95" s="3">
        <f t="shared" si="5"/>
        <v>331.32331999999997</v>
      </c>
      <c r="L95" s="1" t="s">
        <v>28</v>
      </c>
      <c r="M95" s="1" t="s">
        <v>29</v>
      </c>
      <c r="N95" s="6"/>
      <c r="O95" s="6"/>
      <c r="P95" s="1" t="s">
        <v>30</v>
      </c>
      <c r="Q95" s="1" t="s">
        <v>34</v>
      </c>
      <c r="R95" s="6"/>
      <c r="S95" s="6"/>
      <c r="T95" s="1" t="s">
        <v>30</v>
      </c>
      <c r="U95" s="1" t="s">
        <v>32</v>
      </c>
      <c r="V95" s="6"/>
      <c r="W95" s="6"/>
      <c r="X95" s="6" t="s">
        <v>30</v>
      </c>
      <c r="Y95" s="6" t="s">
        <v>33</v>
      </c>
      <c r="Z95" s="6"/>
      <c r="AA95" s="6"/>
      <c r="AB95" s="1" t="s">
        <v>30</v>
      </c>
      <c r="AC95" s="1" t="s">
        <v>34</v>
      </c>
      <c r="AD95" s="6"/>
      <c r="AE95" s="6"/>
      <c r="AF95" s="1" t="s">
        <v>35</v>
      </c>
      <c r="AG95" s="1" t="s">
        <v>29</v>
      </c>
      <c r="AH95" s="6"/>
      <c r="AI95" s="6"/>
      <c r="AJ95" s="1" t="s">
        <v>36</v>
      </c>
      <c r="AK95" s="1" t="s">
        <v>37</v>
      </c>
      <c r="AL95" s="6"/>
      <c r="AM95" s="6"/>
      <c r="AN95" s="1" t="s">
        <v>38</v>
      </c>
      <c r="AO95" s="1" t="s">
        <v>39</v>
      </c>
      <c r="AP95" s="6"/>
      <c r="AQ95" s="6"/>
      <c r="AR95" s="1" t="s">
        <v>40</v>
      </c>
      <c r="AS95" s="1" t="s">
        <v>41</v>
      </c>
      <c r="AT95" s="6"/>
      <c r="AU95" s="6"/>
      <c r="AV95" s="6"/>
      <c r="AW95" s="6"/>
      <c r="AX95" s="6"/>
      <c r="AY95" s="6"/>
      <c r="AZ95" s="1" t="s">
        <v>42</v>
      </c>
      <c r="BA95" s="1" t="s">
        <v>39</v>
      </c>
      <c r="BB95" s="6"/>
      <c r="BC95" s="6"/>
      <c r="BD95" s="1" t="s">
        <v>42</v>
      </c>
      <c r="BE95" s="1" t="s">
        <v>33</v>
      </c>
      <c r="BF95" s="6"/>
      <c r="BG95" s="6"/>
      <c r="BH95" s="1" t="s">
        <v>42</v>
      </c>
      <c r="BI95" s="1" t="s">
        <v>39</v>
      </c>
      <c r="BJ95" s="6"/>
      <c r="BK95" s="11"/>
      <c r="BL95" s="1" t="s">
        <v>43</v>
      </c>
      <c r="BM95" s="1" t="s">
        <v>44</v>
      </c>
      <c r="BN95" s="6"/>
      <c r="BO95" s="6"/>
      <c r="BP95" s="1" t="s">
        <v>45</v>
      </c>
      <c r="BQ95" s="1" t="s">
        <v>44</v>
      </c>
      <c r="BR95" s="6"/>
      <c r="BS95" s="6"/>
      <c r="BT95" s="1" t="s">
        <v>46</v>
      </c>
      <c r="BU95" s="1" t="s">
        <v>47</v>
      </c>
      <c r="BV95" s="6"/>
      <c r="BW95" s="6"/>
      <c r="BX95" s="1" t="s">
        <v>46</v>
      </c>
      <c r="BY95" s="1" t="s">
        <v>41</v>
      </c>
      <c r="BZ95" s="6"/>
      <c r="CA95" s="6"/>
      <c r="CB95" s="1" t="s">
        <v>46</v>
      </c>
      <c r="CC95" s="1" t="s">
        <v>48</v>
      </c>
      <c r="CD95" s="6"/>
      <c r="CE95" s="6"/>
      <c r="CF95" s="1" t="s">
        <v>46</v>
      </c>
      <c r="CG95" s="1" t="s">
        <v>48</v>
      </c>
      <c r="CH95" s="6"/>
      <c r="CI95" s="6"/>
      <c r="CJ95" s="1" t="s">
        <v>46</v>
      </c>
      <c r="CK95" s="1" t="s">
        <v>39</v>
      </c>
      <c r="CL95" s="6"/>
      <c r="CM95" s="6"/>
      <c r="CN95" s="1" t="s">
        <v>49</v>
      </c>
      <c r="CO95" s="1" t="s">
        <v>39</v>
      </c>
      <c r="CP95" s="6"/>
      <c r="CQ95" s="6"/>
      <c r="CR95" s="1" t="s">
        <v>50</v>
      </c>
      <c r="CS95" s="1" t="s">
        <v>51</v>
      </c>
      <c r="CT95" s="6"/>
      <c r="CU95" s="6"/>
      <c r="CV95" s="1" t="s">
        <v>50</v>
      </c>
      <c r="CW95" s="1" t="s">
        <v>39</v>
      </c>
      <c r="CX95" s="6"/>
      <c r="CY95" s="6"/>
      <c r="CZ95" s="1" t="s">
        <v>50</v>
      </c>
      <c r="DA95" s="1" t="s">
        <v>39</v>
      </c>
      <c r="DB95" s="6"/>
      <c r="DC95" s="6"/>
      <c r="DD95" s="1" t="s">
        <v>59</v>
      </c>
      <c r="DE95" s="1" t="s">
        <v>60</v>
      </c>
      <c r="DF95" s="6"/>
      <c r="DG95" s="6"/>
      <c r="DH95" s="1" t="s">
        <v>52</v>
      </c>
      <c r="DI95" s="1" t="s">
        <v>53</v>
      </c>
      <c r="DJ95" s="6"/>
      <c r="DK95" s="6"/>
      <c r="DL95" s="1" t="s">
        <v>31</v>
      </c>
      <c r="DM95" s="11"/>
    </row>
    <row r="96" spans="1:118" s="42" customFormat="1" ht="15.75" customHeight="1" x14ac:dyDescent="0.25">
      <c r="A96" s="35">
        <v>95</v>
      </c>
      <c r="B96" s="35">
        <v>1</v>
      </c>
      <c r="C96" s="36" t="s">
        <v>126</v>
      </c>
      <c r="D96" s="37" t="s">
        <v>373</v>
      </c>
      <c r="E96" s="35">
        <v>767.08199999999999</v>
      </c>
      <c r="F96" s="35">
        <v>58.459000000000003</v>
      </c>
      <c r="G96" s="35">
        <v>565.20500000000004</v>
      </c>
      <c r="H96" s="38">
        <v>293.65091999999999</v>
      </c>
      <c r="I96" s="39">
        <f t="shared" si="4"/>
        <v>858.85591999999997</v>
      </c>
      <c r="J96" s="39">
        <f t="shared" si="3"/>
        <v>6.867</v>
      </c>
      <c r="K96" s="3">
        <f t="shared" si="5"/>
        <v>851.98892000000001</v>
      </c>
      <c r="L96" s="40" t="s">
        <v>28</v>
      </c>
      <c r="M96" s="40" t="s">
        <v>29</v>
      </c>
      <c r="N96" s="35"/>
      <c r="O96" s="35"/>
      <c r="P96" s="40" t="s">
        <v>30</v>
      </c>
      <c r="Q96" s="40" t="s">
        <v>34</v>
      </c>
      <c r="R96" s="35"/>
      <c r="S96" s="35"/>
      <c r="T96" s="40" t="s">
        <v>30</v>
      </c>
      <c r="U96" s="40" t="s">
        <v>32</v>
      </c>
      <c r="V96" s="35"/>
      <c r="W96" s="35"/>
      <c r="X96" s="35" t="s">
        <v>30</v>
      </c>
      <c r="Y96" s="35" t="s">
        <v>33</v>
      </c>
      <c r="Z96" s="35"/>
      <c r="AA96" s="35"/>
      <c r="AB96" s="40" t="s">
        <v>30</v>
      </c>
      <c r="AC96" s="40" t="s">
        <v>34</v>
      </c>
      <c r="AD96" s="35"/>
      <c r="AE96" s="35"/>
      <c r="AF96" s="40" t="s">
        <v>35</v>
      </c>
      <c r="AG96" s="40" t="s">
        <v>29</v>
      </c>
      <c r="AH96" s="35"/>
      <c r="AI96" s="35"/>
      <c r="AJ96" s="40" t="s">
        <v>36</v>
      </c>
      <c r="AK96" s="40" t="s">
        <v>37</v>
      </c>
      <c r="AL96" s="35"/>
      <c r="AM96" s="35"/>
      <c r="AN96" s="40" t="s">
        <v>38</v>
      </c>
      <c r="AO96" s="40" t="s">
        <v>39</v>
      </c>
      <c r="AP96" s="35"/>
      <c r="AQ96" s="35"/>
      <c r="AR96" s="40" t="s">
        <v>40</v>
      </c>
      <c r="AS96" s="40" t="s">
        <v>41</v>
      </c>
      <c r="AT96" s="35"/>
      <c r="AU96" s="35"/>
      <c r="AV96" s="35"/>
      <c r="AW96" s="35"/>
      <c r="AX96" s="35"/>
      <c r="AY96" s="35"/>
      <c r="AZ96" s="40" t="s">
        <v>42</v>
      </c>
      <c r="BA96" s="40" t="s">
        <v>39</v>
      </c>
      <c r="BB96" s="35"/>
      <c r="BC96" s="35"/>
      <c r="BD96" s="40" t="s">
        <v>42</v>
      </c>
      <c r="BE96" s="40" t="s">
        <v>33</v>
      </c>
      <c r="BF96" s="35"/>
      <c r="BG96" s="35"/>
      <c r="BH96" s="40" t="s">
        <v>42</v>
      </c>
      <c r="BI96" s="40" t="s">
        <v>39</v>
      </c>
      <c r="BJ96" s="35"/>
      <c r="BK96" s="41"/>
      <c r="BL96" s="40" t="s">
        <v>43</v>
      </c>
      <c r="BM96" s="40" t="s">
        <v>44</v>
      </c>
      <c r="BN96" s="35"/>
      <c r="BO96" s="35"/>
      <c r="BP96" s="40" t="s">
        <v>45</v>
      </c>
      <c r="BQ96" s="40" t="s">
        <v>44</v>
      </c>
      <c r="BR96" s="35"/>
      <c r="BS96" s="35"/>
      <c r="BT96" s="40" t="s">
        <v>46</v>
      </c>
      <c r="BU96" s="40" t="s">
        <v>47</v>
      </c>
      <c r="BV96" s="35"/>
      <c r="BW96" s="35"/>
      <c r="BX96" s="40" t="s">
        <v>46</v>
      </c>
      <c r="BY96" s="40" t="s">
        <v>41</v>
      </c>
      <c r="BZ96" s="35"/>
      <c r="CA96" s="35"/>
      <c r="CB96" s="40" t="s">
        <v>46</v>
      </c>
      <c r="CC96" s="40" t="s">
        <v>48</v>
      </c>
      <c r="CD96" s="35"/>
      <c r="CE96" s="35"/>
      <c r="CF96" s="40" t="s">
        <v>46</v>
      </c>
      <c r="CG96" s="40" t="s">
        <v>48</v>
      </c>
      <c r="CH96" s="35"/>
      <c r="CI96" s="35"/>
      <c r="CJ96" s="40" t="s">
        <v>46</v>
      </c>
      <c r="CK96" s="40" t="s">
        <v>39</v>
      </c>
      <c r="CL96" s="35"/>
      <c r="CM96" s="35"/>
      <c r="CN96" s="40" t="s">
        <v>49</v>
      </c>
      <c r="CO96" s="40" t="s">
        <v>39</v>
      </c>
      <c r="CP96" s="35"/>
      <c r="CQ96" s="35"/>
      <c r="CR96" s="40" t="s">
        <v>50</v>
      </c>
      <c r="CS96" s="40" t="s">
        <v>51</v>
      </c>
      <c r="CT96" s="35"/>
      <c r="CU96" s="35"/>
      <c r="CV96" s="40" t="s">
        <v>50</v>
      </c>
      <c r="CW96" s="40" t="s">
        <v>39</v>
      </c>
      <c r="CX96" s="35"/>
      <c r="CY96" s="35"/>
      <c r="CZ96" s="40" t="s">
        <v>50</v>
      </c>
      <c r="DA96" s="40" t="s">
        <v>39</v>
      </c>
      <c r="DB96" s="35"/>
      <c r="DC96" s="35"/>
      <c r="DD96" s="40" t="s">
        <v>59</v>
      </c>
      <c r="DE96" s="40" t="s">
        <v>60</v>
      </c>
      <c r="DF96" s="35"/>
      <c r="DG96" s="35"/>
      <c r="DH96" s="40" t="s">
        <v>52</v>
      </c>
      <c r="DI96" s="40" t="s">
        <v>53</v>
      </c>
      <c r="DJ96" s="35"/>
      <c r="DK96" s="35"/>
      <c r="DL96" s="40" t="s">
        <v>31</v>
      </c>
      <c r="DM96" s="41">
        <v>6.867</v>
      </c>
      <c r="DN96" s="42" t="s">
        <v>518</v>
      </c>
    </row>
    <row r="97" spans="1:118" s="42" customFormat="1" ht="15.75" customHeight="1" x14ac:dyDescent="0.25">
      <c r="A97" s="35">
        <v>96</v>
      </c>
      <c r="B97" s="35">
        <v>1</v>
      </c>
      <c r="C97" s="36" t="s">
        <v>127</v>
      </c>
      <c r="D97" s="37" t="s">
        <v>373</v>
      </c>
      <c r="E97" s="35">
        <v>-108.911</v>
      </c>
      <c r="F97" s="35">
        <v>73.486000000000004</v>
      </c>
      <c r="G97" s="35">
        <v>-446.358</v>
      </c>
      <c r="H97" s="38">
        <v>81.984960000000001</v>
      </c>
      <c r="I97" s="39">
        <f t="shared" si="4"/>
        <v>-364.37304</v>
      </c>
      <c r="J97" s="39">
        <f t="shared" si="3"/>
        <v>4.0339999999999998</v>
      </c>
      <c r="K97" s="3">
        <f t="shared" si="5"/>
        <v>-368.40703999999999</v>
      </c>
      <c r="L97" s="40" t="s">
        <v>28</v>
      </c>
      <c r="M97" s="40" t="s">
        <v>29</v>
      </c>
      <c r="N97" s="35"/>
      <c r="O97" s="35"/>
      <c r="P97" s="40" t="s">
        <v>30</v>
      </c>
      <c r="Q97" s="40" t="s">
        <v>34</v>
      </c>
      <c r="R97" s="35"/>
      <c r="S97" s="35"/>
      <c r="T97" s="40" t="s">
        <v>30</v>
      </c>
      <c r="U97" s="40" t="s">
        <v>32</v>
      </c>
      <c r="V97" s="35"/>
      <c r="W97" s="35"/>
      <c r="X97" s="35" t="s">
        <v>30</v>
      </c>
      <c r="Y97" s="35" t="s">
        <v>33</v>
      </c>
      <c r="Z97" s="35"/>
      <c r="AA97" s="35"/>
      <c r="AB97" s="40" t="s">
        <v>30</v>
      </c>
      <c r="AC97" s="40" t="s">
        <v>34</v>
      </c>
      <c r="AD97" s="35"/>
      <c r="AE97" s="35"/>
      <c r="AF97" s="40" t="s">
        <v>35</v>
      </c>
      <c r="AG97" s="40" t="s">
        <v>29</v>
      </c>
      <c r="AH97" s="35"/>
      <c r="AI97" s="35"/>
      <c r="AJ97" s="40" t="s">
        <v>36</v>
      </c>
      <c r="AK97" s="40" t="s">
        <v>37</v>
      </c>
      <c r="AL97" s="35"/>
      <c r="AM97" s="35"/>
      <c r="AN97" s="40" t="s">
        <v>38</v>
      </c>
      <c r="AO97" s="40" t="s">
        <v>39</v>
      </c>
      <c r="AP97" s="35"/>
      <c r="AQ97" s="35"/>
      <c r="AR97" s="40" t="s">
        <v>40</v>
      </c>
      <c r="AS97" s="40" t="s">
        <v>41</v>
      </c>
      <c r="AT97" s="35"/>
      <c r="AU97" s="35"/>
      <c r="AV97" s="35"/>
      <c r="AW97" s="35"/>
      <c r="AX97" s="35"/>
      <c r="AY97" s="35"/>
      <c r="AZ97" s="40" t="s">
        <v>42</v>
      </c>
      <c r="BA97" s="40" t="s">
        <v>39</v>
      </c>
      <c r="BB97" s="35"/>
      <c r="BC97" s="35"/>
      <c r="BD97" s="40" t="s">
        <v>42</v>
      </c>
      <c r="BE97" s="40" t="s">
        <v>33</v>
      </c>
      <c r="BF97" s="35"/>
      <c r="BG97" s="35"/>
      <c r="BH97" s="40" t="s">
        <v>42</v>
      </c>
      <c r="BI97" s="40" t="s">
        <v>39</v>
      </c>
      <c r="BJ97" s="35"/>
      <c r="BK97" s="41"/>
      <c r="BL97" s="40" t="s">
        <v>43</v>
      </c>
      <c r="BM97" s="40" t="s">
        <v>44</v>
      </c>
      <c r="BN97" s="35"/>
      <c r="BO97" s="35"/>
      <c r="BP97" s="40" t="s">
        <v>45</v>
      </c>
      <c r="BQ97" s="40" t="s">
        <v>44</v>
      </c>
      <c r="BR97" s="35"/>
      <c r="BS97" s="35"/>
      <c r="BT97" s="40" t="s">
        <v>46</v>
      </c>
      <c r="BU97" s="40" t="s">
        <v>47</v>
      </c>
      <c r="BV97" s="35"/>
      <c r="BW97" s="35"/>
      <c r="BX97" s="40" t="s">
        <v>46</v>
      </c>
      <c r="BY97" s="40" t="s">
        <v>41</v>
      </c>
      <c r="BZ97" s="35"/>
      <c r="CA97" s="35"/>
      <c r="CB97" s="40" t="s">
        <v>46</v>
      </c>
      <c r="CC97" s="40" t="s">
        <v>48</v>
      </c>
      <c r="CD97" s="35"/>
      <c r="CE97" s="35"/>
      <c r="CF97" s="40" t="s">
        <v>46</v>
      </c>
      <c r="CG97" s="40" t="s">
        <v>48</v>
      </c>
      <c r="CH97" s="35"/>
      <c r="CI97" s="35"/>
      <c r="CJ97" s="40" t="s">
        <v>46</v>
      </c>
      <c r="CK97" s="40" t="s">
        <v>39</v>
      </c>
      <c r="CL97" s="35"/>
      <c r="CM97" s="35"/>
      <c r="CN97" s="40" t="s">
        <v>49</v>
      </c>
      <c r="CO97" s="40" t="s">
        <v>39</v>
      </c>
      <c r="CP97" s="35"/>
      <c r="CQ97" s="35"/>
      <c r="CR97" s="40" t="s">
        <v>50</v>
      </c>
      <c r="CS97" s="40" t="s">
        <v>51</v>
      </c>
      <c r="CT97" s="35"/>
      <c r="CU97" s="35"/>
      <c r="CV97" s="40" t="s">
        <v>50</v>
      </c>
      <c r="CW97" s="40" t="s">
        <v>39</v>
      </c>
      <c r="CX97" s="35"/>
      <c r="CY97" s="35"/>
      <c r="CZ97" s="40" t="s">
        <v>50</v>
      </c>
      <c r="DA97" s="40" t="s">
        <v>39</v>
      </c>
      <c r="DB97" s="35"/>
      <c r="DC97" s="35"/>
      <c r="DD97" s="40" t="s">
        <v>59</v>
      </c>
      <c r="DE97" s="40" t="s">
        <v>60</v>
      </c>
      <c r="DF97" s="35"/>
      <c r="DG97" s="35"/>
      <c r="DH97" s="40" t="s">
        <v>52</v>
      </c>
      <c r="DI97" s="40" t="s">
        <v>53</v>
      </c>
      <c r="DJ97" s="35"/>
      <c r="DK97" s="35"/>
      <c r="DL97" s="40" t="s">
        <v>31</v>
      </c>
      <c r="DM97" s="41">
        <v>4.0339999999999998</v>
      </c>
      <c r="DN97" s="42" t="s">
        <v>518</v>
      </c>
    </row>
    <row r="98" spans="1:118" s="42" customFormat="1" ht="15.75" customHeight="1" x14ac:dyDescent="0.25">
      <c r="A98" s="35">
        <v>97</v>
      </c>
      <c r="B98" s="35">
        <v>1</v>
      </c>
      <c r="C98" s="36" t="s">
        <v>128</v>
      </c>
      <c r="D98" s="37" t="s">
        <v>373</v>
      </c>
      <c r="E98" s="35">
        <v>718.91800000000001</v>
      </c>
      <c r="F98" s="35">
        <v>23.946999999999999</v>
      </c>
      <c r="G98" s="35">
        <v>690.71799999999996</v>
      </c>
      <c r="H98" s="38">
        <v>307.63884000000002</v>
      </c>
      <c r="I98" s="39">
        <f t="shared" si="4"/>
        <v>998.35683999999992</v>
      </c>
      <c r="J98" s="39">
        <f t="shared" si="3"/>
        <v>5.2220000000000004</v>
      </c>
      <c r="K98" s="3">
        <f t="shared" si="5"/>
        <v>993.13483999999994</v>
      </c>
      <c r="L98" s="40" t="s">
        <v>28</v>
      </c>
      <c r="M98" s="40" t="s">
        <v>29</v>
      </c>
      <c r="N98" s="35"/>
      <c r="O98" s="35"/>
      <c r="P98" s="40" t="s">
        <v>30</v>
      </c>
      <c r="Q98" s="40" t="s">
        <v>34</v>
      </c>
      <c r="R98" s="35"/>
      <c r="S98" s="35"/>
      <c r="T98" s="40" t="s">
        <v>30</v>
      </c>
      <c r="U98" s="40" t="s">
        <v>32</v>
      </c>
      <c r="V98" s="35"/>
      <c r="W98" s="35"/>
      <c r="X98" s="35" t="s">
        <v>30</v>
      </c>
      <c r="Y98" s="35" t="s">
        <v>33</v>
      </c>
      <c r="Z98" s="35"/>
      <c r="AA98" s="35"/>
      <c r="AB98" s="40" t="s">
        <v>30</v>
      </c>
      <c r="AC98" s="40" t="s">
        <v>34</v>
      </c>
      <c r="AD98" s="35"/>
      <c r="AE98" s="35"/>
      <c r="AF98" s="40" t="s">
        <v>35</v>
      </c>
      <c r="AG98" s="40" t="s">
        <v>29</v>
      </c>
      <c r="AH98" s="35"/>
      <c r="AI98" s="35"/>
      <c r="AJ98" s="40" t="s">
        <v>36</v>
      </c>
      <c r="AK98" s="40" t="s">
        <v>37</v>
      </c>
      <c r="AL98" s="35"/>
      <c r="AM98" s="35"/>
      <c r="AN98" s="40" t="s">
        <v>38</v>
      </c>
      <c r="AO98" s="40" t="s">
        <v>39</v>
      </c>
      <c r="AP98" s="35"/>
      <c r="AQ98" s="35"/>
      <c r="AR98" s="40" t="s">
        <v>40</v>
      </c>
      <c r="AS98" s="40" t="s">
        <v>41</v>
      </c>
      <c r="AT98" s="35"/>
      <c r="AU98" s="35"/>
      <c r="AV98" s="35"/>
      <c r="AW98" s="35"/>
      <c r="AX98" s="35"/>
      <c r="AY98" s="35"/>
      <c r="AZ98" s="40" t="s">
        <v>42</v>
      </c>
      <c r="BA98" s="40" t="s">
        <v>39</v>
      </c>
      <c r="BB98" s="35"/>
      <c r="BC98" s="35"/>
      <c r="BD98" s="40" t="s">
        <v>42</v>
      </c>
      <c r="BE98" s="40" t="s">
        <v>33</v>
      </c>
      <c r="BF98" s="35"/>
      <c r="BG98" s="35"/>
      <c r="BH98" s="40" t="s">
        <v>42</v>
      </c>
      <c r="BI98" s="40" t="s">
        <v>39</v>
      </c>
      <c r="BJ98" s="35"/>
      <c r="BK98" s="41"/>
      <c r="BL98" s="40" t="s">
        <v>43</v>
      </c>
      <c r="BM98" s="40" t="s">
        <v>44</v>
      </c>
      <c r="BN98" s="35"/>
      <c r="BO98" s="35"/>
      <c r="BP98" s="40" t="s">
        <v>45</v>
      </c>
      <c r="BQ98" s="40" t="s">
        <v>44</v>
      </c>
      <c r="BR98" s="35"/>
      <c r="BS98" s="35"/>
      <c r="BT98" s="40" t="s">
        <v>46</v>
      </c>
      <c r="BU98" s="40" t="s">
        <v>47</v>
      </c>
      <c r="BV98" s="35"/>
      <c r="BW98" s="35"/>
      <c r="BX98" s="40" t="s">
        <v>46</v>
      </c>
      <c r="BY98" s="40" t="s">
        <v>41</v>
      </c>
      <c r="BZ98" s="35"/>
      <c r="CA98" s="35"/>
      <c r="CB98" s="40" t="s">
        <v>46</v>
      </c>
      <c r="CC98" s="40" t="s">
        <v>48</v>
      </c>
      <c r="CD98" s="35"/>
      <c r="CE98" s="35"/>
      <c r="CF98" s="40" t="s">
        <v>46</v>
      </c>
      <c r="CG98" s="40" t="s">
        <v>48</v>
      </c>
      <c r="CH98" s="35"/>
      <c r="CI98" s="35"/>
      <c r="CJ98" s="40" t="s">
        <v>46</v>
      </c>
      <c r="CK98" s="40" t="s">
        <v>39</v>
      </c>
      <c r="CL98" s="35"/>
      <c r="CM98" s="35"/>
      <c r="CN98" s="40" t="s">
        <v>49</v>
      </c>
      <c r="CO98" s="40" t="s">
        <v>39</v>
      </c>
      <c r="CP98" s="35">
        <v>2</v>
      </c>
      <c r="CQ98" s="35">
        <v>1.171</v>
      </c>
      <c r="CR98" s="40" t="s">
        <v>50</v>
      </c>
      <c r="CS98" s="40" t="s">
        <v>51</v>
      </c>
      <c r="CT98" s="35"/>
      <c r="CU98" s="35"/>
      <c r="CV98" s="40" t="s">
        <v>50</v>
      </c>
      <c r="CW98" s="40" t="s">
        <v>39</v>
      </c>
      <c r="CX98" s="35"/>
      <c r="CY98" s="35"/>
      <c r="CZ98" s="40" t="s">
        <v>50</v>
      </c>
      <c r="DA98" s="40" t="s">
        <v>39</v>
      </c>
      <c r="DB98" s="35"/>
      <c r="DC98" s="35"/>
      <c r="DD98" s="40" t="s">
        <v>59</v>
      </c>
      <c r="DE98" s="40" t="s">
        <v>60</v>
      </c>
      <c r="DF98" s="35"/>
      <c r="DG98" s="35"/>
      <c r="DH98" s="40" t="s">
        <v>52</v>
      </c>
      <c r="DI98" s="40" t="s">
        <v>53</v>
      </c>
      <c r="DJ98" s="35"/>
      <c r="DK98" s="35"/>
      <c r="DL98" s="40" t="s">
        <v>31</v>
      </c>
      <c r="DM98" s="41">
        <v>4.0510000000000002</v>
      </c>
      <c r="DN98" s="42" t="s">
        <v>518</v>
      </c>
    </row>
    <row r="99" spans="1:118" s="42" customFormat="1" ht="15.75" customHeight="1" x14ac:dyDescent="0.25">
      <c r="A99" s="35">
        <v>98</v>
      </c>
      <c r="B99" s="35">
        <v>1</v>
      </c>
      <c r="C99" s="36" t="s">
        <v>129</v>
      </c>
      <c r="D99" s="37" t="s">
        <v>373</v>
      </c>
      <c r="E99" s="35">
        <v>407.12599999999998</v>
      </c>
      <c r="F99" s="35">
        <v>38.204999999999998</v>
      </c>
      <c r="G99" s="35">
        <v>353.48700000000002</v>
      </c>
      <c r="H99" s="38">
        <v>271.76172000000003</v>
      </c>
      <c r="I99" s="39">
        <f t="shared" si="4"/>
        <v>625.24872000000005</v>
      </c>
      <c r="J99" s="39">
        <f t="shared" si="3"/>
        <v>8.7249999999999996</v>
      </c>
      <c r="K99" s="3">
        <f t="shared" si="5"/>
        <v>616.52372000000003</v>
      </c>
      <c r="L99" s="40" t="s">
        <v>28</v>
      </c>
      <c r="M99" s="40" t="s">
        <v>29</v>
      </c>
      <c r="N99" s="35"/>
      <c r="O99" s="35"/>
      <c r="P99" s="40" t="s">
        <v>30</v>
      </c>
      <c r="Q99" s="40" t="s">
        <v>34</v>
      </c>
      <c r="R99" s="35"/>
      <c r="S99" s="35"/>
      <c r="T99" s="40" t="s">
        <v>30</v>
      </c>
      <c r="U99" s="40" t="s">
        <v>32</v>
      </c>
      <c r="V99" s="35"/>
      <c r="W99" s="35"/>
      <c r="X99" s="35" t="s">
        <v>30</v>
      </c>
      <c r="Y99" s="35" t="s">
        <v>33</v>
      </c>
      <c r="Z99" s="35"/>
      <c r="AA99" s="35"/>
      <c r="AB99" s="40" t="s">
        <v>30</v>
      </c>
      <c r="AC99" s="40" t="s">
        <v>34</v>
      </c>
      <c r="AD99" s="35"/>
      <c r="AE99" s="35"/>
      <c r="AF99" s="40" t="s">
        <v>35</v>
      </c>
      <c r="AG99" s="40" t="s">
        <v>29</v>
      </c>
      <c r="AH99" s="35"/>
      <c r="AI99" s="35"/>
      <c r="AJ99" s="40" t="s">
        <v>36</v>
      </c>
      <c r="AK99" s="40" t="s">
        <v>37</v>
      </c>
      <c r="AL99" s="35"/>
      <c r="AM99" s="35"/>
      <c r="AN99" s="40" t="s">
        <v>38</v>
      </c>
      <c r="AO99" s="40" t="s">
        <v>39</v>
      </c>
      <c r="AP99" s="35"/>
      <c r="AQ99" s="35"/>
      <c r="AR99" s="40" t="s">
        <v>40</v>
      </c>
      <c r="AS99" s="40" t="s">
        <v>41</v>
      </c>
      <c r="AT99" s="35"/>
      <c r="AU99" s="35"/>
      <c r="AV99" s="35"/>
      <c r="AW99" s="35"/>
      <c r="AX99" s="35"/>
      <c r="AY99" s="35"/>
      <c r="AZ99" s="40" t="s">
        <v>42</v>
      </c>
      <c r="BA99" s="40" t="s">
        <v>39</v>
      </c>
      <c r="BB99" s="35"/>
      <c r="BC99" s="35"/>
      <c r="BD99" s="40" t="s">
        <v>42</v>
      </c>
      <c r="BE99" s="40" t="s">
        <v>33</v>
      </c>
      <c r="BF99" s="35"/>
      <c r="BG99" s="35"/>
      <c r="BH99" s="40" t="s">
        <v>42</v>
      </c>
      <c r="BI99" s="40" t="s">
        <v>39</v>
      </c>
      <c r="BJ99" s="35"/>
      <c r="BK99" s="41"/>
      <c r="BL99" s="40" t="s">
        <v>43</v>
      </c>
      <c r="BM99" s="40" t="s">
        <v>44</v>
      </c>
      <c r="BN99" s="35"/>
      <c r="BO99" s="35"/>
      <c r="BP99" s="40" t="s">
        <v>45</v>
      </c>
      <c r="BQ99" s="40" t="s">
        <v>44</v>
      </c>
      <c r="BR99" s="35"/>
      <c r="BS99" s="35"/>
      <c r="BT99" s="40" t="s">
        <v>46</v>
      </c>
      <c r="BU99" s="40" t="s">
        <v>47</v>
      </c>
      <c r="BV99" s="35"/>
      <c r="BW99" s="35"/>
      <c r="BX99" s="40" t="s">
        <v>46</v>
      </c>
      <c r="BY99" s="40" t="s">
        <v>41</v>
      </c>
      <c r="BZ99" s="35"/>
      <c r="CA99" s="35"/>
      <c r="CB99" s="40" t="s">
        <v>46</v>
      </c>
      <c r="CC99" s="40" t="s">
        <v>48</v>
      </c>
      <c r="CD99" s="35"/>
      <c r="CE99" s="35"/>
      <c r="CF99" s="40" t="s">
        <v>46</v>
      </c>
      <c r="CG99" s="40" t="s">
        <v>48</v>
      </c>
      <c r="CH99" s="35"/>
      <c r="CI99" s="35"/>
      <c r="CJ99" s="40" t="s">
        <v>46</v>
      </c>
      <c r="CK99" s="40" t="s">
        <v>39</v>
      </c>
      <c r="CL99" s="35"/>
      <c r="CM99" s="35"/>
      <c r="CN99" s="40" t="s">
        <v>49</v>
      </c>
      <c r="CO99" s="40" t="s">
        <v>39</v>
      </c>
      <c r="CP99" s="35"/>
      <c r="CQ99" s="35"/>
      <c r="CR99" s="40" t="s">
        <v>50</v>
      </c>
      <c r="CS99" s="40" t="s">
        <v>51</v>
      </c>
      <c r="CT99" s="35"/>
      <c r="CU99" s="35"/>
      <c r="CV99" s="40" t="s">
        <v>50</v>
      </c>
      <c r="CW99" s="40" t="s">
        <v>39</v>
      </c>
      <c r="CX99" s="35"/>
      <c r="CY99" s="35"/>
      <c r="CZ99" s="40" t="s">
        <v>50</v>
      </c>
      <c r="DA99" s="40" t="s">
        <v>39</v>
      </c>
      <c r="DB99" s="35"/>
      <c r="DC99" s="35"/>
      <c r="DD99" s="40" t="s">
        <v>59</v>
      </c>
      <c r="DE99" s="40" t="s">
        <v>60</v>
      </c>
      <c r="DF99" s="35"/>
      <c r="DG99" s="35"/>
      <c r="DH99" s="40" t="s">
        <v>52</v>
      </c>
      <c r="DI99" s="40" t="s">
        <v>53</v>
      </c>
      <c r="DJ99" s="35"/>
      <c r="DK99" s="35"/>
      <c r="DL99" s="40" t="s">
        <v>31</v>
      </c>
      <c r="DM99" s="41">
        <v>8.7249999999999996</v>
      </c>
      <c r="DN99" s="42" t="s">
        <v>518</v>
      </c>
    </row>
    <row r="100" spans="1:118" ht="15.75" customHeight="1" x14ac:dyDescent="0.25">
      <c r="A100" s="6">
        <v>99</v>
      </c>
      <c r="B100" s="6">
        <v>1</v>
      </c>
      <c r="C100" s="9" t="s">
        <v>130</v>
      </c>
      <c r="D100" s="8" t="s">
        <v>373</v>
      </c>
      <c r="E100" s="6">
        <v>96.15</v>
      </c>
      <c r="F100" s="6">
        <v>3.218</v>
      </c>
      <c r="G100" s="6">
        <v>92.932000000000002</v>
      </c>
      <c r="H100" s="10">
        <v>46.573439999999998</v>
      </c>
      <c r="I100" s="3">
        <f t="shared" si="4"/>
        <v>139.50543999999999</v>
      </c>
      <c r="J100" s="3">
        <f t="shared" si="3"/>
        <v>0</v>
      </c>
      <c r="K100" s="3">
        <f t="shared" si="5"/>
        <v>139.50543999999999</v>
      </c>
      <c r="L100" s="1" t="s">
        <v>28</v>
      </c>
      <c r="M100" s="1" t="s">
        <v>29</v>
      </c>
      <c r="N100" s="6"/>
      <c r="O100" s="6"/>
      <c r="P100" s="1" t="s">
        <v>30</v>
      </c>
      <c r="Q100" s="1" t="s">
        <v>34</v>
      </c>
      <c r="R100" s="6"/>
      <c r="S100" s="6"/>
      <c r="T100" s="1" t="s">
        <v>30</v>
      </c>
      <c r="U100" s="1" t="s">
        <v>32</v>
      </c>
      <c r="V100" s="6"/>
      <c r="W100" s="6"/>
      <c r="X100" s="6" t="s">
        <v>30</v>
      </c>
      <c r="Y100" s="6" t="s">
        <v>33</v>
      </c>
      <c r="Z100" s="6"/>
      <c r="AA100" s="6"/>
      <c r="AB100" s="1" t="s">
        <v>30</v>
      </c>
      <c r="AC100" s="1" t="s">
        <v>34</v>
      </c>
      <c r="AD100" s="6"/>
      <c r="AE100" s="6"/>
      <c r="AF100" s="1" t="s">
        <v>35</v>
      </c>
      <c r="AG100" s="1" t="s">
        <v>29</v>
      </c>
      <c r="AH100" s="6"/>
      <c r="AI100" s="6"/>
      <c r="AJ100" s="1" t="s">
        <v>36</v>
      </c>
      <c r="AK100" s="1" t="s">
        <v>37</v>
      </c>
      <c r="AL100" s="6"/>
      <c r="AM100" s="6"/>
      <c r="AN100" s="1" t="s">
        <v>38</v>
      </c>
      <c r="AO100" s="1" t="s">
        <v>39</v>
      </c>
      <c r="AP100" s="6"/>
      <c r="AQ100" s="6"/>
      <c r="AR100" s="1" t="s">
        <v>40</v>
      </c>
      <c r="AS100" s="1" t="s">
        <v>41</v>
      </c>
      <c r="AT100" s="6"/>
      <c r="AU100" s="6"/>
      <c r="AV100" s="6"/>
      <c r="AW100" s="6"/>
      <c r="AX100" s="6"/>
      <c r="AY100" s="6"/>
      <c r="AZ100" s="1" t="s">
        <v>42</v>
      </c>
      <c r="BA100" s="1" t="s">
        <v>39</v>
      </c>
      <c r="BB100" s="6"/>
      <c r="BC100" s="6"/>
      <c r="BD100" s="1" t="s">
        <v>42</v>
      </c>
      <c r="BE100" s="1" t="s">
        <v>33</v>
      </c>
      <c r="BF100" s="6"/>
      <c r="BG100" s="6"/>
      <c r="BH100" s="1" t="s">
        <v>42</v>
      </c>
      <c r="BI100" s="1" t="s">
        <v>39</v>
      </c>
      <c r="BJ100" s="6"/>
      <c r="BK100" s="11"/>
      <c r="BL100" s="1" t="s">
        <v>43</v>
      </c>
      <c r="BM100" s="1" t="s">
        <v>44</v>
      </c>
      <c r="BN100" s="6"/>
      <c r="BO100" s="6"/>
      <c r="BP100" s="1" t="s">
        <v>45</v>
      </c>
      <c r="BQ100" s="1" t="s">
        <v>44</v>
      </c>
      <c r="BR100" s="6"/>
      <c r="BS100" s="6"/>
      <c r="BT100" s="1" t="s">
        <v>46</v>
      </c>
      <c r="BU100" s="1" t="s">
        <v>47</v>
      </c>
      <c r="BV100" s="6"/>
      <c r="BW100" s="6"/>
      <c r="BX100" s="1" t="s">
        <v>46</v>
      </c>
      <c r="BY100" s="1" t="s">
        <v>41</v>
      </c>
      <c r="BZ100" s="6"/>
      <c r="CA100" s="6"/>
      <c r="CB100" s="1" t="s">
        <v>46</v>
      </c>
      <c r="CC100" s="1" t="s">
        <v>48</v>
      </c>
      <c r="CD100" s="6"/>
      <c r="CE100" s="6"/>
      <c r="CF100" s="1" t="s">
        <v>46</v>
      </c>
      <c r="CG100" s="1" t="s">
        <v>48</v>
      </c>
      <c r="CH100" s="6"/>
      <c r="CI100" s="6"/>
      <c r="CJ100" s="1" t="s">
        <v>46</v>
      </c>
      <c r="CK100" s="1" t="s">
        <v>39</v>
      </c>
      <c r="CL100" s="6"/>
      <c r="CM100" s="6"/>
      <c r="CN100" s="1" t="s">
        <v>49</v>
      </c>
      <c r="CO100" s="1" t="s">
        <v>39</v>
      </c>
      <c r="CP100" s="6"/>
      <c r="CQ100" s="6"/>
      <c r="CR100" s="1" t="s">
        <v>50</v>
      </c>
      <c r="CS100" s="1" t="s">
        <v>51</v>
      </c>
      <c r="CT100" s="6"/>
      <c r="CU100" s="6"/>
      <c r="CV100" s="1" t="s">
        <v>50</v>
      </c>
      <c r="CW100" s="1" t="s">
        <v>39</v>
      </c>
      <c r="CX100" s="6"/>
      <c r="CY100" s="6"/>
      <c r="CZ100" s="1" t="s">
        <v>50</v>
      </c>
      <c r="DA100" s="1" t="s">
        <v>39</v>
      </c>
      <c r="DB100" s="6"/>
      <c r="DC100" s="6"/>
      <c r="DD100" s="1" t="s">
        <v>59</v>
      </c>
      <c r="DE100" s="1" t="s">
        <v>60</v>
      </c>
      <c r="DF100" s="6"/>
      <c r="DG100" s="6"/>
      <c r="DH100" s="1" t="s">
        <v>52</v>
      </c>
      <c r="DI100" s="1" t="s">
        <v>53</v>
      </c>
      <c r="DJ100" s="6"/>
      <c r="DK100" s="6"/>
      <c r="DL100" s="1" t="s">
        <v>31</v>
      </c>
      <c r="DM100" s="11"/>
    </row>
    <row r="101" spans="1:118" s="34" customFormat="1" ht="15.75" customHeight="1" x14ac:dyDescent="0.25">
      <c r="A101" s="27">
        <v>100</v>
      </c>
      <c r="B101" s="27">
        <v>1</v>
      </c>
      <c r="C101" s="28" t="s">
        <v>131</v>
      </c>
      <c r="D101" s="29" t="s">
        <v>373</v>
      </c>
      <c r="E101" s="27">
        <v>-73.947000000000003</v>
      </c>
      <c r="F101" s="27">
        <v>29.177</v>
      </c>
      <c r="G101" s="27">
        <v>-107.349</v>
      </c>
      <c r="H101" s="30">
        <v>47.445239999999998</v>
      </c>
      <c r="I101" s="31">
        <f t="shared" si="4"/>
        <v>-59.903760000000005</v>
      </c>
      <c r="J101" s="31">
        <f t="shared" si="3"/>
        <v>0</v>
      </c>
      <c r="K101" s="3">
        <f t="shared" si="5"/>
        <v>-59.903760000000005</v>
      </c>
      <c r="L101" s="32" t="s">
        <v>28</v>
      </c>
      <c r="M101" s="32" t="s">
        <v>29</v>
      </c>
      <c r="N101" s="27"/>
      <c r="O101" s="27"/>
      <c r="P101" s="32" t="s">
        <v>30</v>
      </c>
      <c r="Q101" s="32" t="s">
        <v>34</v>
      </c>
      <c r="R101" s="27"/>
      <c r="S101" s="27"/>
      <c r="T101" s="32" t="s">
        <v>30</v>
      </c>
      <c r="U101" s="32" t="s">
        <v>32</v>
      </c>
      <c r="V101" s="27"/>
      <c r="W101" s="27"/>
      <c r="X101" s="27" t="s">
        <v>30</v>
      </c>
      <c r="Y101" s="27" t="s">
        <v>33</v>
      </c>
      <c r="Z101" s="27"/>
      <c r="AA101" s="27"/>
      <c r="AB101" s="32" t="s">
        <v>30</v>
      </c>
      <c r="AC101" s="32" t="s">
        <v>34</v>
      </c>
      <c r="AD101" s="27"/>
      <c r="AE101" s="27"/>
      <c r="AF101" s="32" t="s">
        <v>35</v>
      </c>
      <c r="AG101" s="32" t="s">
        <v>29</v>
      </c>
      <c r="AH101" s="27"/>
      <c r="AI101" s="27"/>
      <c r="AJ101" s="32" t="s">
        <v>36</v>
      </c>
      <c r="AK101" s="32" t="s">
        <v>37</v>
      </c>
      <c r="AL101" s="27"/>
      <c r="AM101" s="27"/>
      <c r="AN101" s="32" t="s">
        <v>38</v>
      </c>
      <c r="AO101" s="32" t="s">
        <v>39</v>
      </c>
      <c r="AP101" s="27"/>
      <c r="AQ101" s="27"/>
      <c r="AR101" s="32" t="s">
        <v>40</v>
      </c>
      <c r="AS101" s="32" t="s">
        <v>41</v>
      </c>
      <c r="AT101" s="27"/>
      <c r="AU101" s="27"/>
      <c r="AV101" s="27"/>
      <c r="AW101" s="27"/>
      <c r="AX101" s="27"/>
      <c r="AY101" s="27"/>
      <c r="AZ101" s="32" t="s">
        <v>42</v>
      </c>
      <c r="BA101" s="32" t="s">
        <v>39</v>
      </c>
      <c r="BB101" s="27"/>
      <c r="BC101" s="27"/>
      <c r="BD101" s="32" t="s">
        <v>42</v>
      </c>
      <c r="BE101" s="32" t="s">
        <v>33</v>
      </c>
      <c r="BF101" s="27"/>
      <c r="BG101" s="27"/>
      <c r="BH101" s="32" t="s">
        <v>42</v>
      </c>
      <c r="BI101" s="32" t="s">
        <v>39</v>
      </c>
      <c r="BJ101" s="27"/>
      <c r="BK101" s="33"/>
      <c r="BL101" s="32" t="s">
        <v>43</v>
      </c>
      <c r="BM101" s="32" t="s">
        <v>44</v>
      </c>
      <c r="BN101" s="27"/>
      <c r="BO101" s="27"/>
      <c r="BP101" s="32" t="s">
        <v>45</v>
      </c>
      <c r="BQ101" s="32" t="s">
        <v>44</v>
      </c>
      <c r="BR101" s="27"/>
      <c r="BS101" s="27"/>
      <c r="BT101" s="32" t="s">
        <v>46</v>
      </c>
      <c r="BU101" s="32" t="s">
        <v>47</v>
      </c>
      <c r="BV101" s="27"/>
      <c r="BW101" s="27"/>
      <c r="BX101" s="32" t="s">
        <v>46</v>
      </c>
      <c r="BY101" s="32" t="s">
        <v>41</v>
      </c>
      <c r="BZ101" s="27"/>
      <c r="CA101" s="27"/>
      <c r="CB101" s="32" t="s">
        <v>46</v>
      </c>
      <c r="CC101" s="32" t="s">
        <v>48</v>
      </c>
      <c r="CD101" s="27"/>
      <c r="CE101" s="27"/>
      <c r="CF101" s="32" t="s">
        <v>46</v>
      </c>
      <c r="CG101" s="32" t="s">
        <v>48</v>
      </c>
      <c r="CH101" s="27"/>
      <c r="CI101" s="27"/>
      <c r="CJ101" s="32" t="s">
        <v>46</v>
      </c>
      <c r="CK101" s="32" t="s">
        <v>39</v>
      </c>
      <c r="CL101" s="27"/>
      <c r="CM101" s="27"/>
      <c r="CN101" s="32" t="s">
        <v>49</v>
      </c>
      <c r="CO101" s="32" t="s">
        <v>39</v>
      </c>
      <c r="CP101" s="27"/>
      <c r="CQ101" s="27"/>
      <c r="CR101" s="32" t="s">
        <v>50</v>
      </c>
      <c r="CS101" s="32" t="s">
        <v>51</v>
      </c>
      <c r="CT101" s="27"/>
      <c r="CU101" s="27"/>
      <c r="CV101" s="32" t="s">
        <v>50</v>
      </c>
      <c r="CW101" s="32" t="s">
        <v>39</v>
      </c>
      <c r="CX101" s="27"/>
      <c r="CY101" s="27"/>
      <c r="CZ101" s="32" t="s">
        <v>50</v>
      </c>
      <c r="DA101" s="32" t="s">
        <v>39</v>
      </c>
      <c r="DB101" s="27"/>
      <c r="DC101" s="27"/>
      <c r="DD101" s="32" t="s">
        <v>59</v>
      </c>
      <c r="DE101" s="32" t="s">
        <v>60</v>
      </c>
      <c r="DF101" s="27"/>
      <c r="DG101" s="27"/>
      <c r="DH101" s="32" t="s">
        <v>52</v>
      </c>
      <c r="DI101" s="32" t="s">
        <v>53</v>
      </c>
      <c r="DJ101" s="27"/>
      <c r="DK101" s="27"/>
      <c r="DL101" s="32" t="s">
        <v>31</v>
      </c>
      <c r="DM101" s="33"/>
    </row>
    <row r="102" spans="1:118" ht="15.75" customHeight="1" x14ac:dyDescent="0.25">
      <c r="A102" s="6">
        <v>101</v>
      </c>
      <c r="B102" s="6">
        <v>1</v>
      </c>
      <c r="C102" s="9" t="s">
        <v>132</v>
      </c>
      <c r="D102" s="8" t="s">
        <v>373</v>
      </c>
      <c r="E102" s="6">
        <v>794.97</v>
      </c>
      <c r="F102" s="6">
        <v>710.08600000000001</v>
      </c>
      <c r="G102" s="6">
        <v>73.960999999999999</v>
      </c>
      <c r="H102" s="10">
        <v>438.13740000000001</v>
      </c>
      <c r="I102" s="3">
        <f t="shared" si="4"/>
        <v>512.09839999999997</v>
      </c>
      <c r="J102" s="3">
        <f t="shared" si="3"/>
        <v>0</v>
      </c>
      <c r="K102" s="3">
        <f t="shared" si="5"/>
        <v>512.09839999999997</v>
      </c>
      <c r="L102" s="1" t="s">
        <v>28</v>
      </c>
      <c r="M102" s="1" t="s">
        <v>29</v>
      </c>
      <c r="N102" s="6"/>
      <c r="O102" s="6"/>
      <c r="P102" s="1" t="s">
        <v>30</v>
      </c>
      <c r="Q102" s="1" t="s">
        <v>34</v>
      </c>
      <c r="R102" s="6"/>
      <c r="S102" s="6"/>
      <c r="T102" s="1" t="s">
        <v>30</v>
      </c>
      <c r="U102" s="1" t="s">
        <v>32</v>
      </c>
      <c r="V102" s="6"/>
      <c r="W102" s="6"/>
      <c r="X102" s="6" t="s">
        <v>30</v>
      </c>
      <c r="Y102" s="6" t="s">
        <v>33</v>
      </c>
      <c r="Z102" s="6"/>
      <c r="AA102" s="6"/>
      <c r="AB102" s="1" t="s">
        <v>30</v>
      </c>
      <c r="AC102" s="1" t="s">
        <v>34</v>
      </c>
      <c r="AD102" s="6"/>
      <c r="AE102" s="6"/>
      <c r="AF102" s="1" t="s">
        <v>35</v>
      </c>
      <c r="AG102" s="1" t="s">
        <v>29</v>
      </c>
      <c r="AH102" s="6"/>
      <c r="AI102" s="6"/>
      <c r="AJ102" s="1" t="s">
        <v>36</v>
      </c>
      <c r="AK102" s="1" t="s">
        <v>37</v>
      </c>
      <c r="AL102" s="6"/>
      <c r="AM102" s="6"/>
      <c r="AN102" s="1" t="s">
        <v>38</v>
      </c>
      <c r="AO102" s="1" t="s">
        <v>39</v>
      </c>
      <c r="AP102" s="6"/>
      <c r="AQ102" s="6"/>
      <c r="AR102" s="1" t="s">
        <v>40</v>
      </c>
      <c r="AS102" s="1" t="s">
        <v>41</v>
      </c>
      <c r="AT102" s="6"/>
      <c r="AU102" s="6"/>
      <c r="AV102" s="6"/>
      <c r="AW102" s="6"/>
      <c r="AX102" s="6"/>
      <c r="AY102" s="6"/>
      <c r="AZ102" s="1" t="s">
        <v>42</v>
      </c>
      <c r="BA102" s="1" t="s">
        <v>39</v>
      </c>
      <c r="BB102" s="6"/>
      <c r="BC102" s="6"/>
      <c r="BD102" s="1" t="s">
        <v>42</v>
      </c>
      <c r="BE102" s="1" t="s">
        <v>33</v>
      </c>
      <c r="BF102" s="6"/>
      <c r="BG102" s="6"/>
      <c r="BH102" s="1" t="s">
        <v>42</v>
      </c>
      <c r="BI102" s="1" t="s">
        <v>39</v>
      </c>
      <c r="BJ102" s="6"/>
      <c r="BK102" s="11"/>
      <c r="BL102" s="1" t="s">
        <v>43</v>
      </c>
      <c r="BM102" s="1" t="s">
        <v>44</v>
      </c>
      <c r="BN102" s="6"/>
      <c r="BO102" s="6"/>
      <c r="BP102" s="1" t="s">
        <v>45</v>
      </c>
      <c r="BQ102" s="1" t="s">
        <v>44</v>
      </c>
      <c r="BR102" s="6"/>
      <c r="BS102" s="6"/>
      <c r="BT102" s="1" t="s">
        <v>46</v>
      </c>
      <c r="BU102" s="1" t="s">
        <v>47</v>
      </c>
      <c r="BV102" s="6"/>
      <c r="BW102" s="6"/>
      <c r="BX102" s="1" t="s">
        <v>46</v>
      </c>
      <c r="BY102" s="1" t="s">
        <v>41</v>
      </c>
      <c r="BZ102" s="6"/>
      <c r="CA102" s="6"/>
      <c r="CB102" s="1" t="s">
        <v>46</v>
      </c>
      <c r="CC102" s="1" t="s">
        <v>48</v>
      </c>
      <c r="CD102" s="6"/>
      <c r="CE102" s="6"/>
      <c r="CF102" s="1" t="s">
        <v>46</v>
      </c>
      <c r="CG102" s="1" t="s">
        <v>48</v>
      </c>
      <c r="CH102" s="6"/>
      <c r="CI102" s="6"/>
      <c r="CJ102" s="1" t="s">
        <v>46</v>
      </c>
      <c r="CK102" s="1" t="s">
        <v>39</v>
      </c>
      <c r="CL102" s="6"/>
      <c r="CM102" s="6"/>
      <c r="CN102" s="1" t="s">
        <v>49</v>
      </c>
      <c r="CO102" s="1" t="s">
        <v>39</v>
      </c>
      <c r="CP102" s="6"/>
      <c r="CQ102" s="6"/>
      <c r="CR102" s="1" t="s">
        <v>50</v>
      </c>
      <c r="CS102" s="1" t="s">
        <v>51</v>
      </c>
      <c r="CT102" s="6"/>
      <c r="CU102" s="6"/>
      <c r="CV102" s="1" t="s">
        <v>50</v>
      </c>
      <c r="CW102" s="1" t="s">
        <v>39</v>
      </c>
      <c r="CX102" s="6"/>
      <c r="CY102" s="6"/>
      <c r="CZ102" s="1" t="s">
        <v>50</v>
      </c>
      <c r="DA102" s="1" t="s">
        <v>39</v>
      </c>
      <c r="DB102" s="6"/>
      <c r="DC102" s="6"/>
      <c r="DD102" s="1" t="s">
        <v>59</v>
      </c>
      <c r="DE102" s="1" t="s">
        <v>60</v>
      </c>
      <c r="DF102" s="6"/>
      <c r="DG102" s="6"/>
      <c r="DH102" s="1" t="s">
        <v>52</v>
      </c>
      <c r="DI102" s="1" t="s">
        <v>53</v>
      </c>
      <c r="DJ102" s="6"/>
      <c r="DK102" s="6"/>
      <c r="DL102" s="1" t="s">
        <v>31</v>
      </c>
      <c r="DM102" s="11"/>
    </row>
    <row r="103" spans="1:118" s="42" customFormat="1" ht="15.75" customHeight="1" x14ac:dyDescent="0.25">
      <c r="A103" s="35">
        <v>102</v>
      </c>
      <c r="B103" s="35">
        <v>1</v>
      </c>
      <c r="C103" s="36" t="s">
        <v>133</v>
      </c>
      <c r="D103" s="37" t="s">
        <v>373</v>
      </c>
      <c r="E103" s="35">
        <v>333.62700000000001</v>
      </c>
      <c r="F103" s="35">
        <v>8.1760000000000002</v>
      </c>
      <c r="G103" s="35">
        <v>310.00400000000002</v>
      </c>
      <c r="H103" s="38">
        <v>222.33959999999999</v>
      </c>
      <c r="I103" s="39">
        <f t="shared" si="4"/>
        <v>532.34360000000004</v>
      </c>
      <c r="J103" s="39">
        <f t="shared" si="3"/>
        <v>38.164000000000001</v>
      </c>
      <c r="K103" s="3">
        <f t="shared" si="5"/>
        <v>494.17960000000005</v>
      </c>
      <c r="L103" s="40" t="s">
        <v>28</v>
      </c>
      <c r="M103" s="40" t="s">
        <v>29</v>
      </c>
      <c r="N103" s="35"/>
      <c r="O103" s="35"/>
      <c r="P103" s="40" t="s">
        <v>30</v>
      </c>
      <c r="Q103" s="40" t="s">
        <v>34</v>
      </c>
      <c r="R103" s="35"/>
      <c r="S103" s="35"/>
      <c r="T103" s="40" t="s">
        <v>30</v>
      </c>
      <c r="U103" s="40" t="s">
        <v>32</v>
      </c>
      <c r="V103" s="35"/>
      <c r="W103" s="35"/>
      <c r="X103" s="35" t="s">
        <v>30</v>
      </c>
      <c r="Y103" s="35" t="s">
        <v>33</v>
      </c>
      <c r="Z103" s="35"/>
      <c r="AA103" s="35"/>
      <c r="AB103" s="40" t="s">
        <v>30</v>
      </c>
      <c r="AC103" s="40" t="s">
        <v>34</v>
      </c>
      <c r="AD103" s="35"/>
      <c r="AE103" s="35"/>
      <c r="AF103" s="40" t="s">
        <v>35</v>
      </c>
      <c r="AG103" s="40" t="s">
        <v>29</v>
      </c>
      <c r="AH103" s="35"/>
      <c r="AI103" s="35"/>
      <c r="AJ103" s="40" t="s">
        <v>36</v>
      </c>
      <c r="AK103" s="40" t="s">
        <v>37</v>
      </c>
      <c r="AL103" s="35"/>
      <c r="AM103" s="35"/>
      <c r="AN103" s="40" t="s">
        <v>38</v>
      </c>
      <c r="AO103" s="40" t="s">
        <v>39</v>
      </c>
      <c r="AP103" s="35"/>
      <c r="AQ103" s="35"/>
      <c r="AR103" s="40" t="s">
        <v>40</v>
      </c>
      <c r="AS103" s="40" t="s">
        <v>41</v>
      </c>
      <c r="AT103" s="35"/>
      <c r="AU103" s="35"/>
      <c r="AV103" s="35"/>
      <c r="AW103" s="35"/>
      <c r="AX103" s="35"/>
      <c r="AY103" s="35"/>
      <c r="AZ103" s="40" t="s">
        <v>42</v>
      </c>
      <c r="BA103" s="40" t="s">
        <v>39</v>
      </c>
      <c r="BB103" s="35"/>
      <c r="BC103" s="35"/>
      <c r="BD103" s="40" t="s">
        <v>42</v>
      </c>
      <c r="BE103" s="40" t="s">
        <v>33</v>
      </c>
      <c r="BF103" s="35"/>
      <c r="BG103" s="35"/>
      <c r="BH103" s="40" t="s">
        <v>42</v>
      </c>
      <c r="BI103" s="40" t="s">
        <v>39</v>
      </c>
      <c r="BJ103" s="35"/>
      <c r="BK103" s="41"/>
      <c r="BL103" s="40" t="s">
        <v>43</v>
      </c>
      <c r="BM103" s="40" t="s">
        <v>44</v>
      </c>
      <c r="BN103" s="35">
        <v>3.0000000000000001E-3</v>
      </c>
      <c r="BO103" s="35">
        <v>1.2549999999999999</v>
      </c>
      <c r="BP103" s="40" t="s">
        <v>45</v>
      </c>
      <c r="BQ103" s="40" t="s">
        <v>44</v>
      </c>
      <c r="BR103" s="35"/>
      <c r="BS103" s="35"/>
      <c r="BT103" s="40" t="s">
        <v>46</v>
      </c>
      <c r="BU103" s="40" t="s">
        <v>47</v>
      </c>
      <c r="BV103" s="35"/>
      <c r="BW103" s="35"/>
      <c r="BX103" s="40" t="s">
        <v>46</v>
      </c>
      <c r="BY103" s="40" t="s">
        <v>41</v>
      </c>
      <c r="BZ103" s="35">
        <v>0.03</v>
      </c>
      <c r="CA103" s="35">
        <v>35.396999999999998</v>
      </c>
      <c r="CB103" s="40" t="s">
        <v>46</v>
      </c>
      <c r="CC103" s="40" t="s">
        <v>48</v>
      </c>
      <c r="CD103" s="35"/>
      <c r="CE103" s="35"/>
      <c r="CF103" s="40" t="s">
        <v>46</v>
      </c>
      <c r="CG103" s="40" t="s">
        <v>48</v>
      </c>
      <c r="CH103" s="35"/>
      <c r="CI103" s="35"/>
      <c r="CJ103" s="40" t="s">
        <v>46</v>
      </c>
      <c r="CK103" s="40" t="s">
        <v>39</v>
      </c>
      <c r="CL103" s="35"/>
      <c r="CM103" s="35"/>
      <c r="CN103" s="40" t="s">
        <v>49</v>
      </c>
      <c r="CO103" s="40" t="s">
        <v>39</v>
      </c>
      <c r="CP103" s="35">
        <v>2</v>
      </c>
      <c r="CQ103" s="35">
        <v>1.512</v>
      </c>
      <c r="CR103" s="40" t="s">
        <v>50</v>
      </c>
      <c r="CS103" s="40" t="s">
        <v>51</v>
      </c>
      <c r="CT103" s="35"/>
      <c r="CU103" s="35"/>
      <c r="CV103" s="40" t="s">
        <v>50</v>
      </c>
      <c r="CW103" s="40" t="s">
        <v>39</v>
      </c>
      <c r="CX103" s="35"/>
      <c r="CY103" s="35"/>
      <c r="CZ103" s="40" t="s">
        <v>50</v>
      </c>
      <c r="DA103" s="40" t="s">
        <v>39</v>
      </c>
      <c r="DB103" s="35"/>
      <c r="DC103" s="35"/>
      <c r="DD103" s="40" t="s">
        <v>59</v>
      </c>
      <c r="DE103" s="40" t="s">
        <v>60</v>
      </c>
      <c r="DF103" s="35"/>
      <c r="DG103" s="35"/>
      <c r="DH103" s="40" t="s">
        <v>52</v>
      </c>
      <c r="DI103" s="40" t="s">
        <v>53</v>
      </c>
      <c r="DJ103" s="35"/>
      <c r="DK103" s="35"/>
      <c r="DL103" s="40" t="s">
        <v>31</v>
      </c>
      <c r="DM103" s="41"/>
    </row>
    <row r="104" spans="1:118" ht="15.75" customHeight="1" x14ac:dyDescent="0.25">
      <c r="A104" s="6">
        <v>103</v>
      </c>
      <c r="B104" s="6">
        <v>1</v>
      </c>
      <c r="C104" s="9" t="s">
        <v>406</v>
      </c>
      <c r="D104" s="8" t="s">
        <v>373</v>
      </c>
      <c r="E104" s="6">
        <v>51.58</v>
      </c>
      <c r="F104" s="6">
        <v>0</v>
      </c>
      <c r="G104" s="6">
        <v>51.003999999999998</v>
      </c>
      <c r="H104" s="10">
        <v>78.474239999999995</v>
      </c>
      <c r="I104" s="3">
        <f t="shared" si="4"/>
        <v>129.47824</v>
      </c>
      <c r="J104" s="3">
        <f t="shared" si="3"/>
        <v>0</v>
      </c>
      <c r="K104" s="3">
        <f t="shared" si="5"/>
        <v>129.47824</v>
      </c>
      <c r="L104" s="1" t="s">
        <v>28</v>
      </c>
      <c r="M104" s="1" t="s">
        <v>29</v>
      </c>
      <c r="N104" s="6"/>
      <c r="O104" s="6"/>
      <c r="P104" s="1" t="s">
        <v>30</v>
      </c>
      <c r="Q104" s="1" t="s">
        <v>34</v>
      </c>
      <c r="R104" s="6"/>
      <c r="S104" s="6"/>
      <c r="T104" s="1" t="s">
        <v>30</v>
      </c>
      <c r="U104" s="1" t="s">
        <v>32</v>
      </c>
      <c r="V104" s="6"/>
      <c r="W104" s="6"/>
      <c r="X104" s="6" t="s">
        <v>30</v>
      </c>
      <c r="Y104" s="6" t="s">
        <v>33</v>
      </c>
      <c r="Z104" s="6"/>
      <c r="AA104" s="6"/>
      <c r="AB104" s="1" t="s">
        <v>30</v>
      </c>
      <c r="AC104" s="1" t="s">
        <v>34</v>
      </c>
      <c r="AD104" s="6"/>
      <c r="AE104" s="6"/>
      <c r="AF104" s="1" t="s">
        <v>35</v>
      </c>
      <c r="AG104" s="1" t="s">
        <v>29</v>
      </c>
      <c r="AH104" s="6"/>
      <c r="AI104" s="6"/>
      <c r="AJ104" s="1" t="s">
        <v>36</v>
      </c>
      <c r="AK104" s="1" t="s">
        <v>37</v>
      </c>
      <c r="AL104" s="6"/>
      <c r="AM104" s="6"/>
      <c r="AN104" s="1" t="s">
        <v>38</v>
      </c>
      <c r="AO104" s="1" t="s">
        <v>39</v>
      </c>
      <c r="AP104" s="6"/>
      <c r="AQ104" s="6"/>
      <c r="AR104" s="1" t="s">
        <v>40</v>
      </c>
      <c r="AS104" s="1" t="s">
        <v>41</v>
      </c>
      <c r="AT104" s="6"/>
      <c r="AU104" s="6"/>
      <c r="AV104" s="6"/>
      <c r="AW104" s="6"/>
      <c r="AX104" s="6"/>
      <c r="AY104" s="6"/>
      <c r="AZ104" s="1" t="s">
        <v>42</v>
      </c>
      <c r="BA104" s="1" t="s">
        <v>39</v>
      </c>
      <c r="BB104" s="6"/>
      <c r="BC104" s="6"/>
      <c r="BD104" s="1" t="s">
        <v>42</v>
      </c>
      <c r="BE104" s="1" t="s">
        <v>33</v>
      </c>
      <c r="BF104" s="6"/>
      <c r="BG104" s="6"/>
      <c r="BH104" s="1" t="s">
        <v>42</v>
      </c>
      <c r="BI104" s="1" t="s">
        <v>39</v>
      </c>
      <c r="BJ104" s="6"/>
      <c r="BK104" s="11"/>
      <c r="BL104" s="1" t="s">
        <v>43</v>
      </c>
      <c r="BM104" s="1" t="s">
        <v>44</v>
      </c>
      <c r="BN104" s="6"/>
      <c r="BO104" s="6"/>
      <c r="BP104" s="1" t="s">
        <v>45</v>
      </c>
      <c r="BQ104" s="1" t="s">
        <v>44</v>
      </c>
      <c r="BR104" s="6"/>
      <c r="BS104" s="6"/>
      <c r="BT104" s="1" t="s">
        <v>46</v>
      </c>
      <c r="BU104" s="1" t="s">
        <v>47</v>
      </c>
      <c r="BV104" s="6"/>
      <c r="BW104" s="6"/>
      <c r="BX104" s="1" t="s">
        <v>46</v>
      </c>
      <c r="BY104" s="1" t="s">
        <v>41</v>
      </c>
      <c r="BZ104" s="6"/>
      <c r="CA104" s="6"/>
      <c r="CB104" s="1" t="s">
        <v>46</v>
      </c>
      <c r="CC104" s="1" t="s">
        <v>48</v>
      </c>
      <c r="CD104" s="6"/>
      <c r="CE104" s="6"/>
      <c r="CF104" s="1" t="s">
        <v>46</v>
      </c>
      <c r="CG104" s="1" t="s">
        <v>48</v>
      </c>
      <c r="CH104" s="6"/>
      <c r="CI104" s="6"/>
      <c r="CJ104" s="1" t="s">
        <v>46</v>
      </c>
      <c r="CK104" s="1" t="s">
        <v>39</v>
      </c>
      <c r="CL104" s="6"/>
      <c r="CM104" s="6"/>
      <c r="CN104" s="1" t="s">
        <v>49</v>
      </c>
      <c r="CO104" s="1" t="s">
        <v>39</v>
      </c>
      <c r="CP104" s="6"/>
      <c r="CQ104" s="6"/>
      <c r="CR104" s="1" t="s">
        <v>50</v>
      </c>
      <c r="CS104" s="1" t="s">
        <v>51</v>
      </c>
      <c r="CT104" s="6"/>
      <c r="CU104" s="6"/>
      <c r="CV104" s="1" t="s">
        <v>50</v>
      </c>
      <c r="CW104" s="1" t="s">
        <v>39</v>
      </c>
      <c r="CX104" s="6"/>
      <c r="CY104" s="6"/>
      <c r="CZ104" s="1" t="s">
        <v>50</v>
      </c>
      <c r="DA104" s="1" t="s">
        <v>39</v>
      </c>
      <c r="DB104" s="6"/>
      <c r="DC104" s="6"/>
      <c r="DD104" s="1" t="s">
        <v>59</v>
      </c>
      <c r="DE104" s="1" t="s">
        <v>60</v>
      </c>
      <c r="DF104" s="6"/>
      <c r="DG104" s="6"/>
      <c r="DH104" s="1" t="s">
        <v>52</v>
      </c>
      <c r="DI104" s="1" t="s">
        <v>53</v>
      </c>
      <c r="DJ104" s="6"/>
      <c r="DK104" s="6"/>
      <c r="DL104" s="1" t="s">
        <v>31</v>
      </c>
      <c r="DM104" s="11"/>
    </row>
    <row r="105" spans="1:118" ht="15.75" customHeight="1" x14ac:dyDescent="0.25">
      <c r="A105" s="6">
        <v>104</v>
      </c>
      <c r="B105" s="6">
        <v>1</v>
      </c>
      <c r="C105" s="9" t="s">
        <v>407</v>
      </c>
      <c r="D105" s="8" t="s">
        <v>373</v>
      </c>
      <c r="E105" s="6">
        <v>51.912999999999997</v>
      </c>
      <c r="F105" s="6">
        <v>7.444</v>
      </c>
      <c r="G105" s="6">
        <v>44.469000000000001</v>
      </c>
      <c r="H105" s="10">
        <v>79.126080000000002</v>
      </c>
      <c r="I105" s="3">
        <f t="shared" si="4"/>
        <v>123.59508</v>
      </c>
      <c r="J105" s="3">
        <f t="shared" si="3"/>
        <v>0</v>
      </c>
      <c r="K105" s="3">
        <f t="shared" si="5"/>
        <v>123.59508</v>
      </c>
      <c r="L105" s="1" t="s">
        <v>28</v>
      </c>
      <c r="M105" s="1" t="s">
        <v>29</v>
      </c>
      <c r="N105" s="6"/>
      <c r="O105" s="6"/>
      <c r="P105" s="1" t="s">
        <v>30</v>
      </c>
      <c r="Q105" s="1" t="s">
        <v>34</v>
      </c>
      <c r="R105" s="6"/>
      <c r="S105" s="6"/>
      <c r="T105" s="1" t="s">
        <v>30</v>
      </c>
      <c r="U105" s="1" t="s">
        <v>32</v>
      </c>
      <c r="V105" s="6"/>
      <c r="W105" s="6"/>
      <c r="X105" s="6" t="s">
        <v>30</v>
      </c>
      <c r="Y105" s="6" t="s">
        <v>33</v>
      </c>
      <c r="Z105" s="6"/>
      <c r="AA105" s="6"/>
      <c r="AB105" s="1" t="s">
        <v>30</v>
      </c>
      <c r="AC105" s="1" t="s">
        <v>34</v>
      </c>
      <c r="AD105" s="6"/>
      <c r="AE105" s="6"/>
      <c r="AF105" s="1" t="s">
        <v>35</v>
      </c>
      <c r="AG105" s="1" t="s">
        <v>29</v>
      </c>
      <c r="AH105" s="6"/>
      <c r="AI105" s="6"/>
      <c r="AJ105" s="1" t="s">
        <v>36</v>
      </c>
      <c r="AK105" s="1" t="s">
        <v>37</v>
      </c>
      <c r="AL105" s="6"/>
      <c r="AM105" s="6"/>
      <c r="AN105" s="1" t="s">
        <v>38</v>
      </c>
      <c r="AO105" s="1" t="s">
        <v>39</v>
      </c>
      <c r="AP105" s="6"/>
      <c r="AQ105" s="6"/>
      <c r="AR105" s="1" t="s">
        <v>40</v>
      </c>
      <c r="AS105" s="1" t="s">
        <v>41</v>
      </c>
      <c r="AT105" s="6"/>
      <c r="AU105" s="6"/>
      <c r="AV105" s="6"/>
      <c r="AW105" s="6"/>
      <c r="AX105" s="6"/>
      <c r="AY105" s="6"/>
      <c r="AZ105" s="1" t="s">
        <v>42</v>
      </c>
      <c r="BA105" s="1" t="s">
        <v>39</v>
      </c>
      <c r="BB105" s="6"/>
      <c r="BC105" s="6"/>
      <c r="BD105" s="1" t="s">
        <v>42</v>
      </c>
      <c r="BE105" s="1" t="s">
        <v>33</v>
      </c>
      <c r="BF105" s="6"/>
      <c r="BG105" s="6"/>
      <c r="BH105" s="1" t="s">
        <v>42</v>
      </c>
      <c r="BI105" s="1" t="s">
        <v>39</v>
      </c>
      <c r="BJ105" s="6"/>
      <c r="BK105" s="11"/>
      <c r="BL105" s="1" t="s">
        <v>43</v>
      </c>
      <c r="BM105" s="1" t="s">
        <v>44</v>
      </c>
      <c r="BN105" s="6"/>
      <c r="BO105" s="6"/>
      <c r="BP105" s="1" t="s">
        <v>45</v>
      </c>
      <c r="BQ105" s="1" t="s">
        <v>44</v>
      </c>
      <c r="BR105" s="6"/>
      <c r="BS105" s="6"/>
      <c r="BT105" s="1" t="s">
        <v>46</v>
      </c>
      <c r="BU105" s="1" t="s">
        <v>47</v>
      </c>
      <c r="BV105" s="6"/>
      <c r="BW105" s="6"/>
      <c r="BX105" s="1" t="s">
        <v>46</v>
      </c>
      <c r="BY105" s="1" t="s">
        <v>41</v>
      </c>
      <c r="BZ105" s="6"/>
      <c r="CA105" s="6"/>
      <c r="CB105" s="1" t="s">
        <v>46</v>
      </c>
      <c r="CC105" s="1" t="s">
        <v>48</v>
      </c>
      <c r="CD105" s="6"/>
      <c r="CE105" s="6"/>
      <c r="CF105" s="1" t="s">
        <v>46</v>
      </c>
      <c r="CG105" s="1" t="s">
        <v>48</v>
      </c>
      <c r="CH105" s="6"/>
      <c r="CI105" s="6"/>
      <c r="CJ105" s="1" t="s">
        <v>46</v>
      </c>
      <c r="CK105" s="1" t="s">
        <v>39</v>
      </c>
      <c r="CL105" s="6"/>
      <c r="CM105" s="6"/>
      <c r="CN105" s="1" t="s">
        <v>49</v>
      </c>
      <c r="CO105" s="1" t="s">
        <v>39</v>
      </c>
      <c r="CP105" s="6"/>
      <c r="CQ105" s="6"/>
      <c r="CR105" s="1" t="s">
        <v>50</v>
      </c>
      <c r="CS105" s="1" t="s">
        <v>51</v>
      </c>
      <c r="CT105" s="6"/>
      <c r="CU105" s="6"/>
      <c r="CV105" s="1" t="s">
        <v>50</v>
      </c>
      <c r="CW105" s="1" t="s">
        <v>39</v>
      </c>
      <c r="CX105" s="6"/>
      <c r="CY105" s="6"/>
      <c r="CZ105" s="1" t="s">
        <v>50</v>
      </c>
      <c r="DA105" s="1" t="s">
        <v>39</v>
      </c>
      <c r="DB105" s="6"/>
      <c r="DC105" s="6"/>
      <c r="DD105" s="1" t="s">
        <v>59</v>
      </c>
      <c r="DE105" s="1" t="s">
        <v>60</v>
      </c>
      <c r="DF105" s="6"/>
      <c r="DG105" s="6"/>
      <c r="DH105" s="1" t="s">
        <v>52</v>
      </c>
      <c r="DI105" s="1" t="s">
        <v>53</v>
      </c>
      <c r="DJ105" s="6"/>
      <c r="DK105" s="6"/>
      <c r="DL105" s="1" t="s">
        <v>31</v>
      </c>
      <c r="DM105" s="11"/>
    </row>
    <row r="106" spans="1:118" ht="15.75" customHeight="1" x14ac:dyDescent="0.25">
      <c r="A106" s="6">
        <v>105</v>
      </c>
      <c r="B106" s="6">
        <v>1</v>
      </c>
      <c r="C106" s="9" t="s">
        <v>134</v>
      </c>
      <c r="D106" s="8" t="s">
        <v>373</v>
      </c>
      <c r="E106" s="6">
        <v>49.502000000000002</v>
      </c>
      <c r="F106" s="6">
        <v>21.69</v>
      </c>
      <c r="G106" s="6">
        <v>25.754999999999999</v>
      </c>
      <c r="H106" s="10">
        <v>247.10604000000001</v>
      </c>
      <c r="I106" s="3">
        <f t="shared" si="4"/>
        <v>272.86104</v>
      </c>
      <c r="J106" s="3">
        <f t="shared" si="3"/>
        <v>0</v>
      </c>
      <c r="K106" s="3">
        <f t="shared" si="5"/>
        <v>272.86104</v>
      </c>
      <c r="L106" s="1" t="s">
        <v>28</v>
      </c>
      <c r="M106" s="1" t="s">
        <v>29</v>
      </c>
      <c r="N106" s="6"/>
      <c r="O106" s="6"/>
      <c r="P106" s="1" t="s">
        <v>30</v>
      </c>
      <c r="Q106" s="1" t="s">
        <v>34</v>
      </c>
      <c r="R106" s="6"/>
      <c r="S106" s="6"/>
      <c r="T106" s="1" t="s">
        <v>30</v>
      </c>
      <c r="U106" s="1" t="s">
        <v>32</v>
      </c>
      <c r="V106" s="6"/>
      <c r="W106" s="6"/>
      <c r="X106" s="6" t="s">
        <v>30</v>
      </c>
      <c r="Y106" s="6" t="s">
        <v>33</v>
      </c>
      <c r="Z106" s="6"/>
      <c r="AA106" s="6"/>
      <c r="AB106" s="1" t="s">
        <v>30</v>
      </c>
      <c r="AC106" s="1" t="s">
        <v>34</v>
      </c>
      <c r="AD106" s="6"/>
      <c r="AE106" s="6"/>
      <c r="AF106" s="1" t="s">
        <v>35</v>
      </c>
      <c r="AG106" s="1" t="s">
        <v>29</v>
      </c>
      <c r="AH106" s="6"/>
      <c r="AI106" s="6"/>
      <c r="AJ106" s="1" t="s">
        <v>36</v>
      </c>
      <c r="AK106" s="1" t="s">
        <v>37</v>
      </c>
      <c r="AL106" s="6"/>
      <c r="AM106" s="6"/>
      <c r="AN106" s="1" t="s">
        <v>38</v>
      </c>
      <c r="AO106" s="1" t="s">
        <v>39</v>
      </c>
      <c r="AP106" s="6"/>
      <c r="AQ106" s="6"/>
      <c r="AR106" s="1" t="s">
        <v>40</v>
      </c>
      <c r="AS106" s="1" t="s">
        <v>41</v>
      </c>
      <c r="AT106" s="6"/>
      <c r="AU106" s="6"/>
      <c r="AV106" s="6"/>
      <c r="AW106" s="6"/>
      <c r="AX106" s="6"/>
      <c r="AY106" s="6"/>
      <c r="AZ106" s="1" t="s">
        <v>42</v>
      </c>
      <c r="BA106" s="1" t="s">
        <v>39</v>
      </c>
      <c r="BB106" s="6"/>
      <c r="BC106" s="6"/>
      <c r="BD106" s="1" t="s">
        <v>42</v>
      </c>
      <c r="BE106" s="1" t="s">
        <v>33</v>
      </c>
      <c r="BF106" s="6"/>
      <c r="BG106" s="6"/>
      <c r="BH106" s="1" t="s">
        <v>42</v>
      </c>
      <c r="BI106" s="1" t="s">
        <v>39</v>
      </c>
      <c r="BJ106" s="6"/>
      <c r="BK106" s="11"/>
      <c r="BL106" s="1" t="s">
        <v>43</v>
      </c>
      <c r="BM106" s="1" t="s">
        <v>44</v>
      </c>
      <c r="BN106" s="6"/>
      <c r="BO106" s="6"/>
      <c r="BP106" s="1" t="s">
        <v>45</v>
      </c>
      <c r="BQ106" s="1" t="s">
        <v>44</v>
      </c>
      <c r="BR106" s="6"/>
      <c r="BS106" s="6"/>
      <c r="BT106" s="1" t="s">
        <v>46</v>
      </c>
      <c r="BU106" s="1" t="s">
        <v>47</v>
      </c>
      <c r="BV106" s="6"/>
      <c r="BW106" s="6"/>
      <c r="BX106" s="1" t="s">
        <v>46</v>
      </c>
      <c r="BY106" s="1" t="s">
        <v>41</v>
      </c>
      <c r="BZ106" s="6"/>
      <c r="CA106" s="6"/>
      <c r="CB106" s="1" t="s">
        <v>46</v>
      </c>
      <c r="CC106" s="1" t="s">
        <v>48</v>
      </c>
      <c r="CD106" s="6"/>
      <c r="CE106" s="6"/>
      <c r="CF106" s="1" t="s">
        <v>46</v>
      </c>
      <c r="CG106" s="1" t="s">
        <v>48</v>
      </c>
      <c r="CH106" s="6"/>
      <c r="CI106" s="6"/>
      <c r="CJ106" s="1" t="s">
        <v>46</v>
      </c>
      <c r="CK106" s="1" t="s">
        <v>39</v>
      </c>
      <c r="CL106" s="6"/>
      <c r="CM106" s="6"/>
      <c r="CN106" s="1" t="s">
        <v>49</v>
      </c>
      <c r="CO106" s="1" t="s">
        <v>39</v>
      </c>
      <c r="CP106" s="6"/>
      <c r="CQ106" s="6"/>
      <c r="CR106" s="1" t="s">
        <v>50</v>
      </c>
      <c r="CS106" s="1" t="s">
        <v>51</v>
      </c>
      <c r="CT106" s="6"/>
      <c r="CU106" s="6"/>
      <c r="CV106" s="1" t="s">
        <v>50</v>
      </c>
      <c r="CW106" s="1" t="s">
        <v>39</v>
      </c>
      <c r="CX106" s="6"/>
      <c r="CY106" s="6"/>
      <c r="CZ106" s="1" t="s">
        <v>50</v>
      </c>
      <c r="DA106" s="1" t="s">
        <v>39</v>
      </c>
      <c r="DB106" s="6"/>
      <c r="DC106" s="6"/>
      <c r="DD106" s="1" t="s">
        <v>59</v>
      </c>
      <c r="DE106" s="1" t="s">
        <v>60</v>
      </c>
      <c r="DF106" s="6"/>
      <c r="DG106" s="6"/>
      <c r="DH106" s="1" t="s">
        <v>52</v>
      </c>
      <c r="DI106" s="1" t="s">
        <v>53</v>
      </c>
      <c r="DJ106" s="6"/>
      <c r="DK106" s="6"/>
      <c r="DL106" s="1" t="s">
        <v>31</v>
      </c>
      <c r="DM106" s="11"/>
    </row>
    <row r="107" spans="1:118" s="42" customFormat="1" ht="15.75" customHeight="1" x14ac:dyDescent="0.25">
      <c r="A107" s="35">
        <v>106</v>
      </c>
      <c r="B107" s="35">
        <v>1</v>
      </c>
      <c r="C107" s="36" t="s">
        <v>135</v>
      </c>
      <c r="D107" s="37" t="s">
        <v>373</v>
      </c>
      <c r="E107" s="35">
        <v>312.26900000000001</v>
      </c>
      <c r="F107" s="35">
        <v>26.158999999999999</v>
      </c>
      <c r="G107" s="35">
        <v>266.53300000000002</v>
      </c>
      <c r="H107" s="38">
        <v>101.89464</v>
      </c>
      <c r="I107" s="39">
        <f t="shared" si="4"/>
        <v>368.42764</v>
      </c>
      <c r="J107" s="39">
        <f t="shared" si="3"/>
        <v>4.7510000000000003</v>
      </c>
      <c r="K107" s="3">
        <f t="shared" si="5"/>
        <v>363.67664000000002</v>
      </c>
      <c r="L107" s="40" t="s">
        <v>28</v>
      </c>
      <c r="M107" s="40" t="s">
        <v>29</v>
      </c>
      <c r="N107" s="35"/>
      <c r="O107" s="35"/>
      <c r="P107" s="40" t="s">
        <v>30</v>
      </c>
      <c r="Q107" s="40" t="s">
        <v>34</v>
      </c>
      <c r="R107" s="35"/>
      <c r="S107" s="35"/>
      <c r="T107" s="40" t="s">
        <v>30</v>
      </c>
      <c r="U107" s="40" t="s">
        <v>32</v>
      </c>
      <c r="V107" s="35"/>
      <c r="W107" s="35"/>
      <c r="X107" s="35" t="s">
        <v>30</v>
      </c>
      <c r="Y107" s="35" t="s">
        <v>33</v>
      </c>
      <c r="Z107" s="35"/>
      <c r="AA107" s="35"/>
      <c r="AB107" s="40" t="s">
        <v>30</v>
      </c>
      <c r="AC107" s="40" t="s">
        <v>34</v>
      </c>
      <c r="AD107" s="35"/>
      <c r="AE107" s="35"/>
      <c r="AF107" s="40" t="s">
        <v>35</v>
      </c>
      <c r="AG107" s="40" t="s">
        <v>29</v>
      </c>
      <c r="AH107" s="35"/>
      <c r="AI107" s="35"/>
      <c r="AJ107" s="40" t="s">
        <v>36</v>
      </c>
      <c r="AK107" s="40" t="s">
        <v>37</v>
      </c>
      <c r="AL107" s="35"/>
      <c r="AM107" s="35"/>
      <c r="AN107" s="40" t="s">
        <v>38</v>
      </c>
      <c r="AO107" s="40" t="s">
        <v>39</v>
      </c>
      <c r="AP107" s="35"/>
      <c r="AQ107" s="35"/>
      <c r="AR107" s="40" t="s">
        <v>40</v>
      </c>
      <c r="AS107" s="40" t="s">
        <v>41</v>
      </c>
      <c r="AT107" s="35"/>
      <c r="AU107" s="35"/>
      <c r="AV107" s="35"/>
      <c r="AW107" s="35"/>
      <c r="AX107" s="35"/>
      <c r="AY107" s="35"/>
      <c r="AZ107" s="40" t="s">
        <v>42</v>
      </c>
      <c r="BA107" s="40" t="s">
        <v>39</v>
      </c>
      <c r="BB107" s="35"/>
      <c r="BC107" s="35"/>
      <c r="BD107" s="40" t="s">
        <v>42</v>
      </c>
      <c r="BE107" s="40" t="s">
        <v>33</v>
      </c>
      <c r="BF107" s="35"/>
      <c r="BG107" s="35"/>
      <c r="BH107" s="40" t="s">
        <v>42</v>
      </c>
      <c r="BI107" s="40" t="s">
        <v>39</v>
      </c>
      <c r="BJ107" s="35"/>
      <c r="BK107" s="41"/>
      <c r="BL107" s="40" t="s">
        <v>43</v>
      </c>
      <c r="BM107" s="40" t="s">
        <v>44</v>
      </c>
      <c r="BN107" s="35"/>
      <c r="BO107" s="35"/>
      <c r="BP107" s="40" t="s">
        <v>45</v>
      </c>
      <c r="BQ107" s="40" t="s">
        <v>44</v>
      </c>
      <c r="BR107" s="35"/>
      <c r="BS107" s="35"/>
      <c r="BT107" s="40" t="s">
        <v>46</v>
      </c>
      <c r="BU107" s="40" t="s">
        <v>47</v>
      </c>
      <c r="BV107" s="35"/>
      <c r="BW107" s="35"/>
      <c r="BX107" s="40" t="s">
        <v>46</v>
      </c>
      <c r="BY107" s="40" t="s">
        <v>41</v>
      </c>
      <c r="BZ107" s="35"/>
      <c r="CA107" s="35"/>
      <c r="CB107" s="40" t="s">
        <v>46</v>
      </c>
      <c r="CC107" s="40" t="s">
        <v>48</v>
      </c>
      <c r="CD107" s="35"/>
      <c r="CE107" s="35"/>
      <c r="CF107" s="40" t="s">
        <v>46</v>
      </c>
      <c r="CG107" s="40" t="s">
        <v>48</v>
      </c>
      <c r="CH107" s="35"/>
      <c r="CI107" s="35"/>
      <c r="CJ107" s="40" t="s">
        <v>46</v>
      </c>
      <c r="CK107" s="40" t="s">
        <v>39</v>
      </c>
      <c r="CL107" s="35"/>
      <c r="CM107" s="35"/>
      <c r="CN107" s="40" t="s">
        <v>49</v>
      </c>
      <c r="CO107" s="40" t="s">
        <v>39</v>
      </c>
      <c r="CP107" s="35">
        <v>1</v>
      </c>
      <c r="CQ107" s="35">
        <v>0.58499999999999996</v>
      </c>
      <c r="CR107" s="40" t="s">
        <v>50</v>
      </c>
      <c r="CS107" s="40" t="s">
        <v>51</v>
      </c>
      <c r="CT107" s="35"/>
      <c r="CU107" s="35"/>
      <c r="CV107" s="40" t="s">
        <v>50</v>
      </c>
      <c r="CW107" s="40" t="s">
        <v>39</v>
      </c>
      <c r="CX107" s="35">
        <v>1</v>
      </c>
      <c r="CY107" s="35">
        <v>0.91700000000000004</v>
      </c>
      <c r="CZ107" s="40" t="s">
        <v>50</v>
      </c>
      <c r="DA107" s="40" t="s">
        <v>39</v>
      </c>
      <c r="DB107" s="35"/>
      <c r="DC107" s="35"/>
      <c r="DD107" s="40" t="s">
        <v>59</v>
      </c>
      <c r="DE107" s="40" t="s">
        <v>60</v>
      </c>
      <c r="DF107" s="35"/>
      <c r="DG107" s="35"/>
      <c r="DH107" s="40" t="s">
        <v>52</v>
      </c>
      <c r="DI107" s="40" t="s">
        <v>53</v>
      </c>
      <c r="DJ107" s="35"/>
      <c r="DK107" s="35"/>
      <c r="DL107" s="40" t="s">
        <v>31</v>
      </c>
      <c r="DM107" s="41">
        <v>3.2490000000000001</v>
      </c>
      <c r="DN107" s="42" t="s">
        <v>518</v>
      </c>
    </row>
    <row r="108" spans="1:118" s="42" customFormat="1" ht="15.75" customHeight="1" x14ac:dyDescent="0.25">
      <c r="A108" s="35">
        <v>107</v>
      </c>
      <c r="B108" s="35">
        <v>1</v>
      </c>
      <c r="C108" s="36" t="s">
        <v>136</v>
      </c>
      <c r="D108" s="37" t="s">
        <v>373</v>
      </c>
      <c r="E108" s="35">
        <v>-109.599</v>
      </c>
      <c r="F108" s="35">
        <v>38.081000000000003</v>
      </c>
      <c r="G108" s="35">
        <v>-353.97899999999998</v>
      </c>
      <c r="H108" s="38">
        <v>444.32400000000001</v>
      </c>
      <c r="I108" s="39">
        <f t="shared" si="4"/>
        <v>90.345000000000027</v>
      </c>
      <c r="J108" s="39">
        <f t="shared" si="3"/>
        <v>1.171</v>
      </c>
      <c r="K108" s="3">
        <f t="shared" si="5"/>
        <v>89.174000000000021</v>
      </c>
      <c r="L108" s="40" t="s">
        <v>28</v>
      </c>
      <c r="M108" s="40" t="s">
        <v>29</v>
      </c>
      <c r="N108" s="35"/>
      <c r="O108" s="35"/>
      <c r="P108" s="40" t="s">
        <v>30</v>
      </c>
      <c r="Q108" s="40" t="s">
        <v>34</v>
      </c>
      <c r="R108" s="35"/>
      <c r="S108" s="35"/>
      <c r="T108" s="40" t="s">
        <v>30</v>
      </c>
      <c r="U108" s="40" t="s">
        <v>32</v>
      </c>
      <c r="V108" s="35"/>
      <c r="W108" s="35"/>
      <c r="X108" s="35" t="s">
        <v>30</v>
      </c>
      <c r="Y108" s="35" t="s">
        <v>33</v>
      </c>
      <c r="Z108" s="35"/>
      <c r="AA108" s="35"/>
      <c r="AB108" s="40" t="s">
        <v>30</v>
      </c>
      <c r="AC108" s="40" t="s">
        <v>34</v>
      </c>
      <c r="AD108" s="35"/>
      <c r="AE108" s="35"/>
      <c r="AF108" s="40" t="s">
        <v>35</v>
      </c>
      <c r="AG108" s="40" t="s">
        <v>29</v>
      </c>
      <c r="AH108" s="35"/>
      <c r="AI108" s="35"/>
      <c r="AJ108" s="40" t="s">
        <v>36</v>
      </c>
      <c r="AK108" s="40" t="s">
        <v>37</v>
      </c>
      <c r="AL108" s="35"/>
      <c r="AM108" s="35"/>
      <c r="AN108" s="40" t="s">
        <v>38</v>
      </c>
      <c r="AO108" s="40" t="s">
        <v>39</v>
      </c>
      <c r="AP108" s="35"/>
      <c r="AQ108" s="35"/>
      <c r="AR108" s="40" t="s">
        <v>40</v>
      </c>
      <c r="AS108" s="40" t="s">
        <v>41</v>
      </c>
      <c r="AT108" s="35"/>
      <c r="AU108" s="35"/>
      <c r="AV108" s="35"/>
      <c r="AW108" s="35"/>
      <c r="AX108" s="35"/>
      <c r="AY108" s="35"/>
      <c r="AZ108" s="40" t="s">
        <v>42</v>
      </c>
      <c r="BA108" s="40" t="s">
        <v>39</v>
      </c>
      <c r="BB108" s="35"/>
      <c r="BC108" s="35"/>
      <c r="BD108" s="40" t="s">
        <v>42</v>
      </c>
      <c r="BE108" s="40" t="s">
        <v>33</v>
      </c>
      <c r="BF108" s="35"/>
      <c r="BG108" s="35"/>
      <c r="BH108" s="40" t="s">
        <v>42</v>
      </c>
      <c r="BI108" s="40" t="s">
        <v>39</v>
      </c>
      <c r="BJ108" s="35"/>
      <c r="BK108" s="41"/>
      <c r="BL108" s="40" t="s">
        <v>43</v>
      </c>
      <c r="BM108" s="40" t="s">
        <v>44</v>
      </c>
      <c r="BN108" s="35"/>
      <c r="BO108" s="35"/>
      <c r="BP108" s="40" t="s">
        <v>45</v>
      </c>
      <c r="BQ108" s="40" t="s">
        <v>44</v>
      </c>
      <c r="BR108" s="35"/>
      <c r="BS108" s="35"/>
      <c r="BT108" s="40" t="s">
        <v>46</v>
      </c>
      <c r="BU108" s="40" t="s">
        <v>47</v>
      </c>
      <c r="BV108" s="35"/>
      <c r="BW108" s="35"/>
      <c r="BX108" s="40" t="s">
        <v>46</v>
      </c>
      <c r="BY108" s="40" t="s">
        <v>41</v>
      </c>
      <c r="BZ108" s="35"/>
      <c r="CA108" s="35"/>
      <c r="CB108" s="40" t="s">
        <v>46</v>
      </c>
      <c r="CC108" s="40" t="s">
        <v>48</v>
      </c>
      <c r="CD108" s="35"/>
      <c r="CE108" s="35"/>
      <c r="CF108" s="40" t="s">
        <v>46</v>
      </c>
      <c r="CG108" s="40" t="s">
        <v>48</v>
      </c>
      <c r="CH108" s="35"/>
      <c r="CI108" s="35"/>
      <c r="CJ108" s="40" t="s">
        <v>46</v>
      </c>
      <c r="CK108" s="40" t="s">
        <v>39</v>
      </c>
      <c r="CL108" s="35"/>
      <c r="CM108" s="35"/>
      <c r="CN108" s="40" t="s">
        <v>49</v>
      </c>
      <c r="CO108" s="40" t="s">
        <v>39</v>
      </c>
      <c r="CP108" s="35">
        <v>2</v>
      </c>
      <c r="CQ108" s="35">
        <v>1.171</v>
      </c>
      <c r="CR108" s="40" t="s">
        <v>50</v>
      </c>
      <c r="CS108" s="40" t="s">
        <v>51</v>
      </c>
      <c r="CT108" s="35"/>
      <c r="CU108" s="35"/>
      <c r="CV108" s="40" t="s">
        <v>50</v>
      </c>
      <c r="CW108" s="40" t="s">
        <v>39</v>
      </c>
      <c r="CX108" s="35"/>
      <c r="CY108" s="35"/>
      <c r="CZ108" s="40" t="s">
        <v>50</v>
      </c>
      <c r="DA108" s="40" t="s">
        <v>39</v>
      </c>
      <c r="DB108" s="35"/>
      <c r="DC108" s="35"/>
      <c r="DD108" s="40" t="s">
        <v>59</v>
      </c>
      <c r="DE108" s="40" t="s">
        <v>60</v>
      </c>
      <c r="DF108" s="35"/>
      <c r="DG108" s="35"/>
      <c r="DH108" s="40" t="s">
        <v>52</v>
      </c>
      <c r="DI108" s="40" t="s">
        <v>53</v>
      </c>
      <c r="DJ108" s="35"/>
      <c r="DK108" s="35"/>
      <c r="DL108" s="40" t="s">
        <v>31</v>
      </c>
      <c r="DM108" s="41"/>
    </row>
    <row r="109" spans="1:118" ht="15.75" customHeight="1" x14ac:dyDescent="0.25">
      <c r="A109" s="6">
        <v>108</v>
      </c>
      <c r="B109" s="6">
        <v>1</v>
      </c>
      <c r="C109" s="9" t="s">
        <v>137</v>
      </c>
      <c r="D109" s="8" t="s">
        <v>373</v>
      </c>
      <c r="E109" s="6">
        <v>72.951999999999998</v>
      </c>
      <c r="F109" s="6">
        <v>18.603999999999999</v>
      </c>
      <c r="G109" s="6">
        <v>53.43</v>
      </c>
      <c r="H109" s="10">
        <v>84.38664</v>
      </c>
      <c r="I109" s="3">
        <f t="shared" si="4"/>
        <v>137.81664000000001</v>
      </c>
      <c r="J109" s="3">
        <f t="shared" si="3"/>
        <v>0</v>
      </c>
      <c r="K109" s="3">
        <f t="shared" si="5"/>
        <v>137.81664000000001</v>
      </c>
      <c r="L109" s="1" t="s">
        <v>28</v>
      </c>
      <c r="M109" s="1" t="s">
        <v>29</v>
      </c>
      <c r="N109" s="6"/>
      <c r="O109" s="6"/>
      <c r="P109" s="1" t="s">
        <v>30</v>
      </c>
      <c r="Q109" s="1" t="s">
        <v>34</v>
      </c>
      <c r="R109" s="6"/>
      <c r="S109" s="6"/>
      <c r="T109" s="1" t="s">
        <v>30</v>
      </c>
      <c r="U109" s="1" t="s">
        <v>32</v>
      </c>
      <c r="V109" s="6"/>
      <c r="W109" s="6"/>
      <c r="X109" s="6" t="s">
        <v>30</v>
      </c>
      <c r="Y109" s="6" t="s">
        <v>33</v>
      </c>
      <c r="Z109" s="6"/>
      <c r="AA109" s="6"/>
      <c r="AB109" s="1" t="s">
        <v>30</v>
      </c>
      <c r="AC109" s="1" t="s">
        <v>34</v>
      </c>
      <c r="AD109" s="6"/>
      <c r="AE109" s="6"/>
      <c r="AF109" s="1" t="s">
        <v>35</v>
      </c>
      <c r="AG109" s="1" t="s">
        <v>29</v>
      </c>
      <c r="AH109" s="6"/>
      <c r="AI109" s="6"/>
      <c r="AJ109" s="1" t="s">
        <v>36</v>
      </c>
      <c r="AK109" s="1" t="s">
        <v>37</v>
      </c>
      <c r="AL109" s="6"/>
      <c r="AM109" s="6"/>
      <c r="AN109" s="1" t="s">
        <v>38</v>
      </c>
      <c r="AO109" s="1" t="s">
        <v>39</v>
      </c>
      <c r="AP109" s="6"/>
      <c r="AQ109" s="6"/>
      <c r="AR109" s="1" t="s">
        <v>40</v>
      </c>
      <c r="AS109" s="1" t="s">
        <v>41</v>
      </c>
      <c r="AT109" s="6"/>
      <c r="AU109" s="6"/>
      <c r="AV109" s="6"/>
      <c r="AW109" s="6"/>
      <c r="AX109" s="6"/>
      <c r="AY109" s="6"/>
      <c r="AZ109" s="1" t="s">
        <v>42</v>
      </c>
      <c r="BA109" s="1" t="s">
        <v>39</v>
      </c>
      <c r="BB109" s="6"/>
      <c r="BC109" s="6"/>
      <c r="BD109" s="1" t="s">
        <v>42</v>
      </c>
      <c r="BE109" s="1" t="s">
        <v>33</v>
      </c>
      <c r="BF109" s="6"/>
      <c r="BG109" s="6"/>
      <c r="BH109" s="1" t="s">
        <v>42</v>
      </c>
      <c r="BI109" s="1" t="s">
        <v>39</v>
      </c>
      <c r="BJ109" s="6"/>
      <c r="BK109" s="11"/>
      <c r="BL109" s="1" t="s">
        <v>43</v>
      </c>
      <c r="BM109" s="1" t="s">
        <v>44</v>
      </c>
      <c r="BN109" s="6"/>
      <c r="BO109" s="6"/>
      <c r="BP109" s="1" t="s">
        <v>45</v>
      </c>
      <c r="BQ109" s="1" t="s">
        <v>44</v>
      </c>
      <c r="BR109" s="6"/>
      <c r="BS109" s="6"/>
      <c r="BT109" s="1" t="s">
        <v>46</v>
      </c>
      <c r="BU109" s="1" t="s">
        <v>47</v>
      </c>
      <c r="BV109" s="6"/>
      <c r="BW109" s="6"/>
      <c r="BX109" s="1" t="s">
        <v>46</v>
      </c>
      <c r="BY109" s="1" t="s">
        <v>41</v>
      </c>
      <c r="BZ109" s="6"/>
      <c r="CA109" s="6"/>
      <c r="CB109" s="1" t="s">
        <v>46</v>
      </c>
      <c r="CC109" s="1" t="s">
        <v>48</v>
      </c>
      <c r="CD109" s="6"/>
      <c r="CE109" s="6"/>
      <c r="CF109" s="1" t="s">
        <v>46</v>
      </c>
      <c r="CG109" s="1" t="s">
        <v>48</v>
      </c>
      <c r="CH109" s="6"/>
      <c r="CI109" s="6"/>
      <c r="CJ109" s="1" t="s">
        <v>46</v>
      </c>
      <c r="CK109" s="1" t="s">
        <v>39</v>
      </c>
      <c r="CL109" s="6"/>
      <c r="CM109" s="6"/>
      <c r="CN109" s="1" t="s">
        <v>49</v>
      </c>
      <c r="CO109" s="1" t="s">
        <v>39</v>
      </c>
      <c r="CP109" s="6"/>
      <c r="CQ109" s="6"/>
      <c r="CR109" s="1" t="s">
        <v>50</v>
      </c>
      <c r="CS109" s="1" t="s">
        <v>51</v>
      </c>
      <c r="CT109" s="6"/>
      <c r="CU109" s="6"/>
      <c r="CV109" s="1" t="s">
        <v>50</v>
      </c>
      <c r="CW109" s="1" t="s">
        <v>39</v>
      </c>
      <c r="CX109" s="6"/>
      <c r="CY109" s="6"/>
      <c r="CZ109" s="1" t="s">
        <v>50</v>
      </c>
      <c r="DA109" s="1" t="s">
        <v>39</v>
      </c>
      <c r="DB109" s="6"/>
      <c r="DC109" s="6"/>
      <c r="DD109" s="1" t="s">
        <v>59</v>
      </c>
      <c r="DE109" s="1" t="s">
        <v>60</v>
      </c>
      <c r="DF109" s="6"/>
      <c r="DG109" s="6"/>
      <c r="DH109" s="1" t="s">
        <v>52</v>
      </c>
      <c r="DI109" s="1" t="s">
        <v>53</v>
      </c>
      <c r="DJ109" s="6"/>
      <c r="DK109" s="6"/>
      <c r="DL109" s="1" t="s">
        <v>31</v>
      </c>
      <c r="DM109" s="11"/>
    </row>
    <row r="110" spans="1:118" s="42" customFormat="1" ht="15.75" customHeight="1" x14ac:dyDescent="0.25">
      <c r="A110" s="35">
        <v>109</v>
      </c>
      <c r="B110" s="35">
        <v>3</v>
      </c>
      <c r="C110" s="36" t="s">
        <v>138</v>
      </c>
      <c r="D110" s="37" t="s">
        <v>373</v>
      </c>
      <c r="E110" s="35">
        <v>919.60299999999995</v>
      </c>
      <c r="F110" s="35">
        <v>591.31100000000004</v>
      </c>
      <c r="G110" s="35">
        <v>328.29199999999997</v>
      </c>
      <c r="H110" s="38">
        <v>489.73692</v>
      </c>
      <c r="I110" s="39">
        <f t="shared" si="4"/>
        <v>818.02891999999997</v>
      </c>
      <c r="J110" s="39">
        <f t="shared" si="3"/>
        <v>1.06</v>
      </c>
      <c r="K110" s="3">
        <f t="shared" si="5"/>
        <v>816.96892000000003</v>
      </c>
      <c r="L110" s="40" t="s">
        <v>28</v>
      </c>
      <c r="M110" s="40" t="s">
        <v>29</v>
      </c>
      <c r="N110" s="35"/>
      <c r="O110" s="35"/>
      <c r="P110" s="40" t="s">
        <v>30</v>
      </c>
      <c r="Q110" s="40" t="s">
        <v>34</v>
      </c>
      <c r="R110" s="35"/>
      <c r="S110" s="35"/>
      <c r="T110" s="40" t="s">
        <v>30</v>
      </c>
      <c r="U110" s="40" t="s">
        <v>32</v>
      </c>
      <c r="V110" s="35"/>
      <c r="W110" s="35"/>
      <c r="X110" s="35" t="s">
        <v>30</v>
      </c>
      <c r="Y110" s="35" t="s">
        <v>33</v>
      </c>
      <c r="Z110" s="35"/>
      <c r="AA110" s="35"/>
      <c r="AB110" s="40" t="s">
        <v>30</v>
      </c>
      <c r="AC110" s="40" t="s">
        <v>34</v>
      </c>
      <c r="AD110" s="35"/>
      <c r="AE110" s="35"/>
      <c r="AF110" s="40" t="s">
        <v>35</v>
      </c>
      <c r="AG110" s="40" t="s">
        <v>29</v>
      </c>
      <c r="AH110" s="35"/>
      <c r="AI110" s="35"/>
      <c r="AJ110" s="40" t="s">
        <v>36</v>
      </c>
      <c r="AK110" s="40" t="s">
        <v>37</v>
      </c>
      <c r="AL110" s="35"/>
      <c r="AM110" s="35"/>
      <c r="AN110" s="40" t="s">
        <v>38</v>
      </c>
      <c r="AO110" s="40" t="s">
        <v>39</v>
      </c>
      <c r="AP110" s="35"/>
      <c r="AQ110" s="35"/>
      <c r="AR110" s="40" t="s">
        <v>40</v>
      </c>
      <c r="AS110" s="40" t="s">
        <v>41</v>
      </c>
      <c r="AT110" s="35"/>
      <c r="AU110" s="35"/>
      <c r="AV110" s="35"/>
      <c r="AW110" s="35"/>
      <c r="AX110" s="35"/>
      <c r="AY110" s="35"/>
      <c r="AZ110" s="40" t="s">
        <v>42</v>
      </c>
      <c r="BA110" s="40" t="s">
        <v>39</v>
      </c>
      <c r="BB110" s="35"/>
      <c r="BC110" s="35"/>
      <c r="BD110" s="40" t="s">
        <v>42</v>
      </c>
      <c r="BE110" s="40" t="s">
        <v>33</v>
      </c>
      <c r="BF110" s="35"/>
      <c r="BG110" s="35"/>
      <c r="BH110" s="40" t="s">
        <v>42</v>
      </c>
      <c r="BI110" s="40" t="s">
        <v>39</v>
      </c>
      <c r="BJ110" s="35"/>
      <c r="BK110" s="41"/>
      <c r="BL110" s="40" t="s">
        <v>43</v>
      </c>
      <c r="BM110" s="40" t="s">
        <v>44</v>
      </c>
      <c r="BN110" s="35"/>
      <c r="BO110" s="35"/>
      <c r="BP110" s="40" t="s">
        <v>45</v>
      </c>
      <c r="BQ110" s="40" t="s">
        <v>44</v>
      </c>
      <c r="BR110" s="35"/>
      <c r="BS110" s="35"/>
      <c r="BT110" s="40" t="s">
        <v>46</v>
      </c>
      <c r="BU110" s="40" t="s">
        <v>47</v>
      </c>
      <c r="BV110" s="35"/>
      <c r="BW110" s="35"/>
      <c r="BX110" s="40" t="s">
        <v>46</v>
      </c>
      <c r="BY110" s="40" t="s">
        <v>41</v>
      </c>
      <c r="BZ110" s="35"/>
      <c r="CA110" s="35"/>
      <c r="CB110" s="40" t="s">
        <v>46</v>
      </c>
      <c r="CC110" s="40" t="s">
        <v>48</v>
      </c>
      <c r="CD110" s="35"/>
      <c r="CE110" s="35"/>
      <c r="CF110" s="40" t="s">
        <v>46</v>
      </c>
      <c r="CG110" s="40" t="s">
        <v>48</v>
      </c>
      <c r="CH110" s="35"/>
      <c r="CI110" s="35"/>
      <c r="CJ110" s="40" t="s">
        <v>46</v>
      </c>
      <c r="CK110" s="40" t="s">
        <v>39</v>
      </c>
      <c r="CL110" s="35"/>
      <c r="CM110" s="35"/>
      <c r="CN110" s="40" t="s">
        <v>49</v>
      </c>
      <c r="CO110" s="40" t="s">
        <v>39</v>
      </c>
      <c r="CP110" s="35"/>
      <c r="CQ110" s="35"/>
      <c r="CR110" s="40" t="s">
        <v>50</v>
      </c>
      <c r="CS110" s="40" t="s">
        <v>51</v>
      </c>
      <c r="CT110" s="35"/>
      <c r="CU110" s="35"/>
      <c r="CV110" s="40" t="s">
        <v>50</v>
      </c>
      <c r="CW110" s="40" t="s">
        <v>39</v>
      </c>
      <c r="CX110" s="35"/>
      <c r="CY110" s="35"/>
      <c r="CZ110" s="40" t="s">
        <v>50</v>
      </c>
      <c r="DA110" s="40" t="s">
        <v>39</v>
      </c>
      <c r="DB110" s="35"/>
      <c r="DC110" s="35"/>
      <c r="DD110" s="40" t="s">
        <v>59</v>
      </c>
      <c r="DE110" s="40" t="s">
        <v>60</v>
      </c>
      <c r="DF110" s="35"/>
      <c r="DG110" s="35"/>
      <c r="DH110" s="40" t="s">
        <v>52</v>
      </c>
      <c r="DI110" s="40" t="s">
        <v>53</v>
      </c>
      <c r="DJ110" s="35"/>
      <c r="DK110" s="35"/>
      <c r="DL110" s="40" t="s">
        <v>31</v>
      </c>
      <c r="DM110" s="41">
        <v>1.06</v>
      </c>
      <c r="DN110" s="42" t="s">
        <v>518</v>
      </c>
    </row>
    <row r="111" spans="1:118" s="12" customFormat="1" ht="15.75" customHeight="1" x14ac:dyDescent="0.25">
      <c r="A111" s="6">
        <v>110</v>
      </c>
      <c r="B111" s="6">
        <v>3</v>
      </c>
      <c r="C111" s="9" t="s">
        <v>139</v>
      </c>
      <c r="D111" s="8" t="s">
        <v>373</v>
      </c>
      <c r="E111" s="6">
        <v>117.83499999999999</v>
      </c>
      <c r="F111" s="6">
        <v>23.016999999999999</v>
      </c>
      <c r="G111" s="6">
        <v>-56.021999999999998</v>
      </c>
      <c r="H111" s="10">
        <v>66.782399999999996</v>
      </c>
      <c r="I111" s="3">
        <f t="shared" si="4"/>
        <v>10.760399999999997</v>
      </c>
      <c r="J111" s="3">
        <f t="shared" si="3"/>
        <v>0</v>
      </c>
      <c r="K111" s="3">
        <f t="shared" si="5"/>
        <v>10.760399999999997</v>
      </c>
      <c r="L111" s="1" t="s">
        <v>28</v>
      </c>
      <c r="M111" s="1" t="s">
        <v>29</v>
      </c>
      <c r="N111" s="6"/>
      <c r="O111" s="6"/>
      <c r="P111" s="1" t="s">
        <v>30</v>
      </c>
      <c r="Q111" s="1" t="s">
        <v>34</v>
      </c>
      <c r="R111" s="6"/>
      <c r="S111" s="6"/>
      <c r="T111" s="1" t="s">
        <v>30</v>
      </c>
      <c r="U111" s="1" t="s">
        <v>32</v>
      </c>
      <c r="V111" s="6"/>
      <c r="W111" s="6"/>
      <c r="X111" s="6" t="s">
        <v>30</v>
      </c>
      <c r="Y111" s="6" t="s">
        <v>33</v>
      </c>
      <c r="Z111" s="6"/>
      <c r="AA111" s="6"/>
      <c r="AB111" s="1" t="s">
        <v>30</v>
      </c>
      <c r="AC111" s="1" t="s">
        <v>34</v>
      </c>
      <c r="AD111" s="6"/>
      <c r="AE111" s="6"/>
      <c r="AF111" s="1" t="s">
        <v>35</v>
      </c>
      <c r="AG111" s="1" t="s">
        <v>29</v>
      </c>
      <c r="AH111" s="6"/>
      <c r="AI111" s="6"/>
      <c r="AJ111" s="1" t="s">
        <v>36</v>
      </c>
      <c r="AK111" s="1" t="s">
        <v>37</v>
      </c>
      <c r="AL111" s="6"/>
      <c r="AM111" s="6"/>
      <c r="AN111" s="1" t="s">
        <v>38</v>
      </c>
      <c r="AO111" s="1" t="s">
        <v>39</v>
      </c>
      <c r="AP111" s="6"/>
      <c r="AQ111" s="6"/>
      <c r="AR111" s="1" t="s">
        <v>40</v>
      </c>
      <c r="AS111" s="1" t="s">
        <v>41</v>
      </c>
      <c r="AT111" s="6"/>
      <c r="AU111" s="6"/>
      <c r="AV111" s="6"/>
      <c r="AW111" s="6"/>
      <c r="AX111" s="6"/>
      <c r="AY111" s="6"/>
      <c r="AZ111" s="1" t="s">
        <v>42</v>
      </c>
      <c r="BA111" s="1" t="s">
        <v>39</v>
      </c>
      <c r="BB111" s="6"/>
      <c r="BC111" s="6"/>
      <c r="BD111" s="1" t="s">
        <v>42</v>
      </c>
      <c r="BE111" s="1" t="s">
        <v>33</v>
      </c>
      <c r="BF111" s="6"/>
      <c r="BG111" s="6"/>
      <c r="BH111" s="1" t="s">
        <v>42</v>
      </c>
      <c r="BI111" s="1" t="s">
        <v>39</v>
      </c>
      <c r="BJ111" s="6"/>
      <c r="BK111" s="11"/>
      <c r="BL111" s="1" t="s">
        <v>43</v>
      </c>
      <c r="BM111" s="1" t="s">
        <v>44</v>
      </c>
      <c r="BN111" s="6"/>
      <c r="BO111" s="6"/>
      <c r="BP111" s="1" t="s">
        <v>45</v>
      </c>
      <c r="BQ111" s="1" t="s">
        <v>44</v>
      </c>
      <c r="BR111" s="6"/>
      <c r="BS111" s="6"/>
      <c r="BT111" s="1" t="s">
        <v>46</v>
      </c>
      <c r="BU111" s="1" t="s">
        <v>47</v>
      </c>
      <c r="BV111" s="6"/>
      <c r="BW111" s="6"/>
      <c r="BX111" s="1" t="s">
        <v>46</v>
      </c>
      <c r="BY111" s="1" t="s">
        <v>41</v>
      </c>
      <c r="BZ111" s="6"/>
      <c r="CA111" s="6"/>
      <c r="CB111" s="1" t="s">
        <v>46</v>
      </c>
      <c r="CC111" s="1" t="s">
        <v>48</v>
      </c>
      <c r="CD111" s="6"/>
      <c r="CE111" s="6"/>
      <c r="CF111" s="1" t="s">
        <v>46</v>
      </c>
      <c r="CG111" s="1" t="s">
        <v>48</v>
      </c>
      <c r="CH111" s="6"/>
      <c r="CI111" s="6"/>
      <c r="CJ111" s="1" t="s">
        <v>46</v>
      </c>
      <c r="CK111" s="1" t="s">
        <v>39</v>
      </c>
      <c r="CL111" s="6"/>
      <c r="CM111" s="6"/>
      <c r="CN111" s="1" t="s">
        <v>49</v>
      </c>
      <c r="CO111" s="1" t="s">
        <v>39</v>
      </c>
      <c r="CP111" s="6"/>
      <c r="CQ111" s="6"/>
      <c r="CR111" s="1" t="s">
        <v>50</v>
      </c>
      <c r="CS111" s="1" t="s">
        <v>51</v>
      </c>
      <c r="CT111" s="6"/>
      <c r="CU111" s="6"/>
      <c r="CV111" s="1" t="s">
        <v>50</v>
      </c>
      <c r="CW111" s="1" t="s">
        <v>39</v>
      </c>
      <c r="CX111" s="6"/>
      <c r="CY111" s="6"/>
      <c r="CZ111" s="1" t="s">
        <v>50</v>
      </c>
      <c r="DA111" s="1" t="s">
        <v>39</v>
      </c>
      <c r="DB111" s="6"/>
      <c r="DC111" s="6"/>
      <c r="DD111" s="1" t="s">
        <v>59</v>
      </c>
      <c r="DE111" s="1" t="s">
        <v>60</v>
      </c>
      <c r="DF111" s="6"/>
      <c r="DG111" s="6"/>
      <c r="DH111" s="1" t="s">
        <v>52</v>
      </c>
      <c r="DI111" s="1" t="s">
        <v>53</v>
      </c>
      <c r="DJ111" s="6"/>
      <c r="DK111" s="6"/>
      <c r="DL111" s="1" t="s">
        <v>31</v>
      </c>
      <c r="DM111" s="11"/>
    </row>
    <row r="112" spans="1:118" s="42" customFormat="1" ht="15.75" customHeight="1" x14ac:dyDescent="0.25">
      <c r="A112" s="35">
        <v>111</v>
      </c>
      <c r="B112" s="35">
        <v>3</v>
      </c>
      <c r="C112" s="36" t="s">
        <v>140</v>
      </c>
      <c r="D112" s="37" t="s">
        <v>373</v>
      </c>
      <c r="E112" s="35">
        <v>157.88900000000001</v>
      </c>
      <c r="F112" s="35">
        <v>181.624</v>
      </c>
      <c r="G112" s="35">
        <v>-437.79300000000001</v>
      </c>
      <c r="H112" s="38">
        <v>212.83776</v>
      </c>
      <c r="I112" s="39">
        <f t="shared" si="4"/>
        <v>-224.95524</v>
      </c>
      <c r="J112" s="39">
        <f t="shared" si="3"/>
        <v>7.0250000000000004</v>
      </c>
      <c r="K112" s="3">
        <f t="shared" si="5"/>
        <v>-231.98024000000001</v>
      </c>
      <c r="L112" s="40" t="s">
        <v>28</v>
      </c>
      <c r="M112" s="40" t="s">
        <v>29</v>
      </c>
      <c r="N112" s="35"/>
      <c r="O112" s="35"/>
      <c r="P112" s="40" t="s">
        <v>30</v>
      </c>
      <c r="Q112" s="40" t="s">
        <v>34</v>
      </c>
      <c r="R112" s="35"/>
      <c r="S112" s="35"/>
      <c r="T112" s="40" t="s">
        <v>30</v>
      </c>
      <c r="U112" s="40" t="s">
        <v>32</v>
      </c>
      <c r="V112" s="35"/>
      <c r="W112" s="35"/>
      <c r="X112" s="35" t="s">
        <v>30</v>
      </c>
      <c r="Y112" s="35" t="s">
        <v>33</v>
      </c>
      <c r="Z112" s="35"/>
      <c r="AA112" s="35"/>
      <c r="AB112" s="40" t="s">
        <v>30</v>
      </c>
      <c r="AC112" s="40" t="s">
        <v>34</v>
      </c>
      <c r="AD112" s="35"/>
      <c r="AE112" s="35"/>
      <c r="AF112" s="40" t="s">
        <v>35</v>
      </c>
      <c r="AG112" s="40" t="s">
        <v>29</v>
      </c>
      <c r="AH112" s="35"/>
      <c r="AI112" s="35"/>
      <c r="AJ112" s="40" t="s">
        <v>36</v>
      </c>
      <c r="AK112" s="40" t="s">
        <v>37</v>
      </c>
      <c r="AL112" s="35"/>
      <c r="AM112" s="35"/>
      <c r="AN112" s="40" t="s">
        <v>38</v>
      </c>
      <c r="AO112" s="40" t="s">
        <v>39</v>
      </c>
      <c r="AP112" s="35"/>
      <c r="AQ112" s="35"/>
      <c r="AR112" s="40" t="s">
        <v>40</v>
      </c>
      <c r="AS112" s="40" t="s">
        <v>41</v>
      </c>
      <c r="AT112" s="35"/>
      <c r="AU112" s="35"/>
      <c r="AV112" s="35"/>
      <c r="AW112" s="35"/>
      <c r="AX112" s="35"/>
      <c r="AY112" s="35"/>
      <c r="AZ112" s="40" t="s">
        <v>42</v>
      </c>
      <c r="BA112" s="40" t="s">
        <v>39</v>
      </c>
      <c r="BB112" s="35"/>
      <c r="BC112" s="35"/>
      <c r="BD112" s="40" t="s">
        <v>42</v>
      </c>
      <c r="BE112" s="40" t="s">
        <v>33</v>
      </c>
      <c r="BF112" s="35"/>
      <c r="BG112" s="35"/>
      <c r="BH112" s="40" t="s">
        <v>42</v>
      </c>
      <c r="BI112" s="40" t="s">
        <v>39</v>
      </c>
      <c r="BJ112" s="35"/>
      <c r="BK112" s="41"/>
      <c r="BL112" s="40" t="s">
        <v>43</v>
      </c>
      <c r="BM112" s="40" t="s">
        <v>44</v>
      </c>
      <c r="BN112" s="35"/>
      <c r="BO112" s="35"/>
      <c r="BP112" s="40" t="s">
        <v>45</v>
      </c>
      <c r="BQ112" s="40" t="s">
        <v>44</v>
      </c>
      <c r="BR112" s="35"/>
      <c r="BS112" s="35"/>
      <c r="BT112" s="40" t="s">
        <v>46</v>
      </c>
      <c r="BU112" s="40" t="s">
        <v>47</v>
      </c>
      <c r="BV112" s="35"/>
      <c r="BW112" s="35"/>
      <c r="BX112" s="40" t="s">
        <v>46</v>
      </c>
      <c r="BY112" s="40" t="s">
        <v>41</v>
      </c>
      <c r="BZ112" s="35"/>
      <c r="CA112" s="35"/>
      <c r="CB112" s="40" t="s">
        <v>46</v>
      </c>
      <c r="CC112" s="40" t="s">
        <v>48</v>
      </c>
      <c r="CD112" s="35"/>
      <c r="CE112" s="35"/>
      <c r="CF112" s="40" t="s">
        <v>46</v>
      </c>
      <c r="CG112" s="40" t="s">
        <v>48</v>
      </c>
      <c r="CH112" s="35"/>
      <c r="CI112" s="35"/>
      <c r="CJ112" s="40" t="s">
        <v>46</v>
      </c>
      <c r="CK112" s="40" t="s">
        <v>39</v>
      </c>
      <c r="CL112" s="35"/>
      <c r="CM112" s="35"/>
      <c r="CN112" s="40" t="s">
        <v>49</v>
      </c>
      <c r="CO112" s="40" t="s">
        <v>39</v>
      </c>
      <c r="CP112" s="35"/>
      <c r="CQ112" s="35"/>
      <c r="CR112" s="40" t="s">
        <v>50</v>
      </c>
      <c r="CS112" s="40" t="s">
        <v>51</v>
      </c>
      <c r="CT112" s="35"/>
      <c r="CU112" s="35"/>
      <c r="CV112" s="40" t="s">
        <v>50</v>
      </c>
      <c r="CW112" s="40" t="s">
        <v>39</v>
      </c>
      <c r="CX112" s="35">
        <v>2</v>
      </c>
      <c r="CY112" s="35">
        <v>0.33500000000000002</v>
      </c>
      <c r="CZ112" s="40" t="s">
        <v>50</v>
      </c>
      <c r="DA112" s="40" t="s">
        <v>39</v>
      </c>
      <c r="DB112" s="35"/>
      <c r="DC112" s="35"/>
      <c r="DD112" s="40" t="s">
        <v>59</v>
      </c>
      <c r="DE112" s="40" t="s">
        <v>60</v>
      </c>
      <c r="DF112" s="35"/>
      <c r="DG112" s="35"/>
      <c r="DH112" s="40" t="s">
        <v>52</v>
      </c>
      <c r="DI112" s="40" t="s">
        <v>53</v>
      </c>
      <c r="DJ112" s="35"/>
      <c r="DK112" s="35"/>
      <c r="DL112" s="40" t="s">
        <v>31</v>
      </c>
      <c r="DM112" s="41">
        <v>6.69</v>
      </c>
      <c r="DN112" s="42" t="s">
        <v>518</v>
      </c>
    </row>
    <row r="113" spans="1:118" s="42" customFormat="1" ht="15.75" customHeight="1" x14ac:dyDescent="0.25">
      <c r="A113" s="35">
        <v>112</v>
      </c>
      <c r="B113" s="35">
        <v>3</v>
      </c>
      <c r="C113" s="36" t="s">
        <v>141</v>
      </c>
      <c r="D113" s="37" t="s">
        <v>373</v>
      </c>
      <c r="E113" s="35">
        <v>65.269000000000005</v>
      </c>
      <c r="F113" s="35">
        <v>36.776000000000003</v>
      </c>
      <c r="G113" s="35">
        <v>25.04</v>
      </c>
      <c r="H113" s="38">
        <v>144.54132000000001</v>
      </c>
      <c r="I113" s="39">
        <f t="shared" si="4"/>
        <v>169.58132000000001</v>
      </c>
      <c r="J113" s="39">
        <f t="shared" si="3"/>
        <v>0.33800000000000002</v>
      </c>
      <c r="K113" s="3">
        <f t="shared" si="5"/>
        <v>169.24332000000001</v>
      </c>
      <c r="L113" s="40" t="s">
        <v>28</v>
      </c>
      <c r="M113" s="40" t="s">
        <v>29</v>
      </c>
      <c r="N113" s="35"/>
      <c r="O113" s="35"/>
      <c r="P113" s="40" t="s">
        <v>30</v>
      </c>
      <c r="Q113" s="40" t="s">
        <v>34</v>
      </c>
      <c r="R113" s="35"/>
      <c r="S113" s="35"/>
      <c r="T113" s="40" t="s">
        <v>30</v>
      </c>
      <c r="U113" s="40" t="s">
        <v>32</v>
      </c>
      <c r="V113" s="35"/>
      <c r="W113" s="35"/>
      <c r="X113" s="35" t="s">
        <v>30</v>
      </c>
      <c r="Y113" s="35" t="s">
        <v>33</v>
      </c>
      <c r="Z113" s="35"/>
      <c r="AA113" s="35"/>
      <c r="AB113" s="40" t="s">
        <v>30</v>
      </c>
      <c r="AC113" s="40" t="s">
        <v>34</v>
      </c>
      <c r="AD113" s="35"/>
      <c r="AE113" s="35"/>
      <c r="AF113" s="40" t="s">
        <v>35</v>
      </c>
      <c r="AG113" s="40" t="s">
        <v>29</v>
      </c>
      <c r="AH113" s="35"/>
      <c r="AI113" s="35"/>
      <c r="AJ113" s="40" t="s">
        <v>36</v>
      </c>
      <c r="AK113" s="40" t="s">
        <v>37</v>
      </c>
      <c r="AL113" s="35"/>
      <c r="AM113" s="35"/>
      <c r="AN113" s="40" t="s">
        <v>38</v>
      </c>
      <c r="AO113" s="40" t="s">
        <v>39</v>
      </c>
      <c r="AP113" s="35"/>
      <c r="AQ113" s="35"/>
      <c r="AR113" s="40" t="s">
        <v>40</v>
      </c>
      <c r="AS113" s="40" t="s">
        <v>41</v>
      </c>
      <c r="AT113" s="35"/>
      <c r="AU113" s="35"/>
      <c r="AV113" s="35"/>
      <c r="AW113" s="35"/>
      <c r="AX113" s="35"/>
      <c r="AY113" s="35"/>
      <c r="AZ113" s="40" t="s">
        <v>42</v>
      </c>
      <c r="BA113" s="40" t="s">
        <v>39</v>
      </c>
      <c r="BB113" s="35"/>
      <c r="BC113" s="35"/>
      <c r="BD113" s="40" t="s">
        <v>42</v>
      </c>
      <c r="BE113" s="40" t="s">
        <v>33</v>
      </c>
      <c r="BF113" s="35"/>
      <c r="BG113" s="35"/>
      <c r="BH113" s="40" t="s">
        <v>42</v>
      </c>
      <c r="BI113" s="40" t="s">
        <v>39</v>
      </c>
      <c r="BJ113" s="35"/>
      <c r="BK113" s="41"/>
      <c r="BL113" s="40" t="s">
        <v>43</v>
      </c>
      <c r="BM113" s="40" t="s">
        <v>44</v>
      </c>
      <c r="BN113" s="35"/>
      <c r="BO113" s="35"/>
      <c r="BP113" s="40" t="s">
        <v>45</v>
      </c>
      <c r="BQ113" s="40" t="s">
        <v>44</v>
      </c>
      <c r="BR113" s="35"/>
      <c r="BS113" s="35"/>
      <c r="BT113" s="40" t="s">
        <v>46</v>
      </c>
      <c r="BU113" s="40" t="s">
        <v>47</v>
      </c>
      <c r="BV113" s="35"/>
      <c r="BW113" s="35"/>
      <c r="BX113" s="40" t="s">
        <v>46</v>
      </c>
      <c r="BY113" s="40" t="s">
        <v>41</v>
      </c>
      <c r="BZ113" s="35"/>
      <c r="CA113" s="35"/>
      <c r="CB113" s="40" t="s">
        <v>46</v>
      </c>
      <c r="CC113" s="40" t="s">
        <v>48</v>
      </c>
      <c r="CD113" s="35"/>
      <c r="CE113" s="35"/>
      <c r="CF113" s="40" t="s">
        <v>46</v>
      </c>
      <c r="CG113" s="40" t="s">
        <v>48</v>
      </c>
      <c r="CH113" s="35"/>
      <c r="CI113" s="35"/>
      <c r="CJ113" s="40" t="s">
        <v>46</v>
      </c>
      <c r="CK113" s="40" t="s">
        <v>39</v>
      </c>
      <c r="CL113" s="35"/>
      <c r="CM113" s="35"/>
      <c r="CN113" s="40" t="s">
        <v>49</v>
      </c>
      <c r="CO113" s="40" t="s">
        <v>39</v>
      </c>
      <c r="CP113" s="35"/>
      <c r="CQ113" s="35"/>
      <c r="CR113" s="40" t="s">
        <v>50</v>
      </c>
      <c r="CS113" s="40" t="s">
        <v>51</v>
      </c>
      <c r="CT113" s="35"/>
      <c r="CU113" s="35"/>
      <c r="CV113" s="40" t="s">
        <v>50</v>
      </c>
      <c r="CW113" s="40" t="s">
        <v>39</v>
      </c>
      <c r="CX113" s="35"/>
      <c r="CY113" s="35"/>
      <c r="CZ113" s="40" t="s">
        <v>50</v>
      </c>
      <c r="DA113" s="40" t="s">
        <v>39</v>
      </c>
      <c r="DB113" s="35"/>
      <c r="DC113" s="35"/>
      <c r="DD113" s="40" t="s">
        <v>59</v>
      </c>
      <c r="DE113" s="40" t="s">
        <v>60</v>
      </c>
      <c r="DF113" s="35"/>
      <c r="DG113" s="35"/>
      <c r="DH113" s="40" t="s">
        <v>52</v>
      </c>
      <c r="DI113" s="40" t="s">
        <v>53</v>
      </c>
      <c r="DJ113" s="35"/>
      <c r="DK113" s="35"/>
      <c r="DL113" s="40" t="s">
        <v>31</v>
      </c>
      <c r="DM113" s="41">
        <v>0.33800000000000002</v>
      </c>
      <c r="DN113" s="42" t="s">
        <v>512</v>
      </c>
    </row>
    <row r="114" spans="1:118" s="12" customFormat="1" ht="15.75" customHeight="1" x14ac:dyDescent="0.25">
      <c r="A114" s="6">
        <v>113</v>
      </c>
      <c r="B114" s="6">
        <v>3</v>
      </c>
      <c r="C114" s="9" t="s">
        <v>142</v>
      </c>
      <c r="D114" s="8" t="s">
        <v>373</v>
      </c>
      <c r="E114" s="6">
        <v>418.39699999999999</v>
      </c>
      <c r="F114" s="6">
        <v>28.187000000000001</v>
      </c>
      <c r="G114" s="6">
        <v>383.22699999999998</v>
      </c>
      <c r="H114" s="10">
        <v>139.83011999999999</v>
      </c>
      <c r="I114" s="3">
        <f t="shared" si="4"/>
        <v>523.05711999999994</v>
      </c>
      <c r="J114" s="3">
        <f t="shared" si="3"/>
        <v>0</v>
      </c>
      <c r="K114" s="3">
        <f t="shared" si="5"/>
        <v>523.05711999999994</v>
      </c>
      <c r="L114" s="1" t="s">
        <v>28</v>
      </c>
      <c r="M114" s="1" t="s">
        <v>29</v>
      </c>
      <c r="N114" s="6"/>
      <c r="O114" s="6"/>
      <c r="P114" s="1" t="s">
        <v>30</v>
      </c>
      <c r="Q114" s="1" t="s">
        <v>34</v>
      </c>
      <c r="R114" s="6"/>
      <c r="S114" s="6"/>
      <c r="T114" s="1" t="s">
        <v>30</v>
      </c>
      <c r="U114" s="1" t="s">
        <v>32</v>
      </c>
      <c r="V114" s="6"/>
      <c r="W114" s="6"/>
      <c r="X114" s="6" t="s">
        <v>30</v>
      </c>
      <c r="Y114" s="6" t="s">
        <v>33</v>
      </c>
      <c r="Z114" s="6"/>
      <c r="AA114" s="6"/>
      <c r="AB114" s="1" t="s">
        <v>30</v>
      </c>
      <c r="AC114" s="1" t="s">
        <v>34</v>
      </c>
      <c r="AD114" s="6"/>
      <c r="AE114" s="6"/>
      <c r="AF114" s="1" t="s">
        <v>35</v>
      </c>
      <c r="AG114" s="1" t="s">
        <v>29</v>
      </c>
      <c r="AH114" s="6"/>
      <c r="AI114" s="6"/>
      <c r="AJ114" s="1" t="s">
        <v>36</v>
      </c>
      <c r="AK114" s="1" t="s">
        <v>37</v>
      </c>
      <c r="AL114" s="6"/>
      <c r="AM114" s="6"/>
      <c r="AN114" s="1" t="s">
        <v>38</v>
      </c>
      <c r="AO114" s="1" t="s">
        <v>39</v>
      </c>
      <c r="AP114" s="6"/>
      <c r="AQ114" s="6"/>
      <c r="AR114" s="1" t="s">
        <v>40</v>
      </c>
      <c r="AS114" s="1" t="s">
        <v>41</v>
      </c>
      <c r="AT114" s="6"/>
      <c r="AU114" s="6"/>
      <c r="AV114" s="6"/>
      <c r="AW114" s="6"/>
      <c r="AX114" s="6"/>
      <c r="AY114" s="6"/>
      <c r="AZ114" s="1" t="s">
        <v>42</v>
      </c>
      <c r="BA114" s="1" t="s">
        <v>39</v>
      </c>
      <c r="BB114" s="6"/>
      <c r="BC114" s="6"/>
      <c r="BD114" s="1" t="s">
        <v>42</v>
      </c>
      <c r="BE114" s="1" t="s">
        <v>33</v>
      </c>
      <c r="BF114" s="6"/>
      <c r="BG114" s="6"/>
      <c r="BH114" s="1" t="s">
        <v>42</v>
      </c>
      <c r="BI114" s="1" t="s">
        <v>39</v>
      </c>
      <c r="BJ114" s="6"/>
      <c r="BK114" s="11"/>
      <c r="BL114" s="1" t="s">
        <v>43</v>
      </c>
      <c r="BM114" s="1" t="s">
        <v>44</v>
      </c>
      <c r="BN114" s="6"/>
      <c r="BO114" s="6"/>
      <c r="BP114" s="1" t="s">
        <v>45</v>
      </c>
      <c r="BQ114" s="1" t="s">
        <v>44</v>
      </c>
      <c r="BR114" s="6"/>
      <c r="BS114" s="6"/>
      <c r="BT114" s="1" t="s">
        <v>46</v>
      </c>
      <c r="BU114" s="1" t="s">
        <v>47</v>
      </c>
      <c r="BV114" s="6"/>
      <c r="BW114" s="6"/>
      <c r="BX114" s="1" t="s">
        <v>46</v>
      </c>
      <c r="BY114" s="1" t="s">
        <v>41</v>
      </c>
      <c r="BZ114" s="6"/>
      <c r="CA114" s="6"/>
      <c r="CB114" s="1" t="s">
        <v>46</v>
      </c>
      <c r="CC114" s="1" t="s">
        <v>48</v>
      </c>
      <c r="CD114" s="6"/>
      <c r="CE114" s="6"/>
      <c r="CF114" s="1" t="s">
        <v>46</v>
      </c>
      <c r="CG114" s="1" t="s">
        <v>48</v>
      </c>
      <c r="CH114" s="6"/>
      <c r="CI114" s="6"/>
      <c r="CJ114" s="1" t="s">
        <v>46</v>
      </c>
      <c r="CK114" s="1" t="s">
        <v>39</v>
      </c>
      <c r="CL114" s="6"/>
      <c r="CM114" s="6"/>
      <c r="CN114" s="1" t="s">
        <v>49</v>
      </c>
      <c r="CO114" s="1" t="s">
        <v>39</v>
      </c>
      <c r="CP114" s="6"/>
      <c r="CQ114" s="6"/>
      <c r="CR114" s="1" t="s">
        <v>50</v>
      </c>
      <c r="CS114" s="1" t="s">
        <v>51</v>
      </c>
      <c r="CT114" s="6"/>
      <c r="CU114" s="6"/>
      <c r="CV114" s="1" t="s">
        <v>50</v>
      </c>
      <c r="CW114" s="1" t="s">
        <v>39</v>
      </c>
      <c r="CX114" s="6"/>
      <c r="CY114" s="6"/>
      <c r="CZ114" s="1" t="s">
        <v>50</v>
      </c>
      <c r="DA114" s="1" t="s">
        <v>39</v>
      </c>
      <c r="DB114" s="6"/>
      <c r="DC114" s="6"/>
      <c r="DD114" s="1" t="s">
        <v>59</v>
      </c>
      <c r="DE114" s="1" t="s">
        <v>60</v>
      </c>
      <c r="DF114" s="6"/>
      <c r="DG114" s="6"/>
      <c r="DH114" s="1" t="s">
        <v>52</v>
      </c>
      <c r="DI114" s="1" t="s">
        <v>53</v>
      </c>
      <c r="DJ114" s="6"/>
      <c r="DK114" s="6"/>
      <c r="DL114" s="1" t="s">
        <v>31</v>
      </c>
      <c r="DM114" s="11"/>
    </row>
    <row r="115" spans="1:118" s="42" customFormat="1" ht="15.75" customHeight="1" x14ac:dyDescent="0.25">
      <c r="A115" s="35">
        <v>114</v>
      </c>
      <c r="B115" s="35">
        <v>3</v>
      </c>
      <c r="C115" s="36" t="s">
        <v>143</v>
      </c>
      <c r="D115" s="37" t="s">
        <v>373</v>
      </c>
      <c r="E115" s="35">
        <v>192.155</v>
      </c>
      <c r="F115" s="35">
        <v>249.71899999999999</v>
      </c>
      <c r="G115" s="35">
        <v>-66.623000000000005</v>
      </c>
      <c r="H115" s="38">
        <v>132.44784000000001</v>
      </c>
      <c r="I115" s="39">
        <f t="shared" si="4"/>
        <v>65.824840000000009</v>
      </c>
      <c r="J115" s="39">
        <f t="shared" si="3"/>
        <v>2.7729999999999997</v>
      </c>
      <c r="K115" s="3">
        <f t="shared" si="5"/>
        <v>63.051840000000013</v>
      </c>
      <c r="L115" s="40" t="s">
        <v>28</v>
      </c>
      <c r="M115" s="40" t="s">
        <v>29</v>
      </c>
      <c r="N115" s="35"/>
      <c r="O115" s="35"/>
      <c r="P115" s="40" t="s">
        <v>30</v>
      </c>
      <c r="Q115" s="40" t="s">
        <v>34</v>
      </c>
      <c r="R115" s="35"/>
      <c r="S115" s="35"/>
      <c r="T115" s="40" t="s">
        <v>30</v>
      </c>
      <c r="U115" s="40" t="s">
        <v>32</v>
      </c>
      <c r="V115" s="35"/>
      <c r="W115" s="35"/>
      <c r="X115" s="35" t="s">
        <v>30</v>
      </c>
      <c r="Y115" s="35" t="s">
        <v>33</v>
      </c>
      <c r="Z115" s="35"/>
      <c r="AA115" s="35"/>
      <c r="AB115" s="40" t="s">
        <v>30</v>
      </c>
      <c r="AC115" s="40" t="s">
        <v>34</v>
      </c>
      <c r="AD115" s="35"/>
      <c r="AE115" s="35"/>
      <c r="AF115" s="40" t="s">
        <v>35</v>
      </c>
      <c r="AG115" s="40" t="s">
        <v>29</v>
      </c>
      <c r="AH115" s="35"/>
      <c r="AI115" s="35"/>
      <c r="AJ115" s="40" t="s">
        <v>36</v>
      </c>
      <c r="AK115" s="40" t="s">
        <v>37</v>
      </c>
      <c r="AL115" s="35"/>
      <c r="AM115" s="35"/>
      <c r="AN115" s="40" t="s">
        <v>38</v>
      </c>
      <c r="AO115" s="40" t="s">
        <v>39</v>
      </c>
      <c r="AP115" s="35"/>
      <c r="AQ115" s="35"/>
      <c r="AR115" s="40" t="s">
        <v>40</v>
      </c>
      <c r="AS115" s="40" t="s">
        <v>41</v>
      </c>
      <c r="AT115" s="35"/>
      <c r="AU115" s="35"/>
      <c r="AV115" s="35"/>
      <c r="AW115" s="35"/>
      <c r="AX115" s="35"/>
      <c r="AY115" s="35"/>
      <c r="AZ115" s="40" t="s">
        <v>42</v>
      </c>
      <c r="BA115" s="40" t="s">
        <v>39</v>
      </c>
      <c r="BB115" s="35"/>
      <c r="BC115" s="35"/>
      <c r="BD115" s="40" t="s">
        <v>42</v>
      </c>
      <c r="BE115" s="40" t="s">
        <v>33</v>
      </c>
      <c r="BF115" s="35"/>
      <c r="BG115" s="35"/>
      <c r="BH115" s="40" t="s">
        <v>42</v>
      </c>
      <c r="BI115" s="40" t="s">
        <v>39</v>
      </c>
      <c r="BJ115" s="35"/>
      <c r="BK115" s="41"/>
      <c r="BL115" s="40" t="s">
        <v>43</v>
      </c>
      <c r="BM115" s="40" t="s">
        <v>44</v>
      </c>
      <c r="BN115" s="35"/>
      <c r="BO115" s="35"/>
      <c r="BP115" s="40" t="s">
        <v>45</v>
      </c>
      <c r="BQ115" s="40" t="s">
        <v>44</v>
      </c>
      <c r="BR115" s="35"/>
      <c r="BS115" s="35"/>
      <c r="BT115" s="40" t="s">
        <v>46</v>
      </c>
      <c r="BU115" s="40" t="s">
        <v>47</v>
      </c>
      <c r="BV115" s="35"/>
      <c r="BW115" s="35"/>
      <c r="BX115" s="40" t="s">
        <v>46</v>
      </c>
      <c r="BY115" s="40" t="s">
        <v>41</v>
      </c>
      <c r="BZ115" s="35"/>
      <c r="CA115" s="35"/>
      <c r="CB115" s="40" t="s">
        <v>46</v>
      </c>
      <c r="CC115" s="40" t="s">
        <v>48</v>
      </c>
      <c r="CD115" s="35"/>
      <c r="CE115" s="35"/>
      <c r="CF115" s="40" t="s">
        <v>46</v>
      </c>
      <c r="CG115" s="40" t="s">
        <v>48</v>
      </c>
      <c r="CH115" s="35"/>
      <c r="CI115" s="35"/>
      <c r="CJ115" s="40" t="s">
        <v>46</v>
      </c>
      <c r="CK115" s="40" t="s">
        <v>39</v>
      </c>
      <c r="CL115" s="35"/>
      <c r="CM115" s="35"/>
      <c r="CN115" s="40" t="s">
        <v>49</v>
      </c>
      <c r="CO115" s="40" t="s">
        <v>39</v>
      </c>
      <c r="CP115" s="35"/>
      <c r="CQ115" s="35"/>
      <c r="CR115" s="40" t="s">
        <v>50</v>
      </c>
      <c r="CS115" s="40" t="s">
        <v>51</v>
      </c>
      <c r="CT115" s="35">
        <v>0.01</v>
      </c>
      <c r="CU115" s="35">
        <v>1.6879999999999999</v>
      </c>
      <c r="CV115" s="40" t="s">
        <v>50</v>
      </c>
      <c r="CW115" s="40" t="s">
        <v>39</v>
      </c>
      <c r="CX115" s="35">
        <v>2</v>
      </c>
      <c r="CY115" s="35">
        <v>1.085</v>
      </c>
      <c r="CZ115" s="40" t="s">
        <v>50</v>
      </c>
      <c r="DA115" s="40" t="s">
        <v>39</v>
      </c>
      <c r="DB115" s="35"/>
      <c r="DC115" s="35"/>
      <c r="DD115" s="40" t="s">
        <v>59</v>
      </c>
      <c r="DE115" s="40" t="s">
        <v>60</v>
      </c>
      <c r="DF115" s="35"/>
      <c r="DG115" s="35"/>
      <c r="DH115" s="40" t="s">
        <v>52</v>
      </c>
      <c r="DI115" s="40" t="s">
        <v>53</v>
      </c>
      <c r="DJ115" s="35"/>
      <c r="DK115" s="35"/>
      <c r="DL115" s="40" t="s">
        <v>31</v>
      </c>
      <c r="DM115" s="41"/>
    </row>
    <row r="116" spans="1:118" s="12" customFormat="1" ht="15.75" customHeight="1" x14ac:dyDescent="0.25">
      <c r="A116" s="6">
        <v>115</v>
      </c>
      <c r="B116" s="6">
        <v>3</v>
      </c>
      <c r="C116" s="9" t="s">
        <v>144</v>
      </c>
      <c r="D116" s="8" t="s">
        <v>373</v>
      </c>
      <c r="E116" s="6">
        <v>-109.2</v>
      </c>
      <c r="F116" s="6">
        <v>0.748</v>
      </c>
      <c r="G116" s="6">
        <v>-109.94799999999999</v>
      </c>
      <c r="H116" s="10">
        <v>136.00800000000001</v>
      </c>
      <c r="I116" s="3">
        <f t="shared" si="4"/>
        <v>26.060000000000016</v>
      </c>
      <c r="J116" s="3">
        <f t="shared" si="3"/>
        <v>0</v>
      </c>
      <c r="K116" s="3">
        <f t="shared" si="5"/>
        <v>26.060000000000016</v>
      </c>
      <c r="L116" s="1" t="s">
        <v>28</v>
      </c>
      <c r="M116" s="1" t="s">
        <v>29</v>
      </c>
      <c r="N116" s="6"/>
      <c r="O116" s="6"/>
      <c r="P116" s="1" t="s">
        <v>30</v>
      </c>
      <c r="Q116" s="1" t="s">
        <v>34</v>
      </c>
      <c r="R116" s="6"/>
      <c r="S116" s="6"/>
      <c r="T116" s="1" t="s">
        <v>30</v>
      </c>
      <c r="U116" s="1" t="s">
        <v>32</v>
      </c>
      <c r="V116" s="6"/>
      <c r="W116" s="6"/>
      <c r="X116" s="6" t="s">
        <v>30</v>
      </c>
      <c r="Y116" s="6" t="s">
        <v>33</v>
      </c>
      <c r="Z116" s="6"/>
      <c r="AA116" s="6"/>
      <c r="AB116" s="1" t="s">
        <v>30</v>
      </c>
      <c r="AC116" s="1" t="s">
        <v>34</v>
      </c>
      <c r="AD116" s="6"/>
      <c r="AE116" s="6"/>
      <c r="AF116" s="1" t="s">
        <v>35</v>
      </c>
      <c r="AG116" s="1" t="s">
        <v>29</v>
      </c>
      <c r="AH116" s="6"/>
      <c r="AI116" s="6"/>
      <c r="AJ116" s="1" t="s">
        <v>36</v>
      </c>
      <c r="AK116" s="1" t="s">
        <v>37</v>
      </c>
      <c r="AL116" s="6"/>
      <c r="AM116" s="6"/>
      <c r="AN116" s="1" t="s">
        <v>38</v>
      </c>
      <c r="AO116" s="1" t="s">
        <v>39</v>
      </c>
      <c r="AP116" s="6"/>
      <c r="AQ116" s="6"/>
      <c r="AR116" s="1" t="s">
        <v>40</v>
      </c>
      <c r="AS116" s="1" t="s">
        <v>41</v>
      </c>
      <c r="AT116" s="6"/>
      <c r="AU116" s="6"/>
      <c r="AV116" s="6"/>
      <c r="AW116" s="6"/>
      <c r="AX116" s="6"/>
      <c r="AY116" s="6"/>
      <c r="AZ116" s="1" t="s">
        <v>42</v>
      </c>
      <c r="BA116" s="1" t="s">
        <v>39</v>
      </c>
      <c r="BB116" s="6"/>
      <c r="BC116" s="6"/>
      <c r="BD116" s="1" t="s">
        <v>42</v>
      </c>
      <c r="BE116" s="1" t="s">
        <v>33</v>
      </c>
      <c r="BF116" s="6"/>
      <c r="BG116" s="6"/>
      <c r="BH116" s="1" t="s">
        <v>42</v>
      </c>
      <c r="BI116" s="1" t="s">
        <v>39</v>
      </c>
      <c r="BJ116" s="6"/>
      <c r="BK116" s="11"/>
      <c r="BL116" s="1" t="s">
        <v>43</v>
      </c>
      <c r="BM116" s="1" t="s">
        <v>44</v>
      </c>
      <c r="BN116" s="6"/>
      <c r="BO116" s="6"/>
      <c r="BP116" s="1" t="s">
        <v>45</v>
      </c>
      <c r="BQ116" s="1" t="s">
        <v>44</v>
      </c>
      <c r="BR116" s="6"/>
      <c r="BS116" s="6"/>
      <c r="BT116" s="1" t="s">
        <v>46</v>
      </c>
      <c r="BU116" s="1" t="s">
        <v>47</v>
      </c>
      <c r="BV116" s="6"/>
      <c r="BW116" s="6"/>
      <c r="BX116" s="1" t="s">
        <v>46</v>
      </c>
      <c r="BY116" s="1" t="s">
        <v>41</v>
      </c>
      <c r="BZ116" s="6"/>
      <c r="CA116" s="6"/>
      <c r="CB116" s="1" t="s">
        <v>46</v>
      </c>
      <c r="CC116" s="1" t="s">
        <v>48</v>
      </c>
      <c r="CD116" s="6"/>
      <c r="CE116" s="6"/>
      <c r="CF116" s="1" t="s">
        <v>46</v>
      </c>
      <c r="CG116" s="1" t="s">
        <v>48</v>
      </c>
      <c r="CH116" s="6"/>
      <c r="CI116" s="6"/>
      <c r="CJ116" s="1" t="s">
        <v>46</v>
      </c>
      <c r="CK116" s="1" t="s">
        <v>39</v>
      </c>
      <c r="CL116" s="6"/>
      <c r="CM116" s="6"/>
      <c r="CN116" s="1" t="s">
        <v>49</v>
      </c>
      <c r="CO116" s="1" t="s">
        <v>39</v>
      </c>
      <c r="CP116" s="6"/>
      <c r="CQ116" s="6"/>
      <c r="CR116" s="1" t="s">
        <v>50</v>
      </c>
      <c r="CS116" s="1" t="s">
        <v>51</v>
      </c>
      <c r="CT116" s="6"/>
      <c r="CU116" s="6"/>
      <c r="CV116" s="1" t="s">
        <v>50</v>
      </c>
      <c r="CW116" s="1" t="s">
        <v>39</v>
      </c>
      <c r="CX116" s="6"/>
      <c r="CY116" s="6"/>
      <c r="CZ116" s="1" t="s">
        <v>50</v>
      </c>
      <c r="DA116" s="1" t="s">
        <v>39</v>
      </c>
      <c r="DB116" s="6"/>
      <c r="DC116" s="6"/>
      <c r="DD116" s="1" t="s">
        <v>59</v>
      </c>
      <c r="DE116" s="1" t="s">
        <v>60</v>
      </c>
      <c r="DF116" s="6"/>
      <c r="DG116" s="6"/>
      <c r="DH116" s="1" t="s">
        <v>52</v>
      </c>
      <c r="DI116" s="1" t="s">
        <v>53</v>
      </c>
      <c r="DJ116" s="6"/>
      <c r="DK116" s="6"/>
      <c r="DL116" s="1" t="s">
        <v>31</v>
      </c>
      <c r="DM116" s="11"/>
    </row>
    <row r="117" spans="1:118" ht="15.75" customHeight="1" x14ac:dyDescent="0.25">
      <c r="A117" s="6">
        <v>116</v>
      </c>
      <c r="B117" s="6">
        <v>3</v>
      </c>
      <c r="C117" s="9" t="s">
        <v>408</v>
      </c>
      <c r="D117" s="8" t="s">
        <v>373</v>
      </c>
      <c r="E117" s="6">
        <v>82.38</v>
      </c>
      <c r="F117" s="6">
        <v>5.4720000000000004</v>
      </c>
      <c r="G117" s="6">
        <v>-52.280999999999999</v>
      </c>
      <c r="H117" s="10">
        <v>78.515879999999996</v>
      </c>
      <c r="I117" s="3">
        <f t="shared" si="4"/>
        <v>26.234879999999997</v>
      </c>
      <c r="J117" s="3">
        <f t="shared" si="3"/>
        <v>0</v>
      </c>
      <c r="K117" s="3">
        <f t="shared" si="5"/>
        <v>26.234879999999997</v>
      </c>
      <c r="L117" s="1" t="s">
        <v>28</v>
      </c>
      <c r="M117" s="1" t="s">
        <v>29</v>
      </c>
      <c r="N117" s="6"/>
      <c r="O117" s="6"/>
      <c r="P117" s="1" t="s">
        <v>30</v>
      </c>
      <c r="Q117" s="1" t="s">
        <v>34</v>
      </c>
      <c r="R117" s="6"/>
      <c r="S117" s="6"/>
      <c r="T117" s="1" t="s">
        <v>30</v>
      </c>
      <c r="U117" s="1" t="s">
        <v>32</v>
      </c>
      <c r="V117" s="6"/>
      <c r="W117" s="6"/>
      <c r="X117" s="6" t="s">
        <v>30</v>
      </c>
      <c r="Y117" s="6" t="s">
        <v>33</v>
      </c>
      <c r="Z117" s="6"/>
      <c r="AA117" s="6"/>
      <c r="AB117" s="1" t="s">
        <v>30</v>
      </c>
      <c r="AC117" s="1" t="s">
        <v>34</v>
      </c>
      <c r="AD117" s="6"/>
      <c r="AE117" s="6"/>
      <c r="AF117" s="1" t="s">
        <v>35</v>
      </c>
      <c r="AG117" s="1" t="s">
        <v>29</v>
      </c>
      <c r="AH117" s="6"/>
      <c r="AI117" s="6"/>
      <c r="AJ117" s="1" t="s">
        <v>36</v>
      </c>
      <c r="AK117" s="1" t="s">
        <v>37</v>
      </c>
      <c r="AL117" s="6"/>
      <c r="AM117" s="6"/>
      <c r="AN117" s="1" t="s">
        <v>38</v>
      </c>
      <c r="AO117" s="1" t="s">
        <v>39</v>
      </c>
      <c r="AP117" s="6"/>
      <c r="AQ117" s="6"/>
      <c r="AR117" s="1" t="s">
        <v>40</v>
      </c>
      <c r="AS117" s="1" t="s">
        <v>41</v>
      </c>
      <c r="AT117" s="6"/>
      <c r="AU117" s="6"/>
      <c r="AV117" s="6"/>
      <c r="AW117" s="6"/>
      <c r="AX117" s="6"/>
      <c r="AY117" s="6"/>
      <c r="AZ117" s="1" t="s">
        <v>42</v>
      </c>
      <c r="BA117" s="1" t="s">
        <v>39</v>
      </c>
      <c r="BB117" s="6"/>
      <c r="BC117" s="6"/>
      <c r="BD117" s="1" t="s">
        <v>42</v>
      </c>
      <c r="BE117" s="1" t="s">
        <v>33</v>
      </c>
      <c r="BF117" s="6"/>
      <c r="BG117" s="6"/>
      <c r="BH117" s="1" t="s">
        <v>42</v>
      </c>
      <c r="BI117" s="1" t="s">
        <v>39</v>
      </c>
      <c r="BJ117" s="6"/>
      <c r="BK117" s="11"/>
      <c r="BL117" s="1" t="s">
        <v>43</v>
      </c>
      <c r="BM117" s="1" t="s">
        <v>44</v>
      </c>
      <c r="BN117" s="6"/>
      <c r="BO117" s="6"/>
      <c r="BP117" s="1" t="s">
        <v>45</v>
      </c>
      <c r="BQ117" s="1" t="s">
        <v>44</v>
      </c>
      <c r="BR117" s="6"/>
      <c r="BS117" s="6"/>
      <c r="BT117" s="1" t="s">
        <v>46</v>
      </c>
      <c r="BU117" s="1" t="s">
        <v>47</v>
      </c>
      <c r="BV117" s="6"/>
      <c r="BW117" s="6"/>
      <c r="BX117" s="1" t="s">
        <v>46</v>
      </c>
      <c r="BY117" s="1" t="s">
        <v>41</v>
      </c>
      <c r="BZ117" s="6"/>
      <c r="CA117" s="6"/>
      <c r="CB117" s="1" t="s">
        <v>46</v>
      </c>
      <c r="CC117" s="1" t="s">
        <v>48</v>
      </c>
      <c r="CD117" s="6"/>
      <c r="CE117" s="6"/>
      <c r="CF117" s="1" t="s">
        <v>46</v>
      </c>
      <c r="CG117" s="1" t="s">
        <v>48</v>
      </c>
      <c r="CH117" s="6"/>
      <c r="CI117" s="6"/>
      <c r="CJ117" s="1" t="s">
        <v>46</v>
      </c>
      <c r="CK117" s="1" t="s">
        <v>39</v>
      </c>
      <c r="CL117" s="6"/>
      <c r="CM117" s="6"/>
      <c r="CN117" s="1" t="s">
        <v>49</v>
      </c>
      <c r="CO117" s="1" t="s">
        <v>39</v>
      </c>
      <c r="CP117" s="6"/>
      <c r="CQ117" s="6"/>
      <c r="CR117" s="1" t="s">
        <v>50</v>
      </c>
      <c r="CS117" s="1" t="s">
        <v>51</v>
      </c>
      <c r="CT117" s="6"/>
      <c r="CU117" s="6"/>
      <c r="CV117" s="1" t="s">
        <v>50</v>
      </c>
      <c r="CW117" s="1" t="s">
        <v>39</v>
      </c>
      <c r="CX117" s="6"/>
      <c r="CY117" s="6"/>
      <c r="CZ117" s="1" t="s">
        <v>50</v>
      </c>
      <c r="DA117" s="1" t="s">
        <v>39</v>
      </c>
      <c r="DB117" s="6"/>
      <c r="DC117" s="6"/>
      <c r="DD117" s="1" t="s">
        <v>59</v>
      </c>
      <c r="DE117" s="1" t="s">
        <v>60</v>
      </c>
      <c r="DF117" s="6"/>
      <c r="DG117" s="6"/>
      <c r="DH117" s="1" t="s">
        <v>52</v>
      </c>
      <c r="DI117" s="1" t="s">
        <v>53</v>
      </c>
      <c r="DJ117" s="6"/>
      <c r="DK117" s="6"/>
      <c r="DL117" s="1" t="s">
        <v>31</v>
      </c>
      <c r="DM117" s="11"/>
    </row>
    <row r="118" spans="1:118" ht="15.75" customHeight="1" x14ac:dyDescent="0.25">
      <c r="A118" s="6">
        <v>117</v>
      </c>
      <c r="B118" s="6">
        <v>3</v>
      </c>
      <c r="C118" s="9" t="s">
        <v>409</v>
      </c>
      <c r="D118" s="8" t="s">
        <v>373</v>
      </c>
      <c r="E118" s="6">
        <v>71.444999999999993</v>
      </c>
      <c r="F118" s="6">
        <v>2.9710000000000001</v>
      </c>
      <c r="G118" s="6">
        <v>68.474000000000004</v>
      </c>
      <c r="H118" s="10">
        <v>68.344440000000006</v>
      </c>
      <c r="I118" s="3">
        <f t="shared" si="4"/>
        <v>136.81844000000001</v>
      </c>
      <c r="J118" s="3">
        <f t="shared" si="3"/>
        <v>0</v>
      </c>
      <c r="K118" s="3">
        <f t="shared" si="5"/>
        <v>136.81844000000001</v>
      </c>
      <c r="L118" s="1" t="s">
        <v>28</v>
      </c>
      <c r="M118" s="1" t="s">
        <v>29</v>
      </c>
      <c r="N118" s="6"/>
      <c r="O118" s="6"/>
      <c r="P118" s="1" t="s">
        <v>30</v>
      </c>
      <c r="Q118" s="1" t="s">
        <v>34</v>
      </c>
      <c r="R118" s="6"/>
      <c r="S118" s="6"/>
      <c r="T118" s="1" t="s">
        <v>30</v>
      </c>
      <c r="U118" s="1" t="s">
        <v>32</v>
      </c>
      <c r="V118" s="6"/>
      <c r="W118" s="6"/>
      <c r="X118" s="6" t="s">
        <v>30</v>
      </c>
      <c r="Y118" s="6" t="s">
        <v>33</v>
      </c>
      <c r="Z118" s="6"/>
      <c r="AA118" s="6"/>
      <c r="AB118" s="1" t="s">
        <v>30</v>
      </c>
      <c r="AC118" s="1" t="s">
        <v>34</v>
      </c>
      <c r="AD118" s="6"/>
      <c r="AE118" s="6"/>
      <c r="AF118" s="1" t="s">
        <v>35</v>
      </c>
      <c r="AG118" s="1" t="s">
        <v>29</v>
      </c>
      <c r="AH118" s="6"/>
      <c r="AI118" s="6"/>
      <c r="AJ118" s="1" t="s">
        <v>36</v>
      </c>
      <c r="AK118" s="1" t="s">
        <v>37</v>
      </c>
      <c r="AL118" s="6"/>
      <c r="AM118" s="6"/>
      <c r="AN118" s="1" t="s">
        <v>38</v>
      </c>
      <c r="AO118" s="1" t="s">
        <v>39</v>
      </c>
      <c r="AP118" s="6"/>
      <c r="AQ118" s="6"/>
      <c r="AR118" s="1" t="s">
        <v>40</v>
      </c>
      <c r="AS118" s="1" t="s">
        <v>41</v>
      </c>
      <c r="AT118" s="6"/>
      <c r="AU118" s="6"/>
      <c r="AV118" s="6"/>
      <c r="AW118" s="6"/>
      <c r="AX118" s="6"/>
      <c r="AY118" s="6"/>
      <c r="AZ118" s="1" t="s">
        <v>42</v>
      </c>
      <c r="BA118" s="1" t="s">
        <v>39</v>
      </c>
      <c r="BB118" s="6"/>
      <c r="BC118" s="6"/>
      <c r="BD118" s="1" t="s">
        <v>42</v>
      </c>
      <c r="BE118" s="1" t="s">
        <v>33</v>
      </c>
      <c r="BF118" s="6"/>
      <c r="BG118" s="6"/>
      <c r="BH118" s="1" t="s">
        <v>42</v>
      </c>
      <c r="BI118" s="1" t="s">
        <v>39</v>
      </c>
      <c r="BJ118" s="6"/>
      <c r="BK118" s="11"/>
      <c r="BL118" s="1" t="s">
        <v>43</v>
      </c>
      <c r="BM118" s="1" t="s">
        <v>44</v>
      </c>
      <c r="BN118" s="6"/>
      <c r="BO118" s="6"/>
      <c r="BP118" s="1" t="s">
        <v>45</v>
      </c>
      <c r="BQ118" s="1" t="s">
        <v>44</v>
      </c>
      <c r="BR118" s="6"/>
      <c r="BS118" s="6"/>
      <c r="BT118" s="1" t="s">
        <v>46</v>
      </c>
      <c r="BU118" s="1" t="s">
        <v>47</v>
      </c>
      <c r="BV118" s="6"/>
      <c r="BW118" s="6"/>
      <c r="BX118" s="1" t="s">
        <v>46</v>
      </c>
      <c r="BY118" s="1" t="s">
        <v>41</v>
      </c>
      <c r="BZ118" s="6"/>
      <c r="CA118" s="6"/>
      <c r="CB118" s="1" t="s">
        <v>46</v>
      </c>
      <c r="CC118" s="1" t="s">
        <v>48</v>
      </c>
      <c r="CD118" s="6"/>
      <c r="CE118" s="6"/>
      <c r="CF118" s="1" t="s">
        <v>46</v>
      </c>
      <c r="CG118" s="1" t="s">
        <v>48</v>
      </c>
      <c r="CH118" s="6"/>
      <c r="CI118" s="6"/>
      <c r="CJ118" s="1" t="s">
        <v>46</v>
      </c>
      <c r="CK118" s="1" t="s">
        <v>39</v>
      </c>
      <c r="CL118" s="6"/>
      <c r="CM118" s="6"/>
      <c r="CN118" s="1" t="s">
        <v>49</v>
      </c>
      <c r="CO118" s="1" t="s">
        <v>39</v>
      </c>
      <c r="CP118" s="6"/>
      <c r="CQ118" s="6"/>
      <c r="CR118" s="1" t="s">
        <v>50</v>
      </c>
      <c r="CS118" s="1" t="s">
        <v>51</v>
      </c>
      <c r="CT118" s="6"/>
      <c r="CU118" s="6"/>
      <c r="CV118" s="1" t="s">
        <v>50</v>
      </c>
      <c r="CW118" s="1" t="s">
        <v>39</v>
      </c>
      <c r="CX118" s="6"/>
      <c r="CY118" s="6"/>
      <c r="CZ118" s="1" t="s">
        <v>50</v>
      </c>
      <c r="DA118" s="1" t="s">
        <v>39</v>
      </c>
      <c r="DB118" s="6"/>
      <c r="DC118" s="6"/>
      <c r="DD118" s="1" t="s">
        <v>59</v>
      </c>
      <c r="DE118" s="1" t="s">
        <v>60</v>
      </c>
      <c r="DF118" s="6"/>
      <c r="DG118" s="6"/>
      <c r="DH118" s="1" t="s">
        <v>52</v>
      </c>
      <c r="DI118" s="1" t="s">
        <v>53</v>
      </c>
      <c r="DJ118" s="6"/>
      <c r="DK118" s="6"/>
      <c r="DL118" s="1" t="s">
        <v>31</v>
      </c>
      <c r="DM118" s="11"/>
    </row>
    <row r="119" spans="1:118" s="42" customFormat="1" ht="15.75" customHeight="1" x14ac:dyDescent="0.25">
      <c r="A119" s="35">
        <v>118</v>
      </c>
      <c r="B119" s="35">
        <v>3</v>
      </c>
      <c r="C119" s="36" t="s">
        <v>145</v>
      </c>
      <c r="D119" s="37" t="s">
        <v>373</v>
      </c>
      <c r="E119" s="35">
        <v>192.63499999999999</v>
      </c>
      <c r="F119" s="35">
        <v>56.296999999999997</v>
      </c>
      <c r="G119" s="35">
        <v>111.70099999999999</v>
      </c>
      <c r="H119" s="38">
        <v>95.368560000000002</v>
      </c>
      <c r="I119" s="39">
        <f t="shared" si="4"/>
        <v>207.06956</v>
      </c>
      <c r="J119" s="39">
        <f t="shared" si="3"/>
        <v>2.0169999999999999</v>
      </c>
      <c r="K119" s="3">
        <f t="shared" si="5"/>
        <v>205.05256</v>
      </c>
      <c r="L119" s="40" t="s">
        <v>28</v>
      </c>
      <c r="M119" s="40" t="s">
        <v>29</v>
      </c>
      <c r="N119" s="35"/>
      <c r="O119" s="35"/>
      <c r="P119" s="40" t="s">
        <v>30</v>
      </c>
      <c r="Q119" s="40" t="s">
        <v>34</v>
      </c>
      <c r="R119" s="35"/>
      <c r="S119" s="35"/>
      <c r="T119" s="40" t="s">
        <v>30</v>
      </c>
      <c r="U119" s="40" t="s">
        <v>32</v>
      </c>
      <c r="V119" s="35"/>
      <c r="W119" s="35"/>
      <c r="X119" s="35" t="s">
        <v>30</v>
      </c>
      <c r="Y119" s="35" t="s">
        <v>33</v>
      </c>
      <c r="Z119" s="35"/>
      <c r="AA119" s="35"/>
      <c r="AB119" s="40" t="s">
        <v>30</v>
      </c>
      <c r="AC119" s="40" t="s">
        <v>34</v>
      </c>
      <c r="AD119" s="35"/>
      <c r="AE119" s="35"/>
      <c r="AF119" s="40" t="s">
        <v>35</v>
      </c>
      <c r="AG119" s="40" t="s">
        <v>29</v>
      </c>
      <c r="AH119" s="35"/>
      <c r="AI119" s="35"/>
      <c r="AJ119" s="40" t="s">
        <v>36</v>
      </c>
      <c r="AK119" s="40" t="s">
        <v>37</v>
      </c>
      <c r="AL119" s="35"/>
      <c r="AM119" s="35"/>
      <c r="AN119" s="40" t="s">
        <v>38</v>
      </c>
      <c r="AO119" s="40" t="s">
        <v>39</v>
      </c>
      <c r="AP119" s="35"/>
      <c r="AQ119" s="35"/>
      <c r="AR119" s="40" t="s">
        <v>40</v>
      </c>
      <c r="AS119" s="40" t="s">
        <v>41</v>
      </c>
      <c r="AT119" s="35"/>
      <c r="AU119" s="35"/>
      <c r="AV119" s="35"/>
      <c r="AW119" s="35"/>
      <c r="AX119" s="35"/>
      <c r="AY119" s="35"/>
      <c r="AZ119" s="40" t="s">
        <v>42</v>
      </c>
      <c r="BA119" s="40" t="s">
        <v>39</v>
      </c>
      <c r="BB119" s="35"/>
      <c r="BC119" s="35"/>
      <c r="BD119" s="40" t="s">
        <v>42</v>
      </c>
      <c r="BE119" s="40" t="s">
        <v>33</v>
      </c>
      <c r="BF119" s="35"/>
      <c r="BG119" s="35"/>
      <c r="BH119" s="40" t="s">
        <v>42</v>
      </c>
      <c r="BI119" s="40" t="s">
        <v>39</v>
      </c>
      <c r="BJ119" s="35"/>
      <c r="BK119" s="41"/>
      <c r="BL119" s="40" t="s">
        <v>43</v>
      </c>
      <c r="BM119" s="40" t="s">
        <v>44</v>
      </c>
      <c r="BN119" s="35"/>
      <c r="BO119" s="35"/>
      <c r="BP119" s="40" t="s">
        <v>45</v>
      </c>
      <c r="BQ119" s="40" t="s">
        <v>44</v>
      </c>
      <c r="BR119" s="35"/>
      <c r="BS119" s="35"/>
      <c r="BT119" s="40" t="s">
        <v>46</v>
      </c>
      <c r="BU119" s="40" t="s">
        <v>47</v>
      </c>
      <c r="BV119" s="35"/>
      <c r="BW119" s="35"/>
      <c r="BX119" s="40" t="s">
        <v>46</v>
      </c>
      <c r="BY119" s="40" t="s">
        <v>41</v>
      </c>
      <c r="BZ119" s="35"/>
      <c r="CA119" s="35"/>
      <c r="CB119" s="40" t="s">
        <v>46</v>
      </c>
      <c r="CC119" s="40" t="s">
        <v>48</v>
      </c>
      <c r="CD119" s="35"/>
      <c r="CE119" s="35"/>
      <c r="CF119" s="40" t="s">
        <v>46</v>
      </c>
      <c r="CG119" s="40" t="s">
        <v>48</v>
      </c>
      <c r="CH119" s="35"/>
      <c r="CI119" s="35"/>
      <c r="CJ119" s="40" t="s">
        <v>46</v>
      </c>
      <c r="CK119" s="40" t="s">
        <v>39</v>
      </c>
      <c r="CL119" s="35"/>
      <c r="CM119" s="35"/>
      <c r="CN119" s="40" t="s">
        <v>49</v>
      </c>
      <c r="CO119" s="40" t="s">
        <v>39</v>
      </c>
      <c r="CP119" s="35"/>
      <c r="CQ119" s="35"/>
      <c r="CR119" s="40" t="s">
        <v>50</v>
      </c>
      <c r="CS119" s="40" t="s">
        <v>51</v>
      </c>
      <c r="CT119" s="35"/>
      <c r="CU119" s="35"/>
      <c r="CV119" s="40" t="s">
        <v>50</v>
      </c>
      <c r="CW119" s="40" t="s">
        <v>39</v>
      </c>
      <c r="CX119" s="35"/>
      <c r="CY119" s="35"/>
      <c r="CZ119" s="40" t="s">
        <v>50</v>
      </c>
      <c r="DA119" s="40" t="s">
        <v>39</v>
      </c>
      <c r="DB119" s="35"/>
      <c r="DC119" s="35"/>
      <c r="DD119" s="40" t="s">
        <v>59</v>
      </c>
      <c r="DE119" s="40" t="s">
        <v>60</v>
      </c>
      <c r="DF119" s="35"/>
      <c r="DG119" s="35"/>
      <c r="DH119" s="40" t="s">
        <v>52</v>
      </c>
      <c r="DI119" s="40" t="s">
        <v>53</v>
      </c>
      <c r="DJ119" s="35"/>
      <c r="DK119" s="35"/>
      <c r="DL119" s="40" t="s">
        <v>31</v>
      </c>
      <c r="DM119" s="41">
        <v>2.0169999999999999</v>
      </c>
      <c r="DN119" s="42" t="s">
        <v>518</v>
      </c>
    </row>
    <row r="120" spans="1:118" ht="15.75" customHeight="1" x14ac:dyDescent="0.25">
      <c r="A120" s="6">
        <v>119</v>
      </c>
      <c r="B120" s="6">
        <v>3</v>
      </c>
      <c r="C120" s="9" t="s">
        <v>146</v>
      </c>
      <c r="D120" s="8" t="s">
        <v>373</v>
      </c>
      <c r="E120" s="6">
        <v>456.4</v>
      </c>
      <c r="F120" s="6">
        <v>14.526</v>
      </c>
      <c r="G120" s="6">
        <v>373.32</v>
      </c>
      <c r="H120" s="10">
        <v>426.76355999999998</v>
      </c>
      <c r="I120" s="3">
        <f t="shared" si="4"/>
        <v>800.08356000000003</v>
      </c>
      <c r="J120" s="3">
        <f t="shared" si="3"/>
        <v>0</v>
      </c>
      <c r="K120" s="3">
        <f t="shared" si="5"/>
        <v>800.08356000000003</v>
      </c>
      <c r="L120" s="1" t="s">
        <v>28</v>
      </c>
      <c r="M120" s="1" t="s">
        <v>29</v>
      </c>
      <c r="N120" s="6"/>
      <c r="O120" s="6"/>
      <c r="P120" s="1" t="s">
        <v>30</v>
      </c>
      <c r="Q120" s="1" t="s">
        <v>34</v>
      </c>
      <c r="R120" s="6"/>
      <c r="S120" s="6"/>
      <c r="T120" s="1" t="s">
        <v>30</v>
      </c>
      <c r="U120" s="1" t="s">
        <v>32</v>
      </c>
      <c r="V120" s="6"/>
      <c r="W120" s="6"/>
      <c r="X120" s="6" t="s">
        <v>30</v>
      </c>
      <c r="Y120" s="6" t="s">
        <v>33</v>
      </c>
      <c r="Z120" s="6"/>
      <c r="AA120" s="6"/>
      <c r="AB120" s="1" t="s">
        <v>30</v>
      </c>
      <c r="AC120" s="1" t="s">
        <v>34</v>
      </c>
      <c r="AD120" s="6"/>
      <c r="AE120" s="6"/>
      <c r="AF120" s="1" t="s">
        <v>35</v>
      </c>
      <c r="AG120" s="1" t="s">
        <v>29</v>
      </c>
      <c r="AH120" s="6"/>
      <c r="AI120" s="6"/>
      <c r="AJ120" s="1" t="s">
        <v>36</v>
      </c>
      <c r="AK120" s="1" t="s">
        <v>37</v>
      </c>
      <c r="AL120" s="6"/>
      <c r="AM120" s="6"/>
      <c r="AN120" s="1" t="s">
        <v>38</v>
      </c>
      <c r="AO120" s="1" t="s">
        <v>39</v>
      </c>
      <c r="AP120" s="6"/>
      <c r="AQ120" s="6"/>
      <c r="AR120" s="1" t="s">
        <v>40</v>
      </c>
      <c r="AS120" s="1" t="s">
        <v>41</v>
      </c>
      <c r="AT120" s="6"/>
      <c r="AU120" s="6"/>
      <c r="AV120" s="6"/>
      <c r="AW120" s="6"/>
      <c r="AX120" s="6"/>
      <c r="AY120" s="6"/>
      <c r="AZ120" s="1" t="s">
        <v>42</v>
      </c>
      <c r="BA120" s="1" t="s">
        <v>39</v>
      </c>
      <c r="BB120" s="6"/>
      <c r="BC120" s="6"/>
      <c r="BD120" s="1" t="s">
        <v>42</v>
      </c>
      <c r="BE120" s="1" t="s">
        <v>33</v>
      </c>
      <c r="BF120" s="6"/>
      <c r="BG120" s="6"/>
      <c r="BH120" s="1" t="s">
        <v>42</v>
      </c>
      <c r="BI120" s="1" t="s">
        <v>39</v>
      </c>
      <c r="BJ120" s="6"/>
      <c r="BK120" s="11"/>
      <c r="BL120" s="1" t="s">
        <v>43</v>
      </c>
      <c r="BM120" s="1" t="s">
        <v>44</v>
      </c>
      <c r="BN120" s="6"/>
      <c r="BO120" s="6"/>
      <c r="BP120" s="1" t="s">
        <v>45</v>
      </c>
      <c r="BQ120" s="1" t="s">
        <v>44</v>
      </c>
      <c r="BR120" s="6"/>
      <c r="BS120" s="6"/>
      <c r="BT120" s="1" t="s">
        <v>46</v>
      </c>
      <c r="BU120" s="1" t="s">
        <v>47</v>
      </c>
      <c r="BV120" s="6"/>
      <c r="BW120" s="6"/>
      <c r="BX120" s="1" t="s">
        <v>46</v>
      </c>
      <c r="BY120" s="1" t="s">
        <v>41</v>
      </c>
      <c r="BZ120" s="6"/>
      <c r="CA120" s="6"/>
      <c r="CB120" s="1" t="s">
        <v>46</v>
      </c>
      <c r="CC120" s="1" t="s">
        <v>48</v>
      </c>
      <c r="CD120" s="6"/>
      <c r="CE120" s="6"/>
      <c r="CF120" s="1" t="s">
        <v>46</v>
      </c>
      <c r="CG120" s="1" t="s">
        <v>48</v>
      </c>
      <c r="CH120" s="6"/>
      <c r="CI120" s="6"/>
      <c r="CJ120" s="1" t="s">
        <v>46</v>
      </c>
      <c r="CK120" s="1" t="s">
        <v>39</v>
      </c>
      <c r="CL120" s="6"/>
      <c r="CM120" s="6"/>
      <c r="CN120" s="1" t="s">
        <v>49</v>
      </c>
      <c r="CO120" s="1" t="s">
        <v>39</v>
      </c>
      <c r="CP120" s="6"/>
      <c r="CQ120" s="6"/>
      <c r="CR120" s="1" t="s">
        <v>50</v>
      </c>
      <c r="CS120" s="1" t="s">
        <v>51</v>
      </c>
      <c r="CT120" s="6"/>
      <c r="CU120" s="6"/>
      <c r="CV120" s="1" t="s">
        <v>50</v>
      </c>
      <c r="CW120" s="1" t="s">
        <v>39</v>
      </c>
      <c r="CX120" s="6"/>
      <c r="CY120" s="6"/>
      <c r="CZ120" s="1" t="s">
        <v>50</v>
      </c>
      <c r="DA120" s="1" t="s">
        <v>39</v>
      </c>
      <c r="DB120" s="6"/>
      <c r="DC120" s="6"/>
      <c r="DD120" s="1" t="s">
        <v>59</v>
      </c>
      <c r="DE120" s="1" t="s">
        <v>60</v>
      </c>
      <c r="DF120" s="6"/>
      <c r="DG120" s="6"/>
      <c r="DH120" s="1" t="s">
        <v>52</v>
      </c>
      <c r="DI120" s="1" t="s">
        <v>53</v>
      </c>
      <c r="DJ120" s="6"/>
      <c r="DK120" s="6"/>
      <c r="DL120" s="1" t="s">
        <v>31</v>
      </c>
      <c r="DM120" s="11"/>
    </row>
    <row r="121" spans="1:118" ht="15.75" customHeight="1" x14ac:dyDescent="0.25">
      <c r="A121" s="6">
        <v>120</v>
      </c>
      <c r="B121" s="6">
        <v>1</v>
      </c>
      <c r="C121" s="9" t="s">
        <v>147</v>
      </c>
      <c r="D121" s="8" t="s">
        <v>373</v>
      </c>
      <c r="E121" s="6">
        <v>234.64599999999999</v>
      </c>
      <c r="F121" s="6">
        <v>186.767</v>
      </c>
      <c r="G121" s="6">
        <v>47.878999999999998</v>
      </c>
      <c r="H121" s="10">
        <v>64.800359999999998</v>
      </c>
      <c r="I121" s="3">
        <f t="shared" si="4"/>
        <v>112.67936</v>
      </c>
      <c r="J121" s="3">
        <f t="shared" si="3"/>
        <v>0</v>
      </c>
      <c r="K121" s="3">
        <f t="shared" si="5"/>
        <v>112.67936</v>
      </c>
      <c r="L121" s="1" t="s">
        <v>28</v>
      </c>
      <c r="M121" s="1" t="s">
        <v>29</v>
      </c>
      <c r="N121" s="6"/>
      <c r="O121" s="6"/>
      <c r="P121" s="1" t="s">
        <v>30</v>
      </c>
      <c r="Q121" s="1" t="s">
        <v>34</v>
      </c>
      <c r="R121" s="6"/>
      <c r="S121" s="6"/>
      <c r="T121" s="1" t="s">
        <v>30</v>
      </c>
      <c r="U121" s="1" t="s">
        <v>32</v>
      </c>
      <c r="V121" s="6"/>
      <c r="W121" s="6"/>
      <c r="X121" s="6" t="s">
        <v>30</v>
      </c>
      <c r="Y121" s="6" t="s">
        <v>33</v>
      </c>
      <c r="Z121" s="6"/>
      <c r="AA121" s="6"/>
      <c r="AB121" s="1" t="s">
        <v>30</v>
      </c>
      <c r="AC121" s="1" t="s">
        <v>34</v>
      </c>
      <c r="AD121" s="6"/>
      <c r="AE121" s="6"/>
      <c r="AF121" s="1" t="s">
        <v>35</v>
      </c>
      <c r="AG121" s="1" t="s">
        <v>29</v>
      </c>
      <c r="AH121" s="6"/>
      <c r="AI121" s="6"/>
      <c r="AJ121" s="1" t="s">
        <v>36</v>
      </c>
      <c r="AK121" s="1" t="s">
        <v>37</v>
      </c>
      <c r="AL121" s="6"/>
      <c r="AM121" s="6"/>
      <c r="AN121" s="1" t="s">
        <v>38</v>
      </c>
      <c r="AO121" s="1" t="s">
        <v>39</v>
      </c>
      <c r="AP121" s="6"/>
      <c r="AQ121" s="6"/>
      <c r="AR121" s="1" t="s">
        <v>40</v>
      </c>
      <c r="AS121" s="1" t="s">
        <v>41</v>
      </c>
      <c r="AT121" s="6"/>
      <c r="AU121" s="6"/>
      <c r="AV121" s="6"/>
      <c r="AW121" s="6"/>
      <c r="AX121" s="6"/>
      <c r="AY121" s="6"/>
      <c r="AZ121" s="1" t="s">
        <v>42</v>
      </c>
      <c r="BA121" s="1" t="s">
        <v>39</v>
      </c>
      <c r="BB121" s="6"/>
      <c r="BC121" s="6"/>
      <c r="BD121" s="1" t="s">
        <v>42</v>
      </c>
      <c r="BE121" s="1" t="s">
        <v>33</v>
      </c>
      <c r="BF121" s="6"/>
      <c r="BG121" s="6"/>
      <c r="BH121" s="1" t="s">
        <v>42</v>
      </c>
      <c r="BI121" s="1" t="s">
        <v>39</v>
      </c>
      <c r="BJ121" s="6"/>
      <c r="BK121" s="11"/>
      <c r="BL121" s="1" t="s">
        <v>43</v>
      </c>
      <c r="BM121" s="1" t="s">
        <v>44</v>
      </c>
      <c r="BN121" s="6"/>
      <c r="BO121" s="6"/>
      <c r="BP121" s="1" t="s">
        <v>45</v>
      </c>
      <c r="BQ121" s="1" t="s">
        <v>44</v>
      </c>
      <c r="BR121" s="6"/>
      <c r="BS121" s="6"/>
      <c r="BT121" s="1" t="s">
        <v>46</v>
      </c>
      <c r="BU121" s="1" t="s">
        <v>47</v>
      </c>
      <c r="BV121" s="6"/>
      <c r="BW121" s="6"/>
      <c r="BX121" s="1" t="s">
        <v>46</v>
      </c>
      <c r="BY121" s="1" t="s">
        <v>41</v>
      </c>
      <c r="BZ121" s="6"/>
      <c r="CA121" s="6"/>
      <c r="CB121" s="1" t="s">
        <v>46</v>
      </c>
      <c r="CC121" s="1" t="s">
        <v>48</v>
      </c>
      <c r="CD121" s="6"/>
      <c r="CE121" s="6"/>
      <c r="CF121" s="1" t="s">
        <v>46</v>
      </c>
      <c r="CG121" s="1" t="s">
        <v>48</v>
      </c>
      <c r="CH121" s="6"/>
      <c r="CI121" s="6"/>
      <c r="CJ121" s="1" t="s">
        <v>46</v>
      </c>
      <c r="CK121" s="1" t="s">
        <v>39</v>
      </c>
      <c r="CL121" s="6"/>
      <c r="CM121" s="6"/>
      <c r="CN121" s="1" t="s">
        <v>49</v>
      </c>
      <c r="CO121" s="1" t="s">
        <v>39</v>
      </c>
      <c r="CP121" s="6"/>
      <c r="CQ121" s="6"/>
      <c r="CR121" s="1" t="s">
        <v>50</v>
      </c>
      <c r="CS121" s="1" t="s">
        <v>51</v>
      </c>
      <c r="CT121" s="6"/>
      <c r="CU121" s="6"/>
      <c r="CV121" s="1" t="s">
        <v>50</v>
      </c>
      <c r="CW121" s="1" t="s">
        <v>39</v>
      </c>
      <c r="CX121" s="6"/>
      <c r="CY121" s="6"/>
      <c r="CZ121" s="1" t="s">
        <v>50</v>
      </c>
      <c r="DA121" s="1" t="s">
        <v>39</v>
      </c>
      <c r="DB121" s="6"/>
      <c r="DC121" s="6"/>
      <c r="DD121" s="1" t="s">
        <v>59</v>
      </c>
      <c r="DE121" s="1" t="s">
        <v>60</v>
      </c>
      <c r="DF121" s="6"/>
      <c r="DG121" s="6"/>
      <c r="DH121" s="1" t="s">
        <v>52</v>
      </c>
      <c r="DI121" s="1" t="s">
        <v>53</v>
      </c>
      <c r="DJ121" s="6"/>
      <c r="DK121" s="6"/>
      <c r="DL121" s="1" t="s">
        <v>31</v>
      </c>
      <c r="DM121" s="11"/>
    </row>
    <row r="122" spans="1:118" s="42" customFormat="1" ht="15.75" customHeight="1" x14ac:dyDescent="0.25">
      <c r="A122" s="35">
        <v>121</v>
      </c>
      <c r="B122" s="35">
        <v>1</v>
      </c>
      <c r="C122" s="36" t="s">
        <v>148</v>
      </c>
      <c r="D122" s="37" t="s">
        <v>373</v>
      </c>
      <c r="E122" s="35">
        <v>179.774</v>
      </c>
      <c r="F122" s="35">
        <v>0</v>
      </c>
      <c r="G122" s="35">
        <v>179.774</v>
      </c>
      <c r="H122" s="38">
        <v>156.21348</v>
      </c>
      <c r="I122" s="39">
        <f t="shared" si="4"/>
        <v>335.98748000000001</v>
      </c>
      <c r="J122" s="39">
        <f t="shared" si="3"/>
        <v>3.6109999999999998</v>
      </c>
      <c r="K122" s="3">
        <f t="shared" si="5"/>
        <v>332.37648000000002</v>
      </c>
      <c r="L122" s="40" t="s">
        <v>28</v>
      </c>
      <c r="M122" s="40" t="s">
        <v>29</v>
      </c>
      <c r="N122" s="35"/>
      <c r="O122" s="35"/>
      <c r="P122" s="40" t="s">
        <v>30</v>
      </c>
      <c r="Q122" s="40" t="s">
        <v>34</v>
      </c>
      <c r="R122" s="35"/>
      <c r="S122" s="35"/>
      <c r="T122" s="40" t="s">
        <v>30</v>
      </c>
      <c r="U122" s="40" t="s">
        <v>32</v>
      </c>
      <c r="V122" s="35"/>
      <c r="W122" s="35"/>
      <c r="X122" s="35" t="s">
        <v>30</v>
      </c>
      <c r="Y122" s="35" t="s">
        <v>33</v>
      </c>
      <c r="Z122" s="35"/>
      <c r="AA122" s="35"/>
      <c r="AB122" s="40" t="s">
        <v>30</v>
      </c>
      <c r="AC122" s="40" t="s">
        <v>34</v>
      </c>
      <c r="AD122" s="35"/>
      <c r="AE122" s="35"/>
      <c r="AF122" s="40" t="s">
        <v>35</v>
      </c>
      <c r="AG122" s="40" t="s">
        <v>29</v>
      </c>
      <c r="AH122" s="35"/>
      <c r="AI122" s="35"/>
      <c r="AJ122" s="40" t="s">
        <v>36</v>
      </c>
      <c r="AK122" s="40" t="s">
        <v>37</v>
      </c>
      <c r="AL122" s="35"/>
      <c r="AM122" s="35"/>
      <c r="AN122" s="40" t="s">
        <v>38</v>
      </c>
      <c r="AO122" s="40" t="s">
        <v>39</v>
      </c>
      <c r="AP122" s="35"/>
      <c r="AQ122" s="35"/>
      <c r="AR122" s="40" t="s">
        <v>40</v>
      </c>
      <c r="AS122" s="40" t="s">
        <v>41</v>
      </c>
      <c r="AT122" s="35"/>
      <c r="AU122" s="35"/>
      <c r="AV122" s="35"/>
      <c r="AW122" s="35"/>
      <c r="AX122" s="35"/>
      <c r="AY122" s="35"/>
      <c r="AZ122" s="40" t="s">
        <v>42</v>
      </c>
      <c r="BA122" s="40" t="s">
        <v>39</v>
      </c>
      <c r="BB122" s="35"/>
      <c r="BC122" s="35"/>
      <c r="BD122" s="40" t="s">
        <v>42</v>
      </c>
      <c r="BE122" s="40" t="s">
        <v>33</v>
      </c>
      <c r="BF122" s="35"/>
      <c r="BG122" s="35"/>
      <c r="BH122" s="40" t="s">
        <v>42</v>
      </c>
      <c r="BI122" s="40" t="s">
        <v>39</v>
      </c>
      <c r="BJ122" s="35"/>
      <c r="BK122" s="41"/>
      <c r="BL122" s="40" t="s">
        <v>43</v>
      </c>
      <c r="BM122" s="40" t="s">
        <v>44</v>
      </c>
      <c r="BN122" s="35"/>
      <c r="BO122" s="35"/>
      <c r="BP122" s="40" t="s">
        <v>45</v>
      </c>
      <c r="BQ122" s="40" t="s">
        <v>44</v>
      </c>
      <c r="BR122" s="35"/>
      <c r="BS122" s="35"/>
      <c r="BT122" s="40" t="s">
        <v>46</v>
      </c>
      <c r="BU122" s="40" t="s">
        <v>47</v>
      </c>
      <c r="BV122" s="35"/>
      <c r="BW122" s="35"/>
      <c r="BX122" s="40" t="s">
        <v>46</v>
      </c>
      <c r="BY122" s="40" t="s">
        <v>41</v>
      </c>
      <c r="BZ122" s="35"/>
      <c r="CA122" s="35"/>
      <c r="CB122" s="40" t="s">
        <v>46</v>
      </c>
      <c r="CC122" s="40" t="s">
        <v>48</v>
      </c>
      <c r="CD122" s="35"/>
      <c r="CE122" s="35"/>
      <c r="CF122" s="40" t="s">
        <v>46</v>
      </c>
      <c r="CG122" s="40" t="s">
        <v>48</v>
      </c>
      <c r="CH122" s="35"/>
      <c r="CI122" s="35"/>
      <c r="CJ122" s="40" t="s">
        <v>46</v>
      </c>
      <c r="CK122" s="40" t="s">
        <v>39</v>
      </c>
      <c r="CL122" s="35"/>
      <c r="CM122" s="35"/>
      <c r="CN122" s="40" t="s">
        <v>49</v>
      </c>
      <c r="CO122" s="40" t="s">
        <v>39</v>
      </c>
      <c r="CP122" s="35">
        <v>1</v>
      </c>
      <c r="CQ122" s="35">
        <v>0.58499999999999996</v>
      </c>
      <c r="CR122" s="40" t="s">
        <v>50</v>
      </c>
      <c r="CS122" s="40" t="s">
        <v>51</v>
      </c>
      <c r="CT122" s="35"/>
      <c r="CU122" s="35"/>
      <c r="CV122" s="40" t="s">
        <v>50</v>
      </c>
      <c r="CW122" s="40" t="s">
        <v>39</v>
      </c>
      <c r="CX122" s="35"/>
      <c r="CY122" s="35"/>
      <c r="CZ122" s="40" t="s">
        <v>50</v>
      </c>
      <c r="DA122" s="40" t="s">
        <v>39</v>
      </c>
      <c r="DB122" s="35"/>
      <c r="DC122" s="35"/>
      <c r="DD122" s="40" t="s">
        <v>59</v>
      </c>
      <c r="DE122" s="40" t="s">
        <v>60</v>
      </c>
      <c r="DF122" s="35"/>
      <c r="DG122" s="35"/>
      <c r="DH122" s="40" t="s">
        <v>52</v>
      </c>
      <c r="DI122" s="40" t="s">
        <v>53</v>
      </c>
      <c r="DJ122" s="35"/>
      <c r="DK122" s="35"/>
      <c r="DL122" s="40" t="s">
        <v>31</v>
      </c>
      <c r="DM122" s="41">
        <v>3.0259999999999998</v>
      </c>
      <c r="DN122" s="42" t="s">
        <v>518</v>
      </c>
    </row>
    <row r="123" spans="1:118" ht="15.75" customHeight="1" x14ac:dyDescent="0.25">
      <c r="A123" s="6">
        <v>122</v>
      </c>
      <c r="B123" s="6">
        <v>1</v>
      </c>
      <c r="C123" s="9" t="s">
        <v>149</v>
      </c>
      <c r="D123" s="8" t="s">
        <v>373</v>
      </c>
      <c r="E123" s="6">
        <v>542.89</v>
      </c>
      <c r="F123" s="6">
        <v>396.25299999999999</v>
      </c>
      <c r="G123" s="6">
        <v>134.80600000000001</v>
      </c>
      <c r="H123" s="10">
        <v>448.27823999999998</v>
      </c>
      <c r="I123" s="3">
        <f t="shared" si="4"/>
        <v>583.08424000000002</v>
      </c>
      <c r="J123" s="3">
        <f t="shared" si="3"/>
        <v>0</v>
      </c>
      <c r="K123" s="3">
        <f t="shared" si="5"/>
        <v>583.08424000000002</v>
      </c>
      <c r="L123" s="1" t="s">
        <v>28</v>
      </c>
      <c r="M123" s="1" t="s">
        <v>29</v>
      </c>
      <c r="N123" s="6"/>
      <c r="O123" s="6"/>
      <c r="P123" s="1" t="s">
        <v>30</v>
      </c>
      <c r="Q123" s="1" t="s">
        <v>34</v>
      </c>
      <c r="R123" s="6"/>
      <c r="S123" s="6"/>
      <c r="T123" s="1" t="s">
        <v>30</v>
      </c>
      <c r="U123" s="1" t="s">
        <v>32</v>
      </c>
      <c r="V123" s="6"/>
      <c r="W123" s="6"/>
      <c r="X123" s="6" t="s">
        <v>30</v>
      </c>
      <c r="Y123" s="6" t="s">
        <v>33</v>
      </c>
      <c r="Z123" s="6"/>
      <c r="AA123" s="6"/>
      <c r="AB123" s="1" t="s">
        <v>30</v>
      </c>
      <c r="AC123" s="1" t="s">
        <v>34</v>
      </c>
      <c r="AD123" s="6"/>
      <c r="AE123" s="6"/>
      <c r="AF123" s="1" t="s">
        <v>35</v>
      </c>
      <c r="AG123" s="1" t="s">
        <v>29</v>
      </c>
      <c r="AH123" s="6"/>
      <c r="AI123" s="6"/>
      <c r="AJ123" s="1" t="s">
        <v>36</v>
      </c>
      <c r="AK123" s="1" t="s">
        <v>37</v>
      </c>
      <c r="AL123" s="6"/>
      <c r="AM123" s="6"/>
      <c r="AN123" s="1" t="s">
        <v>38</v>
      </c>
      <c r="AO123" s="1" t="s">
        <v>39</v>
      </c>
      <c r="AP123" s="6"/>
      <c r="AQ123" s="6"/>
      <c r="AR123" s="1" t="s">
        <v>40</v>
      </c>
      <c r="AS123" s="1" t="s">
        <v>41</v>
      </c>
      <c r="AT123" s="6"/>
      <c r="AU123" s="6"/>
      <c r="AV123" s="6"/>
      <c r="AW123" s="6"/>
      <c r="AX123" s="6"/>
      <c r="AY123" s="6"/>
      <c r="AZ123" s="1" t="s">
        <v>42</v>
      </c>
      <c r="BA123" s="1" t="s">
        <v>39</v>
      </c>
      <c r="BB123" s="6"/>
      <c r="BC123" s="6"/>
      <c r="BD123" s="1" t="s">
        <v>42</v>
      </c>
      <c r="BE123" s="1" t="s">
        <v>33</v>
      </c>
      <c r="BF123" s="6"/>
      <c r="BG123" s="6"/>
      <c r="BH123" s="1" t="s">
        <v>42</v>
      </c>
      <c r="BI123" s="1" t="s">
        <v>39</v>
      </c>
      <c r="BJ123" s="6"/>
      <c r="BK123" s="11"/>
      <c r="BL123" s="1" t="s">
        <v>43</v>
      </c>
      <c r="BM123" s="1" t="s">
        <v>44</v>
      </c>
      <c r="BN123" s="6"/>
      <c r="BO123" s="6"/>
      <c r="BP123" s="1" t="s">
        <v>45</v>
      </c>
      <c r="BQ123" s="1" t="s">
        <v>44</v>
      </c>
      <c r="BR123" s="6"/>
      <c r="BS123" s="6"/>
      <c r="BT123" s="1" t="s">
        <v>46</v>
      </c>
      <c r="BU123" s="1" t="s">
        <v>47</v>
      </c>
      <c r="BV123" s="6"/>
      <c r="BW123" s="6"/>
      <c r="BX123" s="1" t="s">
        <v>46</v>
      </c>
      <c r="BY123" s="1" t="s">
        <v>41</v>
      </c>
      <c r="BZ123" s="6"/>
      <c r="CA123" s="6"/>
      <c r="CB123" s="1" t="s">
        <v>46</v>
      </c>
      <c r="CC123" s="1" t="s">
        <v>48</v>
      </c>
      <c r="CD123" s="6"/>
      <c r="CE123" s="6"/>
      <c r="CF123" s="1" t="s">
        <v>46</v>
      </c>
      <c r="CG123" s="1" t="s">
        <v>48</v>
      </c>
      <c r="CH123" s="6"/>
      <c r="CI123" s="6"/>
      <c r="CJ123" s="1" t="s">
        <v>46</v>
      </c>
      <c r="CK123" s="1" t="s">
        <v>39</v>
      </c>
      <c r="CL123" s="6"/>
      <c r="CM123" s="6"/>
      <c r="CN123" s="1" t="s">
        <v>49</v>
      </c>
      <c r="CO123" s="1" t="s">
        <v>39</v>
      </c>
      <c r="CP123" s="6"/>
      <c r="CQ123" s="6"/>
      <c r="CR123" s="1" t="s">
        <v>50</v>
      </c>
      <c r="CS123" s="1" t="s">
        <v>51</v>
      </c>
      <c r="CT123" s="6"/>
      <c r="CU123" s="6"/>
      <c r="CV123" s="1" t="s">
        <v>50</v>
      </c>
      <c r="CW123" s="1" t="s">
        <v>39</v>
      </c>
      <c r="CX123" s="6"/>
      <c r="CY123" s="6"/>
      <c r="CZ123" s="1" t="s">
        <v>50</v>
      </c>
      <c r="DA123" s="1" t="s">
        <v>39</v>
      </c>
      <c r="DB123" s="6"/>
      <c r="DC123" s="6"/>
      <c r="DD123" s="1" t="s">
        <v>59</v>
      </c>
      <c r="DE123" s="1" t="s">
        <v>60</v>
      </c>
      <c r="DF123" s="6"/>
      <c r="DG123" s="6"/>
      <c r="DH123" s="1" t="s">
        <v>52</v>
      </c>
      <c r="DI123" s="1" t="s">
        <v>53</v>
      </c>
      <c r="DJ123" s="6"/>
      <c r="DK123" s="6"/>
      <c r="DL123" s="1" t="s">
        <v>31</v>
      </c>
      <c r="DM123" s="11"/>
    </row>
    <row r="124" spans="1:118" ht="15.75" customHeight="1" x14ac:dyDescent="0.25">
      <c r="A124" s="6">
        <v>123</v>
      </c>
      <c r="B124" s="6">
        <v>1</v>
      </c>
      <c r="C124" s="9" t="s">
        <v>150</v>
      </c>
      <c r="D124" s="8" t="s">
        <v>373</v>
      </c>
      <c r="E124" s="6">
        <v>199.49100000000001</v>
      </c>
      <c r="F124" s="6">
        <v>21.94</v>
      </c>
      <c r="G124" s="6">
        <v>161.607</v>
      </c>
      <c r="H124" s="10">
        <v>210.20436000000001</v>
      </c>
      <c r="I124" s="3">
        <f t="shared" si="4"/>
        <v>371.81136000000004</v>
      </c>
      <c r="J124" s="3">
        <f t="shared" si="3"/>
        <v>0</v>
      </c>
      <c r="K124" s="3">
        <f t="shared" si="5"/>
        <v>371.81136000000004</v>
      </c>
      <c r="L124" s="1" t="s">
        <v>28</v>
      </c>
      <c r="M124" s="1" t="s">
        <v>29</v>
      </c>
      <c r="N124" s="6"/>
      <c r="O124" s="6"/>
      <c r="P124" s="1" t="s">
        <v>30</v>
      </c>
      <c r="Q124" s="1" t="s">
        <v>34</v>
      </c>
      <c r="R124" s="6"/>
      <c r="S124" s="6"/>
      <c r="T124" s="1" t="s">
        <v>30</v>
      </c>
      <c r="U124" s="1" t="s">
        <v>32</v>
      </c>
      <c r="V124" s="6"/>
      <c r="W124" s="6"/>
      <c r="X124" s="6" t="s">
        <v>30</v>
      </c>
      <c r="Y124" s="6" t="s">
        <v>33</v>
      </c>
      <c r="Z124" s="6"/>
      <c r="AA124" s="6"/>
      <c r="AB124" s="1" t="s">
        <v>30</v>
      </c>
      <c r="AC124" s="1" t="s">
        <v>34</v>
      </c>
      <c r="AD124" s="6"/>
      <c r="AE124" s="6"/>
      <c r="AF124" s="1" t="s">
        <v>35</v>
      </c>
      <c r="AG124" s="1" t="s">
        <v>29</v>
      </c>
      <c r="AH124" s="6"/>
      <c r="AI124" s="6"/>
      <c r="AJ124" s="1" t="s">
        <v>36</v>
      </c>
      <c r="AK124" s="1" t="s">
        <v>37</v>
      </c>
      <c r="AL124" s="6"/>
      <c r="AM124" s="6"/>
      <c r="AN124" s="1" t="s">
        <v>38</v>
      </c>
      <c r="AO124" s="1" t="s">
        <v>39</v>
      </c>
      <c r="AP124" s="6"/>
      <c r="AQ124" s="6"/>
      <c r="AR124" s="1" t="s">
        <v>40</v>
      </c>
      <c r="AS124" s="1" t="s">
        <v>41</v>
      </c>
      <c r="AT124" s="6"/>
      <c r="AU124" s="6"/>
      <c r="AV124" s="6"/>
      <c r="AW124" s="6"/>
      <c r="AX124" s="6"/>
      <c r="AY124" s="6"/>
      <c r="AZ124" s="1" t="s">
        <v>42</v>
      </c>
      <c r="BA124" s="1" t="s">
        <v>39</v>
      </c>
      <c r="BB124" s="6"/>
      <c r="BC124" s="6"/>
      <c r="BD124" s="1" t="s">
        <v>42</v>
      </c>
      <c r="BE124" s="1" t="s">
        <v>33</v>
      </c>
      <c r="BF124" s="6"/>
      <c r="BG124" s="6"/>
      <c r="BH124" s="1" t="s">
        <v>42</v>
      </c>
      <c r="BI124" s="1" t="s">
        <v>39</v>
      </c>
      <c r="BJ124" s="6"/>
      <c r="BK124" s="11"/>
      <c r="BL124" s="1" t="s">
        <v>43</v>
      </c>
      <c r="BM124" s="1" t="s">
        <v>44</v>
      </c>
      <c r="BN124" s="6"/>
      <c r="BO124" s="6"/>
      <c r="BP124" s="1" t="s">
        <v>45</v>
      </c>
      <c r="BQ124" s="1" t="s">
        <v>44</v>
      </c>
      <c r="BR124" s="6"/>
      <c r="BS124" s="6"/>
      <c r="BT124" s="1" t="s">
        <v>46</v>
      </c>
      <c r="BU124" s="1" t="s">
        <v>47</v>
      </c>
      <c r="BV124" s="6"/>
      <c r="BW124" s="6"/>
      <c r="BX124" s="1" t="s">
        <v>46</v>
      </c>
      <c r="BY124" s="1" t="s">
        <v>41</v>
      </c>
      <c r="BZ124" s="6"/>
      <c r="CA124" s="6"/>
      <c r="CB124" s="1" t="s">
        <v>46</v>
      </c>
      <c r="CC124" s="1" t="s">
        <v>48</v>
      </c>
      <c r="CD124" s="6"/>
      <c r="CE124" s="6"/>
      <c r="CF124" s="1" t="s">
        <v>46</v>
      </c>
      <c r="CG124" s="1" t="s">
        <v>48</v>
      </c>
      <c r="CH124" s="6"/>
      <c r="CI124" s="6"/>
      <c r="CJ124" s="1" t="s">
        <v>46</v>
      </c>
      <c r="CK124" s="1" t="s">
        <v>39</v>
      </c>
      <c r="CL124" s="6"/>
      <c r="CM124" s="6"/>
      <c r="CN124" s="1" t="s">
        <v>49</v>
      </c>
      <c r="CO124" s="1" t="s">
        <v>39</v>
      </c>
      <c r="CP124" s="6"/>
      <c r="CQ124" s="6"/>
      <c r="CR124" s="1" t="s">
        <v>50</v>
      </c>
      <c r="CS124" s="1" t="s">
        <v>51</v>
      </c>
      <c r="CT124" s="6"/>
      <c r="CU124" s="6"/>
      <c r="CV124" s="1" t="s">
        <v>50</v>
      </c>
      <c r="CW124" s="1" t="s">
        <v>39</v>
      </c>
      <c r="CX124" s="6"/>
      <c r="CY124" s="6"/>
      <c r="CZ124" s="1" t="s">
        <v>50</v>
      </c>
      <c r="DA124" s="1" t="s">
        <v>39</v>
      </c>
      <c r="DB124" s="6"/>
      <c r="DC124" s="6"/>
      <c r="DD124" s="1" t="s">
        <v>59</v>
      </c>
      <c r="DE124" s="1" t="s">
        <v>60</v>
      </c>
      <c r="DF124" s="6"/>
      <c r="DG124" s="6"/>
      <c r="DH124" s="1" t="s">
        <v>52</v>
      </c>
      <c r="DI124" s="1" t="s">
        <v>53</v>
      </c>
      <c r="DJ124" s="6"/>
      <c r="DK124" s="6"/>
      <c r="DL124" s="1" t="s">
        <v>31</v>
      </c>
      <c r="DM124" s="11"/>
    </row>
    <row r="125" spans="1:118" s="42" customFormat="1" ht="15.75" customHeight="1" x14ac:dyDescent="0.25">
      <c r="A125" s="35">
        <v>124</v>
      </c>
      <c r="B125" s="35">
        <v>1</v>
      </c>
      <c r="C125" s="36" t="s">
        <v>151</v>
      </c>
      <c r="D125" s="37" t="s">
        <v>373</v>
      </c>
      <c r="E125" s="35">
        <v>1196.1880000000001</v>
      </c>
      <c r="F125" s="35">
        <v>227.02699999999999</v>
      </c>
      <c r="G125" s="35">
        <v>962.80899999999997</v>
      </c>
      <c r="H125" s="38">
        <v>371.47739999999999</v>
      </c>
      <c r="I125" s="39">
        <f t="shared" si="4"/>
        <v>1334.2864</v>
      </c>
      <c r="J125" s="39">
        <f t="shared" si="3"/>
        <v>1.835</v>
      </c>
      <c r="K125" s="3">
        <f t="shared" si="5"/>
        <v>1332.4513999999999</v>
      </c>
      <c r="L125" s="40" t="s">
        <v>28</v>
      </c>
      <c r="M125" s="40" t="s">
        <v>29</v>
      </c>
      <c r="N125" s="35"/>
      <c r="O125" s="35"/>
      <c r="P125" s="40" t="s">
        <v>30</v>
      </c>
      <c r="Q125" s="40" t="s">
        <v>34</v>
      </c>
      <c r="R125" s="35"/>
      <c r="S125" s="35"/>
      <c r="T125" s="40" t="s">
        <v>30</v>
      </c>
      <c r="U125" s="40" t="s">
        <v>32</v>
      </c>
      <c r="V125" s="35"/>
      <c r="W125" s="35"/>
      <c r="X125" s="35" t="s">
        <v>30</v>
      </c>
      <c r="Y125" s="35" t="s">
        <v>33</v>
      </c>
      <c r="Z125" s="35"/>
      <c r="AA125" s="35"/>
      <c r="AB125" s="40" t="s">
        <v>30</v>
      </c>
      <c r="AC125" s="40" t="s">
        <v>34</v>
      </c>
      <c r="AD125" s="35"/>
      <c r="AE125" s="35"/>
      <c r="AF125" s="40" t="s">
        <v>35</v>
      </c>
      <c r="AG125" s="40" t="s">
        <v>29</v>
      </c>
      <c r="AH125" s="35"/>
      <c r="AI125" s="35"/>
      <c r="AJ125" s="40" t="s">
        <v>36</v>
      </c>
      <c r="AK125" s="40" t="s">
        <v>37</v>
      </c>
      <c r="AL125" s="35"/>
      <c r="AM125" s="35"/>
      <c r="AN125" s="40" t="s">
        <v>38</v>
      </c>
      <c r="AO125" s="40" t="s">
        <v>39</v>
      </c>
      <c r="AP125" s="35"/>
      <c r="AQ125" s="35"/>
      <c r="AR125" s="40" t="s">
        <v>40</v>
      </c>
      <c r="AS125" s="40" t="s">
        <v>41</v>
      </c>
      <c r="AT125" s="35"/>
      <c r="AU125" s="35"/>
      <c r="AV125" s="35"/>
      <c r="AW125" s="35"/>
      <c r="AX125" s="35"/>
      <c r="AY125" s="35"/>
      <c r="AZ125" s="40" t="s">
        <v>42</v>
      </c>
      <c r="BA125" s="40" t="s">
        <v>39</v>
      </c>
      <c r="BB125" s="35"/>
      <c r="BC125" s="35"/>
      <c r="BD125" s="40" t="s">
        <v>42</v>
      </c>
      <c r="BE125" s="40" t="s">
        <v>33</v>
      </c>
      <c r="BF125" s="35"/>
      <c r="BG125" s="35"/>
      <c r="BH125" s="40" t="s">
        <v>42</v>
      </c>
      <c r="BI125" s="40" t="s">
        <v>39</v>
      </c>
      <c r="BJ125" s="35"/>
      <c r="BK125" s="41"/>
      <c r="BL125" s="40" t="s">
        <v>43</v>
      </c>
      <c r="BM125" s="40" t="s">
        <v>44</v>
      </c>
      <c r="BN125" s="35"/>
      <c r="BO125" s="35"/>
      <c r="BP125" s="40" t="s">
        <v>45</v>
      </c>
      <c r="BQ125" s="40" t="s">
        <v>44</v>
      </c>
      <c r="BR125" s="35"/>
      <c r="BS125" s="35"/>
      <c r="BT125" s="40" t="s">
        <v>46</v>
      </c>
      <c r="BU125" s="40" t="s">
        <v>47</v>
      </c>
      <c r="BV125" s="35"/>
      <c r="BW125" s="35"/>
      <c r="BX125" s="40" t="s">
        <v>46</v>
      </c>
      <c r="BY125" s="40" t="s">
        <v>41</v>
      </c>
      <c r="BZ125" s="35"/>
      <c r="CA125" s="35"/>
      <c r="CB125" s="40" t="s">
        <v>46</v>
      </c>
      <c r="CC125" s="40" t="s">
        <v>48</v>
      </c>
      <c r="CD125" s="35"/>
      <c r="CE125" s="35"/>
      <c r="CF125" s="40" t="s">
        <v>46</v>
      </c>
      <c r="CG125" s="40" t="s">
        <v>48</v>
      </c>
      <c r="CH125" s="35"/>
      <c r="CI125" s="35"/>
      <c r="CJ125" s="40" t="s">
        <v>46</v>
      </c>
      <c r="CK125" s="40" t="s">
        <v>39</v>
      </c>
      <c r="CL125" s="35"/>
      <c r="CM125" s="35"/>
      <c r="CN125" s="40" t="s">
        <v>49</v>
      </c>
      <c r="CO125" s="40" t="s">
        <v>39</v>
      </c>
      <c r="CP125" s="35"/>
      <c r="CQ125" s="35"/>
      <c r="CR125" s="40" t="s">
        <v>50</v>
      </c>
      <c r="CS125" s="40" t="s">
        <v>51</v>
      </c>
      <c r="CT125" s="35"/>
      <c r="CU125" s="35"/>
      <c r="CV125" s="40" t="s">
        <v>50</v>
      </c>
      <c r="CW125" s="40" t="s">
        <v>39</v>
      </c>
      <c r="CX125" s="35">
        <v>2</v>
      </c>
      <c r="CY125" s="35">
        <v>1.835</v>
      </c>
      <c r="CZ125" s="40" t="s">
        <v>50</v>
      </c>
      <c r="DA125" s="40" t="s">
        <v>39</v>
      </c>
      <c r="DB125" s="35"/>
      <c r="DC125" s="35"/>
      <c r="DD125" s="40" t="s">
        <v>59</v>
      </c>
      <c r="DE125" s="40" t="s">
        <v>60</v>
      </c>
      <c r="DF125" s="35"/>
      <c r="DG125" s="35"/>
      <c r="DH125" s="40" t="s">
        <v>52</v>
      </c>
      <c r="DI125" s="40" t="s">
        <v>53</v>
      </c>
      <c r="DJ125" s="35"/>
      <c r="DK125" s="35"/>
      <c r="DL125" s="40" t="s">
        <v>31</v>
      </c>
      <c r="DM125" s="41"/>
    </row>
    <row r="126" spans="1:118" s="42" customFormat="1" ht="15.75" customHeight="1" x14ac:dyDescent="0.25">
      <c r="A126" s="35">
        <v>125</v>
      </c>
      <c r="B126" s="35">
        <v>1</v>
      </c>
      <c r="C126" s="36" t="s">
        <v>152</v>
      </c>
      <c r="D126" s="37" t="s">
        <v>373</v>
      </c>
      <c r="E126" s="35">
        <v>1445.671</v>
      </c>
      <c r="F126" s="35">
        <v>94.012</v>
      </c>
      <c r="G126" s="35">
        <v>1248.098</v>
      </c>
      <c r="H126" s="38">
        <v>560.40768000000003</v>
      </c>
      <c r="I126" s="39">
        <f t="shared" si="4"/>
        <v>1808.50568</v>
      </c>
      <c r="J126" s="39">
        <f t="shared" si="3"/>
        <v>3.036</v>
      </c>
      <c r="K126" s="3">
        <f t="shared" si="5"/>
        <v>1805.4696799999999</v>
      </c>
      <c r="L126" s="40" t="s">
        <v>28</v>
      </c>
      <c r="M126" s="40" t="s">
        <v>29</v>
      </c>
      <c r="N126" s="35"/>
      <c r="O126" s="35"/>
      <c r="P126" s="40" t="s">
        <v>30</v>
      </c>
      <c r="Q126" s="40" t="s">
        <v>34</v>
      </c>
      <c r="R126" s="35"/>
      <c r="S126" s="35"/>
      <c r="T126" s="40" t="s">
        <v>30</v>
      </c>
      <c r="U126" s="40" t="s">
        <v>32</v>
      </c>
      <c r="V126" s="35"/>
      <c r="W126" s="35"/>
      <c r="X126" s="35" t="s">
        <v>30</v>
      </c>
      <c r="Y126" s="35" t="s">
        <v>33</v>
      </c>
      <c r="Z126" s="35"/>
      <c r="AA126" s="35"/>
      <c r="AB126" s="40" t="s">
        <v>30</v>
      </c>
      <c r="AC126" s="40" t="s">
        <v>34</v>
      </c>
      <c r="AD126" s="35"/>
      <c r="AE126" s="35"/>
      <c r="AF126" s="40" t="s">
        <v>35</v>
      </c>
      <c r="AG126" s="40" t="s">
        <v>29</v>
      </c>
      <c r="AH126" s="35"/>
      <c r="AI126" s="35"/>
      <c r="AJ126" s="40" t="s">
        <v>36</v>
      </c>
      <c r="AK126" s="40" t="s">
        <v>37</v>
      </c>
      <c r="AL126" s="35"/>
      <c r="AM126" s="35"/>
      <c r="AN126" s="40" t="s">
        <v>38</v>
      </c>
      <c r="AO126" s="40" t="s">
        <v>39</v>
      </c>
      <c r="AP126" s="35"/>
      <c r="AQ126" s="35"/>
      <c r="AR126" s="40" t="s">
        <v>40</v>
      </c>
      <c r="AS126" s="40" t="s">
        <v>41</v>
      </c>
      <c r="AT126" s="35"/>
      <c r="AU126" s="35"/>
      <c r="AV126" s="35"/>
      <c r="AW126" s="35"/>
      <c r="AX126" s="35"/>
      <c r="AY126" s="35"/>
      <c r="AZ126" s="40" t="s">
        <v>42</v>
      </c>
      <c r="BA126" s="40" t="s">
        <v>39</v>
      </c>
      <c r="BB126" s="35"/>
      <c r="BC126" s="35"/>
      <c r="BD126" s="40" t="s">
        <v>42</v>
      </c>
      <c r="BE126" s="40" t="s">
        <v>33</v>
      </c>
      <c r="BF126" s="35"/>
      <c r="BG126" s="35"/>
      <c r="BH126" s="40" t="s">
        <v>42</v>
      </c>
      <c r="BI126" s="40" t="s">
        <v>39</v>
      </c>
      <c r="BJ126" s="35"/>
      <c r="BK126" s="41"/>
      <c r="BL126" s="40" t="s">
        <v>43</v>
      </c>
      <c r="BM126" s="40" t="s">
        <v>44</v>
      </c>
      <c r="BN126" s="35"/>
      <c r="BO126" s="35"/>
      <c r="BP126" s="40" t="s">
        <v>45</v>
      </c>
      <c r="BQ126" s="40" t="s">
        <v>44</v>
      </c>
      <c r="BR126" s="35"/>
      <c r="BS126" s="35"/>
      <c r="BT126" s="40" t="s">
        <v>46</v>
      </c>
      <c r="BU126" s="40" t="s">
        <v>47</v>
      </c>
      <c r="BV126" s="35"/>
      <c r="BW126" s="35"/>
      <c r="BX126" s="40" t="s">
        <v>46</v>
      </c>
      <c r="BY126" s="40" t="s">
        <v>41</v>
      </c>
      <c r="BZ126" s="35"/>
      <c r="CA126" s="35"/>
      <c r="CB126" s="40" t="s">
        <v>46</v>
      </c>
      <c r="CC126" s="40" t="s">
        <v>48</v>
      </c>
      <c r="CD126" s="35"/>
      <c r="CE126" s="35"/>
      <c r="CF126" s="40" t="s">
        <v>46</v>
      </c>
      <c r="CG126" s="40" t="s">
        <v>48</v>
      </c>
      <c r="CH126" s="35"/>
      <c r="CI126" s="35"/>
      <c r="CJ126" s="40" t="s">
        <v>46</v>
      </c>
      <c r="CK126" s="40" t="s">
        <v>39</v>
      </c>
      <c r="CL126" s="35"/>
      <c r="CM126" s="35"/>
      <c r="CN126" s="40" t="s">
        <v>49</v>
      </c>
      <c r="CO126" s="40" t="s">
        <v>39</v>
      </c>
      <c r="CP126" s="35"/>
      <c r="CQ126" s="35"/>
      <c r="CR126" s="40" t="s">
        <v>50</v>
      </c>
      <c r="CS126" s="40" t="s">
        <v>51</v>
      </c>
      <c r="CT126" s="35">
        <v>1.7000000000000001E-2</v>
      </c>
      <c r="CU126" s="35">
        <v>2.8690000000000002</v>
      </c>
      <c r="CV126" s="40" t="s">
        <v>50</v>
      </c>
      <c r="CW126" s="40" t="s">
        <v>39</v>
      </c>
      <c r="CX126" s="35">
        <v>1</v>
      </c>
      <c r="CY126" s="35">
        <v>0.16700000000000001</v>
      </c>
      <c r="CZ126" s="40" t="s">
        <v>50</v>
      </c>
      <c r="DA126" s="40" t="s">
        <v>39</v>
      </c>
      <c r="DB126" s="35"/>
      <c r="DC126" s="35"/>
      <c r="DD126" s="40" t="s">
        <v>59</v>
      </c>
      <c r="DE126" s="40" t="s">
        <v>60</v>
      </c>
      <c r="DF126" s="35"/>
      <c r="DG126" s="35"/>
      <c r="DH126" s="40" t="s">
        <v>52</v>
      </c>
      <c r="DI126" s="40" t="s">
        <v>53</v>
      </c>
      <c r="DJ126" s="35"/>
      <c r="DK126" s="35"/>
      <c r="DL126" s="40" t="s">
        <v>31</v>
      </c>
      <c r="DM126" s="41"/>
    </row>
    <row r="127" spans="1:118" s="42" customFormat="1" ht="15.75" customHeight="1" x14ac:dyDescent="0.25">
      <c r="A127" s="35">
        <v>126</v>
      </c>
      <c r="B127" s="35">
        <v>1</v>
      </c>
      <c r="C127" s="36" t="s">
        <v>153</v>
      </c>
      <c r="D127" s="37" t="s">
        <v>373</v>
      </c>
      <c r="E127" s="35">
        <v>-108.259</v>
      </c>
      <c r="F127" s="35">
        <v>1.4630000000000001</v>
      </c>
      <c r="G127" s="35">
        <v>-130.708</v>
      </c>
      <c r="H127" s="38">
        <v>7.7608800000000002</v>
      </c>
      <c r="I127" s="39">
        <f t="shared" si="4"/>
        <v>-122.94712</v>
      </c>
      <c r="J127" s="39">
        <f t="shared" si="3"/>
        <v>10.984999999999999</v>
      </c>
      <c r="K127" s="3">
        <f t="shared" si="5"/>
        <v>-133.93212</v>
      </c>
      <c r="L127" s="40" t="s">
        <v>28</v>
      </c>
      <c r="M127" s="40" t="s">
        <v>29</v>
      </c>
      <c r="N127" s="35"/>
      <c r="O127" s="35"/>
      <c r="P127" s="40" t="s">
        <v>30</v>
      </c>
      <c r="Q127" s="40" t="s">
        <v>34</v>
      </c>
      <c r="R127" s="35"/>
      <c r="S127" s="35"/>
      <c r="T127" s="40" t="s">
        <v>30</v>
      </c>
      <c r="U127" s="40" t="s">
        <v>32</v>
      </c>
      <c r="V127" s="35"/>
      <c r="W127" s="35"/>
      <c r="X127" s="35" t="s">
        <v>30</v>
      </c>
      <c r="Y127" s="35" t="s">
        <v>33</v>
      </c>
      <c r="Z127" s="35"/>
      <c r="AA127" s="35"/>
      <c r="AB127" s="40" t="s">
        <v>30</v>
      </c>
      <c r="AC127" s="40" t="s">
        <v>34</v>
      </c>
      <c r="AD127" s="35"/>
      <c r="AE127" s="35"/>
      <c r="AF127" s="40" t="s">
        <v>35</v>
      </c>
      <c r="AG127" s="40" t="s">
        <v>29</v>
      </c>
      <c r="AH127" s="35"/>
      <c r="AI127" s="35"/>
      <c r="AJ127" s="40" t="s">
        <v>36</v>
      </c>
      <c r="AK127" s="40" t="s">
        <v>37</v>
      </c>
      <c r="AL127" s="35"/>
      <c r="AM127" s="35"/>
      <c r="AN127" s="40" t="s">
        <v>38</v>
      </c>
      <c r="AO127" s="40" t="s">
        <v>39</v>
      </c>
      <c r="AP127" s="35"/>
      <c r="AQ127" s="35"/>
      <c r="AR127" s="40" t="s">
        <v>40</v>
      </c>
      <c r="AS127" s="40" t="s">
        <v>41</v>
      </c>
      <c r="AT127" s="35"/>
      <c r="AU127" s="35"/>
      <c r="AV127" s="35"/>
      <c r="AW127" s="35"/>
      <c r="AX127" s="35"/>
      <c r="AY127" s="35"/>
      <c r="AZ127" s="40" t="s">
        <v>42</v>
      </c>
      <c r="BA127" s="40" t="s">
        <v>39</v>
      </c>
      <c r="BB127" s="35"/>
      <c r="BC127" s="35"/>
      <c r="BD127" s="40" t="s">
        <v>42</v>
      </c>
      <c r="BE127" s="40" t="s">
        <v>33</v>
      </c>
      <c r="BF127" s="35"/>
      <c r="BG127" s="35"/>
      <c r="BH127" s="40" t="s">
        <v>42</v>
      </c>
      <c r="BI127" s="40" t="s">
        <v>39</v>
      </c>
      <c r="BJ127" s="35"/>
      <c r="BK127" s="41"/>
      <c r="BL127" s="40" t="s">
        <v>43</v>
      </c>
      <c r="BM127" s="40" t="s">
        <v>44</v>
      </c>
      <c r="BN127" s="35"/>
      <c r="BO127" s="35"/>
      <c r="BP127" s="40" t="s">
        <v>45</v>
      </c>
      <c r="BQ127" s="40" t="s">
        <v>44</v>
      </c>
      <c r="BR127" s="35"/>
      <c r="BS127" s="35"/>
      <c r="BT127" s="40" t="s">
        <v>46</v>
      </c>
      <c r="BU127" s="40" t="s">
        <v>47</v>
      </c>
      <c r="BV127" s="35"/>
      <c r="BW127" s="35"/>
      <c r="BX127" s="40" t="s">
        <v>46</v>
      </c>
      <c r="BY127" s="40" t="s">
        <v>41</v>
      </c>
      <c r="BZ127" s="35"/>
      <c r="CA127" s="35"/>
      <c r="CB127" s="40" t="s">
        <v>46</v>
      </c>
      <c r="CC127" s="40" t="s">
        <v>48</v>
      </c>
      <c r="CD127" s="35"/>
      <c r="CE127" s="35"/>
      <c r="CF127" s="40" t="s">
        <v>46</v>
      </c>
      <c r="CG127" s="40" t="s">
        <v>48</v>
      </c>
      <c r="CH127" s="35"/>
      <c r="CI127" s="35"/>
      <c r="CJ127" s="40" t="s">
        <v>46</v>
      </c>
      <c r="CK127" s="40" t="s">
        <v>39</v>
      </c>
      <c r="CL127" s="35"/>
      <c r="CM127" s="35"/>
      <c r="CN127" s="40" t="s">
        <v>49</v>
      </c>
      <c r="CO127" s="40" t="s">
        <v>39</v>
      </c>
      <c r="CP127" s="35"/>
      <c r="CQ127" s="35"/>
      <c r="CR127" s="40" t="s">
        <v>50</v>
      </c>
      <c r="CS127" s="40" t="s">
        <v>51</v>
      </c>
      <c r="CT127" s="35">
        <v>0.02</v>
      </c>
      <c r="CU127" s="35">
        <v>3.3759999999999999</v>
      </c>
      <c r="CV127" s="40" t="s">
        <v>50</v>
      </c>
      <c r="CW127" s="40" t="s">
        <v>39</v>
      </c>
      <c r="CX127" s="35">
        <v>2</v>
      </c>
      <c r="CY127" s="35">
        <v>4.7569999999999997</v>
      </c>
      <c r="CZ127" s="40" t="s">
        <v>50</v>
      </c>
      <c r="DA127" s="40" t="s">
        <v>39</v>
      </c>
      <c r="DB127" s="35">
        <v>1</v>
      </c>
      <c r="DC127" s="35">
        <v>2.8519999999999999</v>
      </c>
      <c r="DD127" s="40" t="s">
        <v>59</v>
      </c>
      <c r="DE127" s="40" t="s">
        <v>60</v>
      </c>
      <c r="DF127" s="35"/>
      <c r="DG127" s="35"/>
      <c r="DH127" s="40" t="s">
        <v>52</v>
      </c>
      <c r="DI127" s="40" t="s">
        <v>53</v>
      </c>
      <c r="DJ127" s="35"/>
      <c r="DK127" s="35"/>
      <c r="DL127" s="40" t="s">
        <v>31</v>
      </c>
      <c r="DM127" s="41"/>
    </row>
    <row r="128" spans="1:118" s="42" customFormat="1" ht="15.75" customHeight="1" x14ac:dyDescent="0.25">
      <c r="A128" s="35">
        <v>127</v>
      </c>
      <c r="B128" s="35">
        <v>1</v>
      </c>
      <c r="C128" s="36" t="s">
        <v>410</v>
      </c>
      <c r="D128" s="37" t="s">
        <v>373</v>
      </c>
      <c r="E128" s="35">
        <v>75.697000000000003</v>
      </c>
      <c r="F128" s="35">
        <v>17.143000000000001</v>
      </c>
      <c r="G128" s="35">
        <v>57.497999999999998</v>
      </c>
      <c r="H128" s="38">
        <v>38.149079999999998</v>
      </c>
      <c r="I128" s="39">
        <f t="shared" si="4"/>
        <v>95.647079999999988</v>
      </c>
      <c r="J128" s="39">
        <f t="shared" si="3"/>
        <v>0.73599999999999999</v>
      </c>
      <c r="K128" s="3">
        <f t="shared" si="5"/>
        <v>94.911079999999984</v>
      </c>
      <c r="L128" s="40" t="s">
        <v>28</v>
      </c>
      <c r="M128" s="40" t="s">
        <v>29</v>
      </c>
      <c r="N128" s="35"/>
      <c r="O128" s="35"/>
      <c r="P128" s="40" t="s">
        <v>30</v>
      </c>
      <c r="Q128" s="40" t="s">
        <v>34</v>
      </c>
      <c r="R128" s="35"/>
      <c r="S128" s="35"/>
      <c r="T128" s="40" t="s">
        <v>30</v>
      </c>
      <c r="U128" s="40" t="s">
        <v>32</v>
      </c>
      <c r="V128" s="35"/>
      <c r="W128" s="35"/>
      <c r="X128" s="35" t="s">
        <v>30</v>
      </c>
      <c r="Y128" s="35" t="s">
        <v>33</v>
      </c>
      <c r="Z128" s="35"/>
      <c r="AA128" s="35"/>
      <c r="AB128" s="40" t="s">
        <v>30</v>
      </c>
      <c r="AC128" s="40" t="s">
        <v>34</v>
      </c>
      <c r="AD128" s="35"/>
      <c r="AE128" s="35"/>
      <c r="AF128" s="40" t="s">
        <v>35</v>
      </c>
      <c r="AG128" s="40" t="s">
        <v>29</v>
      </c>
      <c r="AH128" s="35"/>
      <c r="AI128" s="35"/>
      <c r="AJ128" s="40" t="s">
        <v>36</v>
      </c>
      <c r="AK128" s="40" t="s">
        <v>37</v>
      </c>
      <c r="AL128" s="35"/>
      <c r="AM128" s="35"/>
      <c r="AN128" s="40" t="s">
        <v>38</v>
      </c>
      <c r="AO128" s="40" t="s">
        <v>39</v>
      </c>
      <c r="AP128" s="35"/>
      <c r="AQ128" s="35"/>
      <c r="AR128" s="40" t="s">
        <v>40</v>
      </c>
      <c r="AS128" s="40" t="s">
        <v>41</v>
      </c>
      <c r="AT128" s="35"/>
      <c r="AU128" s="35"/>
      <c r="AV128" s="35"/>
      <c r="AW128" s="35"/>
      <c r="AX128" s="35"/>
      <c r="AY128" s="35"/>
      <c r="AZ128" s="40" t="s">
        <v>42</v>
      </c>
      <c r="BA128" s="40" t="s">
        <v>39</v>
      </c>
      <c r="BB128" s="35"/>
      <c r="BC128" s="35"/>
      <c r="BD128" s="40" t="s">
        <v>42</v>
      </c>
      <c r="BE128" s="40" t="s">
        <v>33</v>
      </c>
      <c r="BF128" s="35"/>
      <c r="BG128" s="35"/>
      <c r="BH128" s="40" t="s">
        <v>42</v>
      </c>
      <c r="BI128" s="40" t="s">
        <v>39</v>
      </c>
      <c r="BJ128" s="35"/>
      <c r="BK128" s="41"/>
      <c r="BL128" s="40" t="s">
        <v>43</v>
      </c>
      <c r="BM128" s="40" t="s">
        <v>44</v>
      </c>
      <c r="BN128" s="35"/>
      <c r="BO128" s="35"/>
      <c r="BP128" s="40" t="s">
        <v>45</v>
      </c>
      <c r="BQ128" s="40" t="s">
        <v>44</v>
      </c>
      <c r="BR128" s="35"/>
      <c r="BS128" s="35"/>
      <c r="BT128" s="40" t="s">
        <v>46</v>
      </c>
      <c r="BU128" s="40" t="s">
        <v>47</v>
      </c>
      <c r="BV128" s="35"/>
      <c r="BW128" s="35"/>
      <c r="BX128" s="40" t="s">
        <v>46</v>
      </c>
      <c r="BY128" s="40" t="s">
        <v>41</v>
      </c>
      <c r="BZ128" s="35"/>
      <c r="CA128" s="35"/>
      <c r="CB128" s="40" t="s">
        <v>46</v>
      </c>
      <c r="CC128" s="40" t="s">
        <v>48</v>
      </c>
      <c r="CD128" s="35"/>
      <c r="CE128" s="35"/>
      <c r="CF128" s="40" t="s">
        <v>46</v>
      </c>
      <c r="CG128" s="40" t="s">
        <v>48</v>
      </c>
      <c r="CH128" s="35"/>
      <c r="CI128" s="35"/>
      <c r="CJ128" s="40" t="s">
        <v>46</v>
      </c>
      <c r="CK128" s="40" t="s">
        <v>39</v>
      </c>
      <c r="CL128" s="35"/>
      <c r="CM128" s="35"/>
      <c r="CN128" s="40" t="s">
        <v>49</v>
      </c>
      <c r="CO128" s="40" t="s">
        <v>39</v>
      </c>
      <c r="CP128" s="35"/>
      <c r="CQ128" s="35"/>
      <c r="CR128" s="40" t="s">
        <v>50</v>
      </c>
      <c r="CS128" s="40" t="s">
        <v>51</v>
      </c>
      <c r="CT128" s="35"/>
      <c r="CU128" s="35"/>
      <c r="CV128" s="40" t="s">
        <v>50</v>
      </c>
      <c r="CW128" s="40" t="s">
        <v>39</v>
      </c>
      <c r="CX128" s="35">
        <v>1</v>
      </c>
      <c r="CY128" s="35">
        <v>0.73599999999999999</v>
      </c>
      <c r="CZ128" s="40" t="s">
        <v>50</v>
      </c>
      <c r="DA128" s="40" t="s">
        <v>39</v>
      </c>
      <c r="DB128" s="35"/>
      <c r="DC128" s="35"/>
      <c r="DD128" s="40" t="s">
        <v>59</v>
      </c>
      <c r="DE128" s="40" t="s">
        <v>60</v>
      </c>
      <c r="DF128" s="35"/>
      <c r="DG128" s="35"/>
      <c r="DH128" s="40" t="s">
        <v>52</v>
      </c>
      <c r="DI128" s="40" t="s">
        <v>53</v>
      </c>
      <c r="DJ128" s="35"/>
      <c r="DK128" s="35"/>
      <c r="DL128" s="40" t="s">
        <v>31</v>
      </c>
      <c r="DM128" s="41"/>
    </row>
    <row r="129" spans="1:118" ht="15.75" customHeight="1" x14ac:dyDescent="0.25">
      <c r="A129" s="6">
        <v>128</v>
      </c>
      <c r="B129" s="6">
        <v>1</v>
      </c>
      <c r="C129" s="9" t="s">
        <v>411</v>
      </c>
      <c r="D129" s="8" t="s">
        <v>373</v>
      </c>
      <c r="E129" s="6">
        <v>80.941000000000003</v>
      </c>
      <c r="F129" s="6">
        <v>17.986000000000001</v>
      </c>
      <c r="G129" s="6">
        <v>62.954999999999998</v>
      </c>
      <c r="H129" s="10">
        <v>37.886519999999997</v>
      </c>
      <c r="I129" s="3">
        <f t="shared" si="4"/>
        <v>100.84152</v>
      </c>
      <c r="J129" s="3">
        <f t="shared" si="3"/>
        <v>0</v>
      </c>
      <c r="K129" s="3">
        <f t="shared" si="5"/>
        <v>100.84152</v>
      </c>
      <c r="L129" s="1" t="s">
        <v>28</v>
      </c>
      <c r="M129" s="1" t="s">
        <v>29</v>
      </c>
      <c r="N129" s="6"/>
      <c r="O129" s="6"/>
      <c r="P129" s="1" t="s">
        <v>30</v>
      </c>
      <c r="Q129" s="1" t="s">
        <v>34</v>
      </c>
      <c r="R129" s="6"/>
      <c r="S129" s="6"/>
      <c r="T129" s="1" t="s">
        <v>30</v>
      </c>
      <c r="U129" s="1" t="s">
        <v>32</v>
      </c>
      <c r="V129" s="6"/>
      <c r="W129" s="6"/>
      <c r="X129" s="6" t="s">
        <v>30</v>
      </c>
      <c r="Y129" s="6" t="s">
        <v>33</v>
      </c>
      <c r="Z129" s="6"/>
      <c r="AA129" s="6"/>
      <c r="AB129" s="1" t="s">
        <v>30</v>
      </c>
      <c r="AC129" s="1" t="s">
        <v>34</v>
      </c>
      <c r="AD129" s="6"/>
      <c r="AE129" s="6"/>
      <c r="AF129" s="1" t="s">
        <v>35</v>
      </c>
      <c r="AG129" s="1" t="s">
        <v>29</v>
      </c>
      <c r="AH129" s="6"/>
      <c r="AI129" s="6"/>
      <c r="AJ129" s="1" t="s">
        <v>36</v>
      </c>
      <c r="AK129" s="1" t="s">
        <v>37</v>
      </c>
      <c r="AL129" s="6"/>
      <c r="AM129" s="6"/>
      <c r="AN129" s="1" t="s">
        <v>38</v>
      </c>
      <c r="AO129" s="1" t="s">
        <v>39</v>
      </c>
      <c r="AP129" s="6"/>
      <c r="AQ129" s="6"/>
      <c r="AR129" s="1" t="s">
        <v>40</v>
      </c>
      <c r="AS129" s="1" t="s">
        <v>41</v>
      </c>
      <c r="AT129" s="6"/>
      <c r="AU129" s="6"/>
      <c r="AV129" s="6"/>
      <c r="AW129" s="6"/>
      <c r="AX129" s="6"/>
      <c r="AY129" s="6"/>
      <c r="AZ129" s="1" t="s">
        <v>42</v>
      </c>
      <c r="BA129" s="1" t="s">
        <v>39</v>
      </c>
      <c r="BB129" s="6"/>
      <c r="BC129" s="6"/>
      <c r="BD129" s="1" t="s">
        <v>42</v>
      </c>
      <c r="BE129" s="1" t="s">
        <v>33</v>
      </c>
      <c r="BF129" s="6"/>
      <c r="BG129" s="6"/>
      <c r="BH129" s="1" t="s">
        <v>42</v>
      </c>
      <c r="BI129" s="1" t="s">
        <v>39</v>
      </c>
      <c r="BJ129" s="6"/>
      <c r="BK129" s="11"/>
      <c r="BL129" s="1" t="s">
        <v>43</v>
      </c>
      <c r="BM129" s="1" t="s">
        <v>44</v>
      </c>
      <c r="BN129" s="6"/>
      <c r="BO129" s="6"/>
      <c r="BP129" s="1" t="s">
        <v>45</v>
      </c>
      <c r="BQ129" s="1" t="s">
        <v>44</v>
      </c>
      <c r="BR129" s="6"/>
      <c r="BS129" s="6"/>
      <c r="BT129" s="1" t="s">
        <v>46</v>
      </c>
      <c r="BU129" s="1" t="s">
        <v>47</v>
      </c>
      <c r="BV129" s="6"/>
      <c r="BW129" s="6"/>
      <c r="BX129" s="1" t="s">
        <v>46</v>
      </c>
      <c r="BY129" s="1" t="s">
        <v>41</v>
      </c>
      <c r="BZ129" s="6"/>
      <c r="CA129" s="6"/>
      <c r="CB129" s="1" t="s">
        <v>46</v>
      </c>
      <c r="CC129" s="1" t="s">
        <v>48</v>
      </c>
      <c r="CD129" s="6"/>
      <c r="CE129" s="6"/>
      <c r="CF129" s="1" t="s">
        <v>46</v>
      </c>
      <c r="CG129" s="1" t="s">
        <v>48</v>
      </c>
      <c r="CH129" s="6"/>
      <c r="CI129" s="6"/>
      <c r="CJ129" s="1" t="s">
        <v>46</v>
      </c>
      <c r="CK129" s="1" t="s">
        <v>39</v>
      </c>
      <c r="CL129" s="6"/>
      <c r="CM129" s="6"/>
      <c r="CN129" s="1" t="s">
        <v>49</v>
      </c>
      <c r="CO129" s="1" t="s">
        <v>39</v>
      </c>
      <c r="CP129" s="6"/>
      <c r="CQ129" s="6"/>
      <c r="CR129" s="1" t="s">
        <v>50</v>
      </c>
      <c r="CS129" s="1" t="s">
        <v>51</v>
      </c>
      <c r="CT129" s="6"/>
      <c r="CU129" s="6"/>
      <c r="CV129" s="1" t="s">
        <v>50</v>
      </c>
      <c r="CW129" s="1" t="s">
        <v>39</v>
      </c>
      <c r="CX129" s="6"/>
      <c r="CY129" s="6"/>
      <c r="CZ129" s="1" t="s">
        <v>50</v>
      </c>
      <c r="DA129" s="1" t="s">
        <v>39</v>
      </c>
      <c r="DB129" s="6"/>
      <c r="DC129" s="6"/>
      <c r="DD129" s="1" t="s">
        <v>59</v>
      </c>
      <c r="DE129" s="1" t="s">
        <v>60</v>
      </c>
      <c r="DF129" s="6"/>
      <c r="DG129" s="6"/>
      <c r="DH129" s="1" t="s">
        <v>52</v>
      </c>
      <c r="DI129" s="1" t="s">
        <v>53</v>
      </c>
      <c r="DJ129" s="6"/>
      <c r="DK129" s="6"/>
      <c r="DL129" s="1" t="s">
        <v>31</v>
      </c>
      <c r="DM129" s="11"/>
    </row>
    <row r="130" spans="1:118" ht="15.75" customHeight="1" x14ac:dyDescent="0.25">
      <c r="A130" s="6">
        <v>129</v>
      </c>
      <c r="B130" s="6">
        <v>1</v>
      </c>
      <c r="C130" s="9" t="s">
        <v>154</v>
      </c>
      <c r="D130" s="8" t="s">
        <v>373</v>
      </c>
      <c r="E130" s="6">
        <v>205.625</v>
      </c>
      <c r="F130" s="6">
        <v>17.501999999999999</v>
      </c>
      <c r="G130" s="6">
        <v>28.916</v>
      </c>
      <c r="H130" s="10">
        <v>101.2368</v>
      </c>
      <c r="I130" s="3">
        <f t="shared" si="4"/>
        <v>130.15280000000001</v>
      </c>
      <c r="J130" s="3">
        <f t="shared" ref="J130:J193" si="6">O130+S130+W130+AA130+AE130+AI130+AM130+AQ130+AU130+AY130+BC130+BG130+BK130+BO130+BS130+BW130+CA130+CE130+CI130+CM130+CQ130+CU130+CY130+DC130+DG130+DK130+DM130</f>
        <v>0</v>
      </c>
      <c r="K130" s="3">
        <f t="shared" si="5"/>
        <v>130.15280000000001</v>
      </c>
      <c r="L130" s="1" t="s">
        <v>28</v>
      </c>
      <c r="M130" s="1" t="s">
        <v>29</v>
      </c>
      <c r="N130" s="6"/>
      <c r="O130" s="6"/>
      <c r="P130" s="1" t="s">
        <v>30</v>
      </c>
      <c r="Q130" s="1" t="s">
        <v>34</v>
      </c>
      <c r="R130" s="6"/>
      <c r="S130" s="6"/>
      <c r="T130" s="1" t="s">
        <v>30</v>
      </c>
      <c r="U130" s="1" t="s">
        <v>32</v>
      </c>
      <c r="V130" s="6"/>
      <c r="W130" s="6"/>
      <c r="X130" s="6" t="s">
        <v>30</v>
      </c>
      <c r="Y130" s="6" t="s">
        <v>33</v>
      </c>
      <c r="Z130" s="6"/>
      <c r="AA130" s="6"/>
      <c r="AB130" s="1" t="s">
        <v>30</v>
      </c>
      <c r="AC130" s="1" t="s">
        <v>34</v>
      </c>
      <c r="AD130" s="6"/>
      <c r="AE130" s="6"/>
      <c r="AF130" s="1" t="s">
        <v>35</v>
      </c>
      <c r="AG130" s="1" t="s">
        <v>29</v>
      </c>
      <c r="AH130" s="6"/>
      <c r="AI130" s="6"/>
      <c r="AJ130" s="1" t="s">
        <v>36</v>
      </c>
      <c r="AK130" s="1" t="s">
        <v>37</v>
      </c>
      <c r="AL130" s="6"/>
      <c r="AM130" s="6"/>
      <c r="AN130" s="1" t="s">
        <v>38</v>
      </c>
      <c r="AO130" s="1" t="s">
        <v>39</v>
      </c>
      <c r="AP130" s="6"/>
      <c r="AQ130" s="6"/>
      <c r="AR130" s="1" t="s">
        <v>40</v>
      </c>
      <c r="AS130" s="1" t="s">
        <v>41</v>
      </c>
      <c r="AT130" s="6"/>
      <c r="AU130" s="6"/>
      <c r="AV130" s="6"/>
      <c r="AW130" s="6"/>
      <c r="AX130" s="6"/>
      <c r="AY130" s="6"/>
      <c r="AZ130" s="1" t="s">
        <v>42</v>
      </c>
      <c r="BA130" s="1" t="s">
        <v>39</v>
      </c>
      <c r="BB130" s="6"/>
      <c r="BC130" s="6"/>
      <c r="BD130" s="1" t="s">
        <v>42</v>
      </c>
      <c r="BE130" s="1" t="s">
        <v>33</v>
      </c>
      <c r="BF130" s="6"/>
      <c r="BG130" s="6"/>
      <c r="BH130" s="1" t="s">
        <v>42</v>
      </c>
      <c r="BI130" s="1" t="s">
        <v>39</v>
      </c>
      <c r="BJ130" s="6"/>
      <c r="BK130" s="11"/>
      <c r="BL130" s="1" t="s">
        <v>43</v>
      </c>
      <c r="BM130" s="1" t="s">
        <v>44</v>
      </c>
      <c r="BN130" s="6"/>
      <c r="BO130" s="6"/>
      <c r="BP130" s="1" t="s">
        <v>45</v>
      </c>
      <c r="BQ130" s="1" t="s">
        <v>44</v>
      </c>
      <c r="BR130" s="6"/>
      <c r="BS130" s="6"/>
      <c r="BT130" s="1" t="s">
        <v>46</v>
      </c>
      <c r="BU130" s="1" t="s">
        <v>47</v>
      </c>
      <c r="BV130" s="6"/>
      <c r="BW130" s="6"/>
      <c r="BX130" s="1" t="s">
        <v>46</v>
      </c>
      <c r="BY130" s="1" t="s">
        <v>41</v>
      </c>
      <c r="BZ130" s="6"/>
      <c r="CA130" s="6"/>
      <c r="CB130" s="1" t="s">
        <v>46</v>
      </c>
      <c r="CC130" s="1" t="s">
        <v>48</v>
      </c>
      <c r="CD130" s="6"/>
      <c r="CE130" s="6"/>
      <c r="CF130" s="1" t="s">
        <v>46</v>
      </c>
      <c r="CG130" s="1" t="s">
        <v>48</v>
      </c>
      <c r="CH130" s="6"/>
      <c r="CI130" s="6"/>
      <c r="CJ130" s="1" t="s">
        <v>46</v>
      </c>
      <c r="CK130" s="1" t="s">
        <v>39</v>
      </c>
      <c r="CL130" s="6"/>
      <c r="CM130" s="6"/>
      <c r="CN130" s="1" t="s">
        <v>49</v>
      </c>
      <c r="CO130" s="1" t="s">
        <v>39</v>
      </c>
      <c r="CP130" s="6"/>
      <c r="CQ130" s="6"/>
      <c r="CR130" s="1" t="s">
        <v>50</v>
      </c>
      <c r="CS130" s="1" t="s">
        <v>51</v>
      </c>
      <c r="CT130" s="6"/>
      <c r="CU130" s="6"/>
      <c r="CV130" s="1" t="s">
        <v>50</v>
      </c>
      <c r="CW130" s="1" t="s">
        <v>39</v>
      </c>
      <c r="CX130" s="6"/>
      <c r="CY130" s="6"/>
      <c r="CZ130" s="1" t="s">
        <v>50</v>
      </c>
      <c r="DA130" s="1" t="s">
        <v>39</v>
      </c>
      <c r="DB130" s="6"/>
      <c r="DC130" s="6"/>
      <c r="DD130" s="1" t="s">
        <v>59</v>
      </c>
      <c r="DE130" s="1" t="s">
        <v>60</v>
      </c>
      <c r="DF130" s="6"/>
      <c r="DG130" s="6"/>
      <c r="DH130" s="1" t="s">
        <v>52</v>
      </c>
      <c r="DI130" s="1" t="s">
        <v>53</v>
      </c>
      <c r="DJ130" s="6"/>
      <c r="DK130" s="6"/>
      <c r="DL130" s="1" t="s">
        <v>31</v>
      </c>
      <c r="DM130" s="11"/>
    </row>
    <row r="131" spans="1:118" s="42" customFormat="1" ht="15.75" customHeight="1" x14ac:dyDescent="0.25">
      <c r="A131" s="35">
        <v>130</v>
      </c>
      <c r="B131" s="35">
        <v>1</v>
      </c>
      <c r="C131" s="36" t="s">
        <v>155</v>
      </c>
      <c r="D131" s="37" t="s">
        <v>373</v>
      </c>
      <c r="E131" s="35">
        <v>2.9580000000000002</v>
      </c>
      <c r="F131" s="35">
        <v>75.192999999999998</v>
      </c>
      <c r="G131" s="35">
        <v>-84.683000000000007</v>
      </c>
      <c r="H131" s="38">
        <v>202.83647999999999</v>
      </c>
      <c r="I131" s="39">
        <f t="shared" ref="I131:I194" si="7">(G131+H131)</f>
        <v>118.15347999999999</v>
      </c>
      <c r="J131" s="39">
        <f t="shared" si="6"/>
        <v>2.1659999999999999</v>
      </c>
      <c r="K131" s="3">
        <f t="shared" ref="K131:K194" si="8">I131-J131</f>
        <v>115.98747999999999</v>
      </c>
      <c r="L131" s="40" t="s">
        <v>28</v>
      </c>
      <c r="M131" s="40" t="s">
        <v>29</v>
      </c>
      <c r="N131" s="35"/>
      <c r="O131" s="35"/>
      <c r="P131" s="40" t="s">
        <v>30</v>
      </c>
      <c r="Q131" s="40" t="s">
        <v>34</v>
      </c>
      <c r="R131" s="35"/>
      <c r="S131" s="35"/>
      <c r="T131" s="40" t="s">
        <v>30</v>
      </c>
      <c r="U131" s="40" t="s">
        <v>32</v>
      </c>
      <c r="V131" s="35"/>
      <c r="W131" s="35"/>
      <c r="X131" s="35" t="s">
        <v>30</v>
      </c>
      <c r="Y131" s="35" t="s">
        <v>33</v>
      </c>
      <c r="Z131" s="35"/>
      <c r="AA131" s="35"/>
      <c r="AB131" s="40" t="s">
        <v>30</v>
      </c>
      <c r="AC131" s="40" t="s">
        <v>34</v>
      </c>
      <c r="AD131" s="35"/>
      <c r="AE131" s="35"/>
      <c r="AF131" s="40" t="s">
        <v>35</v>
      </c>
      <c r="AG131" s="40" t="s">
        <v>29</v>
      </c>
      <c r="AH131" s="35"/>
      <c r="AI131" s="35"/>
      <c r="AJ131" s="40" t="s">
        <v>36</v>
      </c>
      <c r="AK131" s="40" t="s">
        <v>37</v>
      </c>
      <c r="AL131" s="35"/>
      <c r="AM131" s="35"/>
      <c r="AN131" s="40" t="s">
        <v>38</v>
      </c>
      <c r="AO131" s="40" t="s">
        <v>39</v>
      </c>
      <c r="AP131" s="35"/>
      <c r="AQ131" s="35"/>
      <c r="AR131" s="40" t="s">
        <v>40</v>
      </c>
      <c r="AS131" s="40" t="s">
        <v>41</v>
      </c>
      <c r="AT131" s="35"/>
      <c r="AU131" s="35"/>
      <c r="AV131" s="35"/>
      <c r="AW131" s="35"/>
      <c r="AX131" s="35"/>
      <c r="AY131" s="35"/>
      <c r="AZ131" s="40" t="s">
        <v>42</v>
      </c>
      <c r="BA131" s="40" t="s">
        <v>39</v>
      </c>
      <c r="BB131" s="35"/>
      <c r="BC131" s="35"/>
      <c r="BD131" s="40" t="s">
        <v>42</v>
      </c>
      <c r="BE131" s="40" t="s">
        <v>33</v>
      </c>
      <c r="BF131" s="35"/>
      <c r="BG131" s="35"/>
      <c r="BH131" s="40" t="s">
        <v>42</v>
      </c>
      <c r="BI131" s="40" t="s">
        <v>39</v>
      </c>
      <c r="BJ131" s="35"/>
      <c r="BK131" s="41"/>
      <c r="BL131" s="40" t="s">
        <v>43</v>
      </c>
      <c r="BM131" s="40" t="s">
        <v>44</v>
      </c>
      <c r="BN131" s="35"/>
      <c r="BO131" s="35"/>
      <c r="BP131" s="40" t="s">
        <v>45</v>
      </c>
      <c r="BQ131" s="40" t="s">
        <v>44</v>
      </c>
      <c r="BR131" s="35"/>
      <c r="BS131" s="35"/>
      <c r="BT131" s="40" t="s">
        <v>46</v>
      </c>
      <c r="BU131" s="40" t="s">
        <v>47</v>
      </c>
      <c r="BV131" s="35"/>
      <c r="BW131" s="35"/>
      <c r="BX131" s="40" t="s">
        <v>46</v>
      </c>
      <c r="BY131" s="40" t="s">
        <v>41</v>
      </c>
      <c r="BZ131" s="35"/>
      <c r="CA131" s="35"/>
      <c r="CB131" s="40" t="s">
        <v>46</v>
      </c>
      <c r="CC131" s="40" t="s">
        <v>48</v>
      </c>
      <c r="CD131" s="35"/>
      <c r="CE131" s="35"/>
      <c r="CF131" s="40" t="s">
        <v>46</v>
      </c>
      <c r="CG131" s="40" t="s">
        <v>48</v>
      </c>
      <c r="CH131" s="35"/>
      <c r="CI131" s="35"/>
      <c r="CJ131" s="40" t="s">
        <v>46</v>
      </c>
      <c r="CK131" s="40" t="s">
        <v>39</v>
      </c>
      <c r="CL131" s="35"/>
      <c r="CM131" s="35"/>
      <c r="CN131" s="40" t="s">
        <v>49</v>
      </c>
      <c r="CO131" s="40" t="s">
        <v>39</v>
      </c>
      <c r="CP131" s="35"/>
      <c r="CQ131" s="35"/>
      <c r="CR131" s="40" t="s">
        <v>50</v>
      </c>
      <c r="CS131" s="40" t="s">
        <v>51</v>
      </c>
      <c r="CT131" s="35"/>
      <c r="CU131" s="35"/>
      <c r="CV131" s="40" t="s">
        <v>50</v>
      </c>
      <c r="CW131" s="40" t="s">
        <v>39</v>
      </c>
      <c r="CX131" s="35"/>
      <c r="CY131" s="35"/>
      <c r="CZ131" s="40" t="s">
        <v>50</v>
      </c>
      <c r="DA131" s="40" t="s">
        <v>39</v>
      </c>
      <c r="DB131" s="35"/>
      <c r="DC131" s="35"/>
      <c r="DD131" s="40" t="s">
        <v>59</v>
      </c>
      <c r="DE131" s="40" t="s">
        <v>60</v>
      </c>
      <c r="DF131" s="35"/>
      <c r="DG131" s="35"/>
      <c r="DH131" s="40" t="s">
        <v>52</v>
      </c>
      <c r="DI131" s="40" t="s">
        <v>53</v>
      </c>
      <c r="DJ131" s="35"/>
      <c r="DK131" s="35"/>
      <c r="DL131" s="40" t="s">
        <v>31</v>
      </c>
      <c r="DM131" s="41">
        <v>2.1659999999999999</v>
      </c>
      <c r="DN131" s="42" t="s">
        <v>518</v>
      </c>
    </row>
    <row r="132" spans="1:118" s="12" customFormat="1" ht="15.75" customHeight="1" x14ac:dyDescent="0.25">
      <c r="A132" s="6">
        <v>131</v>
      </c>
      <c r="B132" s="6">
        <v>1</v>
      </c>
      <c r="C132" s="9" t="s">
        <v>156</v>
      </c>
      <c r="D132" s="8" t="s">
        <v>373</v>
      </c>
      <c r="E132" s="6">
        <v>-21.157</v>
      </c>
      <c r="F132" s="6">
        <v>39.027000000000001</v>
      </c>
      <c r="G132" s="6">
        <v>-62.488</v>
      </c>
      <c r="H132" s="10">
        <v>171.05892</v>
      </c>
      <c r="I132" s="3">
        <f t="shared" si="7"/>
        <v>108.57092</v>
      </c>
      <c r="J132" s="3">
        <f t="shared" si="6"/>
        <v>0</v>
      </c>
      <c r="K132" s="3">
        <f t="shared" si="8"/>
        <v>108.57092</v>
      </c>
      <c r="L132" s="1" t="s">
        <v>28</v>
      </c>
      <c r="M132" s="1" t="s">
        <v>29</v>
      </c>
      <c r="N132" s="6"/>
      <c r="O132" s="6"/>
      <c r="P132" s="1" t="s">
        <v>30</v>
      </c>
      <c r="Q132" s="1" t="s">
        <v>34</v>
      </c>
      <c r="R132" s="6"/>
      <c r="S132" s="6"/>
      <c r="T132" s="1" t="s">
        <v>30</v>
      </c>
      <c r="U132" s="1" t="s">
        <v>32</v>
      </c>
      <c r="V132" s="6"/>
      <c r="W132" s="6"/>
      <c r="X132" s="6" t="s">
        <v>30</v>
      </c>
      <c r="Y132" s="6" t="s">
        <v>33</v>
      </c>
      <c r="Z132" s="6"/>
      <c r="AA132" s="6"/>
      <c r="AB132" s="1" t="s">
        <v>30</v>
      </c>
      <c r="AC132" s="1" t="s">
        <v>34</v>
      </c>
      <c r="AD132" s="6"/>
      <c r="AE132" s="6"/>
      <c r="AF132" s="1" t="s">
        <v>35</v>
      </c>
      <c r="AG132" s="1" t="s">
        <v>29</v>
      </c>
      <c r="AH132" s="6"/>
      <c r="AI132" s="6"/>
      <c r="AJ132" s="1" t="s">
        <v>36</v>
      </c>
      <c r="AK132" s="1" t="s">
        <v>37</v>
      </c>
      <c r="AL132" s="6"/>
      <c r="AM132" s="6"/>
      <c r="AN132" s="1" t="s">
        <v>38</v>
      </c>
      <c r="AO132" s="1" t="s">
        <v>39</v>
      </c>
      <c r="AP132" s="6"/>
      <c r="AQ132" s="6"/>
      <c r="AR132" s="1" t="s">
        <v>40</v>
      </c>
      <c r="AS132" s="1" t="s">
        <v>41</v>
      </c>
      <c r="AT132" s="6"/>
      <c r="AU132" s="6"/>
      <c r="AV132" s="6"/>
      <c r="AW132" s="6"/>
      <c r="AX132" s="6"/>
      <c r="AY132" s="6"/>
      <c r="AZ132" s="1" t="s">
        <v>42</v>
      </c>
      <c r="BA132" s="1" t="s">
        <v>39</v>
      </c>
      <c r="BB132" s="6"/>
      <c r="BC132" s="6"/>
      <c r="BD132" s="1" t="s">
        <v>42</v>
      </c>
      <c r="BE132" s="1" t="s">
        <v>33</v>
      </c>
      <c r="BF132" s="6"/>
      <c r="BG132" s="6"/>
      <c r="BH132" s="1" t="s">
        <v>42</v>
      </c>
      <c r="BI132" s="1" t="s">
        <v>39</v>
      </c>
      <c r="BJ132" s="6"/>
      <c r="BK132" s="11"/>
      <c r="BL132" s="1" t="s">
        <v>43</v>
      </c>
      <c r="BM132" s="1" t="s">
        <v>44</v>
      </c>
      <c r="BN132" s="6"/>
      <c r="BO132" s="6"/>
      <c r="BP132" s="1" t="s">
        <v>45</v>
      </c>
      <c r="BQ132" s="1" t="s">
        <v>44</v>
      </c>
      <c r="BR132" s="6"/>
      <c r="BS132" s="6"/>
      <c r="BT132" s="1" t="s">
        <v>46</v>
      </c>
      <c r="BU132" s="1" t="s">
        <v>47</v>
      </c>
      <c r="BV132" s="6"/>
      <c r="BW132" s="6"/>
      <c r="BX132" s="1" t="s">
        <v>46</v>
      </c>
      <c r="BY132" s="1" t="s">
        <v>41</v>
      </c>
      <c r="BZ132" s="6"/>
      <c r="CA132" s="6"/>
      <c r="CB132" s="1" t="s">
        <v>46</v>
      </c>
      <c r="CC132" s="1" t="s">
        <v>48</v>
      </c>
      <c r="CD132" s="6"/>
      <c r="CE132" s="6"/>
      <c r="CF132" s="1" t="s">
        <v>46</v>
      </c>
      <c r="CG132" s="1" t="s">
        <v>48</v>
      </c>
      <c r="CH132" s="6"/>
      <c r="CI132" s="6"/>
      <c r="CJ132" s="1" t="s">
        <v>46</v>
      </c>
      <c r="CK132" s="1" t="s">
        <v>39</v>
      </c>
      <c r="CL132" s="6"/>
      <c r="CM132" s="6"/>
      <c r="CN132" s="1" t="s">
        <v>49</v>
      </c>
      <c r="CO132" s="1" t="s">
        <v>39</v>
      </c>
      <c r="CP132" s="6"/>
      <c r="CQ132" s="6"/>
      <c r="CR132" s="1" t="s">
        <v>50</v>
      </c>
      <c r="CS132" s="1" t="s">
        <v>51</v>
      </c>
      <c r="CT132" s="6"/>
      <c r="CU132" s="6"/>
      <c r="CV132" s="1" t="s">
        <v>50</v>
      </c>
      <c r="CW132" s="1" t="s">
        <v>39</v>
      </c>
      <c r="CX132" s="6"/>
      <c r="CY132" s="6"/>
      <c r="CZ132" s="1" t="s">
        <v>50</v>
      </c>
      <c r="DA132" s="1" t="s">
        <v>39</v>
      </c>
      <c r="DB132" s="6"/>
      <c r="DC132" s="6"/>
      <c r="DD132" s="1" t="s">
        <v>59</v>
      </c>
      <c r="DE132" s="1" t="s">
        <v>60</v>
      </c>
      <c r="DF132" s="6"/>
      <c r="DG132" s="6"/>
      <c r="DH132" s="1" t="s">
        <v>52</v>
      </c>
      <c r="DI132" s="1" t="s">
        <v>53</v>
      </c>
      <c r="DJ132" s="6"/>
      <c r="DK132" s="6"/>
      <c r="DL132" s="1" t="s">
        <v>31</v>
      </c>
      <c r="DM132" s="11"/>
    </row>
    <row r="133" spans="1:118" s="34" customFormat="1" ht="15.75" customHeight="1" x14ac:dyDescent="0.25">
      <c r="A133" s="27">
        <v>132</v>
      </c>
      <c r="B133" s="27">
        <v>1</v>
      </c>
      <c r="C133" s="28" t="s">
        <v>412</v>
      </c>
      <c r="D133" s="29" t="s">
        <v>373</v>
      </c>
      <c r="E133" s="27">
        <v>-119.47799999999999</v>
      </c>
      <c r="F133" s="27">
        <v>171.28899999999999</v>
      </c>
      <c r="G133" s="27">
        <v>-328.67899999999997</v>
      </c>
      <c r="H133" s="30">
        <v>105.46080000000001</v>
      </c>
      <c r="I133" s="31">
        <f t="shared" si="7"/>
        <v>-223.21819999999997</v>
      </c>
      <c r="J133" s="31">
        <f t="shared" si="6"/>
        <v>0</v>
      </c>
      <c r="K133" s="3">
        <f t="shared" si="8"/>
        <v>-223.21819999999997</v>
      </c>
      <c r="L133" s="32" t="s">
        <v>28</v>
      </c>
      <c r="M133" s="32" t="s">
        <v>29</v>
      </c>
      <c r="N133" s="27"/>
      <c r="O133" s="27"/>
      <c r="P133" s="32" t="s">
        <v>30</v>
      </c>
      <c r="Q133" s="32" t="s">
        <v>34</v>
      </c>
      <c r="R133" s="27"/>
      <c r="S133" s="27"/>
      <c r="T133" s="32" t="s">
        <v>30</v>
      </c>
      <c r="U133" s="32" t="s">
        <v>32</v>
      </c>
      <c r="V133" s="27"/>
      <c r="W133" s="27"/>
      <c r="X133" s="27" t="s">
        <v>30</v>
      </c>
      <c r="Y133" s="27" t="s">
        <v>33</v>
      </c>
      <c r="Z133" s="27"/>
      <c r="AA133" s="27"/>
      <c r="AB133" s="32" t="s">
        <v>30</v>
      </c>
      <c r="AC133" s="32" t="s">
        <v>34</v>
      </c>
      <c r="AD133" s="27"/>
      <c r="AE133" s="27"/>
      <c r="AF133" s="32" t="s">
        <v>35</v>
      </c>
      <c r="AG133" s="32" t="s">
        <v>29</v>
      </c>
      <c r="AH133" s="27"/>
      <c r="AI133" s="27"/>
      <c r="AJ133" s="32" t="s">
        <v>36</v>
      </c>
      <c r="AK133" s="32" t="s">
        <v>37</v>
      </c>
      <c r="AL133" s="27"/>
      <c r="AM133" s="27"/>
      <c r="AN133" s="32" t="s">
        <v>38</v>
      </c>
      <c r="AO133" s="32" t="s">
        <v>39</v>
      </c>
      <c r="AP133" s="27"/>
      <c r="AQ133" s="27"/>
      <c r="AR133" s="32" t="s">
        <v>40</v>
      </c>
      <c r="AS133" s="32" t="s">
        <v>41</v>
      </c>
      <c r="AT133" s="27"/>
      <c r="AU133" s="27"/>
      <c r="AV133" s="27"/>
      <c r="AW133" s="27"/>
      <c r="AX133" s="27"/>
      <c r="AY133" s="27"/>
      <c r="AZ133" s="32" t="s">
        <v>42</v>
      </c>
      <c r="BA133" s="32" t="s">
        <v>39</v>
      </c>
      <c r="BB133" s="27"/>
      <c r="BC133" s="27"/>
      <c r="BD133" s="32" t="s">
        <v>42</v>
      </c>
      <c r="BE133" s="32" t="s">
        <v>33</v>
      </c>
      <c r="BF133" s="27"/>
      <c r="BG133" s="27"/>
      <c r="BH133" s="32" t="s">
        <v>42</v>
      </c>
      <c r="BI133" s="32" t="s">
        <v>39</v>
      </c>
      <c r="BJ133" s="27"/>
      <c r="BK133" s="33"/>
      <c r="BL133" s="32" t="s">
        <v>43</v>
      </c>
      <c r="BM133" s="32" t="s">
        <v>44</v>
      </c>
      <c r="BN133" s="27"/>
      <c r="BO133" s="27"/>
      <c r="BP133" s="32" t="s">
        <v>45</v>
      </c>
      <c r="BQ133" s="32" t="s">
        <v>44</v>
      </c>
      <c r="BR133" s="27"/>
      <c r="BS133" s="27"/>
      <c r="BT133" s="32" t="s">
        <v>46</v>
      </c>
      <c r="BU133" s="32" t="s">
        <v>47</v>
      </c>
      <c r="BV133" s="27"/>
      <c r="BW133" s="27"/>
      <c r="BX133" s="32" t="s">
        <v>46</v>
      </c>
      <c r="BY133" s="32" t="s">
        <v>41</v>
      </c>
      <c r="BZ133" s="27"/>
      <c r="CA133" s="27"/>
      <c r="CB133" s="32" t="s">
        <v>46</v>
      </c>
      <c r="CC133" s="32" t="s">
        <v>48</v>
      </c>
      <c r="CD133" s="27"/>
      <c r="CE133" s="27"/>
      <c r="CF133" s="32" t="s">
        <v>46</v>
      </c>
      <c r="CG133" s="32" t="s">
        <v>48</v>
      </c>
      <c r="CH133" s="27"/>
      <c r="CI133" s="27"/>
      <c r="CJ133" s="32" t="s">
        <v>46</v>
      </c>
      <c r="CK133" s="32" t="s">
        <v>39</v>
      </c>
      <c r="CL133" s="27"/>
      <c r="CM133" s="27"/>
      <c r="CN133" s="32" t="s">
        <v>49</v>
      </c>
      <c r="CO133" s="32" t="s">
        <v>39</v>
      </c>
      <c r="CP133" s="27"/>
      <c r="CQ133" s="27"/>
      <c r="CR133" s="32" t="s">
        <v>50</v>
      </c>
      <c r="CS133" s="32" t="s">
        <v>51</v>
      </c>
      <c r="CT133" s="27"/>
      <c r="CU133" s="27"/>
      <c r="CV133" s="32" t="s">
        <v>50</v>
      </c>
      <c r="CW133" s="32" t="s">
        <v>39</v>
      </c>
      <c r="CX133" s="27"/>
      <c r="CY133" s="27"/>
      <c r="CZ133" s="32" t="s">
        <v>50</v>
      </c>
      <c r="DA133" s="32" t="s">
        <v>39</v>
      </c>
      <c r="DB133" s="27"/>
      <c r="DC133" s="27"/>
      <c r="DD133" s="32" t="s">
        <v>59</v>
      </c>
      <c r="DE133" s="32" t="s">
        <v>60</v>
      </c>
      <c r="DF133" s="27"/>
      <c r="DG133" s="27"/>
      <c r="DH133" s="32" t="s">
        <v>52</v>
      </c>
      <c r="DI133" s="32" t="s">
        <v>53</v>
      </c>
      <c r="DJ133" s="27"/>
      <c r="DK133" s="27"/>
      <c r="DL133" s="1" t="s">
        <v>31</v>
      </c>
      <c r="DM133" s="33"/>
    </row>
    <row r="134" spans="1:118" s="34" customFormat="1" ht="15.75" customHeight="1" x14ac:dyDescent="0.25">
      <c r="A134" s="27">
        <v>133</v>
      </c>
      <c r="B134" s="27">
        <v>1</v>
      </c>
      <c r="C134" s="28" t="s">
        <v>413</v>
      </c>
      <c r="D134" s="29" t="s">
        <v>373</v>
      </c>
      <c r="E134" s="27">
        <v>-55.406999999999996</v>
      </c>
      <c r="F134" s="27">
        <v>0.182</v>
      </c>
      <c r="G134" s="27">
        <v>-78.319000000000003</v>
      </c>
      <c r="H134" s="30">
        <v>29.315519999999999</v>
      </c>
      <c r="I134" s="31">
        <f t="shared" si="7"/>
        <v>-49.003480000000003</v>
      </c>
      <c r="J134" s="31">
        <f t="shared" si="6"/>
        <v>0</v>
      </c>
      <c r="K134" s="3">
        <f t="shared" si="8"/>
        <v>-49.003480000000003</v>
      </c>
      <c r="L134" s="32" t="s">
        <v>28</v>
      </c>
      <c r="M134" s="32" t="s">
        <v>29</v>
      </c>
      <c r="N134" s="27"/>
      <c r="O134" s="27"/>
      <c r="P134" s="32" t="s">
        <v>30</v>
      </c>
      <c r="Q134" s="32" t="s">
        <v>34</v>
      </c>
      <c r="R134" s="27"/>
      <c r="S134" s="27"/>
      <c r="T134" s="32" t="s">
        <v>30</v>
      </c>
      <c r="U134" s="32" t="s">
        <v>32</v>
      </c>
      <c r="V134" s="27"/>
      <c r="W134" s="27"/>
      <c r="X134" s="27" t="s">
        <v>30</v>
      </c>
      <c r="Y134" s="27" t="s">
        <v>33</v>
      </c>
      <c r="Z134" s="27"/>
      <c r="AA134" s="27"/>
      <c r="AB134" s="32" t="s">
        <v>30</v>
      </c>
      <c r="AC134" s="32" t="s">
        <v>34</v>
      </c>
      <c r="AD134" s="27"/>
      <c r="AE134" s="27"/>
      <c r="AF134" s="32" t="s">
        <v>35</v>
      </c>
      <c r="AG134" s="32" t="s">
        <v>29</v>
      </c>
      <c r="AH134" s="27"/>
      <c r="AI134" s="27"/>
      <c r="AJ134" s="32" t="s">
        <v>36</v>
      </c>
      <c r="AK134" s="32" t="s">
        <v>37</v>
      </c>
      <c r="AL134" s="27"/>
      <c r="AM134" s="27"/>
      <c r="AN134" s="32" t="s">
        <v>38</v>
      </c>
      <c r="AO134" s="32" t="s">
        <v>39</v>
      </c>
      <c r="AP134" s="27"/>
      <c r="AQ134" s="27"/>
      <c r="AR134" s="32" t="s">
        <v>40</v>
      </c>
      <c r="AS134" s="32" t="s">
        <v>41</v>
      </c>
      <c r="AT134" s="27"/>
      <c r="AU134" s="27"/>
      <c r="AV134" s="27"/>
      <c r="AW134" s="27"/>
      <c r="AX134" s="27"/>
      <c r="AY134" s="27"/>
      <c r="AZ134" s="32" t="s">
        <v>42</v>
      </c>
      <c r="BA134" s="32" t="s">
        <v>39</v>
      </c>
      <c r="BB134" s="27"/>
      <c r="BC134" s="27"/>
      <c r="BD134" s="32" t="s">
        <v>42</v>
      </c>
      <c r="BE134" s="32" t="s">
        <v>33</v>
      </c>
      <c r="BF134" s="27"/>
      <c r="BG134" s="27"/>
      <c r="BH134" s="32" t="s">
        <v>42</v>
      </c>
      <c r="BI134" s="32" t="s">
        <v>39</v>
      </c>
      <c r="BJ134" s="27"/>
      <c r="BK134" s="33"/>
      <c r="BL134" s="32" t="s">
        <v>43</v>
      </c>
      <c r="BM134" s="32" t="s">
        <v>44</v>
      </c>
      <c r="BN134" s="27"/>
      <c r="BO134" s="27"/>
      <c r="BP134" s="32" t="s">
        <v>45</v>
      </c>
      <c r="BQ134" s="32" t="s">
        <v>44</v>
      </c>
      <c r="BR134" s="27"/>
      <c r="BS134" s="27"/>
      <c r="BT134" s="32" t="s">
        <v>46</v>
      </c>
      <c r="BU134" s="32" t="s">
        <v>47</v>
      </c>
      <c r="BV134" s="27"/>
      <c r="BW134" s="27"/>
      <c r="BX134" s="32" t="s">
        <v>46</v>
      </c>
      <c r="BY134" s="32" t="s">
        <v>41</v>
      </c>
      <c r="BZ134" s="27"/>
      <c r="CA134" s="27"/>
      <c r="CB134" s="32" t="s">
        <v>46</v>
      </c>
      <c r="CC134" s="32" t="s">
        <v>48</v>
      </c>
      <c r="CD134" s="27"/>
      <c r="CE134" s="27"/>
      <c r="CF134" s="32" t="s">
        <v>46</v>
      </c>
      <c r="CG134" s="32" t="s">
        <v>48</v>
      </c>
      <c r="CH134" s="27"/>
      <c r="CI134" s="27"/>
      <c r="CJ134" s="32" t="s">
        <v>46</v>
      </c>
      <c r="CK134" s="32" t="s">
        <v>39</v>
      </c>
      <c r="CL134" s="27"/>
      <c r="CM134" s="27"/>
      <c r="CN134" s="32" t="s">
        <v>49</v>
      </c>
      <c r="CO134" s="32" t="s">
        <v>39</v>
      </c>
      <c r="CP134" s="27"/>
      <c r="CQ134" s="27"/>
      <c r="CR134" s="32" t="s">
        <v>50</v>
      </c>
      <c r="CS134" s="32" t="s">
        <v>51</v>
      </c>
      <c r="CT134" s="27"/>
      <c r="CU134" s="27"/>
      <c r="CV134" s="32" t="s">
        <v>50</v>
      </c>
      <c r="CW134" s="32" t="s">
        <v>39</v>
      </c>
      <c r="CX134" s="27"/>
      <c r="CY134" s="27"/>
      <c r="CZ134" s="32" t="s">
        <v>50</v>
      </c>
      <c r="DA134" s="32" t="s">
        <v>39</v>
      </c>
      <c r="DB134" s="27"/>
      <c r="DC134" s="27"/>
      <c r="DD134" s="32" t="s">
        <v>59</v>
      </c>
      <c r="DE134" s="32" t="s">
        <v>60</v>
      </c>
      <c r="DF134" s="27"/>
      <c r="DG134" s="27"/>
      <c r="DH134" s="32" t="s">
        <v>52</v>
      </c>
      <c r="DI134" s="32" t="s">
        <v>53</v>
      </c>
      <c r="DJ134" s="27"/>
      <c r="DK134" s="27"/>
      <c r="DL134" s="1" t="s">
        <v>31</v>
      </c>
      <c r="DM134" s="33"/>
    </row>
    <row r="135" spans="1:118" s="34" customFormat="1" ht="15.75" customHeight="1" x14ac:dyDescent="0.25">
      <c r="A135" s="27">
        <v>134</v>
      </c>
      <c r="B135" s="27">
        <v>1</v>
      </c>
      <c r="C135" s="28" t="s">
        <v>157</v>
      </c>
      <c r="D135" s="29" t="s">
        <v>373</v>
      </c>
      <c r="E135" s="27">
        <v>-223.59200000000001</v>
      </c>
      <c r="F135" s="27">
        <v>81.486000000000004</v>
      </c>
      <c r="G135" s="27">
        <v>-306.22699999999998</v>
      </c>
      <c r="H135" s="30">
        <v>113.78471999999999</v>
      </c>
      <c r="I135" s="31">
        <f t="shared" si="7"/>
        <v>-192.44227999999998</v>
      </c>
      <c r="J135" s="31">
        <f t="shared" si="6"/>
        <v>0</v>
      </c>
      <c r="K135" s="3">
        <f t="shared" si="8"/>
        <v>-192.44227999999998</v>
      </c>
      <c r="L135" s="32" t="s">
        <v>28</v>
      </c>
      <c r="M135" s="32" t="s">
        <v>29</v>
      </c>
      <c r="N135" s="27"/>
      <c r="O135" s="27"/>
      <c r="P135" s="32" t="s">
        <v>30</v>
      </c>
      <c r="Q135" s="32" t="s">
        <v>34</v>
      </c>
      <c r="R135" s="27"/>
      <c r="S135" s="27"/>
      <c r="T135" s="32" t="s">
        <v>30</v>
      </c>
      <c r="U135" s="32" t="s">
        <v>32</v>
      </c>
      <c r="V135" s="27"/>
      <c r="W135" s="27"/>
      <c r="X135" s="27" t="s">
        <v>30</v>
      </c>
      <c r="Y135" s="27" t="s">
        <v>33</v>
      </c>
      <c r="Z135" s="27"/>
      <c r="AA135" s="27"/>
      <c r="AB135" s="32" t="s">
        <v>30</v>
      </c>
      <c r="AC135" s="32" t="s">
        <v>34</v>
      </c>
      <c r="AD135" s="27"/>
      <c r="AE135" s="27"/>
      <c r="AF135" s="32" t="s">
        <v>35</v>
      </c>
      <c r="AG135" s="32" t="s">
        <v>29</v>
      </c>
      <c r="AH135" s="27"/>
      <c r="AI135" s="27"/>
      <c r="AJ135" s="32" t="s">
        <v>36</v>
      </c>
      <c r="AK135" s="32" t="s">
        <v>37</v>
      </c>
      <c r="AL135" s="27"/>
      <c r="AM135" s="27"/>
      <c r="AN135" s="32" t="s">
        <v>38</v>
      </c>
      <c r="AO135" s="32" t="s">
        <v>39</v>
      </c>
      <c r="AP135" s="27"/>
      <c r="AQ135" s="27"/>
      <c r="AR135" s="32" t="s">
        <v>40</v>
      </c>
      <c r="AS135" s="32" t="s">
        <v>41</v>
      </c>
      <c r="AT135" s="27"/>
      <c r="AU135" s="27"/>
      <c r="AV135" s="27"/>
      <c r="AW135" s="27"/>
      <c r="AX135" s="27"/>
      <c r="AY135" s="27"/>
      <c r="AZ135" s="32" t="s">
        <v>42</v>
      </c>
      <c r="BA135" s="32" t="s">
        <v>39</v>
      </c>
      <c r="BB135" s="27"/>
      <c r="BC135" s="27"/>
      <c r="BD135" s="32" t="s">
        <v>42</v>
      </c>
      <c r="BE135" s="32" t="s">
        <v>33</v>
      </c>
      <c r="BF135" s="27"/>
      <c r="BG135" s="27"/>
      <c r="BH135" s="32" t="s">
        <v>42</v>
      </c>
      <c r="BI135" s="32" t="s">
        <v>39</v>
      </c>
      <c r="BJ135" s="27"/>
      <c r="BK135" s="33"/>
      <c r="BL135" s="32" t="s">
        <v>43</v>
      </c>
      <c r="BM135" s="32" t="s">
        <v>44</v>
      </c>
      <c r="BN135" s="27"/>
      <c r="BO135" s="27"/>
      <c r="BP135" s="32" t="s">
        <v>45</v>
      </c>
      <c r="BQ135" s="32" t="s">
        <v>44</v>
      </c>
      <c r="BR135" s="27"/>
      <c r="BS135" s="27"/>
      <c r="BT135" s="32" t="s">
        <v>46</v>
      </c>
      <c r="BU135" s="32" t="s">
        <v>47</v>
      </c>
      <c r="BV135" s="27"/>
      <c r="BW135" s="27"/>
      <c r="BX135" s="32" t="s">
        <v>46</v>
      </c>
      <c r="BY135" s="32" t="s">
        <v>41</v>
      </c>
      <c r="BZ135" s="27"/>
      <c r="CA135" s="27"/>
      <c r="CB135" s="32" t="s">
        <v>46</v>
      </c>
      <c r="CC135" s="32" t="s">
        <v>48</v>
      </c>
      <c r="CD135" s="27"/>
      <c r="CE135" s="27"/>
      <c r="CF135" s="32" t="s">
        <v>46</v>
      </c>
      <c r="CG135" s="32" t="s">
        <v>48</v>
      </c>
      <c r="CH135" s="27"/>
      <c r="CI135" s="27"/>
      <c r="CJ135" s="32" t="s">
        <v>46</v>
      </c>
      <c r="CK135" s="32" t="s">
        <v>39</v>
      </c>
      <c r="CL135" s="27"/>
      <c r="CM135" s="27"/>
      <c r="CN135" s="32" t="s">
        <v>49</v>
      </c>
      <c r="CO135" s="32" t="s">
        <v>39</v>
      </c>
      <c r="CP135" s="27"/>
      <c r="CQ135" s="27"/>
      <c r="CR135" s="32" t="s">
        <v>50</v>
      </c>
      <c r="CS135" s="32" t="s">
        <v>51</v>
      </c>
      <c r="CT135" s="27"/>
      <c r="CU135" s="27"/>
      <c r="CV135" s="32" t="s">
        <v>50</v>
      </c>
      <c r="CW135" s="32" t="s">
        <v>39</v>
      </c>
      <c r="CX135" s="27"/>
      <c r="CY135" s="27"/>
      <c r="CZ135" s="32" t="s">
        <v>50</v>
      </c>
      <c r="DA135" s="32" t="s">
        <v>39</v>
      </c>
      <c r="DB135" s="27"/>
      <c r="DC135" s="27"/>
      <c r="DD135" s="32" t="s">
        <v>59</v>
      </c>
      <c r="DE135" s="32" t="s">
        <v>60</v>
      </c>
      <c r="DF135" s="27"/>
      <c r="DG135" s="27"/>
      <c r="DH135" s="32" t="s">
        <v>52</v>
      </c>
      <c r="DI135" s="32" t="s">
        <v>53</v>
      </c>
      <c r="DJ135" s="27"/>
      <c r="DK135" s="27"/>
      <c r="DL135" s="1" t="s">
        <v>31</v>
      </c>
      <c r="DM135" s="33"/>
    </row>
    <row r="136" spans="1:118" s="42" customFormat="1" ht="15.75" customHeight="1" x14ac:dyDescent="0.25">
      <c r="A136" s="35">
        <v>135</v>
      </c>
      <c r="B136" s="35">
        <v>1</v>
      </c>
      <c r="C136" s="36" t="s">
        <v>158</v>
      </c>
      <c r="D136" s="37" t="s">
        <v>373</v>
      </c>
      <c r="E136" s="35">
        <v>-307.93700000000001</v>
      </c>
      <c r="F136" s="35">
        <v>359.565</v>
      </c>
      <c r="G136" s="35">
        <v>-669.80600000000004</v>
      </c>
      <c r="H136" s="38">
        <v>285.79932000000002</v>
      </c>
      <c r="I136" s="39">
        <f t="shared" si="7"/>
        <v>-384.00668000000002</v>
      </c>
      <c r="J136" s="39">
        <f t="shared" si="6"/>
        <v>7.6879999999999997</v>
      </c>
      <c r="K136" s="3">
        <f t="shared" si="8"/>
        <v>-391.69468000000001</v>
      </c>
      <c r="L136" s="40" t="s">
        <v>28</v>
      </c>
      <c r="M136" s="40" t="s">
        <v>29</v>
      </c>
      <c r="N136" s="35"/>
      <c r="O136" s="35"/>
      <c r="P136" s="40" t="s">
        <v>30</v>
      </c>
      <c r="Q136" s="40" t="s">
        <v>34</v>
      </c>
      <c r="R136" s="35"/>
      <c r="S136" s="35"/>
      <c r="T136" s="40" t="s">
        <v>30</v>
      </c>
      <c r="U136" s="40" t="s">
        <v>32</v>
      </c>
      <c r="V136" s="35"/>
      <c r="W136" s="35"/>
      <c r="X136" s="35" t="s">
        <v>30</v>
      </c>
      <c r="Y136" s="35" t="s">
        <v>33</v>
      </c>
      <c r="Z136" s="35"/>
      <c r="AA136" s="35"/>
      <c r="AB136" s="40" t="s">
        <v>30</v>
      </c>
      <c r="AC136" s="40" t="s">
        <v>34</v>
      </c>
      <c r="AD136" s="35"/>
      <c r="AE136" s="35"/>
      <c r="AF136" s="40" t="s">
        <v>35</v>
      </c>
      <c r="AG136" s="40" t="s">
        <v>29</v>
      </c>
      <c r="AH136" s="35"/>
      <c r="AI136" s="35"/>
      <c r="AJ136" s="40" t="s">
        <v>36</v>
      </c>
      <c r="AK136" s="40" t="s">
        <v>37</v>
      </c>
      <c r="AL136" s="35"/>
      <c r="AM136" s="35"/>
      <c r="AN136" s="40" t="s">
        <v>38</v>
      </c>
      <c r="AO136" s="40" t="s">
        <v>39</v>
      </c>
      <c r="AP136" s="35"/>
      <c r="AQ136" s="35"/>
      <c r="AR136" s="40" t="s">
        <v>40</v>
      </c>
      <c r="AS136" s="40" t="s">
        <v>41</v>
      </c>
      <c r="AT136" s="35"/>
      <c r="AU136" s="35"/>
      <c r="AV136" s="35"/>
      <c r="AW136" s="35"/>
      <c r="AX136" s="35"/>
      <c r="AY136" s="35"/>
      <c r="AZ136" s="40" t="s">
        <v>42</v>
      </c>
      <c r="BA136" s="40" t="s">
        <v>39</v>
      </c>
      <c r="BB136" s="35"/>
      <c r="BC136" s="35"/>
      <c r="BD136" s="40" t="s">
        <v>42</v>
      </c>
      <c r="BE136" s="40" t="s">
        <v>33</v>
      </c>
      <c r="BF136" s="35"/>
      <c r="BG136" s="35"/>
      <c r="BH136" s="40" t="s">
        <v>42</v>
      </c>
      <c r="BI136" s="40" t="s">
        <v>39</v>
      </c>
      <c r="BJ136" s="35"/>
      <c r="BK136" s="41"/>
      <c r="BL136" s="40" t="s">
        <v>43</v>
      </c>
      <c r="BM136" s="40" t="s">
        <v>44</v>
      </c>
      <c r="BN136" s="35"/>
      <c r="BO136" s="35"/>
      <c r="BP136" s="40" t="s">
        <v>45</v>
      </c>
      <c r="BQ136" s="40" t="s">
        <v>44</v>
      </c>
      <c r="BR136" s="35"/>
      <c r="BS136" s="35"/>
      <c r="BT136" s="40" t="s">
        <v>46</v>
      </c>
      <c r="BU136" s="40" t="s">
        <v>47</v>
      </c>
      <c r="BV136" s="35"/>
      <c r="BW136" s="35"/>
      <c r="BX136" s="40" t="s">
        <v>46</v>
      </c>
      <c r="BY136" s="40" t="s">
        <v>41</v>
      </c>
      <c r="BZ136" s="35"/>
      <c r="CA136" s="35"/>
      <c r="CB136" s="40" t="s">
        <v>46</v>
      </c>
      <c r="CC136" s="40" t="s">
        <v>48</v>
      </c>
      <c r="CD136" s="35">
        <v>8.0000000000000002E-3</v>
      </c>
      <c r="CE136" s="35">
        <v>7.6879999999999997</v>
      </c>
      <c r="CF136" s="40" t="s">
        <v>46</v>
      </c>
      <c r="CG136" s="40" t="s">
        <v>48</v>
      </c>
      <c r="CH136" s="35"/>
      <c r="CI136" s="35"/>
      <c r="CJ136" s="40" t="s">
        <v>46</v>
      </c>
      <c r="CK136" s="40" t="s">
        <v>39</v>
      </c>
      <c r="CL136" s="35"/>
      <c r="CM136" s="35"/>
      <c r="CN136" s="40" t="s">
        <v>49</v>
      </c>
      <c r="CO136" s="40" t="s">
        <v>39</v>
      </c>
      <c r="CP136" s="35"/>
      <c r="CQ136" s="35"/>
      <c r="CR136" s="40" t="s">
        <v>50</v>
      </c>
      <c r="CS136" s="40" t="s">
        <v>51</v>
      </c>
      <c r="CT136" s="35"/>
      <c r="CU136" s="35"/>
      <c r="CV136" s="40" t="s">
        <v>50</v>
      </c>
      <c r="CW136" s="40" t="s">
        <v>39</v>
      </c>
      <c r="CX136" s="35"/>
      <c r="CY136" s="35"/>
      <c r="CZ136" s="40" t="s">
        <v>50</v>
      </c>
      <c r="DA136" s="40" t="s">
        <v>39</v>
      </c>
      <c r="DB136" s="35"/>
      <c r="DC136" s="35"/>
      <c r="DD136" s="40" t="s">
        <v>59</v>
      </c>
      <c r="DE136" s="40" t="s">
        <v>60</v>
      </c>
      <c r="DF136" s="35"/>
      <c r="DG136" s="35"/>
      <c r="DH136" s="40" t="s">
        <v>52</v>
      </c>
      <c r="DI136" s="40" t="s">
        <v>53</v>
      </c>
      <c r="DJ136" s="35"/>
      <c r="DK136" s="35"/>
      <c r="DL136" s="40" t="s">
        <v>31</v>
      </c>
      <c r="DM136" s="41"/>
    </row>
    <row r="137" spans="1:118" s="34" customFormat="1" ht="15.75" customHeight="1" x14ac:dyDescent="0.25">
      <c r="A137" s="27">
        <v>136</v>
      </c>
      <c r="B137" s="27">
        <v>1</v>
      </c>
      <c r="C137" s="28" t="s">
        <v>159</v>
      </c>
      <c r="D137" s="29" t="s">
        <v>373</v>
      </c>
      <c r="E137" s="27">
        <v>-278.75799999999998</v>
      </c>
      <c r="F137" s="27">
        <v>51.604999999999997</v>
      </c>
      <c r="G137" s="27">
        <v>-336.27600000000001</v>
      </c>
      <c r="H137" s="30">
        <v>51.923639999999999</v>
      </c>
      <c r="I137" s="31">
        <f t="shared" si="7"/>
        <v>-284.35236000000003</v>
      </c>
      <c r="J137" s="31">
        <f t="shared" si="6"/>
        <v>0</v>
      </c>
      <c r="K137" s="3">
        <f t="shared" si="8"/>
        <v>-284.35236000000003</v>
      </c>
      <c r="L137" s="32" t="s">
        <v>28</v>
      </c>
      <c r="M137" s="32" t="s">
        <v>29</v>
      </c>
      <c r="N137" s="27"/>
      <c r="O137" s="27"/>
      <c r="P137" s="32" t="s">
        <v>30</v>
      </c>
      <c r="Q137" s="32" t="s">
        <v>34</v>
      </c>
      <c r="R137" s="27"/>
      <c r="S137" s="27"/>
      <c r="T137" s="32" t="s">
        <v>30</v>
      </c>
      <c r="U137" s="32" t="s">
        <v>32</v>
      </c>
      <c r="V137" s="27"/>
      <c r="W137" s="27"/>
      <c r="X137" s="27" t="s">
        <v>30</v>
      </c>
      <c r="Y137" s="27" t="s">
        <v>33</v>
      </c>
      <c r="Z137" s="27"/>
      <c r="AA137" s="27"/>
      <c r="AB137" s="32" t="s">
        <v>30</v>
      </c>
      <c r="AC137" s="32" t="s">
        <v>34</v>
      </c>
      <c r="AD137" s="27"/>
      <c r="AE137" s="27"/>
      <c r="AF137" s="32" t="s">
        <v>35</v>
      </c>
      <c r="AG137" s="32" t="s">
        <v>29</v>
      </c>
      <c r="AH137" s="27"/>
      <c r="AI137" s="27"/>
      <c r="AJ137" s="32" t="s">
        <v>36</v>
      </c>
      <c r="AK137" s="32" t="s">
        <v>37</v>
      </c>
      <c r="AL137" s="27"/>
      <c r="AM137" s="27"/>
      <c r="AN137" s="32" t="s">
        <v>38</v>
      </c>
      <c r="AO137" s="32" t="s">
        <v>39</v>
      </c>
      <c r="AP137" s="27"/>
      <c r="AQ137" s="27"/>
      <c r="AR137" s="32" t="s">
        <v>40</v>
      </c>
      <c r="AS137" s="32" t="s">
        <v>41</v>
      </c>
      <c r="AT137" s="27"/>
      <c r="AU137" s="27"/>
      <c r="AV137" s="27"/>
      <c r="AW137" s="27"/>
      <c r="AX137" s="27"/>
      <c r="AY137" s="27"/>
      <c r="AZ137" s="32" t="s">
        <v>42</v>
      </c>
      <c r="BA137" s="32" t="s">
        <v>39</v>
      </c>
      <c r="BB137" s="27"/>
      <c r="BC137" s="27"/>
      <c r="BD137" s="32" t="s">
        <v>42</v>
      </c>
      <c r="BE137" s="32" t="s">
        <v>33</v>
      </c>
      <c r="BF137" s="27"/>
      <c r="BG137" s="27"/>
      <c r="BH137" s="32" t="s">
        <v>42</v>
      </c>
      <c r="BI137" s="32" t="s">
        <v>39</v>
      </c>
      <c r="BJ137" s="27"/>
      <c r="BK137" s="33"/>
      <c r="BL137" s="32" t="s">
        <v>43</v>
      </c>
      <c r="BM137" s="32" t="s">
        <v>44</v>
      </c>
      <c r="BN137" s="27"/>
      <c r="BO137" s="27"/>
      <c r="BP137" s="32" t="s">
        <v>45</v>
      </c>
      <c r="BQ137" s="32" t="s">
        <v>44</v>
      </c>
      <c r="BR137" s="27"/>
      <c r="BS137" s="27"/>
      <c r="BT137" s="32" t="s">
        <v>46</v>
      </c>
      <c r="BU137" s="32" t="s">
        <v>47</v>
      </c>
      <c r="BV137" s="27"/>
      <c r="BW137" s="27"/>
      <c r="BX137" s="32" t="s">
        <v>46</v>
      </c>
      <c r="BY137" s="32" t="s">
        <v>41</v>
      </c>
      <c r="BZ137" s="27"/>
      <c r="CA137" s="27"/>
      <c r="CB137" s="32" t="s">
        <v>46</v>
      </c>
      <c r="CC137" s="32" t="s">
        <v>48</v>
      </c>
      <c r="CD137" s="27"/>
      <c r="CE137" s="27"/>
      <c r="CF137" s="32" t="s">
        <v>46</v>
      </c>
      <c r="CG137" s="32" t="s">
        <v>48</v>
      </c>
      <c r="CH137" s="27"/>
      <c r="CI137" s="27"/>
      <c r="CJ137" s="32" t="s">
        <v>46</v>
      </c>
      <c r="CK137" s="32" t="s">
        <v>39</v>
      </c>
      <c r="CL137" s="27"/>
      <c r="CM137" s="27"/>
      <c r="CN137" s="32" t="s">
        <v>49</v>
      </c>
      <c r="CO137" s="32" t="s">
        <v>39</v>
      </c>
      <c r="CP137" s="27"/>
      <c r="CQ137" s="27"/>
      <c r="CR137" s="32" t="s">
        <v>50</v>
      </c>
      <c r="CS137" s="32" t="s">
        <v>51</v>
      </c>
      <c r="CT137" s="27"/>
      <c r="CU137" s="27"/>
      <c r="CV137" s="32" t="s">
        <v>50</v>
      </c>
      <c r="CW137" s="32" t="s">
        <v>39</v>
      </c>
      <c r="CX137" s="27"/>
      <c r="CY137" s="27"/>
      <c r="CZ137" s="32" t="s">
        <v>50</v>
      </c>
      <c r="DA137" s="32" t="s">
        <v>39</v>
      </c>
      <c r="DB137" s="27"/>
      <c r="DC137" s="27"/>
      <c r="DD137" s="32" t="s">
        <v>59</v>
      </c>
      <c r="DE137" s="32" t="s">
        <v>60</v>
      </c>
      <c r="DF137" s="27"/>
      <c r="DG137" s="27"/>
      <c r="DH137" s="32" t="s">
        <v>52</v>
      </c>
      <c r="DI137" s="32" t="s">
        <v>53</v>
      </c>
      <c r="DJ137" s="27"/>
      <c r="DK137" s="27"/>
      <c r="DL137" s="1" t="s">
        <v>31</v>
      </c>
      <c r="DM137" s="33"/>
    </row>
    <row r="138" spans="1:118" s="12" customFormat="1" ht="15.75" customHeight="1" x14ac:dyDescent="0.25">
      <c r="A138" s="6">
        <v>137</v>
      </c>
      <c r="B138" s="6">
        <v>3</v>
      </c>
      <c r="C138" s="9" t="s">
        <v>160</v>
      </c>
      <c r="D138" s="8" t="s">
        <v>373</v>
      </c>
      <c r="E138" s="6">
        <v>-16.724</v>
      </c>
      <c r="F138" s="6">
        <v>6.5570000000000004</v>
      </c>
      <c r="G138" s="6">
        <v>-23.280999999999999</v>
      </c>
      <c r="H138" s="10">
        <v>86.824799999999996</v>
      </c>
      <c r="I138" s="3">
        <f t="shared" si="7"/>
        <v>63.543799999999997</v>
      </c>
      <c r="J138" s="3">
        <f t="shared" si="6"/>
        <v>0</v>
      </c>
      <c r="K138" s="3">
        <f t="shared" si="8"/>
        <v>63.543799999999997</v>
      </c>
      <c r="L138" s="1" t="s">
        <v>28</v>
      </c>
      <c r="M138" s="1" t="s">
        <v>29</v>
      </c>
      <c r="N138" s="6"/>
      <c r="O138" s="6"/>
      <c r="P138" s="1" t="s">
        <v>30</v>
      </c>
      <c r="Q138" s="1" t="s">
        <v>34</v>
      </c>
      <c r="R138" s="6"/>
      <c r="S138" s="6"/>
      <c r="T138" s="1" t="s">
        <v>30</v>
      </c>
      <c r="U138" s="1" t="s">
        <v>32</v>
      </c>
      <c r="V138" s="6"/>
      <c r="W138" s="6"/>
      <c r="X138" s="6" t="s">
        <v>30</v>
      </c>
      <c r="Y138" s="6" t="s">
        <v>33</v>
      </c>
      <c r="Z138" s="6"/>
      <c r="AA138" s="6"/>
      <c r="AB138" s="1" t="s">
        <v>30</v>
      </c>
      <c r="AC138" s="1" t="s">
        <v>34</v>
      </c>
      <c r="AD138" s="6"/>
      <c r="AE138" s="6"/>
      <c r="AF138" s="1" t="s">
        <v>35</v>
      </c>
      <c r="AG138" s="1" t="s">
        <v>29</v>
      </c>
      <c r="AH138" s="6"/>
      <c r="AI138" s="6"/>
      <c r="AJ138" s="1" t="s">
        <v>36</v>
      </c>
      <c r="AK138" s="1" t="s">
        <v>37</v>
      </c>
      <c r="AL138" s="6"/>
      <c r="AM138" s="6"/>
      <c r="AN138" s="1" t="s">
        <v>38</v>
      </c>
      <c r="AO138" s="1" t="s">
        <v>39</v>
      </c>
      <c r="AP138" s="6"/>
      <c r="AQ138" s="6"/>
      <c r="AR138" s="1" t="s">
        <v>40</v>
      </c>
      <c r="AS138" s="1" t="s">
        <v>41</v>
      </c>
      <c r="AT138" s="6"/>
      <c r="AU138" s="6"/>
      <c r="AV138" s="6"/>
      <c r="AW138" s="6"/>
      <c r="AX138" s="6"/>
      <c r="AY138" s="6"/>
      <c r="AZ138" s="1" t="s">
        <v>42</v>
      </c>
      <c r="BA138" s="1" t="s">
        <v>39</v>
      </c>
      <c r="BB138" s="6"/>
      <c r="BC138" s="6"/>
      <c r="BD138" s="1" t="s">
        <v>42</v>
      </c>
      <c r="BE138" s="1" t="s">
        <v>33</v>
      </c>
      <c r="BF138" s="6"/>
      <c r="BG138" s="6"/>
      <c r="BH138" s="1" t="s">
        <v>42</v>
      </c>
      <c r="BI138" s="1" t="s">
        <v>39</v>
      </c>
      <c r="BJ138" s="6"/>
      <c r="BK138" s="11"/>
      <c r="BL138" s="1" t="s">
        <v>43</v>
      </c>
      <c r="BM138" s="1" t="s">
        <v>44</v>
      </c>
      <c r="BN138" s="6"/>
      <c r="BO138" s="6"/>
      <c r="BP138" s="1" t="s">
        <v>45</v>
      </c>
      <c r="BQ138" s="1" t="s">
        <v>44</v>
      </c>
      <c r="BR138" s="6"/>
      <c r="BS138" s="6"/>
      <c r="BT138" s="1" t="s">
        <v>46</v>
      </c>
      <c r="BU138" s="1" t="s">
        <v>47</v>
      </c>
      <c r="BV138" s="6"/>
      <c r="BW138" s="6"/>
      <c r="BX138" s="1" t="s">
        <v>46</v>
      </c>
      <c r="BY138" s="1" t="s">
        <v>41</v>
      </c>
      <c r="BZ138" s="6"/>
      <c r="CA138" s="6"/>
      <c r="CB138" s="1" t="s">
        <v>46</v>
      </c>
      <c r="CC138" s="1" t="s">
        <v>48</v>
      </c>
      <c r="CD138" s="6"/>
      <c r="CE138" s="6"/>
      <c r="CF138" s="1" t="s">
        <v>46</v>
      </c>
      <c r="CG138" s="1" t="s">
        <v>48</v>
      </c>
      <c r="CH138" s="6"/>
      <c r="CI138" s="6"/>
      <c r="CJ138" s="1" t="s">
        <v>46</v>
      </c>
      <c r="CK138" s="1" t="s">
        <v>39</v>
      </c>
      <c r="CL138" s="6"/>
      <c r="CM138" s="6"/>
      <c r="CN138" s="1" t="s">
        <v>49</v>
      </c>
      <c r="CO138" s="1" t="s">
        <v>39</v>
      </c>
      <c r="CP138" s="6"/>
      <c r="CQ138" s="6"/>
      <c r="CR138" s="1" t="s">
        <v>50</v>
      </c>
      <c r="CS138" s="1" t="s">
        <v>51</v>
      </c>
      <c r="CT138" s="6"/>
      <c r="CU138" s="6"/>
      <c r="CV138" s="1" t="s">
        <v>50</v>
      </c>
      <c r="CW138" s="1" t="s">
        <v>39</v>
      </c>
      <c r="CX138" s="6"/>
      <c r="CY138" s="6"/>
      <c r="CZ138" s="1" t="s">
        <v>50</v>
      </c>
      <c r="DA138" s="1" t="s">
        <v>39</v>
      </c>
      <c r="DB138" s="6"/>
      <c r="DC138" s="6"/>
      <c r="DD138" s="1" t="s">
        <v>59</v>
      </c>
      <c r="DE138" s="1" t="s">
        <v>60</v>
      </c>
      <c r="DF138" s="6"/>
      <c r="DG138" s="6"/>
      <c r="DH138" s="1" t="s">
        <v>52</v>
      </c>
      <c r="DI138" s="1" t="s">
        <v>53</v>
      </c>
      <c r="DJ138" s="6"/>
      <c r="DK138" s="6"/>
      <c r="DL138" s="1" t="s">
        <v>31</v>
      </c>
      <c r="DM138" s="11"/>
    </row>
    <row r="139" spans="1:118" ht="15.75" customHeight="1" x14ac:dyDescent="0.25">
      <c r="A139" s="6">
        <v>138</v>
      </c>
      <c r="B139" s="6">
        <v>3</v>
      </c>
      <c r="C139" s="9" t="s">
        <v>161</v>
      </c>
      <c r="D139" s="8" t="s">
        <v>373</v>
      </c>
      <c r="E139" s="6">
        <v>179.35300000000001</v>
      </c>
      <c r="F139" s="6">
        <v>4.5339999999999998</v>
      </c>
      <c r="G139" s="6">
        <v>131.584</v>
      </c>
      <c r="H139" s="10">
        <v>45.457799999999999</v>
      </c>
      <c r="I139" s="3">
        <f t="shared" si="7"/>
        <v>177.04179999999999</v>
      </c>
      <c r="J139" s="3">
        <f t="shared" si="6"/>
        <v>0</v>
      </c>
      <c r="K139" s="3">
        <f t="shared" si="8"/>
        <v>177.04179999999999</v>
      </c>
      <c r="L139" s="1" t="s">
        <v>28</v>
      </c>
      <c r="M139" s="1" t="s">
        <v>29</v>
      </c>
      <c r="N139" s="6"/>
      <c r="O139" s="6"/>
      <c r="P139" s="1" t="s">
        <v>30</v>
      </c>
      <c r="Q139" s="1" t="s">
        <v>34</v>
      </c>
      <c r="R139" s="6"/>
      <c r="S139" s="6"/>
      <c r="T139" s="1" t="s">
        <v>30</v>
      </c>
      <c r="U139" s="1" t="s">
        <v>32</v>
      </c>
      <c r="V139" s="6"/>
      <c r="W139" s="6"/>
      <c r="X139" s="6" t="s">
        <v>30</v>
      </c>
      <c r="Y139" s="6" t="s">
        <v>33</v>
      </c>
      <c r="Z139" s="6"/>
      <c r="AA139" s="6"/>
      <c r="AB139" s="1" t="s">
        <v>30</v>
      </c>
      <c r="AC139" s="1" t="s">
        <v>34</v>
      </c>
      <c r="AD139" s="6"/>
      <c r="AE139" s="6"/>
      <c r="AF139" s="1" t="s">
        <v>35</v>
      </c>
      <c r="AG139" s="1" t="s">
        <v>29</v>
      </c>
      <c r="AH139" s="6"/>
      <c r="AI139" s="6"/>
      <c r="AJ139" s="1" t="s">
        <v>36</v>
      </c>
      <c r="AK139" s="1" t="s">
        <v>37</v>
      </c>
      <c r="AL139" s="6"/>
      <c r="AM139" s="6"/>
      <c r="AN139" s="1" t="s">
        <v>38</v>
      </c>
      <c r="AO139" s="1" t="s">
        <v>39</v>
      </c>
      <c r="AP139" s="6"/>
      <c r="AQ139" s="6"/>
      <c r="AR139" s="1" t="s">
        <v>40</v>
      </c>
      <c r="AS139" s="1" t="s">
        <v>41</v>
      </c>
      <c r="AT139" s="6"/>
      <c r="AU139" s="6"/>
      <c r="AV139" s="6"/>
      <c r="AW139" s="6"/>
      <c r="AX139" s="6"/>
      <c r="AY139" s="6"/>
      <c r="AZ139" s="1" t="s">
        <v>42</v>
      </c>
      <c r="BA139" s="1" t="s">
        <v>39</v>
      </c>
      <c r="BB139" s="6"/>
      <c r="BC139" s="6"/>
      <c r="BD139" s="1" t="s">
        <v>42</v>
      </c>
      <c r="BE139" s="1" t="s">
        <v>33</v>
      </c>
      <c r="BF139" s="6"/>
      <c r="BG139" s="6"/>
      <c r="BH139" s="1" t="s">
        <v>42</v>
      </c>
      <c r="BI139" s="1" t="s">
        <v>39</v>
      </c>
      <c r="BJ139" s="6"/>
      <c r="BK139" s="11"/>
      <c r="BL139" s="1" t="s">
        <v>43</v>
      </c>
      <c r="BM139" s="1" t="s">
        <v>44</v>
      </c>
      <c r="BN139" s="6"/>
      <c r="BO139" s="6"/>
      <c r="BP139" s="1" t="s">
        <v>45</v>
      </c>
      <c r="BQ139" s="1" t="s">
        <v>44</v>
      </c>
      <c r="BR139" s="6"/>
      <c r="BS139" s="6"/>
      <c r="BT139" s="1" t="s">
        <v>46</v>
      </c>
      <c r="BU139" s="1" t="s">
        <v>47</v>
      </c>
      <c r="BV139" s="6"/>
      <c r="BW139" s="6"/>
      <c r="BX139" s="1" t="s">
        <v>46</v>
      </c>
      <c r="BY139" s="1" t="s">
        <v>41</v>
      </c>
      <c r="BZ139" s="6"/>
      <c r="CA139" s="6"/>
      <c r="CB139" s="1" t="s">
        <v>46</v>
      </c>
      <c r="CC139" s="1" t="s">
        <v>48</v>
      </c>
      <c r="CD139" s="6"/>
      <c r="CE139" s="6"/>
      <c r="CF139" s="1" t="s">
        <v>46</v>
      </c>
      <c r="CG139" s="1" t="s">
        <v>48</v>
      </c>
      <c r="CH139" s="6"/>
      <c r="CI139" s="6"/>
      <c r="CJ139" s="1" t="s">
        <v>46</v>
      </c>
      <c r="CK139" s="1" t="s">
        <v>39</v>
      </c>
      <c r="CL139" s="6"/>
      <c r="CM139" s="6"/>
      <c r="CN139" s="1" t="s">
        <v>49</v>
      </c>
      <c r="CO139" s="1" t="s">
        <v>39</v>
      </c>
      <c r="CP139" s="6"/>
      <c r="CQ139" s="6"/>
      <c r="CR139" s="1" t="s">
        <v>50</v>
      </c>
      <c r="CS139" s="1" t="s">
        <v>51</v>
      </c>
      <c r="CT139" s="6"/>
      <c r="CU139" s="6"/>
      <c r="CV139" s="1" t="s">
        <v>50</v>
      </c>
      <c r="CW139" s="1" t="s">
        <v>39</v>
      </c>
      <c r="CX139" s="6"/>
      <c r="CY139" s="6"/>
      <c r="CZ139" s="1" t="s">
        <v>50</v>
      </c>
      <c r="DA139" s="1" t="s">
        <v>39</v>
      </c>
      <c r="DB139" s="6"/>
      <c r="DC139" s="6"/>
      <c r="DD139" s="1" t="s">
        <v>59</v>
      </c>
      <c r="DE139" s="1" t="s">
        <v>60</v>
      </c>
      <c r="DF139" s="6"/>
      <c r="DG139" s="6"/>
      <c r="DH139" s="1" t="s">
        <v>52</v>
      </c>
      <c r="DI139" s="1" t="s">
        <v>53</v>
      </c>
      <c r="DJ139" s="6"/>
      <c r="DK139" s="6"/>
      <c r="DL139" s="1" t="s">
        <v>31</v>
      </c>
      <c r="DM139" s="11"/>
    </row>
    <row r="140" spans="1:118" ht="15.75" customHeight="1" x14ac:dyDescent="0.25">
      <c r="A140" s="6">
        <v>139</v>
      </c>
      <c r="B140" s="6">
        <v>3</v>
      </c>
      <c r="C140" s="9" t="s">
        <v>162</v>
      </c>
      <c r="D140" s="8" t="s">
        <v>373</v>
      </c>
      <c r="E140" s="6">
        <v>204.07</v>
      </c>
      <c r="F140" s="6">
        <v>0</v>
      </c>
      <c r="G140" s="6">
        <v>204.07</v>
      </c>
      <c r="H140" s="10">
        <v>63.708480000000002</v>
      </c>
      <c r="I140" s="3">
        <f t="shared" si="7"/>
        <v>267.77848</v>
      </c>
      <c r="J140" s="3">
        <f t="shared" si="6"/>
        <v>0</v>
      </c>
      <c r="K140" s="3">
        <f t="shared" si="8"/>
        <v>267.77848</v>
      </c>
      <c r="L140" s="1" t="s">
        <v>28</v>
      </c>
      <c r="M140" s="1" t="s">
        <v>29</v>
      </c>
      <c r="N140" s="6"/>
      <c r="O140" s="6"/>
      <c r="P140" s="1" t="s">
        <v>30</v>
      </c>
      <c r="Q140" s="1" t="s">
        <v>34</v>
      </c>
      <c r="R140" s="6"/>
      <c r="S140" s="6"/>
      <c r="T140" s="1" t="s">
        <v>30</v>
      </c>
      <c r="U140" s="1" t="s">
        <v>32</v>
      </c>
      <c r="V140" s="6"/>
      <c r="W140" s="6"/>
      <c r="X140" s="6" t="s">
        <v>30</v>
      </c>
      <c r="Y140" s="6" t="s">
        <v>33</v>
      </c>
      <c r="Z140" s="6"/>
      <c r="AA140" s="6"/>
      <c r="AB140" s="1" t="s">
        <v>30</v>
      </c>
      <c r="AC140" s="1" t="s">
        <v>34</v>
      </c>
      <c r="AD140" s="6"/>
      <c r="AE140" s="6"/>
      <c r="AF140" s="1" t="s">
        <v>35</v>
      </c>
      <c r="AG140" s="1" t="s">
        <v>29</v>
      </c>
      <c r="AH140" s="6"/>
      <c r="AI140" s="6"/>
      <c r="AJ140" s="1" t="s">
        <v>36</v>
      </c>
      <c r="AK140" s="1" t="s">
        <v>37</v>
      </c>
      <c r="AL140" s="6"/>
      <c r="AM140" s="6"/>
      <c r="AN140" s="1" t="s">
        <v>38</v>
      </c>
      <c r="AO140" s="1" t="s">
        <v>39</v>
      </c>
      <c r="AP140" s="6"/>
      <c r="AQ140" s="6"/>
      <c r="AR140" s="1" t="s">
        <v>40</v>
      </c>
      <c r="AS140" s="1" t="s">
        <v>41</v>
      </c>
      <c r="AT140" s="6"/>
      <c r="AU140" s="6"/>
      <c r="AV140" s="6"/>
      <c r="AW140" s="6"/>
      <c r="AX140" s="6"/>
      <c r="AY140" s="6"/>
      <c r="AZ140" s="1" t="s">
        <v>42</v>
      </c>
      <c r="BA140" s="1" t="s">
        <v>39</v>
      </c>
      <c r="BB140" s="6"/>
      <c r="BC140" s="6"/>
      <c r="BD140" s="1" t="s">
        <v>42</v>
      </c>
      <c r="BE140" s="1" t="s">
        <v>33</v>
      </c>
      <c r="BF140" s="6"/>
      <c r="BG140" s="6"/>
      <c r="BH140" s="1" t="s">
        <v>42</v>
      </c>
      <c r="BI140" s="1" t="s">
        <v>39</v>
      </c>
      <c r="BJ140" s="6"/>
      <c r="BK140" s="11"/>
      <c r="BL140" s="1" t="s">
        <v>43</v>
      </c>
      <c r="BM140" s="1" t="s">
        <v>44</v>
      </c>
      <c r="BN140" s="6"/>
      <c r="BO140" s="6"/>
      <c r="BP140" s="1" t="s">
        <v>45</v>
      </c>
      <c r="BQ140" s="1" t="s">
        <v>44</v>
      </c>
      <c r="BR140" s="6"/>
      <c r="BS140" s="6"/>
      <c r="BT140" s="1" t="s">
        <v>46</v>
      </c>
      <c r="BU140" s="1" t="s">
        <v>47</v>
      </c>
      <c r="BV140" s="6"/>
      <c r="BW140" s="6"/>
      <c r="BX140" s="1" t="s">
        <v>46</v>
      </c>
      <c r="BY140" s="1" t="s">
        <v>41</v>
      </c>
      <c r="BZ140" s="6"/>
      <c r="CA140" s="6"/>
      <c r="CB140" s="1" t="s">
        <v>46</v>
      </c>
      <c r="CC140" s="1" t="s">
        <v>48</v>
      </c>
      <c r="CD140" s="6"/>
      <c r="CE140" s="6"/>
      <c r="CF140" s="1" t="s">
        <v>46</v>
      </c>
      <c r="CG140" s="1" t="s">
        <v>48</v>
      </c>
      <c r="CH140" s="6"/>
      <c r="CI140" s="6"/>
      <c r="CJ140" s="1" t="s">
        <v>46</v>
      </c>
      <c r="CK140" s="1" t="s">
        <v>39</v>
      </c>
      <c r="CL140" s="6"/>
      <c r="CM140" s="6"/>
      <c r="CN140" s="1" t="s">
        <v>49</v>
      </c>
      <c r="CO140" s="1" t="s">
        <v>39</v>
      </c>
      <c r="CP140" s="6"/>
      <c r="CQ140" s="6"/>
      <c r="CR140" s="1" t="s">
        <v>50</v>
      </c>
      <c r="CS140" s="1" t="s">
        <v>51</v>
      </c>
      <c r="CT140" s="6"/>
      <c r="CU140" s="6"/>
      <c r="CV140" s="1" t="s">
        <v>50</v>
      </c>
      <c r="CW140" s="1" t="s">
        <v>39</v>
      </c>
      <c r="CX140" s="6"/>
      <c r="CY140" s="6"/>
      <c r="CZ140" s="1" t="s">
        <v>50</v>
      </c>
      <c r="DA140" s="1" t="s">
        <v>39</v>
      </c>
      <c r="DB140" s="6"/>
      <c r="DC140" s="6"/>
      <c r="DD140" s="1" t="s">
        <v>59</v>
      </c>
      <c r="DE140" s="1" t="s">
        <v>60</v>
      </c>
      <c r="DF140" s="6"/>
      <c r="DG140" s="6"/>
      <c r="DH140" s="1" t="s">
        <v>52</v>
      </c>
      <c r="DI140" s="1" t="s">
        <v>53</v>
      </c>
      <c r="DJ140" s="6"/>
      <c r="DK140" s="6"/>
      <c r="DL140" s="1" t="s">
        <v>31</v>
      </c>
      <c r="DM140" s="11"/>
    </row>
    <row r="141" spans="1:118" ht="15.75" customHeight="1" x14ac:dyDescent="0.25">
      <c r="A141" s="6">
        <v>140</v>
      </c>
      <c r="B141" s="6">
        <v>3</v>
      </c>
      <c r="C141" s="9" t="s">
        <v>163</v>
      </c>
      <c r="D141" s="8" t="s">
        <v>373</v>
      </c>
      <c r="E141" s="6">
        <v>251.447</v>
      </c>
      <c r="F141" s="6">
        <v>61.573999999999998</v>
      </c>
      <c r="G141" s="6">
        <v>187.554</v>
      </c>
      <c r="H141" s="10">
        <v>141.54911999999999</v>
      </c>
      <c r="I141" s="3">
        <f t="shared" si="7"/>
        <v>329.10311999999999</v>
      </c>
      <c r="J141" s="3">
        <f t="shared" si="6"/>
        <v>0</v>
      </c>
      <c r="K141" s="3">
        <f t="shared" si="8"/>
        <v>329.10311999999999</v>
      </c>
      <c r="L141" s="1" t="s">
        <v>28</v>
      </c>
      <c r="M141" s="1" t="s">
        <v>29</v>
      </c>
      <c r="N141" s="6"/>
      <c r="O141" s="6"/>
      <c r="P141" s="1" t="s">
        <v>30</v>
      </c>
      <c r="Q141" s="1" t="s">
        <v>34</v>
      </c>
      <c r="R141" s="6"/>
      <c r="S141" s="6"/>
      <c r="T141" s="1" t="s">
        <v>30</v>
      </c>
      <c r="U141" s="1" t="s">
        <v>32</v>
      </c>
      <c r="V141" s="6"/>
      <c r="W141" s="6"/>
      <c r="X141" s="6" t="s">
        <v>30</v>
      </c>
      <c r="Y141" s="6" t="s">
        <v>33</v>
      </c>
      <c r="Z141" s="6"/>
      <c r="AA141" s="6"/>
      <c r="AB141" s="1" t="s">
        <v>30</v>
      </c>
      <c r="AC141" s="1" t="s">
        <v>34</v>
      </c>
      <c r="AD141" s="6"/>
      <c r="AE141" s="6"/>
      <c r="AF141" s="1" t="s">
        <v>35</v>
      </c>
      <c r="AG141" s="1" t="s">
        <v>29</v>
      </c>
      <c r="AH141" s="6"/>
      <c r="AI141" s="6"/>
      <c r="AJ141" s="1" t="s">
        <v>36</v>
      </c>
      <c r="AK141" s="1" t="s">
        <v>37</v>
      </c>
      <c r="AL141" s="6"/>
      <c r="AM141" s="6"/>
      <c r="AN141" s="1" t="s">
        <v>38</v>
      </c>
      <c r="AO141" s="1" t="s">
        <v>39</v>
      </c>
      <c r="AP141" s="6"/>
      <c r="AQ141" s="6"/>
      <c r="AR141" s="1" t="s">
        <v>40</v>
      </c>
      <c r="AS141" s="1" t="s">
        <v>41</v>
      </c>
      <c r="AT141" s="6"/>
      <c r="AU141" s="6"/>
      <c r="AV141" s="6"/>
      <c r="AW141" s="6"/>
      <c r="AX141" s="6"/>
      <c r="AY141" s="6"/>
      <c r="AZ141" s="1" t="s">
        <v>42</v>
      </c>
      <c r="BA141" s="1" t="s">
        <v>39</v>
      </c>
      <c r="BB141" s="6"/>
      <c r="BC141" s="6"/>
      <c r="BD141" s="1" t="s">
        <v>42</v>
      </c>
      <c r="BE141" s="1" t="s">
        <v>33</v>
      </c>
      <c r="BF141" s="6"/>
      <c r="BG141" s="6"/>
      <c r="BH141" s="1" t="s">
        <v>42</v>
      </c>
      <c r="BI141" s="1" t="s">
        <v>39</v>
      </c>
      <c r="BJ141" s="6"/>
      <c r="BK141" s="11"/>
      <c r="BL141" s="1" t="s">
        <v>43</v>
      </c>
      <c r="BM141" s="1" t="s">
        <v>44</v>
      </c>
      <c r="BN141" s="6"/>
      <c r="BO141" s="6"/>
      <c r="BP141" s="1" t="s">
        <v>45</v>
      </c>
      <c r="BQ141" s="1" t="s">
        <v>44</v>
      </c>
      <c r="BR141" s="6"/>
      <c r="BS141" s="6"/>
      <c r="BT141" s="1" t="s">
        <v>46</v>
      </c>
      <c r="BU141" s="1" t="s">
        <v>47</v>
      </c>
      <c r="BV141" s="6"/>
      <c r="BW141" s="6"/>
      <c r="BX141" s="1" t="s">
        <v>46</v>
      </c>
      <c r="BY141" s="1" t="s">
        <v>41</v>
      </c>
      <c r="BZ141" s="6"/>
      <c r="CA141" s="6"/>
      <c r="CB141" s="1" t="s">
        <v>46</v>
      </c>
      <c r="CC141" s="1" t="s">
        <v>48</v>
      </c>
      <c r="CD141" s="6"/>
      <c r="CE141" s="6"/>
      <c r="CF141" s="1" t="s">
        <v>46</v>
      </c>
      <c r="CG141" s="1" t="s">
        <v>48</v>
      </c>
      <c r="CH141" s="6"/>
      <c r="CI141" s="6"/>
      <c r="CJ141" s="1" t="s">
        <v>46</v>
      </c>
      <c r="CK141" s="1" t="s">
        <v>39</v>
      </c>
      <c r="CL141" s="6"/>
      <c r="CM141" s="6"/>
      <c r="CN141" s="1" t="s">
        <v>49</v>
      </c>
      <c r="CO141" s="1" t="s">
        <v>39</v>
      </c>
      <c r="CP141" s="6"/>
      <c r="CQ141" s="6"/>
      <c r="CR141" s="1" t="s">
        <v>50</v>
      </c>
      <c r="CS141" s="1" t="s">
        <v>51</v>
      </c>
      <c r="CT141" s="6"/>
      <c r="CU141" s="6"/>
      <c r="CV141" s="1" t="s">
        <v>50</v>
      </c>
      <c r="CW141" s="1" t="s">
        <v>39</v>
      </c>
      <c r="CX141" s="6"/>
      <c r="CY141" s="6"/>
      <c r="CZ141" s="1" t="s">
        <v>50</v>
      </c>
      <c r="DA141" s="1" t="s">
        <v>39</v>
      </c>
      <c r="DB141" s="6"/>
      <c r="DC141" s="6"/>
      <c r="DD141" s="1" t="s">
        <v>59</v>
      </c>
      <c r="DE141" s="1" t="s">
        <v>60</v>
      </c>
      <c r="DF141" s="6"/>
      <c r="DG141" s="6"/>
      <c r="DH141" s="1" t="s">
        <v>52</v>
      </c>
      <c r="DI141" s="1" t="s">
        <v>53</v>
      </c>
      <c r="DJ141" s="6"/>
      <c r="DK141" s="6"/>
      <c r="DL141" s="1" t="s">
        <v>31</v>
      </c>
      <c r="DM141" s="11"/>
    </row>
    <row r="142" spans="1:118" ht="15.75" customHeight="1" x14ac:dyDescent="0.25">
      <c r="A142" s="6">
        <v>141</v>
      </c>
      <c r="B142" s="6">
        <v>3</v>
      </c>
      <c r="C142" s="9" t="s">
        <v>164</v>
      </c>
      <c r="D142" s="8" t="s">
        <v>373</v>
      </c>
      <c r="E142" s="6">
        <v>53.384</v>
      </c>
      <c r="F142" s="6">
        <v>78.488</v>
      </c>
      <c r="G142" s="6">
        <v>-25.103999999999999</v>
      </c>
      <c r="H142" s="10">
        <v>26.645520000000001</v>
      </c>
      <c r="I142" s="3">
        <f t="shared" si="7"/>
        <v>1.541520000000002</v>
      </c>
      <c r="J142" s="3">
        <f t="shared" si="6"/>
        <v>0</v>
      </c>
      <c r="K142" s="3">
        <f t="shared" si="8"/>
        <v>1.541520000000002</v>
      </c>
      <c r="L142" s="1" t="s">
        <v>28</v>
      </c>
      <c r="M142" s="1" t="s">
        <v>29</v>
      </c>
      <c r="N142" s="6"/>
      <c r="O142" s="6"/>
      <c r="P142" s="1" t="s">
        <v>30</v>
      </c>
      <c r="Q142" s="1" t="s">
        <v>34</v>
      </c>
      <c r="R142" s="6"/>
      <c r="S142" s="6"/>
      <c r="T142" s="1" t="s">
        <v>30</v>
      </c>
      <c r="U142" s="1" t="s">
        <v>32</v>
      </c>
      <c r="V142" s="6"/>
      <c r="W142" s="6"/>
      <c r="X142" s="6" t="s">
        <v>30</v>
      </c>
      <c r="Y142" s="6" t="s">
        <v>33</v>
      </c>
      <c r="Z142" s="6"/>
      <c r="AA142" s="6"/>
      <c r="AB142" s="1" t="s">
        <v>30</v>
      </c>
      <c r="AC142" s="1" t="s">
        <v>34</v>
      </c>
      <c r="AD142" s="6"/>
      <c r="AE142" s="6"/>
      <c r="AF142" s="1" t="s">
        <v>35</v>
      </c>
      <c r="AG142" s="1" t="s">
        <v>29</v>
      </c>
      <c r="AH142" s="6"/>
      <c r="AI142" s="6"/>
      <c r="AJ142" s="1" t="s">
        <v>36</v>
      </c>
      <c r="AK142" s="1" t="s">
        <v>37</v>
      </c>
      <c r="AL142" s="6"/>
      <c r="AM142" s="6"/>
      <c r="AN142" s="1" t="s">
        <v>38</v>
      </c>
      <c r="AO142" s="1" t="s">
        <v>39</v>
      </c>
      <c r="AP142" s="6"/>
      <c r="AQ142" s="6"/>
      <c r="AR142" s="1" t="s">
        <v>40</v>
      </c>
      <c r="AS142" s="1" t="s">
        <v>41</v>
      </c>
      <c r="AT142" s="6"/>
      <c r="AU142" s="6"/>
      <c r="AV142" s="6"/>
      <c r="AW142" s="6"/>
      <c r="AX142" s="6"/>
      <c r="AY142" s="6"/>
      <c r="AZ142" s="1" t="s">
        <v>42</v>
      </c>
      <c r="BA142" s="1" t="s">
        <v>39</v>
      </c>
      <c r="BB142" s="6"/>
      <c r="BC142" s="6"/>
      <c r="BD142" s="1" t="s">
        <v>42</v>
      </c>
      <c r="BE142" s="1" t="s">
        <v>33</v>
      </c>
      <c r="BF142" s="6"/>
      <c r="BG142" s="6"/>
      <c r="BH142" s="1" t="s">
        <v>42</v>
      </c>
      <c r="BI142" s="1" t="s">
        <v>39</v>
      </c>
      <c r="BJ142" s="6"/>
      <c r="BK142" s="11"/>
      <c r="BL142" s="1" t="s">
        <v>43</v>
      </c>
      <c r="BM142" s="1" t="s">
        <v>44</v>
      </c>
      <c r="BN142" s="6"/>
      <c r="BO142" s="6"/>
      <c r="BP142" s="1" t="s">
        <v>45</v>
      </c>
      <c r="BQ142" s="1" t="s">
        <v>44</v>
      </c>
      <c r="BR142" s="6"/>
      <c r="BS142" s="6"/>
      <c r="BT142" s="1" t="s">
        <v>46</v>
      </c>
      <c r="BU142" s="1" t="s">
        <v>47</v>
      </c>
      <c r="BV142" s="6"/>
      <c r="BW142" s="6"/>
      <c r="BX142" s="1" t="s">
        <v>46</v>
      </c>
      <c r="BY142" s="1" t="s">
        <v>41</v>
      </c>
      <c r="BZ142" s="6"/>
      <c r="CA142" s="6"/>
      <c r="CB142" s="1" t="s">
        <v>46</v>
      </c>
      <c r="CC142" s="1" t="s">
        <v>48</v>
      </c>
      <c r="CD142" s="6"/>
      <c r="CE142" s="6"/>
      <c r="CF142" s="1" t="s">
        <v>46</v>
      </c>
      <c r="CG142" s="1" t="s">
        <v>48</v>
      </c>
      <c r="CH142" s="6"/>
      <c r="CI142" s="6"/>
      <c r="CJ142" s="1" t="s">
        <v>46</v>
      </c>
      <c r="CK142" s="1" t="s">
        <v>39</v>
      </c>
      <c r="CL142" s="6"/>
      <c r="CM142" s="6"/>
      <c r="CN142" s="1" t="s">
        <v>49</v>
      </c>
      <c r="CO142" s="1" t="s">
        <v>39</v>
      </c>
      <c r="CP142" s="6"/>
      <c r="CQ142" s="6"/>
      <c r="CR142" s="1" t="s">
        <v>50</v>
      </c>
      <c r="CS142" s="1" t="s">
        <v>51</v>
      </c>
      <c r="CT142" s="6"/>
      <c r="CU142" s="6"/>
      <c r="CV142" s="1" t="s">
        <v>50</v>
      </c>
      <c r="CW142" s="1" t="s">
        <v>39</v>
      </c>
      <c r="CX142" s="6"/>
      <c r="CY142" s="6"/>
      <c r="CZ142" s="1" t="s">
        <v>50</v>
      </c>
      <c r="DA142" s="1" t="s">
        <v>39</v>
      </c>
      <c r="DB142" s="6"/>
      <c r="DC142" s="6"/>
      <c r="DD142" s="1" t="s">
        <v>59</v>
      </c>
      <c r="DE142" s="1" t="s">
        <v>60</v>
      </c>
      <c r="DF142" s="6"/>
      <c r="DG142" s="6"/>
      <c r="DH142" s="1" t="s">
        <v>52</v>
      </c>
      <c r="DI142" s="1" t="s">
        <v>53</v>
      </c>
      <c r="DJ142" s="6"/>
      <c r="DK142" s="6"/>
      <c r="DL142" s="1" t="s">
        <v>31</v>
      </c>
      <c r="DM142" s="11"/>
    </row>
    <row r="143" spans="1:118" s="42" customFormat="1" ht="15.75" customHeight="1" x14ac:dyDescent="0.25">
      <c r="A143" s="35">
        <v>142</v>
      </c>
      <c r="B143" s="35">
        <v>3</v>
      </c>
      <c r="C143" s="36" t="s">
        <v>165</v>
      </c>
      <c r="D143" s="37" t="s">
        <v>373</v>
      </c>
      <c r="E143" s="35">
        <v>335.87</v>
      </c>
      <c r="F143" s="35">
        <v>9.9659999999999993</v>
      </c>
      <c r="G143" s="35">
        <v>325.904</v>
      </c>
      <c r="H143" s="38">
        <v>119.02200000000001</v>
      </c>
      <c r="I143" s="39">
        <f t="shared" si="7"/>
        <v>444.92599999999999</v>
      </c>
      <c r="J143" s="39">
        <f t="shared" si="6"/>
        <v>0.95399999999999996</v>
      </c>
      <c r="K143" s="3">
        <f t="shared" si="8"/>
        <v>443.97199999999998</v>
      </c>
      <c r="L143" s="40" t="s">
        <v>28</v>
      </c>
      <c r="M143" s="40" t="s">
        <v>29</v>
      </c>
      <c r="N143" s="35"/>
      <c r="O143" s="35"/>
      <c r="P143" s="40" t="s">
        <v>30</v>
      </c>
      <c r="Q143" s="40" t="s">
        <v>34</v>
      </c>
      <c r="R143" s="35"/>
      <c r="S143" s="35"/>
      <c r="T143" s="40" t="s">
        <v>30</v>
      </c>
      <c r="U143" s="40" t="s">
        <v>32</v>
      </c>
      <c r="V143" s="35"/>
      <c r="W143" s="35"/>
      <c r="X143" s="35" t="s">
        <v>30</v>
      </c>
      <c r="Y143" s="35" t="s">
        <v>33</v>
      </c>
      <c r="Z143" s="35"/>
      <c r="AA143" s="35"/>
      <c r="AB143" s="40" t="s">
        <v>30</v>
      </c>
      <c r="AC143" s="40" t="s">
        <v>34</v>
      </c>
      <c r="AD143" s="35"/>
      <c r="AE143" s="35"/>
      <c r="AF143" s="40" t="s">
        <v>35</v>
      </c>
      <c r="AG143" s="40" t="s">
        <v>29</v>
      </c>
      <c r="AH143" s="35"/>
      <c r="AI143" s="35"/>
      <c r="AJ143" s="40" t="s">
        <v>36</v>
      </c>
      <c r="AK143" s="40" t="s">
        <v>37</v>
      </c>
      <c r="AL143" s="35"/>
      <c r="AM143" s="35"/>
      <c r="AN143" s="40" t="s">
        <v>38</v>
      </c>
      <c r="AO143" s="40" t="s">
        <v>39</v>
      </c>
      <c r="AP143" s="35"/>
      <c r="AQ143" s="35"/>
      <c r="AR143" s="40" t="s">
        <v>40</v>
      </c>
      <c r="AS143" s="40" t="s">
        <v>41</v>
      </c>
      <c r="AT143" s="35"/>
      <c r="AU143" s="35"/>
      <c r="AV143" s="35"/>
      <c r="AW143" s="35"/>
      <c r="AX143" s="35"/>
      <c r="AY143" s="35"/>
      <c r="AZ143" s="40" t="s">
        <v>42</v>
      </c>
      <c r="BA143" s="40" t="s">
        <v>39</v>
      </c>
      <c r="BB143" s="35"/>
      <c r="BC143" s="35"/>
      <c r="BD143" s="40" t="s">
        <v>42</v>
      </c>
      <c r="BE143" s="40" t="s">
        <v>33</v>
      </c>
      <c r="BF143" s="35"/>
      <c r="BG143" s="35"/>
      <c r="BH143" s="40" t="s">
        <v>42</v>
      </c>
      <c r="BI143" s="40" t="s">
        <v>39</v>
      </c>
      <c r="BJ143" s="35"/>
      <c r="BK143" s="41"/>
      <c r="BL143" s="40" t="s">
        <v>43</v>
      </c>
      <c r="BM143" s="40" t="s">
        <v>44</v>
      </c>
      <c r="BN143" s="35"/>
      <c r="BO143" s="35"/>
      <c r="BP143" s="40" t="s">
        <v>45</v>
      </c>
      <c r="BQ143" s="40" t="s">
        <v>44</v>
      </c>
      <c r="BR143" s="35"/>
      <c r="BS143" s="35"/>
      <c r="BT143" s="40" t="s">
        <v>46</v>
      </c>
      <c r="BU143" s="40" t="s">
        <v>47</v>
      </c>
      <c r="BV143" s="35"/>
      <c r="BW143" s="35"/>
      <c r="BX143" s="40" t="s">
        <v>46</v>
      </c>
      <c r="BY143" s="40" t="s">
        <v>41</v>
      </c>
      <c r="BZ143" s="35"/>
      <c r="CA143" s="35"/>
      <c r="CB143" s="40" t="s">
        <v>46</v>
      </c>
      <c r="CC143" s="40" t="s">
        <v>48</v>
      </c>
      <c r="CD143" s="35"/>
      <c r="CE143" s="35"/>
      <c r="CF143" s="40" t="s">
        <v>46</v>
      </c>
      <c r="CG143" s="40" t="s">
        <v>48</v>
      </c>
      <c r="CH143" s="35"/>
      <c r="CI143" s="35"/>
      <c r="CJ143" s="40" t="s">
        <v>46</v>
      </c>
      <c r="CK143" s="40" t="s">
        <v>39</v>
      </c>
      <c r="CL143" s="35"/>
      <c r="CM143" s="35"/>
      <c r="CN143" s="40" t="s">
        <v>49</v>
      </c>
      <c r="CO143" s="40" t="s">
        <v>39</v>
      </c>
      <c r="CP143" s="35"/>
      <c r="CQ143" s="35"/>
      <c r="CR143" s="40" t="s">
        <v>50</v>
      </c>
      <c r="CS143" s="40" t="s">
        <v>51</v>
      </c>
      <c r="CT143" s="35"/>
      <c r="CU143" s="35"/>
      <c r="CV143" s="40" t="s">
        <v>50</v>
      </c>
      <c r="CW143" s="40" t="s">
        <v>39</v>
      </c>
      <c r="CX143" s="35"/>
      <c r="CY143" s="35"/>
      <c r="CZ143" s="40" t="s">
        <v>50</v>
      </c>
      <c r="DA143" s="40" t="s">
        <v>39</v>
      </c>
      <c r="DB143" s="35"/>
      <c r="DC143" s="35"/>
      <c r="DD143" s="40" t="s">
        <v>59</v>
      </c>
      <c r="DE143" s="40" t="s">
        <v>60</v>
      </c>
      <c r="DF143" s="35"/>
      <c r="DG143" s="35"/>
      <c r="DH143" s="40" t="s">
        <v>52</v>
      </c>
      <c r="DI143" s="40" t="s">
        <v>53</v>
      </c>
      <c r="DJ143" s="35"/>
      <c r="DK143" s="35"/>
      <c r="DL143" s="40" t="s">
        <v>31</v>
      </c>
      <c r="DM143" s="41">
        <v>0.95399999999999996</v>
      </c>
      <c r="DN143" s="42" t="s">
        <v>518</v>
      </c>
    </row>
    <row r="144" spans="1:118" ht="15.75" customHeight="1" x14ac:dyDescent="0.25">
      <c r="A144" s="6">
        <v>143</v>
      </c>
      <c r="B144" s="6">
        <v>3</v>
      </c>
      <c r="C144" s="9" t="s">
        <v>166</v>
      </c>
      <c r="D144" s="8" t="s">
        <v>373</v>
      </c>
      <c r="E144" s="6">
        <v>162.149</v>
      </c>
      <c r="F144" s="6">
        <v>75.403000000000006</v>
      </c>
      <c r="G144" s="6">
        <v>86.745999999999995</v>
      </c>
      <c r="H144" s="10">
        <v>160.22712000000001</v>
      </c>
      <c r="I144" s="3">
        <f t="shared" si="7"/>
        <v>246.97311999999999</v>
      </c>
      <c r="J144" s="3">
        <f t="shared" si="6"/>
        <v>0</v>
      </c>
      <c r="K144" s="3">
        <f t="shared" si="8"/>
        <v>246.97311999999999</v>
      </c>
      <c r="L144" s="1" t="s">
        <v>28</v>
      </c>
      <c r="M144" s="1" t="s">
        <v>29</v>
      </c>
      <c r="N144" s="6"/>
      <c r="O144" s="6"/>
      <c r="P144" s="1" t="s">
        <v>30</v>
      </c>
      <c r="Q144" s="1" t="s">
        <v>34</v>
      </c>
      <c r="R144" s="6"/>
      <c r="S144" s="6"/>
      <c r="T144" s="1" t="s">
        <v>30</v>
      </c>
      <c r="U144" s="1" t="s">
        <v>32</v>
      </c>
      <c r="V144" s="6"/>
      <c r="W144" s="6"/>
      <c r="X144" s="6" t="s">
        <v>30</v>
      </c>
      <c r="Y144" s="6" t="s">
        <v>33</v>
      </c>
      <c r="Z144" s="6"/>
      <c r="AA144" s="6"/>
      <c r="AB144" s="1" t="s">
        <v>30</v>
      </c>
      <c r="AC144" s="1" t="s">
        <v>34</v>
      </c>
      <c r="AD144" s="6"/>
      <c r="AE144" s="6"/>
      <c r="AF144" s="1" t="s">
        <v>35</v>
      </c>
      <c r="AG144" s="1" t="s">
        <v>29</v>
      </c>
      <c r="AH144" s="6"/>
      <c r="AI144" s="6"/>
      <c r="AJ144" s="1" t="s">
        <v>36</v>
      </c>
      <c r="AK144" s="1" t="s">
        <v>37</v>
      </c>
      <c r="AL144" s="6"/>
      <c r="AM144" s="6"/>
      <c r="AN144" s="1" t="s">
        <v>38</v>
      </c>
      <c r="AO144" s="1" t="s">
        <v>39</v>
      </c>
      <c r="AP144" s="6"/>
      <c r="AQ144" s="6"/>
      <c r="AR144" s="1" t="s">
        <v>40</v>
      </c>
      <c r="AS144" s="1" t="s">
        <v>41</v>
      </c>
      <c r="AT144" s="6"/>
      <c r="AU144" s="6"/>
      <c r="AV144" s="6"/>
      <c r="AW144" s="6"/>
      <c r="AX144" s="6"/>
      <c r="AY144" s="6"/>
      <c r="AZ144" s="1" t="s">
        <v>42</v>
      </c>
      <c r="BA144" s="1" t="s">
        <v>39</v>
      </c>
      <c r="BB144" s="6"/>
      <c r="BC144" s="6"/>
      <c r="BD144" s="1" t="s">
        <v>42</v>
      </c>
      <c r="BE144" s="1" t="s">
        <v>33</v>
      </c>
      <c r="BF144" s="6"/>
      <c r="BG144" s="6"/>
      <c r="BH144" s="1" t="s">
        <v>42</v>
      </c>
      <c r="BI144" s="1" t="s">
        <v>39</v>
      </c>
      <c r="BJ144" s="6"/>
      <c r="BK144" s="11"/>
      <c r="BL144" s="1" t="s">
        <v>43</v>
      </c>
      <c r="BM144" s="1" t="s">
        <v>44</v>
      </c>
      <c r="BN144" s="6"/>
      <c r="BO144" s="6"/>
      <c r="BP144" s="1" t="s">
        <v>45</v>
      </c>
      <c r="BQ144" s="1" t="s">
        <v>44</v>
      </c>
      <c r="BR144" s="6"/>
      <c r="BS144" s="6"/>
      <c r="BT144" s="1" t="s">
        <v>46</v>
      </c>
      <c r="BU144" s="1" t="s">
        <v>47</v>
      </c>
      <c r="BV144" s="6"/>
      <c r="BW144" s="6"/>
      <c r="BX144" s="1" t="s">
        <v>46</v>
      </c>
      <c r="BY144" s="1" t="s">
        <v>41</v>
      </c>
      <c r="BZ144" s="6"/>
      <c r="CA144" s="6"/>
      <c r="CB144" s="1" t="s">
        <v>46</v>
      </c>
      <c r="CC144" s="1" t="s">
        <v>48</v>
      </c>
      <c r="CD144" s="6"/>
      <c r="CE144" s="6"/>
      <c r="CF144" s="1" t="s">
        <v>46</v>
      </c>
      <c r="CG144" s="1" t="s">
        <v>48</v>
      </c>
      <c r="CH144" s="6"/>
      <c r="CI144" s="6"/>
      <c r="CJ144" s="1" t="s">
        <v>46</v>
      </c>
      <c r="CK144" s="1" t="s">
        <v>39</v>
      </c>
      <c r="CL144" s="6"/>
      <c r="CM144" s="6"/>
      <c r="CN144" s="1" t="s">
        <v>49</v>
      </c>
      <c r="CO144" s="1" t="s">
        <v>39</v>
      </c>
      <c r="CP144" s="6"/>
      <c r="CQ144" s="6"/>
      <c r="CR144" s="1" t="s">
        <v>50</v>
      </c>
      <c r="CS144" s="1" t="s">
        <v>51</v>
      </c>
      <c r="CT144" s="6"/>
      <c r="CU144" s="6"/>
      <c r="CV144" s="1" t="s">
        <v>50</v>
      </c>
      <c r="CW144" s="1" t="s">
        <v>39</v>
      </c>
      <c r="CX144" s="6"/>
      <c r="CY144" s="6"/>
      <c r="CZ144" s="1" t="s">
        <v>50</v>
      </c>
      <c r="DA144" s="1" t="s">
        <v>39</v>
      </c>
      <c r="DB144" s="6"/>
      <c r="DC144" s="6"/>
      <c r="DD144" s="1" t="s">
        <v>59</v>
      </c>
      <c r="DE144" s="1" t="s">
        <v>60</v>
      </c>
      <c r="DF144" s="6"/>
      <c r="DG144" s="6"/>
      <c r="DH144" s="1" t="s">
        <v>52</v>
      </c>
      <c r="DI144" s="1" t="s">
        <v>53</v>
      </c>
      <c r="DJ144" s="6"/>
      <c r="DK144" s="6"/>
      <c r="DL144" s="1" t="s">
        <v>31</v>
      </c>
      <c r="DM144" s="11"/>
    </row>
    <row r="145" spans="1:118" ht="15.75" customHeight="1" x14ac:dyDescent="0.25">
      <c r="A145" s="6">
        <v>144</v>
      </c>
      <c r="B145" s="6">
        <v>2</v>
      </c>
      <c r="C145" s="9" t="s">
        <v>167</v>
      </c>
      <c r="D145" s="8" t="s">
        <v>373</v>
      </c>
      <c r="E145" s="6">
        <v>415.28800000000001</v>
      </c>
      <c r="F145" s="6">
        <v>0.999</v>
      </c>
      <c r="G145" s="6">
        <v>410.83499999999998</v>
      </c>
      <c r="H145" s="10">
        <v>192.35388</v>
      </c>
      <c r="I145" s="3">
        <f t="shared" si="7"/>
        <v>603.18887999999993</v>
      </c>
      <c r="J145" s="3">
        <f t="shared" si="6"/>
        <v>0</v>
      </c>
      <c r="K145" s="3">
        <f t="shared" si="8"/>
        <v>603.18887999999993</v>
      </c>
      <c r="L145" s="1" t="s">
        <v>28</v>
      </c>
      <c r="M145" s="1" t="s">
        <v>29</v>
      </c>
      <c r="N145" s="6"/>
      <c r="O145" s="6"/>
      <c r="P145" s="1" t="s">
        <v>30</v>
      </c>
      <c r="Q145" s="1" t="s">
        <v>34</v>
      </c>
      <c r="R145" s="6"/>
      <c r="S145" s="6"/>
      <c r="T145" s="1" t="s">
        <v>30</v>
      </c>
      <c r="U145" s="1" t="s">
        <v>32</v>
      </c>
      <c r="V145" s="6"/>
      <c r="W145" s="6"/>
      <c r="X145" s="6" t="s">
        <v>30</v>
      </c>
      <c r="Y145" s="6" t="s">
        <v>33</v>
      </c>
      <c r="Z145" s="6"/>
      <c r="AA145" s="6"/>
      <c r="AB145" s="1" t="s">
        <v>30</v>
      </c>
      <c r="AC145" s="1" t="s">
        <v>34</v>
      </c>
      <c r="AD145" s="6"/>
      <c r="AE145" s="6"/>
      <c r="AF145" s="1" t="s">
        <v>35</v>
      </c>
      <c r="AG145" s="1" t="s">
        <v>29</v>
      </c>
      <c r="AH145" s="6"/>
      <c r="AI145" s="6"/>
      <c r="AJ145" s="1" t="s">
        <v>36</v>
      </c>
      <c r="AK145" s="1" t="s">
        <v>37</v>
      </c>
      <c r="AL145" s="6"/>
      <c r="AM145" s="6"/>
      <c r="AN145" s="1" t="s">
        <v>38</v>
      </c>
      <c r="AO145" s="1" t="s">
        <v>39</v>
      </c>
      <c r="AP145" s="6"/>
      <c r="AQ145" s="6"/>
      <c r="AR145" s="1" t="s">
        <v>40</v>
      </c>
      <c r="AS145" s="1" t="s">
        <v>41</v>
      </c>
      <c r="AT145" s="6"/>
      <c r="AU145" s="6"/>
      <c r="AV145" s="6"/>
      <c r="AW145" s="6"/>
      <c r="AX145" s="6"/>
      <c r="AY145" s="6"/>
      <c r="AZ145" s="1" t="s">
        <v>42</v>
      </c>
      <c r="BA145" s="1" t="s">
        <v>39</v>
      </c>
      <c r="BB145" s="6"/>
      <c r="BC145" s="6"/>
      <c r="BD145" s="1" t="s">
        <v>42</v>
      </c>
      <c r="BE145" s="1" t="s">
        <v>33</v>
      </c>
      <c r="BF145" s="6"/>
      <c r="BG145" s="6"/>
      <c r="BH145" s="1" t="s">
        <v>42</v>
      </c>
      <c r="BI145" s="1" t="s">
        <v>39</v>
      </c>
      <c r="BJ145" s="6"/>
      <c r="BK145" s="11"/>
      <c r="BL145" s="1" t="s">
        <v>43</v>
      </c>
      <c r="BM145" s="1" t="s">
        <v>44</v>
      </c>
      <c r="BN145" s="6"/>
      <c r="BO145" s="6"/>
      <c r="BP145" s="1" t="s">
        <v>45</v>
      </c>
      <c r="BQ145" s="1" t="s">
        <v>44</v>
      </c>
      <c r="BR145" s="6"/>
      <c r="BS145" s="6"/>
      <c r="BT145" s="1" t="s">
        <v>46</v>
      </c>
      <c r="BU145" s="1" t="s">
        <v>47</v>
      </c>
      <c r="BV145" s="6"/>
      <c r="BW145" s="6"/>
      <c r="BX145" s="1" t="s">
        <v>46</v>
      </c>
      <c r="BY145" s="1" t="s">
        <v>41</v>
      </c>
      <c r="BZ145" s="6"/>
      <c r="CA145" s="6"/>
      <c r="CB145" s="1" t="s">
        <v>46</v>
      </c>
      <c r="CC145" s="1" t="s">
        <v>48</v>
      </c>
      <c r="CD145" s="6"/>
      <c r="CE145" s="6"/>
      <c r="CF145" s="1" t="s">
        <v>46</v>
      </c>
      <c r="CG145" s="1" t="s">
        <v>48</v>
      </c>
      <c r="CH145" s="6"/>
      <c r="CI145" s="6"/>
      <c r="CJ145" s="1" t="s">
        <v>46</v>
      </c>
      <c r="CK145" s="1" t="s">
        <v>39</v>
      </c>
      <c r="CL145" s="6"/>
      <c r="CM145" s="6"/>
      <c r="CN145" s="1" t="s">
        <v>49</v>
      </c>
      <c r="CO145" s="1" t="s">
        <v>39</v>
      </c>
      <c r="CP145" s="6"/>
      <c r="CQ145" s="6"/>
      <c r="CR145" s="1" t="s">
        <v>50</v>
      </c>
      <c r="CS145" s="1" t="s">
        <v>51</v>
      </c>
      <c r="CT145" s="6"/>
      <c r="CU145" s="6"/>
      <c r="CV145" s="1" t="s">
        <v>50</v>
      </c>
      <c r="CW145" s="1" t="s">
        <v>39</v>
      </c>
      <c r="CX145" s="6"/>
      <c r="CY145" s="6"/>
      <c r="CZ145" s="1" t="s">
        <v>50</v>
      </c>
      <c r="DA145" s="1" t="s">
        <v>39</v>
      </c>
      <c r="DB145" s="6"/>
      <c r="DC145" s="6"/>
      <c r="DD145" s="1" t="s">
        <v>59</v>
      </c>
      <c r="DE145" s="1" t="s">
        <v>60</v>
      </c>
      <c r="DF145" s="6"/>
      <c r="DG145" s="6"/>
      <c r="DH145" s="1" t="s">
        <v>52</v>
      </c>
      <c r="DI145" s="1" t="s">
        <v>53</v>
      </c>
      <c r="DJ145" s="6"/>
      <c r="DK145" s="6"/>
      <c r="DL145" s="1" t="s">
        <v>31</v>
      </c>
      <c r="DM145" s="11"/>
    </row>
    <row r="146" spans="1:118" ht="15.75" customHeight="1" x14ac:dyDescent="0.25">
      <c r="A146" s="6">
        <v>145</v>
      </c>
      <c r="B146" s="6">
        <v>2</v>
      </c>
      <c r="C146" s="9" t="s">
        <v>168</v>
      </c>
      <c r="D146" s="8" t="s">
        <v>373</v>
      </c>
      <c r="E146" s="6">
        <v>514.27800000000002</v>
      </c>
      <c r="F146" s="6">
        <v>10.679</v>
      </c>
      <c r="G146" s="6">
        <v>503.59899999999999</v>
      </c>
      <c r="H146" s="10">
        <v>114.71868000000001</v>
      </c>
      <c r="I146" s="3">
        <f t="shared" si="7"/>
        <v>618.31768</v>
      </c>
      <c r="J146" s="3">
        <f t="shared" si="6"/>
        <v>0</v>
      </c>
      <c r="K146" s="3">
        <f t="shared" si="8"/>
        <v>618.31768</v>
      </c>
      <c r="L146" s="1" t="s">
        <v>28</v>
      </c>
      <c r="M146" s="1" t="s">
        <v>29</v>
      </c>
      <c r="N146" s="6"/>
      <c r="O146" s="6"/>
      <c r="P146" s="1" t="s">
        <v>30</v>
      </c>
      <c r="Q146" s="1" t="s">
        <v>34</v>
      </c>
      <c r="R146" s="6"/>
      <c r="S146" s="6"/>
      <c r="T146" s="1" t="s">
        <v>30</v>
      </c>
      <c r="U146" s="1" t="s">
        <v>32</v>
      </c>
      <c r="V146" s="6"/>
      <c r="W146" s="6"/>
      <c r="X146" s="6" t="s">
        <v>30</v>
      </c>
      <c r="Y146" s="6" t="s">
        <v>33</v>
      </c>
      <c r="Z146" s="6"/>
      <c r="AA146" s="6"/>
      <c r="AB146" s="1" t="s">
        <v>30</v>
      </c>
      <c r="AC146" s="1" t="s">
        <v>34</v>
      </c>
      <c r="AD146" s="6"/>
      <c r="AE146" s="6"/>
      <c r="AF146" s="1" t="s">
        <v>35</v>
      </c>
      <c r="AG146" s="1" t="s">
        <v>29</v>
      </c>
      <c r="AH146" s="6"/>
      <c r="AI146" s="6"/>
      <c r="AJ146" s="1" t="s">
        <v>36</v>
      </c>
      <c r="AK146" s="1" t="s">
        <v>37</v>
      </c>
      <c r="AL146" s="6"/>
      <c r="AM146" s="6"/>
      <c r="AN146" s="1" t="s">
        <v>38</v>
      </c>
      <c r="AO146" s="1" t="s">
        <v>39</v>
      </c>
      <c r="AP146" s="6"/>
      <c r="AQ146" s="6"/>
      <c r="AR146" s="1" t="s">
        <v>40</v>
      </c>
      <c r="AS146" s="1" t="s">
        <v>41</v>
      </c>
      <c r="AT146" s="6"/>
      <c r="AU146" s="6"/>
      <c r="AV146" s="6"/>
      <c r="AW146" s="6"/>
      <c r="AX146" s="6"/>
      <c r="AY146" s="6"/>
      <c r="AZ146" s="1" t="s">
        <v>42</v>
      </c>
      <c r="BA146" s="1" t="s">
        <v>39</v>
      </c>
      <c r="BB146" s="6"/>
      <c r="BC146" s="6"/>
      <c r="BD146" s="1" t="s">
        <v>42</v>
      </c>
      <c r="BE146" s="1" t="s">
        <v>33</v>
      </c>
      <c r="BF146" s="6"/>
      <c r="BG146" s="6"/>
      <c r="BH146" s="1" t="s">
        <v>42</v>
      </c>
      <c r="BI146" s="1" t="s">
        <v>39</v>
      </c>
      <c r="BJ146" s="6"/>
      <c r="BK146" s="11"/>
      <c r="BL146" s="1" t="s">
        <v>43</v>
      </c>
      <c r="BM146" s="1" t="s">
        <v>44</v>
      </c>
      <c r="BN146" s="6"/>
      <c r="BO146" s="6"/>
      <c r="BP146" s="1" t="s">
        <v>45</v>
      </c>
      <c r="BQ146" s="1" t="s">
        <v>44</v>
      </c>
      <c r="BR146" s="6"/>
      <c r="BS146" s="6"/>
      <c r="BT146" s="1" t="s">
        <v>46</v>
      </c>
      <c r="BU146" s="1" t="s">
        <v>47</v>
      </c>
      <c r="BV146" s="6"/>
      <c r="BW146" s="6"/>
      <c r="BX146" s="1" t="s">
        <v>46</v>
      </c>
      <c r="BY146" s="1" t="s">
        <v>41</v>
      </c>
      <c r="BZ146" s="6"/>
      <c r="CA146" s="6"/>
      <c r="CB146" s="1" t="s">
        <v>46</v>
      </c>
      <c r="CC146" s="1" t="s">
        <v>48</v>
      </c>
      <c r="CD146" s="6"/>
      <c r="CE146" s="6"/>
      <c r="CF146" s="1" t="s">
        <v>46</v>
      </c>
      <c r="CG146" s="1" t="s">
        <v>48</v>
      </c>
      <c r="CH146" s="6"/>
      <c r="CI146" s="6"/>
      <c r="CJ146" s="1" t="s">
        <v>46</v>
      </c>
      <c r="CK146" s="1" t="s">
        <v>39</v>
      </c>
      <c r="CL146" s="6"/>
      <c r="CM146" s="6"/>
      <c r="CN146" s="1" t="s">
        <v>49</v>
      </c>
      <c r="CO146" s="1" t="s">
        <v>39</v>
      </c>
      <c r="CP146" s="6"/>
      <c r="CQ146" s="6"/>
      <c r="CR146" s="1" t="s">
        <v>50</v>
      </c>
      <c r="CS146" s="1" t="s">
        <v>51</v>
      </c>
      <c r="CT146" s="6"/>
      <c r="CU146" s="6"/>
      <c r="CV146" s="1" t="s">
        <v>50</v>
      </c>
      <c r="CW146" s="1" t="s">
        <v>39</v>
      </c>
      <c r="CX146" s="6"/>
      <c r="CY146" s="6"/>
      <c r="CZ146" s="1" t="s">
        <v>50</v>
      </c>
      <c r="DA146" s="1" t="s">
        <v>39</v>
      </c>
      <c r="DB146" s="6"/>
      <c r="DC146" s="6"/>
      <c r="DD146" s="1" t="s">
        <v>59</v>
      </c>
      <c r="DE146" s="1" t="s">
        <v>60</v>
      </c>
      <c r="DF146" s="6"/>
      <c r="DG146" s="6"/>
      <c r="DH146" s="1" t="s">
        <v>52</v>
      </c>
      <c r="DI146" s="1" t="s">
        <v>53</v>
      </c>
      <c r="DJ146" s="6"/>
      <c r="DK146" s="6"/>
      <c r="DL146" s="1" t="s">
        <v>31</v>
      </c>
      <c r="DM146" s="11"/>
    </row>
    <row r="147" spans="1:118" ht="15.75" customHeight="1" x14ac:dyDescent="0.25">
      <c r="A147" s="6">
        <v>146</v>
      </c>
      <c r="B147" s="6">
        <v>2</v>
      </c>
      <c r="C147" s="9" t="s">
        <v>169</v>
      </c>
      <c r="D147" s="8" t="s">
        <v>373</v>
      </c>
      <c r="E147" s="6">
        <v>551.27700000000004</v>
      </c>
      <c r="F147" s="6">
        <v>44.042000000000002</v>
      </c>
      <c r="G147" s="6">
        <v>504.322</v>
      </c>
      <c r="H147" s="10">
        <v>304.22712000000001</v>
      </c>
      <c r="I147" s="3">
        <f t="shared" si="7"/>
        <v>808.54912000000002</v>
      </c>
      <c r="J147" s="3">
        <f t="shared" si="6"/>
        <v>0</v>
      </c>
      <c r="K147" s="3">
        <f t="shared" si="8"/>
        <v>808.54912000000002</v>
      </c>
      <c r="L147" s="1" t="s">
        <v>28</v>
      </c>
      <c r="M147" s="1" t="s">
        <v>29</v>
      </c>
      <c r="N147" s="6"/>
      <c r="O147" s="6"/>
      <c r="P147" s="1" t="s">
        <v>30</v>
      </c>
      <c r="Q147" s="1" t="s">
        <v>34</v>
      </c>
      <c r="R147" s="6"/>
      <c r="S147" s="6"/>
      <c r="T147" s="1" t="s">
        <v>30</v>
      </c>
      <c r="U147" s="1" t="s">
        <v>32</v>
      </c>
      <c r="V147" s="6"/>
      <c r="W147" s="6"/>
      <c r="X147" s="6" t="s">
        <v>30</v>
      </c>
      <c r="Y147" s="6" t="s">
        <v>33</v>
      </c>
      <c r="Z147" s="6"/>
      <c r="AA147" s="6"/>
      <c r="AB147" s="1" t="s">
        <v>30</v>
      </c>
      <c r="AC147" s="1" t="s">
        <v>34</v>
      </c>
      <c r="AD147" s="6"/>
      <c r="AE147" s="6"/>
      <c r="AF147" s="1" t="s">
        <v>35</v>
      </c>
      <c r="AG147" s="1" t="s">
        <v>29</v>
      </c>
      <c r="AH147" s="6"/>
      <c r="AI147" s="6"/>
      <c r="AJ147" s="1" t="s">
        <v>36</v>
      </c>
      <c r="AK147" s="1" t="s">
        <v>37</v>
      </c>
      <c r="AL147" s="6"/>
      <c r="AM147" s="6"/>
      <c r="AN147" s="1" t="s">
        <v>38</v>
      </c>
      <c r="AO147" s="1" t="s">
        <v>39</v>
      </c>
      <c r="AP147" s="6"/>
      <c r="AQ147" s="6"/>
      <c r="AR147" s="1" t="s">
        <v>40</v>
      </c>
      <c r="AS147" s="1" t="s">
        <v>41</v>
      </c>
      <c r="AT147" s="6"/>
      <c r="AU147" s="6"/>
      <c r="AV147" s="6"/>
      <c r="AW147" s="6"/>
      <c r="AX147" s="6"/>
      <c r="AY147" s="6"/>
      <c r="AZ147" s="1" t="s">
        <v>42</v>
      </c>
      <c r="BA147" s="1" t="s">
        <v>39</v>
      </c>
      <c r="BB147" s="6"/>
      <c r="BC147" s="6"/>
      <c r="BD147" s="1" t="s">
        <v>42</v>
      </c>
      <c r="BE147" s="1" t="s">
        <v>33</v>
      </c>
      <c r="BF147" s="6"/>
      <c r="BG147" s="6"/>
      <c r="BH147" s="1" t="s">
        <v>42</v>
      </c>
      <c r="BI147" s="1" t="s">
        <v>39</v>
      </c>
      <c r="BJ147" s="6"/>
      <c r="BK147" s="11"/>
      <c r="BL147" s="1" t="s">
        <v>43</v>
      </c>
      <c r="BM147" s="1" t="s">
        <v>44</v>
      </c>
      <c r="BN147" s="6"/>
      <c r="BO147" s="6"/>
      <c r="BP147" s="1" t="s">
        <v>45</v>
      </c>
      <c r="BQ147" s="1" t="s">
        <v>44</v>
      </c>
      <c r="BR147" s="6"/>
      <c r="BS147" s="6"/>
      <c r="BT147" s="1" t="s">
        <v>46</v>
      </c>
      <c r="BU147" s="1" t="s">
        <v>47</v>
      </c>
      <c r="BV147" s="6"/>
      <c r="BW147" s="6"/>
      <c r="BX147" s="1" t="s">
        <v>46</v>
      </c>
      <c r="BY147" s="1" t="s">
        <v>41</v>
      </c>
      <c r="BZ147" s="6"/>
      <c r="CA147" s="6"/>
      <c r="CB147" s="1" t="s">
        <v>46</v>
      </c>
      <c r="CC147" s="1" t="s">
        <v>48</v>
      </c>
      <c r="CD147" s="6"/>
      <c r="CE147" s="6"/>
      <c r="CF147" s="1" t="s">
        <v>46</v>
      </c>
      <c r="CG147" s="1" t="s">
        <v>48</v>
      </c>
      <c r="CH147" s="6"/>
      <c r="CI147" s="6"/>
      <c r="CJ147" s="1" t="s">
        <v>46</v>
      </c>
      <c r="CK147" s="1" t="s">
        <v>39</v>
      </c>
      <c r="CL147" s="6"/>
      <c r="CM147" s="6"/>
      <c r="CN147" s="1" t="s">
        <v>49</v>
      </c>
      <c r="CO147" s="1" t="s">
        <v>39</v>
      </c>
      <c r="CP147" s="6"/>
      <c r="CQ147" s="6"/>
      <c r="CR147" s="1" t="s">
        <v>50</v>
      </c>
      <c r="CS147" s="1" t="s">
        <v>51</v>
      </c>
      <c r="CT147" s="6"/>
      <c r="CU147" s="6"/>
      <c r="CV147" s="1" t="s">
        <v>50</v>
      </c>
      <c r="CW147" s="1" t="s">
        <v>39</v>
      </c>
      <c r="CX147" s="6"/>
      <c r="CY147" s="6"/>
      <c r="CZ147" s="1" t="s">
        <v>50</v>
      </c>
      <c r="DA147" s="1" t="s">
        <v>39</v>
      </c>
      <c r="DB147" s="6"/>
      <c r="DC147" s="6"/>
      <c r="DD147" s="1" t="s">
        <v>59</v>
      </c>
      <c r="DE147" s="1" t="s">
        <v>60</v>
      </c>
      <c r="DF147" s="6"/>
      <c r="DG147" s="6"/>
      <c r="DH147" s="1" t="s">
        <v>52</v>
      </c>
      <c r="DI147" s="1" t="s">
        <v>53</v>
      </c>
      <c r="DJ147" s="6"/>
      <c r="DK147" s="6"/>
      <c r="DL147" s="1" t="s">
        <v>31</v>
      </c>
      <c r="DM147" s="11"/>
    </row>
    <row r="148" spans="1:118" ht="15.75" customHeight="1" x14ac:dyDescent="0.25">
      <c r="A148" s="6">
        <v>147</v>
      </c>
      <c r="B148" s="6">
        <v>2</v>
      </c>
      <c r="C148" s="9" t="s">
        <v>414</v>
      </c>
      <c r="D148" s="8" t="s">
        <v>373</v>
      </c>
      <c r="E148" s="6">
        <v>0</v>
      </c>
      <c r="F148" s="6">
        <v>0</v>
      </c>
      <c r="G148" s="6">
        <v>-63.654000000000003</v>
      </c>
      <c r="H148" s="10">
        <v>192.40595999999999</v>
      </c>
      <c r="I148" s="3">
        <f t="shared" si="7"/>
        <v>128.75196</v>
      </c>
      <c r="J148" s="3">
        <f t="shared" si="6"/>
        <v>0</v>
      </c>
      <c r="K148" s="3">
        <f t="shared" si="8"/>
        <v>128.75196</v>
      </c>
      <c r="L148" s="1" t="s">
        <v>28</v>
      </c>
      <c r="M148" s="1" t="s">
        <v>29</v>
      </c>
      <c r="N148" s="6"/>
      <c r="O148" s="6"/>
      <c r="P148" s="1" t="s">
        <v>30</v>
      </c>
      <c r="Q148" s="1" t="s">
        <v>34</v>
      </c>
      <c r="R148" s="6"/>
      <c r="S148" s="6"/>
      <c r="T148" s="1" t="s">
        <v>30</v>
      </c>
      <c r="U148" s="1" t="s">
        <v>32</v>
      </c>
      <c r="V148" s="6"/>
      <c r="W148" s="6"/>
      <c r="X148" s="6" t="s">
        <v>30</v>
      </c>
      <c r="Y148" s="6" t="s">
        <v>33</v>
      </c>
      <c r="Z148" s="6"/>
      <c r="AA148" s="6"/>
      <c r="AB148" s="1" t="s">
        <v>30</v>
      </c>
      <c r="AC148" s="1" t="s">
        <v>34</v>
      </c>
      <c r="AD148" s="6"/>
      <c r="AE148" s="6"/>
      <c r="AF148" s="1" t="s">
        <v>35</v>
      </c>
      <c r="AG148" s="1" t="s">
        <v>29</v>
      </c>
      <c r="AH148" s="6"/>
      <c r="AI148" s="6"/>
      <c r="AJ148" s="1" t="s">
        <v>36</v>
      </c>
      <c r="AK148" s="1" t="s">
        <v>37</v>
      </c>
      <c r="AL148" s="6"/>
      <c r="AM148" s="6"/>
      <c r="AN148" s="1" t="s">
        <v>38</v>
      </c>
      <c r="AO148" s="1" t="s">
        <v>39</v>
      </c>
      <c r="AP148" s="6"/>
      <c r="AQ148" s="6"/>
      <c r="AR148" s="1" t="s">
        <v>40</v>
      </c>
      <c r="AS148" s="1" t="s">
        <v>41</v>
      </c>
      <c r="AT148" s="6"/>
      <c r="AU148" s="6"/>
      <c r="AV148" s="6"/>
      <c r="AW148" s="6"/>
      <c r="AX148" s="6"/>
      <c r="AY148" s="6"/>
      <c r="AZ148" s="1" t="s">
        <v>42</v>
      </c>
      <c r="BA148" s="1" t="s">
        <v>39</v>
      </c>
      <c r="BB148" s="6"/>
      <c r="BC148" s="6"/>
      <c r="BD148" s="1" t="s">
        <v>42</v>
      </c>
      <c r="BE148" s="1" t="s">
        <v>33</v>
      </c>
      <c r="BF148" s="6"/>
      <c r="BG148" s="6"/>
      <c r="BH148" s="1" t="s">
        <v>42</v>
      </c>
      <c r="BI148" s="1" t="s">
        <v>39</v>
      </c>
      <c r="BJ148" s="6"/>
      <c r="BK148" s="11"/>
      <c r="BL148" s="1" t="s">
        <v>43</v>
      </c>
      <c r="BM148" s="1" t="s">
        <v>44</v>
      </c>
      <c r="BN148" s="6"/>
      <c r="BO148" s="6"/>
      <c r="BP148" s="1" t="s">
        <v>45</v>
      </c>
      <c r="BQ148" s="1" t="s">
        <v>44</v>
      </c>
      <c r="BR148" s="6"/>
      <c r="BS148" s="6"/>
      <c r="BT148" s="1" t="s">
        <v>46</v>
      </c>
      <c r="BU148" s="1" t="s">
        <v>47</v>
      </c>
      <c r="BV148" s="6"/>
      <c r="BW148" s="6"/>
      <c r="BX148" s="1" t="s">
        <v>46</v>
      </c>
      <c r="BY148" s="1" t="s">
        <v>41</v>
      </c>
      <c r="BZ148" s="6"/>
      <c r="CA148" s="6"/>
      <c r="CB148" s="1" t="s">
        <v>46</v>
      </c>
      <c r="CC148" s="1" t="s">
        <v>48</v>
      </c>
      <c r="CD148" s="6"/>
      <c r="CE148" s="6"/>
      <c r="CF148" s="1" t="s">
        <v>46</v>
      </c>
      <c r="CG148" s="1" t="s">
        <v>48</v>
      </c>
      <c r="CH148" s="6"/>
      <c r="CI148" s="6"/>
      <c r="CJ148" s="1" t="s">
        <v>46</v>
      </c>
      <c r="CK148" s="1" t="s">
        <v>39</v>
      </c>
      <c r="CL148" s="6"/>
      <c r="CM148" s="6"/>
      <c r="CN148" s="1" t="s">
        <v>49</v>
      </c>
      <c r="CO148" s="1" t="s">
        <v>39</v>
      </c>
      <c r="CP148" s="6"/>
      <c r="CQ148" s="6"/>
      <c r="CR148" s="1" t="s">
        <v>50</v>
      </c>
      <c r="CS148" s="1" t="s">
        <v>51</v>
      </c>
      <c r="CT148" s="6"/>
      <c r="CU148" s="6"/>
      <c r="CV148" s="1" t="s">
        <v>50</v>
      </c>
      <c r="CW148" s="1" t="s">
        <v>39</v>
      </c>
      <c r="CX148" s="6"/>
      <c r="CY148" s="6"/>
      <c r="CZ148" s="1" t="s">
        <v>50</v>
      </c>
      <c r="DA148" s="1" t="s">
        <v>39</v>
      </c>
      <c r="DB148" s="6"/>
      <c r="DC148" s="6"/>
      <c r="DD148" s="1" t="s">
        <v>59</v>
      </c>
      <c r="DE148" s="1" t="s">
        <v>60</v>
      </c>
      <c r="DF148" s="6"/>
      <c r="DG148" s="6"/>
      <c r="DH148" s="1" t="s">
        <v>52</v>
      </c>
      <c r="DI148" s="1" t="s">
        <v>53</v>
      </c>
      <c r="DJ148" s="6"/>
      <c r="DK148" s="6"/>
      <c r="DL148" s="1" t="s">
        <v>31</v>
      </c>
      <c r="DM148" s="11"/>
    </row>
    <row r="149" spans="1:118" s="34" customFormat="1" ht="15.75" customHeight="1" x14ac:dyDescent="0.25">
      <c r="A149" s="27">
        <v>148</v>
      </c>
      <c r="B149" s="27">
        <v>1</v>
      </c>
      <c r="C149" s="28" t="s">
        <v>170</v>
      </c>
      <c r="D149" s="29" t="s">
        <v>373</v>
      </c>
      <c r="E149" s="27">
        <v>374.654</v>
      </c>
      <c r="F149" s="27">
        <v>628.303</v>
      </c>
      <c r="G149" s="27">
        <v>-278.38200000000001</v>
      </c>
      <c r="H149" s="30">
        <v>137.04732000000001</v>
      </c>
      <c r="I149" s="31">
        <f t="shared" si="7"/>
        <v>-141.33467999999999</v>
      </c>
      <c r="J149" s="31">
        <f t="shared" si="6"/>
        <v>0</v>
      </c>
      <c r="K149" s="3">
        <f t="shared" si="8"/>
        <v>-141.33467999999999</v>
      </c>
      <c r="L149" s="32" t="s">
        <v>28</v>
      </c>
      <c r="M149" s="32" t="s">
        <v>29</v>
      </c>
      <c r="N149" s="27"/>
      <c r="O149" s="27"/>
      <c r="P149" s="32" t="s">
        <v>30</v>
      </c>
      <c r="Q149" s="32" t="s">
        <v>34</v>
      </c>
      <c r="R149" s="27"/>
      <c r="S149" s="27"/>
      <c r="T149" s="32" t="s">
        <v>30</v>
      </c>
      <c r="U149" s="32" t="s">
        <v>32</v>
      </c>
      <c r="V149" s="27"/>
      <c r="W149" s="27"/>
      <c r="X149" s="27" t="s">
        <v>30</v>
      </c>
      <c r="Y149" s="27" t="s">
        <v>33</v>
      </c>
      <c r="Z149" s="27"/>
      <c r="AA149" s="27"/>
      <c r="AB149" s="32" t="s">
        <v>30</v>
      </c>
      <c r="AC149" s="32" t="s">
        <v>34</v>
      </c>
      <c r="AD149" s="27"/>
      <c r="AE149" s="27"/>
      <c r="AF149" s="32" t="s">
        <v>35</v>
      </c>
      <c r="AG149" s="32" t="s">
        <v>29</v>
      </c>
      <c r="AH149" s="27"/>
      <c r="AI149" s="27"/>
      <c r="AJ149" s="32" t="s">
        <v>36</v>
      </c>
      <c r="AK149" s="32" t="s">
        <v>37</v>
      </c>
      <c r="AL149" s="27"/>
      <c r="AM149" s="27"/>
      <c r="AN149" s="32" t="s">
        <v>38</v>
      </c>
      <c r="AO149" s="32" t="s">
        <v>39</v>
      </c>
      <c r="AP149" s="27"/>
      <c r="AQ149" s="27"/>
      <c r="AR149" s="32" t="s">
        <v>40</v>
      </c>
      <c r="AS149" s="32" t="s">
        <v>41</v>
      </c>
      <c r="AT149" s="27"/>
      <c r="AU149" s="27"/>
      <c r="AV149" s="27"/>
      <c r="AW149" s="27"/>
      <c r="AX149" s="27"/>
      <c r="AY149" s="27"/>
      <c r="AZ149" s="32" t="s">
        <v>42</v>
      </c>
      <c r="BA149" s="32" t="s">
        <v>39</v>
      </c>
      <c r="BB149" s="27"/>
      <c r="BC149" s="27"/>
      <c r="BD149" s="32" t="s">
        <v>42</v>
      </c>
      <c r="BE149" s="32" t="s">
        <v>33</v>
      </c>
      <c r="BF149" s="27"/>
      <c r="BG149" s="27"/>
      <c r="BH149" s="32" t="s">
        <v>42</v>
      </c>
      <c r="BI149" s="32" t="s">
        <v>39</v>
      </c>
      <c r="BJ149" s="27"/>
      <c r="BK149" s="33"/>
      <c r="BL149" s="32" t="s">
        <v>43</v>
      </c>
      <c r="BM149" s="32" t="s">
        <v>44</v>
      </c>
      <c r="BN149" s="27"/>
      <c r="BO149" s="27"/>
      <c r="BP149" s="32" t="s">
        <v>45</v>
      </c>
      <c r="BQ149" s="32" t="s">
        <v>44</v>
      </c>
      <c r="BR149" s="27"/>
      <c r="BS149" s="27"/>
      <c r="BT149" s="32" t="s">
        <v>46</v>
      </c>
      <c r="BU149" s="32" t="s">
        <v>47</v>
      </c>
      <c r="BV149" s="27"/>
      <c r="BW149" s="27"/>
      <c r="BX149" s="32" t="s">
        <v>46</v>
      </c>
      <c r="BY149" s="32" t="s">
        <v>41</v>
      </c>
      <c r="BZ149" s="27"/>
      <c r="CA149" s="27"/>
      <c r="CB149" s="32" t="s">
        <v>46</v>
      </c>
      <c r="CC149" s="32" t="s">
        <v>48</v>
      </c>
      <c r="CD149" s="27"/>
      <c r="CE149" s="27"/>
      <c r="CF149" s="32" t="s">
        <v>46</v>
      </c>
      <c r="CG149" s="32" t="s">
        <v>48</v>
      </c>
      <c r="CH149" s="27"/>
      <c r="CI149" s="27"/>
      <c r="CJ149" s="32" t="s">
        <v>46</v>
      </c>
      <c r="CK149" s="32" t="s">
        <v>39</v>
      </c>
      <c r="CL149" s="27"/>
      <c r="CM149" s="27"/>
      <c r="CN149" s="32" t="s">
        <v>49</v>
      </c>
      <c r="CO149" s="32" t="s">
        <v>39</v>
      </c>
      <c r="CP149" s="27"/>
      <c r="CQ149" s="27"/>
      <c r="CR149" s="32" t="s">
        <v>50</v>
      </c>
      <c r="CS149" s="32" t="s">
        <v>51</v>
      </c>
      <c r="CT149" s="27"/>
      <c r="CU149" s="27"/>
      <c r="CV149" s="32" t="s">
        <v>50</v>
      </c>
      <c r="CW149" s="32" t="s">
        <v>39</v>
      </c>
      <c r="CX149" s="27"/>
      <c r="CY149" s="27"/>
      <c r="CZ149" s="32" t="s">
        <v>50</v>
      </c>
      <c r="DA149" s="32" t="s">
        <v>39</v>
      </c>
      <c r="DB149" s="27"/>
      <c r="DC149" s="27"/>
      <c r="DD149" s="32" t="s">
        <v>59</v>
      </c>
      <c r="DE149" s="32" t="s">
        <v>60</v>
      </c>
      <c r="DF149" s="27"/>
      <c r="DG149" s="27"/>
      <c r="DH149" s="32" t="s">
        <v>52</v>
      </c>
      <c r="DI149" s="32" t="s">
        <v>53</v>
      </c>
      <c r="DJ149" s="27"/>
      <c r="DK149" s="27"/>
      <c r="DL149" s="1" t="s">
        <v>31</v>
      </c>
      <c r="DM149" s="33"/>
    </row>
    <row r="150" spans="1:118" s="12" customFormat="1" ht="15.75" customHeight="1" x14ac:dyDescent="0.25">
      <c r="A150" s="6">
        <v>149</v>
      </c>
      <c r="B150" s="6">
        <v>2</v>
      </c>
      <c r="C150" s="9" t="s">
        <v>171</v>
      </c>
      <c r="D150" s="8" t="s">
        <v>373</v>
      </c>
      <c r="E150" s="6">
        <v>213.946</v>
      </c>
      <c r="F150" s="6">
        <v>1.9239999999999999</v>
      </c>
      <c r="G150" s="6">
        <v>212.02199999999999</v>
      </c>
      <c r="H150" s="10">
        <v>202.49928</v>
      </c>
      <c r="I150" s="3">
        <f t="shared" si="7"/>
        <v>414.52127999999999</v>
      </c>
      <c r="J150" s="3">
        <f t="shared" si="6"/>
        <v>0</v>
      </c>
      <c r="K150" s="3">
        <f t="shared" si="8"/>
        <v>414.52127999999999</v>
      </c>
      <c r="L150" s="1" t="s">
        <v>28</v>
      </c>
      <c r="M150" s="1" t="s">
        <v>29</v>
      </c>
      <c r="N150" s="6"/>
      <c r="O150" s="6"/>
      <c r="P150" s="1" t="s">
        <v>30</v>
      </c>
      <c r="Q150" s="1" t="s">
        <v>34</v>
      </c>
      <c r="R150" s="6"/>
      <c r="S150" s="6"/>
      <c r="T150" s="1" t="s">
        <v>30</v>
      </c>
      <c r="U150" s="1" t="s">
        <v>32</v>
      </c>
      <c r="V150" s="6"/>
      <c r="W150" s="6"/>
      <c r="X150" s="6" t="s">
        <v>30</v>
      </c>
      <c r="Y150" s="6" t="s">
        <v>33</v>
      </c>
      <c r="Z150" s="6"/>
      <c r="AA150" s="6"/>
      <c r="AB150" s="1" t="s">
        <v>30</v>
      </c>
      <c r="AC150" s="1" t="s">
        <v>34</v>
      </c>
      <c r="AD150" s="6"/>
      <c r="AE150" s="6"/>
      <c r="AF150" s="1" t="s">
        <v>35</v>
      </c>
      <c r="AG150" s="1" t="s">
        <v>29</v>
      </c>
      <c r="AH150" s="6"/>
      <c r="AI150" s="6"/>
      <c r="AJ150" s="1" t="s">
        <v>36</v>
      </c>
      <c r="AK150" s="1" t="s">
        <v>37</v>
      </c>
      <c r="AL150" s="6"/>
      <c r="AM150" s="6"/>
      <c r="AN150" s="1" t="s">
        <v>38</v>
      </c>
      <c r="AO150" s="1" t="s">
        <v>39</v>
      </c>
      <c r="AP150" s="6"/>
      <c r="AQ150" s="6"/>
      <c r="AR150" s="1" t="s">
        <v>40</v>
      </c>
      <c r="AS150" s="1" t="s">
        <v>41</v>
      </c>
      <c r="AT150" s="6"/>
      <c r="AU150" s="6"/>
      <c r="AV150" s="6"/>
      <c r="AW150" s="6"/>
      <c r="AX150" s="6"/>
      <c r="AY150" s="6"/>
      <c r="AZ150" s="1" t="s">
        <v>42</v>
      </c>
      <c r="BA150" s="1" t="s">
        <v>39</v>
      </c>
      <c r="BB150" s="6"/>
      <c r="BC150" s="6"/>
      <c r="BD150" s="1" t="s">
        <v>42</v>
      </c>
      <c r="BE150" s="1" t="s">
        <v>33</v>
      </c>
      <c r="BF150" s="6"/>
      <c r="BG150" s="6"/>
      <c r="BH150" s="1" t="s">
        <v>42</v>
      </c>
      <c r="BI150" s="1" t="s">
        <v>39</v>
      </c>
      <c r="BJ150" s="6"/>
      <c r="BK150" s="11"/>
      <c r="BL150" s="1" t="s">
        <v>43</v>
      </c>
      <c r="BM150" s="1" t="s">
        <v>44</v>
      </c>
      <c r="BN150" s="6"/>
      <c r="BO150" s="6"/>
      <c r="BP150" s="1" t="s">
        <v>45</v>
      </c>
      <c r="BQ150" s="1" t="s">
        <v>44</v>
      </c>
      <c r="BR150" s="6"/>
      <c r="BS150" s="6"/>
      <c r="BT150" s="1" t="s">
        <v>46</v>
      </c>
      <c r="BU150" s="1" t="s">
        <v>47</v>
      </c>
      <c r="BV150" s="6"/>
      <c r="BW150" s="6"/>
      <c r="BX150" s="1" t="s">
        <v>46</v>
      </c>
      <c r="BY150" s="1" t="s">
        <v>41</v>
      </c>
      <c r="BZ150" s="6"/>
      <c r="CA150" s="6"/>
      <c r="CB150" s="1" t="s">
        <v>46</v>
      </c>
      <c r="CC150" s="1" t="s">
        <v>48</v>
      </c>
      <c r="CD150" s="6"/>
      <c r="CE150" s="6"/>
      <c r="CF150" s="1" t="s">
        <v>46</v>
      </c>
      <c r="CG150" s="1" t="s">
        <v>48</v>
      </c>
      <c r="CH150" s="6"/>
      <c r="CI150" s="6"/>
      <c r="CJ150" s="1" t="s">
        <v>46</v>
      </c>
      <c r="CK150" s="1" t="s">
        <v>39</v>
      </c>
      <c r="CL150" s="6"/>
      <c r="CM150" s="6"/>
      <c r="CN150" s="1" t="s">
        <v>49</v>
      </c>
      <c r="CO150" s="1" t="s">
        <v>39</v>
      </c>
      <c r="CP150" s="6"/>
      <c r="CQ150" s="6"/>
      <c r="CR150" s="1" t="s">
        <v>50</v>
      </c>
      <c r="CS150" s="1" t="s">
        <v>51</v>
      </c>
      <c r="CT150" s="6"/>
      <c r="CU150" s="6"/>
      <c r="CV150" s="1" t="s">
        <v>50</v>
      </c>
      <c r="CW150" s="1" t="s">
        <v>39</v>
      </c>
      <c r="CX150" s="6"/>
      <c r="CY150" s="6"/>
      <c r="CZ150" s="1" t="s">
        <v>50</v>
      </c>
      <c r="DA150" s="1" t="s">
        <v>39</v>
      </c>
      <c r="DB150" s="6"/>
      <c r="DC150" s="6"/>
      <c r="DD150" s="1" t="s">
        <v>59</v>
      </c>
      <c r="DE150" s="1" t="s">
        <v>60</v>
      </c>
      <c r="DF150" s="6"/>
      <c r="DG150" s="6"/>
      <c r="DH150" s="1" t="s">
        <v>52</v>
      </c>
      <c r="DI150" s="1" t="s">
        <v>53</v>
      </c>
      <c r="DJ150" s="6"/>
      <c r="DK150" s="6"/>
      <c r="DL150" s="1" t="s">
        <v>31</v>
      </c>
      <c r="DM150" s="11"/>
    </row>
    <row r="151" spans="1:118" s="42" customFormat="1" ht="15.75" customHeight="1" x14ac:dyDescent="0.25">
      <c r="A151" s="35">
        <v>150</v>
      </c>
      <c r="B151" s="35">
        <v>1</v>
      </c>
      <c r="C151" s="36" t="s">
        <v>172</v>
      </c>
      <c r="D151" s="37" t="s">
        <v>373</v>
      </c>
      <c r="E151" s="35">
        <v>166.458</v>
      </c>
      <c r="F151" s="35">
        <v>7.7190000000000003</v>
      </c>
      <c r="G151" s="35">
        <v>128.98599999999999</v>
      </c>
      <c r="H151" s="38">
        <v>82.704359999999994</v>
      </c>
      <c r="I151" s="39">
        <f t="shared" si="7"/>
        <v>211.69036</v>
      </c>
      <c r="J151" s="39">
        <f t="shared" si="6"/>
        <v>26.896000000000001</v>
      </c>
      <c r="K151" s="3">
        <f t="shared" si="8"/>
        <v>184.79435999999998</v>
      </c>
      <c r="L151" s="40" t="s">
        <v>28</v>
      </c>
      <c r="M151" s="40" t="s">
        <v>29</v>
      </c>
      <c r="N151" s="35"/>
      <c r="O151" s="35"/>
      <c r="P151" s="40" t="s">
        <v>30</v>
      </c>
      <c r="Q151" s="40" t="s">
        <v>34</v>
      </c>
      <c r="R151" s="35"/>
      <c r="S151" s="35"/>
      <c r="T151" s="40" t="s">
        <v>30</v>
      </c>
      <c r="U151" s="40" t="s">
        <v>32</v>
      </c>
      <c r="V151" s="35"/>
      <c r="W151" s="35"/>
      <c r="X151" s="35" t="s">
        <v>30</v>
      </c>
      <c r="Y151" s="35" t="s">
        <v>33</v>
      </c>
      <c r="Z151" s="35"/>
      <c r="AA151" s="35"/>
      <c r="AB151" s="40" t="s">
        <v>30</v>
      </c>
      <c r="AC151" s="40" t="s">
        <v>34</v>
      </c>
      <c r="AD151" s="35"/>
      <c r="AE151" s="35"/>
      <c r="AF151" s="40" t="s">
        <v>35</v>
      </c>
      <c r="AG151" s="40" t="s">
        <v>29</v>
      </c>
      <c r="AH151" s="35"/>
      <c r="AI151" s="35"/>
      <c r="AJ151" s="40" t="s">
        <v>36</v>
      </c>
      <c r="AK151" s="40" t="s">
        <v>37</v>
      </c>
      <c r="AL151" s="35"/>
      <c r="AM151" s="35"/>
      <c r="AN151" s="40" t="s">
        <v>38</v>
      </c>
      <c r="AO151" s="40" t="s">
        <v>39</v>
      </c>
      <c r="AP151" s="35"/>
      <c r="AQ151" s="35"/>
      <c r="AR151" s="40" t="s">
        <v>40</v>
      </c>
      <c r="AS151" s="40" t="s">
        <v>41</v>
      </c>
      <c r="AT151" s="35"/>
      <c r="AU151" s="35"/>
      <c r="AV151" s="35"/>
      <c r="AW151" s="35"/>
      <c r="AX151" s="35"/>
      <c r="AY151" s="35"/>
      <c r="AZ151" s="40" t="s">
        <v>42</v>
      </c>
      <c r="BA151" s="40" t="s">
        <v>39</v>
      </c>
      <c r="BB151" s="35"/>
      <c r="BC151" s="35"/>
      <c r="BD151" s="40" t="s">
        <v>42</v>
      </c>
      <c r="BE151" s="40" t="s">
        <v>33</v>
      </c>
      <c r="BF151" s="35"/>
      <c r="BG151" s="35"/>
      <c r="BH151" s="40" t="s">
        <v>42</v>
      </c>
      <c r="BI151" s="40" t="s">
        <v>39</v>
      </c>
      <c r="BJ151" s="35"/>
      <c r="BK151" s="41"/>
      <c r="BL151" s="40" t="s">
        <v>43</v>
      </c>
      <c r="BM151" s="40" t="s">
        <v>44</v>
      </c>
      <c r="BN151" s="35"/>
      <c r="BO151" s="35"/>
      <c r="BP151" s="40" t="s">
        <v>45</v>
      </c>
      <c r="BQ151" s="40" t="s">
        <v>44</v>
      </c>
      <c r="BR151" s="35"/>
      <c r="BS151" s="35"/>
      <c r="BT151" s="40" t="s">
        <v>46</v>
      </c>
      <c r="BU151" s="40" t="s">
        <v>47</v>
      </c>
      <c r="BV151" s="35"/>
      <c r="BW151" s="35"/>
      <c r="BX151" s="40" t="s">
        <v>46</v>
      </c>
      <c r="BY151" s="40" t="s">
        <v>41</v>
      </c>
      <c r="BZ151" s="35">
        <v>6.0000000000000001E-3</v>
      </c>
      <c r="CA151" s="35">
        <v>26.896000000000001</v>
      </c>
      <c r="CB151" s="40" t="s">
        <v>46</v>
      </c>
      <c r="CC151" s="40" t="s">
        <v>48</v>
      </c>
      <c r="CD151" s="35"/>
      <c r="CE151" s="35"/>
      <c r="CF151" s="40" t="s">
        <v>46</v>
      </c>
      <c r="CG151" s="40" t="s">
        <v>48</v>
      </c>
      <c r="CH151" s="35"/>
      <c r="CI151" s="35"/>
      <c r="CJ151" s="40" t="s">
        <v>46</v>
      </c>
      <c r="CK151" s="40" t="s">
        <v>39</v>
      </c>
      <c r="CL151" s="35"/>
      <c r="CM151" s="35"/>
      <c r="CN151" s="40" t="s">
        <v>49</v>
      </c>
      <c r="CO151" s="40" t="s">
        <v>39</v>
      </c>
      <c r="CP151" s="35"/>
      <c r="CQ151" s="35"/>
      <c r="CR151" s="40" t="s">
        <v>50</v>
      </c>
      <c r="CS151" s="40" t="s">
        <v>51</v>
      </c>
      <c r="CT151" s="35"/>
      <c r="CU151" s="35"/>
      <c r="CV151" s="40" t="s">
        <v>50</v>
      </c>
      <c r="CW151" s="40" t="s">
        <v>39</v>
      </c>
      <c r="CX151" s="35"/>
      <c r="CY151" s="35"/>
      <c r="CZ151" s="40" t="s">
        <v>50</v>
      </c>
      <c r="DA151" s="40" t="s">
        <v>39</v>
      </c>
      <c r="DB151" s="35"/>
      <c r="DC151" s="35"/>
      <c r="DD151" s="40" t="s">
        <v>59</v>
      </c>
      <c r="DE151" s="40" t="s">
        <v>60</v>
      </c>
      <c r="DF151" s="35"/>
      <c r="DG151" s="35"/>
      <c r="DH151" s="40" t="s">
        <v>52</v>
      </c>
      <c r="DI151" s="40" t="s">
        <v>53</v>
      </c>
      <c r="DJ151" s="35"/>
      <c r="DK151" s="35"/>
      <c r="DL151" s="40" t="s">
        <v>31</v>
      </c>
      <c r="DM151" s="41"/>
    </row>
    <row r="152" spans="1:118" ht="15.75" customHeight="1" x14ac:dyDescent="0.25">
      <c r="A152" s="6">
        <v>151</v>
      </c>
      <c r="B152" s="6">
        <v>1</v>
      </c>
      <c r="C152" s="9" t="s">
        <v>415</v>
      </c>
      <c r="D152" s="8" t="s">
        <v>373</v>
      </c>
      <c r="E152" s="6">
        <v>568.25</v>
      </c>
      <c r="F152" s="6">
        <v>0.40899999999999997</v>
      </c>
      <c r="G152" s="6">
        <v>251.59200000000001</v>
      </c>
      <c r="H152" s="10">
        <v>246.0564</v>
      </c>
      <c r="I152" s="3">
        <f t="shared" si="7"/>
        <v>497.64840000000004</v>
      </c>
      <c r="J152" s="3">
        <f t="shared" si="6"/>
        <v>0</v>
      </c>
      <c r="K152" s="3">
        <f t="shared" si="8"/>
        <v>497.64840000000004</v>
      </c>
      <c r="L152" s="1" t="s">
        <v>28</v>
      </c>
      <c r="M152" s="1" t="s">
        <v>29</v>
      </c>
      <c r="N152" s="6"/>
      <c r="O152" s="6"/>
      <c r="P152" s="1" t="s">
        <v>30</v>
      </c>
      <c r="Q152" s="1" t="s">
        <v>34</v>
      </c>
      <c r="R152" s="6"/>
      <c r="S152" s="6"/>
      <c r="T152" s="1" t="s">
        <v>30</v>
      </c>
      <c r="U152" s="1" t="s">
        <v>32</v>
      </c>
      <c r="V152" s="6"/>
      <c r="W152" s="6"/>
      <c r="X152" s="6" t="s">
        <v>30</v>
      </c>
      <c r="Y152" s="6" t="s">
        <v>33</v>
      </c>
      <c r="Z152" s="6"/>
      <c r="AA152" s="6"/>
      <c r="AB152" s="1" t="s">
        <v>30</v>
      </c>
      <c r="AC152" s="1" t="s">
        <v>34</v>
      </c>
      <c r="AD152" s="6"/>
      <c r="AE152" s="6"/>
      <c r="AF152" s="1" t="s">
        <v>35</v>
      </c>
      <c r="AG152" s="1" t="s">
        <v>29</v>
      </c>
      <c r="AH152" s="6"/>
      <c r="AI152" s="6"/>
      <c r="AJ152" s="1" t="s">
        <v>36</v>
      </c>
      <c r="AK152" s="1" t="s">
        <v>37</v>
      </c>
      <c r="AL152" s="6"/>
      <c r="AM152" s="6"/>
      <c r="AN152" s="1" t="s">
        <v>38</v>
      </c>
      <c r="AO152" s="1" t="s">
        <v>39</v>
      </c>
      <c r="AP152" s="6"/>
      <c r="AQ152" s="6"/>
      <c r="AR152" s="1" t="s">
        <v>40</v>
      </c>
      <c r="AS152" s="1" t="s">
        <v>41</v>
      </c>
      <c r="AT152" s="6"/>
      <c r="AU152" s="6"/>
      <c r="AV152" s="6"/>
      <c r="AW152" s="6"/>
      <c r="AX152" s="6"/>
      <c r="AY152" s="6"/>
      <c r="AZ152" s="1" t="s">
        <v>42</v>
      </c>
      <c r="BA152" s="1" t="s">
        <v>39</v>
      </c>
      <c r="BB152" s="6"/>
      <c r="BC152" s="6"/>
      <c r="BD152" s="1" t="s">
        <v>42</v>
      </c>
      <c r="BE152" s="1" t="s">
        <v>33</v>
      </c>
      <c r="BF152" s="6"/>
      <c r="BG152" s="6"/>
      <c r="BH152" s="1" t="s">
        <v>42</v>
      </c>
      <c r="BI152" s="1" t="s">
        <v>39</v>
      </c>
      <c r="BJ152" s="6"/>
      <c r="BK152" s="11"/>
      <c r="BL152" s="1" t="s">
        <v>43</v>
      </c>
      <c r="BM152" s="1" t="s">
        <v>44</v>
      </c>
      <c r="BN152" s="6"/>
      <c r="BO152" s="6"/>
      <c r="BP152" s="1" t="s">
        <v>45</v>
      </c>
      <c r="BQ152" s="1" t="s">
        <v>44</v>
      </c>
      <c r="BR152" s="6"/>
      <c r="BS152" s="6"/>
      <c r="BT152" s="1" t="s">
        <v>46</v>
      </c>
      <c r="BU152" s="1" t="s">
        <v>47</v>
      </c>
      <c r="BV152" s="6"/>
      <c r="BW152" s="6"/>
      <c r="BX152" s="1" t="s">
        <v>46</v>
      </c>
      <c r="BY152" s="1" t="s">
        <v>41</v>
      </c>
      <c r="BZ152" s="6"/>
      <c r="CA152" s="6"/>
      <c r="CB152" s="1" t="s">
        <v>46</v>
      </c>
      <c r="CC152" s="1" t="s">
        <v>48</v>
      </c>
      <c r="CD152" s="6"/>
      <c r="CE152" s="6"/>
      <c r="CF152" s="1" t="s">
        <v>46</v>
      </c>
      <c r="CG152" s="1" t="s">
        <v>48</v>
      </c>
      <c r="CH152" s="6"/>
      <c r="CI152" s="6"/>
      <c r="CJ152" s="1" t="s">
        <v>46</v>
      </c>
      <c r="CK152" s="1" t="s">
        <v>39</v>
      </c>
      <c r="CL152" s="6"/>
      <c r="CM152" s="6"/>
      <c r="CN152" s="1" t="s">
        <v>49</v>
      </c>
      <c r="CO152" s="1" t="s">
        <v>39</v>
      </c>
      <c r="CP152" s="6"/>
      <c r="CQ152" s="6"/>
      <c r="CR152" s="1" t="s">
        <v>50</v>
      </c>
      <c r="CS152" s="1" t="s">
        <v>51</v>
      </c>
      <c r="CT152" s="6"/>
      <c r="CU152" s="6"/>
      <c r="CV152" s="1" t="s">
        <v>50</v>
      </c>
      <c r="CW152" s="1" t="s">
        <v>39</v>
      </c>
      <c r="CX152" s="6"/>
      <c r="CY152" s="6"/>
      <c r="CZ152" s="1" t="s">
        <v>50</v>
      </c>
      <c r="DA152" s="1" t="s">
        <v>39</v>
      </c>
      <c r="DB152" s="6"/>
      <c r="DC152" s="6"/>
      <c r="DD152" s="1" t="s">
        <v>59</v>
      </c>
      <c r="DE152" s="1" t="s">
        <v>60</v>
      </c>
      <c r="DF152" s="6"/>
      <c r="DG152" s="6"/>
      <c r="DH152" s="1" t="s">
        <v>52</v>
      </c>
      <c r="DI152" s="1" t="s">
        <v>53</v>
      </c>
      <c r="DJ152" s="6"/>
      <c r="DK152" s="6"/>
      <c r="DL152" s="1" t="s">
        <v>31</v>
      </c>
      <c r="DM152" s="11"/>
    </row>
    <row r="153" spans="1:118" s="34" customFormat="1" ht="15.75" customHeight="1" x14ac:dyDescent="0.25">
      <c r="A153" s="27">
        <v>152</v>
      </c>
      <c r="B153" s="27">
        <v>1</v>
      </c>
      <c r="C153" s="28" t="s">
        <v>416</v>
      </c>
      <c r="D153" s="29" t="s">
        <v>373</v>
      </c>
      <c r="E153" s="27">
        <v>74.525999999999996</v>
      </c>
      <c r="F153" s="27">
        <v>9.8529999999999998</v>
      </c>
      <c r="G153" s="27">
        <v>-50.11</v>
      </c>
      <c r="H153" s="30">
        <v>14.64504</v>
      </c>
      <c r="I153" s="31">
        <f t="shared" si="7"/>
        <v>-35.464959999999998</v>
      </c>
      <c r="J153" s="31">
        <f t="shared" si="6"/>
        <v>0</v>
      </c>
      <c r="K153" s="3">
        <f t="shared" si="8"/>
        <v>-35.464959999999998</v>
      </c>
      <c r="L153" s="32" t="s">
        <v>28</v>
      </c>
      <c r="M153" s="32" t="s">
        <v>29</v>
      </c>
      <c r="N153" s="27"/>
      <c r="O153" s="27"/>
      <c r="P153" s="32" t="s">
        <v>30</v>
      </c>
      <c r="Q153" s="32" t="s">
        <v>34</v>
      </c>
      <c r="R153" s="27"/>
      <c r="S153" s="27"/>
      <c r="T153" s="32" t="s">
        <v>30</v>
      </c>
      <c r="U153" s="32" t="s">
        <v>32</v>
      </c>
      <c r="V153" s="27"/>
      <c r="W153" s="27"/>
      <c r="X153" s="27" t="s">
        <v>30</v>
      </c>
      <c r="Y153" s="27" t="s">
        <v>33</v>
      </c>
      <c r="Z153" s="27"/>
      <c r="AA153" s="27"/>
      <c r="AB153" s="32" t="s">
        <v>30</v>
      </c>
      <c r="AC153" s="32" t="s">
        <v>34</v>
      </c>
      <c r="AD153" s="27"/>
      <c r="AE153" s="27"/>
      <c r="AF153" s="32" t="s">
        <v>35</v>
      </c>
      <c r="AG153" s="32" t="s">
        <v>29</v>
      </c>
      <c r="AH153" s="27"/>
      <c r="AI153" s="27"/>
      <c r="AJ153" s="32" t="s">
        <v>36</v>
      </c>
      <c r="AK153" s="32" t="s">
        <v>37</v>
      </c>
      <c r="AL153" s="27"/>
      <c r="AM153" s="27"/>
      <c r="AN153" s="32" t="s">
        <v>38</v>
      </c>
      <c r="AO153" s="32" t="s">
        <v>39</v>
      </c>
      <c r="AP153" s="27"/>
      <c r="AQ153" s="27"/>
      <c r="AR153" s="32" t="s">
        <v>40</v>
      </c>
      <c r="AS153" s="32" t="s">
        <v>41</v>
      </c>
      <c r="AT153" s="27"/>
      <c r="AU153" s="27"/>
      <c r="AV153" s="27"/>
      <c r="AW153" s="27"/>
      <c r="AX153" s="27"/>
      <c r="AY153" s="27"/>
      <c r="AZ153" s="32" t="s">
        <v>42</v>
      </c>
      <c r="BA153" s="32" t="s">
        <v>39</v>
      </c>
      <c r="BB153" s="27"/>
      <c r="BC153" s="27"/>
      <c r="BD153" s="32" t="s">
        <v>42</v>
      </c>
      <c r="BE153" s="32" t="s">
        <v>33</v>
      </c>
      <c r="BF153" s="27"/>
      <c r="BG153" s="27"/>
      <c r="BH153" s="32" t="s">
        <v>42</v>
      </c>
      <c r="BI153" s="32" t="s">
        <v>39</v>
      </c>
      <c r="BJ153" s="27"/>
      <c r="BK153" s="33"/>
      <c r="BL153" s="32" t="s">
        <v>43</v>
      </c>
      <c r="BM153" s="32" t="s">
        <v>44</v>
      </c>
      <c r="BN153" s="27"/>
      <c r="BO153" s="27"/>
      <c r="BP153" s="32" t="s">
        <v>45</v>
      </c>
      <c r="BQ153" s="32" t="s">
        <v>44</v>
      </c>
      <c r="BR153" s="27"/>
      <c r="BS153" s="27"/>
      <c r="BT153" s="32" t="s">
        <v>46</v>
      </c>
      <c r="BU153" s="32" t="s">
        <v>47</v>
      </c>
      <c r="BV153" s="27"/>
      <c r="BW153" s="27"/>
      <c r="BX153" s="32" t="s">
        <v>46</v>
      </c>
      <c r="BY153" s="32" t="s">
        <v>41</v>
      </c>
      <c r="BZ153" s="27"/>
      <c r="CA153" s="27"/>
      <c r="CB153" s="32" t="s">
        <v>46</v>
      </c>
      <c r="CC153" s="32" t="s">
        <v>48</v>
      </c>
      <c r="CD153" s="27"/>
      <c r="CE153" s="27"/>
      <c r="CF153" s="32" t="s">
        <v>46</v>
      </c>
      <c r="CG153" s="32" t="s">
        <v>48</v>
      </c>
      <c r="CH153" s="27"/>
      <c r="CI153" s="27"/>
      <c r="CJ153" s="32" t="s">
        <v>46</v>
      </c>
      <c r="CK153" s="32" t="s">
        <v>39</v>
      </c>
      <c r="CL153" s="27"/>
      <c r="CM153" s="27"/>
      <c r="CN153" s="32" t="s">
        <v>49</v>
      </c>
      <c r="CO153" s="32" t="s">
        <v>39</v>
      </c>
      <c r="CP153" s="27"/>
      <c r="CQ153" s="27"/>
      <c r="CR153" s="32" t="s">
        <v>50</v>
      </c>
      <c r="CS153" s="32" t="s">
        <v>51</v>
      </c>
      <c r="CT153" s="27"/>
      <c r="CU153" s="27"/>
      <c r="CV153" s="32" t="s">
        <v>50</v>
      </c>
      <c r="CW153" s="32" t="s">
        <v>39</v>
      </c>
      <c r="CX153" s="27"/>
      <c r="CY153" s="27"/>
      <c r="CZ153" s="32" t="s">
        <v>50</v>
      </c>
      <c r="DA153" s="32" t="s">
        <v>39</v>
      </c>
      <c r="DB153" s="27"/>
      <c r="DC153" s="27"/>
      <c r="DD153" s="32" t="s">
        <v>59</v>
      </c>
      <c r="DE153" s="32" t="s">
        <v>60</v>
      </c>
      <c r="DF153" s="27"/>
      <c r="DG153" s="27"/>
      <c r="DH153" s="32" t="s">
        <v>52</v>
      </c>
      <c r="DI153" s="32" t="s">
        <v>53</v>
      </c>
      <c r="DJ153" s="27"/>
      <c r="DK153" s="27"/>
      <c r="DL153" s="1" t="s">
        <v>31</v>
      </c>
      <c r="DM153" s="33"/>
    </row>
    <row r="154" spans="1:118" ht="15.75" customHeight="1" x14ac:dyDescent="0.25">
      <c r="A154" s="6">
        <v>153</v>
      </c>
      <c r="B154" s="6">
        <v>1</v>
      </c>
      <c r="C154" s="9" t="s">
        <v>173</v>
      </c>
      <c r="D154" s="8" t="s">
        <v>373</v>
      </c>
      <c r="E154" s="6">
        <v>565.57000000000005</v>
      </c>
      <c r="F154" s="6">
        <v>7.2560000000000002</v>
      </c>
      <c r="G154" s="6">
        <v>553.25699999999995</v>
      </c>
      <c r="H154" s="10">
        <v>187.12907999999999</v>
      </c>
      <c r="I154" s="3">
        <f t="shared" si="7"/>
        <v>740.38607999999999</v>
      </c>
      <c r="J154" s="3">
        <f t="shared" si="6"/>
        <v>0</v>
      </c>
      <c r="K154" s="3">
        <f t="shared" si="8"/>
        <v>740.38607999999999</v>
      </c>
      <c r="L154" s="1" t="s">
        <v>28</v>
      </c>
      <c r="M154" s="1" t="s">
        <v>29</v>
      </c>
      <c r="N154" s="6"/>
      <c r="O154" s="6"/>
      <c r="P154" s="1" t="s">
        <v>30</v>
      </c>
      <c r="Q154" s="1" t="s">
        <v>34</v>
      </c>
      <c r="R154" s="6"/>
      <c r="S154" s="6"/>
      <c r="T154" s="1" t="s">
        <v>30</v>
      </c>
      <c r="U154" s="1" t="s">
        <v>32</v>
      </c>
      <c r="V154" s="6"/>
      <c r="W154" s="6"/>
      <c r="X154" s="6" t="s">
        <v>30</v>
      </c>
      <c r="Y154" s="6" t="s">
        <v>33</v>
      </c>
      <c r="Z154" s="6"/>
      <c r="AA154" s="6"/>
      <c r="AB154" s="1" t="s">
        <v>30</v>
      </c>
      <c r="AC154" s="1" t="s">
        <v>34</v>
      </c>
      <c r="AD154" s="6"/>
      <c r="AE154" s="6"/>
      <c r="AF154" s="1" t="s">
        <v>35</v>
      </c>
      <c r="AG154" s="1" t="s">
        <v>29</v>
      </c>
      <c r="AH154" s="6"/>
      <c r="AI154" s="6"/>
      <c r="AJ154" s="1" t="s">
        <v>36</v>
      </c>
      <c r="AK154" s="1" t="s">
        <v>37</v>
      </c>
      <c r="AL154" s="6"/>
      <c r="AM154" s="6"/>
      <c r="AN154" s="1" t="s">
        <v>38</v>
      </c>
      <c r="AO154" s="1" t="s">
        <v>39</v>
      </c>
      <c r="AP154" s="6"/>
      <c r="AQ154" s="6"/>
      <c r="AR154" s="1" t="s">
        <v>40</v>
      </c>
      <c r="AS154" s="1" t="s">
        <v>41</v>
      </c>
      <c r="AT154" s="6"/>
      <c r="AU154" s="6"/>
      <c r="AV154" s="6"/>
      <c r="AW154" s="6"/>
      <c r="AX154" s="6"/>
      <c r="AY154" s="6"/>
      <c r="AZ154" s="1" t="s">
        <v>42</v>
      </c>
      <c r="BA154" s="1" t="s">
        <v>39</v>
      </c>
      <c r="BB154" s="6"/>
      <c r="BC154" s="6"/>
      <c r="BD154" s="1" t="s">
        <v>42</v>
      </c>
      <c r="BE154" s="1" t="s">
        <v>33</v>
      </c>
      <c r="BF154" s="6"/>
      <c r="BG154" s="6"/>
      <c r="BH154" s="1" t="s">
        <v>42</v>
      </c>
      <c r="BI154" s="1" t="s">
        <v>39</v>
      </c>
      <c r="BJ154" s="6"/>
      <c r="BK154" s="11"/>
      <c r="BL154" s="1" t="s">
        <v>43</v>
      </c>
      <c r="BM154" s="1" t="s">
        <v>44</v>
      </c>
      <c r="BN154" s="6"/>
      <c r="BO154" s="6"/>
      <c r="BP154" s="1" t="s">
        <v>45</v>
      </c>
      <c r="BQ154" s="1" t="s">
        <v>44</v>
      </c>
      <c r="BR154" s="6"/>
      <c r="BS154" s="6"/>
      <c r="BT154" s="1" t="s">
        <v>46</v>
      </c>
      <c r="BU154" s="1" t="s">
        <v>47</v>
      </c>
      <c r="BV154" s="6"/>
      <c r="BW154" s="6"/>
      <c r="BX154" s="1" t="s">
        <v>46</v>
      </c>
      <c r="BY154" s="1" t="s">
        <v>41</v>
      </c>
      <c r="BZ154" s="6"/>
      <c r="CA154" s="6"/>
      <c r="CB154" s="1" t="s">
        <v>46</v>
      </c>
      <c r="CC154" s="1" t="s">
        <v>48</v>
      </c>
      <c r="CD154" s="6"/>
      <c r="CE154" s="6"/>
      <c r="CF154" s="1" t="s">
        <v>46</v>
      </c>
      <c r="CG154" s="1" t="s">
        <v>48</v>
      </c>
      <c r="CH154" s="6"/>
      <c r="CI154" s="6"/>
      <c r="CJ154" s="1" t="s">
        <v>46</v>
      </c>
      <c r="CK154" s="1" t="s">
        <v>39</v>
      </c>
      <c r="CL154" s="6"/>
      <c r="CM154" s="6"/>
      <c r="CN154" s="1" t="s">
        <v>49</v>
      </c>
      <c r="CO154" s="1" t="s">
        <v>39</v>
      </c>
      <c r="CP154" s="6"/>
      <c r="CQ154" s="6"/>
      <c r="CR154" s="1" t="s">
        <v>50</v>
      </c>
      <c r="CS154" s="1" t="s">
        <v>51</v>
      </c>
      <c r="CT154" s="6"/>
      <c r="CU154" s="6"/>
      <c r="CV154" s="1" t="s">
        <v>50</v>
      </c>
      <c r="CW154" s="1" t="s">
        <v>39</v>
      </c>
      <c r="CX154" s="6"/>
      <c r="CY154" s="6"/>
      <c r="CZ154" s="1" t="s">
        <v>50</v>
      </c>
      <c r="DA154" s="1" t="s">
        <v>39</v>
      </c>
      <c r="DB154" s="6"/>
      <c r="DC154" s="6"/>
      <c r="DD154" s="1" t="s">
        <v>59</v>
      </c>
      <c r="DE154" s="1" t="s">
        <v>60</v>
      </c>
      <c r="DF154" s="6"/>
      <c r="DG154" s="6"/>
      <c r="DH154" s="1" t="s">
        <v>52</v>
      </c>
      <c r="DI154" s="1" t="s">
        <v>53</v>
      </c>
      <c r="DJ154" s="6"/>
      <c r="DK154" s="6"/>
      <c r="DL154" s="1" t="s">
        <v>31</v>
      </c>
      <c r="DM154" s="11"/>
    </row>
    <row r="155" spans="1:118" ht="15.75" customHeight="1" x14ac:dyDescent="0.25">
      <c r="A155" s="6">
        <v>154</v>
      </c>
      <c r="B155" s="6">
        <v>1</v>
      </c>
      <c r="C155" s="9" t="s">
        <v>174</v>
      </c>
      <c r="D155" s="8" t="s">
        <v>373</v>
      </c>
      <c r="E155" s="6">
        <v>-31.422000000000001</v>
      </c>
      <c r="F155" s="6">
        <v>54.234000000000002</v>
      </c>
      <c r="G155" s="6">
        <v>-88.677000000000007</v>
      </c>
      <c r="H155" s="10">
        <v>184.96008</v>
      </c>
      <c r="I155" s="3">
        <f t="shared" si="7"/>
        <v>96.283079999999998</v>
      </c>
      <c r="J155" s="3">
        <f t="shared" si="6"/>
        <v>0</v>
      </c>
      <c r="K155" s="3">
        <f t="shared" si="8"/>
        <v>96.283079999999998</v>
      </c>
      <c r="L155" s="1" t="s">
        <v>28</v>
      </c>
      <c r="M155" s="1" t="s">
        <v>29</v>
      </c>
      <c r="N155" s="6"/>
      <c r="O155" s="6"/>
      <c r="P155" s="1" t="s">
        <v>30</v>
      </c>
      <c r="Q155" s="1" t="s">
        <v>34</v>
      </c>
      <c r="R155" s="6"/>
      <c r="S155" s="6"/>
      <c r="T155" s="1" t="s">
        <v>30</v>
      </c>
      <c r="U155" s="1" t="s">
        <v>32</v>
      </c>
      <c r="V155" s="6"/>
      <c r="W155" s="6"/>
      <c r="X155" s="6" t="s">
        <v>30</v>
      </c>
      <c r="Y155" s="6" t="s">
        <v>33</v>
      </c>
      <c r="Z155" s="6"/>
      <c r="AA155" s="6"/>
      <c r="AB155" s="1" t="s">
        <v>30</v>
      </c>
      <c r="AC155" s="1" t="s">
        <v>34</v>
      </c>
      <c r="AD155" s="6"/>
      <c r="AE155" s="6"/>
      <c r="AF155" s="1" t="s">
        <v>35</v>
      </c>
      <c r="AG155" s="1" t="s">
        <v>29</v>
      </c>
      <c r="AH155" s="6"/>
      <c r="AI155" s="6"/>
      <c r="AJ155" s="1" t="s">
        <v>36</v>
      </c>
      <c r="AK155" s="1" t="s">
        <v>37</v>
      </c>
      <c r="AL155" s="6"/>
      <c r="AM155" s="6"/>
      <c r="AN155" s="1" t="s">
        <v>38</v>
      </c>
      <c r="AO155" s="1" t="s">
        <v>39</v>
      </c>
      <c r="AP155" s="6"/>
      <c r="AQ155" s="6"/>
      <c r="AR155" s="1" t="s">
        <v>40</v>
      </c>
      <c r="AS155" s="1" t="s">
        <v>41</v>
      </c>
      <c r="AT155" s="6"/>
      <c r="AU155" s="6"/>
      <c r="AV155" s="6"/>
      <c r="AW155" s="6"/>
      <c r="AX155" s="6"/>
      <c r="AY155" s="6"/>
      <c r="AZ155" s="1" t="s">
        <v>42</v>
      </c>
      <c r="BA155" s="1" t="s">
        <v>39</v>
      </c>
      <c r="BB155" s="6"/>
      <c r="BC155" s="6"/>
      <c r="BD155" s="1" t="s">
        <v>42</v>
      </c>
      <c r="BE155" s="1" t="s">
        <v>33</v>
      </c>
      <c r="BF155" s="6"/>
      <c r="BG155" s="6"/>
      <c r="BH155" s="1" t="s">
        <v>42</v>
      </c>
      <c r="BI155" s="1" t="s">
        <v>39</v>
      </c>
      <c r="BJ155" s="6"/>
      <c r="BK155" s="11"/>
      <c r="BL155" s="1" t="s">
        <v>43</v>
      </c>
      <c r="BM155" s="1" t="s">
        <v>44</v>
      </c>
      <c r="BN155" s="6"/>
      <c r="BO155" s="6"/>
      <c r="BP155" s="1" t="s">
        <v>45</v>
      </c>
      <c r="BQ155" s="1" t="s">
        <v>44</v>
      </c>
      <c r="BR155" s="6"/>
      <c r="BS155" s="6"/>
      <c r="BT155" s="1" t="s">
        <v>46</v>
      </c>
      <c r="BU155" s="1" t="s">
        <v>47</v>
      </c>
      <c r="BV155" s="6"/>
      <c r="BW155" s="6"/>
      <c r="BX155" s="1" t="s">
        <v>46</v>
      </c>
      <c r="BY155" s="1" t="s">
        <v>41</v>
      </c>
      <c r="BZ155" s="6"/>
      <c r="CA155" s="6"/>
      <c r="CB155" s="1" t="s">
        <v>46</v>
      </c>
      <c r="CC155" s="1" t="s">
        <v>48</v>
      </c>
      <c r="CD155" s="6"/>
      <c r="CE155" s="6"/>
      <c r="CF155" s="1" t="s">
        <v>46</v>
      </c>
      <c r="CG155" s="1" t="s">
        <v>48</v>
      </c>
      <c r="CH155" s="6"/>
      <c r="CI155" s="6"/>
      <c r="CJ155" s="1" t="s">
        <v>46</v>
      </c>
      <c r="CK155" s="1" t="s">
        <v>39</v>
      </c>
      <c r="CL155" s="6"/>
      <c r="CM155" s="6"/>
      <c r="CN155" s="1" t="s">
        <v>49</v>
      </c>
      <c r="CO155" s="1" t="s">
        <v>39</v>
      </c>
      <c r="CP155" s="6"/>
      <c r="CQ155" s="6"/>
      <c r="CR155" s="1" t="s">
        <v>50</v>
      </c>
      <c r="CS155" s="1" t="s">
        <v>51</v>
      </c>
      <c r="CT155" s="6"/>
      <c r="CU155" s="6"/>
      <c r="CV155" s="1" t="s">
        <v>50</v>
      </c>
      <c r="CW155" s="1" t="s">
        <v>39</v>
      </c>
      <c r="CX155" s="6"/>
      <c r="CY155" s="6"/>
      <c r="CZ155" s="1" t="s">
        <v>50</v>
      </c>
      <c r="DA155" s="1" t="s">
        <v>39</v>
      </c>
      <c r="DB155" s="6"/>
      <c r="DC155" s="6"/>
      <c r="DD155" s="1" t="s">
        <v>59</v>
      </c>
      <c r="DE155" s="1" t="s">
        <v>60</v>
      </c>
      <c r="DF155" s="6"/>
      <c r="DG155" s="6"/>
      <c r="DH155" s="1" t="s">
        <v>52</v>
      </c>
      <c r="DI155" s="1" t="s">
        <v>53</v>
      </c>
      <c r="DJ155" s="6"/>
      <c r="DK155" s="6"/>
      <c r="DL155" s="1" t="s">
        <v>31</v>
      </c>
      <c r="DM155" s="11"/>
    </row>
    <row r="156" spans="1:118" s="42" customFormat="1" ht="15.75" customHeight="1" x14ac:dyDescent="0.25">
      <c r="A156" s="35">
        <v>155</v>
      </c>
      <c r="B156" s="35">
        <v>2</v>
      </c>
      <c r="C156" s="36" t="s">
        <v>175</v>
      </c>
      <c r="D156" s="37" t="s">
        <v>373</v>
      </c>
      <c r="E156" s="35">
        <v>391.858</v>
      </c>
      <c r="F156" s="35">
        <v>374.94799999999998</v>
      </c>
      <c r="G156" s="35">
        <v>9.2460000000000004</v>
      </c>
      <c r="H156" s="38">
        <v>315.37367999999998</v>
      </c>
      <c r="I156" s="39">
        <f t="shared" si="7"/>
        <v>324.61967999999996</v>
      </c>
      <c r="J156" s="39">
        <f t="shared" si="6"/>
        <v>1.0589999999999999</v>
      </c>
      <c r="K156" s="3">
        <f t="shared" si="8"/>
        <v>323.56067999999993</v>
      </c>
      <c r="L156" s="40" t="s">
        <v>28</v>
      </c>
      <c r="M156" s="40" t="s">
        <v>29</v>
      </c>
      <c r="N156" s="35"/>
      <c r="O156" s="35"/>
      <c r="P156" s="40" t="s">
        <v>30</v>
      </c>
      <c r="Q156" s="40" t="s">
        <v>34</v>
      </c>
      <c r="R156" s="35"/>
      <c r="S156" s="35"/>
      <c r="T156" s="40" t="s">
        <v>30</v>
      </c>
      <c r="U156" s="40" t="s">
        <v>32</v>
      </c>
      <c r="V156" s="35"/>
      <c r="W156" s="35"/>
      <c r="X156" s="35" t="s">
        <v>30</v>
      </c>
      <c r="Y156" s="35" t="s">
        <v>33</v>
      </c>
      <c r="Z156" s="35"/>
      <c r="AA156" s="35"/>
      <c r="AB156" s="40" t="s">
        <v>30</v>
      </c>
      <c r="AC156" s="40" t="s">
        <v>34</v>
      </c>
      <c r="AD156" s="35"/>
      <c r="AE156" s="35"/>
      <c r="AF156" s="40" t="s">
        <v>35</v>
      </c>
      <c r="AG156" s="40" t="s">
        <v>29</v>
      </c>
      <c r="AH156" s="35"/>
      <c r="AI156" s="35"/>
      <c r="AJ156" s="40" t="s">
        <v>36</v>
      </c>
      <c r="AK156" s="40" t="s">
        <v>37</v>
      </c>
      <c r="AL156" s="35"/>
      <c r="AM156" s="35"/>
      <c r="AN156" s="40" t="s">
        <v>38</v>
      </c>
      <c r="AO156" s="40" t="s">
        <v>39</v>
      </c>
      <c r="AP156" s="35"/>
      <c r="AQ156" s="35"/>
      <c r="AR156" s="40" t="s">
        <v>40</v>
      </c>
      <c r="AS156" s="40" t="s">
        <v>41</v>
      </c>
      <c r="AT156" s="35"/>
      <c r="AU156" s="35"/>
      <c r="AV156" s="35"/>
      <c r="AW156" s="35"/>
      <c r="AX156" s="35"/>
      <c r="AY156" s="35"/>
      <c r="AZ156" s="40" t="s">
        <v>42</v>
      </c>
      <c r="BA156" s="40" t="s">
        <v>39</v>
      </c>
      <c r="BB156" s="35"/>
      <c r="BC156" s="35"/>
      <c r="BD156" s="40" t="s">
        <v>42</v>
      </c>
      <c r="BE156" s="40" t="s">
        <v>33</v>
      </c>
      <c r="BF156" s="35"/>
      <c r="BG156" s="35"/>
      <c r="BH156" s="40" t="s">
        <v>42</v>
      </c>
      <c r="BI156" s="40" t="s">
        <v>39</v>
      </c>
      <c r="BJ156" s="35"/>
      <c r="BK156" s="41"/>
      <c r="BL156" s="40" t="s">
        <v>43</v>
      </c>
      <c r="BM156" s="40" t="s">
        <v>44</v>
      </c>
      <c r="BN156" s="35"/>
      <c r="BO156" s="35"/>
      <c r="BP156" s="40" t="s">
        <v>45</v>
      </c>
      <c r="BQ156" s="40" t="s">
        <v>44</v>
      </c>
      <c r="BR156" s="35"/>
      <c r="BS156" s="35"/>
      <c r="BT156" s="40" t="s">
        <v>46</v>
      </c>
      <c r="BU156" s="40" t="s">
        <v>47</v>
      </c>
      <c r="BV156" s="35"/>
      <c r="BW156" s="35"/>
      <c r="BX156" s="40" t="s">
        <v>46</v>
      </c>
      <c r="BY156" s="40" t="s">
        <v>41</v>
      </c>
      <c r="BZ156" s="35"/>
      <c r="CA156" s="35"/>
      <c r="CB156" s="40" t="s">
        <v>46</v>
      </c>
      <c r="CC156" s="40" t="s">
        <v>48</v>
      </c>
      <c r="CD156" s="35"/>
      <c r="CE156" s="35"/>
      <c r="CF156" s="40" t="s">
        <v>46</v>
      </c>
      <c r="CG156" s="40" t="s">
        <v>48</v>
      </c>
      <c r="CH156" s="35"/>
      <c r="CI156" s="35"/>
      <c r="CJ156" s="40" t="s">
        <v>46</v>
      </c>
      <c r="CK156" s="40" t="s">
        <v>39</v>
      </c>
      <c r="CL156" s="35"/>
      <c r="CM156" s="35"/>
      <c r="CN156" s="40" t="s">
        <v>49</v>
      </c>
      <c r="CO156" s="40" t="s">
        <v>39</v>
      </c>
      <c r="CP156" s="35"/>
      <c r="CQ156" s="35"/>
      <c r="CR156" s="40" t="s">
        <v>50</v>
      </c>
      <c r="CS156" s="40" t="s">
        <v>51</v>
      </c>
      <c r="CT156" s="35"/>
      <c r="CU156" s="35"/>
      <c r="CV156" s="40" t="s">
        <v>50</v>
      </c>
      <c r="CW156" s="40" t="s">
        <v>39</v>
      </c>
      <c r="CX156" s="35"/>
      <c r="CY156" s="35"/>
      <c r="CZ156" s="40" t="s">
        <v>50</v>
      </c>
      <c r="DA156" s="40" t="s">
        <v>39</v>
      </c>
      <c r="DB156" s="35"/>
      <c r="DC156" s="35"/>
      <c r="DD156" s="40" t="s">
        <v>59</v>
      </c>
      <c r="DE156" s="40" t="s">
        <v>60</v>
      </c>
      <c r="DF156" s="35"/>
      <c r="DG156" s="35"/>
      <c r="DH156" s="40" t="s">
        <v>52</v>
      </c>
      <c r="DI156" s="40" t="s">
        <v>53</v>
      </c>
      <c r="DJ156" s="35"/>
      <c r="DK156" s="35"/>
      <c r="DL156" s="40" t="s">
        <v>31</v>
      </c>
      <c r="DM156" s="41">
        <v>1.0589999999999999</v>
      </c>
      <c r="DN156" s="42" t="s">
        <v>518</v>
      </c>
    </row>
    <row r="157" spans="1:118" s="42" customFormat="1" ht="15.75" customHeight="1" x14ac:dyDescent="0.25">
      <c r="A157" s="35">
        <v>156</v>
      </c>
      <c r="B157" s="35">
        <v>1</v>
      </c>
      <c r="C157" s="36" t="s">
        <v>176</v>
      </c>
      <c r="D157" s="37" t="s">
        <v>373</v>
      </c>
      <c r="E157" s="35">
        <v>398.46899999999999</v>
      </c>
      <c r="F157" s="35">
        <v>214.50299999999999</v>
      </c>
      <c r="G157" s="35">
        <v>-168.17400000000001</v>
      </c>
      <c r="H157" s="38">
        <v>205.23576</v>
      </c>
      <c r="I157" s="39">
        <f t="shared" si="7"/>
        <v>37.061759999999992</v>
      </c>
      <c r="J157" s="39">
        <f t="shared" si="6"/>
        <v>0.91700000000000004</v>
      </c>
      <c r="K157" s="3">
        <f t="shared" si="8"/>
        <v>36.144759999999991</v>
      </c>
      <c r="L157" s="40" t="s">
        <v>28</v>
      </c>
      <c r="M157" s="40" t="s">
        <v>29</v>
      </c>
      <c r="N157" s="35"/>
      <c r="O157" s="35"/>
      <c r="P157" s="40" t="s">
        <v>30</v>
      </c>
      <c r="Q157" s="40" t="s">
        <v>34</v>
      </c>
      <c r="R157" s="35"/>
      <c r="S157" s="35"/>
      <c r="T157" s="40" t="s">
        <v>30</v>
      </c>
      <c r="U157" s="40" t="s">
        <v>32</v>
      </c>
      <c r="V157" s="35"/>
      <c r="W157" s="35"/>
      <c r="X157" s="35" t="s">
        <v>30</v>
      </c>
      <c r="Y157" s="35" t="s">
        <v>33</v>
      </c>
      <c r="Z157" s="35"/>
      <c r="AA157" s="35"/>
      <c r="AB157" s="40" t="s">
        <v>30</v>
      </c>
      <c r="AC157" s="40" t="s">
        <v>34</v>
      </c>
      <c r="AD157" s="35"/>
      <c r="AE157" s="35"/>
      <c r="AF157" s="40" t="s">
        <v>35</v>
      </c>
      <c r="AG157" s="40" t="s">
        <v>29</v>
      </c>
      <c r="AH157" s="35"/>
      <c r="AI157" s="35"/>
      <c r="AJ157" s="40" t="s">
        <v>36</v>
      </c>
      <c r="AK157" s="40" t="s">
        <v>37</v>
      </c>
      <c r="AL157" s="35"/>
      <c r="AM157" s="35"/>
      <c r="AN157" s="40" t="s">
        <v>38</v>
      </c>
      <c r="AO157" s="40" t="s">
        <v>39</v>
      </c>
      <c r="AP157" s="35"/>
      <c r="AQ157" s="35"/>
      <c r="AR157" s="40" t="s">
        <v>40</v>
      </c>
      <c r="AS157" s="40" t="s">
        <v>41</v>
      </c>
      <c r="AT157" s="35"/>
      <c r="AU157" s="35"/>
      <c r="AV157" s="35"/>
      <c r="AW157" s="35"/>
      <c r="AX157" s="35"/>
      <c r="AY157" s="35"/>
      <c r="AZ157" s="40" t="s">
        <v>42</v>
      </c>
      <c r="BA157" s="40" t="s">
        <v>39</v>
      </c>
      <c r="BB157" s="35"/>
      <c r="BC157" s="35"/>
      <c r="BD157" s="40" t="s">
        <v>42</v>
      </c>
      <c r="BE157" s="40" t="s">
        <v>33</v>
      </c>
      <c r="BF157" s="35"/>
      <c r="BG157" s="35"/>
      <c r="BH157" s="40" t="s">
        <v>42</v>
      </c>
      <c r="BI157" s="40" t="s">
        <v>39</v>
      </c>
      <c r="BJ157" s="35"/>
      <c r="BK157" s="41"/>
      <c r="BL157" s="40" t="s">
        <v>43</v>
      </c>
      <c r="BM157" s="40" t="s">
        <v>44</v>
      </c>
      <c r="BN157" s="35"/>
      <c r="BO157" s="35"/>
      <c r="BP157" s="40" t="s">
        <v>45</v>
      </c>
      <c r="BQ157" s="40" t="s">
        <v>44</v>
      </c>
      <c r="BR157" s="35"/>
      <c r="BS157" s="35"/>
      <c r="BT157" s="40" t="s">
        <v>46</v>
      </c>
      <c r="BU157" s="40" t="s">
        <v>47</v>
      </c>
      <c r="BV157" s="35"/>
      <c r="BW157" s="35"/>
      <c r="BX157" s="40" t="s">
        <v>46</v>
      </c>
      <c r="BY157" s="40" t="s">
        <v>41</v>
      </c>
      <c r="BZ157" s="35"/>
      <c r="CA157" s="35"/>
      <c r="CB157" s="40" t="s">
        <v>46</v>
      </c>
      <c r="CC157" s="40" t="s">
        <v>48</v>
      </c>
      <c r="CD157" s="35"/>
      <c r="CE157" s="35"/>
      <c r="CF157" s="40" t="s">
        <v>46</v>
      </c>
      <c r="CG157" s="40" t="s">
        <v>48</v>
      </c>
      <c r="CH157" s="35"/>
      <c r="CI157" s="35"/>
      <c r="CJ157" s="40" t="s">
        <v>46</v>
      </c>
      <c r="CK157" s="40" t="s">
        <v>39</v>
      </c>
      <c r="CL157" s="35"/>
      <c r="CM157" s="35"/>
      <c r="CN157" s="40" t="s">
        <v>49</v>
      </c>
      <c r="CO157" s="40" t="s">
        <v>39</v>
      </c>
      <c r="CP157" s="35"/>
      <c r="CQ157" s="35"/>
      <c r="CR157" s="40" t="s">
        <v>50</v>
      </c>
      <c r="CS157" s="40" t="s">
        <v>51</v>
      </c>
      <c r="CT157" s="35"/>
      <c r="CU157" s="35"/>
      <c r="CV157" s="40" t="s">
        <v>50</v>
      </c>
      <c r="CW157" s="40" t="s">
        <v>39</v>
      </c>
      <c r="CX157" s="35">
        <v>1</v>
      </c>
      <c r="CY157" s="35">
        <v>0.91700000000000004</v>
      </c>
      <c r="CZ157" s="40" t="s">
        <v>50</v>
      </c>
      <c r="DA157" s="40" t="s">
        <v>39</v>
      </c>
      <c r="DB157" s="35"/>
      <c r="DC157" s="35"/>
      <c r="DD157" s="40" t="s">
        <v>59</v>
      </c>
      <c r="DE157" s="40" t="s">
        <v>60</v>
      </c>
      <c r="DF157" s="35"/>
      <c r="DG157" s="35"/>
      <c r="DH157" s="40" t="s">
        <v>52</v>
      </c>
      <c r="DI157" s="40" t="s">
        <v>53</v>
      </c>
      <c r="DJ157" s="35"/>
      <c r="DK157" s="35"/>
      <c r="DL157" s="40" t="s">
        <v>31</v>
      </c>
      <c r="DM157" s="41"/>
    </row>
    <row r="158" spans="1:118" ht="15.75" customHeight="1" x14ac:dyDescent="0.25">
      <c r="A158" s="6">
        <v>157</v>
      </c>
      <c r="B158" s="6">
        <v>1</v>
      </c>
      <c r="C158" s="9" t="s">
        <v>177</v>
      </c>
      <c r="D158" s="8" t="s">
        <v>373</v>
      </c>
      <c r="E158" s="6">
        <v>192.50800000000001</v>
      </c>
      <c r="F158" s="6">
        <v>2.0350000000000001</v>
      </c>
      <c r="G158" s="6">
        <v>166.76</v>
      </c>
      <c r="H158" s="10">
        <v>64.989599999999996</v>
      </c>
      <c r="I158" s="3">
        <f t="shared" si="7"/>
        <v>231.74959999999999</v>
      </c>
      <c r="J158" s="3">
        <f t="shared" si="6"/>
        <v>0</v>
      </c>
      <c r="K158" s="3">
        <f t="shared" si="8"/>
        <v>231.74959999999999</v>
      </c>
      <c r="L158" s="1" t="s">
        <v>28</v>
      </c>
      <c r="M158" s="1" t="s">
        <v>29</v>
      </c>
      <c r="N158" s="6"/>
      <c r="O158" s="6"/>
      <c r="P158" s="1" t="s">
        <v>30</v>
      </c>
      <c r="Q158" s="1" t="s">
        <v>34</v>
      </c>
      <c r="R158" s="6"/>
      <c r="S158" s="6"/>
      <c r="T158" s="1" t="s">
        <v>30</v>
      </c>
      <c r="U158" s="1" t="s">
        <v>32</v>
      </c>
      <c r="V158" s="6"/>
      <c r="W158" s="6"/>
      <c r="X158" s="6" t="s">
        <v>30</v>
      </c>
      <c r="Y158" s="6" t="s">
        <v>33</v>
      </c>
      <c r="Z158" s="6"/>
      <c r="AA158" s="6"/>
      <c r="AB158" s="1" t="s">
        <v>30</v>
      </c>
      <c r="AC158" s="1" t="s">
        <v>34</v>
      </c>
      <c r="AD158" s="6"/>
      <c r="AE158" s="6"/>
      <c r="AF158" s="1" t="s">
        <v>35</v>
      </c>
      <c r="AG158" s="1" t="s">
        <v>29</v>
      </c>
      <c r="AH158" s="6"/>
      <c r="AI158" s="6"/>
      <c r="AJ158" s="1" t="s">
        <v>36</v>
      </c>
      <c r="AK158" s="1" t="s">
        <v>37</v>
      </c>
      <c r="AL158" s="6"/>
      <c r="AM158" s="6"/>
      <c r="AN158" s="1" t="s">
        <v>38</v>
      </c>
      <c r="AO158" s="1" t="s">
        <v>39</v>
      </c>
      <c r="AP158" s="6"/>
      <c r="AQ158" s="6"/>
      <c r="AR158" s="1" t="s">
        <v>40</v>
      </c>
      <c r="AS158" s="1" t="s">
        <v>41</v>
      </c>
      <c r="AT158" s="6"/>
      <c r="AU158" s="6"/>
      <c r="AV158" s="6"/>
      <c r="AW158" s="6"/>
      <c r="AX158" s="6"/>
      <c r="AY158" s="6"/>
      <c r="AZ158" s="1" t="s">
        <v>42</v>
      </c>
      <c r="BA158" s="1" t="s">
        <v>39</v>
      </c>
      <c r="BB158" s="6"/>
      <c r="BC158" s="6"/>
      <c r="BD158" s="1" t="s">
        <v>42</v>
      </c>
      <c r="BE158" s="1" t="s">
        <v>33</v>
      </c>
      <c r="BF158" s="6"/>
      <c r="BG158" s="6"/>
      <c r="BH158" s="1" t="s">
        <v>42</v>
      </c>
      <c r="BI158" s="1" t="s">
        <v>39</v>
      </c>
      <c r="BJ158" s="6"/>
      <c r="BK158" s="11"/>
      <c r="BL158" s="1" t="s">
        <v>43</v>
      </c>
      <c r="BM158" s="1" t="s">
        <v>44</v>
      </c>
      <c r="BN158" s="6"/>
      <c r="BO158" s="6"/>
      <c r="BP158" s="1" t="s">
        <v>45</v>
      </c>
      <c r="BQ158" s="1" t="s">
        <v>44</v>
      </c>
      <c r="BR158" s="6"/>
      <c r="BS158" s="6"/>
      <c r="BT158" s="1" t="s">
        <v>46</v>
      </c>
      <c r="BU158" s="1" t="s">
        <v>47</v>
      </c>
      <c r="BV158" s="6"/>
      <c r="BW158" s="6"/>
      <c r="BX158" s="1" t="s">
        <v>46</v>
      </c>
      <c r="BY158" s="1" t="s">
        <v>41</v>
      </c>
      <c r="BZ158" s="6"/>
      <c r="CA158" s="6"/>
      <c r="CB158" s="1" t="s">
        <v>46</v>
      </c>
      <c r="CC158" s="1" t="s">
        <v>48</v>
      </c>
      <c r="CD158" s="6"/>
      <c r="CE158" s="6"/>
      <c r="CF158" s="1" t="s">
        <v>46</v>
      </c>
      <c r="CG158" s="1" t="s">
        <v>48</v>
      </c>
      <c r="CH158" s="6"/>
      <c r="CI158" s="6"/>
      <c r="CJ158" s="1" t="s">
        <v>46</v>
      </c>
      <c r="CK158" s="1" t="s">
        <v>39</v>
      </c>
      <c r="CL158" s="6"/>
      <c r="CM158" s="6"/>
      <c r="CN158" s="1" t="s">
        <v>49</v>
      </c>
      <c r="CO158" s="1" t="s">
        <v>39</v>
      </c>
      <c r="CP158" s="6"/>
      <c r="CQ158" s="6"/>
      <c r="CR158" s="1" t="s">
        <v>50</v>
      </c>
      <c r="CS158" s="1" t="s">
        <v>51</v>
      </c>
      <c r="CT158" s="6"/>
      <c r="CU158" s="6"/>
      <c r="CV158" s="1" t="s">
        <v>50</v>
      </c>
      <c r="CW158" s="1" t="s">
        <v>39</v>
      </c>
      <c r="CX158" s="6"/>
      <c r="CY158" s="6"/>
      <c r="CZ158" s="1" t="s">
        <v>50</v>
      </c>
      <c r="DA158" s="1" t="s">
        <v>39</v>
      </c>
      <c r="DB158" s="6"/>
      <c r="DC158" s="6"/>
      <c r="DD158" s="1" t="s">
        <v>59</v>
      </c>
      <c r="DE158" s="1" t="s">
        <v>60</v>
      </c>
      <c r="DF158" s="6"/>
      <c r="DG158" s="6"/>
      <c r="DH158" s="1" t="s">
        <v>52</v>
      </c>
      <c r="DI158" s="1" t="s">
        <v>53</v>
      </c>
      <c r="DJ158" s="6"/>
      <c r="DK158" s="6"/>
      <c r="DL158" s="1" t="s">
        <v>31</v>
      </c>
      <c r="DM158" s="11"/>
    </row>
    <row r="159" spans="1:118" ht="15.75" customHeight="1" x14ac:dyDescent="0.25">
      <c r="A159" s="6">
        <v>158</v>
      </c>
      <c r="B159" s="6">
        <v>1</v>
      </c>
      <c r="C159" s="9" t="s">
        <v>417</v>
      </c>
      <c r="D159" s="8" t="s">
        <v>373</v>
      </c>
      <c r="E159" s="6">
        <v>114.818</v>
      </c>
      <c r="F159" s="6">
        <v>4.3049999999999997</v>
      </c>
      <c r="G159" s="6">
        <v>108.68899999999999</v>
      </c>
      <c r="H159" s="10">
        <v>98.121120000000005</v>
      </c>
      <c r="I159" s="3">
        <f t="shared" si="7"/>
        <v>206.81011999999998</v>
      </c>
      <c r="J159" s="3">
        <f t="shared" si="6"/>
        <v>0</v>
      </c>
      <c r="K159" s="3">
        <f t="shared" si="8"/>
        <v>206.81011999999998</v>
      </c>
      <c r="L159" s="1" t="s">
        <v>28</v>
      </c>
      <c r="M159" s="1" t="s">
        <v>29</v>
      </c>
      <c r="N159" s="6"/>
      <c r="O159" s="6"/>
      <c r="P159" s="1" t="s">
        <v>30</v>
      </c>
      <c r="Q159" s="1" t="s">
        <v>34</v>
      </c>
      <c r="R159" s="6"/>
      <c r="S159" s="6"/>
      <c r="T159" s="1" t="s">
        <v>30</v>
      </c>
      <c r="U159" s="1" t="s">
        <v>32</v>
      </c>
      <c r="V159" s="6"/>
      <c r="W159" s="6"/>
      <c r="X159" s="6" t="s">
        <v>30</v>
      </c>
      <c r="Y159" s="6" t="s">
        <v>33</v>
      </c>
      <c r="Z159" s="6"/>
      <c r="AA159" s="6"/>
      <c r="AB159" s="1" t="s">
        <v>30</v>
      </c>
      <c r="AC159" s="1" t="s">
        <v>34</v>
      </c>
      <c r="AD159" s="6"/>
      <c r="AE159" s="6"/>
      <c r="AF159" s="1" t="s">
        <v>35</v>
      </c>
      <c r="AG159" s="1" t="s">
        <v>29</v>
      </c>
      <c r="AH159" s="6"/>
      <c r="AI159" s="6"/>
      <c r="AJ159" s="1" t="s">
        <v>36</v>
      </c>
      <c r="AK159" s="1" t="s">
        <v>37</v>
      </c>
      <c r="AL159" s="6"/>
      <c r="AM159" s="6"/>
      <c r="AN159" s="1" t="s">
        <v>38</v>
      </c>
      <c r="AO159" s="1" t="s">
        <v>39</v>
      </c>
      <c r="AP159" s="6"/>
      <c r="AQ159" s="6"/>
      <c r="AR159" s="1" t="s">
        <v>40</v>
      </c>
      <c r="AS159" s="1" t="s">
        <v>41</v>
      </c>
      <c r="AT159" s="6"/>
      <c r="AU159" s="6"/>
      <c r="AV159" s="6"/>
      <c r="AW159" s="6"/>
      <c r="AX159" s="6"/>
      <c r="AY159" s="6"/>
      <c r="AZ159" s="1" t="s">
        <v>42</v>
      </c>
      <c r="BA159" s="1" t="s">
        <v>39</v>
      </c>
      <c r="BB159" s="6"/>
      <c r="BC159" s="6"/>
      <c r="BD159" s="1" t="s">
        <v>42</v>
      </c>
      <c r="BE159" s="1" t="s">
        <v>33</v>
      </c>
      <c r="BF159" s="6"/>
      <c r="BG159" s="6"/>
      <c r="BH159" s="1" t="s">
        <v>42</v>
      </c>
      <c r="BI159" s="1" t="s">
        <v>39</v>
      </c>
      <c r="BJ159" s="6"/>
      <c r="BK159" s="11"/>
      <c r="BL159" s="1" t="s">
        <v>43</v>
      </c>
      <c r="BM159" s="1" t="s">
        <v>44</v>
      </c>
      <c r="BN159" s="6"/>
      <c r="BO159" s="6"/>
      <c r="BP159" s="1" t="s">
        <v>45</v>
      </c>
      <c r="BQ159" s="1" t="s">
        <v>44</v>
      </c>
      <c r="BR159" s="6"/>
      <c r="BS159" s="6"/>
      <c r="BT159" s="1" t="s">
        <v>46</v>
      </c>
      <c r="BU159" s="1" t="s">
        <v>47</v>
      </c>
      <c r="BV159" s="6"/>
      <c r="BW159" s="6"/>
      <c r="BX159" s="1" t="s">
        <v>46</v>
      </c>
      <c r="BY159" s="1" t="s">
        <v>41</v>
      </c>
      <c r="BZ159" s="6"/>
      <c r="CA159" s="6"/>
      <c r="CB159" s="1" t="s">
        <v>46</v>
      </c>
      <c r="CC159" s="1" t="s">
        <v>48</v>
      </c>
      <c r="CD159" s="6"/>
      <c r="CE159" s="6"/>
      <c r="CF159" s="1" t="s">
        <v>46</v>
      </c>
      <c r="CG159" s="1" t="s">
        <v>48</v>
      </c>
      <c r="CH159" s="6"/>
      <c r="CI159" s="6"/>
      <c r="CJ159" s="1" t="s">
        <v>46</v>
      </c>
      <c r="CK159" s="1" t="s">
        <v>39</v>
      </c>
      <c r="CL159" s="6"/>
      <c r="CM159" s="6"/>
      <c r="CN159" s="1" t="s">
        <v>49</v>
      </c>
      <c r="CO159" s="1" t="s">
        <v>39</v>
      </c>
      <c r="CP159" s="6"/>
      <c r="CQ159" s="6"/>
      <c r="CR159" s="1" t="s">
        <v>50</v>
      </c>
      <c r="CS159" s="1" t="s">
        <v>51</v>
      </c>
      <c r="CT159" s="6"/>
      <c r="CU159" s="6"/>
      <c r="CV159" s="1" t="s">
        <v>50</v>
      </c>
      <c r="CW159" s="1" t="s">
        <v>39</v>
      </c>
      <c r="CX159" s="6"/>
      <c r="CY159" s="6"/>
      <c r="CZ159" s="1" t="s">
        <v>50</v>
      </c>
      <c r="DA159" s="1" t="s">
        <v>39</v>
      </c>
      <c r="DB159" s="6"/>
      <c r="DC159" s="6"/>
      <c r="DD159" s="1" t="s">
        <v>59</v>
      </c>
      <c r="DE159" s="1" t="s">
        <v>60</v>
      </c>
      <c r="DF159" s="6"/>
      <c r="DG159" s="6"/>
      <c r="DH159" s="1" t="s">
        <v>52</v>
      </c>
      <c r="DI159" s="1" t="s">
        <v>53</v>
      </c>
      <c r="DJ159" s="6"/>
      <c r="DK159" s="6"/>
      <c r="DL159" s="1" t="s">
        <v>31</v>
      </c>
      <c r="DM159" s="11"/>
    </row>
    <row r="160" spans="1:118" ht="15.75" customHeight="1" x14ac:dyDescent="0.25">
      <c r="A160" s="6">
        <v>159</v>
      </c>
      <c r="B160" s="6">
        <v>2</v>
      </c>
      <c r="C160" s="9" t="s">
        <v>178</v>
      </c>
      <c r="D160" s="8" t="s">
        <v>373</v>
      </c>
      <c r="E160" s="6">
        <v>2399.6619999999998</v>
      </c>
      <c r="F160" s="6">
        <v>793.505</v>
      </c>
      <c r="G160" s="6">
        <v>1597.8030000000001</v>
      </c>
      <c r="H160" s="10">
        <v>669.98087999999996</v>
      </c>
      <c r="I160" s="3">
        <f t="shared" si="7"/>
        <v>2267.78388</v>
      </c>
      <c r="J160" s="3">
        <f t="shared" si="6"/>
        <v>0</v>
      </c>
      <c r="K160" s="3">
        <f t="shared" si="8"/>
        <v>2267.78388</v>
      </c>
      <c r="L160" s="1" t="s">
        <v>28</v>
      </c>
      <c r="M160" s="1" t="s">
        <v>29</v>
      </c>
      <c r="N160" s="6"/>
      <c r="O160" s="6"/>
      <c r="P160" s="1" t="s">
        <v>30</v>
      </c>
      <c r="Q160" s="1" t="s">
        <v>34</v>
      </c>
      <c r="R160" s="6"/>
      <c r="S160" s="6"/>
      <c r="T160" s="1" t="s">
        <v>30</v>
      </c>
      <c r="U160" s="1" t="s">
        <v>32</v>
      </c>
      <c r="V160" s="6"/>
      <c r="W160" s="6"/>
      <c r="X160" s="6" t="s">
        <v>30</v>
      </c>
      <c r="Y160" s="6" t="s">
        <v>33</v>
      </c>
      <c r="Z160" s="6"/>
      <c r="AA160" s="6"/>
      <c r="AB160" s="1" t="s">
        <v>30</v>
      </c>
      <c r="AC160" s="1" t="s">
        <v>34</v>
      </c>
      <c r="AD160" s="6"/>
      <c r="AE160" s="6"/>
      <c r="AF160" s="1" t="s">
        <v>35</v>
      </c>
      <c r="AG160" s="1" t="s">
        <v>29</v>
      </c>
      <c r="AH160" s="6"/>
      <c r="AI160" s="6"/>
      <c r="AJ160" s="1" t="s">
        <v>36</v>
      </c>
      <c r="AK160" s="1" t="s">
        <v>37</v>
      </c>
      <c r="AL160" s="6"/>
      <c r="AM160" s="6"/>
      <c r="AN160" s="1" t="s">
        <v>38</v>
      </c>
      <c r="AO160" s="1" t="s">
        <v>39</v>
      </c>
      <c r="AP160" s="6"/>
      <c r="AQ160" s="6"/>
      <c r="AR160" s="1" t="s">
        <v>40</v>
      </c>
      <c r="AS160" s="1" t="s">
        <v>41</v>
      </c>
      <c r="AT160" s="6"/>
      <c r="AU160" s="6"/>
      <c r="AV160" s="6"/>
      <c r="AW160" s="6"/>
      <c r="AX160" s="6"/>
      <c r="AY160" s="6"/>
      <c r="AZ160" s="1" t="s">
        <v>42</v>
      </c>
      <c r="BA160" s="1" t="s">
        <v>39</v>
      </c>
      <c r="BB160" s="6"/>
      <c r="BC160" s="6"/>
      <c r="BD160" s="1" t="s">
        <v>42</v>
      </c>
      <c r="BE160" s="1" t="s">
        <v>33</v>
      </c>
      <c r="BF160" s="6"/>
      <c r="BG160" s="6"/>
      <c r="BH160" s="1" t="s">
        <v>42</v>
      </c>
      <c r="BI160" s="1" t="s">
        <v>39</v>
      </c>
      <c r="BJ160" s="6"/>
      <c r="BK160" s="11"/>
      <c r="BL160" s="1" t="s">
        <v>43</v>
      </c>
      <c r="BM160" s="1" t="s">
        <v>44</v>
      </c>
      <c r="BN160" s="6"/>
      <c r="BO160" s="6"/>
      <c r="BP160" s="1" t="s">
        <v>45</v>
      </c>
      <c r="BQ160" s="1" t="s">
        <v>44</v>
      </c>
      <c r="BR160" s="6"/>
      <c r="BS160" s="6"/>
      <c r="BT160" s="1" t="s">
        <v>46</v>
      </c>
      <c r="BU160" s="1" t="s">
        <v>47</v>
      </c>
      <c r="BV160" s="6"/>
      <c r="BW160" s="6"/>
      <c r="BX160" s="1" t="s">
        <v>46</v>
      </c>
      <c r="BY160" s="1" t="s">
        <v>41</v>
      </c>
      <c r="BZ160" s="6"/>
      <c r="CA160" s="6"/>
      <c r="CB160" s="1" t="s">
        <v>46</v>
      </c>
      <c r="CC160" s="1" t="s">
        <v>48</v>
      </c>
      <c r="CD160" s="6"/>
      <c r="CE160" s="6"/>
      <c r="CF160" s="1" t="s">
        <v>46</v>
      </c>
      <c r="CG160" s="1" t="s">
        <v>48</v>
      </c>
      <c r="CH160" s="6"/>
      <c r="CI160" s="6"/>
      <c r="CJ160" s="1" t="s">
        <v>46</v>
      </c>
      <c r="CK160" s="1" t="s">
        <v>39</v>
      </c>
      <c r="CL160" s="6"/>
      <c r="CM160" s="6"/>
      <c r="CN160" s="1" t="s">
        <v>49</v>
      </c>
      <c r="CO160" s="1" t="s">
        <v>39</v>
      </c>
      <c r="CP160" s="6"/>
      <c r="CQ160" s="6"/>
      <c r="CR160" s="1" t="s">
        <v>50</v>
      </c>
      <c r="CS160" s="1" t="s">
        <v>51</v>
      </c>
      <c r="CT160" s="6"/>
      <c r="CU160" s="6"/>
      <c r="CV160" s="1" t="s">
        <v>50</v>
      </c>
      <c r="CW160" s="1" t="s">
        <v>39</v>
      </c>
      <c r="CX160" s="6"/>
      <c r="CY160" s="6"/>
      <c r="CZ160" s="1" t="s">
        <v>50</v>
      </c>
      <c r="DA160" s="1" t="s">
        <v>39</v>
      </c>
      <c r="DB160" s="6"/>
      <c r="DC160" s="6"/>
      <c r="DD160" s="1" t="s">
        <v>59</v>
      </c>
      <c r="DE160" s="1" t="s">
        <v>60</v>
      </c>
      <c r="DF160" s="6"/>
      <c r="DG160" s="6"/>
      <c r="DH160" s="1" t="s">
        <v>52</v>
      </c>
      <c r="DI160" s="1" t="s">
        <v>53</v>
      </c>
      <c r="DJ160" s="6"/>
      <c r="DK160" s="6"/>
      <c r="DL160" s="1" t="s">
        <v>31</v>
      </c>
      <c r="DM160" s="11"/>
    </row>
    <row r="161" spans="1:118" s="34" customFormat="1" ht="15.75" customHeight="1" x14ac:dyDescent="0.25">
      <c r="A161" s="27">
        <v>160</v>
      </c>
      <c r="B161" s="27">
        <v>3</v>
      </c>
      <c r="C161" s="28" t="s">
        <v>517</v>
      </c>
      <c r="D161" s="29" t="s">
        <v>373</v>
      </c>
      <c r="E161" s="27">
        <v>-2271.7820000000002</v>
      </c>
      <c r="F161" s="27">
        <v>103.87</v>
      </c>
      <c r="G161" s="27">
        <v>-2381.4360000000001</v>
      </c>
      <c r="H161" s="30">
        <v>535.58799999999997</v>
      </c>
      <c r="I161" s="31">
        <f t="shared" si="7"/>
        <v>-1845.8480000000002</v>
      </c>
      <c r="J161" s="31">
        <f t="shared" si="6"/>
        <v>0</v>
      </c>
      <c r="K161" s="3">
        <f t="shared" si="8"/>
        <v>-1845.8480000000002</v>
      </c>
      <c r="L161" s="32" t="s">
        <v>28</v>
      </c>
      <c r="M161" s="32" t="s">
        <v>29</v>
      </c>
      <c r="N161" s="27"/>
      <c r="O161" s="27"/>
      <c r="P161" s="32" t="s">
        <v>30</v>
      </c>
      <c r="Q161" s="32" t="s">
        <v>34</v>
      </c>
      <c r="R161" s="27"/>
      <c r="S161" s="27"/>
      <c r="T161" s="32" t="s">
        <v>30</v>
      </c>
      <c r="U161" s="32" t="s">
        <v>32</v>
      </c>
      <c r="V161" s="27"/>
      <c r="W161" s="27"/>
      <c r="X161" s="27" t="s">
        <v>30</v>
      </c>
      <c r="Y161" s="27" t="s">
        <v>33</v>
      </c>
      <c r="Z161" s="27"/>
      <c r="AA161" s="27"/>
      <c r="AB161" s="32" t="s">
        <v>30</v>
      </c>
      <c r="AC161" s="32" t="s">
        <v>34</v>
      </c>
      <c r="AD161" s="27"/>
      <c r="AE161" s="27"/>
      <c r="AF161" s="32" t="s">
        <v>35</v>
      </c>
      <c r="AG161" s="32" t="s">
        <v>29</v>
      </c>
      <c r="AH161" s="27"/>
      <c r="AI161" s="27"/>
      <c r="AJ161" s="32" t="s">
        <v>36</v>
      </c>
      <c r="AK161" s="32" t="s">
        <v>37</v>
      </c>
      <c r="AL161" s="27"/>
      <c r="AM161" s="27"/>
      <c r="AN161" s="32" t="s">
        <v>38</v>
      </c>
      <c r="AO161" s="32" t="s">
        <v>39</v>
      </c>
      <c r="AP161" s="27"/>
      <c r="AQ161" s="27"/>
      <c r="AR161" s="32" t="s">
        <v>40</v>
      </c>
      <c r="AS161" s="32" t="s">
        <v>41</v>
      </c>
      <c r="AT161" s="27"/>
      <c r="AU161" s="27"/>
      <c r="AV161" s="27"/>
      <c r="AW161" s="27"/>
      <c r="AX161" s="27"/>
      <c r="AY161" s="27"/>
      <c r="AZ161" s="32" t="s">
        <v>42</v>
      </c>
      <c r="BA161" s="32" t="s">
        <v>39</v>
      </c>
      <c r="BB161" s="27"/>
      <c r="BC161" s="27"/>
      <c r="BD161" s="32" t="s">
        <v>42</v>
      </c>
      <c r="BE161" s="32" t="s">
        <v>33</v>
      </c>
      <c r="BF161" s="27"/>
      <c r="BG161" s="27"/>
      <c r="BH161" s="32" t="s">
        <v>42</v>
      </c>
      <c r="BI161" s="32" t="s">
        <v>39</v>
      </c>
      <c r="BJ161" s="27"/>
      <c r="BK161" s="33"/>
      <c r="BL161" s="32" t="s">
        <v>43</v>
      </c>
      <c r="BM161" s="32" t="s">
        <v>44</v>
      </c>
      <c r="BN161" s="27"/>
      <c r="BO161" s="27"/>
      <c r="BP161" s="32" t="s">
        <v>45</v>
      </c>
      <c r="BQ161" s="32" t="s">
        <v>44</v>
      </c>
      <c r="BR161" s="27"/>
      <c r="BS161" s="27"/>
      <c r="BT161" s="32" t="s">
        <v>46</v>
      </c>
      <c r="BU161" s="32" t="s">
        <v>47</v>
      </c>
      <c r="BV161" s="27"/>
      <c r="BW161" s="27"/>
      <c r="BX161" s="32" t="s">
        <v>46</v>
      </c>
      <c r="BY161" s="32" t="s">
        <v>41</v>
      </c>
      <c r="BZ161" s="27"/>
      <c r="CA161" s="27"/>
      <c r="CB161" s="32" t="s">
        <v>46</v>
      </c>
      <c r="CC161" s="32" t="s">
        <v>48</v>
      </c>
      <c r="CD161" s="27"/>
      <c r="CE161" s="27"/>
      <c r="CF161" s="32" t="s">
        <v>46</v>
      </c>
      <c r="CG161" s="32" t="s">
        <v>48</v>
      </c>
      <c r="CH161" s="27"/>
      <c r="CI161" s="27"/>
      <c r="CJ161" s="32" t="s">
        <v>46</v>
      </c>
      <c r="CK161" s="32" t="s">
        <v>39</v>
      </c>
      <c r="CL161" s="27"/>
      <c r="CM161" s="27"/>
      <c r="CN161" s="32" t="s">
        <v>49</v>
      </c>
      <c r="CO161" s="32" t="s">
        <v>39</v>
      </c>
      <c r="CP161" s="27"/>
      <c r="CQ161" s="27"/>
      <c r="CR161" s="32" t="s">
        <v>50</v>
      </c>
      <c r="CS161" s="32" t="s">
        <v>51</v>
      </c>
      <c r="CT161" s="27"/>
      <c r="CU161" s="27"/>
      <c r="CV161" s="32" t="s">
        <v>50</v>
      </c>
      <c r="CW161" s="32" t="s">
        <v>39</v>
      </c>
      <c r="CX161" s="27"/>
      <c r="CY161" s="27"/>
      <c r="CZ161" s="32" t="s">
        <v>50</v>
      </c>
      <c r="DA161" s="32" t="s">
        <v>39</v>
      </c>
      <c r="DB161" s="27"/>
      <c r="DC161" s="27"/>
      <c r="DD161" s="32" t="s">
        <v>59</v>
      </c>
      <c r="DE161" s="32" t="s">
        <v>60</v>
      </c>
      <c r="DF161" s="27"/>
      <c r="DG161" s="27"/>
      <c r="DH161" s="32" t="s">
        <v>52</v>
      </c>
      <c r="DI161" s="32" t="s">
        <v>53</v>
      </c>
      <c r="DJ161" s="27"/>
      <c r="DK161" s="27"/>
      <c r="DL161" s="1" t="s">
        <v>31</v>
      </c>
      <c r="DM161" s="33"/>
    </row>
    <row r="162" spans="1:118" ht="15.75" customHeight="1" x14ac:dyDescent="0.25">
      <c r="A162" s="6">
        <v>161</v>
      </c>
      <c r="B162" s="6">
        <v>3</v>
      </c>
      <c r="C162" s="9" t="s">
        <v>514</v>
      </c>
      <c r="D162" s="8" t="s">
        <v>373</v>
      </c>
      <c r="E162" s="6">
        <v>0</v>
      </c>
      <c r="F162" s="6">
        <v>0</v>
      </c>
      <c r="G162" s="6">
        <v>0</v>
      </c>
      <c r="H162" s="10">
        <v>443.22800000000001</v>
      </c>
      <c r="I162" s="3">
        <f t="shared" si="7"/>
        <v>443.22800000000001</v>
      </c>
      <c r="J162" s="3">
        <f t="shared" si="6"/>
        <v>0</v>
      </c>
      <c r="K162" s="3">
        <f t="shared" si="8"/>
        <v>443.22800000000001</v>
      </c>
      <c r="L162" s="1" t="s">
        <v>28</v>
      </c>
      <c r="M162" s="1" t="s">
        <v>29</v>
      </c>
      <c r="N162" s="6"/>
      <c r="O162" s="6"/>
      <c r="P162" s="1" t="s">
        <v>30</v>
      </c>
      <c r="Q162" s="1" t="s">
        <v>34</v>
      </c>
      <c r="R162" s="6"/>
      <c r="S162" s="6"/>
      <c r="T162" s="1" t="s">
        <v>30</v>
      </c>
      <c r="U162" s="1" t="s">
        <v>32</v>
      </c>
      <c r="V162" s="6"/>
      <c r="W162" s="6"/>
      <c r="X162" s="6" t="s">
        <v>30</v>
      </c>
      <c r="Y162" s="6" t="s">
        <v>33</v>
      </c>
      <c r="Z162" s="6"/>
      <c r="AA162" s="6"/>
      <c r="AB162" s="1" t="s">
        <v>30</v>
      </c>
      <c r="AC162" s="1" t="s">
        <v>34</v>
      </c>
      <c r="AD162" s="6"/>
      <c r="AE162" s="6"/>
      <c r="AF162" s="1" t="s">
        <v>35</v>
      </c>
      <c r="AG162" s="1" t="s">
        <v>29</v>
      </c>
      <c r="AH162" s="6"/>
      <c r="AI162" s="6"/>
      <c r="AJ162" s="1" t="s">
        <v>36</v>
      </c>
      <c r="AK162" s="1" t="s">
        <v>37</v>
      </c>
      <c r="AL162" s="6"/>
      <c r="AM162" s="6"/>
      <c r="AN162" s="1" t="s">
        <v>38</v>
      </c>
      <c r="AO162" s="1" t="s">
        <v>39</v>
      </c>
      <c r="AP162" s="6"/>
      <c r="AQ162" s="6"/>
      <c r="AR162" s="1" t="s">
        <v>40</v>
      </c>
      <c r="AS162" s="1" t="s">
        <v>41</v>
      </c>
      <c r="AT162" s="6"/>
      <c r="AU162" s="6"/>
      <c r="AV162" s="6"/>
      <c r="AW162" s="6"/>
      <c r="AX162" s="6"/>
      <c r="AY162" s="6"/>
      <c r="AZ162" s="1" t="s">
        <v>42</v>
      </c>
      <c r="BA162" s="1" t="s">
        <v>39</v>
      </c>
      <c r="BB162" s="6"/>
      <c r="BC162" s="6"/>
      <c r="BD162" s="1" t="s">
        <v>42</v>
      </c>
      <c r="BE162" s="1" t="s">
        <v>33</v>
      </c>
      <c r="BF162" s="6"/>
      <c r="BG162" s="6"/>
      <c r="BH162" s="1" t="s">
        <v>42</v>
      </c>
      <c r="BI162" s="1" t="s">
        <v>39</v>
      </c>
      <c r="BJ162" s="6"/>
      <c r="BK162" s="11"/>
      <c r="BL162" s="1" t="s">
        <v>43</v>
      </c>
      <c r="BM162" s="1" t="s">
        <v>44</v>
      </c>
      <c r="BN162" s="6"/>
      <c r="BO162" s="6"/>
      <c r="BP162" s="1" t="s">
        <v>45</v>
      </c>
      <c r="BQ162" s="1" t="s">
        <v>44</v>
      </c>
      <c r="BR162" s="6"/>
      <c r="BS162" s="6"/>
      <c r="BT162" s="1" t="s">
        <v>46</v>
      </c>
      <c r="BU162" s="1" t="s">
        <v>47</v>
      </c>
      <c r="BV162" s="6"/>
      <c r="BW162" s="6"/>
      <c r="BX162" s="1" t="s">
        <v>46</v>
      </c>
      <c r="BY162" s="1" t="s">
        <v>41</v>
      </c>
      <c r="BZ162" s="6"/>
      <c r="CA162" s="6"/>
      <c r="CB162" s="1" t="s">
        <v>46</v>
      </c>
      <c r="CC162" s="1" t="s">
        <v>48</v>
      </c>
      <c r="CD162" s="6"/>
      <c r="CE162" s="6"/>
      <c r="CF162" s="1" t="s">
        <v>46</v>
      </c>
      <c r="CG162" s="1" t="s">
        <v>48</v>
      </c>
      <c r="CH162" s="6"/>
      <c r="CI162" s="6"/>
      <c r="CJ162" s="1" t="s">
        <v>46</v>
      </c>
      <c r="CK162" s="1" t="s">
        <v>39</v>
      </c>
      <c r="CL162" s="6"/>
      <c r="CM162" s="6"/>
      <c r="CN162" s="1" t="s">
        <v>49</v>
      </c>
      <c r="CO162" s="1" t="s">
        <v>39</v>
      </c>
      <c r="CP162" s="6"/>
      <c r="CQ162" s="6"/>
      <c r="CR162" s="1" t="s">
        <v>50</v>
      </c>
      <c r="CS162" s="1" t="s">
        <v>51</v>
      </c>
      <c r="CT162" s="6"/>
      <c r="CU162" s="6"/>
      <c r="CV162" s="1" t="s">
        <v>50</v>
      </c>
      <c r="CW162" s="1" t="s">
        <v>39</v>
      </c>
      <c r="CX162" s="6"/>
      <c r="CY162" s="6"/>
      <c r="CZ162" s="1" t="s">
        <v>50</v>
      </c>
      <c r="DA162" s="1" t="s">
        <v>39</v>
      </c>
      <c r="DB162" s="6"/>
      <c r="DC162" s="6"/>
      <c r="DD162" s="1" t="s">
        <v>59</v>
      </c>
      <c r="DE162" s="1" t="s">
        <v>60</v>
      </c>
      <c r="DF162" s="6"/>
      <c r="DG162" s="6"/>
      <c r="DH162" s="1" t="s">
        <v>52</v>
      </c>
      <c r="DI162" s="1" t="s">
        <v>53</v>
      </c>
      <c r="DJ162" s="6"/>
      <c r="DK162" s="6"/>
      <c r="DL162" s="1" t="s">
        <v>31</v>
      </c>
      <c r="DM162" s="11"/>
    </row>
    <row r="163" spans="1:118" ht="15.75" customHeight="1" x14ac:dyDescent="0.25">
      <c r="A163" s="6">
        <v>162</v>
      </c>
      <c r="B163" s="6">
        <v>3</v>
      </c>
      <c r="C163" s="9" t="s">
        <v>179</v>
      </c>
      <c r="D163" s="8" t="s">
        <v>373</v>
      </c>
      <c r="E163" s="6">
        <v>1114.08</v>
      </c>
      <c r="F163" s="6">
        <v>156.649</v>
      </c>
      <c r="G163" s="6">
        <v>900.62900000000002</v>
      </c>
      <c r="H163" s="10">
        <v>432.47496000000001</v>
      </c>
      <c r="I163" s="3">
        <f t="shared" si="7"/>
        <v>1333.1039599999999</v>
      </c>
      <c r="J163" s="3">
        <f t="shared" si="6"/>
        <v>0</v>
      </c>
      <c r="K163" s="3">
        <f t="shared" si="8"/>
        <v>1333.1039599999999</v>
      </c>
      <c r="L163" s="1" t="s">
        <v>28</v>
      </c>
      <c r="M163" s="1" t="s">
        <v>29</v>
      </c>
      <c r="N163" s="6"/>
      <c r="O163" s="6"/>
      <c r="P163" s="1" t="s">
        <v>30</v>
      </c>
      <c r="Q163" s="1" t="s">
        <v>34</v>
      </c>
      <c r="R163" s="6"/>
      <c r="S163" s="6"/>
      <c r="T163" s="1" t="s">
        <v>30</v>
      </c>
      <c r="U163" s="1" t="s">
        <v>32</v>
      </c>
      <c r="V163" s="6"/>
      <c r="W163" s="6"/>
      <c r="X163" s="6" t="s">
        <v>30</v>
      </c>
      <c r="Y163" s="6" t="s">
        <v>33</v>
      </c>
      <c r="Z163" s="6"/>
      <c r="AA163" s="6"/>
      <c r="AB163" s="1" t="s">
        <v>30</v>
      </c>
      <c r="AC163" s="1" t="s">
        <v>34</v>
      </c>
      <c r="AD163" s="6"/>
      <c r="AE163" s="6"/>
      <c r="AF163" s="1" t="s">
        <v>35</v>
      </c>
      <c r="AG163" s="1" t="s">
        <v>29</v>
      </c>
      <c r="AH163" s="6"/>
      <c r="AI163" s="6"/>
      <c r="AJ163" s="1" t="s">
        <v>36</v>
      </c>
      <c r="AK163" s="1" t="s">
        <v>37</v>
      </c>
      <c r="AL163" s="6"/>
      <c r="AM163" s="6"/>
      <c r="AN163" s="1" t="s">
        <v>38</v>
      </c>
      <c r="AO163" s="1" t="s">
        <v>39</v>
      </c>
      <c r="AP163" s="6"/>
      <c r="AQ163" s="6"/>
      <c r="AR163" s="1" t="s">
        <v>40</v>
      </c>
      <c r="AS163" s="1" t="s">
        <v>41</v>
      </c>
      <c r="AT163" s="6"/>
      <c r="AU163" s="6"/>
      <c r="AV163" s="6"/>
      <c r="AW163" s="6"/>
      <c r="AX163" s="6"/>
      <c r="AY163" s="6"/>
      <c r="AZ163" s="1" t="s">
        <v>42</v>
      </c>
      <c r="BA163" s="1" t="s">
        <v>39</v>
      </c>
      <c r="BB163" s="6"/>
      <c r="BC163" s="6"/>
      <c r="BD163" s="1" t="s">
        <v>42</v>
      </c>
      <c r="BE163" s="1" t="s">
        <v>33</v>
      </c>
      <c r="BF163" s="6"/>
      <c r="BG163" s="6"/>
      <c r="BH163" s="1" t="s">
        <v>42</v>
      </c>
      <c r="BI163" s="1" t="s">
        <v>39</v>
      </c>
      <c r="BJ163" s="6"/>
      <c r="BK163" s="11"/>
      <c r="BL163" s="1" t="s">
        <v>43</v>
      </c>
      <c r="BM163" s="1" t="s">
        <v>44</v>
      </c>
      <c r="BN163" s="6"/>
      <c r="BO163" s="6"/>
      <c r="BP163" s="1" t="s">
        <v>45</v>
      </c>
      <c r="BQ163" s="1" t="s">
        <v>44</v>
      </c>
      <c r="BR163" s="6"/>
      <c r="BS163" s="6"/>
      <c r="BT163" s="1" t="s">
        <v>46</v>
      </c>
      <c r="BU163" s="1" t="s">
        <v>47</v>
      </c>
      <c r="BV163" s="6"/>
      <c r="BW163" s="6"/>
      <c r="BX163" s="1" t="s">
        <v>46</v>
      </c>
      <c r="BY163" s="1" t="s">
        <v>41</v>
      </c>
      <c r="BZ163" s="6"/>
      <c r="CA163" s="6"/>
      <c r="CB163" s="1" t="s">
        <v>46</v>
      </c>
      <c r="CC163" s="1" t="s">
        <v>48</v>
      </c>
      <c r="CD163" s="6"/>
      <c r="CE163" s="6"/>
      <c r="CF163" s="1" t="s">
        <v>46</v>
      </c>
      <c r="CG163" s="1" t="s">
        <v>48</v>
      </c>
      <c r="CH163" s="6"/>
      <c r="CI163" s="6"/>
      <c r="CJ163" s="1" t="s">
        <v>46</v>
      </c>
      <c r="CK163" s="1" t="s">
        <v>39</v>
      </c>
      <c r="CL163" s="6"/>
      <c r="CM163" s="6"/>
      <c r="CN163" s="1" t="s">
        <v>49</v>
      </c>
      <c r="CO163" s="1" t="s">
        <v>39</v>
      </c>
      <c r="CP163" s="6"/>
      <c r="CQ163" s="6"/>
      <c r="CR163" s="1" t="s">
        <v>50</v>
      </c>
      <c r="CS163" s="1" t="s">
        <v>51</v>
      </c>
      <c r="CT163" s="6"/>
      <c r="CU163" s="6"/>
      <c r="CV163" s="1" t="s">
        <v>50</v>
      </c>
      <c r="CW163" s="1" t="s">
        <v>39</v>
      </c>
      <c r="CX163" s="6"/>
      <c r="CY163" s="6"/>
      <c r="CZ163" s="1" t="s">
        <v>50</v>
      </c>
      <c r="DA163" s="1" t="s">
        <v>39</v>
      </c>
      <c r="DB163" s="6"/>
      <c r="DC163" s="6"/>
      <c r="DD163" s="1" t="s">
        <v>59</v>
      </c>
      <c r="DE163" s="1" t="s">
        <v>60</v>
      </c>
      <c r="DF163" s="6"/>
      <c r="DG163" s="6"/>
      <c r="DH163" s="1" t="s">
        <v>52</v>
      </c>
      <c r="DI163" s="1" t="s">
        <v>53</v>
      </c>
      <c r="DJ163" s="6"/>
      <c r="DK163" s="6"/>
      <c r="DL163" s="1" t="s">
        <v>31</v>
      </c>
      <c r="DM163" s="11"/>
    </row>
    <row r="164" spans="1:118" ht="15.75" customHeight="1" x14ac:dyDescent="0.25">
      <c r="A164" s="6">
        <v>163</v>
      </c>
      <c r="B164" s="6">
        <v>3</v>
      </c>
      <c r="C164" s="9" t="s">
        <v>180</v>
      </c>
      <c r="D164" s="8" t="s">
        <v>373</v>
      </c>
      <c r="E164" s="6">
        <v>367.22500000000002</v>
      </c>
      <c r="F164" s="6">
        <v>51.012</v>
      </c>
      <c r="G164" s="6">
        <v>311.26400000000001</v>
      </c>
      <c r="H164" s="10">
        <v>292.35924</v>
      </c>
      <c r="I164" s="3">
        <f t="shared" si="7"/>
        <v>603.62324000000001</v>
      </c>
      <c r="J164" s="3">
        <f t="shared" si="6"/>
        <v>0</v>
      </c>
      <c r="K164" s="3">
        <f t="shared" si="8"/>
        <v>603.62324000000001</v>
      </c>
      <c r="L164" s="1" t="s">
        <v>28</v>
      </c>
      <c r="M164" s="1" t="s">
        <v>29</v>
      </c>
      <c r="N164" s="6"/>
      <c r="O164" s="6"/>
      <c r="P164" s="1" t="s">
        <v>30</v>
      </c>
      <c r="Q164" s="1" t="s">
        <v>34</v>
      </c>
      <c r="R164" s="6"/>
      <c r="S164" s="6"/>
      <c r="T164" s="1" t="s">
        <v>30</v>
      </c>
      <c r="U164" s="1" t="s">
        <v>32</v>
      </c>
      <c r="V164" s="6"/>
      <c r="W164" s="6"/>
      <c r="X164" s="6" t="s">
        <v>30</v>
      </c>
      <c r="Y164" s="6" t="s">
        <v>33</v>
      </c>
      <c r="Z164" s="6"/>
      <c r="AA164" s="6"/>
      <c r="AB164" s="1" t="s">
        <v>30</v>
      </c>
      <c r="AC164" s="1" t="s">
        <v>34</v>
      </c>
      <c r="AD164" s="6"/>
      <c r="AE164" s="6"/>
      <c r="AF164" s="1" t="s">
        <v>35</v>
      </c>
      <c r="AG164" s="1" t="s">
        <v>29</v>
      </c>
      <c r="AH164" s="6"/>
      <c r="AI164" s="6"/>
      <c r="AJ164" s="1" t="s">
        <v>36</v>
      </c>
      <c r="AK164" s="1" t="s">
        <v>37</v>
      </c>
      <c r="AL164" s="6"/>
      <c r="AM164" s="6"/>
      <c r="AN164" s="1" t="s">
        <v>38</v>
      </c>
      <c r="AO164" s="1" t="s">
        <v>39</v>
      </c>
      <c r="AP164" s="6"/>
      <c r="AQ164" s="6"/>
      <c r="AR164" s="1" t="s">
        <v>40</v>
      </c>
      <c r="AS164" s="1" t="s">
        <v>41</v>
      </c>
      <c r="AT164" s="6"/>
      <c r="AU164" s="6"/>
      <c r="AV164" s="6"/>
      <c r="AW164" s="6"/>
      <c r="AX164" s="6"/>
      <c r="AY164" s="6"/>
      <c r="AZ164" s="1" t="s">
        <v>42</v>
      </c>
      <c r="BA164" s="1" t="s">
        <v>39</v>
      </c>
      <c r="BB164" s="6"/>
      <c r="BC164" s="6"/>
      <c r="BD164" s="1" t="s">
        <v>42</v>
      </c>
      <c r="BE164" s="1" t="s">
        <v>33</v>
      </c>
      <c r="BF164" s="6"/>
      <c r="BG164" s="6"/>
      <c r="BH164" s="1" t="s">
        <v>42</v>
      </c>
      <c r="BI164" s="1" t="s">
        <v>39</v>
      </c>
      <c r="BJ164" s="6"/>
      <c r="BK164" s="11"/>
      <c r="BL164" s="1" t="s">
        <v>43</v>
      </c>
      <c r="BM164" s="1" t="s">
        <v>44</v>
      </c>
      <c r="BN164" s="6"/>
      <c r="BO164" s="6"/>
      <c r="BP164" s="1" t="s">
        <v>45</v>
      </c>
      <c r="BQ164" s="1" t="s">
        <v>44</v>
      </c>
      <c r="BR164" s="6"/>
      <c r="BS164" s="6"/>
      <c r="BT164" s="1" t="s">
        <v>46</v>
      </c>
      <c r="BU164" s="1" t="s">
        <v>47</v>
      </c>
      <c r="BV164" s="6"/>
      <c r="BW164" s="6"/>
      <c r="BX164" s="1" t="s">
        <v>46</v>
      </c>
      <c r="BY164" s="1" t="s">
        <v>41</v>
      </c>
      <c r="BZ164" s="6"/>
      <c r="CA164" s="6"/>
      <c r="CB164" s="1" t="s">
        <v>46</v>
      </c>
      <c r="CC164" s="1" t="s">
        <v>48</v>
      </c>
      <c r="CD164" s="6"/>
      <c r="CE164" s="6"/>
      <c r="CF164" s="1" t="s">
        <v>46</v>
      </c>
      <c r="CG164" s="1" t="s">
        <v>48</v>
      </c>
      <c r="CH164" s="6"/>
      <c r="CI164" s="6"/>
      <c r="CJ164" s="1" t="s">
        <v>46</v>
      </c>
      <c r="CK164" s="1" t="s">
        <v>39</v>
      </c>
      <c r="CL164" s="6"/>
      <c r="CM164" s="6"/>
      <c r="CN164" s="1" t="s">
        <v>49</v>
      </c>
      <c r="CO164" s="1" t="s">
        <v>39</v>
      </c>
      <c r="CP164" s="6"/>
      <c r="CQ164" s="6"/>
      <c r="CR164" s="1" t="s">
        <v>50</v>
      </c>
      <c r="CS164" s="1" t="s">
        <v>51</v>
      </c>
      <c r="CT164" s="6"/>
      <c r="CU164" s="6"/>
      <c r="CV164" s="1" t="s">
        <v>50</v>
      </c>
      <c r="CW164" s="1" t="s">
        <v>39</v>
      </c>
      <c r="CX164" s="6"/>
      <c r="CY164" s="6"/>
      <c r="CZ164" s="1" t="s">
        <v>50</v>
      </c>
      <c r="DA164" s="1" t="s">
        <v>39</v>
      </c>
      <c r="DB164" s="6"/>
      <c r="DC164" s="6"/>
      <c r="DD164" s="1" t="s">
        <v>59</v>
      </c>
      <c r="DE164" s="1" t="s">
        <v>60</v>
      </c>
      <c r="DF164" s="6"/>
      <c r="DG164" s="6"/>
      <c r="DH164" s="1" t="s">
        <v>52</v>
      </c>
      <c r="DI164" s="1" t="s">
        <v>53</v>
      </c>
      <c r="DJ164" s="6"/>
      <c r="DK164" s="6"/>
      <c r="DL164" s="1" t="s">
        <v>31</v>
      </c>
      <c r="DM164" s="11"/>
    </row>
    <row r="165" spans="1:118" s="42" customFormat="1" ht="15.75" customHeight="1" x14ac:dyDescent="0.25">
      <c r="A165" s="35">
        <v>164</v>
      </c>
      <c r="B165" s="35">
        <v>3</v>
      </c>
      <c r="C165" s="36" t="s">
        <v>181</v>
      </c>
      <c r="D165" s="37" t="s">
        <v>373</v>
      </c>
      <c r="E165" s="35">
        <v>792.04600000000005</v>
      </c>
      <c r="F165" s="35">
        <v>141.423</v>
      </c>
      <c r="G165" s="35">
        <v>650.62300000000005</v>
      </c>
      <c r="H165" s="38">
        <v>381.36684000000002</v>
      </c>
      <c r="I165" s="39">
        <f t="shared" si="7"/>
        <v>1031.9898400000002</v>
      </c>
      <c r="J165" s="39">
        <f t="shared" si="6"/>
        <v>1.69</v>
      </c>
      <c r="K165" s="3">
        <f t="shared" si="8"/>
        <v>1030.2998400000001</v>
      </c>
      <c r="L165" s="40" t="s">
        <v>28</v>
      </c>
      <c r="M165" s="40" t="s">
        <v>29</v>
      </c>
      <c r="N165" s="35"/>
      <c r="O165" s="35"/>
      <c r="P165" s="40" t="s">
        <v>30</v>
      </c>
      <c r="Q165" s="40" t="s">
        <v>34</v>
      </c>
      <c r="R165" s="35"/>
      <c r="S165" s="35"/>
      <c r="T165" s="40" t="s">
        <v>30</v>
      </c>
      <c r="U165" s="40" t="s">
        <v>32</v>
      </c>
      <c r="V165" s="35"/>
      <c r="W165" s="35"/>
      <c r="X165" s="35" t="s">
        <v>30</v>
      </c>
      <c r="Y165" s="35" t="s">
        <v>33</v>
      </c>
      <c r="Z165" s="35"/>
      <c r="AA165" s="35"/>
      <c r="AB165" s="40" t="s">
        <v>30</v>
      </c>
      <c r="AC165" s="40" t="s">
        <v>34</v>
      </c>
      <c r="AD165" s="35"/>
      <c r="AE165" s="35"/>
      <c r="AF165" s="40" t="s">
        <v>35</v>
      </c>
      <c r="AG165" s="40" t="s">
        <v>29</v>
      </c>
      <c r="AH165" s="35"/>
      <c r="AI165" s="35"/>
      <c r="AJ165" s="40" t="s">
        <v>36</v>
      </c>
      <c r="AK165" s="40" t="s">
        <v>37</v>
      </c>
      <c r="AL165" s="35"/>
      <c r="AM165" s="35"/>
      <c r="AN165" s="40" t="s">
        <v>38</v>
      </c>
      <c r="AO165" s="40" t="s">
        <v>39</v>
      </c>
      <c r="AP165" s="35"/>
      <c r="AQ165" s="35"/>
      <c r="AR165" s="40" t="s">
        <v>40</v>
      </c>
      <c r="AS165" s="40" t="s">
        <v>41</v>
      </c>
      <c r="AT165" s="35"/>
      <c r="AU165" s="35"/>
      <c r="AV165" s="35"/>
      <c r="AW165" s="35"/>
      <c r="AX165" s="35"/>
      <c r="AY165" s="35"/>
      <c r="AZ165" s="40" t="s">
        <v>42</v>
      </c>
      <c r="BA165" s="40" t="s">
        <v>39</v>
      </c>
      <c r="BB165" s="35"/>
      <c r="BC165" s="35"/>
      <c r="BD165" s="40" t="s">
        <v>42</v>
      </c>
      <c r="BE165" s="40" t="s">
        <v>33</v>
      </c>
      <c r="BF165" s="35"/>
      <c r="BG165" s="35"/>
      <c r="BH165" s="40" t="s">
        <v>42</v>
      </c>
      <c r="BI165" s="40" t="s">
        <v>39</v>
      </c>
      <c r="BJ165" s="35"/>
      <c r="BK165" s="41"/>
      <c r="BL165" s="40" t="s">
        <v>43</v>
      </c>
      <c r="BM165" s="40" t="s">
        <v>44</v>
      </c>
      <c r="BN165" s="35"/>
      <c r="BO165" s="35"/>
      <c r="BP165" s="40" t="s">
        <v>45</v>
      </c>
      <c r="BQ165" s="40" t="s">
        <v>44</v>
      </c>
      <c r="BR165" s="35"/>
      <c r="BS165" s="35"/>
      <c r="BT165" s="40" t="s">
        <v>46</v>
      </c>
      <c r="BU165" s="40" t="s">
        <v>47</v>
      </c>
      <c r="BV165" s="35"/>
      <c r="BW165" s="35"/>
      <c r="BX165" s="40" t="s">
        <v>46</v>
      </c>
      <c r="BY165" s="40" t="s">
        <v>41</v>
      </c>
      <c r="BZ165" s="35"/>
      <c r="CA165" s="35"/>
      <c r="CB165" s="40" t="s">
        <v>46</v>
      </c>
      <c r="CC165" s="40" t="s">
        <v>48</v>
      </c>
      <c r="CD165" s="35"/>
      <c r="CE165" s="35"/>
      <c r="CF165" s="40" t="s">
        <v>46</v>
      </c>
      <c r="CG165" s="40" t="s">
        <v>48</v>
      </c>
      <c r="CH165" s="35"/>
      <c r="CI165" s="35"/>
      <c r="CJ165" s="40" t="s">
        <v>46</v>
      </c>
      <c r="CK165" s="40" t="s">
        <v>39</v>
      </c>
      <c r="CL165" s="35"/>
      <c r="CM165" s="35"/>
      <c r="CN165" s="40" t="s">
        <v>49</v>
      </c>
      <c r="CO165" s="40" t="s">
        <v>39</v>
      </c>
      <c r="CP165" s="35"/>
      <c r="CQ165" s="35"/>
      <c r="CR165" s="40" t="s">
        <v>50</v>
      </c>
      <c r="CS165" s="40" t="s">
        <v>51</v>
      </c>
      <c r="CT165" s="35"/>
      <c r="CU165" s="35"/>
      <c r="CV165" s="40" t="s">
        <v>50</v>
      </c>
      <c r="CW165" s="40" t="s">
        <v>39</v>
      </c>
      <c r="CX165" s="35">
        <v>1</v>
      </c>
      <c r="CY165" s="35">
        <v>0.73599999999999999</v>
      </c>
      <c r="CZ165" s="40" t="s">
        <v>50</v>
      </c>
      <c r="DA165" s="40" t="s">
        <v>39</v>
      </c>
      <c r="DB165" s="35"/>
      <c r="DC165" s="35"/>
      <c r="DD165" s="40" t="s">
        <v>59</v>
      </c>
      <c r="DE165" s="40" t="s">
        <v>60</v>
      </c>
      <c r="DF165" s="35"/>
      <c r="DG165" s="35"/>
      <c r="DH165" s="40" t="s">
        <v>52</v>
      </c>
      <c r="DI165" s="40" t="s">
        <v>53</v>
      </c>
      <c r="DJ165" s="35"/>
      <c r="DK165" s="35"/>
      <c r="DL165" s="40" t="s">
        <v>31</v>
      </c>
      <c r="DM165" s="41">
        <v>0.95399999999999996</v>
      </c>
      <c r="DN165" s="42" t="s">
        <v>518</v>
      </c>
    </row>
    <row r="166" spans="1:118" s="42" customFormat="1" ht="15.75" customHeight="1" x14ac:dyDescent="0.25">
      <c r="A166" s="35">
        <v>165</v>
      </c>
      <c r="B166" s="35">
        <v>3</v>
      </c>
      <c r="C166" s="36" t="s">
        <v>182</v>
      </c>
      <c r="D166" s="37" t="s">
        <v>373</v>
      </c>
      <c r="E166" s="35">
        <v>975.05100000000004</v>
      </c>
      <c r="F166" s="35">
        <v>331.166</v>
      </c>
      <c r="G166" s="35">
        <v>595.41300000000001</v>
      </c>
      <c r="H166" s="38">
        <v>374.86043999999998</v>
      </c>
      <c r="I166" s="39">
        <f t="shared" si="7"/>
        <v>970.27343999999994</v>
      </c>
      <c r="J166" s="39">
        <f t="shared" si="6"/>
        <v>4.8899999999999997</v>
      </c>
      <c r="K166" s="3">
        <f t="shared" si="8"/>
        <v>965.38343999999995</v>
      </c>
      <c r="L166" s="40" t="s">
        <v>28</v>
      </c>
      <c r="M166" s="40" t="s">
        <v>29</v>
      </c>
      <c r="N166" s="35"/>
      <c r="O166" s="35"/>
      <c r="P166" s="40" t="s">
        <v>30</v>
      </c>
      <c r="Q166" s="40" t="s">
        <v>34</v>
      </c>
      <c r="R166" s="35"/>
      <c r="S166" s="35"/>
      <c r="T166" s="40" t="s">
        <v>30</v>
      </c>
      <c r="U166" s="40" t="s">
        <v>32</v>
      </c>
      <c r="V166" s="35"/>
      <c r="W166" s="35"/>
      <c r="X166" s="35" t="s">
        <v>30</v>
      </c>
      <c r="Y166" s="35" t="s">
        <v>33</v>
      </c>
      <c r="Z166" s="35"/>
      <c r="AA166" s="35"/>
      <c r="AB166" s="40" t="s">
        <v>30</v>
      </c>
      <c r="AC166" s="40" t="s">
        <v>34</v>
      </c>
      <c r="AD166" s="35"/>
      <c r="AE166" s="35"/>
      <c r="AF166" s="40" t="s">
        <v>35</v>
      </c>
      <c r="AG166" s="40" t="s">
        <v>29</v>
      </c>
      <c r="AH166" s="35"/>
      <c r="AI166" s="35"/>
      <c r="AJ166" s="40" t="s">
        <v>36</v>
      </c>
      <c r="AK166" s="40" t="s">
        <v>37</v>
      </c>
      <c r="AL166" s="35"/>
      <c r="AM166" s="35"/>
      <c r="AN166" s="40" t="s">
        <v>38</v>
      </c>
      <c r="AO166" s="40" t="s">
        <v>39</v>
      </c>
      <c r="AP166" s="35"/>
      <c r="AQ166" s="35"/>
      <c r="AR166" s="40" t="s">
        <v>40</v>
      </c>
      <c r="AS166" s="40" t="s">
        <v>41</v>
      </c>
      <c r="AT166" s="35"/>
      <c r="AU166" s="35"/>
      <c r="AV166" s="35"/>
      <c r="AW166" s="35"/>
      <c r="AX166" s="35"/>
      <c r="AY166" s="35"/>
      <c r="AZ166" s="40" t="s">
        <v>42</v>
      </c>
      <c r="BA166" s="40" t="s">
        <v>39</v>
      </c>
      <c r="BB166" s="35"/>
      <c r="BC166" s="35"/>
      <c r="BD166" s="40" t="s">
        <v>42</v>
      </c>
      <c r="BE166" s="40" t="s">
        <v>33</v>
      </c>
      <c r="BF166" s="35"/>
      <c r="BG166" s="35"/>
      <c r="BH166" s="40" t="s">
        <v>42</v>
      </c>
      <c r="BI166" s="40" t="s">
        <v>39</v>
      </c>
      <c r="BJ166" s="35"/>
      <c r="BK166" s="41"/>
      <c r="BL166" s="40" t="s">
        <v>43</v>
      </c>
      <c r="BM166" s="40" t="s">
        <v>44</v>
      </c>
      <c r="BN166" s="35"/>
      <c r="BO166" s="35"/>
      <c r="BP166" s="40" t="s">
        <v>45</v>
      </c>
      <c r="BQ166" s="40" t="s">
        <v>44</v>
      </c>
      <c r="BR166" s="35"/>
      <c r="BS166" s="35"/>
      <c r="BT166" s="40" t="s">
        <v>46</v>
      </c>
      <c r="BU166" s="40" t="s">
        <v>47</v>
      </c>
      <c r="BV166" s="35"/>
      <c r="BW166" s="35"/>
      <c r="BX166" s="40" t="s">
        <v>46</v>
      </c>
      <c r="BY166" s="40" t="s">
        <v>41</v>
      </c>
      <c r="BZ166" s="35">
        <v>6.0000000000000001E-3</v>
      </c>
      <c r="CA166" s="35">
        <v>4.8899999999999997</v>
      </c>
      <c r="CB166" s="40" t="s">
        <v>46</v>
      </c>
      <c r="CC166" s="40" t="s">
        <v>48</v>
      </c>
      <c r="CD166" s="35"/>
      <c r="CE166" s="35"/>
      <c r="CF166" s="40" t="s">
        <v>46</v>
      </c>
      <c r="CG166" s="40" t="s">
        <v>48</v>
      </c>
      <c r="CH166" s="35"/>
      <c r="CI166" s="35"/>
      <c r="CJ166" s="40" t="s">
        <v>46</v>
      </c>
      <c r="CK166" s="40" t="s">
        <v>39</v>
      </c>
      <c r="CL166" s="35"/>
      <c r="CM166" s="35"/>
      <c r="CN166" s="40" t="s">
        <v>49</v>
      </c>
      <c r="CO166" s="40" t="s">
        <v>39</v>
      </c>
      <c r="CP166" s="35"/>
      <c r="CQ166" s="35"/>
      <c r="CR166" s="40" t="s">
        <v>50</v>
      </c>
      <c r="CS166" s="40" t="s">
        <v>51</v>
      </c>
      <c r="CT166" s="35"/>
      <c r="CU166" s="35"/>
      <c r="CV166" s="40" t="s">
        <v>50</v>
      </c>
      <c r="CW166" s="40" t="s">
        <v>39</v>
      </c>
      <c r="CX166" s="35"/>
      <c r="CY166" s="35"/>
      <c r="CZ166" s="40" t="s">
        <v>50</v>
      </c>
      <c r="DA166" s="40" t="s">
        <v>39</v>
      </c>
      <c r="DB166" s="35"/>
      <c r="DC166" s="35"/>
      <c r="DD166" s="40" t="s">
        <v>59</v>
      </c>
      <c r="DE166" s="40" t="s">
        <v>60</v>
      </c>
      <c r="DF166" s="35"/>
      <c r="DG166" s="35"/>
      <c r="DH166" s="40" t="s">
        <v>52</v>
      </c>
      <c r="DI166" s="40" t="s">
        <v>53</v>
      </c>
      <c r="DJ166" s="35"/>
      <c r="DK166" s="35"/>
      <c r="DL166" s="40" t="s">
        <v>31</v>
      </c>
      <c r="DM166" s="41"/>
    </row>
    <row r="167" spans="1:118" ht="15.75" customHeight="1" x14ac:dyDescent="0.25">
      <c r="A167" s="6">
        <v>166</v>
      </c>
      <c r="B167" s="6">
        <v>3</v>
      </c>
      <c r="C167" s="9" t="s">
        <v>183</v>
      </c>
      <c r="D167" s="8" t="s">
        <v>373</v>
      </c>
      <c r="E167" s="6">
        <v>132.536</v>
      </c>
      <c r="F167" s="6">
        <v>99.204999999999998</v>
      </c>
      <c r="G167" s="6">
        <v>26.401</v>
      </c>
      <c r="H167" s="10">
        <v>163.20828</v>
      </c>
      <c r="I167" s="3">
        <f t="shared" si="7"/>
        <v>189.60928000000001</v>
      </c>
      <c r="J167" s="3">
        <f t="shared" si="6"/>
        <v>0</v>
      </c>
      <c r="K167" s="3">
        <f t="shared" si="8"/>
        <v>189.60928000000001</v>
      </c>
      <c r="L167" s="1" t="s">
        <v>28</v>
      </c>
      <c r="M167" s="1" t="s">
        <v>29</v>
      </c>
      <c r="N167" s="6"/>
      <c r="O167" s="6"/>
      <c r="P167" s="1" t="s">
        <v>30</v>
      </c>
      <c r="Q167" s="1" t="s">
        <v>34</v>
      </c>
      <c r="R167" s="6"/>
      <c r="S167" s="6"/>
      <c r="T167" s="1" t="s">
        <v>30</v>
      </c>
      <c r="U167" s="1" t="s">
        <v>32</v>
      </c>
      <c r="V167" s="6"/>
      <c r="W167" s="6"/>
      <c r="X167" s="6" t="s">
        <v>30</v>
      </c>
      <c r="Y167" s="6" t="s">
        <v>33</v>
      </c>
      <c r="Z167" s="6"/>
      <c r="AA167" s="6"/>
      <c r="AB167" s="1" t="s">
        <v>30</v>
      </c>
      <c r="AC167" s="1" t="s">
        <v>34</v>
      </c>
      <c r="AD167" s="6"/>
      <c r="AE167" s="6"/>
      <c r="AF167" s="1" t="s">
        <v>35</v>
      </c>
      <c r="AG167" s="1" t="s">
        <v>29</v>
      </c>
      <c r="AH167" s="6"/>
      <c r="AI167" s="6"/>
      <c r="AJ167" s="1" t="s">
        <v>36</v>
      </c>
      <c r="AK167" s="1" t="s">
        <v>37</v>
      </c>
      <c r="AL167" s="6"/>
      <c r="AM167" s="6"/>
      <c r="AN167" s="1" t="s">
        <v>38</v>
      </c>
      <c r="AO167" s="1" t="s">
        <v>39</v>
      </c>
      <c r="AP167" s="6"/>
      <c r="AQ167" s="6"/>
      <c r="AR167" s="1" t="s">
        <v>40</v>
      </c>
      <c r="AS167" s="1" t="s">
        <v>41</v>
      </c>
      <c r="AT167" s="6"/>
      <c r="AU167" s="6"/>
      <c r="AV167" s="6"/>
      <c r="AW167" s="6"/>
      <c r="AX167" s="6"/>
      <c r="AY167" s="6"/>
      <c r="AZ167" s="1" t="s">
        <v>42</v>
      </c>
      <c r="BA167" s="1" t="s">
        <v>39</v>
      </c>
      <c r="BB167" s="6"/>
      <c r="BC167" s="6"/>
      <c r="BD167" s="1" t="s">
        <v>42</v>
      </c>
      <c r="BE167" s="1" t="s">
        <v>33</v>
      </c>
      <c r="BF167" s="6"/>
      <c r="BG167" s="6"/>
      <c r="BH167" s="1" t="s">
        <v>42</v>
      </c>
      <c r="BI167" s="1" t="s">
        <v>39</v>
      </c>
      <c r="BJ167" s="6"/>
      <c r="BK167" s="11"/>
      <c r="BL167" s="1" t="s">
        <v>43</v>
      </c>
      <c r="BM167" s="1" t="s">
        <v>44</v>
      </c>
      <c r="BN167" s="6"/>
      <c r="BO167" s="6"/>
      <c r="BP167" s="1" t="s">
        <v>45</v>
      </c>
      <c r="BQ167" s="1" t="s">
        <v>44</v>
      </c>
      <c r="BR167" s="6"/>
      <c r="BS167" s="6"/>
      <c r="BT167" s="1" t="s">
        <v>46</v>
      </c>
      <c r="BU167" s="1" t="s">
        <v>47</v>
      </c>
      <c r="BV167" s="6"/>
      <c r="BW167" s="6"/>
      <c r="BX167" s="1" t="s">
        <v>46</v>
      </c>
      <c r="BY167" s="1" t="s">
        <v>41</v>
      </c>
      <c r="BZ167" s="6"/>
      <c r="CA167" s="6"/>
      <c r="CB167" s="1" t="s">
        <v>46</v>
      </c>
      <c r="CC167" s="1" t="s">
        <v>48</v>
      </c>
      <c r="CD167" s="6"/>
      <c r="CE167" s="6"/>
      <c r="CF167" s="1" t="s">
        <v>46</v>
      </c>
      <c r="CG167" s="1" t="s">
        <v>48</v>
      </c>
      <c r="CH167" s="6"/>
      <c r="CI167" s="6"/>
      <c r="CJ167" s="1" t="s">
        <v>46</v>
      </c>
      <c r="CK167" s="1" t="s">
        <v>39</v>
      </c>
      <c r="CL167" s="6"/>
      <c r="CM167" s="6"/>
      <c r="CN167" s="1" t="s">
        <v>49</v>
      </c>
      <c r="CO167" s="1" t="s">
        <v>39</v>
      </c>
      <c r="CP167" s="6"/>
      <c r="CQ167" s="6"/>
      <c r="CR167" s="1" t="s">
        <v>50</v>
      </c>
      <c r="CS167" s="1" t="s">
        <v>51</v>
      </c>
      <c r="CT167" s="6"/>
      <c r="CU167" s="6"/>
      <c r="CV167" s="1" t="s">
        <v>50</v>
      </c>
      <c r="CW167" s="1" t="s">
        <v>39</v>
      </c>
      <c r="CX167" s="6"/>
      <c r="CY167" s="6"/>
      <c r="CZ167" s="1" t="s">
        <v>50</v>
      </c>
      <c r="DA167" s="1" t="s">
        <v>39</v>
      </c>
      <c r="DB167" s="6"/>
      <c r="DC167" s="6"/>
      <c r="DD167" s="1" t="s">
        <v>59</v>
      </c>
      <c r="DE167" s="1" t="s">
        <v>60</v>
      </c>
      <c r="DF167" s="6"/>
      <c r="DG167" s="6"/>
      <c r="DH167" s="1" t="s">
        <v>52</v>
      </c>
      <c r="DI167" s="1" t="s">
        <v>53</v>
      </c>
      <c r="DJ167" s="6"/>
      <c r="DK167" s="6"/>
      <c r="DL167" s="1" t="s">
        <v>31</v>
      </c>
      <c r="DM167" s="11"/>
    </row>
    <row r="168" spans="1:118" ht="15.75" customHeight="1" x14ac:dyDescent="0.25">
      <c r="A168" s="6">
        <v>167</v>
      </c>
      <c r="B168" s="6">
        <v>3</v>
      </c>
      <c r="C168" s="9" t="s">
        <v>184</v>
      </c>
      <c r="D168" s="8" t="s">
        <v>373</v>
      </c>
      <c r="E168" s="6">
        <v>1171.421</v>
      </c>
      <c r="F168" s="6">
        <v>27.501000000000001</v>
      </c>
      <c r="G168" s="6">
        <v>1139.4259999999999</v>
      </c>
      <c r="H168" s="10">
        <v>323.31299999999999</v>
      </c>
      <c r="I168" s="3">
        <f t="shared" si="7"/>
        <v>1462.739</v>
      </c>
      <c r="J168" s="3">
        <f t="shared" si="6"/>
        <v>0</v>
      </c>
      <c r="K168" s="3">
        <f t="shared" si="8"/>
        <v>1462.739</v>
      </c>
      <c r="L168" s="1" t="s">
        <v>28</v>
      </c>
      <c r="M168" s="1" t="s">
        <v>29</v>
      </c>
      <c r="N168" s="6"/>
      <c r="O168" s="6"/>
      <c r="P168" s="1" t="s">
        <v>30</v>
      </c>
      <c r="Q168" s="1" t="s">
        <v>34</v>
      </c>
      <c r="R168" s="6"/>
      <c r="S168" s="6"/>
      <c r="T168" s="1" t="s">
        <v>30</v>
      </c>
      <c r="U168" s="1" t="s">
        <v>32</v>
      </c>
      <c r="V168" s="6"/>
      <c r="W168" s="6"/>
      <c r="X168" s="6" t="s">
        <v>30</v>
      </c>
      <c r="Y168" s="6" t="s">
        <v>33</v>
      </c>
      <c r="Z168" s="6"/>
      <c r="AA168" s="6"/>
      <c r="AB168" s="1" t="s">
        <v>30</v>
      </c>
      <c r="AC168" s="1" t="s">
        <v>34</v>
      </c>
      <c r="AD168" s="6"/>
      <c r="AE168" s="6"/>
      <c r="AF168" s="1" t="s">
        <v>35</v>
      </c>
      <c r="AG168" s="1" t="s">
        <v>29</v>
      </c>
      <c r="AH168" s="6"/>
      <c r="AI168" s="6"/>
      <c r="AJ168" s="1" t="s">
        <v>36</v>
      </c>
      <c r="AK168" s="1" t="s">
        <v>37</v>
      </c>
      <c r="AL168" s="6"/>
      <c r="AM168" s="6"/>
      <c r="AN168" s="1" t="s">
        <v>38</v>
      </c>
      <c r="AO168" s="1" t="s">
        <v>39</v>
      </c>
      <c r="AP168" s="6"/>
      <c r="AQ168" s="6"/>
      <c r="AR168" s="1" t="s">
        <v>40</v>
      </c>
      <c r="AS168" s="1" t="s">
        <v>41</v>
      </c>
      <c r="AT168" s="6"/>
      <c r="AU168" s="6"/>
      <c r="AV168" s="6"/>
      <c r="AW168" s="6"/>
      <c r="AX168" s="6"/>
      <c r="AY168" s="6"/>
      <c r="AZ168" s="1" t="s">
        <v>42</v>
      </c>
      <c r="BA168" s="1" t="s">
        <v>39</v>
      </c>
      <c r="BB168" s="6"/>
      <c r="BC168" s="6"/>
      <c r="BD168" s="1" t="s">
        <v>42</v>
      </c>
      <c r="BE168" s="1" t="s">
        <v>33</v>
      </c>
      <c r="BF168" s="6"/>
      <c r="BG168" s="6"/>
      <c r="BH168" s="1" t="s">
        <v>42</v>
      </c>
      <c r="BI168" s="1" t="s">
        <v>39</v>
      </c>
      <c r="BJ168" s="6"/>
      <c r="BK168" s="11"/>
      <c r="BL168" s="1" t="s">
        <v>43</v>
      </c>
      <c r="BM168" s="1" t="s">
        <v>44</v>
      </c>
      <c r="BN168" s="6"/>
      <c r="BO168" s="6"/>
      <c r="BP168" s="1" t="s">
        <v>45</v>
      </c>
      <c r="BQ168" s="1" t="s">
        <v>44</v>
      </c>
      <c r="BR168" s="6"/>
      <c r="BS168" s="6"/>
      <c r="BT168" s="1" t="s">
        <v>46</v>
      </c>
      <c r="BU168" s="1" t="s">
        <v>47</v>
      </c>
      <c r="BV168" s="6"/>
      <c r="BW168" s="6"/>
      <c r="BX168" s="1" t="s">
        <v>46</v>
      </c>
      <c r="BY168" s="1" t="s">
        <v>41</v>
      </c>
      <c r="BZ168" s="6"/>
      <c r="CA168" s="6"/>
      <c r="CB168" s="1" t="s">
        <v>46</v>
      </c>
      <c r="CC168" s="1" t="s">
        <v>48</v>
      </c>
      <c r="CD168" s="6"/>
      <c r="CE168" s="6"/>
      <c r="CF168" s="1" t="s">
        <v>46</v>
      </c>
      <c r="CG168" s="1" t="s">
        <v>48</v>
      </c>
      <c r="CH168" s="6"/>
      <c r="CI168" s="6"/>
      <c r="CJ168" s="1" t="s">
        <v>46</v>
      </c>
      <c r="CK168" s="1" t="s">
        <v>39</v>
      </c>
      <c r="CL168" s="6"/>
      <c r="CM168" s="6"/>
      <c r="CN168" s="1" t="s">
        <v>49</v>
      </c>
      <c r="CO168" s="1" t="s">
        <v>39</v>
      </c>
      <c r="CP168" s="6"/>
      <c r="CQ168" s="6"/>
      <c r="CR168" s="1" t="s">
        <v>50</v>
      </c>
      <c r="CS168" s="1" t="s">
        <v>51</v>
      </c>
      <c r="CT168" s="6"/>
      <c r="CU168" s="6"/>
      <c r="CV168" s="1" t="s">
        <v>50</v>
      </c>
      <c r="CW168" s="1" t="s">
        <v>39</v>
      </c>
      <c r="CX168" s="6"/>
      <c r="CY168" s="6"/>
      <c r="CZ168" s="1" t="s">
        <v>50</v>
      </c>
      <c r="DA168" s="1" t="s">
        <v>39</v>
      </c>
      <c r="DB168" s="6"/>
      <c r="DC168" s="6"/>
      <c r="DD168" s="1" t="s">
        <v>59</v>
      </c>
      <c r="DE168" s="1" t="s">
        <v>60</v>
      </c>
      <c r="DF168" s="6"/>
      <c r="DG168" s="6"/>
      <c r="DH168" s="1" t="s">
        <v>52</v>
      </c>
      <c r="DI168" s="1" t="s">
        <v>53</v>
      </c>
      <c r="DJ168" s="6"/>
      <c r="DK168" s="6"/>
      <c r="DL168" s="1" t="s">
        <v>31</v>
      </c>
      <c r="DM168" s="11"/>
    </row>
    <row r="169" spans="1:118" ht="15.75" customHeight="1" x14ac:dyDescent="0.25">
      <c r="A169" s="6">
        <v>168</v>
      </c>
      <c r="B169" s="6">
        <v>3</v>
      </c>
      <c r="C169" s="9" t="s">
        <v>185</v>
      </c>
      <c r="D169" s="8" t="s">
        <v>373</v>
      </c>
      <c r="E169" s="6">
        <v>324.33699999999999</v>
      </c>
      <c r="F169" s="6">
        <v>10.747999999999999</v>
      </c>
      <c r="G169" s="6">
        <v>196.85499999999999</v>
      </c>
      <c r="H169" s="10">
        <v>98.047920000000005</v>
      </c>
      <c r="I169" s="3">
        <f t="shared" si="7"/>
        <v>294.90291999999999</v>
      </c>
      <c r="J169" s="3">
        <f t="shared" si="6"/>
        <v>0</v>
      </c>
      <c r="K169" s="3">
        <f t="shared" si="8"/>
        <v>294.90291999999999</v>
      </c>
      <c r="L169" s="1" t="s">
        <v>28</v>
      </c>
      <c r="M169" s="1" t="s">
        <v>29</v>
      </c>
      <c r="N169" s="6"/>
      <c r="O169" s="6"/>
      <c r="P169" s="1" t="s">
        <v>30</v>
      </c>
      <c r="Q169" s="1" t="s">
        <v>34</v>
      </c>
      <c r="R169" s="6"/>
      <c r="S169" s="6"/>
      <c r="T169" s="1" t="s">
        <v>30</v>
      </c>
      <c r="U169" s="1" t="s">
        <v>32</v>
      </c>
      <c r="V169" s="6"/>
      <c r="W169" s="6"/>
      <c r="X169" s="6" t="s">
        <v>30</v>
      </c>
      <c r="Y169" s="6" t="s">
        <v>33</v>
      </c>
      <c r="Z169" s="6"/>
      <c r="AA169" s="6"/>
      <c r="AB169" s="1" t="s">
        <v>30</v>
      </c>
      <c r="AC169" s="1" t="s">
        <v>34</v>
      </c>
      <c r="AD169" s="6"/>
      <c r="AE169" s="6"/>
      <c r="AF169" s="1" t="s">
        <v>35</v>
      </c>
      <c r="AG169" s="1" t="s">
        <v>29</v>
      </c>
      <c r="AH169" s="6"/>
      <c r="AI169" s="6"/>
      <c r="AJ169" s="1" t="s">
        <v>36</v>
      </c>
      <c r="AK169" s="1" t="s">
        <v>37</v>
      </c>
      <c r="AL169" s="6"/>
      <c r="AM169" s="6"/>
      <c r="AN169" s="1" t="s">
        <v>38</v>
      </c>
      <c r="AO169" s="1" t="s">
        <v>39</v>
      </c>
      <c r="AP169" s="6"/>
      <c r="AQ169" s="6"/>
      <c r="AR169" s="1" t="s">
        <v>40</v>
      </c>
      <c r="AS169" s="1" t="s">
        <v>41</v>
      </c>
      <c r="AT169" s="6"/>
      <c r="AU169" s="6"/>
      <c r="AV169" s="6"/>
      <c r="AW169" s="6"/>
      <c r="AX169" s="6"/>
      <c r="AY169" s="6"/>
      <c r="AZ169" s="1" t="s">
        <v>42</v>
      </c>
      <c r="BA169" s="1" t="s">
        <v>39</v>
      </c>
      <c r="BB169" s="6"/>
      <c r="BC169" s="6"/>
      <c r="BD169" s="1" t="s">
        <v>42</v>
      </c>
      <c r="BE169" s="1" t="s">
        <v>33</v>
      </c>
      <c r="BF169" s="6"/>
      <c r="BG169" s="6"/>
      <c r="BH169" s="1" t="s">
        <v>42</v>
      </c>
      <c r="BI169" s="1" t="s">
        <v>39</v>
      </c>
      <c r="BJ169" s="6"/>
      <c r="BK169" s="11"/>
      <c r="BL169" s="1" t="s">
        <v>43</v>
      </c>
      <c r="BM169" s="1" t="s">
        <v>44</v>
      </c>
      <c r="BN169" s="6"/>
      <c r="BO169" s="6"/>
      <c r="BP169" s="1" t="s">
        <v>45</v>
      </c>
      <c r="BQ169" s="1" t="s">
        <v>44</v>
      </c>
      <c r="BR169" s="6"/>
      <c r="BS169" s="6"/>
      <c r="BT169" s="1" t="s">
        <v>46</v>
      </c>
      <c r="BU169" s="1" t="s">
        <v>47</v>
      </c>
      <c r="BV169" s="6"/>
      <c r="BW169" s="6"/>
      <c r="BX169" s="1" t="s">
        <v>46</v>
      </c>
      <c r="BY169" s="1" t="s">
        <v>41</v>
      </c>
      <c r="BZ169" s="6"/>
      <c r="CA169" s="6"/>
      <c r="CB169" s="1" t="s">
        <v>46</v>
      </c>
      <c r="CC169" s="1" t="s">
        <v>48</v>
      </c>
      <c r="CD169" s="6"/>
      <c r="CE169" s="6"/>
      <c r="CF169" s="1" t="s">
        <v>46</v>
      </c>
      <c r="CG169" s="1" t="s">
        <v>48</v>
      </c>
      <c r="CH169" s="6"/>
      <c r="CI169" s="6"/>
      <c r="CJ169" s="1" t="s">
        <v>46</v>
      </c>
      <c r="CK169" s="1" t="s">
        <v>39</v>
      </c>
      <c r="CL169" s="6"/>
      <c r="CM169" s="6"/>
      <c r="CN169" s="1" t="s">
        <v>49</v>
      </c>
      <c r="CO169" s="1" t="s">
        <v>39</v>
      </c>
      <c r="CP169" s="6"/>
      <c r="CQ169" s="6"/>
      <c r="CR169" s="1" t="s">
        <v>50</v>
      </c>
      <c r="CS169" s="1" t="s">
        <v>51</v>
      </c>
      <c r="CT169" s="6"/>
      <c r="CU169" s="6"/>
      <c r="CV169" s="1" t="s">
        <v>50</v>
      </c>
      <c r="CW169" s="1" t="s">
        <v>39</v>
      </c>
      <c r="CX169" s="6"/>
      <c r="CY169" s="6"/>
      <c r="CZ169" s="1" t="s">
        <v>50</v>
      </c>
      <c r="DA169" s="1" t="s">
        <v>39</v>
      </c>
      <c r="DB169" s="6"/>
      <c r="DC169" s="6"/>
      <c r="DD169" s="1" t="s">
        <v>59</v>
      </c>
      <c r="DE169" s="1" t="s">
        <v>60</v>
      </c>
      <c r="DF169" s="6"/>
      <c r="DG169" s="6"/>
      <c r="DH169" s="1" t="s">
        <v>52</v>
      </c>
      <c r="DI169" s="1" t="s">
        <v>53</v>
      </c>
      <c r="DJ169" s="6"/>
      <c r="DK169" s="6"/>
      <c r="DL169" s="1" t="s">
        <v>31</v>
      </c>
      <c r="DM169" s="11"/>
    </row>
    <row r="170" spans="1:118" s="42" customFormat="1" ht="15.75" customHeight="1" x14ac:dyDescent="0.25">
      <c r="A170" s="35">
        <v>169</v>
      </c>
      <c r="B170" s="35">
        <v>3</v>
      </c>
      <c r="C170" s="36" t="s">
        <v>186</v>
      </c>
      <c r="D170" s="37" t="s">
        <v>373</v>
      </c>
      <c r="E170" s="35">
        <v>-199.40799999999999</v>
      </c>
      <c r="F170" s="35">
        <v>528.64599999999996</v>
      </c>
      <c r="G170" s="35">
        <v>-730.38300000000004</v>
      </c>
      <c r="H170" s="38">
        <v>173.23596000000001</v>
      </c>
      <c r="I170" s="39">
        <f t="shared" si="7"/>
        <v>-557.14704000000006</v>
      </c>
      <c r="J170" s="39">
        <f t="shared" si="6"/>
        <v>0.96099999999999997</v>
      </c>
      <c r="K170" s="3">
        <f t="shared" si="8"/>
        <v>-558.10804000000007</v>
      </c>
      <c r="L170" s="40" t="s">
        <v>28</v>
      </c>
      <c r="M170" s="40" t="s">
        <v>29</v>
      </c>
      <c r="N170" s="35"/>
      <c r="O170" s="35"/>
      <c r="P170" s="40" t="s">
        <v>30</v>
      </c>
      <c r="Q170" s="40" t="s">
        <v>34</v>
      </c>
      <c r="R170" s="35"/>
      <c r="S170" s="35"/>
      <c r="T170" s="40" t="s">
        <v>30</v>
      </c>
      <c r="U170" s="40" t="s">
        <v>32</v>
      </c>
      <c r="V170" s="35"/>
      <c r="W170" s="35"/>
      <c r="X170" s="35" t="s">
        <v>30</v>
      </c>
      <c r="Y170" s="35" t="s">
        <v>33</v>
      </c>
      <c r="Z170" s="35"/>
      <c r="AA170" s="35"/>
      <c r="AB170" s="40" t="s">
        <v>30</v>
      </c>
      <c r="AC170" s="40" t="s">
        <v>34</v>
      </c>
      <c r="AD170" s="35"/>
      <c r="AE170" s="35"/>
      <c r="AF170" s="40" t="s">
        <v>35</v>
      </c>
      <c r="AG170" s="40" t="s">
        <v>29</v>
      </c>
      <c r="AH170" s="35"/>
      <c r="AI170" s="35"/>
      <c r="AJ170" s="40" t="s">
        <v>36</v>
      </c>
      <c r="AK170" s="40" t="s">
        <v>37</v>
      </c>
      <c r="AL170" s="35"/>
      <c r="AM170" s="35"/>
      <c r="AN170" s="40" t="s">
        <v>38</v>
      </c>
      <c r="AO170" s="40" t="s">
        <v>39</v>
      </c>
      <c r="AP170" s="35"/>
      <c r="AQ170" s="35"/>
      <c r="AR170" s="40" t="s">
        <v>40</v>
      </c>
      <c r="AS170" s="40" t="s">
        <v>41</v>
      </c>
      <c r="AT170" s="35"/>
      <c r="AU170" s="35"/>
      <c r="AV170" s="35"/>
      <c r="AW170" s="35"/>
      <c r="AX170" s="35"/>
      <c r="AY170" s="35"/>
      <c r="AZ170" s="40" t="s">
        <v>42</v>
      </c>
      <c r="BA170" s="40" t="s">
        <v>39</v>
      </c>
      <c r="BB170" s="35"/>
      <c r="BC170" s="35"/>
      <c r="BD170" s="40" t="s">
        <v>42</v>
      </c>
      <c r="BE170" s="40" t="s">
        <v>33</v>
      </c>
      <c r="BF170" s="35"/>
      <c r="BG170" s="35"/>
      <c r="BH170" s="40" t="s">
        <v>42</v>
      </c>
      <c r="BI170" s="40" t="s">
        <v>39</v>
      </c>
      <c r="BJ170" s="35"/>
      <c r="BK170" s="41"/>
      <c r="BL170" s="40" t="s">
        <v>43</v>
      </c>
      <c r="BM170" s="40" t="s">
        <v>44</v>
      </c>
      <c r="BN170" s="35"/>
      <c r="BO170" s="35"/>
      <c r="BP170" s="40" t="s">
        <v>45</v>
      </c>
      <c r="BQ170" s="40" t="s">
        <v>44</v>
      </c>
      <c r="BR170" s="35"/>
      <c r="BS170" s="35"/>
      <c r="BT170" s="40" t="s">
        <v>46</v>
      </c>
      <c r="BU170" s="40" t="s">
        <v>47</v>
      </c>
      <c r="BV170" s="35"/>
      <c r="BW170" s="35"/>
      <c r="BX170" s="40" t="s">
        <v>46</v>
      </c>
      <c r="BY170" s="40" t="s">
        <v>41</v>
      </c>
      <c r="BZ170" s="35"/>
      <c r="CA170" s="35"/>
      <c r="CB170" s="40" t="s">
        <v>46</v>
      </c>
      <c r="CC170" s="40" t="s">
        <v>48</v>
      </c>
      <c r="CD170" s="35"/>
      <c r="CE170" s="35"/>
      <c r="CF170" s="40" t="s">
        <v>46</v>
      </c>
      <c r="CG170" s="40" t="s">
        <v>48</v>
      </c>
      <c r="CH170" s="35"/>
      <c r="CI170" s="35"/>
      <c r="CJ170" s="40" t="s">
        <v>46</v>
      </c>
      <c r="CK170" s="40" t="s">
        <v>39</v>
      </c>
      <c r="CL170" s="35"/>
      <c r="CM170" s="35"/>
      <c r="CN170" s="40" t="s">
        <v>49</v>
      </c>
      <c r="CO170" s="40" t="s">
        <v>39</v>
      </c>
      <c r="CP170" s="35"/>
      <c r="CQ170" s="35"/>
      <c r="CR170" s="40" t="s">
        <v>50</v>
      </c>
      <c r="CS170" s="40" t="s">
        <v>51</v>
      </c>
      <c r="CT170" s="35"/>
      <c r="CU170" s="35"/>
      <c r="CV170" s="40" t="s">
        <v>50</v>
      </c>
      <c r="CW170" s="40" t="s">
        <v>39</v>
      </c>
      <c r="CX170" s="35"/>
      <c r="CY170" s="35"/>
      <c r="CZ170" s="40" t="s">
        <v>50</v>
      </c>
      <c r="DA170" s="40" t="s">
        <v>39</v>
      </c>
      <c r="DB170" s="35"/>
      <c r="DC170" s="35"/>
      <c r="DD170" s="40" t="s">
        <v>59</v>
      </c>
      <c r="DE170" s="40" t="s">
        <v>60</v>
      </c>
      <c r="DF170" s="35"/>
      <c r="DG170" s="35"/>
      <c r="DH170" s="40" t="s">
        <v>52</v>
      </c>
      <c r="DI170" s="40" t="s">
        <v>53</v>
      </c>
      <c r="DJ170" s="35"/>
      <c r="DK170" s="35"/>
      <c r="DL170" s="40" t="s">
        <v>31</v>
      </c>
      <c r="DM170" s="41">
        <v>0.96099999999999997</v>
      </c>
      <c r="DN170" s="42" t="s">
        <v>518</v>
      </c>
    </row>
    <row r="171" spans="1:118" s="42" customFormat="1" ht="15.75" customHeight="1" x14ac:dyDescent="0.25">
      <c r="A171" s="35">
        <v>170</v>
      </c>
      <c r="B171" s="35">
        <v>3</v>
      </c>
      <c r="C171" s="36" t="s">
        <v>187</v>
      </c>
      <c r="D171" s="37" t="s">
        <v>373</v>
      </c>
      <c r="E171" s="35">
        <v>1126.4749999999999</v>
      </c>
      <c r="F171" s="35">
        <v>67.284000000000006</v>
      </c>
      <c r="G171" s="35">
        <v>1055.7819999999999</v>
      </c>
      <c r="H171" s="38">
        <v>483.05579999999998</v>
      </c>
      <c r="I171" s="39">
        <f t="shared" si="7"/>
        <v>1538.8377999999998</v>
      </c>
      <c r="J171" s="39">
        <f t="shared" si="6"/>
        <v>17.745000000000001</v>
      </c>
      <c r="K171" s="3">
        <f t="shared" si="8"/>
        <v>1521.0927999999999</v>
      </c>
      <c r="L171" s="40" t="s">
        <v>28</v>
      </c>
      <c r="M171" s="40" t="s">
        <v>29</v>
      </c>
      <c r="N171" s="35"/>
      <c r="O171" s="35"/>
      <c r="P171" s="40" t="s">
        <v>30</v>
      </c>
      <c r="Q171" s="40" t="s">
        <v>34</v>
      </c>
      <c r="R171" s="35"/>
      <c r="S171" s="35"/>
      <c r="T171" s="40" t="s">
        <v>30</v>
      </c>
      <c r="U171" s="40" t="s">
        <v>32</v>
      </c>
      <c r="V171" s="35"/>
      <c r="W171" s="35"/>
      <c r="X171" s="35" t="s">
        <v>30</v>
      </c>
      <c r="Y171" s="35" t="s">
        <v>33</v>
      </c>
      <c r="Z171" s="35"/>
      <c r="AA171" s="35"/>
      <c r="AB171" s="40" t="s">
        <v>30</v>
      </c>
      <c r="AC171" s="40" t="s">
        <v>34</v>
      </c>
      <c r="AD171" s="35"/>
      <c r="AE171" s="35"/>
      <c r="AF171" s="40" t="s">
        <v>35</v>
      </c>
      <c r="AG171" s="40" t="s">
        <v>29</v>
      </c>
      <c r="AH171" s="35"/>
      <c r="AI171" s="35"/>
      <c r="AJ171" s="40" t="s">
        <v>36</v>
      </c>
      <c r="AK171" s="40" t="s">
        <v>37</v>
      </c>
      <c r="AL171" s="35"/>
      <c r="AM171" s="35"/>
      <c r="AN171" s="40" t="s">
        <v>38</v>
      </c>
      <c r="AO171" s="40" t="s">
        <v>39</v>
      </c>
      <c r="AP171" s="35"/>
      <c r="AQ171" s="35"/>
      <c r="AR171" s="40" t="s">
        <v>40</v>
      </c>
      <c r="AS171" s="40" t="s">
        <v>41</v>
      </c>
      <c r="AT171" s="35"/>
      <c r="AU171" s="35"/>
      <c r="AV171" s="35"/>
      <c r="AW171" s="35"/>
      <c r="AX171" s="35"/>
      <c r="AY171" s="35"/>
      <c r="AZ171" s="40" t="s">
        <v>42</v>
      </c>
      <c r="BA171" s="40" t="s">
        <v>39</v>
      </c>
      <c r="BB171" s="35"/>
      <c r="BC171" s="35"/>
      <c r="BD171" s="40" t="s">
        <v>42</v>
      </c>
      <c r="BE171" s="40" t="s">
        <v>33</v>
      </c>
      <c r="BF171" s="35"/>
      <c r="BG171" s="35"/>
      <c r="BH171" s="40" t="s">
        <v>42</v>
      </c>
      <c r="BI171" s="40" t="s">
        <v>39</v>
      </c>
      <c r="BJ171" s="35"/>
      <c r="BK171" s="41"/>
      <c r="BL171" s="40" t="s">
        <v>43</v>
      </c>
      <c r="BM171" s="40" t="s">
        <v>44</v>
      </c>
      <c r="BN171" s="35"/>
      <c r="BO171" s="35"/>
      <c r="BP171" s="40" t="s">
        <v>45</v>
      </c>
      <c r="BQ171" s="40" t="s">
        <v>44</v>
      </c>
      <c r="BR171" s="35"/>
      <c r="BS171" s="35"/>
      <c r="BT171" s="40" t="s">
        <v>46</v>
      </c>
      <c r="BU171" s="40" t="s">
        <v>47</v>
      </c>
      <c r="BV171" s="35"/>
      <c r="BW171" s="35"/>
      <c r="BX171" s="40" t="s">
        <v>46</v>
      </c>
      <c r="BY171" s="40" t="s">
        <v>41</v>
      </c>
      <c r="BZ171" s="35"/>
      <c r="CA171" s="35"/>
      <c r="CB171" s="40" t="s">
        <v>46</v>
      </c>
      <c r="CC171" s="40" t="s">
        <v>48</v>
      </c>
      <c r="CD171" s="35">
        <v>1.4E-2</v>
      </c>
      <c r="CE171" s="35">
        <v>16.385000000000002</v>
      </c>
      <c r="CF171" s="40" t="s">
        <v>46</v>
      </c>
      <c r="CG171" s="40" t="s">
        <v>48</v>
      </c>
      <c r="CH171" s="35"/>
      <c r="CI171" s="35"/>
      <c r="CJ171" s="40" t="s">
        <v>46</v>
      </c>
      <c r="CK171" s="40" t="s">
        <v>39</v>
      </c>
      <c r="CL171" s="35"/>
      <c r="CM171" s="35"/>
      <c r="CN171" s="40" t="s">
        <v>49</v>
      </c>
      <c r="CO171" s="40" t="s">
        <v>39</v>
      </c>
      <c r="CP171" s="35"/>
      <c r="CQ171" s="35"/>
      <c r="CR171" s="40" t="s">
        <v>50</v>
      </c>
      <c r="CS171" s="40" t="s">
        <v>51</v>
      </c>
      <c r="CT171" s="35"/>
      <c r="CU171" s="35"/>
      <c r="CV171" s="40" t="s">
        <v>50</v>
      </c>
      <c r="CW171" s="40" t="s">
        <v>39</v>
      </c>
      <c r="CX171" s="35"/>
      <c r="CY171" s="35"/>
      <c r="CZ171" s="40" t="s">
        <v>50</v>
      </c>
      <c r="DA171" s="40" t="s">
        <v>39</v>
      </c>
      <c r="DB171" s="35"/>
      <c r="DC171" s="35"/>
      <c r="DD171" s="40" t="s">
        <v>59</v>
      </c>
      <c r="DE171" s="40" t="s">
        <v>60</v>
      </c>
      <c r="DF171" s="35"/>
      <c r="DG171" s="35"/>
      <c r="DH171" s="40" t="s">
        <v>52</v>
      </c>
      <c r="DI171" s="40" t="s">
        <v>53</v>
      </c>
      <c r="DJ171" s="35"/>
      <c r="DK171" s="35"/>
      <c r="DL171" s="40" t="s">
        <v>31</v>
      </c>
      <c r="DM171" s="41">
        <v>1.36</v>
      </c>
      <c r="DN171" s="42" t="s">
        <v>518</v>
      </c>
    </row>
    <row r="172" spans="1:118" s="34" customFormat="1" ht="15.75" customHeight="1" x14ac:dyDescent="0.25">
      <c r="A172" s="27">
        <v>171</v>
      </c>
      <c r="B172" s="27">
        <v>3</v>
      </c>
      <c r="C172" s="28" t="s">
        <v>188</v>
      </c>
      <c r="D172" s="29" t="s">
        <v>373</v>
      </c>
      <c r="E172" s="27">
        <v>266.08499999999998</v>
      </c>
      <c r="F172" s="27">
        <v>88.974000000000004</v>
      </c>
      <c r="G172" s="27">
        <v>-557.81899999999996</v>
      </c>
      <c r="H172" s="30">
        <v>112.38312000000001</v>
      </c>
      <c r="I172" s="31">
        <f t="shared" si="7"/>
        <v>-445.43587999999994</v>
      </c>
      <c r="J172" s="31">
        <f t="shared" si="6"/>
        <v>0</v>
      </c>
      <c r="K172" s="3">
        <f t="shared" si="8"/>
        <v>-445.43587999999994</v>
      </c>
      <c r="L172" s="32" t="s">
        <v>28</v>
      </c>
      <c r="M172" s="32" t="s">
        <v>29</v>
      </c>
      <c r="N172" s="27"/>
      <c r="O172" s="27"/>
      <c r="P172" s="32" t="s">
        <v>30</v>
      </c>
      <c r="Q172" s="32" t="s">
        <v>34</v>
      </c>
      <c r="R172" s="27"/>
      <c r="S172" s="27"/>
      <c r="T172" s="32" t="s">
        <v>30</v>
      </c>
      <c r="U172" s="32" t="s">
        <v>32</v>
      </c>
      <c r="V172" s="27"/>
      <c r="W172" s="27"/>
      <c r="X172" s="27" t="s">
        <v>30</v>
      </c>
      <c r="Y172" s="27" t="s">
        <v>33</v>
      </c>
      <c r="Z172" s="27"/>
      <c r="AA172" s="27"/>
      <c r="AB172" s="32" t="s">
        <v>30</v>
      </c>
      <c r="AC172" s="32" t="s">
        <v>34</v>
      </c>
      <c r="AD172" s="27"/>
      <c r="AE172" s="27"/>
      <c r="AF172" s="32" t="s">
        <v>35</v>
      </c>
      <c r="AG172" s="32" t="s">
        <v>29</v>
      </c>
      <c r="AH172" s="27"/>
      <c r="AI172" s="27"/>
      <c r="AJ172" s="32" t="s">
        <v>36</v>
      </c>
      <c r="AK172" s="32" t="s">
        <v>37</v>
      </c>
      <c r="AL172" s="27"/>
      <c r="AM172" s="27"/>
      <c r="AN172" s="32" t="s">
        <v>38</v>
      </c>
      <c r="AO172" s="32" t="s">
        <v>39</v>
      </c>
      <c r="AP172" s="27"/>
      <c r="AQ172" s="27"/>
      <c r="AR172" s="32" t="s">
        <v>40</v>
      </c>
      <c r="AS172" s="32" t="s">
        <v>41</v>
      </c>
      <c r="AT172" s="27"/>
      <c r="AU172" s="27"/>
      <c r="AV172" s="27"/>
      <c r="AW172" s="27"/>
      <c r="AX172" s="27"/>
      <c r="AY172" s="27"/>
      <c r="AZ172" s="32" t="s">
        <v>42</v>
      </c>
      <c r="BA172" s="32" t="s">
        <v>39</v>
      </c>
      <c r="BB172" s="27"/>
      <c r="BC172" s="27"/>
      <c r="BD172" s="32" t="s">
        <v>42</v>
      </c>
      <c r="BE172" s="32" t="s">
        <v>33</v>
      </c>
      <c r="BF172" s="27"/>
      <c r="BG172" s="27"/>
      <c r="BH172" s="32" t="s">
        <v>42</v>
      </c>
      <c r="BI172" s="32" t="s">
        <v>39</v>
      </c>
      <c r="BJ172" s="27"/>
      <c r="BK172" s="33"/>
      <c r="BL172" s="32" t="s">
        <v>43</v>
      </c>
      <c r="BM172" s="32" t="s">
        <v>44</v>
      </c>
      <c r="BN172" s="27"/>
      <c r="BO172" s="27"/>
      <c r="BP172" s="32" t="s">
        <v>45</v>
      </c>
      <c r="BQ172" s="32" t="s">
        <v>44</v>
      </c>
      <c r="BR172" s="27"/>
      <c r="BS172" s="27"/>
      <c r="BT172" s="32" t="s">
        <v>46</v>
      </c>
      <c r="BU172" s="32" t="s">
        <v>47</v>
      </c>
      <c r="BV172" s="27"/>
      <c r="BW172" s="27"/>
      <c r="BX172" s="32" t="s">
        <v>46</v>
      </c>
      <c r="BY172" s="32" t="s">
        <v>41</v>
      </c>
      <c r="BZ172" s="27"/>
      <c r="CA172" s="27"/>
      <c r="CB172" s="32" t="s">
        <v>46</v>
      </c>
      <c r="CC172" s="32" t="s">
        <v>48</v>
      </c>
      <c r="CD172" s="27"/>
      <c r="CE172" s="27"/>
      <c r="CF172" s="32" t="s">
        <v>46</v>
      </c>
      <c r="CG172" s="32" t="s">
        <v>48</v>
      </c>
      <c r="CH172" s="27"/>
      <c r="CI172" s="27"/>
      <c r="CJ172" s="32" t="s">
        <v>46</v>
      </c>
      <c r="CK172" s="32" t="s">
        <v>39</v>
      </c>
      <c r="CL172" s="27"/>
      <c r="CM172" s="27"/>
      <c r="CN172" s="32" t="s">
        <v>49</v>
      </c>
      <c r="CO172" s="32" t="s">
        <v>39</v>
      </c>
      <c r="CP172" s="27"/>
      <c r="CQ172" s="27"/>
      <c r="CR172" s="32" t="s">
        <v>50</v>
      </c>
      <c r="CS172" s="32" t="s">
        <v>51</v>
      </c>
      <c r="CT172" s="27"/>
      <c r="CU172" s="27"/>
      <c r="CV172" s="32" t="s">
        <v>50</v>
      </c>
      <c r="CW172" s="32" t="s">
        <v>39</v>
      </c>
      <c r="CX172" s="27"/>
      <c r="CY172" s="27"/>
      <c r="CZ172" s="32" t="s">
        <v>50</v>
      </c>
      <c r="DA172" s="32" t="s">
        <v>39</v>
      </c>
      <c r="DB172" s="27"/>
      <c r="DC172" s="27"/>
      <c r="DD172" s="32" t="s">
        <v>59</v>
      </c>
      <c r="DE172" s="32" t="s">
        <v>60</v>
      </c>
      <c r="DF172" s="27"/>
      <c r="DG172" s="27"/>
      <c r="DH172" s="32" t="s">
        <v>52</v>
      </c>
      <c r="DI172" s="32" t="s">
        <v>53</v>
      </c>
      <c r="DJ172" s="27"/>
      <c r="DK172" s="27"/>
      <c r="DL172" s="1" t="s">
        <v>31</v>
      </c>
      <c r="DM172" s="33"/>
    </row>
    <row r="173" spans="1:118" ht="15.75" customHeight="1" x14ac:dyDescent="0.25">
      <c r="A173" s="6">
        <v>172</v>
      </c>
      <c r="B173" s="6">
        <v>3</v>
      </c>
      <c r="C173" s="9" t="s">
        <v>419</v>
      </c>
      <c r="D173" s="8" t="s">
        <v>373</v>
      </c>
      <c r="E173" s="6">
        <v>251.73400000000001</v>
      </c>
      <c r="F173" s="6">
        <v>102.008</v>
      </c>
      <c r="G173" s="6">
        <v>149.72499999999999</v>
      </c>
      <c r="H173" s="10">
        <v>153.50963999999999</v>
      </c>
      <c r="I173" s="3">
        <f t="shared" si="7"/>
        <v>303.23464000000001</v>
      </c>
      <c r="J173" s="3">
        <f t="shared" si="6"/>
        <v>0</v>
      </c>
      <c r="K173" s="3">
        <f t="shared" si="8"/>
        <v>303.23464000000001</v>
      </c>
      <c r="L173" s="1" t="s">
        <v>28</v>
      </c>
      <c r="M173" s="1" t="s">
        <v>29</v>
      </c>
      <c r="N173" s="6"/>
      <c r="O173" s="6"/>
      <c r="P173" s="1" t="s">
        <v>30</v>
      </c>
      <c r="Q173" s="1" t="s">
        <v>34</v>
      </c>
      <c r="R173" s="6"/>
      <c r="S173" s="6"/>
      <c r="T173" s="1" t="s">
        <v>30</v>
      </c>
      <c r="U173" s="1" t="s">
        <v>32</v>
      </c>
      <c r="V173" s="6"/>
      <c r="W173" s="6"/>
      <c r="X173" s="6" t="s">
        <v>30</v>
      </c>
      <c r="Y173" s="6" t="s">
        <v>33</v>
      </c>
      <c r="Z173" s="6"/>
      <c r="AA173" s="6"/>
      <c r="AB173" s="1" t="s">
        <v>30</v>
      </c>
      <c r="AC173" s="1" t="s">
        <v>34</v>
      </c>
      <c r="AD173" s="6"/>
      <c r="AE173" s="6"/>
      <c r="AF173" s="1" t="s">
        <v>35</v>
      </c>
      <c r="AG173" s="1" t="s">
        <v>29</v>
      </c>
      <c r="AH173" s="6"/>
      <c r="AI173" s="6"/>
      <c r="AJ173" s="1" t="s">
        <v>36</v>
      </c>
      <c r="AK173" s="1" t="s">
        <v>37</v>
      </c>
      <c r="AL173" s="6"/>
      <c r="AM173" s="6"/>
      <c r="AN173" s="1" t="s">
        <v>38</v>
      </c>
      <c r="AO173" s="1" t="s">
        <v>39</v>
      </c>
      <c r="AP173" s="6"/>
      <c r="AQ173" s="6"/>
      <c r="AR173" s="1" t="s">
        <v>40</v>
      </c>
      <c r="AS173" s="1" t="s">
        <v>41</v>
      </c>
      <c r="AT173" s="6"/>
      <c r="AU173" s="6"/>
      <c r="AV173" s="6"/>
      <c r="AW173" s="6"/>
      <c r="AX173" s="6"/>
      <c r="AY173" s="6"/>
      <c r="AZ173" s="1" t="s">
        <v>42</v>
      </c>
      <c r="BA173" s="1" t="s">
        <v>39</v>
      </c>
      <c r="BB173" s="6"/>
      <c r="BC173" s="6"/>
      <c r="BD173" s="1" t="s">
        <v>42</v>
      </c>
      <c r="BE173" s="1" t="s">
        <v>33</v>
      </c>
      <c r="BF173" s="6"/>
      <c r="BG173" s="6"/>
      <c r="BH173" s="1" t="s">
        <v>42</v>
      </c>
      <c r="BI173" s="1" t="s">
        <v>39</v>
      </c>
      <c r="BJ173" s="6"/>
      <c r="BK173" s="11"/>
      <c r="BL173" s="1" t="s">
        <v>43</v>
      </c>
      <c r="BM173" s="1" t="s">
        <v>44</v>
      </c>
      <c r="BN173" s="6"/>
      <c r="BO173" s="6"/>
      <c r="BP173" s="1" t="s">
        <v>45</v>
      </c>
      <c r="BQ173" s="1" t="s">
        <v>44</v>
      </c>
      <c r="BR173" s="6"/>
      <c r="BS173" s="6"/>
      <c r="BT173" s="1" t="s">
        <v>46</v>
      </c>
      <c r="BU173" s="1" t="s">
        <v>47</v>
      </c>
      <c r="BV173" s="6"/>
      <c r="BW173" s="6"/>
      <c r="BX173" s="1" t="s">
        <v>46</v>
      </c>
      <c r="BY173" s="1" t="s">
        <v>41</v>
      </c>
      <c r="BZ173" s="6"/>
      <c r="CA173" s="6"/>
      <c r="CB173" s="1" t="s">
        <v>46</v>
      </c>
      <c r="CC173" s="1" t="s">
        <v>48</v>
      </c>
      <c r="CD173" s="6"/>
      <c r="CE173" s="6"/>
      <c r="CF173" s="1" t="s">
        <v>46</v>
      </c>
      <c r="CG173" s="1" t="s">
        <v>48</v>
      </c>
      <c r="CH173" s="6"/>
      <c r="CI173" s="6"/>
      <c r="CJ173" s="1" t="s">
        <v>46</v>
      </c>
      <c r="CK173" s="1" t="s">
        <v>39</v>
      </c>
      <c r="CL173" s="6"/>
      <c r="CM173" s="6"/>
      <c r="CN173" s="1" t="s">
        <v>49</v>
      </c>
      <c r="CO173" s="1" t="s">
        <v>39</v>
      </c>
      <c r="CP173" s="6"/>
      <c r="CQ173" s="6"/>
      <c r="CR173" s="1" t="s">
        <v>50</v>
      </c>
      <c r="CS173" s="1" t="s">
        <v>51</v>
      </c>
      <c r="CT173" s="6"/>
      <c r="CU173" s="6"/>
      <c r="CV173" s="1" t="s">
        <v>50</v>
      </c>
      <c r="CW173" s="1" t="s">
        <v>39</v>
      </c>
      <c r="CX173" s="6"/>
      <c r="CY173" s="6"/>
      <c r="CZ173" s="1" t="s">
        <v>50</v>
      </c>
      <c r="DA173" s="1" t="s">
        <v>39</v>
      </c>
      <c r="DB173" s="6"/>
      <c r="DC173" s="6"/>
      <c r="DD173" s="1" t="s">
        <v>59</v>
      </c>
      <c r="DE173" s="1" t="s">
        <v>60</v>
      </c>
      <c r="DF173" s="6"/>
      <c r="DG173" s="6"/>
      <c r="DH173" s="1" t="s">
        <v>52</v>
      </c>
      <c r="DI173" s="1" t="s">
        <v>53</v>
      </c>
      <c r="DJ173" s="6"/>
      <c r="DK173" s="6"/>
      <c r="DL173" s="1" t="s">
        <v>31</v>
      </c>
      <c r="DM173" s="11"/>
    </row>
    <row r="174" spans="1:118" s="34" customFormat="1" ht="15.75" customHeight="1" x14ac:dyDescent="0.25">
      <c r="A174" s="27">
        <v>173</v>
      </c>
      <c r="B174" s="27">
        <v>3</v>
      </c>
      <c r="C174" s="28" t="s">
        <v>420</v>
      </c>
      <c r="D174" s="29" t="s">
        <v>373</v>
      </c>
      <c r="E174" s="27">
        <v>38.182000000000002</v>
      </c>
      <c r="F174" s="27">
        <v>49.475000000000001</v>
      </c>
      <c r="G174" s="27">
        <v>-136.69200000000001</v>
      </c>
      <c r="H174" s="30">
        <v>13.03332</v>
      </c>
      <c r="I174" s="31">
        <f t="shared" si="7"/>
        <v>-123.65868</v>
      </c>
      <c r="J174" s="31">
        <f t="shared" si="6"/>
        <v>0</v>
      </c>
      <c r="K174" s="3">
        <f t="shared" si="8"/>
        <v>-123.65868</v>
      </c>
      <c r="L174" s="32" t="s">
        <v>28</v>
      </c>
      <c r="M174" s="32" t="s">
        <v>29</v>
      </c>
      <c r="N174" s="27"/>
      <c r="O174" s="27"/>
      <c r="P174" s="32" t="s">
        <v>30</v>
      </c>
      <c r="Q174" s="32" t="s">
        <v>34</v>
      </c>
      <c r="R174" s="27"/>
      <c r="S174" s="27"/>
      <c r="T174" s="32" t="s">
        <v>30</v>
      </c>
      <c r="U174" s="32" t="s">
        <v>32</v>
      </c>
      <c r="V174" s="27"/>
      <c r="W174" s="27"/>
      <c r="X174" s="27" t="s">
        <v>30</v>
      </c>
      <c r="Y174" s="27" t="s">
        <v>33</v>
      </c>
      <c r="Z174" s="27"/>
      <c r="AA174" s="27"/>
      <c r="AB174" s="32" t="s">
        <v>30</v>
      </c>
      <c r="AC174" s="32" t="s">
        <v>34</v>
      </c>
      <c r="AD174" s="27"/>
      <c r="AE174" s="27"/>
      <c r="AF174" s="32" t="s">
        <v>35</v>
      </c>
      <c r="AG174" s="32" t="s">
        <v>29</v>
      </c>
      <c r="AH174" s="27"/>
      <c r="AI174" s="27"/>
      <c r="AJ174" s="32" t="s">
        <v>36</v>
      </c>
      <c r="AK174" s="32" t="s">
        <v>37</v>
      </c>
      <c r="AL174" s="27"/>
      <c r="AM174" s="27"/>
      <c r="AN174" s="32" t="s">
        <v>38</v>
      </c>
      <c r="AO174" s="32" t="s">
        <v>39</v>
      </c>
      <c r="AP174" s="27"/>
      <c r="AQ174" s="27"/>
      <c r="AR174" s="32" t="s">
        <v>40</v>
      </c>
      <c r="AS174" s="32" t="s">
        <v>41</v>
      </c>
      <c r="AT174" s="27"/>
      <c r="AU174" s="27"/>
      <c r="AV174" s="27"/>
      <c r="AW174" s="27"/>
      <c r="AX174" s="27"/>
      <c r="AY174" s="27"/>
      <c r="AZ174" s="32" t="s">
        <v>42</v>
      </c>
      <c r="BA174" s="32" t="s">
        <v>39</v>
      </c>
      <c r="BB174" s="27"/>
      <c r="BC174" s="27"/>
      <c r="BD174" s="32" t="s">
        <v>42</v>
      </c>
      <c r="BE174" s="32" t="s">
        <v>33</v>
      </c>
      <c r="BF174" s="27"/>
      <c r="BG174" s="27"/>
      <c r="BH174" s="32" t="s">
        <v>42</v>
      </c>
      <c r="BI174" s="32" t="s">
        <v>39</v>
      </c>
      <c r="BJ174" s="27"/>
      <c r="BK174" s="33"/>
      <c r="BL174" s="32" t="s">
        <v>43</v>
      </c>
      <c r="BM174" s="32" t="s">
        <v>44</v>
      </c>
      <c r="BN174" s="27"/>
      <c r="BO174" s="27"/>
      <c r="BP174" s="32" t="s">
        <v>45</v>
      </c>
      <c r="BQ174" s="32" t="s">
        <v>44</v>
      </c>
      <c r="BR174" s="27"/>
      <c r="BS174" s="27"/>
      <c r="BT174" s="32" t="s">
        <v>46</v>
      </c>
      <c r="BU174" s="32" t="s">
        <v>47</v>
      </c>
      <c r="BV174" s="27"/>
      <c r="BW174" s="27"/>
      <c r="BX174" s="32" t="s">
        <v>46</v>
      </c>
      <c r="BY174" s="32" t="s">
        <v>41</v>
      </c>
      <c r="BZ174" s="27"/>
      <c r="CA174" s="27"/>
      <c r="CB174" s="32" t="s">
        <v>46</v>
      </c>
      <c r="CC174" s="32" t="s">
        <v>48</v>
      </c>
      <c r="CD174" s="27"/>
      <c r="CE174" s="27"/>
      <c r="CF174" s="32" t="s">
        <v>46</v>
      </c>
      <c r="CG174" s="32" t="s">
        <v>48</v>
      </c>
      <c r="CH174" s="27"/>
      <c r="CI174" s="27"/>
      <c r="CJ174" s="32" t="s">
        <v>46</v>
      </c>
      <c r="CK174" s="32" t="s">
        <v>39</v>
      </c>
      <c r="CL174" s="27"/>
      <c r="CM174" s="27"/>
      <c r="CN174" s="32" t="s">
        <v>49</v>
      </c>
      <c r="CO174" s="32" t="s">
        <v>39</v>
      </c>
      <c r="CP174" s="27"/>
      <c r="CQ174" s="27"/>
      <c r="CR174" s="32" t="s">
        <v>50</v>
      </c>
      <c r="CS174" s="32" t="s">
        <v>51</v>
      </c>
      <c r="CT174" s="27"/>
      <c r="CU174" s="27"/>
      <c r="CV174" s="32" t="s">
        <v>50</v>
      </c>
      <c r="CW174" s="32" t="s">
        <v>39</v>
      </c>
      <c r="CX174" s="27"/>
      <c r="CY174" s="27"/>
      <c r="CZ174" s="32" t="s">
        <v>50</v>
      </c>
      <c r="DA174" s="32" t="s">
        <v>39</v>
      </c>
      <c r="DB174" s="27"/>
      <c r="DC174" s="27"/>
      <c r="DD174" s="32" t="s">
        <v>59</v>
      </c>
      <c r="DE174" s="32" t="s">
        <v>60</v>
      </c>
      <c r="DF174" s="27"/>
      <c r="DG174" s="27"/>
      <c r="DH174" s="32" t="s">
        <v>52</v>
      </c>
      <c r="DI174" s="32" t="s">
        <v>53</v>
      </c>
      <c r="DJ174" s="27"/>
      <c r="DK174" s="27"/>
      <c r="DL174" s="1" t="s">
        <v>31</v>
      </c>
      <c r="DM174" s="33"/>
    </row>
    <row r="175" spans="1:118" s="12" customFormat="1" ht="15.75" customHeight="1" x14ac:dyDescent="0.25">
      <c r="A175" s="6">
        <v>174</v>
      </c>
      <c r="B175" s="6">
        <v>3</v>
      </c>
      <c r="C175" s="9" t="s">
        <v>189</v>
      </c>
      <c r="D175" s="8" t="s">
        <v>373</v>
      </c>
      <c r="E175" s="6">
        <v>445.49099999999999</v>
      </c>
      <c r="F175" s="6">
        <v>83.009</v>
      </c>
      <c r="G175" s="6">
        <v>350.87</v>
      </c>
      <c r="H175" s="10">
        <v>124.35252</v>
      </c>
      <c r="I175" s="3">
        <f t="shared" si="7"/>
        <v>475.22252000000003</v>
      </c>
      <c r="J175" s="3">
        <f t="shared" si="6"/>
        <v>0</v>
      </c>
      <c r="K175" s="3">
        <f t="shared" si="8"/>
        <v>475.22252000000003</v>
      </c>
      <c r="L175" s="1" t="s">
        <v>28</v>
      </c>
      <c r="M175" s="1" t="s">
        <v>29</v>
      </c>
      <c r="N175" s="6"/>
      <c r="O175" s="6"/>
      <c r="P175" s="1" t="s">
        <v>30</v>
      </c>
      <c r="Q175" s="1" t="s">
        <v>34</v>
      </c>
      <c r="R175" s="6"/>
      <c r="S175" s="6"/>
      <c r="T175" s="1" t="s">
        <v>30</v>
      </c>
      <c r="U175" s="1" t="s">
        <v>32</v>
      </c>
      <c r="V175" s="6"/>
      <c r="W175" s="6"/>
      <c r="X175" s="6" t="s">
        <v>30</v>
      </c>
      <c r="Y175" s="6" t="s">
        <v>33</v>
      </c>
      <c r="Z175" s="6"/>
      <c r="AA175" s="6"/>
      <c r="AB175" s="1" t="s">
        <v>30</v>
      </c>
      <c r="AC175" s="1" t="s">
        <v>34</v>
      </c>
      <c r="AD175" s="6"/>
      <c r="AE175" s="6"/>
      <c r="AF175" s="1" t="s">
        <v>35</v>
      </c>
      <c r="AG175" s="1" t="s">
        <v>29</v>
      </c>
      <c r="AH175" s="6"/>
      <c r="AI175" s="6"/>
      <c r="AJ175" s="1" t="s">
        <v>36</v>
      </c>
      <c r="AK175" s="1" t="s">
        <v>37</v>
      </c>
      <c r="AL175" s="6"/>
      <c r="AM175" s="6"/>
      <c r="AN175" s="1" t="s">
        <v>38</v>
      </c>
      <c r="AO175" s="1" t="s">
        <v>39</v>
      </c>
      <c r="AP175" s="6"/>
      <c r="AQ175" s="6"/>
      <c r="AR175" s="1" t="s">
        <v>40</v>
      </c>
      <c r="AS175" s="1" t="s">
        <v>41</v>
      </c>
      <c r="AT175" s="6"/>
      <c r="AU175" s="6"/>
      <c r="AV175" s="6"/>
      <c r="AW175" s="6"/>
      <c r="AX175" s="6"/>
      <c r="AY175" s="6"/>
      <c r="AZ175" s="1" t="s">
        <v>42</v>
      </c>
      <c r="BA175" s="1" t="s">
        <v>39</v>
      </c>
      <c r="BB175" s="6"/>
      <c r="BC175" s="6"/>
      <c r="BD175" s="1" t="s">
        <v>42</v>
      </c>
      <c r="BE175" s="1" t="s">
        <v>33</v>
      </c>
      <c r="BF175" s="6"/>
      <c r="BG175" s="6"/>
      <c r="BH175" s="1" t="s">
        <v>42</v>
      </c>
      <c r="BI175" s="1" t="s">
        <v>39</v>
      </c>
      <c r="BJ175" s="6"/>
      <c r="BK175" s="11"/>
      <c r="BL175" s="1" t="s">
        <v>43</v>
      </c>
      <c r="BM175" s="1" t="s">
        <v>44</v>
      </c>
      <c r="BN175" s="6"/>
      <c r="BO175" s="6"/>
      <c r="BP175" s="1" t="s">
        <v>45</v>
      </c>
      <c r="BQ175" s="1" t="s">
        <v>44</v>
      </c>
      <c r="BR175" s="6"/>
      <c r="BS175" s="6"/>
      <c r="BT175" s="1" t="s">
        <v>46</v>
      </c>
      <c r="BU175" s="1" t="s">
        <v>47</v>
      </c>
      <c r="BV175" s="6"/>
      <c r="BW175" s="6"/>
      <c r="BX175" s="1" t="s">
        <v>46</v>
      </c>
      <c r="BY175" s="1" t="s">
        <v>41</v>
      </c>
      <c r="BZ175" s="6"/>
      <c r="CA175" s="6"/>
      <c r="CB175" s="1" t="s">
        <v>46</v>
      </c>
      <c r="CC175" s="1" t="s">
        <v>48</v>
      </c>
      <c r="CD175" s="6"/>
      <c r="CE175" s="6"/>
      <c r="CF175" s="1" t="s">
        <v>46</v>
      </c>
      <c r="CG175" s="1" t="s">
        <v>48</v>
      </c>
      <c r="CH175" s="6"/>
      <c r="CI175" s="6"/>
      <c r="CJ175" s="1" t="s">
        <v>46</v>
      </c>
      <c r="CK175" s="1" t="s">
        <v>39</v>
      </c>
      <c r="CL175" s="6"/>
      <c r="CM175" s="6"/>
      <c r="CN175" s="1" t="s">
        <v>49</v>
      </c>
      <c r="CO175" s="1" t="s">
        <v>39</v>
      </c>
      <c r="CP175" s="6"/>
      <c r="CQ175" s="6"/>
      <c r="CR175" s="1" t="s">
        <v>50</v>
      </c>
      <c r="CS175" s="1" t="s">
        <v>51</v>
      </c>
      <c r="CT175" s="6"/>
      <c r="CU175" s="6"/>
      <c r="CV175" s="1" t="s">
        <v>50</v>
      </c>
      <c r="CW175" s="1" t="s">
        <v>39</v>
      </c>
      <c r="CX175" s="6"/>
      <c r="CY175" s="6"/>
      <c r="CZ175" s="1" t="s">
        <v>50</v>
      </c>
      <c r="DA175" s="1" t="s">
        <v>39</v>
      </c>
      <c r="DB175" s="6"/>
      <c r="DC175" s="6"/>
      <c r="DD175" s="1" t="s">
        <v>59</v>
      </c>
      <c r="DE175" s="1" t="s">
        <v>60</v>
      </c>
      <c r="DF175" s="6"/>
      <c r="DG175" s="6"/>
      <c r="DH175" s="1" t="s">
        <v>52</v>
      </c>
      <c r="DI175" s="1" t="s">
        <v>53</v>
      </c>
      <c r="DJ175" s="6"/>
      <c r="DK175" s="6"/>
      <c r="DL175" s="1" t="s">
        <v>31</v>
      </c>
      <c r="DM175" s="11"/>
    </row>
    <row r="176" spans="1:118" s="42" customFormat="1" ht="15.75" customHeight="1" x14ac:dyDescent="0.25">
      <c r="A176" s="35">
        <v>175</v>
      </c>
      <c r="B176" s="35">
        <v>3</v>
      </c>
      <c r="C176" s="36" t="s">
        <v>190</v>
      </c>
      <c r="D176" s="37" t="s">
        <v>373</v>
      </c>
      <c r="E176" s="35">
        <v>413.97899999999998</v>
      </c>
      <c r="F176" s="35">
        <v>327.63</v>
      </c>
      <c r="G176" s="35">
        <v>79.135999999999996</v>
      </c>
      <c r="H176" s="38">
        <v>316.66872000000001</v>
      </c>
      <c r="I176" s="39">
        <f t="shared" si="7"/>
        <v>395.80471999999997</v>
      </c>
      <c r="J176" s="39">
        <f t="shared" si="6"/>
        <v>3.2490000000000001</v>
      </c>
      <c r="K176" s="3">
        <f t="shared" si="8"/>
        <v>392.55571999999995</v>
      </c>
      <c r="L176" s="40" t="s">
        <v>28</v>
      </c>
      <c r="M176" s="40" t="s">
        <v>29</v>
      </c>
      <c r="N176" s="35"/>
      <c r="O176" s="35"/>
      <c r="P176" s="40" t="s">
        <v>30</v>
      </c>
      <c r="Q176" s="40" t="s">
        <v>34</v>
      </c>
      <c r="R176" s="35"/>
      <c r="S176" s="35"/>
      <c r="T176" s="40" t="s">
        <v>30</v>
      </c>
      <c r="U176" s="40" t="s">
        <v>32</v>
      </c>
      <c r="V176" s="35"/>
      <c r="W176" s="35"/>
      <c r="X176" s="35" t="s">
        <v>30</v>
      </c>
      <c r="Y176" s="35" t="s">
        <v>33</v>
      </c>
      <c r="Z176" s="35"/>
      <c r="AA176" s="35"/>
      <c r="AB176" s="40" t="s">
        <v>30</v>
      </c>
      <c r="AC176" s="40" t="s">
        <v>34</v>
      </c>
      <c r="AD176" s="35"/>
      <c r="AE176" s="35"/>
      <c r="AF176" s="40" t="s">
        <v>35</v>
      </c>
      <c r="AG176" s="40" t="s">
        <v>29</v>
      </c>
      <c r="AH176" s="35"/>
      <c r="AI176" s="35"/>
      <c r="AJ176" s="40" t="s">
        <v>36</v>
      </c>
      <c r="AK176" s="40" t="s">
        <v>37</v>
      </c>
      <c r="AL176" s="35"/>
      <c r="AM176" s="35"/>
      <c r="AN176" s="40" t="s">
        <v>38</v>
      </c>
      <c r="AO176" s="40" t="s">
        <v>39</v>
      </c>
      <c r="AP176" s="35"/>
      <c r="AQ176" s="35"/>
      <c r="AR176" s="40" t="s">
        <v>40</v>
      </c>
      <c r="AS176" s="40" t="s">
        <v>41</v>
      </c>
      <c r="AT176" s="35"/>
      <c r="AU176" s="35"/>
      <c r="AV176" s="35"/>
      <c r="AW176" s="35"/>
      <c r="AX176" s="35"/>
      <c r="AY176" s="35"/>
      <c r="AZ176" s="40" t="s">
        <v>42</v>
      </c>
      <c r="BA176" s="40" t="s">
        <v>39</v>
      </c>
      <c r="BB176" s="35"/>
      <c r="BC176" s="35"/>
      <c r="BD176" s="40" t="s">
        <v>42</v>
      </c>
      <c r="BE176" s="40" t="s">
        <v>33</v>
      </c>
      <c r="BF176" s="35"/>
      <c r="BG176" s="35"/>
      <c r="BH176" s="40" t="s">
        <v>42</v>
      </c>
      <c r="BI176" s="40" t="s">
        <v>39</v>
      </c>
      <c r="BJ176" s="35"/>
      <c r="BK176" s="41"/>
      <c r="BL176" s="40" t="s">
        <v>43</v>
      </c>
      <c r="BM176" s="40" t="s">
        <v>44</v>
      </c>
      <c r="BN176" s="35"/>
      <c r="BO176" s="35"/>
      <c r="BP176" s="40" t="s">
        <v>45</v>
      </c>
      <c r="BQ176" s="40" t="s">
        <v>44</v>
      </c>
      <c r="BR176" s="35"/>
      <c r="BS176" s="35"/>
      <c r="BT176" s="40" t="s">
        <v>46</v>
      </c>
      <c r="BU176" s="40" t="s">
        <v>47</v>
      </c>
      <c r="BV176" s="35"/>
      <c r="BW176" s="35"/>
      <c r="BX176" s="40" t="s">
        <v>46</v>
      </c>
      <c r="BY176" s="40" t="s">
        <v>41</v>
      </c>
      <c r="BZ176" s="35"/>
      <c r="CA176" s="35"/>
      <c r="CB176" s="40" t="s">
        <v>46</v>
      </c>
      <c r="CC176" s="40" t="s">
        <v>48</v>
      </c>
      <c r="CD176" s="35"/>
      <c r="CE176" s="35"/>
      <c r="CF176" s="40" t="s">
        <v>46</v>
      </c>
      <c r="CG176" s="40" t="s">
        <v>48</v>
      </c>
      <c r="CH176" s="35"/>
      <c r="CI176" s="35"/>
      <c r="CJ176" s="40" t="s">
        <v>46</v>
      </c>
      <c r="CK176" s="40" t="s">
        <v>39</v>
      </c>
      <c r="CL176" s="35"/>
      <c r="CM176" s="35"/>
      <c r="CN176" s="40" t="s">
        <v>49</v>
      </c>
      <c r="CO176" s="40" t="s">
        <v>39</v>
      </c>
      <c r="CP176" s="35"/>
      <c r="CQ176" s="35"/>
      <c r="CR176" s="40" t="s">
        <v>50</v>
      </c>
      <c r="CS176" s="40" t="s">
        <v>51</v>
      </c>
      <c r="CT176" s="35"/>
      <c r="CU176" s="35"/>
      <c r="CV176" s="40" t="s">
        <v>50</v>
      </c>
      <c r="CW176" s="40" t="s">
        <v>39</v>
      </c>
      <c r="CX176" s="35"/>
      <c r="CY176" s="35"/>
      <c r="CZ176" s="40" t="s">
        <v>50</v>
      </c>
      <c r="DA176" s="40" t="s">
        <v>39</v>
      </c>
      <c r="DB176" s="35"/>
      <c r="DC176" s="35"/>
      <c r="DD176" s="40" t="s">
        <v>59</v>
      </c>
      <c r="DE176" s="40" t="s">
        <v>60</v>
      </c>
      <c r="DF176" s="35"/>
      <c r="DG176" s="35"/>
      <c r="DH176" s="40" t="s">
        <v>52</v>
      </c>
      <c r="DI176" s="40" t="s">
        <v>53</v>
      </c>
      <c r="DJ176" s="35"/>
      <c r="DK176" s="35"/>
      <c r="DL176" s="40" t="s">
        <v>31</v>
      </c>
      <c r="DM176" s="41">
        <v>3.2490000000000001</v>
      </c>
      <c r="DN176" s="42" t="s">
        <v>518</v>
      </c>
    </row>
    <row r="177" spans="1:118" s="42" customFormat="1" ht="15.75" customHeight="1" x14ac:dyDescent="0.25">
      <c r="A177" s="35">
        <v>176</v>
      </c>
      <c r="B177" s="35">
        <v>3</v>
      </c>
      <c r="C177" s="36" t="s">
        <v>421</v>
      </c>
      <c r="D177" s="37" t="s">
        <v>373</v>
      </c>
      <c r="E177" s="35">
        <v>714.76400000000001</v>
      </c>
      <c r="F177" s="35">
        <v>165.161</v>
      </c>
      <c r="G177" s="35">
        <v>544.79499999999996</v>
      </c>
      <c r="H177" s="38">
        <v>396.87504000000001</v>
      </c>
      <c r="I177" s="39">
        <f t="shared" si="7"/>
        <v>941.67003999999997</v>
      </c>
      <c r="J177" s="39">
        <f t="shared" si="6"/>
        <v>2.6779999999999999</v>
      </c>
      <c r="K177" s="3">
        <f t="shared" si="8"/>
        <v>938.99203999999997</v>
      </c>
      <c r="L177" s="40" t="s">
        <v>28</v>
      </c>
      <c r="M177" s="40" t="s">
        <v>29</v>
      </c>
      <c r="N177" s="35"/>
      <c r="O177" s="35"/>
      <c r="P177" s="40" t="s">
        <v>30</v>
      </c>
      <c r="Q177" s="40" t="s">
        <v>34</v>
      </c>
      <c r="R177" s="35"/>
      <c r="S177" s="35"/>
      <c r="T177" s="40" t="s">
        <v>30</v>
      </c>
      <c r="U177" s="40" t="s">
        <v>32</v>
      </c>
      <c r="V177" s="35"/>
      <c r="W177" s="35"/>
      <c r="X177" s="35" t="s">
        <v>30</v>
      </c>
      <c r="Y177" s="35" t="s">
        <v>33</v>
      </c>
      <c r="Z177" s="35"/>
      <c r="AA177" s="35"/>
      <c r="AB177" s="40" t="s">
        <v>30</v>
      </c>
      <c r="AC177" s="40" t="s">
        <v>34</v>
      </c>
      <c r="AD177" s="35"/>
      <c r="AE177" s="35"/>
      <c r="AF177" s="40" t="s">
        <v>35</v>
      </c>
      <c r="AG177" s="40" t="s">
        <v>29</v>
      </c>
      <c r="AH177" s="35"/>
      <c r="AI177" s="35"/>
      <c r="AJ177" s="40" t="s">
        <v>36</v>
      </c>
      <c r="AK177" s="40" t="s">
        <v>37</v>
      </c>
      <c r="AL177" s="35"/>
      <c r="AM177" s="35"/>
      <c r="AN177" s="40" t="s">
        <v>38</v>
      </c>
      <c r="AO177" s="40" t="s">
        <v>39</v>
      </c>
      <c r="AP177" s="35"/>
      <c r="AQ177" s="35"/>
      <c r="AR177" s="40" t="s">
        <v>40</v>
      </c>
      <c r="AS177" s="40" t="s">
        <v>41</v>
      </c>
      <c r="AT177" s="35"/>
      <c r="AU177" s="35"/>
      <c r="AV177" s="35"/>
      <c r="AW177" s="35"/>
      <c r="AX177" s="35"/>
      <c r="AY177" s="35"/>
      <c r="AZ177" s="40" t="s">
        <v>42</v>
      </c>
      <c r="BA177" s="40" t="s">
        <v>39</v>
      </c>
      <c r="BB177" s="35"/>
      <c r="BC177" s="35"/>
      <c r="BD177" s="40" t="s">
        <v>42</v>
      </c>
      <c r="BE177" s="40" t="s">
        <v>33</v>
      </c>
      <c r="BF177" s="35"/>
      <c r="BG177" s="35"/>
      <c r="BH177" s="40" t="s">
        <v>42</v>
      </c>
      <c r="BI177" s="40" t="s">
        <v>39</v>
      </c>
      <c r="BJ177" s="35"/>
      <c r="BK177" s="41"/>
      <c r="BL177" s="40" t="s">
        <v>43</v>
      </c>
      <c r="BM177" s="40" t="s">
        <v>44</v>
      </c>
      <c r="BN177" s="35"/>
      <c r="BO177" s="35"/>
      <c r="BP177" s="40" t="s">
        <v>45</v>
      </c>
      <c r="BQ177" s="40" t="s">
        <v>44</v>
      </c>
      <c r="BR177" s="35"/>
      <c r="BS177" s="35"/>
      <c r="BT177" s="40" t="s">
        <v>46</v>
      </c>
      <c r="BU177" s="40" t="s">
        <v>47</v>
      </c>
      <c r="BV177" s="35"/>
      <c r="BW177" s="35"/>
      <c r="BX177" s="40" t="s">
        <v>46</v>
      </c>
      <c r="BY177" s="40" t="s">
        <v>41</v>
      </c>
      <c r="BZ177" s="35"/>
      <c r="CA177" s="35"/>
      <c r="CB177" s="40" t="s">
        <v>46</v>
      </c>
      <c r="CC177" s="40" t="s">
        <v>48</v>
      </c>
      <c r="CD177" s="35"/>
      <c r="CE177" s="35"/>
      <c r="CF177" s="40" t="s">
        <v>46</v>
      </c>
      <c r="CG177" s="40" t="s">
        <v>48</v>
      </c>
      <c r="CH177" s="35"/>
      <c r="CI177" s="35"/>
      <c r="CJ177" s="40" t="s">
        <v>46</v>
      </c>
      <c r="CK177" s="40" t="s">
        <v>39</v>
      </c>
      <c r="CL177" s="35"/>
      <c r="CM177" s="35"/>
      <c r="CN177" s="40" t="s">
        <v>49</v>
      </c>
      <c r="CO177" s="40" t="s">
        <v>39</v>
      </c>
      <c r="CP177" s="35"/>
      <c r="CQ177" s="35"/>
      <c r="CR177" s="40" t="s">
        <v>50</v>
      </c>
      <c r="CS177" s="40" t="s">
        <v>51</v>
      </c>
      <c r="CT177" s="35"/>
      <c r="CU177" s="35"/>
      <c r="CV177" s="40" t="s">
        <v>50</v>
      </c>
      <c r="CW177" s="40" t="s">
        <v>39</v>
      </c>
      <c r="CX177" s="35">
        <v>1</v>
      </c>
      <c r="CY177" s="35">
        <v>0.16700000000000001</v>
      </c>
      <c r="CZ177" s="40" t="s">
        <v>50</v>
      </c>
      <c r="DA177" s="40" t="s">
        <v>39</v>
      </c>
      <c r="DB177" s="35"/>
      <c r="DC177" s="35"/>
      <c r="DD177" s="40" t="s">
        <v>59</v>
      </c>
      <c r="DE177" s="40" t="s">
        <v>60</v>
      </c>
      <c r="DF177" s="35"/>
      <c r="DG177" s="35"/>
      <c r="DH177" s="40" t="s">
        <v>52</v>
      </c>
      <c r="DI177" s="40" t="s">
        <v>53</v>
      </c>
      <c r="DJ177" s="35"/>
      <c r="DK177" s="35"/>
      <c r="DL177" s="40" t="s">
        <v>31</v>
      </c>
      <c r="DM177" s="41">
        <v>2.5110000000000001</v>
      </c>
      <c r="DN177" s="42" t="s">
        <v>518</v>
      </c>
    </row>
    <row r="178" spans="1:118" ht="15.75" customHeight="1" x14ac:dyDescent="0.25">
      <c r="A178" s="6">
        <v>177</v>
      </c>
      <c r="B178" s="6">
        <v>3</v>
      </c>
      <c r="C178" s="9" t="s">
        <v>422</v>
      </c>
      <c r="D178" s="8" t="s">
        <v>373</v>
      </c>
      <c r="E178" s="6">
        <v>163.12299999999999</v>
      </c>
      <c r="F178" s="6">
        <v>33.134</v>
      </c>
      <c r="G178" s="6">
        <v>104.29600000000001</v>
      </c>
      <c r="H178" s="10">
        <v>104.79456</v>
      </c>
      <c r="I178" s="3">
        <f t="shared" si="7"/>
        <v>209.09056000000001</v>
      </c>
      <c r="J178" s="3">
        <f t="shared" si="6"/>
        <v>0</v>
      </c>
      <c r="K178" s="3">
        <f t="shared" si="8"/>
        <v>209.09056000000001</v>
      </c>
      <c r="L178" s="1" t="s">
        <v>28</v>
      </c>
      <c r="M178" s="1" t="s">
        <v>29</v>
      </c>
      <c r="N178" s="6"/>
      <c r="O178" s="6"/>
      <c r="P178" s="1" t="s">
        <v>30</v>
      </c>
      <c r="Q178" s="1" t="s">
        <v>34</v>
      </c>
      <c r="R178" s="6"/>
      <c r="S178" s="6"/>
      <c r="T178" s="1" t="s">
        <v>30</v>
      </c>
      <c r="U178" s="1" t="s">
        <v>32</v>
      </c>
      <c r="V178" s="6"/>
      <c r="W178" s="6"/>
      <c r="X178" s="6" t="s">
        <v>30</v>
      </c>
      <c r="Y178" s="6" t="s">
        <v>33</v>
      </c>
      <c r="Z178" s="6"/>
      <c r="AA178" s="6"/>
      <c r="AB178" s="1" t="s">
        <v>30</v>
      </c>
      <c r="AC178" s="1" t="s">
        <v>34</v>
      </c>
      <c r="AD178" s="6"/>
      <c r="AE178" s="6"/>
      <c r="AF178" s="1" t="s">
        <v>35</v>
      </c>
      <c r="AG178" s="1" t="s">
        <v>29</v>
      </c>
      <c r="AH178" s="6"/>
      <c r="AI178" s="6"/>
      <c r="AJ178" s="1" t="s">
        <v>36</v>
      </c>
      <c r="AK178" s="1" t="s">
        <v>37</v>
      </c>
      <c r="AL178" s="6"/>
      <c r="AM178" s="6"/>
      <c r="AN178" s="1" t="s">
        <v>38</v>
      </c>
      <c r="AO178" s="1" t="s">
        <v>39</v>
      </c>
      <c r="AP178" s="6"/>
      <c r="AQ178" s="6"/>
      <c r="AR178" s="1" t="s">
        <v>40</v>
      </c>
      <c r="AS178" s="1" t="s">
        <v>41</v>
      </c>
      <c r="AT178" s="6"/>
      <c r="AU178" s="6"/>
      <c r="AV178" s="6"/>
      <c r="AW178" s="6"/>
      <c r="AX178" s="6"/>
      <c r="AY178" s="6"/>
      <c r="AZ178" s="1" t="s">
        <v>42</v>
      </c>
      <c r="BA178" s="1" t="s">
        <v>39</v>
      </c>
      <c r="BB178" s="6"/>
      <c r="BC178" s="6"/>
      <c r="BD178" s="1" t="s">
        <v>42</v>
      </c>
      <c r="BE178" s="1" t="s">
        <v>33</v>
      </c>
      <c r="BF178" s="6"/>
      <c r="BG178" s="6"/>
      <c r="BH178" s="1" t="s">
        <v>42</v>
      </c>
      <c r="BI178" s="1" t="s">
        <v>39</v>
      </c>
      <c r="BJ178" s="6"/>
      <c r="BK178" s="11"/>
      <c r="BL178" s="1" t="s">
        <v>43</v>
      </c>
      <c r="BM178" s="1" t="s">
        <v>44</v>
      </c>
      <c r="BN178" s="6"/>
      <c r="BO178" s="6"/>
      <c r="BP178" s="1" t="s">
        <v>45</v>
      </c>
      <c r="BQ178" s="1" t="s">
        <v>44</v>
      </c>
      <c r="BR178" s="6"/>
      <c r="BS178" s="6"/>
      <c r="BT178" s="1" t="s">
        <v>46</v>
      </c>
      <c r="BU178" s="1" t="s">
        <v>47</v>
      </c>
      <c r="BV178" s="6"/>
      <c r="BW178" s="6"/>
      <c r="BX178" s="1" t="s">
        <v>46</v>
      </c>
      <c r="BY178" s="1" t="s">
        <v>41</v>
      </c>
      <c r="BZ178" s="6"/>
      <c r="CA178" s="6"/>
      <c r="CB178" s="1" t="s">
        <v>46</v>
      </c>
      <c r="CC178" s="1" t="s">
        <v>48</v>
      </c>
      <c r="CD178" s="6"/>
      <c r="CE178" s="6"/>
      <c r="CF178" s="1" t="s">
        <v>46</v>
      </c>
      <c r="CG178" s="1" t="s">
        <v>48</v>
      </c>
      <c r="CH178" s="6"/>
      <c r="CI178" s="6"/>
      <c r="CJ178" s="1" t="s">
        <v>46</v>
      </c>
      <c r="CK178" s="1" t="s">
        <v>39</v>
      </c>
      <c r="CL178" s="6"/>
      <c r="CM178" s="6"/>
      <c r="CN178" s="1" t="s">
        <v>49</v>
      </c>
      <c r="CO178" s="1" t="s">
        <v>39</v>
      </c>
      <c r="CP178" s="6"/>
      <c r="CQ178" s="6"/>
      <c r="CR178" s="1" t="s">
        <v>50</v>
      </c>
      <c r="CS178" s="1" t="s">
        <v>51</v>
      </c>
      <c r="CT178" s="6"/>
      <c r="CU178" s="6"/>
      <c r="CV178" s="1" t="s">
        <v>50</v>
      </c>
      <c r="CW178" s="1" t="s">
        <v>39</v>
      </c>
      <c r="CX178" s="6"/>
      <c r="CY178" s="6"/>
      <c r="CZ178" s="1" t="s">
        <v>50</v>
      </c>
      <c r="DA178" s="1" t="s">
        <v>39</v>
      </c>
      <c r="DB178" s="6"/>
      <c r="DC178" s="6"/>
      <c r="DD178" s="1" t="s">
        <v>59</v>
      </c>
      <c r="DE178" s="1" t="s">
        <v>60</v>
      </c>
      <c r="DF178" s="6"/>
      <c r="DG178" s="6"/>
      <c r="DH178" s="1" t="s">
        <v>52</v>
      </c>
      <c r="DI178" s="1" t="s">
        <v>53</v>
      </c>
      <c r="DJ178" s="6"/>
      <c r="DK178" s="6"/>
      <c r="DL178" s="1" t="s">
        <v>31</v>
      </c>
      <c r="DM178" s="11"/>
    </row>
    <row r="179" spans="1:118" ht="15.75" customHeight="1" x14ac:dyDescent="0.25">
      <c r="A179" s="6">
        <v>178</v>
      </c>
      <c r="B179" s="6">
        <v>3</v>
      </c>
      <c r="C179" s="9" t="s">
        <v>191</v>
      </c>
      <c r="D179" s="8" t="s">
        <v>373</v>
      </c>
      <c r="E179" s="6">
        <v>858.76300000000003</v>
      </c>
      <c r="F179" s="6">
        <v>42.972000000000001</v>
      </c>
      <c r="G179" s="6">
        <v>790.77200000000005</v>
      </c>
      <c r="H179" s="10">
        <v>338.0016</v>
      </c>
      <c r="I179" s="3">
        <f t="shared" si="7"/>
        <v>1128.7736</v>
      </c>
      <c r="J179" s="3">
        <f t="shared" si="6"/>
        <v>0</v>
      </c>
      <c r="K179" s="3">
        <f t="shared" si="8"/>
        <v>1128.7736</v>
      </c>
      <c r="L179" s="1" t="s">
        <v>28</v>
      </c>
      <c r="M179" s="1" t="s">
        <v>29</v>
      </c>
      <c r="N179" s="6"/>
      <c r="O179" s="6"/>
      <c r="P179" s="1" t="s">
        <v>30</v>
      </c>
      <c r="Q179" s="1" t="s">
        <v>34</v>
      </c>
      <c r="R179" s="6"/>
      <c r="S179" s="6"/>
      <c r="T179" s="1" t="s">
        <v>30</v>
      </c>
      <c r="U179" s="1" t="s">
        <v>32</v>
      </c>
      <c r="V179" s="6"/>
      <c r="W179" s="6"/>
      <c r="X179" s="6" t="s">
        <v>30</v>
      </c>
      <c r="Y179" s="6" t="s">
        <v>33</v>
      </c>
      <c r="Z179" s="6"/>
      <c r="AA179" s="6"/>
      <c r="AB179" s="1" t="s">
        <v>30</v>
      </c>
      <c r="AC179" s="1" t="s">
        <v>34</v>
      </c>
      <c r="AD179" s="6"/>
      <c r="AE179" s="6"/>
      <c r="AF179" s="1" t="s">
        <v>35</v>
      </c>
      <c r="AG179" s="1" t="s">
        <v>29</v>
      </c>
      <c r="AH179" s="6"/>
      <c r="AI179" s="6"/>
      <c r="AJ179" s="1" t="s">
        <v>36</v>
      </c>
      <c r="AK179" s="1" t="s">
        <v>37</v>
      </c>
      <c r="AL179" s="6"/>
      <c r="AM179" s="6"/>
      <c r="AN179" s="1" t="s">
        <v>38</v>
      </c>
      <c r="AO179" s="1" t="s">
        <v>39</v>
      </c>
      <c r="AP179" s="6"/>
      <c r="AQ179" s="6"/>
      <c r="AR179" s="1" t="s">
        <v>40</v>
      </c>
      <c r="AS179" s="1" t="s">
        <v>41</v>
      </c>
      <c r="AT179" s="6"/>
      <c r="AU179" s="6"/>
      <c r="AV179" s="6"/>
      <c r="AW179" s="6"/>
      <c r="AX179" s="6"/>
      <c r="AY179" s="6"/>
      <c r="AZ179" s="1" t="s">
        <v>42</v>
      </c>
      <c r="BA179" s="1" t="s">
        <v>39</v>
      </c>
      <c r="BB179" s="6"/>
      <c r="BC179" s="6"/>
      <c r="BD179" s="1" t="s">
        <v>42</v>
      </c>
      <c r="BE179" s="1" t="s">
        <v>33</v>
      </c>
      <c r="BF179" s="6"/>
      <c r="BG179" s="6"/>
      <c r="BH179" s="1" t="s">
        <v>42</v>
      </c>
      <c r="BI179" s="1" t="s">
        <v>39</v>
      </c>
      <c r="BJ179" s="6"/>
      <c r="BK179" s="11"/>
      <c r="BL179" s="1" t="s">
        <v>43</v>
      </c>
      <c r="BM179" s="1" t="s">
        <v>44</v>
      </c>
      <c r="BN179" s="6"/>
      <c r="BO179" s="6"/>
      <c r="BP179" s="1" t="s">
        <v>45</v>
      </c>
      <c r="BQ179" s="1" t="s">
        <v>44</v>
      </c>
      <c r="BR179" s="6"/>
      <c r="BS179" s="6"/>
      <c r="BT179" s="1" t="s">
        <v>46</v>
      </c>
      <c r="BU179" s="1" t="s">
        <v>47</v>
      </c>
      <c r="BV179" s="6"/>
      <c r="BW179" s="6"/>
      <c r="BX179" s="1" t="s">
        <v>46</v>
      </c>
      <c r="BY179" s="1" t="s">
        <v>41</v>
      </c>
      <c r="BZ179" s="6"/>
      <c r="CA179" s="6"/>
      <c r="CB179" s="1" t="s">
        <v>46</v>
      </c>
      <c r="CC179" s="1" t="s">
        <v>48</v>
      </c>
      <c r="CD179" s="6"/>
      <c r="CE179" s="6"/>
      <c r="CF179" s="1" t="s">
        <v>46</v>
      </c>
      <c r="CG179" s="1" t="s">
        <v>48</v>
      </c>
      <c r="CH179" s="6"/>
      <c r="CI179" s="6"/>
      <c r="CJ179" s="1" t="s">
        <v>46</v>
      </c>
      <c r="CK179" s="1" t="s">
        <v>39</v>
      </c>
      <c r="CL179" s="6"/>
      <c r="CM179" s="6"/>
      <c r="CN179" s="1" t="s">
        <v>49</v>
      </c>
      <c r="CO179" s="1" t="s">
        <v>39</v>
      </c>
      <c r="CP179" s="6"/>
      <c r="CQ179" s="6"/>
      <c r="CR179" s="1" t="s">
        <v>50</v>
      </c>
      <c r="CS179" s="1" t="s">
        <v>51</v>
      </c>
      <c r="CT179" s="6"/>
      <c r="CU179" s="6"/>
      <c r="CV179" s="1" t="s">
        <v>50</v>
      </c>
      <c r="CW179" s="1" t="s">
        <v>39</v>
      </c>
      <c r="CX179" s="6"/>
      <c r="CY179" s="6"/>
      <c r="CZ179" s="1" t="s">
        <v>50</v>
      </c>
      <c r="DA179" s="1" t="s">
        <v>39</v>
      </c>
      <c r="DB179" s="6"/>
      <c r="DC179" s="6"/>
      <c r="DD179" s="1" t="s">
        <v>59</v>
      </c>
      <c r="DE179" s="1" t="s">
        <v>60</v>
      </c>
      <c r="DF179" s="6"/>
      <c r="DG179" s="6"/>
      <c r="DH179" s="1" t="s">
        <v>52</v>
      </c>
      <c r="DI179" s="1" t="s">
        <v>53</v>
      </c>
      <c r="DJ179" s="6"/>
      <c r="DK179" s="6"/>
      <c r="DL179" s="1" t="s">
        <v>31</v>
      </c>
      <c r="DM179" s="11"/>
    </row>
    <row r="180" spans="1:118" s="42" customFormat="1" ht="15.75" customHeight="1" x14ac:dyDescent="0.25">
      <c r="A180" s="35">
        <v>179</v>
      </c>
      <c r="B180" s="35">
        <v>3</v>
      </c>
      <c r="C180" s="36" t="s">
        <v>192</v>
      </c>
      <c r="D180" s="37" t="s">
        <v>373</v>
      </c>
      <c r="E180" s="35">
        <v>576.70699999999999</v>
      </c>
      <c r="F180" s="35">
        <v>72.686000000000007</v>
      </c>
      <c r="G180" s="35">
        <v>419.63600000000002</v>
      </c>
      <c r="H180" s="38">
        <v>330.70943999999997</v>
      </c>
      <c r="I180" s="39">
        <f t="shared" si="7"/>
        <v>750.34544000000005</v>
      </c>
      <c r="J180" s="39">
        <f t="shared" si="6"/>
        <v>1.083</v>
      </c>
      <c r="K180" s="3">
        <f t="shared" si="8"/>
        <v>749.26244000000008</v>
      </c>
      <c r="L180" s="40" t="s">
        <v>28</v>
      </c>
      <c r="M180" s="40" t="s">
        <v>29</v>
      </c>
      <c r="N180" s="35"/>
      <c r="O180" s="35"/>
      <c r="P180" s="40" t="s">
        <v>30</v>
      </c>
      <c r="Q180" s="40" t="s">
        <v>34</v>
      </c>
      <c r="R180" s="35"/>
      <c r="S180" s="35"/>
      <c r="T180" s="40" t="s">
        <v>30</v>
      </c>
      <c r="U180" s="40" t="s">
        <v>32</v>
      </c>
      <c r="V180" s="35"/>
      <c r="W180" s="35"/>
      <c r="X180" s="35" t="s">
        <v>30</v>
      </c>
      <c r="Y180" s="35" t="s">
        <v>33</v>
      </c>
      <c r="Z180" s="35"/>
      <c r="AA180" s="35"/>
      <c r="AB180" s="40" t="s">
        <v>30</v>
      </c>
      <c r="AC180" s="40" t="s">
        <v>34</v>
      </c>
      <c r="AD180" s="35"/>
      <c r="AE180" s="35"/>
      <c r="AF180" s="40" t="s">
        <v>35</v>
      </c>
      <c r="AG180" s="40" t="s">
        <v>29</v>
      </c>
      <c r="AH180" s="35"/>
      <c r="AI180" s="35"/>
      <c r="AJ180" s="40" t="s">
        <v>36</v>
      </c>
      <c r="AK180" s="40" t="s">
        <v>37</v>
      </c>
      <c r="AL180" s="35"/>
      <c r="AM180" s="35"/>
      <c r="AN180" s="40" t="s">
        <v>38</v>
      </c>
      <c r="AO180" s="40" t="s">
        <v>39</v>
      </c>
      <c r="AP180" s="35"/>
      <c r="AQ180" s="35"/>
      <c r="AR180" s="40" t="s">
        <v>40</v>
      </c>
      <c r="AS180" s="40" t="s">
        <v>41</v>
      </c>
      <c r="AT180" s="35"/>
      <c r="AU180" s="35"/>
      <c r="AV180" s="35"/>
      <c r="AW180" s="35"/>
      <c r="AX180" s="35"/>
      <c r="AY180" s="35"/>
      <c r="AZ180" s="40" t="s">
        <v>42</v>
      </c>
      <c r="BA180" s="40" t="s">
        <v>39</v>
      </c>
      <c r="BB180" s="35"/>
      <c r="BC180" s="35"/>
      <c r="BD180" s="40" t="s">
        <v>42</v>
      </c>
      <c r="BE180" s="40" t="s">
        <v>33</v>
      </c>
      <c r="BF180" s="35"/>
      <c r="BG180" s="35"/>
      <c r="BH180" s="40" t="s">
        <v>42</v>
      </c>
      <c r="BI180" s="40" t="s">
        <v>39</v>
      </c>
      <c r="BJ180" s="35"/>
      <c r="BK180" s="41"/>
      <c r="BL180" s="40" t="s">
        <v>43</v>
      </c>
      <c r="BM180" s="40" t="s">
        <v>44</v>
      </c>
      <c r="BN180" s="35"/>
      <c r="BO180" s="35"/>
      <c r="BP180" s="40" t="s">
        <v>45</v>
      </c>
      <c r="BQ180" s="40" t="s">
        <v>44</v>
      </c>
      <c r="BR180" s="35"/>
      <c r="BS180" s="35"/>
      <c r="BT180" s="40" t="s">
        <v>46</v>
      </c>
      <c r="BU180" s="40" t="s">
        <v>47</v>
      </c>
      <c r="BV180" s="35"/>
      <c r="BW180" s="35"/>
      <c r="BX180" s="40" t="s">
        <v>46</v>
      </c>
      <c r="BY180" s="40" t="s">
        <v>41</v>
      </c>
      <c r="BZ180" s="35"/>
      <c r="CA180" s="35"/>
      <c r="CB180" s="40" t="s">
        <v>46</v>
      </c>
      <c r="CC180" s="40" t="s">
        <v>48</v>
      </c>
      <c r="CD180" s="35"/>
      <c r="CE180" s="35"/>
      <c r="CF180" s="40" t="s">
        <v>46</v>
      </c>
      <c r="CG180" s="40" t="s">
        <v>48</v>
      </c>
      <c r="CH180" s="35"/>
      <c r="CI180" s="35"/>
      <c r="CJ180" s="40" t="s">
        <v>46</v>
      </c>
      <c r="CK180" s="40" t="s">
        <v>39</v>
      </c>
      <c r="CL180" s="35"/>
      <c r="CM180" s="35"/>
      <c r="CN180" s="40" t="s">
        <v>49</v>
      </c>
      <c r="CO180" s="40" t="s">
        <v>39</v>
      </c>
      <c r="CP180" s="35"/>
      <c r="CQ180" s="35"/>
      <c r="CR180" s="40" t="s">
        <v>50</v>
      </c>
      <c r="CS180" s="40" t="s">
        <v>51</v>
      </c>
      <c r="CT180" s="35"/>
      <c r="CU180" s="35"/>
      <c r="CV180" s="40" t="s">
        <v>50</v>
      </c>
      <c r="CW180" s="40" t="s">
        <v>39</v>
      </c>
      <c r="CX180" s="35"/>
      <c r="CY180" s="35"/>
      <c r="CZ180" s="40" t="s">
        <v>50</v>
      </c>
      <c r="DA180" s="40" t="s">
        <v>39</v>
      </c>
      <c r="DB180" s="35"/>
      <c r="DC180" s="35"/>
      <c r="DD180" s="40" t="s">
        <v>59</v>
      </c>
      <c r="DE180" s="40" t="s">
        <v>60</v>
      </c>
      <c r="DF180" s="35"/>
      <c r="DG180" s="35"/>
      <c r="DH180" s="40" t="s">
        <v>52</v>
      </c>
      <c r="DI180" s="40" t="s">
        <v>53</v>
      </c>
      <c r="DJ180" s="35"/>
      <c r="DK180" s="35"/>
      <c r="DL180" s="40" t="s">
        <v>31</v>
      </c>
      <c r="DM180" s="41">
        <v>1.083</v>
      </c>
      <c r="DN180" s="42" t="s">
        <v>518</v>
      </c>
    </row>
    <row r="181" spans="1:118" ht="15.75" customHeight="1" x14ac:dyDescent="0.25">
      <c r="A181" s="6">
        <v>180</v>
      </c>
      <c r="B181" s="6">
        <v>3</v>
      </c>
      <c r="C181" s="9" t="s">
        <v>193</v>
      </c>
      <c r="D181" s="8" t="s">
        <v>373</v>
      </c>
      <c r="E181" s="6">
        <v>1059.0340000000001</v>
      </c>
      <c r="F181" s="6">
        <v>464.67700000000002</v>
      </c>
      <c r="G181" s="6">
        <v>383.19</v>
      </c>
      <c r="H181" s="10">
        <v>351.80099999999999</v>
      </c>
      <c r="I181" s="3">
        <f t="shared" si="7"/>
        <v>734.99099999999999</v>
      </c>
      <c r="J181" s="3">
        <f t="shared" si="6"/>
        <v>0</v>
      </c>
      <c r="K181" s="3">
        <f t="shared" si="8"/>
        <v>734.99099999999999</v>
      </c>
      <c r="L181" s="1" t="s">
        <v>28</v>
      </c>
      <c r="M181" s="1" t="s">
        <v>29</v>
      </c>
      <c r="N181" s="6"/>
      <c r="O181" s="6"/>
      <c r="P181" s="1" t="s">
        <v>30</v>
      </c>
      <c r="Q181" s="1" t="s">
        <v>34</v>
      </c>
      <c r="R181" s="6"/>
      <c r="S181" s="6"/>
      <c r="T181" s="1" t="s">
        <v>30</v>
      </c>
      <c r="U181" s="1" t="s">
        <v>32</v>
      </c>
      <c r="V181" s="6"/>
      <c r="W181" s="6"/>
      <c r="X181" s="6" t="s">
        <v>30</v>
      </c>
      <c r="Y181" s="6" t="s">
        <v>33</v>
      </c>
      <c r="Z181" s="6"/>
      <c r="AA181" s="6"/>
      <c r="AB181" s="1" t="s">
        <v>30</v>
      </c>
      <c r="AC181" s="1" t="s">
        <v>34</v>
      </c>
      <c r="AD181" s="6"/>
      <c r="AE181" s="6"/>
      <c r="AF181" s="1" t="s">
        <v>35</v>
      </c>
      <c r="AG181" s="1" t="s">
        <v>29</v>
      </c>
      <c r="AH181" s="6"/>
      <c r="AI181" s="6"/>
      <c r="AJ181" s="1" t="s">
        <v>36</v>
      </c>
      <c r="AK181" s="1" t="s">
        <v>37</v>
      </c>
      <c r="AL181" s="6"/>
      <c r="AM181" s="6"/>
      <c r="AN181" s="1" t="s">
        <v>38</v>
      </c>
      <c r="AO181" s="1" t="s">
        <v>39</v>
      </c>
      <c r="AP181" s="6"/>
      <c r="AQ181" s="6"/>
      <c r="AR181" s="1" t="s">
        <v>40</v>
      </c>
      <c r="AS181" s="1" t="s">
        <v>41</v>
      </c>
      <c r="AT181" s="6"/>
      <c r="AU181" s="6"/>
      <c r="AV181" s="6"/>
      <c r="AW181" s="6"/>
      <c r="AX181" s="6"/>
      <c r="AY181" s="6"/>
      <c r="AZ181" s="1" t="s">
        <v>42</v>
      </c>
      <c r="BA181" s="1" t="s">
        <v>39</v>
      </c>
      <c r="BB181" s="6"/>
      <c r="BC181" s="6"/>
      <c r="BD181" s="1" t="s">
        <v>42</v>
      </c>
      <c r="BE181" s="1" t="s">
        <v>33</v>
      </c>
      <c r="BF181" s="6"/>
      <c r="BG181" s="6"/>
      <c r="BH181" s="1" t="s">
        <v>42</v>
      </c>
      <c r="BI181" s="1" t="s">
        <v>39</v>
      </c>
      <c r="BJ181" s="6"/>
      <c r="BK181" s="11"/>
      <c r="BL181" s="1" t="s">
        <v>43</v>
      </c>
      <c r="BM181" s="1" t="s">
        <v>44</v>
      </c>
      <c r="BN181" s="6"/>
      <c r="BO181" s="6"/>
      <c r="BP181" s="1" t="s">
        <v>45</v>
      </c>
      <c r="BQ181" s="1" t="s">
        <v>44</v>
      </c>
      <c r="BR181" s="6"/>
      <c r="BS181" s="6"/>
      <c r="BT181" s="1" t="s">
        <v>46</v>
      </c>
      <c r="BU181" s="1" t="s">
        <v>47</v>
      </c>
      <c r="BV181" s="6"/>
      <c r="BW181" s="6"/>
      <c r="BX181" s="1" t="s">
        <v>46</v>
      </c>
      <c r="BY181" s="1" t="s">
        <v>41</v>
      </c>
      <c r="BZ181" s="6"/>
      <c r="CA181" s="6"/>
      <c r="CB181" s="1" t="s">
        <v>46</v>
      </c>
      <c r="CC181" s="1" t="s">
        <v>48</v>
      </c>
      <c r="CD181" s="6"/>
      <c r="CE181" s="6"/>
      <c r="CF181" s="1" t="s">
        <v>46</v>
      </c>
      <c r="CG181" s="1" t="s">
        <v>48</v>
      </c>
      <c r="CH181" s="6"/>
      <c r="CI181" s="6"/>
      <c r="CJ181" s="1" t="s">
        <v>46</v>
      </c>
      <c r="CK181" s="1" t="s">
        <v>39</v>
      </c>
      <c r="CL181" s="6"/>
      <c r="CM181" s="6"/>
      <c r="CN181" s="1" t="s">
        <v>49</v>
      </c>
      <c r="CO181" s="1" t="s">
        <v>39</v>
      </c>
      <c r="CP181" s="6"/>
      <c r="CQ181" s="6"/>
      <c r="CR181" s="1" t="s">
        <v>50</v>
      </c>
      <c r="CS181" s="1" t="s">
        <v>51</v>
      </c>
      <c r="CT181" s="6"/>
      <c r="CU181" s="6"/>
      <c r="CV181" s="1" t="s">
        <v>50</v>
      </c>
      <c r="CW181" s="1" t="s">
        <v>39</v>
      </c>
      <c r="CX181" s="6"/>
      <c r="CY181" s="6"/>
      <c r="CZ181" s="1" t="s">
        <v>50</v>
      </c>
      <c r="DA181" s="1" t="s">
        <v>39</v>
      </c>
      <c r="DB181" s="6"/>
      <c r="DC181" s="6"/>
      <c r="DD181" s="1" t="s">
        <v>59</v>
      </c>
      <c r="DE181" s="1" t="s">
        <v>60</v>
      </c>
      <c r="DF181" s="6"/>
      <c r="DG181" s="6"/>
      <c r="DH181" s="1" t="s">
        <v>52</v>
      </c>
      <c r="DI181" s="1" t="s">
        <v>53</v>
      </c>
      <c r="DJ181" s="6"/>
      <c r="DK181" s="6"/>
      <c r="DL181" s="1" t="s">
        <v>31</v>
      </c>
      <c r="DM181" s="11"/>
    </row>
    <row r="182" spans="1:118" ht="15.75" customHeight="1" x14ac:dyDescent="0.25">
      <c r="A182" s="6">
        <v>181</v>
      </c>
      <c r="B182" s="6">
        <v>3</v>
      </c>
      <c r="C182" s="9" t="s">
        <v>194</v>
      </c>
      <c r="D182" s="8" t="s">
        <v>373</v>
      </c>
      <c r="E182" s="6">
        <v>1570.2840000000001</v>
      </c>
      <c r="F182" s="6">
        <v>25.298999999999999</v>
      </c>
      <c r="G182" s="6">
        <v>1065.3789999999999</v>
      </c>
      <c r="H182" s="10">
        <v>424.46411999999998</v>
      </c>
      <c r="I182" s="3">
        <f t="shared" si="7"/>
        <v>1489.84312</v>
      </c>
      <c r="J182" s="3">
        <f t="shared" si="6"/>
        <v>0</v>
      </c>
      <c r="K182" s="3">
        <f t="shared" si="8"/>
        <v>1489.84312</v>
      </c>
      <c r="L182" s="1" t="s">
        <v>28</v>
      </c>
      <c r="M182" s="1" t="s">
        <v>29</v>
      </c>
      <c r="N182" s="6"/>
      <c r="O182" s="6"/>
      <c r="P182" s="1" t="s">
        <v>30</v>
      </c>
      <c r="Q182" s="1" t="s">
        <v>34</v>
      </c>
      <c r="R182" s="6"/>
      <c r="S182" s="6"/>
      <c r="T182" s="1" t="s">
        <v>30</v>
      </c>
      <c r="U182" s="1" t="s">
        <v>32</v>
      </c>
      <c r="V182" s="6"/>
      <c r="W182" s="6"/>
      <c r="X182" s="6" t="s">
        <v>30</v>
      </c>
      <c r="Y182" s="6" t="s">
        <v>33</v>
      </c>
      <c r="Z182" s="6"/>
      <c r="AA182" s="6"/>
      <c r="AB182" s="1" t="s">
        <v>30</v>
      </c>
      <c r="AC182" s="1" t="s">
        <v>34</v>
      </c>
      <c r="AD182" s="6"/>
      <c r="AE182" s="6"/>
      <c r="AF182" s="1" t="s">
        <v>35</v>
      </c>
      <c r="AG182" s="1" t="s">
        <v>29</v>
      </c>
      <c r="AH182" s="6"/>
      <c r="AI182" s="6"/>
      <c r="AJ182" s="1" t="s">
        <v>36</v>
      </c>
      <c r="AK182" s="1" t="s">
        <v>37</v>
      </c>
      <c r="AL182" s="6"/>
      <c r="AM182" s="6"/>
      <c r="AN182" s="1" t="s">
        <v>38</v>
      </c>
      <c r="AO182" s="1" t="s">
        <v>39</v>
      </c>
      <c r="AP182" s="6"/>
      <c r="AQ182" s="6"/>
      <c r="AR182" s="1" t="s">
        <v>40</v>
      </c>
      <c r="AS182" s="1" t="s">
        <v>41</v>
      </c>
      <c r="AT182" s="6"/>
      <c r="AU182" s="6"/>
      <c r="AV182" s="6"/>
      <c r="AW182" s="6"/>
      <c r="AX182" s="6"/>
      <c r="AY182" s="6"/>
      <c r="AZ182" s="1" t="s">
        <v>42</v>
      </c>
      <c r="BA182" s="1" t="s">
        <v>39</v>
      </c>
      <c r="BB182" s="6"/>
      <c r="BC182" s="6"/>
      <c r="BD182" s="1" t="s">
        <v>42</v>
      </c>
      <c r="BE182" s="1" t="s">
        <v>33</v>
      </c>
      <c r="BF182" s="6"/>
      <c r="BG182" s="6"/>
      <c r="BH182" s="1" t="s">
        <v>42</v>
      </c>
      <c r="BI182" s="1" t="s">
        <v>39</v>
      </c>
      <c r="BJ182" s="6"/>
      <c r="BK182" s="11"/>
      <c r="BL182" s="1" t="s">
        <v>43</v>
      </c>
      <c r="BM182" s="1" t="s">
        <v>44</v>
      </c>
      <c r="BN182" s="6"/>
      <c r="BO182" s="6"/>
      <c r="BP182" s="1" t="s">
        <v>45</v>
      </c>
      <c r="BQ182" s="1" t="s">
        <v>44</v>
      </c>
      <c r="BR182" s="6"/>
      <c r="BS182" s="6"/>
      <c r="BT182" s="1" t="s">
        <v>46</v>
      </c>
      <c r="BU182" s="1" t="s">
        <v>47</v>
      </c>
      <c r="BV182" s="6"/>
      <c r="BW182" s="6"/>
      <c r="BX182" s="1" t="s">
        <v>46</v>
      </c>
      <c r="BY182" s="1" t="s">
        <v>41</v>
      </c>
      <c r="BZ182" s="6"/>
      <c r="CA182" s="6"/>
      <c r="CB182" s="1" t="s">
        <v>46</v>
      </c>
      <c r="CC182" s="1" t="s">
        <v>48</v>
      </c>
      <c r="CD182" s="6"/>
      <c r="CE182" s="6"/>
      <c r="CF182" s="1" t="s">
        <v>46</v>
      </c>
      <c r="CG182" s="1" t="s">
        <v>48</v>
      </c>
      <c r="CH182" s="6"/>
      <c r="CI182" s="6"/>
      <c r="CJ182" s="1" t="s">
        <v>46</v>
      </c>
      <c r="CK182" s="1" t="s">
        <v>39</v>
      </c>
      <c r="CL182" s="6"/>
      <c r="CM182" s="6"/>
      <c r="CN182" s="1" t="s">
        <v>49</v>
      </c>
      <c r="CO182" s="1" t="s">
        <v>39</v>
      </c>
      <c r="CP182" s="6"/>
      <c r="CQ182" s="6"/>
      <c r="CR182" s="1" t="s">
        <v>50</v>
      </c>
      <c r="CS182" s="1" t="s">
        <v>51</v>
      </c>
      <c r="CT182" s="6"/>
      <c r="CU182" s="6"/>
      <c r="CV182" s="1" t="s">
        <v>50</v>
      </c>
      <c r="CW182" s="1" t="s">
        <v>39</v>
      </c>
      <c r="CX182" s="6"/>
      <c r="CY182" s="6"/>
      <c r="CZ182" s="1" t="s">
        <v>50</v>
      </c>
      <c r="DA182" s="1" t="s">
        <v>39</v>
      </c>
      <c r="DB182" s="6"/>
      <c r="DC182" s="6"/>
      <c r="DD182" s="1" t="s">
        <v>59</v>
      </c>
      <c r="DE182" s="1" t="s">
        <v>60</v>
      </c>
      <c r="DF182" s="6"/>
      <c r="DG182" s="6"/>
      <c r="DH182" s="1" t="s">
        <v>52</v>
      </c>
      <c r="DI182" s="1" t="s">
        <v>53</v>
      </c>
      <c r="DJ182" s="6"/>
      <c r="DK182" s="6"/>
      <c r="DL182" s="1" t="s">
        <v>31</v>
      </c>
      <c r="DM182" s="11"/>
    </row>
    <row r="183" spans="1:118" s="42" customFormat="1" ht="15.75" customHeight="1" x14ac:dyDescent="0.25">
      <c r="A183" s="35">
        <v>182</v>
      </c>
      <c r="B183" s="35">
        <v>3</v>
      </c>
      <c r="C183" s="36" t="s">
        <v>423</v>
      </c>
      <c r="D183" s="37" t="s">
        <v>373</v>
      </c>
      <c r="E183" s="35">
        <v>0</v>
      </c>
      <c r="F183" s="35">
        <v>0</v>
      </c>
      <c r="G183" s="35">
        <v>0</v>
      </c>
      <c r="H183" s="38">
        <v>453.36500000000001</v>
      </c>
      <c r="I183" s="39">
        <f t="shared" si="7"/>
        <v>453.36500000000001</v>
      </c>
      <c r="J183" s="39">
        <f t="shared" si="6"/>
        <v>8.8360000000000003</v>
      </c>
      <c r="K183" s="3">
        <f t="shared" si="8"/>
        <v>444.529</v>
      </c>
      <c r="L183" s="40" t="s">
        <v>28</v>
      </c>
      <c r="M183" s="40" t="s">
        <v>29</v>
      </c>
      <c r="N183" s="35"/>
      <c r="O183" s="35"/>
      <c r="P183" s="40" t="s">
        <v>30</v>
      </c>
      <c r="Q183" s="40" t="s">
        <v>34</v>
      </c>
      <c r="R183" s="35"/>
      <c r="S183" s="35"/>
      <c r="T183" s="40" t="s">
        <v>30</v>
      </c>
      <c r="U183" s="40" t="s">
        <v>32</v>
      </c>
      <c r="V183" s="35"/>
      <c r="W183" s="35"/>
      <c r="X183" s="35" t="s">
        <v>30</v>
      </c>
      <c r="Y183" s="35" t="s">
        <v>33</v>
      </c>
      <c r="Z183" s="35"/>
      <c r="AA183" s="35"/>
      <c r="AB183" s="40" t="s">
        <v>30</v>
      </c>
      <c r="AC183" s="40" t="s">
        <v>34</v>
      </c>
      <c r="AD183" s="35"/>
      <c r="AE183" s="35"/>
      <c r="AF183" s="40" t="s">
        <v>35</v>
      </c>
      <c r="AG183" s="40" t="s">
        <v>29</v>
      </c>
      <c r="AH183" s="35"/>
      <c r="AI183" s="35"/>
      <c r="AJ183" s="40" t="s">
        <v>36</v>
      </c>
      <c r="AK183" s="40" t="s">
        <v>37</v>
      </c>
      <c r="AL183" s="35"/>
      <c r="AM183" s="35"/>
      <c r="AN183" s="40" t="s">
        <v>38</v>
      </c>
      <c r="AO183" s="40" t="s">
        <v>39</v>
      </c>
      <c r="AP183" s="35"/>
      <c r="AQ183" s="35"/>
      <c r="AR183" s="40" t="s">
        <v>40</v>
      </c>
      <c r="AS183" s="40" t="s">
        <v>41</v>
      </c>
      <c r="AT183" s="35"/>
      <c r="AU183" s="35"/>
      <c r="AV183" s="35"/>
      <c r="AW183" s="35"/>
      <c r="AX183" s="35"/>
      <c r="AY183" s="35"/>
      <c r="AZ183" s="40" t="s">
        <v>42</v>
      </c>
      <c r="BA183" s="40" t="s">
        <v>39</v>
      </c>
      <c r="BB183" s="35"/>
      <c r="BC183" s="35"/>
      <c r="BD183" s="40" t="s">
        <v>42</v>
      </c>
      <c r="BE183" s="40" t="s">
        <v>33</v>
      </c>
      <c r="BF183" s="35"/>
      <c r="BG183" s="35"/>
      <c r="BH183" s="40" t="s">
        <v>42</v>
      </c>
      <c r="BI183" s="40" t="s">
        <v>39</v>
      </c>
      <c r="BJ183" s="35"/>
      <c r="BK183" s="41"/>
      <c r="BL183" s="40" t="s">
        <v>43</v>
      </c>
      <c r="BM183" s="40" t="s">
        <v>44</v>
      </c>
      <c r="BN183" s="35"/>
      <c r="BO183" s="35"/>
      <c r="BP183" s="40" t="s">
        <v>45</v>
      </c>
      <c r="BQ183" s="40" t="s">
        <v>44</v>
      </c>
      <c r="BR183" s="35"/>
      <c r="BS183" s="35"/>
      <c r="BT183" s="40" t="s">
        <v>46</v>
      </c>
      <c r="BU183" s="40" t="s">
        <v>47</v>
      </c>
      <c r="BV183" s="35"/>
      <c r="BW183" s="35"/>
      <c r="BX183" s="40" t="s">
        <v>46</v>
      </c>
      <c r="BY183" s="40" t="s">
        <v>41</v>
      </c>
      <c r="BZ183" s="35"/>
      <c r="CA183" s="35"/>
      <c r="CB183" s="40" t="s">
        <v>46</v>
      </c>
      <c r="CC183" s="40" t="s">
        <v>48</v>
      </c>
      <c r="CD183" s="35"/>
      <c r="CE183" s="35"/>
      <c r="CF183" s="40" t="s">
        <v>46</v>
      </c>
      <c r="CG183" s="40" t="s">
        <v>48</v>
      </c>
      <c r="CH183" s="35"/>
      <c r="CI183" s="35"/>
      <c r="CJ183" s="40" t="s">
        <v>46</v>
      </c>
      <c r="CK183" s="40" t="s">
        <v>39</v>
      </c>
      <c r="CL183" s="35"/>
      <c r="CM183" s="35"/>
      <c r="CN183" s="40" t="s">
        <v>49</v>
      </c>
      <c r="CO183" s="40" t="s">
        <v>39</v>
      </c>
      <c r="CP183" s="35"/>
      <c r="CQ183" s="35"/>
      <c r="CR183" s="40" t="s">
        <v>50</v>
      </c>
      <c r="CS183" s="40" t="s">
        <v>51</v>
      </c>
      <c r="CT183" s="35"/>
      <c r="CU183" s="35"/>
      <c r="CV183" s="40" t="s">
        <v>50</v>
      </c>
      <c r="CW183" s="40" t="s">
        <v>39</v>
      </c>
      <c r="CX183" s="35">
        <v>12</v>
      </c>
      <c r="CY183" s="35">
        <v>8.8360000000000003</v>
      </c>
      <c r="CZ183" s="40" t="s">
        <v>50</v>
      </c>
      <c r="DA183" s="40" t="s">
        <v>39</v>
      </c>
      <c r="DB183" s="35"/>
      <c r="DC183" s="35"/>
      <c r="DD183" s="40" t="s">
        <v>59</v>
      </c>
      <c r="DE183" s="40" t="s">
        <v>60</v>
      </c>
      <c r="DF183" s="35"/>
      <c r="DG183" s="35"/>
      <c r="DH183" s="40" t="s">
        <v>52</v>
      </c>
      <c r="DI183" s="40" t="s">
        <v>53</v>
      </c>
      <c r="DJ183" s="35"/>
      <c r="DK183" s="35"/>
      <c r="DL183" s="40" t="s">
        <v>31</v>
      </c>
      <c r="DM183" s="41"/>
    </row>
    <row r="184" spans="1:118" ht="15.75" customHeight="1" x14ac:dyDescent="0.25">
      <c r="A184" s="6">
        <v>183</v>
      </c>
      <c r="B184" s="6">
        <v>1</v>
      </c>
      <c r="C184" s="9" t="s">
        <v>424</v>
      </c>
      <c r="D184" s="8" t="s">
        <v>373</v>
      </c>
      <c r="E184" s="6">
        <v>6.5640000000000001</v>
      </c>
      <c r="F184" s="6">
        <v>9.1219999999999999</v>
      </c>
      <c r="G184" s="6">
        <v>-2.5579999999999998</v>
      </c>
      <c r="H184" s="10">
        <v>65.337479999999999</v>
      </c>
      <c r="I184" s="3">
        <f t="shared" si="7"/>
        <v>62.77948</v>
      </c>
      <c r="J184" s="3">
        <f t="shared" si="6"/>
        <v>0</v>
      </c>
      <c r="K184" s="3">
        <f t="shared" si="8"/>
        <v>62.77948</v>
      </c>
      <c r="L184" s="1" t="s">
        <v>28</v>
      </c>
      <c r="M184" s="1" t="s">
        <v>29</v>
      </c>
      <c r="N184" s="6"/>
      <c r="O184" s="6"/>
      <c r="P184" s="1" t="s">
        <v>30</v>
      </c>
      <c r="Q184" s="1" t="s">
        <v>34</v>
      </c>
      <c r="R184" s="6"/>
      <c r="S184" s="6"/>
      <c r="T184" s="1" t="s">
        <v>30</v>
      </c>
      <c r="U184" s="1" t="s">
        <v>32</v>
      </c>
      <c r="V184" s="6"/>
      <c r="W184" s="6"/>
      <c r="X184" s="6" t="s">
        <v>30</v>
      </c>
      <c r="Y184" s="6" t="s">
        <v>33</v>
      </c>
      <c r="Z184" s="6"/>
      <c r="AA184" s="6"/>
      <c r="AB184" s="1" t="s">
        <v>30</v>
      </c>
      <c r="AC184" s="1" t="s">
        <v>34</v>
      </c>
      <c r="AD184" s="6"/>
      <c r="AE184" s="6"/>
      <c r="AF184" s="1" t="s">
        <v>35</v>
      </c>
      <c r="AG184" s="1" t="s">
        <v>29</v>
      </c>
      <c r="AH184" s="6"/>
      <c r="AI184" s="6"/>
      <c r="AJ184" s="1" t="s">
        <v>36</v>
      </c>
      <c r="AK184" s="1" t="s">
        <v>37</v>
      </c>
      <c r="AL184" s="6"/>
      <c r="AM184" s="6"/>
      <c r="AN184" s="1" t="s">
        <v>38</v>
      </c>
      <c r="AO184" s="1" t="s">
        <v>39</v>
      </c>
      <c r="AP184" s="6"/>
      <c r="AQ184" s="6"/>
      <c r="AR184" s="1" t="s">
        <v>40</v>
      </c>
      <c r="AS184" s="1" t="s">
        <v>41</v>
      </c>
      <c r="AT184" s="6"/>
      <c r="AU184" s="6"/>
      <c r="AV184" s="6"/>
      <c r="AW184" s="6"/>
      <c r="AX184" s="6"/>
      <c r="AY184" s="6"/>
      <c r="AZ184" s="1" t="s">
        <v>42</v>
      </c>
      <c r="BA184" s="1" t="s">
        <v>39</v>
      </c>
      <c r="BB184" s="6"/>
      <c r="BC184" s="6"/>
      <c r="BD184" s="1" t="s">
        <v>42</v>
      </c>
      <c r="BE184" s="1" t="s">
        <v>33</v>
      </c>
      <c r="BF184" s="6"/>
      <c r="BG184" s="6"/>
      <c r="BH184" s="1" t="s">
        <v>42</v>
      </c>
      <c r="BI184" s="1" t="s">
        <v>39</v>
      </c>
      <c r="BJ184" s="6"/>
      <c r="BK184" s="11"/>
      <c r="BL184" s="1" t="s">
        <v>43</v>
      </c>
      <c r="BM184" s="1" t="s">
        <v>44</v>
      </c>
      <c r="BN184" s="6"/>
      <c r="BO184" s="6"/>
      <c r="BP184" s="1" t="s">
        <v>45</v>
      </c>
      <c r="BQ184" s="1" t="s">
        <v>44</v>
      </c>
      <c r="BR184" s="6"/>
      <c r="BS184" s="6"/>
      <c r="BT184" s="1" t="s">
        <v>46</v>
      </c>
      <c r="BU184" s="1" t="s">
        <v>47</v>
      </c>
      <c r="BV184" s="6"/>
      <c r="BW184" s="6"/>
      <c r="BX184" s="1" t="s">
        <v>46</v>
      </c>
      <c r="BY184" s="1" t="s">
        <v>41</v>
      </c>
      <c r="BZ184" s="6"/>
      <c r="CA184" s="6"/>
      <c r="CB184" s="1" t="s">
        <v>46</v>
      </c>
      <c r="CC184" s="1" t="s">
        <v>48</v>
      </c>
      <c r="CD184" s="6"/>
      <c r="CE184" s="6"/>
      <c r="CF184" s="1" t="s">
        <v>46</v>
      </c>
      <c r="CG184" s="1" t="s">
        <v>48</v>
      </c>
      <c r="CH184" s="6"/>
      <c r="CI184" s="6"/>
      <c r="CJ184" s="1" t="s">
        <v>46</v>
      </c>
      <c r="CK184" s="1" t="s">
        <v>39</v>
      </c>
      <c r="CL184" s="6"/>
      <c r="CM184" s="6"/>
      <c r="CN184" s="1" t="s">
        <v>49</v>
      </c>
      <c r="CO184" s="1" t="s">
        <v>39</v>
      </c>
      <c r="CP184" s="6"/>
      <c r="CQ184" s="6"/>
      <c r="CR184" s="1" t="s">
        <v>50</v>
      </c>
      <c r="CS184" s="1" t="s">
        <v>51</v>
      </c>
      <c r="CT184" s="6"/>
      <c r="CU184" s="6"/>
      <c r="CV184" s="1" t="s">
        <v>50</v>
      </c>
      <c r="CW184" s="1" t="s">
        <v>39</v>
      </c>
      <c r="CX184" s="6"/>
      <c r="CY184" s="6"/>
      <c r="CZ184" s="1" t="s">
        <v>50</v>
      </c>
      <c r="DA184" s="1" t="s">
        <v>39</v>
      </c>
      <c r="DB184" s="6"/>
      <c r="DC184" s="6"/>
      <c r="DD184" s="1" t="s">
        <v>59</v>
      </c>
      <c r="DE184" s="1" t="s">
        <v>60</v>
      </c>
      <c r="DF184" s="6"/>
      <c r="DG184" s="6"/>
      <c r="DH184" s="1" t="s">
        <v>52</v>
      </c>
      <c r="DI184" s="1" t="s">
        <v>53</v>
      </c>
      <c r="DJ184" s="6"/>
      <c r="DK184" s="6"/>
      <c r="DL184" s="1" t="s">
        <v>31</v>
      </c>
      <c r="DM184" s="11"/>
    </row>
    <row r="185" spans="1:118" s="12" customFormat="1" ht="15.75" customHeight="1" x14ac:dyDescent="0.25">
      <c r="A185" s="6">
        <v>184</v>
      </c>
      <c r="B185" s="6">
        <v>1</v>
      </c>
      <c r="C185" s="9" t="s">
        <v>425</v>
      </c>
      <c r="D185" s="8" t="s">
        <v>373</v>
      </c>
      <c r="E185" s="6">
        <v>-0.29599999999999999</v>
      </c>
      <c r="F185" s="6">
        <v>15.856</v>
      </c>
      <c r="G185" s="6">
        <v>-16.178999999999998</v>
      </c>
      <c r="H185" s="10">
        <v>66.022919999999999</v>
      </c>
      <c r="I185" s="3">
        <f t="shared" si="7"/>
        <v>49.843919999999997</v>
      </c>
      <c r="J185" s="3">
        <f t="shared" si="6"/>
        <v>0</v>
      </c>
      <c r="K185" s="3">
        <f t="shared" si="8"/>
        <v>49.843919999999997</v>
      </c>
      <c r="L185" s="1" t="s">
        <v>28</v>
      </c>
      <c r="M185" s="1" t="s">
        <v>29</v>
      </c>
      <c r="N185" s="6"/>
      <c r="O185" s="6"/>
      <c r="P185" s="1" t="s">
        <v>30</v>
      </c>
      <c r="Q185" s="1" t="s">
        <v>34</v>
      </c>
      <c r="R185" s="6"/>
      <c r="S185" s="6"/>
      <c r="T185" s="1" t="s">
        <v>30</v>
      </c>
      <c r="U185" s="1" t="s">
        <v>32</v>
      </c>
      <c r="V185" s="6"/>
      <c r="W185" s="6"/>
      <c r="X185" s="6" t="s">
        <v>30</v>
      </c>
      <c r="Y185" s="6" t="s">
        <v>33</v>
      </c>
      <c r="Z185" s="6"/>
      <c r="AA185" s="6"/>
      <c r="AB185" s="1" t="s">
        <v>30</v>
      </c>
      <c r="AC185" s="1" t="s">
        <v>34</v>
      </c>
      <c r="AD185" s="6"/>
      <c r="AE185" s="6"/>
      <c r="AF185" s="1" t="s">
        <v>35</v>
      </c>
      <c r="AG185" s="1" t="s">
        <v>29</v>
      </c>
      <c r="AH185" s="6"/>
      <c r="AI185" s="6"/>
      <c r="AJ185" s="1" t="s">
        <v>36</v>
      </c>
      <c r="AK185" s="1" t="s">
        <v>37</v>
      </c>
      <c r="AL185" s="6"/>
      <c r="AM185" s="6"/>
      <c r="AN185" s="1" t="s">
        <v>38</v>
      </c>
      <c r="AO185" s="1" t="s">
        <v>39</v>
      </c>
      <c r="AP185" s="6"/>
      <c r="AQ185" s="6"/>
      <c r="AR185" s="1" t="s">
        <v>40</v>
      </c>
      <c r="AS185" s="1" t="s">
        <v>41</v>
      </c>
      <c r="AT185" s="6"/>
      <c r="AU185" s="6"/>
      <c r="AV185" s="6"/>
      <c r="AW185" s="6"/>
      <c r="AX185" s="6"/>
      <c r="AY185" s="6"/>
      <c r="AZ185" s="1" t="s">
        <v>42</v>
      </c>
      <c r="BA185" s="1" t="s">
        <v>39</v>
      </c>
      <c r="BB185" s="6"/>
      <c r="BC185" s="6"/>
      <c r="BD185" s="1" t="s">
        <v>42</v>
      </c>
      <c r="BE185" s="1" t="s">
        <v>33</v>
      </c>
      <c r="BF185" s="6"/>
      <c r="BG185" s="6"/>
      <c r="BH185" s="1" t="s">
        <v>42</v>
      </c>
      <c r="BI185" s="1" t="s">
        <v>39</v>
      </c>
      <c r="BJ185" s="6"/>
      <c r="BK185" s="11"/>
      <c r="BL185" s="1" t="s">
        <v>43</v>
      </c>
      <c r="BM185" s="1" t="s">
        <v>44</v>
      </c>
      <c r="BN185" s="6"/>
      <c r="BO185" s="6"/>
      <c r="BP185" s="1" t="s">
        <v>45</v>
      </c>
      <c r="BQ185" s="1" t="s">
        <v>44</v>
      </c>
      <c r="BR185" s="6"/>
      <c r="BS185" s="6"/>
      <c r="BT185" s="1" t="s">
        <v>46</v>
      </c>
      <c r="BU185" s="1" t="s">
        <v>47</v>
      </c>
      <c r="BV185" s="6"/>
      <c r="BW185" s="6"/>
      <c r="BX185" s="1" t="s">
        <v>46</v>
      </c>
      <c r="BY185" s="1" t="s">
        <v>41</v>
      </c>
      <c r="BZ185" s="6"/>
      <c r="CA185" s="6"/>
      <c r="CB185" s="1" t="s">
        <v>46</v>
      </c>
      <c r="CC185" s="1" t="s">
        <v>48</v>
      </c>
      <c r="CD185" s="6"/>
      <c r="CE185" s="6"/>
      <c r="CF185" s="1" t="s">
        <v>46</v>
      </c>
      <c r="CG185" s="1" t="s">
        <v>48</v>
      </c>
      <c r="CH185" s="6"/>
      <c r="CI185" s="6"/>
      <c r="CJ185" s="1" t="s">
        <v>46</v>
      </c>
      <c r="CK185" s="1" t="s">
        <v>39</v>
      </c>
      <c r="CL185" s="6"/>
      <c r="CM185" s="6"/>
      <c r="CN185" s="1" t="s">
        <v>49</v>
      </c>
      <c r="CO185" s="1" t="s">
        <v>39</v>
      </c>
      <c r="CP185" s="6"/>
      <c r="CQ185" s="6"/>
      <c r="CR185" s="1" t="s">
        <v>50</v>
      </c>
      <c r="CS185" s="1" t="s">
        <v>51</v>
      </c>
      <c r="CT185" s="6"/>
      <c r="CU185" s="6"/>
      <c r="CV185" s="1" t="s">
        <v>50</v>
      </c>
      <c r="CW185" s="1" t="s">
        <v>39</v>
      </c>
      <c r="CX185" s="6"/>
      <c r="CY185" s="6"/>
      <c r="CZ185" s="1" t="s">
        <v>50</v>
      </c>
      <c r="DA185" s="1" t="s">
        <v>39</v>
      </c>
      <c r="DB185" s="6"/>
      <c r="DC185" s="6"/>
      <c r="DD185" s="1" t="s">
        <v>59</v>
      </c>
      <c r="DE185" s="1" t="s">
        <v>60</v>
      </c>
      <c r="DF185" s="6"/>
      <c r="DG185" s="6"/>
      <c r="DH185" s="1" t="s">
        <v>52</v>
      </c>
      <c r="DI185" s="1" t="s">
        <v>53</v>
      </c>
      <c r="DJ185" s="6"/>
      <c r="DK185" s="6"/>
      <c r="DL185" s="1" t="s">
        <v>31</v>
      </c>
      <c r="DM185" s="11"/>
    </row>
    <row r="186" spans="1:118" s="42" customFormat="1" ht="15.75" customHeight="1" x14ac:dyDescent="0.25">
      <c r="A186" s="35">
        <v>185</v>
      </c>
      <c r="B186" s="35">
        <v>1</v>
      </c>
      <c r="C186" s="36" t="s">
        <v>426</v>
      </c>
      <c r="D186" s="37" t="s">
        <v>373</v>
      </c>
      <c r="E186" s="35">
        <v>0.48</v>
      </c>
      <c r="F186" s="35">
        <v>4.9219999999999997</v>
      </c>
      <c r="G186" s="35">
        <v>-4.4420000000000002</v>
      </c>
      <c r="H186" s="38">
        <v>37.417319999999997</v>
      </c>
      <c r="I186" s="39">
        <f t="shared" si="7"/>
        <v>32.975319999999996</v>
      </c>
      <c r="J186" s="39">
        <f t="shared" si="6"/>
        <v>0.73599999999999999</v>
      </c>
      <c r="K186" s="3">
        <f t="shared" si="8"/>
        <v>32.239319999999999</v>
      </c>
      <c r="L186" s="40" t="s">
        <v>28</v>
      </c>
      <c r="M186" s="40" t="s">
        <v>29</v>
      </c>
      <c r="N186" s="35"/>
      <c r="O186" s="35"/>
      <c r="P186" s="40" t="s">
        <v>30</v>
      </c>
      <c r="Q186" s="40" t="s">
        <v>34</v>
      </c>
      <c r="R186" s="35"/>
      <c r="S186" s="35"/>
      <c r="T186" s="40" t="s">
        <v>30</v>
      </c>
      <c r="U186" s="40" t="s">
        <v>32</v>
      </c>
      <c r="V186" s="35"/>
      <c r="W186" s="35"/>
      <c r="X186" s="35" t="s">
        <v>30</v>
      </c>
      <c r="Y186" s="35" t="s">
        <v>33</v>
      </c>
      <c r="Z186" s="35"/>
      <c r="AA186" s="35"/>
      <c r="AB186" s="40" t="s">
        <v>30</v>
      </c>
      <c r="AC186" s="40" t="s">
        <v>34</v>
      </c>
      <c r="AD186" s="35"/>
      <c r="AE186" s="35"/>
      <c r="AF186" s="40" t="s">
        <v>35</v>
      </c>
      <c r="AG186" s="40" t="s">
        <v>29</v>
      </c>
      <c r="AH186" s="35"/>
      <c r="AI186" s="35"/>
      <c r="AJ186" s="40" t="s">
        <v>36</v>
      </c>
      <c r="AK186" s="40" t="s">
        <v>37</v>
      </c>
      <c r="AL186" s="35"/>
      <c r="AM186" s="35"/>
      <c r="AN186" s="40" t="s">
        <v>38</v>
      </c>
      <c r="AO186" s="40" t="s">
        <v>39</v>
      </c>
      <c r="AP186" s="35"/>
      <c r="AQ186" s="35"/>
      <c r="AR186" s="40" t="s">
        <v>40</v>
      </c>
      <c r="AS186" s="40" t="s">
        <v>41</v>
      </c>
      <c r="AT186" s="35"/>
      <c r="AU186" s="35"/>
      <c r="AV186" s="35"/>
      <c r="AW186" s="35"/>
      <c r="AX186" s="35"/>
      <c r="AY186" s="35"/>
      <c r="AZ186" s="40" t="s">
        <v>42</v>
      </c>
      <c r="BA186" s="40" t="s">
        <v>39</v>
      </c>
      <c r="BB186" s="35"/>
      <c r="BC186" s="35"/>
      <c r="BD186" s="40" t="s">
        <v>42</v>
      </c>
      <c r="BE186" s="40" t="s">
        <v>33</v>
      </c>
      <c r="BF186" s="35"/>
      <c r="BG186" s="35"/>
      <c r="BH186" s="40" t="s">
        <v>42</v>
      </c>
      <c r="BI186" s="40" t="s">
        <v>39</v>
      </c>
      <c r="BJ186" s="35"/>
      <c r="BK186" s="41"/>
      <c r="BL186" s="40" t="s">
        <v>43</v>
      </c>
      <c r="BM186" s="40" t="s">
        <v>44</v>
      </c>
      <c r="BN186" s="35"/>
      <c r="BO186" s="35"/>
      <c r="BP186" s="40" t="s">
        <v>45</v>
      </c>
      <c r="BQ186" s="40" t="s">
        <v>44</v>
      </c>
      <c r="BR186" s="35"/>
      <c r="BS186" s="35"/>
      <c r="BT186" s="40" t="s">
        <v>46</v>
      </c>
      <c r="BU186" s="40" t="s">
        <v>47</v>
      </c>
      <c r="BV186" s="35"/>
      <c r="BW186" s="35"/>
      <c r="BX186" s="40" t="s">
        <v>46</v>
      </c>
      <c r="BY186" s="40" t="s">
        <v>41</v>
      </c>
      <c r="BZ186" s="35"/>
      <c r="CA186" s="35"/>
      <c r="CB186" s="40" t="s">
        <v>46</v>
      </c>
      <c r="CC186" s="40" t="s">
        <v>48</v>
      </c>
      <c r="CD186" s="35"/>
      <c r="CE186" s="35"/>
      <c r="CF186" s="40" t="s">
        <v>46</v>
      </c>
      <c r="CG186" s="40" t="s">
        <v>48</v>
      </c>
      <c r="CH186" s="35"/>
      <c r="CI186" s="35"/>
      <c r="CJ186" s="40" t="s">
        <v>46</v>
      </c>
      <c r="CK186" s="40" t="s">
        <v>39</v>
      </c>
      <c r="CL186" s="35"/>
      <c r="CM186" s="35"/>
      <c r="CN186" s="40" t="s">
        <v>49</v>
      </c>
      <c r="CO186" s="40" t="s">
        <v>39</v>
      </c>
      <c r="CP186" s="35"/>
      <c r="CQ186" s="35"/>
      <c r="CR186" s="40" t="s">
        <v>50</v>
      </c>
      <c r="CS186" s="40" t="s">
        <v>51</v>
      </c>
      <c r="CT186" s="35"/>
      <c r="CU186" s="35"/>
      <c r="CV186" s="40" t="s">
        <v>50</v>
      </c>
      <c r="CW186" s="40" t="s">
        <v>39</v>
      </c>
      <c r="CX186" s="35">
        <v>1</v>
      </c>
      <c r="CY186" s="35">
        <v>0.73599999999999999</v>
      </c>
      <c r="CZ186" s="40" t="s">
        <v>50</v>
      </c>
      <c r="DA186" s="40" t="s">
        <v>39</v>
      </c>
      <c r="DB186" s="35"/>
      <c r="DC186" s="35"/>
      <c r="DD186" s="40" t="s">
        <v>59</v>
      </c>
      <c r="DE186" s="40" t="s">
        <v>60</v>
      </c>
      <c r="DF186" s="35"/>
      <c r="DG186" s="35"/>
      <c r="DH186" s="40" t="s">
        <v>52</v>
      </c>
      <c r="DI186" s="40" t="s">
        <v>53</v>
      </c>
      <c r="DJ186" s="35"/>
      <c r="DK186" s="35"/>
      <c r="DL186" s="40" t="s">
        <v>31</v>
      </c>
      <c r="DM186" s="41"/>
    </row>
    <row r="187" spans="1:118" s="34" customFormat="1" ht="15.75" customHeight="1" x14ac:dyDescent="0.25">
      <c r="A187" s="27">
        <v>186</v>
      </c>
      <c r="B187" s="27">
        <v>1</v>
      </c>
      <c r="C187" s="28" t="s">
        <v>427</v>
      </c>
      <c r="D187" s="29" t="s">
        <v>373</v>
      </c>
      <c r="E187" s="27">
        <v>-5.5049999999999999</v>
      </c>
      <c r="F187" s="27">
        <v>0</v>
      </c>
      <c r="G187" s="27">
        <v>-116.879</v>
      </c>
      <c r="H187" s="30">
        <v>72.118679999999998</v>
      </c>
      <c r="I187" s="31">
        <f t="shared" si="7"/>
        <v>-44.760320000000007</v>
      </c>
      <c r="J187" s="31">
        <f t="shared" si="6"/>
        <v>0</v>
      </c>
      <c r="K187" s="3">
        <f t="shared" si="8"/>
        <v>-44.760320000000007</v>
      </c>
      <c r="L187" s="32" t="s">
        <v>28</v>
      </c>
      <c r="M187" s="32" t="s">
        <v>29</v>
      </c>
      <c r="N187" s="27"/>
      <c r="O187" s="27"/>
      <c r="P187" s="32" t="s">
        <v>30</v>
      </c>
      <c r="Q187" s="32" t="s">
        <v>34</v>
      </c>
      <c r="R187" s="27"/>
      <c r="S187" s="27"/>
      <c r="T187" s="32" t="s">
        <v>30</v>
      </c>
      <c r="U187" s="32" t="s">
        <v>32</v>
      </c>
      <c r="V187" s="27"/>
      <c r="W187" s="27"/>
      <c r="X187" s="27" t="s">
        <v>30</v>
      </c>
      <c r="Y187" s="27" t="s">
        <v>33</v>
      </c>
      <c r="Z187" s="27"/>
      <c r="AA187" s="27"/>
      <c r="AB187" s="32" t="s">
        <v>30</v>
      </c>
      <c r="AC187" s="32" t="s">
        <v>34</v>
      </c>
      <c r="AD187" s="27"/>
      <c r="AE187" s="27"/>
      <c r="AF187" s="32" t="s">
        <v>35</v>
      </c>
      <c r="AG187" s="32" t="s">
        <v>29</v>
      </c>
      <c r="AH187" s="27"/>
      <c r="AI187" s="27"/>
      <c r="AJ187" s="32" t="s">
        <v>36</v>
      </c>
      <c r="AK187" s="32" t="s">
        <v>37</v>
      </c>
      <c r="AL187" s="27"/>
      <c r="AM187" s="27"/>
      <c r="AN187" s="32" t="s">
        <v>38</v>
      </c>
      <c r="AO187" s="32" t="s">
        <v>39</v>
      </c>
      <c r="AP187" s="27"/>
      <c r="AQ187" s="27"/>
      <c r="AR187" s="32" t="s">
        <v>40</v>
      </c>
      <c r="AS187" s="32" t="s">
        <v>41</v>
      </c>
      <c r="AT187" s="27"/>
      <c r="AU187" s="27"/>
      <c r="AV187" s="27"/>
      <c r="AW187" s="27"/>
      <c r="AX187" s="27"/>
      <c r="AY187" s="27"/>
      <c r="AZ187" s="32" t="s">
        <v>42</v>
      </c>
      <c r="BA187" s="32" t="s">
        <v>39</v>
      </c>
      <c r="BB187" s="27"/>
      <c r="BC187" s="27"/>
      <c r="BD187" s="32" t="s">
        <v>42</v>
      </c>
      <c r="BE187" s="32" t="s">
        <v>33</v>
      </c>
      <c r="BF187" s="27"/>
      <c r="BG187" s="27"/>
      <c r="BH187" s="32" t="s">
        <v>42</v>
      </c>
      <c r="BI187" s="32" t="s">
        <v>39</v>
      </c>
      <c r="BJ187" s="27"/>
      <c r="BK187" s="33"/>
      <c r="BL187" s="32" t="s">
        <v>43</v>
      </c>
      <c r="BM187" s="32" t="s">
        <v>44</v>
      </c>
      <c r="BN187" s="27"/>
      <c r="BO187" s="27"/>
      <c r="BP187" s="32" t="s">
        <v>45</v>
      </c>
      <c r="BQ187" s="32" t="s">
        <v>44</v>
      </c>
      <c r="BR187" s="27"/>
      <c r="BS187" s="27"/>
      <c r="BT187" s="32" t="s">
        <v>46</v>
      </c>
      <c r="BU187" s="32" t="s">
        <v>47</v>
      </c>
      <c r="BV187" s="27"/>
      <c r="BW187" s="27"/>
      <c r="BX187" s="32" t="s">
        <v>46</v>
      </c>
      <c r="BY187" s="32" t="s">
        <v>41</v>
      </c>
      <c r="BZ187" s="27"/>
      <c r="CA187" s="27"/>
      <c r="CB187" s="32" t="s">
        <v>46</v>
      </c>
      <c r="CC187" s="32" t="s">
        <v>48</v>
      </c>
      <c r="CD187" s="27"/>
      <c r="CE187" s="27"/>
      <c r="CF187" s="32" t="s">
        <v>46</v>
      </c>
      <c r="CG187" s="32" t="s">
        <v>48</v>
      </c>
      <c r="CH187" s="27"/>
      <c r="CI187" s="27"/>
      <c r="CJ187" s="32" t="s">
        <v>46</v>
      </c>
      <c r="CK187" s="32" t="s">
        <v>39</v>
      </c>
      <c r="CL187" s="27"/>
      <c r="CM187" s="27"/>
      <c r="CN187" s="32" t="s">
        <v>49</v>
      </c>
      <c r="CO187" s="32" t="s">
        <v>39</v>
      </c>
      <c r="CP187" s="27"/>
      <c r="CQ187" s="27"/>
      <c r="CR187" s="32" t="s">
        <v>50</v>
      </c>
      <c r="CS187" s="32" t="s">
        <v>51</v>
      </c>
      <c r="CT187" s="27"/>
      <c r="CU187" s="27"/>
      <c r="CV187" s="32" t="s">
        <v>50</v>
      </c>
      <c r="CW187" s="32" t="s">
        <v>39</v>
      </c>
      <c r="CX187" s="27"/>
      <c r="CY187" s="27"/>
      <c r="CZ187" s="32" t="s">
        <v>50</v>
      </c>
      <c r="DA187" s="32" t="s">
        <v>39</v>
      </c>
      <c r="DB187" s="27"/>
      <c r="DC187" s="27"/>
      <c r="DD187" s="32" t="s">
        <v>59</v>
      </c>
      <c r="DE187" s="32" t="s">
        <v>60</v>
      </c>
      <c r="DF187" s="27"/>
      <c r="DG187" s="27"/>
      <c r="DH187" s="32" t="s">
        <v>52</v>
      </c>
      <c r="DI187" s="32" t="s">
        <v>53</v>
      </c>
      <c r="DJ187" s="27"/>
      <c r="DK187" s="27"/>
      <c r="DL187" s="1" t="s">
        <v>31</v>
      </c>
      <c r="DM187" s="33"/>
    </row>
    <row r="188" spans="1:118" ht="15.75" customHeight="1" x14ac:dyDescent="0.25">
      <c r="A188" s="6">
        <v>187</v>
      </c>
      <c r="B188" s="6">
        <v>1</v>
      </c>
      <c r="C188" s="9" t="s">
        <v>428</v>
      </c>
      <c r="D188" s="8" t="s">
        <v>373</v>
      </c>
      <c r="E188" s="6">
        <v>14.085000000000001</v>
      </c>
      <c r="F188" s="6">
        <v>10.938000000000001</v>
      </c>
      <c r="G188" s="6">
        <v>3.1469999999999998</v>
      </c>
      <c r="H188" s="10">
        <v>91.561800000000005</v>
      </c>
      <c r="I188" s="3">
        <f t="shared" si="7"/>
        <v>94.708800000000011</v>
      </c>
      <c r="J188" s="3">
        <f t="shared" si="6"/>
        <v>0</v>
      </c>
      <c r="K188" s="3">
        <f t="shared" si="8"/>
        <v>94.708800000000011</v>
      </c>
      <c r="L188" s="1" t="s">
        <v>28</v>
      </c>
      <c r="M188" s="1" t="s">
        <v>29</v>
      </c>
      <c r="N188" s="6"/>
      <c r="O188" s="6"/>
      <c r="P188" s="1" t="s">
        <v>30</v>
      </c>
      <c r="Q188" s="1" t="s">
        <v>34</v>
      </c>
      <c r="R188" s="6"/>
      <c r="S188" s="6"/>
      <c r="T188" s="1" t="s">
        <v>30</v>
      </c>
      <c r="U188" s="1" t="s">
        <v>32</v>
      </c>
      <c r="V188" s="6"/>
      <c r="W188" s="6"/>
      <c r="X188" s="6" t="s">
        <v>30</v>
      </c>
      <c r="Y188" s="6" t="s">
        <v>33</v>
      </c>
      <c r="Z188" s="6"/>
      <c r="AA188" s="6"/>
      <c r="AB188" s="1" t="s">
        <v>30</v>
      </c>
      <c r="AC188" s="1" t="s">
        <v>34</v>
      </c>
      <c r="AD188" s="6"/>
      <c r="AE188" s="6"/>
      <c r="AF188" s="1" t="s">
        <v>35</v>
      </c>
      <c r="AG188" s="1" t="s">
        <v>29</v>
      </c>
      <c r="AH188" s="6"/>
      <c r="AI188" s="6"/>
      <c r="AJ188" s="1" t="s">
        <v>36</v>
      </c>
      <c r="AK188" s="1" t="s">
        <v>37</v>
      </c>
      <c r="AL188" s="6"/>
      <c r="AM188" s="6"/>
      <c r="AN188" s="1" t="s">
        <v>38</v>
      </c>
      <c r="AO188" s="1" t="s">
        <v>39</v>
      </c>
      <c r="AP188" s="6"/>
      <c r="AQ188" s="6"/>
      <c r="AR188" s="1" t="s">
        <v>40</v>
      </c>
      <c r="AS188" s="1" t="s">
        <v>41</v>
      </c>
      <c r="AT188" s="6"/>
      <c r="AU188" s="6"/>
      <c r="AV188" s="6"/>
      <c r="AW188" s="6"/>
      <c r="AX188" s="6"/>
      <c r="AY188" s="6"/>
      <c r="AZ188" s="1" t="s">
        <v>42</v>
      </c>
      <c r="BA188" s="1" t="s">
        <v>39</v>
      </c>
      <c r="BB188" s="6"/>
      <c r="BC188" s="6"/>
      <c r="BD188" s="1" t="s">
        <v>42</v>
      </c>
      <c r="BE188" s="1" t="s">
        <v>33</v>
      </c>
      <c r="BF188" s="6"/>
      <c r="BG188" s="6"/>
      <c r="BH188" s="1" t="s">
        <v>42</v>
      </c>
      <c r="BI188" s="1" t="s">
        <v>39</v>
      </c>
      <c r="BJ188" s="6"/>
      <c r="BK188" s="11"/>
      <c r="BL188" s="1" t="s">
        <v>43</v>
      </c>
      <c r="BM188" s="1" t="s">
        <v>44</v>
      </c>
      <c r="BN188" s="6"/>
      <c r="BO188" s="6"/>
      <c r="BP188" s="1" t="s">
        <v>45</v>
      </c>
      <c r="BQ188" s="1" t="s">
        <v>44</v>
      </c>
      <c r="BR188" s="6"/>
      <c r="BS188" s="6"/>
      <c r="BT188" s="1" t="s">
        <v>46</v>
      </c>
      <c r="BU188" s="1" t="s">
        <v>47</v>
      </c>
      <c r="BV188" s="6"/>
      <c r="BW188" s="6"/>
      <c r="BX188" s="1" t="s">
        <v>46</v>
      </c>
      <c r="BY188" s="1" t="s">
        <v>41</v>
      </c>
      <c r="BZ188" s="6"/>
      <c r="CA188" s="6"/>
      <c r="CB188" s="1" t="s">
        <v>46</v>
      </c>
      <c r="CC188" s="1" t="s">
        <v>48</v>
      </c>
      <c r="CD188" s="6"/>
      <c r="CE188" s="6"/>
      <c r="CF188" s="1" t="s">
        <v>46</v>
      </c>
      <c r="CG188" s="1" t="s">
        <v>48</v>
      </c>
      <c r="CH188" s="6"/>
      <c r="CI188" s="6"/>
      <c r="CJ188" s="1" t="s">
        <v>46</v>
      </c>
      <c r="CK188" s="1" t="s">
        <v>39</v>
      </c>
      <c r="CL188" s="6"/>
      <c r="CM188" s="6"/>
      <c r="CN188" s="1" t="s">
        <v>49</v>
      </c>
      <c r="CO188" s="1" t="s">
        <v>39</v>
      </c>
      <c r="CP188" s="6"/>
      <c r="CQ188" s="6"/>
      <c r="CR188" s="1" t="s">
        <v>50</v>
      </c>
      <c r="CS188" s="1" t="s">
        <v>51</v>
      </c>
      <c r="CT188" s="6"/>
      <c r="CU188" s="6"/>
      <c r="CV188" s="1" t="s">
        <v>50</v>
      </c>
      <c r="CW188" s="1" t="s">
        <v>39</v>
      </c>
      <c r="CX188" s="6"/>
      <c r="CY188" s="6"/>
      <c r="CZ188" s="1" t="s">
        <v>50</v>
      </c>
      <c r="DA188" s="1" t="s">
        <v>39</v>
      </c>
      <c r="DB188" s="6"/>
      <c r="DC188" s="6"/>
      <c r="DD188" s="1" t="s">
        <v>59</v>
      </c>
      <c r="DE188" s="1" t="s">
        <v>60</v>
      </c>
      <c r="DF188" s="6"/>
      <c r="DG188" s="6"/>
      <c r="DH188" s="1" t="s">
        <v>52</v>
      </c>
      <c r="DI188" s="1" t="s">
        <v>53</v>
      </c>
      <c r="DJ188" s="6"/>
      <c r="DK188" s="6"/>
      <c r="DL188" s="1" t="s">
        <v>31</v>
      </c>
      <c r="DM188" s="11"/>
    </row>
    <row r="189" spans="1:118" s="42" customFormat="1" ht="15.75" customHeight="1" x14ac:dyDescent="0.25">
      <c r="A189" s="35">
        <v>188</v>
      </c>
      <c r="B189" s="35">
        <v>3</v>
      </c>
      <c r="C189" s="36" t="s">
        <v>195</v>
      </c>
      <c r="D189" s="37" t="s">
        <v>373</v>
      </c>
      <c r="E189" s="35">
        <v>3420.835</v>
      </c>
      <c r="F189" s="35">
        <v>44.008000000000003</v>
      </c>
      <c r="G189" s="35">
        <v>3267.7869999999998</v>
      </c>
      <c r="H189" s="38">
        <v>1018.52892</v>
      </c>
      <c r="I189" s="39">
        <f t="shared" si="7"/>
        <v>4286.31592</v>
      </c>
      <c r="J189" s="39">
        <f t="shared" si="6"/>
        <v>2.3410000000000002</v>
      </c>
      <c r="K189" s="3">
        <f t="shared" si="8"/>
        <v>4283.9749199999997</v>
      </c>
      <c r="L189" s="40" t="s">
        <v>28</v>
      </c>
      <c r="M189" s="40" t="s">
        <v>29</v>
      </c>
      <c r="N189" s="35"/>
      <c r="O189" s="35"/>
      <c r="P189" s="40" t="s">
        <v>30</v>
      </c>
      <c r="Q189" s="40" t="s">
        <v>34</v>
      </c>
      <c r="R189" s="35"/>
      <c r="S189" s="35"/>
      <c r="T189" s="40" t="s">
        <v>30</v>
      </c>
      <c r="U189" s="40" t="s">
        <v>32</v>
      </c>
      <c r="V189" s="35"/>
      <c r="W189" s="35"/>
      <c r="X189" s="35" t="s">
        <v>30</v>
      </c>
      <c r="Y189" s="35" t="s">
        <v>33</v>
      </c>
      <c r="Z189" s="35"/>
      <c r="AA189" s="35"/>
      <c r="AB189" s="40" t="s">
        <v>30</v>
      </c>
      <c r="AC189" s="40" t="s">
        <v>34</v>
      </c>
      <c r="AD189" s="35"/>
      <c r="AE189" s="35"/>
      <c r="AF189" s="40" t="s">
        <v>35</v>
      </c>
      <c r="AG189" s="40" t="s">
        <v>29</v>
      </c>
      <c r="AH189" s="35"/>
      <c r="AI189" s="35"/>
      <c r="AJ189" s="40" t="s">
        <v>36</v>
      </c>
      <c r="AK189" s="40" t="s">
        <v>37</v>
      </c>
      <c r="AL189" s="35"/>
      <c r="AM189" s="35"/>
      <c r="AN189" s="40" t="s">
        <v>38</v>
      </c>
      <c r="AO189" s="40" t="s">
        <v>39</v>
      </c>
      <c r="AP189" s="35"/>
      <c r="AQ189" s="35"/>
      <c r="AR189" s="40" t="s">
        <v>40</v>
      </c>
      <c r="AS189" s="40" t="s">
        <v>41</v>
      </c>
      <c r="AT189" s="35"/>
      <c r="AU189" s="35"/>
      <c r="AV189" s="35"/>
      <c r="AW189" s="35"/>
      <c r="AX189" s="35"/>
      <c r="AY189" s="35"/>
      <c r="AZ189" s="40" t="s">
        <v>42</v>
      </c>
      <c r="BA189" s="40" t="s">
        <v>39</v>
      </c>
      <c r="BB189" s="35"/>
      <c r="BC189" s="35"/>
      <c r="BD189" s="40" t="s">
        <v>42</v>
      </c>
      <c r="BE189" s="40" t="s">
        <v>33</v>
      </c>
      <c r="BF189" s="35"/>
      <c r="BG189" s="35"/>
      <c r="BH189" s="40" t="s">
        <v>42</v>
      </c>
      <c r="BI189" s="40" t="s">
        <v>39</v>
      </c>
      <c r="BJ189" s="35"/>
      <c r="BK189" s="41"/>
      <c r="BL189" s="40" t="s">
        <v>43</v>
      </c>
      <c r="BM189" s="40" t="s">
        <v>44</v>
      </c>
      <c r="BN189" s="35"/>
      <c r="BO189" s="35"/>
      <c r="BP189" s="40" t="s">
        <v>45</v>
      </c>
      <c r="BQ189" s="40" t="s">
        <v>44</v>
      </c>
      <c r="BR189" s="35"/>
      <c r="BS189" s="35"/>
      <c r="BT189" s="40" t="s">
        <v>46</v>
      </c>
      <c r="BU189" s="40" t="s">
        <v>47</v>
      </c>
      <c r="BV189" s="35"/>
      <c r="BW189" s="35"/>
      <c r="BX189" s="40" t="s">
        <v>46</v>
      </c>
      <c r="BY189" s="40" t="s">
        <v>41</v>
      </c>
      <c r="BZ189" s="35"/>
      <c r="CA189" s="35"/>
      <c r="CB189" s="40" t="s">
        <v>46</v>
      </c>
      <c r="CC189" s="40" t="s">
        <v>48</v>
      </c>
      <c r="CD189" s="35"/>
      <c r="CE189" s="35"/>
      <c r="CF189" s="40" t="s">
        <v>46</v>
      </c>
      <c r="CG189" s="40" t="s">
        <v>48</v>
      </c>
      <c r="CH189" s="35"/>
      <c r="CI189" s="35"/>
      <c r="CJ189" s="40" t="s">
        <v>46</v>
      </c>
      <c r="CK189" s="40" t="s">
        <v>39</v>
      </c>
      <c r="CL189" s="35"/>
      <c r="CM189" s="35"/>
      <c r="CN189" s="40" t="s">
        <v>49</v>
      </c>
      <c r="CO189" s="40" t="s">
        <v>39</v>
      </c>
      <c r="CP189" s="35"/>
      <c r="CQ189" s="35"/>
      <c r="CR189" s="40" t="s">
        <v>50</v>
      </c>
      <c r="CS189" s="40" t="s">
        <v>51</v>
      </c>
      <c r="CT189" s="35"/>
      <c r="CU189" s="35"/>
      <c r="CV189" s="40" t="s">
        <v>50</v>
      </c>
      <c r="CW189" s="40" t="s">
        <v>39</v>
      </c>
      <c r="CX189" s="35"/>
      <c r="CY189" s="35"/>
      <c r="CZ189" s="40" t="s">
        <v>50</v>
      </c>
      <c r="DA189" s="40" t="s">
        <v>39</v>
      </c>
      <c r="DB189" s="35"/>
      <c r="DC189" s="35"/>
      <c r="DD189" s="40" t="s">
        <v>59</v>
      </c>
      <c r="DE189" s="40" t="s">
        <v>60</v>
      </c>
      <c r="DF189" s="35"/>
      <c r="DG189" s="35"/>
      <c r="DH189" s="40" t="s">
        <v>52</v>
      </c>
      <c r="DI189" s="40" t="s">
        <v>53</v>
      </c>
      <c r="DJ189" s="35"/>
      <c r="DK189" s="35"/>
      <c r="DL189" s="40" t="s">
        <v>31</v>
      </c>
      <c r="DM189" s="41">
        <v>2.3410000000000002</v>
      </c>
      <c r="DN189" s="42" t="s">
        <v>518</v>
      </c>
    </row>
    <row r="190" spans="1:118" s="42" customFormat="1" ht="15.75" customHeight="1" x14ac:dyDescent="0.25">
      <c r="A190" s="35">
        <v>189</v>
      </c>
      <c r="B190" s="35">
        <v>2</v>
      </c>
      <c r="C190" s="36" t="s">
        <v>196</v>
      </c>
      <c r="D190" s="37" t="s">
        <v>373</v>
      </c>
      <c r="E190" s="35">
        <v>1429.7049999999999</v>
      </c>
      <c r="F190" s="35">
        <v>93.117999999999995</v>
      </c>
      <c r="G190" s="35">
        <v>1336.587</v>
      </c>
      <c r="H190" s="38">
        <v>566.59631999999999</v>
      </c>
      <c r="I190" s="39">
        <f t="shared" si="7"/>
        <v>1903.1833200000001</v>
      </c>
      <c r="J190" s="39">
        <f t="shared" si="6"/>
        <v>389.77499999999998</v>
      </c>
      <c r="K190" s="3">
        <f t="shared" si="8"/>
        <v>1513.40832</v>
      </c>
      <c r="L190" s="40" t="s">
        <v>28</v>
      </c>
      <c r="M190" s="40" t="s">
        <v>29</v>
      </c>
      <c r="N190" s="35"/>
      <c r="O190" s="35"/>
      <c r="P190" s="40" t="s">
        <v>30</v>
      </c>
      <c r="Q190" s="40" t="s">
        <v>34</v>
      </c>
      <c r="R190" s="35"/>
      <c r="S190" s="35"/>
      <c r="T190" s="40" t="s">
        <v>30</v>
      </c>
      <c r="U190" s="40" t="s">
        <v>32</v>
      </c>
      <c r="V190" s="35"/>
      <c r="W190" s="35"/>
      <c r="X190" s="35" t="s">
        <v>30</v>
      </c>
      <c r="Y190" s="35" t="s">
        <v>33</v>
      </c>
      <c r="Z190" s="35"/>
      <c r="AA190" s="35"/>
      <c r="AB190" s="40" t="s">
        <v>30</v>
      </c>
      <c r="AC190" s="40" t="s">
        <v>34</v>
      </c>
      <c r="AD190" s="35"/>
      <c r="AE190" s="35"/>
      <c r="AF190" s="40" t="s">
        <v>35</v>
      </c>
      <c r="AG190" s="40" t="s">
        <v>29</v>
      </c>
      <c r="AH190" s="35"/>
      <c r="AI190" s="35"/>
      <c r="AJ190" s="40" t="s">
        <v>36</v>
      </c>
      <c r="AK190" s="40" t="s">
        <v>37</v>
      </c>
      <c r="AL190" s="35">
        <v>0.14000000000000001</v>
      </c>
      <c r="AM190" s="35">
        <v>228.25899999999999</v>
      </c>
      <c r="AN190" s="40" t="s">
        <v>38</v>
      </c>
      <c r="AO190" s="40" t="s">
        <v>39</v>
      </c>
      <c r="AP190" s="35"/>
      <c r="AQ190" s="35"/>
      <c r="AR190" s="40" t="s">
        <v>40</v>
      </c>
      <c r="AS190" s="40" t="s">
        <v>41</v>
      </c>
      <c r="AT190" s="35"/>
      <c r="AU190" s="35"/>
      <c r="AV190" s="35"/>
      <c r="AW190" s="35"/>
      <c r="AX190" s="35"/>
      <c r="AY190" s="35"/>
      <c r="AZ190" s="40" t="s">
        <v>42</v>
      </c>
      <c r="BA190" s="40" t="s">
        <v>39</v>
      </c>
      <c r="BB190" s="35"/>
      <c r="BC190" s="35"/>
      <c r="BD190" s="40" t="s">
        <v>42</v>
      </c>
      <c r="BE190" s="40" t="s">
        <v>33</v>
      </c>
      <c r="BF190" s="35"/>
      <c r="BG190" s="35"/>
      <c r="BH190" s="40" t="s">
        <v>42</v>
      </c>
      <c r="BI190" s="40" t="s">
        <v>39</v>
      </c>
      <c r="BJ190" s="35">
        <v>7</v>
      </c>
      <c r="BK190" s="41">
        <f>1.69+99.989</f>
        <v>101.679</v>
      </c>
      <c r="BL190" s="40" t="s">
        <v>43</v>
      </c>
      <c r="BM190" s="40" t="s">
        <v>44</v>
      </c>
      <c r="BN190" s="35"/>
      <c r="BO190" s="35"/>
      <c r="BP190" s="40" t="s">
        <v>45</v>
      </c>
      <c r="BQ190" s="40" t="s">
        <v>44</v>
      </c>
      <c r="BR190" s="35"/>
      <c r="BS190" s="35"/>
      <c r="BT190" s="40" t="s">
        <v>46</v>
      </c>
      <c r="BU190" s="40" t="s">
        <v>47</v>
      </c>
      <c r="BV190" s="35"/>
      <c r="BW190" s="35"/>
      <c r="BX190" s="40" t="s">
        <v>46</v>
      </c>
      <c r="BY190" s="40" t="s">
        <v>41</v>
      </c>
      <c r="BZ190" s="35"/>
      <c r="CA190" s="35"/>
      <c r="CB190" s="40" t="s">
        <v>46</v>
      </c>
      <c r="CC190" s="40" t="s">
        <v>48</v>
      </c>
      <c r="CD190" s="35">
        <v>0.01</v>
      </c>
      <c r="CE190" s="35">
        <v>24.895</v>
      </c>
      <c r="CF190" s="40" t="s">
        <v>46</v>
      </c>
      <c r="CG190" s="40" t="s">
        <v>48</v>
      </c>
      <c r="CH190" s="35"/>
      <c r="CI190" s="35"/>
      <c r="CJ190" s="40" t="s">
        <v>46</v>
      </c>
      <c r="CK190" s="40" t="s">
        <v>39</v>
      </c>
      <c r="CL190" s="35"/>
      <c r="CM190" s="35"/>
      <c r="CN190" s="40" t="s">
        <v>49</v>
      </c>
      <c r="CO190" s="40" t="s">
        <v>39</v>
      </c>
      <c r="CP190" s="35"/>
      <c r="CQ190" s="35"/>
      <c r="CR190" s="40" t="s">
        <v>50</v>
      </c>
      <c r="CS190" s="40" t="s">
        <v>51</v>
      </c>
      <c r="CT190" s="35"/>
      <c r="CU190" s="35"/>
      <c r="CV190" s="40" t="s">
        <v>50</v>
      </c>
      <c r="CW190" s="40" t="s">
        <v>39</v>
      </c>
      <c r="CX190" s="35"/>
      <c r="CY190" s="35"/>
      <c r="CZ190" s="40" t="s">
        <v>50</v>
      </c>
      <c r="DA190" s="40" t="s">
        <v>39</v>
      </c>
      <c r="DB190" s="35"/>
      <c r="DC190" s="35"/>
      <c r="DD190" s="40" t="s">
        <v>59</v>
      </c>
      <c r="DE190" s="40" t="s">
        <v>60</v>
      </c>
      <c r="DF190" s="35"/>
      <c r="DG190" s="35"/>
      <c r="DH190" s="40" t="s">
        <v>52</v>
      </c>
      <c r="DI190" s="40" t="s">
        <v>53</v>
      </c>
      <c r="DJ190" s="35"/>
      <c r="DK190" s="35"/>
      <c r="DL190" s="40" t="s">
        <v>31</v>
      </c>
      <c r="DM190" s="41">
        <v>34.942</v>
      </c>
      <c r="DN190" s="42" t="s">
        <v>518</v>
      </c>
    </row>
    <row r="191" spans="1:118" s="34" customFormat="1" ht="15.75" customHeight="1" x14ac:dyDescent="0.25">
      <c r="A191" s="27">
        <v>190</v>
      </c>
      <c r="B191" s="27">
        <v>3</v>
      </c>
      <c r="C191" s="28" t="s">
        <v>197</v>
      </c>
      <c r="D191" s="29" t="s">
        <v>373</v>
      </c>
      <c r="E191" s="27">
        <v>-1453.1369999999999</v>
      </c>
      <c r="F191" s="27">
        <v>13.430999999999999</v>
      </c>
      <c r="G191" s="27">
        <v>-1622.518</v>
      </c>
      <c r="H191" s="30">
        <v>411.58067999999997</v>
      </c>
      <c r="I191" s="31">
        <f t="shared" si="7"/>
        <v>-1210.93732</v>
      </c>
      <c r="J191" s="31">
        <f t="shared" si="6"/>
        <v>0</v>
      </c>
      <c r="K191" s="3">
        <f t="shared" si="8"/>
        <v>-1210.93732</v>
      </c>
      <c r="L191" s="32" t="s">
        <v>28</v>
      </c>
      <c r="M191" s="32" t="s">
        <v>29</v>
      </c>
      <c r="N191" s="27"/>
      <c r="O191" s="27"/>
      <c r="P191" s="32" t="s">
        <v>30</v>
      </c>
      <c r="Q191" s="32" t="s">
        <v>34</v>
      </c>
      <c r="R191" s="27"/>
      <c r="S191" s="27"/>
      <c r="T191" s="32" t="s">
        <v>30</v>
      </c>
      <c r="U191" s="32" t="s">
        <v>32</v>
      </c>
      <c r="V191" s="27"/>
      <c r="W191" s="27"/>
      <c r="X191" s="27" t="s">
        <v>30</v>
      </c>
      <c r="Y191" s="27" t="s">
        <v>33</v>
      </c>
      <c r="Z191" s="27"/>
      <c r="AA191" s="27"/>
      <c r="AB191" s="32" t="s">
        <v>30</v>
      </c>
      <c r="AC191" s="32" t="s">
        <v>34</v>
      </c>
      <c r="AD191" s="27"/>
      <c r="AE191" s="27"/>
      <c r="AF191" s="32" t="s">
        <v>35</v>
      </c>
      <c r="AG191" s="32" t="s">
        <v>29</v>
      </c>
      <c r="AH191" s="27"/>
      <c r="AI191" s="27"/>
      <c r="AJ191" s="32" t="s">
        <v>36</v>
      </c>
      <c r="AK191" s="32" t="s">
        <v>37</v>
      </c>
      <c r="AL191" s="27"/>
      <c r="AM191" s="27"/>
      <c r="AN191" s="32" t="s">
        <v>38</v>
      </c>
      <c r="AO191" s="32" t="s">
        <v>39</v>
      </c>
      <c r="AP191" s="27"/>
      <c r="AQ191" s="27"/>
      <c r="AR191" s="32" t="s">
        <v>40</v>
      </c>
      <c r="AS191" s="32" t="s">
        <v>41</v>
      </c>
      <c r="AT191" s="27"/>
      <c r="AU191" s="27"/>
      <c r="AV191" s="27"/>
      <c r="AW191" s="27"/>
      <c r="AX191" s="27"/>
      <c r="AY191" s="27"/>
      <c r="AZ191" s="32" t="s">
        <v>42</v>
      </c>
      <c r="BA191" s="32" t="s">
        <v>39</v>
      </c>
      <c r="BB191" s="27"/>
      <c r="BC191" s="27"/>
      <c r="BD191" s="32" t="s">
        <v>42</v>
      </c>
      <c r="BE191" s="32" t="s">
        <v>33</v>
      </c>
      <c r="BF191" s="27"/>
      <c r="BG191" s="27"/>
      <c r="BH191" s="32" t="s">
        <v>42</v>
      </c>
      <c r="BI191" s="32" t="s">
        <v>39</v>
      </c>
      <c r="BJ191" s="27"/>
      <c r="BK191" s="33"/>
      <c r="BL191" s="32" t="s">
        <v>43</v>
      </c>
      <c r="BM191" s="32" t="s">
        <v>44</v>
      </c>
      <c r="BN191" s="27"/>
      <c r="BO191" s="27"/>
      <c r="BP191" s="32" t="s">
        <v>45</v>
      </c>
      <c r="BQ191" s="32" t="s">
        <v>44</v>
      </c>
      <c r="BR191" s="27"/>
      <c r="BS191" s="27"/>
      <c r="BT191" s="32" t="s">
        <v>46</v>
      </c>
      <c r="BU191" s="32" t="s">
        <v>47</v>
      </c>
      <c r="BV191" s="27"/>
      <c r="BW191" s="27"/>
      <c r="BX191" s="32" t="s">
        <v>46</v>
      </c>
      <c r="BY191" s="32" t="s">
        <v>41</v>
      </c>
      <c r="BZ191" s="27"/>
      <c r="CA191" s="27"/>
      <c r="CB191" s="32" t="s">
        <v>46</v>
      </c>
      <c r="CC191" s="32" t="s">
        <v>48</v>
      </c>
      <c r="CD191" s="27"/>
      <c r="CE191" s="27"/>
      <c r="CF191" s="32" t="s">
        <v>46</v>
      </c>
      <c r="CG191" s="32" t="s">
        <v>48</v>
      </c>
      <c r="CH191" s="27"/>
      <c r="CI191" s="27"/>
      <c r="CJ191" s="32" t="s">
        <v>46</v>
      </c>
      <c r="CK191" s="32" t="s">
        <v>39</v>
      </c>
      <c r="CL191" s="27"/>
      <c r="CM191" s="27"/>
      <c r="CN191" s="32" t="s">
        <v>49</v>
      </c>
      <c r="CO191" s="32" t="s">
        <v>39</v>
      </c>
      <c r="CP191" s="27"/>
      <c r="CQ191" s="27"/>
      <c r="CR191" s="32" t="s">
        <v>50</v>
      </c>
      <c r="CS191" s="32" t="s">
        <v>51</v>
      </c>
      <c r="CT191" s="27"/>
      <c r="CU191" s="27"/>
      <c r="CV191" s="32" t="s">
        <v>50</v>
      </c>
      <c r="CW191" s="32" t="s">
        <v>39</v>
      </c>
      <c r="CX191" s="27"/>
      <c r="CY191" s="27"/>
      <c r="CZ191" s="32" t="s">
        <v>50</v>
      </c>
      <c r="DA191" s="32" t="s">
        <v>39</v>
      </c>
      <c r="DB191" s="27"/>
      <c r="DC191" s="27"/>
      <c r="DD191" s="32" t="s">
        <v>59</v>
      </c>
      <c r="DE191" s="32" t="s">
        <v>60</v>
      </c>
      <c r="DF191" s="27"/>
      <c r="DG191" s="27"/>
      <c r="DH191" s="32" t="s">
        <v>52</v>
      </c>
      <c r="DI191" s="32" t="s">
        <v>53</v>
      </c>
      <c r="DJ191" s="27"/>
      <c r="DK191" s="27"/>
      <c r="DL191" s="1" t="s">
        <v>31</v>
      </c>
      <c r="DM191" s="33"/>
    </row>
    <row r="192" spans="1:118" ht="15.75" customHeight="1" x14ac:dyDescent="0.25">
      <c r="A192" s="6">
        <v>191</v>
      </c>
      <c r="B192" s="6">
        <v>3</v>
      </c>
      <c r="C192" s="9" t="s">
        <v>198</v>
      </c>
      <c r="D192" s="8" t="s">
        <v>373</v>
      </c>
      <c r="E192" s="6">
        <v>159.88499999999999</v>
      </c>
      <c r="F192" s="6">
        <v>0</v>
      </c>
      <c r="G192" s="6">
        <v>159.88499999999999</v>
      </c>
      <c r="H192" s="10">
        <v>65.556240000000003</v>
      </c>
      <c r="I192" s="3">
        <f t="shared" si="7"/>
        <v>225.44123999999999</v>
      </c>
      <c r="J192" s="3">
        <f t="shared" si="6"/>
        <v>0</v>
      </c>
      <c r="K192" s="3">
        <f t="shared" si="8"/>
        <v>225.44123999999999</v>
      </c>
      <c r="L192" s="1" t="s">
        <v>28</v>
      </c>
      <c r="M192" s="1" t="s">
        <v>29</v>
      </c>
      <c r="N192" s="6"/>
      <c r="O192" s="6"/>
      <c r="P192" s="1" t="s">
        <v>30</v>
      </c>
      <c r="Q192" s="1" t="s">
        <v>34</v>
      </c>
      <c r="R192" s="6"/>
      <c r="S192" s="6"/>
      <c r="T192" s="1" t="s">
        <v>30</v>
      </c>
      <c r="U192" s="1" t="s">
        <v>32</v>
      </c>
      <c r="V192" s="6"/>
      <c r="W192" s="6"/>
      <c r="X192" s="6" t="s">
        <v>30</v>
      </c>
      <c r="Y192" s="6" t="s">
        <v>33</v>
      </c>
      <c r="Z192" s="6"/>
      <c r="AA192" s="6"/>
      <c r="AB192" s="1" t="s">
        <v>30</v>
      </c>
      <c r="AC192" s="1" t="s">
        <v>34</v>
      </c>
      <c r="AD192" s="6"/>
      <c r="AE192" s="6"/>
      <c r="AF192" s="1" t="s">
        <v>35</v>
      </c>
      <c r="AG192" s="1" t="s">
        <v>29</v>
      </c>
      <c r="AH192" s="6"/>
      <c r="AI192" s="6"/>
      <c r="AJ192" s="1" t="s">
        <v>36</v>
      </c>
      <c r="AK192" s="1" t="s">
        <v>37</v>
      </c>
      <c r="AL192" s="6"/>
      <c r="AM192" s="6"/>
      <c r="AN192" s="1" t="s">
        <v>38</v>
      </c>
      <c r="AO192" s="1" t="s">
        <v>39</v>
      </c>
      <c r="AP192" s="6"/>
      <c r="AQ192" s="6"/>
      <c r="AR192" s="1" t="s">
        <v>40</v>
      </c>
      <c r="AS192" s="1" t="s">
        <v>41</v>
      </c>
      <c r="AT192" s="6"/>
      <c r="AU192" s="6"/>
      <c r="AV192" s="6"/>
      <c r="AW192" s="6"/>
      <c r="AX192" s="6"/>
      <c r="AY192" s="6"/>
      <c r="AZ192" s="1" t="s">
        <v>42</v>
      </c>
      <c r="BA192" s="1" t="s">
        <v>39</v>
      </c>
      <c r="BB192" s="6"/>
      <c r="BC192" s="6"/>
      <c r="BD192" s="1" t="s">
        <v>42</v>
      </c>
      <c r="BE192" s="1" t="s">
        <v>33</v>
      </c>
      <c r="BF192" s="6"/>
      <c r="BG192" s="6"/>
      <c r="BH192" s="1" t="s">
        <v>42</v>
      </c>
      <c r="BI192" s="1" t="s">
        <v>39</v>
      </c>
      <c r="BJ192" s="6"/>
      <c r="BK192" s="11"/>
      <c r="BL192" s="1" t="s">
        <v>43</v>
      </c>
      <c r="BM192" s="1" t="s">
        <v>44</v>
      </c>
      <c r="BN192" s="6"/>
      <c r="BO192" s="6"/>
      <c r="BP192" s="1" t="s">
        <v>45</v>
      </c>
      <c r="BQ192" s="1" t="s">
        <v>44</v>
      </c>
      <c r="BR192" s="6"/>
      <c r="BS192" s="6"/>
      <c r="BT192" s="1" t="s">
        <v>46</v>
      </c>
      <c r="BU192" s="1" t="s">
        <v>47</v>
      </c>
      <c r="BV192" s="6"/>
      <c r="BW192" s="6"/>
      <c r="BX192" s="1" t="s">
        <v>46</v>
      </c>
      <c r="BY192" s="1" t="s">
        <v>41</v>
      </c>
      <c r="BZ192" s="6"/>
      <c r="CA192" s="6"/>
      <c r="CB192" s="1" t="s">
        <v>46</v>
      </c>
      <c r="CC192" s="1" t="s">
        <v>48</v>
      </c>
      <c r="CD192" s="6"/>
      <c r="CE192" s="6"/>
      <c r="CF192" s="1" t="s">
        <v>46</v>
      </c>
      <c r="CG192" s="1" t="s">
        <v>48</v>
      </c>
      <c r="CH192" s="6"/>
      <c r="CI192" s="6"/>
      <c r="CJ192" s="1" t="s">
        <v>46</v>
      </c>
      <c r="CK192" s="1" t="s">
        <v>39</v>
      </c>
      <c r="CL192" s="6"/>
      <c r="CM192" s="6"/>
      <c r="CN192" s="1" t="s">
        <v>49</v>
      </c>
      <c r="CO192" s="1" t="s">
        <v>39</v>
      </c>
      <c r="CP192" s="6"/>
      <c r="CQ192" s="6"/>
      <c r="CR192" s="1" t="s">
        <v>50</v>
      </c>
      <c r="CS192" s="1" t="s">
        <v>51</v>
      </c>
      <c r="CT192" s="6"/>
      <c r="CU192" s="6"/>
      <c r="CV192" s="1" t="s">
        <v>50</v>
      </c>
      <c r="CW192" s="1" t="s">
        <v>39</v>
      </c>
      <c r="CX192" s="6"/>
      <c r="CY192" s="6"/>
      <c r="CZ192" s="1" t="s">
        <v>50</v>
      </c>
      <c r="DA192" s="1" t="s">
        <v>39</v>
      </c>
      <c r="DB192" s="6"/>
      <c r="DC192" s="6"/>
      <c r="DD192" s="1" t="s">
        <v>59</v>
      </c>
      <c r="DE192" s="1" t="s">
        <v>60</v>
      </c>
      <c r="DF192" s="6"/>
      <c r="DG192" s="6"/>
      <c r="DH192" s="1" t="s">
        <v>52</v>
      </c>
      <c r="DI192" s="1" t="s">
        <v>53</v>
      </c>
      <c r="DJ192" s="6"/>
      <c r="DK192" s="6"/>
      <c r="DL192" s="1" t="s">
        <v>31</v>
      </c>
      <c r="DM192" s="11"/>
    </row>
    <row r="193" spans="1:118" ht="15.75" customHeight="1" x14ac:dyDescent="0.25">
      <c r="A193" s="6">
        <v>192</v>
      </c>
      <c r="B193" s="6">
        <v>3</v>
      </c>
      <c r="C193" s="9" t="s">
        <v>199</v>
      </c>
      <c r="D193" s="8" t="s">
        <v>373</v>
      </c>
      <c r="E193" s="6">
        <v>-44.825000000000003</v>
      </c>
      <c r="F193" s="6">
        <v>0</v>
      </c>
      <c r="G193" s="6">
        <v>-44.825000000000003</v>
      </c>
      <c r="H193" s="10">
        <v>96.103560000000002</v>
      </c>
      <c r="I193" s="3">
        <f t="shared" si="7"/>
        <v>51.278559999999999</v>
      </c>
      <c r="J193" s="3">
        <f t="shared" si="6"/>
        <v>0</v>
      </c>
      <c r="K193" s="3">
        <f t="shared" si="8"/>
        <v>51.278559999999999</v>
      </c>
      <c r="L193" s="1" t="s">
        <v>28</v>
      </c>
      <c r="M193" s="1" t="s">
        <v>29</v>
      </c>
      <c r="N193" s="6"/>
      <c r="O193" s="6"/>
      <c r="P193" s="1" t="s">
        <v>30</v>
      </c>
      <c r="Q193" s="1" t="s">
        <v>34</v>
      </c>
      <c r="R193" s="6"/>
      <c r="S193" s="6"/>
      <c r="T193" s="1" t="s">
        <v>30</v>
      </c>
      <c r="U193" s="1" t="s">
        <v>32</v>
      </c>
      <c r="V193" s="6"/>
      <c r="W193" s="6"/>
      <c r="X193" s="6" t="s">
        <v>30</v>
      </c>
      <c r="Y193" s="6" t="s">
        <v>33</v>
      </c>
      <c r="Z193" s="6"/>
      <c r="AA193" s="6"/>
      <c r="AB193" s="1" t="s">
        <v>30</v>
      </c>
      <c r="AC193" s="1" t="s">
        <v>34</v>
      </c>
      <c r="AD193" s="6"/>
      <c r="AE193" s="6"/>
      <c r="AF193" s="1" t="s">
        <v>35</v>
      </c>
      <c r="AG193" s="1" t="s">
        <v>29</v>
      </c>
      <c r="AH193" s="6"/>
      <c r="AI193" s="6"/>
      <c r="AJ193" s="1" t="s">
        <v>36</v>
      </c>
      <c r="AK193" s="1" t="s">
        <v>37</v>
      </c>
      <c r="AL193" s="6"/>
      <c r="AM193" s="6"/>
      <c r="AN193" s="1" t="s">
        <v>38</v>
      </c>
      <c r="AO193" s="1" t="s">
        <v>39</v>
      </c>
      <c r="AP193" s="6"/>
      <c r="AQ193" s="6"/>
      <c r="AR193" s="1" t="s">
        <v>40</v>
      </c>
      <c r="AS193" s="1" t="s">
        <v>41</v>
      </c>
      <c r="AT193" s="6"/>
      <c r="AU193" s="6"/>
      <c r="AV193" s="6"/>
      <c r="AW193" s="6"/>
      <c r="AX193" s="6"/>
      <c r="AY193" s="6"/>
      <c r="AZ193" s="1" t="s">
        <v>42</v>
      </c>
      <c r="BA193" s="1" t="s">
        <v>39</v>
      </c>
      <c r="BB193" s="6"/>
      <c r="BC193" s="6"/>
      <c r="BD193" s="1" t="s">
        <v>42</v>
      </c>
      <c r="BE193" s="1" t="s">
        <v>33</v>
      </c>
      <c r="BF193" s="6"/>
      <c r="BG193" s="6"/>
      <c r="BH193" s="1" t="s">
        <v>42</v>
      </c>
      <c r="BI193" s="1" t="s">
        <v>39</v>
      </c>
      <c r="BJ193" s="6"/>
      <c r="BK193" s="11"/>
      <c r="BL193" s="1" t="s">
        <v>43</v>
      </c>
      <c r="BM193" s="1" t="s">
        <v>44</v>
      </c>
      <c r="BN193" s="6"/>
      <c r="BO193" s="6"/>
      <c r="BP193" s="1" t="s">
        <v>45</v>
      </c>
      <c r="BQ193" s="1" t="s">
        <v>44</v>
      </c>
      <c r="BR193" s="6"/>
      <c r="BS193" s="6"/>
      <c r="BT193" s="1" t="s">
        <v>46</v>
      </c>
      <c r="BU193" s="1" t="s">
        <v>47</v>
      </c>
      <c r="BV193" s="6"/>
      <c r="BW193" s="6"/>
      <c r="BX193" s="1" t="s">
        <v>46</v>
      </c>
      <c r="BY193" s="1" t="s">
        <v>41</v>
      </c>
      <c r="BZ193" s="6"/>
      <c r="CA193" s="6"/>
      <c r="CB193" s="1" t="s">
        <v>46</v>
      </c>
      <c r="CC193" s="1" t="s">
        <v>48</v>
      </c>
      <c r="CD193" s="6"/>
      <c r="CE193" s="6"/>
      <c r="CF193" s="1" t="s">
        <v>46</v>
      </c>
      <c r="CG193" s="1" t="s">
        <v>48</v>
      </c>
      <c r="CH193" s="6"/>
      <c r="CI193" s="6"/>
      <c r="CJ193" s="1" t="s">
        <v>46</v>
      </c>
      <c r="CK193" s="1" t="s">
        <v>39</v>
      </c>
      <c r="CL193" s="6"/>
      <c r="CM193" s="6"/>
      <c r="CN193" s="1" t="s">
        <v>49</v>
      </c>
      <c r="CO193" s="1" t="s">
        <v>39</v>
      </c>
      <c r="CP193" s="6"/>
      <c r="CQ193" s="6"/>
      <c r="CR193" s="1" t="s">
        <v>50</v>
      </c>
      <c r="CS193" s="1" t="s">
        <v>51</v>
      </c>
      <c r="CT193" s="6"/>
      <c r="CU193" s="6"/>
      <c r="CV193" s="1" t="s">
        <v>50</v>
      </c>
      <c r="CW193" s="1" t="s">
        <v>39</v>
      </c>
      <c r="CX193" s="6"/>
      <c r="CY193" s="6"/>
      <c r="CZ193" s="1" t="s">
        <v>50</v>
      </c>
      <c r="DA193" s="1" t="s">
        <v>39</v>
      </c>
      <c r="DB193" s="6"/>
      <c r="DC193" s="6"/>
      <c r="DD193" s="1" t="s">
        <v>59</v>
      </c>
      <c r="DE193" s="1" t="s">
        <v>60</v>
      </c>
      <c r="DF193" s="6"/>
      <c r="DG193" s="6"/>
      <c r="DH193" s="1" t="s">
        <v>52</v>
      </c>
      <c r="DI193" s="1" t="s">
        <v>53</v>
      </c>
      <c r="DJ193" s="6"/>
      <c r="DK193" s="6"/>
      <c r="DL193" s="1" t="s">
        <v>31</v>
      </c>
      <c r="DM193" s="11"/>
    </row>
    <row r="194" spans="1:118" ht="15.75" customHeight="1" x14ac:dyDescent="0.25">
      <c r="A194" s="6">
        <v>193</v>
      </c>
      <c r="B194" s="6">
        <v>3</v>
      </c>
      <c r="C194" s="9" t="s">
        <v>200</v>
      </c>
      <c r="D194" s="8" t="s">
        <v>373</v>
      </c>
      <c r="E194" s="6">
        <v>1394.828</v>
      </c>
      <c r="F194" s="6">
        <v>13.411</v>
      </c>
      <c r="G194" s="6">
        <v>1377.7449999999999</v>
      </c>
      <c r="H194" s="10">
        <v>612.81852000000003</v>
      </c>
      <c r="I194" s="3">
        <f t="shared" si="7"/>
        <v>1990.5635199999999</v>
      </c>
      <c r="J194" s="3">
        <f t="shared" ref="J194:J257" si="9">O194+S194+W194+AA194+AE194+AI194+AM194+AQ194+AU194+AY194+BC194+BG194+BK194+BO194+BS194+BW194+CA194+CE194+CI194+CM194+CQ194+CU194+CY194+DC194+DG194+DK194+DM194</f>
        <v>0</v>
      </c>
      <c r="K194" s="3">
        <f t="shared" si="8"/>
        <v>1990.5635199999999</v>
      </c>
      <c r="L194" s="1" t="s">
        <v>28</v>
      </c>
      <c r="M194" s="1" t="s">
        <v>29</v>
      </c>
      <c r="N194" s="6"/>
      <c r="O194" s="6"/>
      <c r="P194" s="1" t="s">
        <v>30</v>
      </c>
      <c r="Q194" s="1" t="s">
        <v>34</v>
      </c>
      <c r="R194" s="6"/>
      <c r="S194" s="6"/>
      <c r="T194" s="1" t="s">
        <v>30</v>
      </c>
      <c r="U194" s="1" t="s">
        <v>32</v>
      </c>
      <c r="V194" s="6"/>
      <c r="W194" s="6"/>
      <c r="X194" s="6" t="s">
        <v>30</v>
      </c>
      <c r="Y194" s="6" t="s">
        <v>33</v>
      </c>
      <c r="Z194" s="6"/>
      <c r="AA194" s="6"/>
      <c r="AB194" s="1" t="s">
        <v>30</v>
      </c>
      <c r="AC194" s="1" t="s">
        <v>34</v>
      </c>
      <c r="AD194" s="6"/>
      <c r="AE194" s="6"/>
      <c r="AF194" s="1" t="s">
        <v>35</v>
      </c>
      <c r="AG194" s="1" t="s">
        <v>29</v>
      </c>
      <c r="AH194" s="6"/>
      <c r="AI194" s="6"/>
      <c r="AJ194" s="1" t="s">
        <v>36</v>
      </c>
      <c r="AK194" s="1" t="s">
        <v>37</v>
      </c>
      <c r="AL194" s="6"/>
      <c r="AM194" s="6"/>
      <c r="AN194" s="1" t="s">
        <v>38</v>
      </c>
      <c r="AO194" s="1" t="s">
        <v>39</v>
      </c>
      <c r="AP194" s="6"/>
      <c r="AQ194" s="6"/>
      <c r="AR194" s="1" t="s">
        <v>40</v>
      </c>
      <c r="AS194" s="1" t="s">
        <v>41</v>
      </c>
      <c r="AT194" s="6"/>
      <c r="AU194" s="6"/>
      <c r="AV194" s="6"/>
      <c r="AW194" s="6"/>
      <c r="AX194" s="6"/>
      <c r="AY194" s="6"/>
      <c r="AZ194" s="1" t="s">
        <v>42</v>
      </c>
      <c r="BA194" s="1" t="s">
        <v>39</v>
      </c>
      <c r="BB194" s="6"/>
      <c r="BC194" s="6"/>
      <c r="BD194" s="1" t="s">
        <v>42</v>
      </c>
      <c r="BE194" s="1" t="s">
        <v>33</v>
      </c>
      <c r="BF194" s="6"/>
      <c r="BG194" s="6"/>
      <c r="BH194" s="1" t="s">
        <v>42</v>
      </c>
      <c r="BI194" s="1" t="s">
        <v>39</v>
      </c>
      <c r="BJ194" s="6"/>
      <c r="BK194" s="11"/>
      <c r="BL194" s="1" t="s">
        <v>43</v>
      </c>
      <c r="BM194" s="1" t="s">
        <v>44</v>
      </c>
      <c r="BN194" s="6"/>
      <c r="BO194" s="6"/>
      <c r="BP194" s="1" t="s">
        <v>45</v>
      </c>
      <c r="BQ194" s="1" t="s">
        <v>44</v>
      </c>
      <c r="BR194" s="6"/>
      <c r="BS194" s="6"/>
      <c r="BT194" s="1" t="s">
        <v>46</v>
      </c>
      <c r="BU194" s="1" t="s">
        <v>47</v>
      </c>
      <c r="BV194" s="6"/>
      <c r="BW194" s="6"/>
      <c r="BX194" s="1" t="s">
        <v>46</v>
      </c>
      <c r="BY194" s="1" t="s">
        <v>41</v>
      </c>
      <c r="BZ194" s="6"/>
      <c r="CA194" s="6"/>
      <c r="CB194" s="1" t="s">
        <v>46</v>
      </c>
      <c r="CC194" s="1" t="s">
        <v>48</v>
      </c>
      <c r="CD194" s="6"/>
      <c r="CE194" s="6"/>
      <c r="CF194" s="1" t="s">
        <v>46</v>
      </c>
      <c r="CG194" s="1" t="s">
        <v>48</v>
      </c>
      <c r="CH194" s="6"/>
      <c r="CI194" s="6"/>
      <c r="CJ194" s="1" t="s">
        <v>46</v>
      </c>
      <c r="CK194" s="1" t="s">
        <v>39</v>
      </c>
      <c r="CL194" s="6"/>
      <c r="CM194" s="6"/>
      <c r="CN194" s="1" t="s">
        <v>49</v>
      </c>
      <c r="CO194" s="1" t="s">
        <v>39</v>
      </c>
      <c r="CP194" s="6"/>
      <c r="CQ194" s="6"/>
      <c r="CR194" s="1" t="s">
        <v>50</v>
      </c>
      <c r="CS194" s="1" t="s">
        <v>51</v>
      </c>
      <c r="CT194" s="6"/>
      <c r="CU194" s="6"/>
      <c r="CV194" s="1" t="s">
        <v>50</v>
      </c>
      <c r="CW194" s="1" t="s">
        <v>39</v>
      </c>
      <c r="CX194" s="6"/>
      <c r="CY194" s="6"/>
      <c r="CZ194" s="1" t="s">
        <v>50</v>
      </c>
      <c r="DA194" s="1" t="s">
        <v>39</v>
      </c>
      <c r="DB194" s="6"/>
      <c r="DC194" s="6"/>
      <c r="DD194" s="1" t="s">
        <v>59</v>
      </c>
      <c r="DE194" s="1" t="s">
        <v>60</v>
      </c>
      <c r="DF194" s="6"/>
      <c r="DG194" s="6"/>
      <c r="DH194" s="1" t="s">
        <v>52</v>
      </c>
      <c r="DI194" s="1" t="s">
        <v>53</v>
      </c>
      <c r="DJ194" s="6"/>
      <c r="DK194" s="6"/>
      <c r="DL194" s="1" t="s">
        <v>31</v>
      </c>
      <c r="DM194" s="11"/>
    </row>
    <row r="195" spans="1:118" s="42" customFormat="1" ht="15.75" customHeight="1" x14ac:dyDescent="0.25">
      <c r="A195" s="35">
        <v>194</v>
      </c>
      <c r="B195" s="35">
        <v>3</v>
      </c>
      <c r="C195" s="36" t="s">
        <v>429</v>
      </c>
      <c r="D195" s="37" t="s">
        <v>373</v>
      </c>
      <c r="E195" s="35">
        <v>-53.654000000000003</v>
      </c>
      <c r="F195" s="35">
        <v>57.345999999999997</v>
      </c>
      <c r="G195" s="35">
        <v>-112.068</v>
      </c>
      <c r="H195" s="38">
        <v>111.58212</v>
      </c>
      <c r="I195" s="39">
        <f t="shared" ref="I195:I258" si="10">(G195+H195)</f>
        <v>-0.48587999999999454</v>
      </c>
      <c r="J195" s="39">
        <f t="shared" si="9"/>
        <v>2.1659999999999999</v>
      </c>
      <c r="K195" s="3">
        <f t="shared" ref="K195:K258" si="11">I195-J195</f>
        <v>-2.6518799999999945</v>
      </c>
      <c r="L195" s="40" t="s">
        <v>28</v>
      </c>
      <c r="M195" s="40" t="s">
        <v>29</v>
      </c>
      <c r="N195" s="35"/>
      <c r="O195" s="35"/>
      <c r="P195" s="40" t="s">
        <v>30</v>
      </c>
      <c r="Q195" s="40" t="s">
        <v>34</v>
      </c>
      <c r="R195" s="35"/>
      <c r="S195" s="35"/>
      <c r="T195" s="40" t="s">
        <v>30</v>
      </c>
      <c r="U195" s="40" t="s">
        <v>32</v>
      </c>
      <c r="V195" s="35"/>
      <c r="W195" s="35"/>
      <c r="X195" s="35" t="s">
        <v>30</v>
      </c>
      <c r="Y195" s="35" t="s">
        <v>33</v>
      </c>
      <c r="Z195" s="35"/>
      <c r="AA195" s="35"/>
      <c r="AB195" s="40" t="s">
        <v>30</v>
      </c>
      <c r="AC195" s="40" t="s">
        <v>34</v>
      </c>
      <c r="AD195" s="35"/>
      <c r="AE195" s="35"/>
      <c r="AF195" s="40" t="s">
        <v>35</v>
      </c>
      <c r="AG195" s="40" t="s">
        <v>29</v>
      </c>
      <c r="AH195" s="35"/>
      <c r="AI195" s="35"/>
      <c r="AJ195" s="40" t="s">
        <v>36</v>
      </c>
      <c r="AK195" s="40" t="s">
        <v>37</v>
      </c>
      <c r="AL195" s="35"/>
      <c r="AM195" s="35"/>
      <c r="AN195" s="40" t="s">
        <v>38</v>
      </c>
      <c r="AO195" s="40" t="s">
        <v>39</v>
      </c>
      <c r="AP195" s="35"/>
      <c r="AQ195" s="35"/>
      <c r="AR195" s="40" t="s">
        <v>40</v>
      </c>
      <c r="AS195" s="40" t="s">
        <v>41</v>
      </c>
      <c r="AT195" s="35"/>
      <c r="AU195" s="35"/>
      <c r="AV195" s="35"/>
      <c r="AW195" s="35"/>
      <c r="AX195" s="35"/>
      <c r="AY195" s="35"/>
      <c r="AZ195" s="40" t="s">
        <v>42</v>
      </c>
      <c r="BA195" s="40" t="s">
        <v>39</v>
      </c>
      <c r="BB195" s="35"/>
      <c r="BC195" s="35"/>
      <c r="BD195" s="40" t="s">
        <v>42</v>
      </c>
      <c r="BE195" s="40" t="s">
        <v>33</v>
      </c>
      <c r="BF195" s="35"/>
      <c r="BG195" s="35"/>
      <c r="BH195" s="40" t="s">
        <v>42</v>
      </c>
      <c r="BI195" s="40" t="s">
        <v>39</v>
      </c>
      <c r="BJ195" s="35"/>
      <c r="BK195" s="41"/>
      <c r="BL195" s="40" t="s">
        <v>43</v>
      </c>
      <c r="BM195" s="40" t="s">
        <v>44</v>
      </c>
      <c r="BN195" s="35"/>
      <c r="BO195" s="35"/>
      <c r="BP195" s="40" t="s">
        <v>45</v>
      </c>
      <c r="BQ195" s="40" t="s">
        <v>44</v>
      </c>
      <c r="BR195" s="35"/>
      <c r="BS195" s="35"/>
      <c r="BT195" s="40" t="s">
        <v>46</v>
      </c>
      <c r="BU195" s="40" t="s">
        <v>47</v>
      </c>
      <c r="BV195" s="35"/>
      <c r="BW195" s="35"/>
      <c r="BX195" s="40" t="s">
        <v>46</v>
      </c>
      <c r="BY195" s="40" t="s">
        <v>41</v>
      </c>
      <c r="BZ195" s="35"/>
      <c r="CA195" s="35"/>
      <c r="CB195" s="40" t="s">
        <v>46</v>
      </c>
      <c r="CC195" s="40" t="s">
        <v>48</v>
      </c>
      <c r="CD195" s="35"/>
      <c r="CE195" s="35"/>
      <c r="CF195" s="40" t="s">
        <v>46</v>
      </c>
      <c r="CG195" s="40" t="s">
        <v>48</v>
      </c>
      <c r="CH195" s="35"/>
      <c r="CI195" s="35"/>
      <c r="CJ195" s="40" t="s">
        <v>46</v>
      </c>
      <c r="CK195" s="40" t="s">
        <v>39</v>
      </c>
      <c r="CL195" s="35"/>
      <c r="CM195" s="35"/>
      <c r="CN195" s="40" t="s">
        <v>49</v>
      </c>
      <c r="CO195" s="40" t="s">
        <v>39</v>
      </c>
      <c r="CP195" s="35"/>
      <c r="CQ195" s="35"/>
      <c r="CR195" s="40" t="s">
        <v>50</v>
      </c>
      <c r="CS195" s="40" t="s">
        <v>51</v>
      </c>
      <c r="CT195" s="35"/>
      <c r="CU195" s="35"/>
      <c r="CV195" s="40" t="s">
        <v>50</v>
      </c>
      <c r="CW195" s="40" t="s">
        <v>39</v>
      </c>
      <c r="CX195" s="35"/>
      <c r="CY195" s="35"/>
      <c r="CZ195" s="40" t="s">
        <v>50</v>
      </c>
      <c r="DA195" s="40" t="s">
        <v>39</v>
      </c>
      <c r="DB195" s="35"/>
      <c r="DC195" s="35"/>
      <c r="DD195" s="40" t="s">
        <v>59</v>
      </c>
      <c r="DE195" s="40" t="s">
        <v>60</v>
      </c>
      <c r="DF195" s="35"/>
      <c r="DG195" s="35"/>
      <c r="DH195" s="40" t="s">
        <v>52</v>
      </c>
      <c r="DI195" s="40" t="s">
        <v>53</v>
      </c>
      <c r="DJ195" s="35"/>
      <c r="DK195" s="35"/>
      <c r="DL195" s="40" t="s">
        <v>31</v>
      </c>
      <c r="DM195" s="41">
        <v>2.1659999999999999</v>
      </c>
      <c r="DN195" s="42" t="s">
        <v>518</v>
      </c>
    </row>
    <row r="196" spans="1:118" s="34" customFormat="1" ht="15.75" customHeight="1" x14ac:dyDescent="0.25">
      <c r="A196" s="27">
        <v>195</v>
      </c>
      <c r="B196" s="27">
        <v>3</v>
      </c>
      <c r="C196" s="28" t="s">
        <v>430</v>
      </c>
      <c r="D196" s="29" t="s">
        <v>373</v>
      </c>
      <c r="E196" s="27">
        <v>-49.62</v>
      </c>
      <c r="F196" s="27">
        <v>57.902000000000001</v>
      </c>
      <c r="G196" s="27">
        <v>-107.52200000000001</v>
      </c>
      <c r="H196" s="30">
        <v>69.006479999999996</v>
      </c>
      <c r="I196" s="31">
        <f t="shared" si="10"/>
        <v>-38.515520000000009</v>
      </c>
      <c r="J196" s="31">
        <f t="shared" si="9"/>
        <v>0</v>
      </c>
      <c r="K196" s="3">
        <f t="shared" si="11"/>
        <v>-38.515520000000009</v>
      </c>
      <c r="L196" s="32" t="s">
        <v>28</v>
      </c>
      <c r="M196" s="32" t="s">
        <v>29</v>
      </c>
      <c r="N196" s="27"/>
      <c r="O196" s="27"/>
      <c r="P196" s="32" t="s">
        <v>30</v>
      </c>
      <c r="Q196" s="32" t="s">
        <v>34</v>
      </c>
      <c r="R196" s="27"/>
      <c r="S196" s="27"/>
      <c r="T196" s="32" t="s">
        <v>30</v>
      </c>
      <c r="U196" s="32" t="s">
        <v>32</v>
      </c>
      <c r="V196" s="27"/>
      <c r="W196" s="27"/>
      <c r="X196" s="27" t="s">
        <v>30</v>
      </c>
      <c r="Y196" s="27" t="s">
        <v>33</v>
      </c>
      <c r="Z196" s="27"/>
      <c r="AA196" s="27"/>
      <c r="AB196" s="32" t="s">
        <v>30</v>
      </c>
      <c r="AC196" s="32" t="s">
        <v>34</v>
      </c>
      <c r="AD196" s="27"/>
      <c r="AE196" s="27"/>
      <c r="AF196" s="32" t="s">
        <v>35</v>
      </c>
      <c r="AG196" s="32" t="s">
        <v>29</v>
      </c>
      <c r="AH196" s="27"/>
      <c r="AI196" s="27"/>
      <c r="AJ196" s="32" t="s">
        <v>36</v>
      </c>
      <c r="AK196" s="32" t="s">
        <v>37</v>
      </c>
      <c r="AL196" s="27"/>
      <c r="AM196" s="27"/>
      <c r="AN196" s="32" t="s">
        <v>38</v>
      </c>
      <c r="AO196" s="32" t="s">
        <v>39</v>
      </c>
      <c r="AP196" s="27"/>
      <c r="AQ196" s="27"/>
      <c r="AR196" s="32" t="s">
        <v>40</v>
      </c>
      <c r="AS196" s="32" t="s">
        <v>41</v>
      </c>
      <c r="AT196" s="27"/>
      <c r="AU196" s="27"/>
      <c r="AV196" s="27"/>
      <c r="AW196" s="27"/>
      <c r="AX196" s="27"/>
      <c r="AY196" s="27"/>
      <c r="AZ196" s="32" t="s">
        <v>42</v>
      </c>
      <c r="BA196" s="32" t="s">
        <v>39</v>
      </c>
      <c r="BB196" s="27"/>
      <c r="BC196" s="27"/>
      <c r="BD196" s="32" t="s">
        <v>42</v>
      </c>
      <c r="BE196" s="32" t="s">
        <v>33</v>
      </c>
      <c r="BF196" s="27"/>
      <c r="BG196" s="27"/>
      <c r="BH196" s="32" t="s">
        <v>42</v>
      </c>
      <c r="BI196" s="32" t="s">
        <v>39</v>
      </c>
      <c r="BJ196" s="27"/>
      <c r="BK196" s="33"/>
      <c r="BL196" s="32" t="s">
        <v>43</v>
      </c>
      <c r="BM196" s="32" t="s">
        <v>44</v>
      </c>
      <c r="BN196" s="27"/>
      <c r="BO196" s="27"/>
      <c r="BP196" s="32" t="s">
        <v>45</v>
      </c>
      <c r="BQ196" s="32" t="s">
        <v>44</v>
      </c>
      <c r="BR196" s="27"/>
      <c r="BS196" s="27"/>
      <c r="BT196" s="32" t="s">
        <v>46</v>
      </c>
      <c r="BU196" s="32" t="s">
        <v>47</v>
      </c>
      <c r="BV196" s="27"/>
      <c r="BW196" s="27"/>
      <c r="BX196" s="32" t="s">
        <v>46</v>
      </c>
      <c r="BY196" s="32" t="s">
        <v>41</v>
      </c>
      <c r="BZ196" s="27"/>
      <c r="CA196" s="27"/>
      <c r="CB196" s="32" t="s">
        <v>46</v>
      </c>
      <c r="CC196" s="32" t="s">
        <v>48</v>
      </c>
      <c r="CD196" s="27"/>
      <c r="CE196" s="27"/>
      <c r="CF196" s="32" t="s">
        <v>46</v>
      </c>
      <c r="CG196" s="32" t="s">
        <v>48</v>
      </c>
      <c r="CH196" s="27"/>
      <c r="CI196" s="27"/>
      <c r="CJ196" s="32" t="s">
        <v>46</v>
      </c>
      <c r="CK196" s="32" t="s">
        <v>39</v>
      </c>
      <c r="CL196" s="27"/>
      <c r="CM196" s="27"/>
      <c r="CN196" s="32" t="s">
        <v>49</v>
      </c>
      <c r="CO196" s="32" t="s">
        <v>39</v>
      </c>
      <c r="CP196" s="27"/>
      <c r="CQ196" s="27"/>
      <c r="CR196" s="32" t="s">
        <v>50</v>
      </c>
      <c r="CS196" s="32" t="s">
        <v>51</v>
      </c>
      <c r="CT196" s="27"/>
      <c r="CU196" s="27"/>
      <c r="CV196" s="32" t="s">
        <v>50</v>
      </c>
      <c r="CW196" s="32" t="s">
        <v>39</v>
      </c>
      <c r="CX196" s="27"/>
      <c r="CY196" s="27"/>
      <c r="CZ196" s="32" t="s">
        <v>50</v>
      </c>
      <c r="DA196" s="32" t="s">
        <v>39</v>
      </c>
      <c r="DB196" s="27"/>
      <c r="DC196" s="27"/>
      <c r="DD196" s="32" t="s">
        <v>59</v>
      </c>
      <c r="DE196" s="32" t="s">
        <v>60</v>
      </c>
      <c r="DF196" s="27"/>
      <c r="DG196" s="27"/>
      <c r="DH196" s="32" t="s">
        <v>52</v>
      </c>
      <c r="DI196" s="32" t="s">
        <v>53</v>
      </c>
      <c r="DJ196" s="27"/>
      <c r="DK196" s="27"/>
      <c r="DL196" s="1" t="s">
        <v>31</v>
      </c>
      <c r="DM196" s="33"/>
    </row>
    <row r="197" spans="1:118" s="34" customFormat="1" ht="15.75" customHeight="1" x14ac:dyDescent="0.25">
      <c r="A197" s="27">
        <v>196</v>
      </c>
      <c r="B197" s="27">
        <v>3</v>
      </c>
      <c r="C197" s="28" t="s">
        <v>201</v>
      </c>
      <c r="D197" s="29" t="s">
        <v>373</v>
      </c>
      <c r="E197" s="27">
        <v>16.876000000000001</v>
      </c>
      <c r="F197" s="27">
        <v>284.86500000000001</v>
      </c>
      <c r="G197" s="27">
        <v>-267.98899999999998</v>
      </c>
      <c r="H197" s="30">
        <v>110.2572</v>
      </c>
      <c r="I197" s="31">
        <f t="shared" si="10"/>
        <v>-157.73179999999996</v>
      </c>
      <c r="J197" s="31">
        <f t="shared" si="9"/>
        <v>0</v>
      </c>
      <c r="K197" s="3">
        <f t="shared" si="11"/>
        <v>-157.73179999999996</v>
      </c>
      <c r="L197" s="32" t="s">
        <v>28</v>
      </c>
      <c r="M197" s="32" t="s">
        <v>29</v>
      </c>
      <c r="N197" s="27"/>
      <c r="O197" s="27"/>
      <c r="P197" s="32" t="s">
        <v>30</v>
      </c>
      <c r="Q197" s="32" t="s">
        <v>34</v>
      </c>
      <c r="R197" s="27"/>
      <c r="S197" s="27"/>
      <c r="T197" s="32" t="s">
        <v>30</v>
      </c>
      <c r="U197" s="32" t="s">
        <v>32</v>
      </c>
      <c r="V197" s="27"/>
      <c r="W197" s="27"/>
      <c r="X197" s="27" t="s">
        <v>30</v>
      </c>
      <c r="Y197" s="27" t="s">
        <v>33</v>
      </c>
      <c r="Z197" s="27"/>
      <c r="AA197" s="27"/>
      <c r="AB197" s="32" t="s">
        <v>30</v>
      </c>
      <c r="AC197" s="32" t="s">
        <v>34</v>
      </c>
      <c r="AD197" s="27"/>
      <c r="AE197" s="27"/>
      <c r="AF197" s="32" t="s">
        <v>35</v>
      </c>
      <c r="AG197" s="32" t="s">
        <v>29</v>
      </c>
      <c r="AH197" s="27"/>
      <c r="AI197" s="27"/>
      <c r="AJ197" s="32" t="s">
        <v>36</v>
      </c>
      <c r="AK197" s="32" t="s">
        <v>37</v>
      </c>
      <c r="AL197" s="27"/>
      <c r="AM197" s="27"/>
      <c r="AN197" s="32" t="s">
        <v>38</v>
      </c>
      <c r="AO197" s="32" t="s">
        <v>39</v>
      </c>
      <c r="AP197" s="27"/>
      <c r="AQ197" s="27"/>
      <c r="AR197" s="32" t="s">
        <v>40</v>
      </c>
      <c r="AS197" s="32" t="s">
        <v>41</v>
      </c>
      <c r="AT197" s="27"/>
      <c r="AU197" s="27"/>
      <c r="AV197" s="27"/>
      <c r="AW197" s="27"/>
      <c r="AX197" s="27"/>
      <c r="AY197" s="27"/>
      <c r="AZ197" s="32" t="s">
        <v>42</v>
      </c>
      <c r="BA197" s="32" t="s">
        <v>39</v>
      </c>
      <c r="BB197" s="27"/>
      <c r="BC197" s="27"/>
      <c r="BD197" s="32" t="s">
        <v>42</v>
      </c>
      <c r="BE197" s="32" t="s">
        <v>33</v>
      </c>
      <c r="BF197" s="27"/>
      <c r="BG197" s="27"/>
      <c r="BH197" s="32" t="s">
        <v>42</v>
      </c>
      <c r="BI197" s="32" t="s">
        <v>39</v>
      </c>
      <c r="BJ197" s="27"/>
      <c r="BK197" s="33"/>
      <c r="BL197" s="32" t="s">
        <v>43</v>
      </c>
      <c r="BM197" s="32" t="s">
        <v>44</v>
      </c>
      <c r="BN197" s="27"/>
      <c r="BO197" s="27"/>
      <c r="BP197" s="32" t="s">
        <v>45</v>
      </c>
      <c r="BQ197" s="32" t="s">
        <v>44</v>
      </c>
      <c r="BR197" s="27"/>
      <c r="BS197" s="27"/>
      <c r="BT197" s="32" t="s">
        <v>46</v>
      </c>
      <c r="BU197" s="32" t="s">
        <v>47</v>
      </c>
      <c r="BV197" s="27"/>
      <c r="BW197" s="27"/>
      <c r="BX197" s="32" t="s">
        <v>46</v>
      </c>
      <c r="BY197" s="32" t="s">
        <v>41</v>
      </c>
      <c r="BZ197" s="27"/>
      <c r="CA197" s="27"/>
      <c r="CB197" s="32" t="s">
        <v>46</v>
      </c>
      <c r="CC197" s="32" t="s">
        <v>48</v>
      </c>
      <c r="CD197" s="27"/>
      <c r="CE197" s="27"/>
      <c r="CF197" s="32" t="s">
        <v>46</v>
      </c>
      <c r="CG197" s="32" t="s">
        <v>48</v>
      </c>
      <c r="CH197" s="27"/>
      <c r="CI197" s="27"/>
      <c r="CJ197" s="32" t="s">
        <v>46</v>
      </c>
      <c r="CK197" s="32" t="s">
        <v>39</v>
      </c>
      <c r="CL197" s="27"/>
      <c r="CM197" s="27"/>
      <c r="CN197" s="32" t="s">
        <v>49</v>
      </c>
      <c r="CO197" s="32" t="s">
        <v>39</v>
      </c>
      <c r="CP197" s="27"/>
      <c r="CQ197" s="27"/>
      <c r="CR197" s="32" t="s">
        <v>50</v>
      </c>
      <c r="CS197" s="32" t="s">
        <v>51</v>
      </c>
      <c r="CT197" s="27"/>
      <c r="CU197" s="27"/>
      <c r="CV197" s="32" t="s">
        <v>50</v>
      </c>
      <c r="CW197" s="32" t="s">
        <v>39</v>
      </c>
      <c r="CX197" s="27"/>
      <c r="CY197" s="27"/>
      <c r="CZ197" s="32" t="s">
        <v>50</v>
      </c>
      <c r="DA197" s="32" t="s">
        <v>39</v>
      </c>
      <c r="DB197" s="27"/>
      <c r="DC197" s="27"/>
      <c r="DD197" s="32" t="s">
        <v>59</v>
      </c>
      <c r="DE197" s="32" t="s">
        <v>60</v>
      </c>
      <c r="DF197" s="27"/>
      <c r="DG197" s="27"/>
      <c r="DH197" s="32" t="s">
        <v>52</v>
      </c>
      <c r="DI197" s="32" t="s">
        <v>53</v>
      </c>
      <c r="DJ197" s="27"/>
      <c r="DK197" s="27"/>
      <c r="DL197" s="1" t="s">
        <v>31</v>
      </c>
      <c r="DM197" s="33"/>
    </row>
    <row r="198" spans="1:118" s="34" customFormat="1" ht="15.75" customHeight="1" x14ac:dyDescent="0.25">
      <c r="A198" s="27">
        <v>197</v>
      </c>
      <c r="B198" s="27">
        <v>3</v>
      </c>
      <c r="C198" s="28" t="s">
        <v>202</v>
      </c>
      <c r="D198" s="29" t="s">
        <v>373</v>
      </c>
      <c r="E198" s="27">
        <v>398.49799999999999</v>
      </c>
      <c r="F198" s="27">
        <v>11.420999999999999</v>
      </c>
      <c r="G198" s="27">
        <v>-148.19499999999999</v>
      </c>
      <c r="H198" s="30">
        <v>143.36544000000001</v>
      </c>
      <c r="I198" s="31">
        <f t="shared" si="10"/>
        <v>-4.8295599999999865</v>
      </c>
      <c r="J198" s="31">
        <f t="shared" si="9"/>
        <v>0</v>
      </c>
      <c r="K198" s="3">
        <f t="shared" si="11"/>
        <v>-4.8295599999999865</v>
      </c>
      <c r="L198" s="32" t="s">
        <v>28</v>
      </c>
      <c r="M198" s="32" t="s">
        <v>29</v>
      </c>
      <c r="N198" s="27"/>
      <c r="O198" s="27"/>
      <c r="P198" s="32" t="s">
        <v>30</v>
      </c>
      <c r="Q198" s="32" t="s">
        <v>34</v>
      </c>
      <c r="R198" s="27"/>
      <c r="S198" s="27"/>
      <c r="T198" s="32" t="s">
        <v>30</v>
      </c>
      <c r="U198" s="32" t="s">
        <v>32</v>
      </c>
      <c r="V198" s="27"/>
      <c r="W198" s="27"/>
      <c r="X198" s="27" t="s">
        <v>30</v>
      </c>
      <c r="Y198" s="27" t="s">
        <v>33</v>
      </c>
      <c r="Z198" s="27"/>
      <c r="AA198" s="27"/>
      <c r="AB198" s="32" t="s">
        <v>30</v>
      </c>
      <c r="AC198" s="32" t="s">
        <v>34</v>
      </c>
      <c r="AD198" s="27"/>
      <c r="AE198" s="27"/>
      <c r="AF198" s="32" t="s">
        <v>35</v>
      </c>
      <c r="AG198" s="32" t="s">
        <v>29</v>
      </c>
      <c r="AH198" s="27"/>
      <c r="AI198" s="27"/>
      <c r="AJ198" s="32" t="s">
        <v>36</v>
      </c>
      <c r="AK198" s="32" t="s">
        <v>37</v>
      </c>
      <c r="AL198" s="27"/>
      <c r="AM198" s="27"/>
      <c r="AN198" s="32" t="s">
        <v>38</v>
      </c>
      <c r="AO198" s="32" t="s">
        <v>39</v>
      </c>
      <c r="AP198" s="27"/>
      <c r="AQ198" s="27"/>
      <c r="AR198" s="32" t="s">
        <v>40</v>
      </c>
      <c r="AS198" s="32" t="s">
        <v>41</v>
      </c>
      <c r="AT198" s="27"/>
      <c r="AU198" s="27"/>
      <c r="AV198" s="27"/>
      <c r="AW198" s="27"/>
      <c r="AX198" s="27"/>
      <c r="AY198" s="27"/>
      <c r="AZ198" s="32" t="s">
        <v>42</v>
      </c>
      <c r="BA198" s="32" t="s">
        <v>39</v>
      </c>
      <c r="BB198" s="27"/>
      <c r="BC198" s="27"/>
      <c r="BD198" s="32" t="s">
        <v>42</v>
      </c>
      <c r="BE198" s="32" t="s">
        <v>33</v>
      </c>
      <c r="BF198" s="27"/>
      <c r="BG198" s="27"/>
      <c r="BH198" s="32" t="s">
        <v>42</v>
      </c>
      <c r="BI198" s="32" t="s">
        <v>39</v>
      </c>
      <c r="BJ198" s="27"/>
      <c r="BK198" s="33"/>
      <c r="BL198" s="32" t="s">
        <v>43</v>
      </c>
      <c r="BM198" s="32" t="s">
        <v>44</v>
      </c>
      <c r="BN198" s="27"/>
      <c r="BO198" s="27"/>
      <c r="BP198" s="32" t="s">
        <v>45</v>
      </c>
      <c r="BQ198" s="32" t="s">
        <v>44</v>
      </c>
      <c r="BR198" s="27"/>
      <c r="BS198" s="27"/>
      <c r="BT198" s="32" t="s">
        <v>46</v>
      </c>
      <c r="BU198" s="32" t="s">
        <v>47</v>
      </c>
      <c r="BV198" s="27"/>
      <c r="BW198" s="27"/>
      <c r="BX198" s="32" t="s">
        <v>46</v>
      </c>
      <c r="BY198" s="32" t="s">
        <v>41</v>
      </c>
      <c r="BZ198" s="27"/>
      <c r="CA198" s="27"/>
      <c r="CB198" s="32" t="s">
        <v>46</v>
      </c>
      <c r="CC198" s="32" t="s">
        <v>48</v>
      </c>
      <c r="CD198" s="27"/>
      <c r="CE198" s="27"/>
      <c r="CF198" s="32" t="s">
        <v>46</v>
      </c>
      <c r="CG198" s="32" t="s">
        <v>48</v>
      </c>
      <c r="CH198" s="27"/>
      <c r="CI198" s="27"/>
      <c r="CJ198" s="32" t="s">
        <v>46</v>
      </c>
      <c r="CK198" s="32" t="s">
        <v>39</v>
      </c>
      <c r="CL198" s="27"/>
      <c r="CM198" s="27"/>
      <c r="CN198" s="32" t="s">
        <v>49</v>
      </c>
      <c r="CO198" s="32" t="s">
        <v>39</v>
      </c>
      <c r="CP198" s="27"/>
      <c r="CQ198" s="27"/>
      <c r="CR198" s="32" t="s">
        <v>50</v>
      </c>
      <c r="CS198" s="32" t="s">
        <v>51</v>
      </c>
      <c r="CT198" s="27"/>
      <c r="CU198" s="27"/>
      <c r="CV198" s="32" t="s">
        <v>50</v>
      </c>
      <c r="CW198" s="32" t="s">
        <v>39</v>
      </c>
      <c r="CX198" s="27"/>
      <c r="CY198" s="27"/>
      <c r="CZ198" s="32" t="s">
        <v>50</v>
      </c>
      <c r="DA198" s="32" t="s">
        <v>39</v>
      </c>
      <c r="DB198" s="27"/>
      <c r="DC198" s="27"/>
      <c r="DD198" s="32" t="s">
        <v>59</v>
      </c>
      <c r="DE198" s="32" t="s">
        <v>60</v>
      </c>
      <c r="DF198" s="27"/>
      <c r="DG198" s="27"/>
      <c r="DH198" s="32" t="s">
        <v>52</v>
      </c>
      <c r="DI198" s="32" t="s">
        <v>53</v>
      </c>
      <c r="DJ198" s="27"/>
      <c r="DK198" s="27"/>
      <c r="DL198" s="1" t="s">
        <v>31</v>
      </c>
      <c r="DM198" s="33"/>
    </row>
    <row r="199" spans="1:118" s="34" customFormat="1" ht="15.75" customHeight="1" x14ac:dyDescent="0.25">
      <c r="A199" s="27">
        <v>198</v>
      </c>
      <c r="B199" s="27">
        <v>2</v>
      </c>
      <c r="C199" s="28" t="s">
        <v>431</v>
      </c>
      <c r="D199" s="29" t="s">
        <v>373</v>
      </c>
      <c r="E199" s="27">
        <v>-21.146000000000001</v>
      </c>
      <c r="F199" s="27">
        <v>5.944</v>
      </c>
      <c r="G199" s="27">
        <v>-27.09</v>
      </c>
      <c r="H199" s="30">
        <v>26.275200000000002</v>
      </c>
      <c r="I199" s="31">
        <f t="shared" si="10"/>
        <v>-0.81479999999999819</v>
      </c>
      <c r="J199" s="31">
        <f t="shared" si="9"/>
        <v>0</v>
      </c>
      <c r="K199" s="3">
        <f t="shared" si="11"/>
        <v>-0.81479999999999819</v>
      </c>
      <c r="L199" s="32" t="s">
        <v>28</v>
      </c>
      <c r="M199" s="32" t="s">
        <v>29</v>
      </c>
      <c r="N199" s="27"/>
      <c r="O199" s="27"/>
      <c r="P199" s="32" t="s">
        <v>30</v>
      </c>
      <c r="Q199" s="32" t="s">
        <v>34</v>
      </c>
      <c r="R199" s="27"/>
      <c r="S199" s="27"/>
      <c r="T199" s="32" t="s">
        <v>30</v>
      </c>
      <c r="U199" s="32" t="s">
        <v>32</v>
      </c>
      <c r="V199" s="27"/>
      <c r="W199" s="27"/>
      <c r="X199" s="27" t="s">
        <v>30</v>
      </c>
      <c r="Y199" s="27" t="s">
        <v>33</v>
      </c>
      <c r="Z199" s="27"/>
      <c r="AA199" s="27"/>
      <c r="AB199" s="32" t="s">
        <v>30</v>
      </c>
      <c r="AC199" s="32" t="s">
        <v>34</v>
      </c>
      <c r="AD199" s="27"/>
      <c r="AE199" s="27"/>
      <c r="AF199" s="32" t="s">
        <v>35</v>
      </c>
      <c r="AG199" s="32" t="s">
        <v>29</v>
      </c>
      <c r="AH199" s="27"/>
      <c r="AI199" s="27"/>
      <c r="AJ199" s="32" t="s">
        <v>36</v>
      </c>
      <c r="AK199" s="32" t="s">
        <v>37</v>
      </c>
      <c r="AL199" s="27"/>
      <c r="AM199" s="27"/>
      <c r="AN199" s="32" t="s">
        <v>38</v>
      </c>
      <c r="AO199" s="32" t="s">
        <v>39</v>
      </c>
      <c r="AP199" s="27"/>
      <c r="AQ199" s="27"/>
      <c r="AR199" s="32" t="s">
        <v>40</v>
      </c>
      <c r="AS199" s="32" t="s">
        <v>41</v>
      </c>
      <c r="AT199" s="27"/>
      <c r="AU199" s="27"/>
      <c r="AV199" s="27"/>
      <c r="AW199" s="27"/>
      <c r="AX199" s="27"/>
      <c r="AY199" s="27"/>
      <c r="AZ199" s="32" t="s">
        <v>42</v>
      </c>
      <c r="BA199" s="32" t="s">
        <v>39</v>
      </c>
      <c r="BB199" s="27"/>
      <c r="BC199" s="27"/>
      <c r="BD199" s="32" t="s">
        <v>42</v>
      </c>
      <c r="BE199" s="32" t="s">
        <v>33</v>
      </c>
      <c r="BF199" s="27"/>
      <c r="BG199" s="27"/>
      <c r="BH199" s="32" t="s">
        <v>42</v>
      </c>
      <c r="BI199" s="32" t="s">
        <v>39</v>
      </c>
      <c r="BJ199" s="27"/>
      <c r="BK199" s="33"/>
      <c r="BL199" s="32" t="s">
        <v>43</v>
      </c>
      <c r="BM199" s="32" t="s">
        <v>44</v>
      </c>
      <c r="BN199" s="27"/>
      <c r="BO199" s="27"/>
      <c r="BP199" s="32" t="s">
        <v>45</v>
      </c>
      <c r="BQ199" s="32" t="s">
        <v>44</v>
      </c>
      <c r="BR199" s="27"/>
      <c r="BS199" s="27"/>
      <c r="BT199" s="32" t="s">
        <v>46</v>
      </c>
      <c r="BU199" s="32" t="s">
        <v>47</v>
      </c>
      <c r="BV199" s="27"/>
      <c r="BW199" s="27"/>
      <c r="BX199" s="32" t="s">
        <v>46</v>
      </c>
      <c r="BY199" s="32" t="s">
        <v>41</v>
      </c>
      <c r="BZ199" s="27"/>
      <c r="CA199" s="27"/>
      <c r="CB199" s="32" t="s">
        <v>46</v>
      </c>
      <c r="CC199" s="32" t="s">
        <v>48</v>
      </c>
      <c r="CD199" s="27"/>
      <c r="CE199" s="27"/>
      <c r="CF199" s="32" t="s">
        <v>46</v>
      </c>
      <c r="CG199" s="32" t="s">
        <v>48</v>
      </c>
      <c r="CH199" s="27"/>
      <c r="CI199" s="27"/>
      <c r="CJ199" s="32" t="s">
        <v>46</v>
      </c>
      <c r="CK199" s="32" t="s">
        <v>39</v>
      </c>
      <c r="CL199" s="27"/>
      <c r="CM199" s="27"/>
      <c r="CN199" s="32" t="s">
        <v>49</v>
      </c>
      <c r="CO199" s="32" t="s">
        <v>39</v>
      </c>
      <c r="CP199" s="27"/>
      <c r="CQ199" s="27"/>
      <c r="CR199" s="32" t="s">
        <v>50</v>
      </c>
      <c r="CS199" s="32" t="s">
        <v>51</v>
      </c>
      <c r="CT199" s="27"/>
      <c r="CU199" s="27"/>
      <c r="CV199" s="32" t="s">
        <v>50</v>
      </c>
      <c r="CW199" s="32" t="s">
        <v>39</v>
      </c>
      <c r="CX199" s="27"/>
      <c r="CY199" s="27"/>
      <c r="CZ199" s="32" t="s">
        <v>50</v>
      </c>
      <c r="DA199" s="32" t="s">
        <v>39</v>
      </c>
      <c r="DB199" s="27"/>
      <c r="DC199" s="27"/>
      <c r="DD199" s="32" t="s">
        <v>59</v>
      </c>
      <c r="DE199" s="32" t="s">
        <v>60</v>
      </c>
      <c r="DF199" s="27"/>
      <c r="DG199" s="27"/>
      <c r="DH199" s="32" t="s">
        <v>52</v>
      </c>
      <c r="DI199" s="32" t="s">
        <v>53</v>
      </c>
      <c r="DJ199" s="27"/>
      <c r="DK199" s="27"/>
      <c r="DL199" s="1" t="s">
        <v>31</v>
      </c>
      <c r="DM199" s="33"/>
    </row>
    <row r="200" spans="1:118" s="42" customFormat="1" ht="15.75" customHeight="1" x14ac:dyDescent="0.25">
      <c r="A200" s="35">
        <v>199</v>
      </c>
      <c r="B200" s="35">
        <v>2</v>
      </c>
      <c r="C200" s="36" t="s">
        <v>432</v>
      </c>
      <c r="D200" s="37" t="s">
        <v>373</v>
      </c>
      <c r="E200" s="35">
        <v>-39.912999999999997</v>
      </c>
      <c r="F200" s="35">
        <v>3.9849999999999999</v>
      </c>
      <c r="G200" s="35">
        <v>-43.898000000000003</v>
      </c>
      <c r="H200" s="38">
        <v>38.714399999999998</v>
      </c>
      <c r="I200" s="39">
        <f t="shared" si="10"/>
        <v>-5.1836000000000055</v>
      </c>
      <c r="J200" s="39">
        <f t="shared" si="9"/>
        <v>1.9219999999999999</v>
      </c>
      <c r="K200" s="3">
        <f t="shared" si="11"/>
        <v>-7.1056000000000052</v>
      </c>
      <c r="L200" s="40" t="s">
        <v>28</v>
      </c>
      <c r="M200" s="40" t="s">
        <v>29</v>
      </c>
      <c r="N200" s="35"/>
      <c r="O200" s="35"/>
      <c r="P200" s="40" t="s">
        <v>30</v>
      </c>
      <c r="Q200" s="40" t="s">
        <v>34</v>
      </c>
      <c r="R200" s="35"/>
      <c r="S200" s="35"/>
      <c r="T200" s="40" t="s">
        <v>30</v>
      </c>
      <c r="U200" s="40" t="s">
        <v>32</v>
      </c>
      <c r="V200" s="35"/>
      <c r="W200" s="35"/>
      <c r="X200" s="35" t="s">
        <v>30</v>
      </c>
      <c r="Y200" s="35" t="s">
        <v>33</v>
      </c>
      <c r="Z200" s="35"/>
      <c r="AA200" s="35"/>
      <c r="AB200" s="40" t="s">
        <v>30</v>
      </c>
      <c r="AC200" s="40" t="s">
        <v>34</v>
      </c>
      <c r="AD200" s="35"/>
      <c r="AE200" s="35"/>
      <c r="AF200" s="40" t="s">
        <v>35</v>
      </c>
      <c r="AG200" s="40" t="s">
        <v>29</v>
      </c>
      <c r="AH200" s="35"/>
      <c r="AI200" s="35"/>
      <c r="AJ200" s="40" t="s">
        <v>36</v>
      </c>
      <c r="AK200" s="40" t="s">
        <v>37</v>
      </c>
      <c r="AL200" s="35"/>
      <c r="AM200" s="35"/>
      <c r="AN200" s="40" t="s">
        <v>38</v>
      </c>
      <c r="AO200" s="40" t="s">
        <v>39</v>
      </c>
      <c r="AP200" s="35"/>
      <c r="AQ200" s="35"/>
      <c r="AR200" s="40" t="s">
        <v>40</v>
      </c>
      <c r="AS200" s="40" t="s">
        <v>41</v>
      </c>
      <c r="AT200" s="35"/>
      <c r="AU200" s="35"/>
      <c r="AV200" s="35"/>
      <c r="AW200" s="35"/>
      <c r="AX200" s="35"/>
      <c r="AY200" s="35"/>
      <c r="AZ200" s="40" t="s">
        <v>42</v>
      </c>
      <c r="BA200" s="40" t="s">
        <v>39</v>
      </c>
      <c r="BB200" s="35"/>
      <c r="BC200" s="35"/>
      <c r="BD200" s="40" t="s">
        <v>42</v>
      </c>
      <c r="BE200" s="40" t="s">
        <v>33</v>
      </c>
      <c r="BF200" s="35"/>
      <c r="BG200" s="35"/>
      <c r="BH200" s="40" t="s">
        <v>42</v>
      </c>
      <c r="BI200" s="40" t="s">
        <v>39</v>
      </c>
      <c r="BJ200" s="35"/>
      <c r="BK200" s="41"/>
      <c r="BL200" s="40" t="s">
        <v>43</v>
      </c>
      <c r="BM200" s="40" t="s">
        <v>44</v>
      </c>
      <c r="BN200" s="35"/>
      <c r="BO200" s="35"/>
      <c r="BP200" s="40" t="s">
        <v>45</v>
      </c>
      <c r="BQ200" s="40" t="s">
        <v>44</v>
      </c>
      <c r="BR200" s="35"/>
      <c r="BS200" s="35"/>
      <c r="BT200" s="40" t="s">
        <v>46</v>
      </c>
      <c r="BU200" s="40" t="s">
        <v>47</v>
      </c>
      <c r="BV200" s="35"/>
      <c r="BW200" s="35"/>
      <c r="BX200" s="40" t="s">
        <v>46</v>
      </c>
      <c r="BY200" s="40" t="s">
        <v>41</v>
      </c>
      <c r="BZ200" s="35"/>
      <c r="CA200" s="35"/>
      <c r="CB200" s="40" t="s">
        <v>46</v>
      </c>
      <c r="CC200" s="40" t="s">
        <v>48</v>
      </c>
      <c r="CD200" s="35"/>
      <c r="CE200" s="35"/>
      <c r="CF200" s="40" t="s">
        <v>46</v>
      </c>
      <c r="CG200" s="40" t="s">
        <v>48</v>
      </c>
      <c r="CH200" s="35"/>
      <c r="CI200" s="35"/>
      <c r="CJ200" s="40" t="s">
        <v>46</v>
      </c>
      <c r="CK200" s="40" t="s">
        <v>39</v>
      </c>
      <c r="CL200" s="35"/>
      <c r="CM200" s="35"/>
      <c r="CN200" s="40" t="s">
        <v>49</v>
      </c>
      <c r="CO200" s="40" t="s">
        <v>39</v>
      </c>
      <c r="CP200" s="35"/>
      <c r="CQ200" s="35"/>
      <c r="CR200" s="40" t="s">
        <v>50</v>
      </c>
      <c r="CS200" s="40" t="s">
        <v>51</v>
      </c>
      <c r="CT200" s="35"/>
      <c r="CU200" s="35"/>
      <c r="CV200" s="40" t="s">
        <v>50</v>
      </c>
      <c r="CW200" s="40" t="s">
        <v>39</v>
      </c>
      <c r="CX200" s="35"/>
      <c r="CY200" s="35"/>
      <c r="CZ200" s="40" t="s">
        <v>50</v>
      </c>
      <c r="DA200" s="40" t="s">
        <v>39</v>
      </c>
      <c r="DB200" s="35"/>
      <c r="DC200" s="35"/>
      <c r="DD200" s="40" t="s">
        <v>59</v>
      </c>
      <c r="DE200" s="40" t="s">
        <v>60</v>
      </c>
      <c r="DF200" s="35"/>
      <c r="DG200" s="35"/>
      <c r="DH200" s="40" t="s">
        <v>52</v>
      </c>
      <c r="DI200" s="40" t="s">
        <v>53</v>
      </c>
      <c r="DJ200" s="35"/>
      <c r="DK200" s="35"/>
      <c r="DL200" s="40" t="s">
        <v>31</v>
      </c>
      <c r="DM200" s="41">
        <v>1.9219999999999999</v>
      </c>
      <c r="DN200" s="42" t="s">
        <v>518</v>
      </c>
    </row>
    <row r="201" spans="1:118" ht="15.75" customHeight="1" x14ac:dyDescent="0.25">
      <c r="A201" s="6">
        <v>200</v>
      </c>
      <c r="B201" s="6">
        <v>2</v>
      </c>
      <c r="C201" s="9" t="s">
        <v>203</v>
      </c>
      <c r="D201" s="8" t="s">
        <v>373</v>
      </c>
      <c r="E201" s="6">
        <v>97.114000000000004</v>
      </c>
      <c r="F201" s="6">
        <v>0</v>
      </c>
      <c r="G201" s="6">
        <v>94.233999999999995</v>
      </c>
      <c r="H201" s="10">
        <v>47.586480000000002</v>
      </c>
      <c r="I201" s="3">
        <f t="shared" si="10"/>
        <v>141.82048</v>
      </c>
      <c r="J201" s="3">
        <f t="shared" si="9"/>
        <v>0</v>
      </c>
      <c r="K201" s="3">
        <f t="shared" si="11"/>
        <v>141.82048</v>
      </c>
      <c r="L201" s="1" t="s">
        <v>28</v>
      </c>
      <c r="M201" s="1" t="s">
        <v>29</v>
      </c>
      <c r="N201" s="6"/>
      <c r="O201" s="6"/>
      <c r="P201" s="1" t="s">
        <v>30</v>
      </c>
      <c r="Q201" s="1" t="s">
        <v>34</v>
      </c>
      <c r="R201" s="6"/>
      <c r="S201" s="6"/>
      <c r="T201" s="1" t="s">
        <v>30</v>
      </c>
      <c r="U201" s="1" t="s">
        <v>32</v>
      </c>
      <c r="V201" s="6"/>
      <c r="W201" s="6"/>
      <c r="X201" s="6" t="s">
        <v>30</v>
      </c>
      <c r="Y201" s="6" t="s">
        <v>33</v>
      </c>
      <c r="Z201" s="6"/>
      <c r="AA201" s="6"/>
      <c r="AB201" s="1" t="s">
        <v>30</v>
      </c>
      <c r="AC201" s="1" t="s">
        <v>34</v>
      </c>
      <c r="AD201" s="6"/>
      <c r="AE201" s="6"/>
      <c r="AF201" s="1" t="s">
        <v>35</v>
      </c>
      <c r="AG201" s="1" t="s">
        <v>29</v>
      </c>
      <c r="AH201" s="6"/>
      <c r="AI201" s="6"/>
      <c r="AJ201" s="1" t="s">
        <v>36</v>
      </c>
      <c r="AK201" s="1" t="s">
        <v>37</v>
      </c>
      <c r="AL201" s="6"/>
      <c r="AM201" s="6"/>
      <c r="AN201" s="1" t="s">
        <v>38</v>
      </c>
      <c r="AO201" s="1" t="s">
        <v>39</v>
      </c>
      <c r="AP201" s="6"/>
      <c r="AQ201" s="6"/>
      <c r="AR201" s="1" t="s">
        <v>40</v>
      </c>
      <c r="AS201" s="1" t="s">
        <v>41</v>
      </c>
      <c r="AT201" s="6"/>
      <c r="AU201" s="6"/>
      <c r="AV201" s="6"/>
      <c r="AW201" s="6"/>
      <c r="AX201" s="6"/>
      <c r="AY201" s="6"/>
      <c r="AZ201" s="1" t="s">
        <v>42</v>
      </c>
      <c r="BA201" s="1" t="s">
        <v>39</v>
      </c>
      <c r="BB201" s="6"/>
      <c r="BC201" s="6"/>
      <c r="BD201" s="1" t="s">
        <v>42</v>
      </c>
      <c r="BE201" s="1" t="s">
        <v>33</v>
      </c>
      <c r="BF201" s="6"/>
      <c r="BG201" s="6"/>
      <c r="BH201" s="1" t="s">
        <v>42</v>
      </c>
      <c r="BI201" s="1" t="s">
        <v>39</v>
      </c>
      <c r="BJ201" s="6"/>
      <c r="BK201" s="11"/>
      <c r="BL201" s="1" t="s">
        <v>43</v>
      </c>
      <c r="BM201" s="1" t="s">
        <v>44</v>
      </c>
      <c r="BN201" s="6"/>
      <c r="BO201" s="6"/>
      <c r="BP201" s="1" t="s">
        <v>45</v>
      </c>
      <c r="BQ201" s="1" t="s">
        <v>44</v>
      </c>
      <c r="BR201" s="6"/>
      <c r="BS201" s="6"/>
      <c r="BT201" s="1" t="s">
        <v>46</v>
      </c>
      <c r="BU201" s="1" t="s">
        <v>47</v>
      </c>
      <c r="BV201" s="6"/>
      <c r="BW201" s="6"/>
      <c r="BX201" s="1" t="s">
        <v>46</v>
      </c>
      <c r="BY201" s="1" t="s">
        <v>41</v>
      </c>
      <c r="BZ201" s="6"/>
      <c r="CA201" s="6"/>
      <c r="CB201" s="1" t="s">
        <v>46</v>
      </c>
      <c r="CC201" s="1" t="s">
        <v>48</v>
      </c>
      <c r="CD201" s="6"/>
      <c r="CE201" s="6"/>
      <c r="CF201" s="1" t="s">
        <v>46</v>
      </c>
      <c r="CG201" s="1" t="s">
        <v>48</v>
      </c>
      <c r="CH201" s="6"/>
      <c r="CI201" s="6"/>
      <c r="CJ201" s="1" t="s">
        <v>46</v>
      </c>
      <c r="CK201" s="1" t="s">
        <v>39</v>
      </c>
      <c r="CL201" s="6"/>
      <c r="CM201" s="6"/>
      <c r="CN201" s="1" t="s">
        <v>49</v>
      </c>
      <c r="CO201" s="1" t="s">
        <v>39</v>
      </c>
      <c r="CP201" s="6"/>
      <c r="CQ201" s="6"/>
      <c r="CR201" s="1" t="s">
        <v>50</v>
      </c>
      <c r="CS201" s="1" t="s">
        <v>51</v>
      </c>
      <c r="CT201" s="6"/>
      <c r="CU201" s="6"/>
      <c r="CV201" s="1" t="s">
        <v>50</v>
      </c>
      <c r="CW201" s="1" t="s">
        <v>39</v>
      </c>
      <c r="CX201" s="6"/>
      <c r="CY201" s="6"/>
      <c r="CZ201" s="1" t="s">
        <v>50</v>
      </c>
      <c r="DA201" s="1" t="s">
        <v>39</v>
      </c>
      <c r="DB201" s="6"/>
      <c r="DC201" s="6"/>
      <c r="DD201" s="1" t="s">
        <v>59</v>
      </c>
      <c r="DE201" s="1" t="s">
        <v>60</v>
      </c>
      <c r="DF201" s="6"/>
      <c r="DG201" s="6"/>
      <c r="DH201" s="1" t="s">
        <v>52</v>
      </c>
      <c r="DI201" s="1" t="s">
        <v>53</v>
      </c>
      <c r="DJ201" s="6"/>
      <c r="DK201" s="6"/>
      <c r="DL201" s="1" t="s">
        <v>31</v>
      </c>
      <c r="DM201" s="11"/>
    </row>
    <row r="202" spans="1:118" ht="15.75" customHeight="1" x14ac:dyDescent="0.25">
      <c r="A202" s="6">
        <v>201</v>
      </c>
      <c r="B202" s="6">
        <v>2</v>
      </c>
      <c r="C202" s="9" t="s">
        <v>204</v>
      </c>
      <c r="D202" s="8" t="s">
        <v>373</v>
      </c>
      <c r="E202" s="6">
        <v>229.452</v>
      </c>
      <c r="F202" s="6">
        <v>3.984</v>
      </c>
      <c r="G202" s="6">
        <v>222.58799999999999</v>
      </c>
      <c r="H202" s="10">
        <v>69.973560000000006</v>
      </c>
      <c r="I202" s="3">
        <f t="shared" si="10"/>
        <v>292.56155999999999</v>
      </c>
      <c r="J202" s="3">
        <f t="shared" si="9"/>
        <v>0</v>
      </c>
      <c r="K202" s="3">
        <f t="shared" si="11"/>
        <v>292.56155999999999</v>
      </c>
      <c r="L202" s="1" t="s">
        <v>28</v>
      </c>
      <c r="M202" s="1" t="s">
        <v>29</v>
      </c>
      <c r="N202" s="6"/>
      <c r="O202" s="6"/>
      <c r="P202" s="1" t="s">
        <v>30</v>
      </c>
      <c r="Q202" s="1" t="s">
        <v>34</v>
      </c>
      <c r="R202" s="6"/>
      <c r="S202" s="6"/>
      <c r="T202" s="1" t="s">
        <v>30</v>
      </c>
      <c r="U202" s="1" t="s">
        <v>32</v>
      </c>
      <c r="V202" s="6"/>
      <c r="W202" s="6"/>
      <c r="X202" s="6" t="s">
        <v>30</v>
      </c>
      <c r="Y202" s="6" t="s">
        <v>33</v>
      </c>
      <c r="Z202" s="6"/>
      <c r="AA202" s="6"/>
      <c r="AB202" s="1" t="s">
        <v>30</v>
      </c>
      <c r="AC202" s="1" t="s">
        <v>34</v>
      </c>
      <c r="AD202" s="6"/>
      <c r="AE202" s="6"/>
      <c r="AF202" s="1" t="s">
        <v>35</v>
      </c>
      <c r="AG202" s="1" t="s">
        <v>29</v>
      </c>
      <c r="AH202" s="6"/>
      <c r="AI202" s="6"/>
      <c r="AJ202" s="1" t="s">
        <v>36</v>
      </c>
      <c r="AK202" s="1" t="s">
        <v>37</v>
      </c>
      <c r="AL202" s="6"/>
      <c r="AM202" s="6"/>
      <c r="AN202" s="1" t="s">
        <v>38</v>
      </c>
      <c r="AO202" s="1" t="s">
        <v>39</v>
      </c>
      <c r="AP202" s="6"/>
      <c r="AQ202" s="6"/>
      <c r="AR202" s="1" t="s">
        <v>40</v>
      </c>
      <c r="AS202" s="1" t="s">
        <v>41</v>
      </c>
      <c r="AT202" s="6"/>
      <c r="AU202" s="6"/>
      <c r="AV202" s="6"/>
      <c r="AW202" s="6"/>
      <c r="AX202" s="6"/>
      <c r="AY202" s="6"/>
      <c r="AZ202" s="1" t="s">
        <v>42</v>
      </c>
      <c r="BA202" s="1" t="s">
        <v>39</v>
      </c>
      <c r="BB202" s="6"/>
      <c r="BC202" s="6"/>
      <c r="BD202" s="1" t="s">
        <v>42</v>
      </c>
      <c r="BE202" s="1" t="s">
        <v>33</v>
      </c>
      <c r="BF202" s="6"/>
      <c r="BG202" s="6"/>
      <c r="BH202" s="1" t="s">
        <v>42</v>
      </c>
      <c r="BI202" s="1" t="s">
        <v>39</v>
      </c>
      <c r="BJ202" s="6"/>
      <c r="BK202" s="11"/>
      <c r="BL202" s="1" t="s">
        <v>43</v>
      </c>
      <c r="BM202" s="1" t="s">
        <v>44</v>
      </c>
      <c r="BN202" s="6"/>
      <c r="BO202" s="6"/>
      <c r="BP202" s="1" t="s">
        <v>45</v>
      </c>
      <c r="BQ202" s="1" t="s">
        <v>44</v>
      </c>
      <c r="BR202" s="6"/>
      <c r="BS202" s="6"/>
      <c r="BT202" s="1" t="s">
        <v>46</v>
      </c>
      <c r="BU202" s="1" t="s">
        <v>47</v>
      </c>
      <c r="BV202" s="6"/>
      <c r="BW202" s="6"/>
      <c r="BX202" s="1" t="s">
        <v>46</v>
      </c>
      <c r="BY202" s="1" t="s">
        <v>41</v>
      </c>
      <c r="BZ202" s="6"/>
      <c r="CA202" s="6"/>
      <c r="CB202" s="1" t="s">
        <v>46</v>
      </c>
      <c r="CC202" s="1" t="s">
        <v>48</v>
      </c>
      <c r="CD202" s="6"/>
      <c r="CE202" s="6"/>
      <c r="CF202" s="1" t="s">
        <v>46</v>
      </c>
      <c r="CG202" s="1" t="s">
        <v>48</v>
      </c>
      <c r="CH202" s="6"/>
      <c r="CI202" s="6"/>
      <c r="CJ202" s="1" t="s">
        <v>46</v>
      </c>
      <c r="CK202" s="1" t="s">
        <v>39</v>
      </c>
      <c r="CL202" s="6"/>
      <c r="CM202" s="6"/>
      <c r="CN202" s="1" t="s">
        <v>49</v>
      </c>
      <c r="CO202" s="1" t="s">
        <v>39</v>
      </c>
      <c r="CP202" s="6"/>
      <c r="CQ202" s="6"/>
      <c r="CR202" s="1" t="s">
        <v>50</v>
      </c>
      <c r="CS202" s="1" t="s">
        <v>51</v>
      </c>
      <c r="CT202" s="6"/>
      <c r="CU202" s="6"/>
      <c r="CV202" s="1" t="s">
        <v>50</v>
      </c>
      <c r="CW202" s="1" t="s">
        <v>39</v>
      </c>
      <c r="CX202" s="6"/>
      <c r="CY202" s="6"/>
      <c r="CZ202" s="1" t="s">
        <v>50</v>
      </c>
      <c r="DA202" s="1" t="s">
        <v>39</v>
      </c>
      <c r="DB202" s="6"/>
      <c r="DC202" s="6"/>
      <c r="DD202" s="1" t="s">
        <v>59</v>
      </c>
      <c r="DE202" s="1" t="s">
        <v>60</v>
      </c>
      <c r="DF202" s="6"/>
      <c r="DG202" s="6"/>
      <c r="DH202" s="1" t="s">
        <v>52</v>
      </c>
      <c r="DI202" s="1" t="s">
        <v>53</v>
      </c>
      <c r="DJ202" s="6"/>
      <c r="DK202" s="6"/>
      <c r="DL202" s="1" t="s">
        <v>31</v>
      </c>
      <c r="DM202" s="11"/>
    </row>
    <row r="203" spans="1:118" ht="15.75" customHeight="1" x14ac:dyDescent="0.25">
      <c r="A203" s="6">
        <v>202</v>
      </c>
      <c r="B203" s="6">
        <v>1</v>
      </c>
      <c r="C203" s="9" t="s">
        <v>205</v>
      </c>
      <c r="D203" s="8" t="s">
        <v>373</v>
      </c>
      <c r="E203" s="6">
        <v>99.147999999999996</v>
      </c>
      <c r="F203" s="6">
        <v>1.659</v>
      </c>
      <c r="G203" s="6">
        <v>96.430999999999997</v>
      </c>
      <c r="H203" s="10">
        <v>72.495000000000005</v>
      </c>
      <c r="I203" s="3">
        <f t="shared" si="10"/>
        <v>168.92599999999999</v>
      </c>
      <c r="J203" s="3">
        <f t="shared" si="9"/>
        <v>0</v>
      </c>
      <c r="K203" s="3">
        <f t="shared" si="11"/>
        <v>168.92599999999999</v>
      </c>
      <c r="L203" s="1" t="s">
        <v>28</v>
      </c>
      <c r="M203" s="1" t="s">
        <v>29</v>
      </c>
      <c r="N203" s="6"/>
      <c r="O203" s="6"/>
      <c r="P203" s="1" t="s">
        <v>30</v>
      </c>
      <c r="Q203" s="1" t="s">
        <v>34</v>
      </c>
      <c r="R203" s="6"/>
      <c r="S203" s="6"/>
      <c r="T203" s="1" t="s">
        <v>30</v>
      </c>
      <c r="U203" s="1" t="s">
        <v>32</v>
      </c>
      <c r="V203" s="6"/>
      <c r="W203" s="6"/>
      <c r="X203" s="6" t="s">
        <v>30</v>
      </c>
      <c r="Y203" s="6" t="s">
        <v>33</v>
      </c>
      <c r="Z203" s="6"/>
      <c r="AA203" s="6"/>
      <c r="AB203" s="1" t="s">
        <v>30</v>
      </c>
      <c r="AC203" s="1" t="s">
        <v>34</v>
      </c>
      <c r="AD203" s="6"/>
      <c r="AE203" s="6"/>
      <c r="AF203" s="1" t="s">
        <v>35</v>
      </c>
      <c r="AG203" s="1" t="s">
        <v>29</v>
      </c>
      <c r="AH203" s="6"/>
      <c r="AI203" s="6"/>
      <c r="AJ203" s="1" t="s">
        <v>36</v>
      </c>
      <c r="AK203" s="1" t="s">
        <v>37</v>
      </c>
      <c r="AL203" s="6"/>
      <c r="AM203" s="6"/>
      <c r="AN203" s="1" t="s">
        <v>38</v>
      </c>
      <c r="AO203" s="1" t="s">
        <v>39</v>
      </c>
      <c r="AP203" s="6"/>
      <c r="AQ203" s="6"/>
      <c r="AR203" s="1" t="s">
        <v>40</v>
      </c>
      <c r="AS203" s="1" t="s">
        <v>41</v>
      </c>
      <c r="AT203" s="6"/>
      <c r="AU203" s="6"/>
      <c r="AV203" s="6"/>
      <c r="AW203" s="6"/>
      <c r="AX203" s="6"/>
      <c r="AY203" s="6"/>
      <c r="AZ203" s="1" t="s">
        <v>42</v>
      </c>
      <c r="BA203" s="1" t="s">
        <v>39</v>
      </c>
      <c r="BB203" s="6"/>
      <c r="BC203" s="6"/>
      <c r="BD203" s="1" t="s">
        <v>42</v>
      </c>
      <c r="BE203" s="1" t="s">
        <v>33</v>
      </c>
      <c r="BF203" s="6"/>
      <c r="BG203" s="6"/>
      <c r="BH203" s="1" t="s">
        <v>42</v>
      </c>
      <c r="BI203" s="1" t="s">
        <v>39</v>
      </c>
      <c r="BJ203" s="6"/>
      <c r="BK203" s="11"/>
      <c r="BL203" s="1" t="s">
        <v>43</v>
      </c>
      <c r="BM203" s="1" t="s">
        <v>44</v>
      </c>
      <c r="BN203" s="6"/>
      <c r="BO203" s="6"/>
      <c r="BP203" s="1" t="s">
        <v>45</v>
      </c>
      <c r="BQ203" s="1" t="s">
        <v>44</v>
      </c>
      <c r="BR203" s="6"/>
      <c r="BS203" s="6"/>
      <c r="BT203" s="1" t="s">
        <v>46</v>
      </c>
      <c r="BU203" s="1" t="s">
        <v>47</v>
      </c>
      <c r="BV203" s="6"/>
      <c r="BW203" s="6"/>
      <c r="BX203" s="1" t="s">
        <v>46</v>
      </c>
      <c r="BY203" s="1" t="s">
        <v>41</v>
      </c>
      <c r="BZ203" s="6"/>
      <c r="CA203" s="6"/>
      <c r="CB203" s="1" t="s">
        <v>46</v>
      </c>
      <c r="CC203" s="1" t="s">
        <v>48</v>
      </c>
      <c r="CD203" s="6"/>
      <c r="CE203" s="6"/>
      <c r="CF203" s="1" t="s">
        <v>46</v>
      </c>
      <c r="CG203" s="1" t="s">
        <v>48</v>
      </c>
      <c r="CH203" s="6"/>
      <c r="CI203" s="6"/>
      <c r="CJ203" s="1" t="s">
        <v>46</v>
      </c>
      <c r="CK203" s="1" t="s">
        <v>39</v>
      </c>
      <c r="CL203" s="6"/>
      <c r="CM203" s="6"/>
      <c r="CN203" s="1" t="s">
        <v>49</v>
      </c>
      <c r="CO203" s="1" t="s">
        <v>39</v>
      </c>
      <c r="CP203" s="6"/>
      <c r="CQ203" s="6"/>
      <c r="CR203" s="1" t="s">
        <v>50</v>
      </c>
      <c r="CS203" s="1" t="s">
        <v>51</v>
      </c>
      <c r="CT203" s="6"/>
      <c r="CU203" s="6"/>
      <c r="CV203" s="1" t="s">
        <v>50</v>
      </c>
      <c r="CW203" s="1" t="s">
        <v>39</v>
      </c>
      <c r="CX203" s="6"/>
      <c r="CY203" s="6"/>
      <c r="CZ203" s="1" t="s">
        <v>50</v>
      </c>
      <c r="DA203" s="1" t="s">
        <v>39</v>
      </c>
      <c r="DB203" s="6"/>
      <c r="DC203" s="6"/>
      <c r="DD203" s="1" t="s">
        <v>59</v>
      </c>
      <c r="DE203" s="1" t="s">
        <v>60</v>
      </c>
      <c r="DF203" s="6"/>
      <c r="DG203" s="6"/>
      <c r="DH203" s="1" t="s">
        <v>52</v>
      </c>
      <c r="DI203" s="1" t="s">
        <v>53</v>
      </c>
      <c r="DJ203" s="6"/>
      <c r="DK203" s="6"/>
      <c r="DL203" s="1" t="s">
        <v>31</v>
      </c>
      <c r="DM203" s="11"/>
    </row>
    <row r="204" spans="1:118" ht="15.75" customHeight="1" x14ac:dyDescent="0.25">
      <c r="A204" s="6">
        <v>203</v>
      </c>
      <c r="B204" s="6">
        <v>1</v>
      </c>
      <c r="C204" s="9" t="s">
        <v>206</v>
      </c>
      <c r="D204" s="8" t="s">
        <v>373</v>
      </c>
      <c r="E204" s="6">
        <v>623.24099999999999</v>
      </c>
      <c r="F204" s="6">
        <v>6.0659999999999998</v>
      </c>
      <c r="G204" s="6">
        <v>606.75599999999997</v>
      </c>
      <c r="H204" s="10">
        <v>280.33751999999998</v>
      </c>
      <c r="I204" s="3">
        <f t="shared" si="10"/>
        <v>887.0935199999999</v>
      </c>
      <c r="J204" s="3">
        <f t="shared" si="9"/>
        <v>0</v>
      </c>
      <c r="K204" s="3">
        <f t="shared" si="11"/>
        <v>887.0935199999999</v>
      </c>
      <c r="L204" s="1" t="s">
        <v>28</v>
      </c>
      <c r="M204" s="1" t="s">
        <v>29</v>
      </c>
      <c r="N204" s="6"/>
      <c r="O204" s="6"/>
      <c r="P204" s="1" t="s">
        <v>30</v>
      </c>
      <c r="Q204" s="1" t="s">
        <v>34</v>
      </c>
      <c r="R204" s="6"/>
      <c r="S204" s="6"/>
      <c r="T204" s="1" t="s">
        <v>30</v>
      </c>
      <c r="U204" s="1" t="s">
        <v>32</v>
      </c>
      <c r="V204" s="6"/>
      <c r="W204" s="6"/>
      <c r="X204" s="6" t="s">
        <v>30</v>
      </c>
      <c r="Y204" s="6" t="s">
        <v>33</v>
      </c>
      <c r="Z204" s="6"/>
      <c r="AA204" s="6"/>
      <c r="AB204" s="1" t="s">
        <v>30</v>
      </c>
      <c r="AC204" s="1" t="s">
        <v>34</v>
      </c>
      <c r="AD204" s="6"/>
      <c r="AE204" s="6"/>
      <c r="AF204" s="1" t="s">
        <v>35</v>
      </c>
      <c r="AG204" s="1" t="s">
        <v>29</v>
      </c>
      <c r="AH204" s="6"/>
      <c r="AI204" s="6"/>
      <c r="AJ204" s="1" t="s">
        <v>36</v>
      </c>
      <c r="AK204" s="1" t="s">
        <v>37</v>
      </c>
      <c r="AL204" s="6"/>
      <c r="AM204" s="6"/>
      <c r="AN204" s="1" t="s">
        <v>38</v>
      </c>
      <c r="AO204" s="1" t="s">
        <v>39</v>
      </c>
      <c r="AP204" s="6"/>
      <c r="AQ204" s="6"/>
      <c r="AR204" s="1" t="s">
        <v>40</v>
      </c>
      <c r="AS204" s="1" t="s">
        <v>41</v>
      </c>
      <c r="AT204" s="6"/>
      <c r="AU204" s="6"/>
      <c r="AV204" s="6"/>
      <c r="AW204" s="6"/>
      <c r="AX204" s="6"/>
      <c r="AY204" s="6"/>
      <c r="AZ204" s="1" t="s">
        <v>42</v>
      </c>
      <c r="BA204" s="1" t="s">
        <v>39</v>
      </c>
      <c r="BB204" s="6"/>
      <c r="BC204" s="6"/>
      <c r="BD204" s="1" t="s">
        <v>42</v>
      </c>
      <c r="BE204" s="1" t="s">
        <v>33</v>
      </c>
      <c r="BF204" s="6"/>
      <c r="BG204" s="6"/>
      <c r="BH204" s="1" t="s">
        <v>42</v>
      </c>
      <c r="BI204" s="1" t="s">
        <v>39</v>
      </c>
      <c r="BJ204" s="6"/>
      <c r="BK204" s="11"/>
      <c r="BL204" s="1" t="s">
        <v>43</v>
      </c>
      <c r="BM204" s="1" t="s">
        <v>44</v>
      </c>
      <c r="BN204" s="6"/>
      <c r="BO204" s="6"/>
      <c r="BP204" s="1" t="s">
        <v>45</v>
      </c>
      <c r="BQ204" s="1" t="s">
        <v>44</v>
      </c>
      <c r="BR204" s="6"/>
      <c r="BS204" s="6"/>
      <c r="BT204" s="1" t="s">
        <v>46</v>
      </c>
      <c r="BU204" s="1" t="s">
        <v>47</v>
      </c>
      <c r="BV204" s="6"/>
      <c r="BW204" s="6"/>
      <c r="BX204" s="1" t="s">
        <v>46</v>
      </c>
      <c r="BY204" s="1" t="s">
        <v>41</v>
      </c>
      <c r="BZ204" s="6"/>
      <c r="CA204" s="6"/>
      <c r="CB204" s="1" t="s">
        <v>46</v>
      </c>
      <c r="CC204" s="1" t="s">
        <v>48</v>
      </c>
      <c r="CD204" s="6"/>
      <c r="CE204" s="6"/>
      <c r="CF204" s="1" t="s">
        <v>46</v>
      </c>
      <c r="CG204" s="1" t="s">
        <v>48</v>
      </c>
      <c r="CH204" s="6"/>
      <c r="CI204" s="6"/>
      <c r="CJ204" s="1" t="s">
        <v>46</v>
      </c>
      <c r="CK204" s="1" t="s">
        <v>39</v>
      </c>
      <c r="CL204" s="6"/>
      <c r="CM204" s="6"/>
      <c r="CN204" s="1" t="s">
        <v>49</v>
      </c>
      <c r="CO204" s="1" t="s">
        <v>39</v>
      </c>
      <c r="CP204" s="6"/>
      <c r="CQ204" s="6"/>
      <c r="CR204" s="1" t="s">
        <v>50</v>
      </c>
      <c r="CS204" s="1" t="s">
        <v>51</v>
      </c>
      <c r="CT204" s="6"/>
      <c r="CU204" s="6"/>
      <c r="CV204" s="1" t="s">
        <v>50</v>
      </c>
      <c r="CW204" s="1" t="s">
        <v>39</v>
      </c>
      <c r="CX204" s="6"/>
      <c r="CY204" s="6"/>
      <c r="CZ204" s="1" t="s">
        <v>50</v>
      </c>
      <c r="DA204" s="1" t="s">
        <v>39</v>
      </c>
      <c r="DB204" s="6"/>
      <c r="DC204" s="6"/>
      <c r="DD204" s="1" t="s">
        <v>59</v>
      </c>
      <c r="DE204" s="1" t="s">
        <v>60</v>
      </c>
      <c r="DF204" s="6"/>
      <c r="DG204" s="6"/>
      <c r="DH204" s="1" t="s">
        <v>52</v>
      </c>
      <c r="DI204" s="1" t="s">
        <v>53</v>
      </c>
      <c r="DJ204" s="6"/>
      <c r="DK204" s="6"/>
      <c r="DL204" s="1" t="s">
        <v>31</v>
      </c>
      <c r="DM204" s="11"/>
    </row>
    <row r="205" spans="1:118" ht="15.75" customHeight="1" x14ac:dyDescent="0.25">
      <c r="A205" s="6">
        <v>204</v>
      </c>
      <c r="B205" s="6">
        <v>1</v>
      </c>
      <c r="C205" s="9" t="s">
        <v>207</v>
      </c>
      <c r="D205" s="8" t="s">
        <v>373</v>
      </c>
      <c r="E205" s="6">
        <v>562.47799999999995</v>
      </c>
      <c r="F205" s="6">
        <v>337.16699999999997</v>
      </c>
      <c r="G205" s="6">
        <v>223.661</v>
      </c>
      <c r="H205" s="10">
        <v>199.75128000000001</v>
      </c>
      <c r="I205" s="3">
        <f t="shared" si="10"/>
        <v>423.41228000000001</v>
      </c>
      <c r="J205" s="3">
        <f t="shared" si="9"/>
        <v>0</v>
      </c>
      <c r="K205" s="3">
        <f t="shared" si="11"/>
        <v>423.41228000000001</v>
      </c>
      <c r="L205" s="1" t="s">
        <v>28</v>
      </c>
      <c r="M205" s="1" t="s">
        <v>29</v>
      </c>
      <c r="N205" s="6"/>
      <c r="O205" s="6"/>
      <c r="P205" s="1" t="s">
        <v>30</v>
      </c>
      <c r="Q205" s="1" t="s">
        <v>34</v>
      </c>
      <c r="R205" s="6"/>
      <c r="S205" s="6"/>
      <c r="T205" s="1" t="s">
        <v>30</v>
      </c>
      <c r="U205" s="1" t="s">
        <v>32</v>
      </c>
      <c r="V205" s="6"/>
      <c r="W205" s="6"/>
      <c r="X205" s="6" t="s">
        <v>30</v>
      </c>
      <c r="Y205" s="6" t="s">
        <v>33</v>
      </c>
      <c r="Z205" s="6"/>
      <c r="AA205" s="6"/>
      <c r="AB205" s="1" t="s">
        <v>30</v>
      </c>
      <c r="AC205" s="1" t="s">
        <v>34</v>
      </c>
      <c r="AD205" s="6"/>
      <c r="AE205" s="6"/>
      <c r="AF205" s="1" t="s">
        <v>35</v>
      </c>
      <c r="AG205" s="1" t="s">
        <v>29</v>
      </c>
      <c r="AH205" s="6"/>
      <c r="AI205" s="6"/>
      <c r="AJ205" s="1" t="s">
        <v>36</v>
      </c>
      <c r="AK205" s="1" t="s">
        <v>37</v>
      </c>
      <c r="AL205" s="6"/>
      <c r="AM205" s="6"/>
      <c r="AN205" s="1" t="s">
        <v>38</v>
      </c>
      <c r="AO205" s="1" t="s">
        <v>39</v>
      </c>
      <c r="AP205" s="6"/>
      <c r="AQ205" s="6"/>
      <c r="AR205" s="1" t="s">
        <v>40</v>
      </c>
      <c r="AS205" s="1" t="s">
        <v>41</v>
      </c>
      <c r="AT205" s="6"/>
      <c r="AU205" s="6"/>
      <c r="AV205" s="6"/>
      <c r="AW205" s="6"/>
      <c r="AX205" s="6"/>
      <c r="AY205" s="6"/>
      <c r="AZ205" s="1" t="s">
        <v>42</v>
      </c>
      <c r="BA205" s="1" t="s">
        <v>39</v>
      </c>
      <c r="BB205" s="6"/>
      <c r="BC205" s="6"/>
      <c r="BD205" s="1" t="s">
        <v>42</v>
      </c>
      <c r="BE205" s="1" t="s">
        <v>33</v>
      </c>
      <c r="BF205" s="6"/>
      <c r="BG205" s="6"/>
      <c r="BH205" s="1" t="s">
        <v>42</v>
      </c>
      <c r="BI205" s="1" t="s">
        <v>39</v>
      </c>
      <c r="BJ205" s="6"/>
      <c r="BK205" s="11"/>
      <c r="BL205" s="1" t="s">
        <v>43</v>
      </c>
      <c r="BM205" s="1" t="s">
        <v>44</v>
      </c>
      <c r="BN205" s="6"/>
      <c r="BO205" s="6"/>
      <c r="BP205" s="1" t="s">
        <v>45</v>
      </c>
      <c r="BQ205" s="1" t="s">
        <v>44</v>
      </c>
      <c r="BR205" s="6"/>
      <c r="BS205" s="6"/>
      <c r="BT205" s="1" t="s">
        <v>46</v>
      </c>
      <c r="BU205" s="1" t="s">
        <v>47</v>
      </c>
      <c r="BV205" s="6"/>
      <c r="BW205" s="6"/>
      <c r="BX205" s="1" t="s">
        <v>46</v>
      </c>
      <c r="BY205" s="1" t="s">
        <v>41</v>
      </c>
      <c r="BZ205" s="6"/>
      <c r="CA205" s="6"/>
      <c r="CB205" s="1" t="s">
        <v>46</v>
      </c>
      <c r="CC205" s="1" t="s">
        <v>48</v>
      </c>
      <c r="CD205" s="6"/>
      <c r="CE205" s="6"/>
      <c r="CF205" s="1" t="s">
        <v>46</v>
      </c>
      <c r="CG205" s="1" t="s">
        <v>48</v>
      </c>
      <c r="CH205" s="6"/>
      <c r="CI205" s="6"/>
      <c r="CJ205" s="1" t="s">
        <v>46</v>
      </c>
      <c r="CK205" s="1" t="s">
        <v>39</v>
      </c>
      <c r="CL205" s="6"/>
      <c r="CM205" s="6"/>
      <c r="CN205" s="1" t="s">
        <v>49</v>
      </c>
      <c r="CO205" s="1" t="s">
        <v>39</v>
      </c>
      <c r="CP205" s="6"/>
      <c r="CQ205" s="6"/>
      <c r="CR205" s="1" t="s">
        <v>50</v>
      </c>
      <c r="CS205" s="1" t="s">
        <v>51</v>
      </c>
      <c r="CT205" s="6"/>
      <c r="CU205" s="6"/>
      <c r="CV205" s="1" t="s">
        <v>50</v>
      </c>
      <c r="CW205" s="1" t="s">
        <v>39</v>
      </c>
      <c r="CX205" s="6"/>
      <c r="CY205" s="6"/>
      <c r="CZ205" s="1" t="s">
        <v>50</v>
      </c>
      <c r="DA205" s="1" t="s">
        <v>39</v>
      </c>
      <c r="DB205" s="6"/>
      <c r="DC205" s="6"/>
      <c r="DD205" s="1" t="s">
        <v>59</v>
      </c>
      <c r="DE205" s="1" t="s">
        <v>60</v>
      </c>
      <c r="DF205" s="6"/>
      <c r="DG205" s="6"/>
      <c r="DH205" s="1" t="s">
        <v>52</v>
      </c>
      <c r="DI205" s="1" t="s">
        <v>53</v>
      </c>
      <c r="DJ205" s="6"/>
      <c r="DK205" s="6"/>
      <c r="DL205" s="1" t="s">
        <v>31</v>
      </c>
      <c r="DM205" s="11"/>
    </row>
    <row r="206" spans="1:118" s="42" customFormat="1" ht="15.75" customHeight="1" x14ac:dyDescent="0.25">
      <c r="A206" s="35">
        <v>205</v>
      </c>
      <c r="B206" s="35">
        <v>1</v>
      </c>
      <c r="C206" s="36" t="s">
        <v>208</v>
      </c>
      <c r="D206" s="37" t="s">
        <v>373</v>
      </c>
      <c r="E206" s="35">
        <v>339.61500000000001</v>
      </c>
      <c r="F206" s="35">
        <v>6.4450000000000003</v>
      </c>
      <c r="G206" s="35">
        <v>331.69400000000002</v>
      </c>
      <c r="H206" s="38">
        <v>140.43719999999999</v>
      </c>
      <c r="I206" s="39">
        <f t="shared" si="10"/>
        <v>472.13120000000004</v>
      </c>
      <c r="J206" s="39">
        <f t="shared" si="9"/>
        <v>0.69199999999999995</v>
      </c>
      <c r="K206" s="3">
        <f t="shared" si="11"/>
        <v>471.43920000000003</v>
      </c>
      <c r="L206" s="40" t="s">
        <v>28</v>
      </c>
      <c r="M206" s="40" t="s">
        <v>29</v>
      </c>
      <c r="N206" s="35"/>
      <c r="O206" s="35"/>
      <c r="P206" s="40" t="s">
        <v>30</v>
      </c>
      <c r="Q206" s="40" t="s">
        <v>34</v>
      </c>
      <c r="R206" s="35"/>
      <c r="S206" s="35"/>
      <c r="T206" s="40" t="s">
        <v>30</v>
      </c>
      <c r="U206" s="40" t="s">
        <v>32</v>
      </c>
      <c r="V206" s="35"/>
      <c r="W206" s="35"/>
      <c r="X206" s="35" t="s">
        <v>30</v>
      </c>
      <c r="Y206" s="35" t="s">
        <v>33</v>
      </c>
      <c r="Z206" s="35"/>
      <c r="AA206" s="35"/>
      <c r="AB206" s="40" t="s">
        <v>30</v>
      </c>
      <c r="AC206" s="40" t="s">
        <v>34</v>
      </c>
      <c r="AD206" s="35"/>
      <c r="AE206" s="35"/>
      <c r="AF206" s="40" t="s">
        <v>35</v>
      </c>
      <c r="AG206" s="40" t="s">
        <v>29</v>
      </c>
      <c r="AH206" s="35"/>
      <c r="AI206" s="35"/>
      <c r="AJ206" s="40" t="s">
        <v>36</v>
      </c>
      <c r="AK206" s="40" t="s">
        <v>37</v>
      </c>
      <c r="AL206" s="35"/>
      <c r="AM206" s="35"/>
      <c r="AN206" s="40" t="s">
        <v>38</v>
      </c>
      <c r="AO206" s="40" t="s">
        <v>39</v>
      </c>
      <c r="AP206" s="35"/>
      <c r="AQ206" s="35"/>
      <c r="AR206" s="40" t="s">
        <v>40</v>
      </c>
      <c r="AS206" s="40" t="s">
        <v>41</v>
      </c>
      <c r="AT206" s="35"/>
      <c r="AU206" s="35"/>
      <c r="AV206" s="35"/>
      <c r="AW206" s="35"/>
      <c r="AX206" s="35"/>
      <c r="AY206" s="35"/>
      <c r="AZ206" s="40" t="s">
        <v>42</v>
      </c>
      <c r="BA206" s="40" t="s">
        <v>39</v>
      </c>
      <c r="BB206" s="35"/>
      <c r="BC206" s="35"/>
      <c r="BD206" s="40" t="s">
        <v>42</v>
      </c>
      <c r="BE206" s="40" t="s">
        <v>33</v>
      </c>
      <c r="BF206" s="35"/>
      <c r="BG206" s="35"/>
      <c r="BH206" s="40" t="s">
        <v>42</v>
      </c>
      <c r="BI206" s="40" t="s">
        <v>39</v>
      </c>
      <c r="BJ206" s="35"/>
      <c r="BK206" s="41"/>
      <c r="BL206" s="40" t="s">
        <v>43</v>
      </c>
      <c r="BM206" s="40" t="s">
        <v>44</v>
      </c>
      <c r="BN206" s="35"/>
      <c r="BO206" s="35"/>
      <c r="BP206" s="40" t="s">
        <v>45</v>
      </c>
      <c r="BQ206" s="40" t="s">
        <v>44</v>
      </c>
      <c r="BR206" s="35"/>
      <c r="BS206" s="35"/>
      <c r="BT206" s="40" t="s">
        <v>46</v>
      </c>
      <c r="BU206" s="40" t="s">
        <v>47</v>
      </c>
      <c r="BV206" s="35"/>
      <c r="BW206" s="35"/>
      <c r="BX206" s="40" t="s">
        <v>46</v>
      </c>
      <c r="BY206" s="40" t="s">
        <v>41</v>
      </c>
      <c r="BZ206" s="35"/>
      <c r="CA206" s="35"/>
      <c r="CB206" s="40" t="s">
        <v>46</v>
      </c>
      <c r="CC206" s="40" t="s">
        <v>48</v>
      </c>
      <c r="CD206" s="35"/>
      <c r="CE206" s="35"/>
      <c r="CF206" s="40" t="s">
        <v>46</v>
      </c>
      <c r="CG206" s="40" t="s">
        <v>48</v>
      </c>
      <c r="CH206" s="35"/>
      <c r="CI206" s="35"/>
      <c r="CJ206" s="40" t="s">
        <v>46</v>
      </c>
      <c r="CK206" s="40" t="s">
        <v>39</v>
      </c>
      <c r="CL206" s="35"/>
      <c r="CM206" s="35"/>
      <c r="CN206" s="40" t="s">
        <v>49</v>
      </c>
      <c r="CO206" s="40" t="s">
        <v>39</v>
      </c>
      <c r="CP206" s="35">
        <v>1</v>
      </c>
      <c r="CQ206" s="35">
        <v>0.69199999999999995</v>
      </c>
      <c r="CR206" s="40" t="s">
        <v>50</v>
      </c>
      <c r="CS206" s="40" t="s">
        <v>51</v>
      </c>
      <c r="CT206" s="35"/>
      <c r="CU206" s="35"/>
      <c r="CV206" s="40" t="s">
        <v>50</v>
      </c>
      <c r="CW206" s="40" t="s">
        <v>39</v>
      </c>
      <c r="CX206" s="35"/>
      <c r="CY206" s="35"/>
      <c r="CZ206" s="40" t="s">
        <v>50</v>
      </c>
      <c r="DA206" s="40" t="s">
        <v>39</v>
      </c>
      <c r="DB206" s="35"/>
      <c r="DC206" s="35"/>
      <c r="DD206" s="40" t="s">
        <v>59</v>
      </c>
      <c r="DE206" s="40" t="s">
        <v>60</v>
      </c>
      <c r="DF206" s="35"/>
      <c r="DG206" s="35"/>
      <c r="DH206" s="40" t="s">
        <v>52</v>
      </c>
      <c r="DI206" s="40" t="s">
        <v>53</v>
      </c>
      <c r="DJ206" s="35"/>
      <c r="DK206" s="35"/>
      <c r="DL206" s="40" t="s">
        <v>31</v>
      </c>
      <c r="DM206" s="41"/>
    </row>
    <row r="207" spans="1:118" ht="15.75" customHeight="1" x14ac:dyDescent="0.25">
      <c r="A207" s="6">
        <v>206</v>
      </c>
      <c r="B207" s="6">
        <v>1</v>
      </c>
      <c r="C207" s="9" t="s">
        <v>209</v>
      </c>
      <c r="D207" s="8" t="s">
        <v>373</v>
      </c>
      <c r="E207" s="6">
        <v>244.94</v>
      </c>
      <c r="F207" s="6">
        <v>113.988</v>
      </c>
      <c r="G207" s="6">
        <v>130.952</v>
      </c>
      <c r="H207" s="10">
        <v>120.1236</v>
      </c>
      <c r="I207" s="3">
        <f t="shared" si="10"/>
        <v>251.07560000000001</v>
      </c>
      <c r="J207" s="3">
        <f t="shared" si="9"/>
        <v>0</v>
      </c>
      <c r="K207" s="3">
        <f t="shared" si="11"/>
        <v>251.07560000000001</v>
      </c>
      <c r="L207" s="1" t="s">
        <v>28</v>
      </c>
      <c r="M207" s="1" t="s">
        <v>29</v>
      </c>
      <c r="N207" s="6"/>
      <c r="O207" s="6"/>
      <c r="P207" s="1" t="s">
        <v>30</v>
      </c>
      <c r="Q207" s="1" t="s">
        <v>34</v>
      </c>
      <c r="R207" s="6"/>
      <c r="S207" s="6"/>
      <c r="T207" s="1" t="s">
        <v>30</v>
      </c>
      <c r="U207" s="1" t="s">
        <v>32</v>
      </c>
      <c r="V207" s="6"/>
      <c r="W207" s="6"/>
      <c r="X207" s="6" t="s">
        <v>30</v>
      </c>
      <c r="Y207" s="6" t="s">
        <v>33</v>
      </c>
      <c r="Z207" s="6"/>
      <c r="AA207" s="6"/>
      <c r="AB207" s="1" t="s">
        <v>30</v>
      </c>
      <c r="AC207" s="1" t="s">
        <v>34</v>
      </c>
      <c r="AD207" s="6"/>
      <c r="AE207" s="6"/>
      <c r="AF207" s="1" t="s">
        <v>35</v>
      </c>
      <c r="AG207" s="1" t="s">
        <v>29</v>
      </c>
      <c r="AH207" s="6"/>
      <c r="AI207" s="6"/>
      <c r="AJ207" s="1" t="s">
        <v>36</v>
      </c>
      <c r="AK207" s="1" t="s">
        <v>37</v>
      </c>
      <c r="AL207" s="6"/>
      <c r="AM207" s="6"/>
      <c r="AN207" s="1" t="s">
        <v>38</v>
      </c>
      <c r="AO207" s="1" t="s">
        <v>39</v>
      </c>
      <c r="AP207" s="6"/>
      <c r="AQ207" s="6"/>
      <c r="AR207" s="1" t="s">
        <v>40</v>
      </c>
      <c r="AS207" s="1" t="s">
        <v>41</v>
      </c>
      <c r="AT207" s="6"/>
      <c r="AU207" s="6"/>
      <c r="AV207" s="6"/>
      <c r="AW207" s="6"/>
      <c r="AX207" s="6"/>
      <c r="AY207" s="6"/>
      <c r="AZ207" s="1" t="s">
        <v>42</v>
      </c>
      <c r="BA207" s="1" t="s">
        <v>39</v>
      </c>
      <c r="BB207" s="6"/>
      <c r="BC207" s="6"/>
      <c r="BD207" s="1" t="s">
        <v>42</v>
      </c>
      <c r="BE207" s="1" t="s">
        <v>33</v>
      </c>
      <c r="BF207" s="6"/>
      <c r="BG207" s="6"/>
      <c r="BH207" s="1" t="s">
        <v>42</v>
      </c>
      <c r="BI207" s="1" t="s">
        <v>39</v>
      </c>
      <c r="BJ207" s="6"/>
      <c r="BK207" s="11"/>
      <c r="BL207" s="1" t="s">
        <v>43</v>
      </c>
      <c r="BM207" s="1" t="s">
        <v>44</v>
      </c>
      <c r="BN207" s="6"/>
      <c r="BO207" s="6"/>
      <c r="BP207" s="1" t="s">
        <v>45</v>
      </c>
      <c r="BQ207" s="1" t="s">
        <v>44</v>
      </c>
      <c r="BR207" s="6"/>
      <c r="BS207" s="6"/>
      <c r="BT207" s="1" t="s">
        <v>46</v>
      </c>
      <c r="BU207" s="1" t="s">
        <v>47</v>
      </c>
      <c r="BV207" s="6"/>
      <c r="BW207" s="6"/>
      <c r="BX207" s="1" t="s">
        <v>46</v>
      </c>
      <c r="BY207" s="1" t="s">
        <v>41</v>
      </c>
      <c r="BZ207" s="6"/>
      <c r="CA207" s="6"/>
      <c r="CB207" s="1" t="s">
        <v>46</v>
      </c>
      <c r="CC207" s="1" t="s">
        <v>48</v>
      </c>
      <c r="CD207" s="6"/>
      <c r="CE207" s="6"/>
      <c r="CF207" s="1" t="s">
        <v>46</v>
      </c>
      <c r="CG207" s="1" t="s">
        <v>48</v>
      </c>
      <c r="CH207" s="6"/>
      <c r="CI207" s="6"/>
      <c r="CJ207" s="1" t="s">
        <v>46</v>
      </c>
      <c r="CK207" s="1" t="s">
        <v>39</v>
      </c>
      <c r="CL207" s="6"/>
      <c r="CM207" s="6"/>
      <c r="CN207" s="1" t="s">
        <v>49</v>
      </c>
      <c r="CO207" s="1" t="s">
        <v>39</v>
      </c>
      <c r="CP207" s="6"/>
      <c r="CQ207" s="6"/>
      <c r="CR207" s="1" t="s">
        <v>50</v>
      </c>
      <c r="CS207" s="1" t="s">
        <v>51</v>
      </c>
      <c r="CT207" s="6"/>
      <c r="CU207" s="6"/>
      <c r="CV207" s="1" t="s">
        <v>50</v>
      </c>
      <c r="CW207" s="1" t="s">
        <v>39</v>
      </c>
      <c r="CX207" s="6"/>
      <c r="CY207" s="6"/>
      <c r="CZ207" s="1" t="s">
        <v>50</v>
      </c>
      <c r="DA207" s="1" t="s">
        <v>39</v>
      </c>
      <c r="DB207" s="6"/>
      <c r="DC207" s="6"/>
      <c r="DD207" s="1" t="s">
        <v>59</v>
      </c>
      <c r="DE207" s="1" t="s">
        <v>60</v>
      </c>
      <c r="DF207" s="6"/>
      <c r="DG207" s="6"/>
      <c r="DH207" s="1" t="s">
        <v>52</v>
      </c>
      <c r="DI207" s="1" t="s">
        <v>53</v>
      </c>
      <c r="DJ207" s="6"/>
      <c r="DK207" s="6"/>
      <c r="DL207" s="1" t="s">
        <v>31</v>
      </c>
      <c r="DM207" s="11"/>
    </row>
    <row r="208" spans="1:118" s="42" customFormat="1" ht="15.75" customHeight="1" x14ac:dyDescent="0.25">
      <c r="A208" s="35">
        <v>207</v>
      </c>
      <c r="B208" s="35">
        <v>1</v>
      </c>
      <c r="C208" s="36" t="s">
        <v>210</v>
      </c>
      <c r="D208" s="37" t="s">
        <v>373</v>
      </c>
      <c r="E208" s="35">
        <v>332.50599999999997</v>
      </c>
      <c r="F208" s="35">
        <v>6.4050000000000002</v>
      </c>
      <c r="G208" s="35">
        <v>311.95</v>
      </c>
      <c r="H208" s="38">
        <v>129.04607999999999</v>
      </c>
      <c r="I208" s="39">
        <f t="shared" si="10"/>
        <v>440.99608000000001</v>
      </c>
      <c r="J208" s="39">
        <f t="shared" si="9"/>
        <v>21.108000000000001</v>
      </c>
      <c r="K208" s="3">
        <f t="shared" si="11"/>
        <v>419.88808</v>
      </c>
      <c r="L208" s="40" t="s">
        <v>28</v>
      </c>
      <c r="M208" s="40" t="s">
        <v>29</v>
      </c>
      <c r="N208" s="35"/>
      <c r="O208" s="35"/>
      <c r="P208" s="40" t="s">
        <v>30</v>
      </c>
      <c r="Q208" s="40" t="s">
        <v>34</v>
      </c>
      <c r="R208" s="35"/>
      <c r="S208" s="35"/>
      <c r="T208" s="40" t="s">
        <v>30</v>
      </c>
      <c r="U208" s="40" t="s">
        <v>32</v>
      </c>
      <c r="V208" s="35"/>
      <c r="W208" s="35"/>
      <c r="X208" s="35" t="s">
        <v>30</v>
      </c>
      <c r="Y208" s="35" t="s">
        <v>33</v>
      </c>
      <c r="Z208" s="35"/>
      <c r="AA208" s="35"/>
      <c r="AB208" s="40" t="s">
        <v>30</v>
      </c>
      <c r="AC208" s="40" t="s">
        <v>34</v>
      </c>
      <c r="AD208" s="35"/>
      <c r="AE208" s="35"/>
      <c r="AF208" s="40" t="s">
        <v>35</v>
      </c>
      <c r="AG208" s="40" t="s">
        <v>29</v>
      </c>
      <c r="AH208" s="35"/>
      <c r="AI208" s="35"/>
      <c r="AJ208" s="40" t="s">
        <v>36</v>
      </c>
      <c r="AK208" s="40" t="s">
        <v>37</v>
      </c>
      <c r="AL208" s="35"/>
      <c r="AM208" s="35"/>
      <c r="AN208" s="40" t="s">
        <v>38</v>
      </c>
      <c r="AO208" s="40" t="s">
        <v>39</v>
      </c>
      <c r="AP208" s="35"/>
      <c r="AQ208" s="35"/>
      <c r="AR208" s="40" t="s">
        <v>40</v>
      </c>
      <c r="AS208" s="40" t="s">
        <v>41</v>
      </c>
      <c r="AT208" s="35"/>
      <c r="AU208" s="35"/>
      <c r="AV208" s="35"/>
      <c r="AW208" s="35"/>
      <c r="AX208" s="35"/>
      <c r="AY208" s="35"/>
      <c r="AZ208" s="40" t="s">
        <v>42</v>
      </c>
      <c r="BA208" s="40" t="s">
        <v>39</v>
      </c>
      <c r="BB208" s="35"/>
      <c r="BC208" s="35"/>
      <c r="BD208" s="40" t="s">
        <v>42</v>
      </c>
      <c r="BE208" s="40" t="s">
        <v>33</v>
      </c>
      <c r="BF208" s="35"/>
      <c r="BG208" s="35"/>
      <c r="BH208" s="40" t="s">
        <v>42</v>
      </c>
      <c r="BI208" s="40" t="s">
        <v>39</v>
      </c>
      <c r="BJ208" s="35"/>
      <c r="BK208" s="41"/>
      <c r="BL208" s="40" t="s">
        <v>43</v>
      </c>
      <c r="BM208" s="40" t="s">
        <v>44</v>
      </c>
      <c r="BN208" s="35"/>
      <c r="BO208" s="35"/>
      <c r="BP208" s="40" t="s">
        <v>45</v>
      </c>
      <c r="BQ208" s="40" t="s">
        <v>44</v>
      </c>
      <c r="BR208" s="35"/>
      <c r="BS208" s="35"/>
      <c r="BT208" s="40" t="s">
        <v>46</v>
      </c>
      <c r="BU208" s="40" t="s">
        <v>47</v>
      </c>
      <c r="BV208" s="35"/>
      <c r="BW208" s="35"/>
      <c r="BX208" s="40" t="s">
        <v>46</v>
      </c>
      <c r="BY208" s="40" t="s">
        <v>41</v>
      </c>
      <c r="BZ208" s="35">
        <v>1.0999999999999999E-2</v>
      </c>
      <c r="CA208" s="35">
        <v>14.757</v>
      </c>
      <c r="CB208" s="40" t="s">
        <v>46</v>
      </c>
      <c r="CC208" s="40" t="s">
        <v>48</v>
      </c>
      <c r="CD208" s="35">
        <v>6.0000000000000001E-3</v>
      </c>
      <c r="CE208" s="35">
        <v>5.766</v>
      </c>
      <c r="CF208" s="40" t="s">
        <v>46</v>
      </c>
      <c r="CG208" s="40" t="s">
        <v>48</v>
      </c>
      <c r="CH208" s="35"/>
      <c r="CI208" s="35"/>
      <c r="CJ208" s="40" t="s">
        <v>46</v>
      </c>
      <c r="CK208" s="40" t="s">
        <v>39</v>
      </c>
      <c r="CL208" s="35"/>
      <c r="CM208" s="35"/>
      <c r="CN208" s="40" t="s">
        <v>49</v>
      </c>
      <c r="CO208" s="40" t="s">
        <v>39</v>
      </c>
      <c r="CP208" s="35">
        <v>1</v>
      </c>
      <c r="CQ208" s="35">
        <v>0.58499999999999996</v>
      </c>
      <c r="CR208" s="40" t="s">
        <v>50</v>
      </c>
      <c r="CS208" s="40" t="s">
        <v>51</v>
      </c>
      <c r="CT208" s="35"/>
      <c r="CU208" s="35"/>
      <c r="CV208" s="40" t="s">
        <v>50</v>
      </c>
      <c r="CW208" s="40" t="s">
        <v>39</v>
      </c>
      <c r="CX208" s="35"/>
      <c r="CY208" s="35"/>
      <c r="CZ208" s="40" t="s">
        <v>50</v>
      </c>
      <c r="DA208" s="40" t="s">
        <v>39</v>
      </c>
      <c r="DB208" s="35"/>
      <c r="DC208" s="35"/>
      <c r="DD208" s="40" t="s">
        <v>59</v>
      </c>
      <c r="DE208" s="40" t="s">
        <v>60</v>
      </c>
      <c r="DF208" s="35"/>
      <c r="DG208" s="35"/>
      <c r="DH208" s="40" t="s">
        <v>52</v>
      </c>
      <c r="DI208" s="40" t="s">
        <v>53</v>
      </c>
      <c r="DJ208" s="35"/>
      <c r="DK208" s="35"/>
      <c r="DL208" s="40" t="s">
        <v>31</v>
      </c>
      <c r="DM208" s="41"/>
    </row>
    <row r="209" spans="1:118" ht="15.75" customHeight="1" x14ac:dyDescent="0.25">
      <c r="A209" s="6">
        <v>208</v>
      </c>
      <c r="B209" s="6">
        <v>1</v>
      </c>
      <c r="C209" s="9" t="s">
        <v>211</v>
      </c>
      <c r="D209" s="8" t="s">
        <v>373</v>
      </c>
      <c r="E209" s="6">
        <v>455.80200000000002</v>
      </c>
      <c r="F209" s="6">
        <v>0</v>
      </c>
      <c r="G209" s="6">
        <v>455.80200000000002</v>
      </c>
      <c r="H209" s="10">
        <v>167.42243999999999</v>
      </c>
      <c r="I209" s="3">
        <f t="shared" si="10"/>
        <v>623.22443999999996</v>
      </c>
      <c r="J209" s="3">
        <f t="shared" si="9"/>
        <v>0</v>
      </c>
      <c r="K209" s="3">
        <f t="shared" si="11"/>
        <v>623.22443999999996</v>
      </c>
      <c r="L209" s="1" t="s">
        <v>28</v>
      </c>
      <c r="M209" s="1" t="s">
        <v>29</v>
      </c>
      <c r="N209" s="6"/>
      <c r="O209" s="6"/>
      <c r="P209" s="1" t="s">
        <v>30</v>
      </c>
      <c r="Q209" s="1" t="s">
        <v>34</v>
      </c>
      <c r="R209" s="6"/>
      <c r="S209" s="6"/>
      <c r="T209" s="1" t="s">
        <v>30</v>
      </c>
      <c r="U209" s="1" t="s">
        <v>32</v>
      </c>
      <c r="V209" s="6"/>
      <c r="W209" s="6"/>
      <c r="X209" s="6" t="s">
        <v>30</v>
      </c>
      <c r="Y209" s="6" t="s">
        <v>33</v>
      </c>
      <c r="Z209" s="6"/>
      <c r="AA209" s="6"/>
      <c r="AB209" s="1" t="s">
        <v>30</v>
      </c>
      <c r="AC209" s="1" t="s">
        <v>34</v>
      </c>
      <c r="AD209" s="6"/>
      <c r="AE209" s="6"/>
      <c r="AF209" s="1" t="s">
        <v>35</v>
      </c>
      <c r="AG209" s="1" t="s">
        <v>29</v>
      </c>
      <c r="AH209" s="6"/>
      <c r="AI209" s="6"/>
      <c r="AJ209" s="1" t="s">
        <v>36</v>
      </c>
      <c r="AK209" s="1" t="s">
        <v>37</v>
      </c>
      <c r="AL209" s="6"/>
      <c r="AM209" s="6"/>
      <c r="AN209" s="1" t="s">
        <v>38</v>
      </c>
      <c r="AO209" s="1" t="s">
        <v>39</v>
      </c>
      <c r="AP209" s="6"/>
      <c r="AQ209" s="6"/>
      <c r="AR209" s="1" t="s">
        <v>40</v>
      </c>
      <c r="AS209" s="1" t="s">
        <v>41</v>
      </c>
      <c r="AT209" s="6"/>
      <c r="AU209" s="6"/>
      <c r="AV209" s="6"/>
      <c r="AW209" s="6"/>
      <c r="AX209" s="6"/>
      <c r="AY209" s="6"/>
      <c r="AZ209" s="1" t="s">
        <v>42</v>
      </c>
      <c r="BA209" s="1" t="s">
        <v>39</v>
      </c>
      <c r="BB209" s="6"/>
      <c r="BC209" s="6"/>
      <c r="BD209" s="1" t="s">
        <v>42</v>
      </c>
      <c r="BE209" s="1" t="s">
        <v>33</v>
      </c>
      <c r="BF209" s="6"/>
      <c r="BG209" s="6"/>
      <c r="BH209" s="1" t="s">
        <v>42</v>
      </c>
      <c r="BI209" s="1" t="s">
        <v>39</v>
      </c>
      <c r="BJ209" s="6"/>
      <c r="BK209" s="11"/>
      <c r="BL209" s="1" t="s">
        <v>43</v>
      </c>
      <c r="BM209" s="1" t="s">
        <v>44</v>
      </c>
      <c r="BN209" s="6"/>
      <c r="BO209" s="6"/>
      <c r="BP209" s="1" t="s">
        <v>45</v>
      </c>
      <c r="BQ209" s="1" t="s">
        <v>44</v>
      </c>
      <c r="BR209" s="6"/>
      <c r="BS209" s="6"/>
      <c r="BT209" s="1" t="s">
        <v>46</v>
      </c>
      <c r="BU209" s="1" t="s">
        <v>47</v>
      </c>
      <c r="BV209" s="6"/>
      <c r="BW209" s="6"/>
      <c r="BX209" s="1" t="s">
        <v>46</v>
      </c>
      <c r="BY209" s="1" t="s">
        <v>41</v>
      </c>
      <c r="BZ209" s="6"/>
      <c r="CA209" s="6"/>
      <c r="CB209" s="1" t="s">
        <v>46</v>
      </c>
      <c r="CC209" s="1" t="s">
        <v>48</v>
      </c>
      <c r="CD209" s="6"/>
      <c r="CE209" s="6"/>
      <c r="CF209" s="1" t="s">
        <v>46</v>
      </c>
      <c r="CG209" s="1" t="s">
        <v>48</v>
      </c>
      <c r="CH209" s="6"/>
      <c r="CI209" s="6"/>
      <c r="CJ209" s="1" t="s">
        <v>46</v>
      </c>
      <c r="CK209" s="1" t="s">
        <v>39</v>
      </c>
      <c r="CL209" s="6"/>
      <c r="CM209" s="6"/>
      <c r="CN209" s="1" t="s">
        <v>49</v>
      </c>
      <c r="CO209" s="1" t="s">
        <v>39</v>
      </c>
      <c r="CP209" s="6"/>
      <c r="CQ209" s="6"/>
      <c r="CR209" s="1" t="s">
        <v>50</v>
      </c>
      <c r="CS209" s="1" t="s">
        <v>51</v>
      </c>
      <c r="CT209" s="6"/>
      <c r="CU209" s="6"/>
      <c r="CV209" s="1" t="s">
        <v>50</v>
      </c>
      <c r="CW209" s="1" t="s">
        <v>39</v>
      </c>
      <c r="CX209" s="6"/>
      <c r="CY209" s="6"/>
      <c r="CZ209" s="1" t="s">
        <v>50</v>
      </c>
      <c r="DA209" s="1" t="s">
        <v>39</v>
      </c>
      <c r="DB209" s="6"/>
      <c r="DC209" s="6"/>
      <c r="DD209" s="1" t="s">
        <v>59</v>
      </c>
      <c r="DE209" s="1" t="s">
        <v>60</v>
      </c>
      <c r="DF209" s="6"/>
      <c r="DG209" s="6"/>
      <c r="DH209" s="1" t="s">
        <v>52</v>
      </c>
      <c r="DI209" s="1" t="s">
        <v>53</v>
      </c>
      <c r="DJ209" s="6"/>
      <c r="DK209" s="6"/>
      <c r="DL209" s="1" t="s">
        <v>31</v>
      </c>
      <c r="DM209" s="11"/>
    </row>
    <row r="210" spans="1:118" s="34" customFormat="1" ht="15.75" customHeight="1" x14ac:dyDescent="0.25">
      <c r="A210" s="27">
        <v>209</v>
      </c>
      <c r="B210" s="27">
        <v>1</v>
      </c>
      <c r="C210" s="28" t="s">
        <v>212</v>
      </c>
      <c r="D210" s="29" t="s">
        <v>373</v>
      </c>
      <c r="E210" s="27">
        <v>-718.97500000000002</v>
      </c>
      <c r="F210" s="27">
        <v>1.8959999999999999</v>
      </c>
      <c r="G210" s="27">
        <v>-720.87099999999998</v>
      </c>
      <c r="H210" s="30">
        <v>75.051119999999997</v>
      </c>
      <c r="I210" s="31">
        <f t="shared" si="10"/>
        <v>-645.81988000000001</v>
      </c>
      <c r="J210" s="31">
        <f t="shared" si="9"/>
        <v>0</v>
      </c>
      <c r="K210" s="3">
        <f t="shared" si="11"/>
        <v>-645.81988000000001</v>
      </c>
      <c r="L210" s="32" t="s">
        <v>28</v>
      </c>
      <c r="M210" s="32" t="s">
        <v>29</v>
      </c>
      <c r="N210" s="27"/>
      <c r="O210" s="27"/>
      <c r="P210" s="32" t="s">
        <v>30</v>
      </c>
      <c r="Q210" s="32" t="s">
        <v>34</v>
      </c>
      <c r="R210" s="27"/>
      <c r="S210" s="27"/>
      <c r="T210" s="32" t="s">
        <v>30</v>
      </c>
      <c r="U210" s="32" t="s">
        <v>32</v>
      </c>
      <c r="V210" s="27"/>
      <c r="W210" s="27"/>
      <c r="X210" s="27" t="s">
        <v>30</v>
      </c>
      <c r="Y210" s="27" t="s">
        <v>33</v>
      </c>
      <c r="Z210" s="27"/>
      <c r="AA210" s="27"/>
      <c r="AB210" s="32" t="s">
        <v>30</v>
      </c>
      <c r="AC210" s="32" t="s">
        <v>34</v>
      </c>
      <c r="AD210" s="27"/>
      <c r="AE210" s="27"/>
      <c r="AF210" s="32" t="s">
        <v>35</v>
      </c>
      <c r="AG210" s="32" t="s">
        <v>29</v>
      </c>
      <c r="AH210" s="27"/>
      <c r="AI210" s="27"/>
      <c r="AJ210" s="32" t="s">
        <v>36</v>
      </c>
      <c r="AK210" s="32" t="s">
        <v>37</v>
      </c>
      <c r="AL210" s="27"/>
      <c r="AM210" s="27"/>
      <c r="AN210" s="32" t="s">
        <v>38</v>
      </c>
      <c r="AO210" s="32" t="s">
        <v>39</v>
      </c>
      <c r="AP210" s="27"/>
      <c r="AQ210" s="27"/>
      <c r="AR210" s="32" t="s">
        <v>40</v>
      </c>
      <c r="AS210" s="32" t="s">
        <v>41</v>
      </c>
      <c r="AT210" s="27"/>
      <c r="AU210" s="27"/>
      <c r="AV210" s="27"/>
      <c r="AW210" s="27"/>
      <c r="AX210" s="27"/>
      <c r="AY210" s="27"/>
      <c r="AZ210" s="32" t="s">
        <v>42</v>
      </c>
      <c r="BA210" s="32" t="s">
        <v>39</v>
      </c>
      <c r="BB210" s="27"/>
      <c r="BC210" s="27"/>
      <c r="BD210" s="32" t="s">
        <v>42</v>
      </c>
      <c r="BE210" s="32" t="s">
        <v>33</v>
      </c>
      <c r="BF210" s="27"/>
      <c r="BG210" s="27"/>
      <c r="BH210" s="32" t="s">
        <v>42</v>
      </c>
      <c r="BI210" s="32" t="s">
        <v>39</v>
      </c>
      <c r="BJ210" s="27"/>
      <c r="BK210" s="33"/>
      <c r="BL210" s="32" t="s">
        <v>43</v>
      </c>
      <c r="BM210" s="32" t="s">
        <v>44</v>
      </c>
      <c r="BN210" s="27"/>
      <c r="BO210" s="27"/>
      <c r="BP210" s="32" t="s">
        <v>45</v>
      </c>
      <c r="BQ210" s="32" t="s">
        <v>44</v>
      </c>
      <c r="BR210" s="27"/>
      <c r="BS210" s="27"/>
      <c r="BT210" s="32" t="s">
        <v>46</v>
      </c>
      <c r="BU210" s="32" t="s">
        <v>47</v>
      </c>
      <c r="BV210" s="27"/>
      <c r="BW210" s="27"/>
      <c r="BX210" s="32" t="s">
        <v>46</v>
      </c>
      <c r="BY210" s="32" t="s">
        <v>41</v>
      </c>
      <c r="BZ210" s="27"/>
      <c r="CA210" s="27"/>
      <c r="CB210" s="32" t="s">
        <v>46</v>
      </c>
      <c r="CC210" s="32" t="s">
        <v>48</v>
      </c>
      <c r="CD210" s="27"/>
      <c r="CE210" s="27"/>
      <c r="CF210" s="32" t="s">
        <v>46</v>
      </c>
      <c r="CG210" s="32" t="s">
        <v>48</v>
      </c>
      <c r="CH210" s="27"/>
      <c r="CI210" s="27"/>
      <c r="CJ210" s="32" t="s">
        <v>46</v>
      </c>
      <c r="CK210" s="32" t="s">
        <v>39</v>
      </c>
      <c r="CL210" s="27"/>
      <c r="CM210" s="27"/>
      <c r="CN210" s="32" t="s">
        <v>49</v>
      </c>
      <c r="CO210" s="32" t="s">
        <v>39</v>
      </c>
      <c r="CP210" s="27"/>
      <c r="CQ210" s="27"/>
      <c r="CR210" s="32" t="s">
        <v>50</v>
      </c>
      <c r="CS210" s="32" t="s">
        <v>51</v>
      </c>
      <c r="CT210" s="27"/>
      <c r="CU210" s="27"/>
      <c r="CV210" s="32" t="s">
        <v>50</v>
      </c>
      <c r="CW210" s="32" t="s">
        <v>39</v>
      </c>
      <c r="CX210" s="27"/>
      <c r="CY210" s="27"/>
      <c r="CZ210" s="32" t="s">
        <v>50</v>
      </c>
      <c r="DA210" s="32" t="s">
        <v>39</v>
      </c>
      <c r="DB210" s="27"/>
      <c r="DC210" s="27"/>
      <c r="DD210" s="32" t="s">
        <v>59</v>
      </c>
      <c r="DE210" s="32" t="s">
        <v>60</v>
      </c>
      <c r="DF210" s="27"/>
      <c r="DG210" s="27"/>
      <c r="DH210" s="32" t="s">
        <v>52</v>
      </c>
      <c r="DI210" s="32" t="s">
        <v>53</v>
      </c>
      <c r="DJ210" s="27"/>
      <c r="DK210" s="27"/>
      <c r="DL210" s="1" t="s">
        <v>31</v>
      </c>
      <c r="DM210" s="33"/>
    </row>
    <row r="211" spans="1:118" s="42" customFormat="1" ht="15.75" customHeight="1" x14ac:dyDescent="0.25">
      <c r="A211" s="35">
        <v>210</v>
      </c>
      <c r="B211" s="35">
        <v>1</v>
      </c>
      <c r="C211" s="36" t="s">
        <v>213</v>
      </c>
      <c r="D211" s="37" t="s">
        <v>373</v>
      </c>
      <c r="E211" s="35">
        <v>1074.925</v>
      </c>
      <c r="F211" s="35">
        <v>14.112</v>
      </c>
      <c r="G211" s="35">
        <v>1054.7260000000001</v>
      </c>
      <c r="H211" s="38">
        <v>363.54971999999998</v>
      </c>
      <c r="I211" s="39">
        <f t="shared" si="10"/>
        <v>1418.2757200000001</v>
      </c>
      <c r="J211" s="39">
        <f t="shared" si="9"/>
        <v>3.8090000000000002</v>
      </c>
      <c r="K211" s="3">
        <f t="shared" si="11"/>
        <v>1414.4667200000001</v>
      </c>
      <c r="L211" s="40" t="s">
        <v>28</v>
      </c>
      <c r="M211" s="40" t="s">
        <v>29</v>
      </c>
      <c r="N211" s="35"/>
      <c r="O211" s="35"/>
      <c r="P211" s="40" t="s">
        <v>30</v>
      </c>
      <c r="Q211" s="40" t="s">
        <v>34</v>
      </c>
      <c r="R211" s="35"/>
      <c r="S211" s="35"/>
      <c r="T211" s="40" t="s">
        <v>30</v>
      </c>
      <c r="U211" s="40" t="s">
        <v>32</v>
      </c>
      <c r="V211" s="35"/>
      <c r="W211" s="35"/>
      <c r="X211" s="35" t="s">
        <v>30</v>
      </c>
      <c r="Y211" s="35" t="s">
        <v>33</v>
      </c>
      <c r="Z211" s="35"/>
      <c r="AA211" s="35"/>
      <c r="AB211" s="40" t="s">
        <v>30</v>
      </c>
      <c r="AC211" s="40" t="s">
        <v>34</v>
      </c>
      <c r="AD211" s="35"/>
      <c r="AE211" s="35"/>
      <c r="AF211" s="40" t="s">
        <v>35</v>
      </c>
      <c r="AG211" s="40" t="s">
        <v>29</v>
      </c>
      <c r="AH211" s="35"/>
      <c r="AI211" s="35"/>
      <c r="AJ211" s="40" t="s">
        <v>36</v>
      </c>
      <c r="AK211" s="40" t="s">
        <v>37</v>
      </c>
      <c r="AL211" s="35"/>
      <c r="AM211" s="35"/>
      <c r="AN211" s="40" t="s">
        <v>38</v>
      </c>
      <c r="AO211" s="40" t="s">
        <v>39</v>
      </c>
      <c r="AP211" s="35"/>
      <c r="AQ211" s="35"/>
      <c r="AR211" s="40" t="s">
        <v>40</v>
      </c>
      <c r="AS211" s="40" t="s">
        <v>41</v>
      </c>
      <c r="AT211" s="35"/>
      <c r="AU211" s="35"/>
      <c r="AV211" s="35"/>
      <c r="AW211" s="35"/>
      <c r="AX211" s="35"/>
      <c r="AY211" s="35"/>
      <c r="AZ211" s="40" t="s">
        <v>42</v>
      </c>
      <c r="BA211" s="40" t="s">
        <v>39</v>
      </c>
      <c r="BB211" s="35"/>
      <c r="BC211" s="35"/>
      <c r="BD211" s="40" t="s">
        <v>42</v>
      </c>
      <c r="BE211" s="40" t="s">
        <v>33</v>
      </c>
      <c r="BF211" s="35"/>
      <c r="BG211" s="35"/>
      <c r="BH211" s="40" t="s">
        <v>42</v>
      </c>
      <c r="BI211" s="40" t="s">
        <v>39</v>
      </c>
      <c r="BJ211" s="35"/>
      <c r="BK211" s="41"/>
      <c r="BL211" s="40" t="s">
        <v>43</v>
      </c>
      <c r="BM211" s="40" t="s">
        <v>44</v>
      </c>
      <c r="BN211" s="35"/>
      <c r="BO211" s="35"/>
      <c r="BP211" s="40" t="s">
        <v>45</v>
      </c>
      <c r="BQ211" s="40" t="s">
        <v>44</v>
      </c>
      <c r="BR211" s="35"/>
      <c r="BS211" s="35"/>
      <c r="BT211" s="40" t="s">
        <v>46</v>
      </c>
      <c r="BU211" s="40" t="s">
        <v>47</v>
      </c>
      <c r="BV211" s="35"/>
      <c r="BW211" s="35"/>
      <c r="BX211" s="40" t="s">
        <v>46</v>
      </c>
      <c r="BY211" s="40" t="s">
        <v>41</v>
      </c>
      <c r="BZ211" s="35"/>
      <c r="CA211" s="35"/>
      <c r="CB211" s="40" t="s">
        <v>46</v>
      </c>
      <c r="CC211" s="40" t="s">
        <v>48</v>
      </c>
      <c r="CD211" s="35"/>
      <c r="CE211" s="35"/>
      <c r="CF211" s="40" t="s">
        <v>46</v>
      </c>
      <c r="CG211" s="40" t="s">
        <v>48</v>
      </c>
      <c r="CH211" s="35"/>
      <c r="CI211" s="35"/>
      <c r="CJ211" s="40" t="s">
        <v>46</v>
      </c>
      <c r="CK211" s="40" t="s">
        <v>39</v>
      </c>
      <c r="CL211" s="35"/>
      <c r="CM211" s="35"/>
      <c r="CN211" s="40" t="s">
        <v>49</v>
      </c>
      <c r="CO211" s="40" t="s">
        <v>39</v>
      </c>
      <c r="CP211" s="35"/>
      <c r="CQ211" s="35"/>
      <c r="CR211" s="40" t="s">
        <v>50</v>
      </c>
      <c r="CS211" s="40" t="s">
        <v>51</v>
      </c>
      <c r="CT211" s="35"/>
      <c r="CU211" s="35"/>
      <c r="CV211" s="40" t="s">
        <v>50</v>
      </c>
      <c r="CW211" s="40" t="s">
        <v>39</v>
      </c>
      <c r="CX211" s="35"/>
      <c r="CY211" s="35"/>
      <c r="CZ211" s="40" t="s">
        <v>50</v>
      </c>
      <c r="DA211" s="40" t="s">
        <v>39</v>
      </c>
      <c r="DB211" s="35"/>
      <c r="DC211" s="35"/>
      <c r="DD211" s="40" t="s">
        <v>59</v>
      </c>
      <c r="DE211" s="40" t="s">
        <v>60</v>
      </c>
      <c r="DF211" s="35"/>
      <c r="DG211" s="35"/>
      <c r="DH211" s="40" t="s">
        <v>52</v>
      </c>
      <c r="DI211" s="40" t="s">
        <v>53</v>
      </c>
      <c r="DJ211" s="35"/>
      <c r="DK211" s="35"/>
      <c r="DL211" s="40" t="s">
        <v>31</v>
      </c>
      <c r="DM211" s="41">
        <v>3.8090000000000002</v>
      </c>
      <c r="DN211" s="42" t="s">
        <v>518</v>
      </c>
    </row>
    <row r="212" spans="1:118" s="42" customFormat="1" ht="15.75" customHeight="1" x14ac:dyDescent="0.25">
      <c r="A212" s="35">
        <v>211</v>
      </c>
      <c r="B212" s="35">
        <v>1</v>
      </c>
      <c r="C212" s="36" t="s">
        <v>433</v>
      </c>
      <c r="D212" s="37" t="s">
        <v>373</v>
      </c>
      <c r="E212" s="35">
        <v>246.36500000000001</v>
      </c>
      <c r="F212" s="35">
        <v>8.0820000000000007</v>
      </c>
      <c r="G212" s="35">
        <v>238.28299999999999</v>
      </c>
      <c r="H212" s="38">
        <v>93.305160000000001</v>
      </c>
      <c r="I212" s="39">
        <f t="shared" si="10"/>
        <v>331.58816000000002</v>
      </c>
      <c r="J212" s="39">
        <f t="shared" si="9"/>
        <v>1.6679999999999999</v>
      </c>
      <c r="K212" s="3">
        <f t="shared" si="11"/>
        <v>329.92016000000001</v>
      </c>
      <c r="L212" s="40" t="s">
        <v>28</v>
      </c>
      <c r="M212" s="40" t="s">
        <v>29</v>
      </c>
      <c r="N212" s="35"/>
      <c r="O212" s="35"/>
      <c r="P212" s="40" t="s">
        <v>30</v>
      </c>
      <c r="Q212" s="40" t="s">
        <v>34</v>
      </c>
      <c r="R212" s="35"/>
      <c r="S212" s="35"/>
      <c r="T212" s="40" t="s">
        <v>30</v>
      </c>
      <c r="U212" s="40" t="s">
        <v>32</v>
      </c>
      <c r="V212" s="35"/>
      <c r="W212" s="35"/>
      <c r="X212" s="35" t="s">
        <v>30</v>
      </c>
      <c r="Y212" s="35" t="s">
        <v>33</v>
      </c>
      <c r="Z212" s="35"/>
      <c r="AA212" s="35"/>
      <c r="AB212" s="40" t="s">
        <v>30</v>
      </c>
      <c r="AC212" s="40" t="s">
        <v>34</v>
      </c>
      <c r="AD212" s="35"/>
      <c r="AE212" s="35"/>
      <c r="AF212" s="40" t="s">
        <v>35</v>
      </c>
      <c r="AG212" s="40" t="s">
        <v>29</v>
      </c>
      <c r="AH212" s="35"/>
      <c r="AI212" s="35"/>
      <c r="AJ212" s="40" t="s">
        <v>36</v>
      </c>
      <c r="AK212" s="40" t="s">
        <v>37</v>
      </c>
      <c r="AL212" s="35"/>
      <c r="AM212" s="35"/>
      <c r="AN212" s="40" t="s">
        <v>38</v>
      </c>
      <c r="AO212" s="40" t="s">
        <v>39</v>
      </c>
      <c r="AP212" s="35"/>
      <c r="AQ212" s="35"/>
      <c r="AR212" s="40" t="s">
        <v>40</v>
      </c>
      <c r="AS212" s="40" t="s">
        <v>41</v>
      </c>
      <c r="AT212" s="35"/>
      <c r="AU212" s="35"/>
      <c r="AV212" s="35"/>
      <c r="AW212" s="35"/>
      <c r="AX212" s="35"/>
      <c r="AY212" s="35"/>
      <c r="AZ212" s="40" t="s">
        <v>42</v>
      </c>
      <c r="BA212" s="40" t="s">
        <v>39</v>
      </c>
      <c r="BB212" s="35"/>
      <c r="BC212" s="35"/>
      <c r="BD212" s="40" t="s">
        <v>42</v>
      </c>
      <c r="BE212" s="40" t="s">
        <v>33</v>
      </c>
      <c r="BF212" s="35"/>
      <c r="BG212" s="35"/>
      <c r="BH212" s="40" t="s">
        <v>42</v>
      </c>
      <c r="BI212" s="40" t="s">
        <v>39</v>
      </c>
      <c r="BJ212" s="35"/>
      <c r="BK212" s="41"/>
      <c r="BL212" s="40" t="s">
        <v>43</v>
      </c>
      <c r="BM212" s="40" t="s">
        <v>44</v>
      </c>
      <c r="BN212" s="35"/>
      <c r="BO212" s="35"/>
      <c r="BP212" s="40" t="s">
        <v>45</v>
      </c>
      <c r="BQ212" s="40" t="s">
        <v>44</v>
      </c>
      <c r="BR212" s="35"/>
      <c r="BS212" s="35"/>
      <c r="BT212" s="40" t="s">
        <v>46</v>
      </c>
      <c r="BU212" s="40" t="s">
        <v>47</v>
      </c>
      <c r="BV212" s="35"/>
      <c r="BW212" s="35"/>
      <c r="BX212" s="40" t="s">
        <v>46</v>
      </c>
      <c r="BY212" s="40" t="s">
        <v>41</v>
      </c>
      <c r="BZ212" s="35"/>
      <c r="CA212" s="35"/>
      <c r="CB212" s="40" t="s">
        <v>46</v>
      </c>
      <c r="CC212" s="40" t="s">
        <v>48</v>
      </c>
      <c r="CD212" s="35"/>
      <c r="CE212" s="35"/>
      <c r="CF212" s="40" t="s">
        <v>46</v>
      </c>
      <c r="CG212" s="40" t="s">
        <v>48</v>
      </c>
      <c r="CH212" s="35"/>
      <c r="CI212" s="35"/>
      <c r="CJ212" s="40" t="s">
        <v>46</v>
      </c>
      <c r="CK212" s="40" t="s">
        <v>39</v>
      </c>
      <c r="CL212" s="35"/>
      <c r="CM212" s="35"/>
      <c r="CN212" s="40" t="s">
        <v>49</v>
      </c>
      <c r="CO212" s="40" t="s">
        <v>39</v>
      </c>
      <c r="CP212" s="35">
        <v>1</v>
      </c>
      <c r="CQ212" s="35">
        <v>0.58499999999999996</v>
      </c>
      <c r="CR212" s="40" t="s">
        <v>50</v>
      </c>
      <c r="CS212" s="40" t="s">
        <v>51</v>
      </c>
      <c r="CT212" s="35"/>
      <c r="CU212" s="35"/>
      <c r="CV212" s="40" t="s">
        <v>50</v>
      </c>
      <c r="CW212" s="40" t="s">
        <v>39</v>
      </c>
      <c r="CX212" s="35"/>
      <c r="CY212" s="35"/>
      <c r="CZ212" s="40" t="s">
        <v>50</v>
      </c>
      <c r="DA212" s="40" t="s">
        <v>39</v>
      </c>
      <c r="DB212" s="35"/>
      <c r="DC212" s="35"/>
      <c r="DD212" s="40" t="s">
        <v>59</v>
      </c>
      <c r="DE212" s="40" t="s">
        <v>60</v>
      </c>
      <c r="DF212" s="35"/>
      <c r="DG212" s="35"/>
      <c r="DH212" s="40" t="s">
        <v>52</v>
      </c>
      <c r="DI212" s="40" t="s">
        <v>53</v>
      </c>
      <c r="DJ212" s="35"/>
      <c r="DK212" s="35"/>
      <c r="DL212" s="40" t="s">
        <v>31</v>
      </c>
      <c r="DM212" s="41">
        <v>1.083</v>
      </c>
      <c r="DN212" s="42" t="s">
        <v>518</v>
      </c>
    </row>
    <row r="213" spans="1:118" s="42" customFormat="1" ht="15.75" customHeight="1" x14ac:dyDescent="0.25">
      <c r="A213" s="35">
        <v>212</v>
      </c>
      <c r="B213" s="35">
        <v>1</v>
      </c>
      <c r="C213" s="36" t="s">
        <v>434</v>
      </c>
      <c r="D213" s="37" t="s">
        <v>373</v>
      </c>
      <c r="E213" s="35">
        <v>678.30899999999997</v>
      </c>
      <c r="F213" s="35">
        <v>2.7029999999999998</v>
      </c>
      <c r="G213" s="35">
        <v>675.60599999999999</v>
      </c>
      <c r="H213" s="38">
        <v>261.95159999999998</v>
      </c>
      <c r="I213" s="39">
        <f t="shared" si="10"/>
        <v>937.55759999999998</v>
      </c>
      <c r="J213" s="39">
        <f t="shared" si="9"/>
        <v>0.16700000000000001</v>
      </c>
      <c r="K213" s="3">
        <f t="shared" si="11"/>
        <v>937.39059999999995</v>
      </c>
      <c r="L213" s="40" t="s">
        <v>28</v>
      </c>
      <c r="M213" s="40" t="s">
        <v>29</v>
      </c>
      <c r="N213" s="35"/>
      <c r="O213" s="35"/>
      <c r="P213" s="40" t="s">
        <v>30</v>
      </c>
      <c r="Q213" s="40" t="s">
        <v>34</v>
      </c>
      <c r="R213" s="35"/>
      <c r="S213" s="35"/>
      <c r="T213" s="40" t="s">
        <v>30</v>
      </c>
      <c r="U213" s="40" t="s">
        <v>32</v>
      </c>
      <c r="V213" s="35"/>
      <c r="W213" s="35"/>
      <c r="X213" s="35" t="s">
        <v>30</v>
      </c>
      <c r="Y213" s="35" t="s">
        <v>33</v>
      </c>
      <c r="Z213" s="35"/>
      <c r="AA213" s="35"/>
      <c r="AB213" s="40" t="s">
        <v>30</v>
      </c>
      <c r="AC213" s="40" t="s">
        <v>34</v>
      </c>
      <c r="AD213" s="35"/>
      <c r="AE213" s="35"/>
      <c r="AF213" s="40" t="s">
        <v>35</v>
      </c>
      <c r="AG213" s="40" t="s">
        <v>29</v>
      </c>
      <c r="AH213" s="35"/>
      <c r="AI213" s="35"/>
      <c r="AJ213" s="40" t="s">
        <v>36</v>
      </c>
      <c r="AK213" s="40" t="s">
        <v>37</v>
      </c>
      <c r="AL213" s="35"/>
      <c r="AM213" s="35"/>
      <c r="AN213" s="40" t="s">
        <v>38</v>
      </c>
      <c r="AO213" s="40" t="s">
        <v>39</v>
      </c>
      <c r="AP213" s="35"/>
      <c r="AQ213" s="35"/>
      <c r="AR213" s="40" t="s">
        <v>40</v>
      </c>
      <c r="AS213" s="40" t="s">
        <v>41</v>
      </c>
      <c r="AT213" s="35"/>
      <c r="AU213" s="35"/>
      <c r="AV213" s="35"/>
      <c r="AW213" s="35"/>
      <c r="AX213" s="35"/>
      <c r="AY213" s="35"/>
      <c r="AZ213" s="40" t="s">
        <v>42</v>
      </c>
      <c r="BA213" s="40" t="s">
        <v>39</v>
      </c>
      <c r="BB213" s="35"/>
      <c r="BC213" s="35"/>
      <c r="BD213" s="40" t="s">
        <v>42</v>
      </c>
      <c r="BE213" s="40" t="s">
        <v>33</v>
      </c>
      <c r="BF213" s="35"/>
      <c r="BG213" s="35"/>
      <c r="BH213" s="40" t="s">
        <v>42</v>
      </c>
      <c r="BI213" s="40" t="s">
        <v>39</v>
      </c>
      <c r="BJ213" s="35"/>
      <c r="BK213" s="41"/>
      <c r="BL213" s="40" t="s">
        <v>43</v>
      </c>
      <c r="BM213" s="40" t="s">
        <v>44</v>
      </c>
      <c r="BN213" s="35"/>
      <c r="BO213" s="35"/>
      <c r="BP213" s="40" t="s">
        <v>45</v>
      </c>
      <c r="BQ213" s="40" t="s">
        <v>44</v>
      </c>
      <c r="BR213" s="35"/>
      <c r="BS213" s="35"/>
      <c r="BT213" s="40" t="s">
        <v>46</v>
      </c>
      <c r="BU213" s="40" t="s">
        <v>47</v>
      </c>
      <c r="BV213" s="35"/>
      <c r="BW213" s="35"/>
      <c r="BX213" s="40" t="s">
        <v>46</v>
      </c>
      <c r="BY213" s="40" t="s">
        <v>41</v>
      </c>
      <c r="BZ213" s="35"/>
      <c r="CA213" s="35"/>
      <c r="CB213" s="40" t="s">
        <v>46</v>
      </c>
      <c r="CC213" s="40" t="s">
        <v>48</v>
      </c>
      <c r="CD213" s="35"/>
      <c r="CE213" s="35"/>
      <c r="CF213" s="40" t="s">
        <v>46</v>
      </c>
      <c r="CG213" s="40" t="s">
        <v>48</v>
      </c>
      <c r="CH213" s="35"/>
      <c r="CI213" s="35"/>
      <c r="CJ213" s="40" t="s">
        <v>46</v>
      </c>
      <c r="CK213" s="40" t="s">
        <v>39</v>
      </c>
      <c r="CL213" s="35"/>
      <c r="CM213" s="35"/>
      <c r="CN213" s="40" t="s">
        <v>49</v>
      </c>
      <c r="CO213" s="40" t="s">
        <v>39</v>
      </c>
      <c r="CP213" s="35"/>
      <c r="CQ213" s="35"/>
      <c r="CR213" s="40" t="s">
        <v>50</v>
      </c>
      <c r="CS213" s="40" t="s">
        <v>51</v>
      </c>
      <c r="CT213" s="35"/>
      <c r="CU213" s="35"/>
      <c r="CV213" s="40" t="s">
        <v>50</v>
      </c>
      <c r="CW213" s="40" t="s">
        <v>39</v>
      </c>
      <c r="CX213" s="35">
        <v>1</v>
      </c>
      <c r="CY213" s="35">
        <v>0.16700000000000001</v>
      </c>
      <c r="CZ213" s="40" t="s">
        <v>50</v>
      </c>
      <c r="DA213" s="40" t="s">
        <v>39</v>
      </c>
      <c r="DB213" s="35"/>
      <c r="DC213" s="35"/>
      <c r="DD213" s="40" t="s">
        <v>59</v>
      </c>
      <c r="DE213" s="40" t="s">
        <v>60</v>
      </c>
      <c r="DF213" s="35"/>
      <c r="DG213" s="35"/>
      <c r="DH213" s="40" t="s">
        <v>52</v>
      </c>
      <c r="DI213" s="40" t="s">
        <v>53</v>
      </c>
      <c r="DJ213" s="35"/>
      <c r="DK213" s="35"/>
      <c r="DL213" s="40" t="s">
        <v>31</v>
      </c>
      <c r="DM213" s="41"/>
    </row>
    <row r="214" spans="1:118" ht="15.75" customHeight="1" x14ac:dyDescent="0.25">
      <c r="A214" s="6">
        <v>213</v>
      </c>
      <c r="B214" s="6">
        <v>1</v>
      </c>
      <c r="C214" s="9" t="s">
        <v>214</v>
      </c>
      <c r="D214" s="8" t="s">
        <v>373</v>
      </c>
      <c r="E214" s="6">
        <v>258.49799999999999</v>
      </c>
      <c r="F214" s="6">
        <v>45.9</v>
      </c>
      <c r="G214" s="6">
        <v>192.07</v>
      </c>
      <c r="H214" s="10">
        <v>101.35824</v>
      </c>
      <c r="I214" s="3">
        <f t="shared" si="10"/>
        <v>293.42823999999996</v>
      </c>
      <c r="J214" s="3">
        <f t="shared" si="9"/>
        <v>0</v>
      </c>
      <c r="K214" s="3">
        <f t="shared" si="11"/>
        <v>293.42823999999996</v>
      </c>
      <c r="L214" s="1" t="s">
        <v>28</v>
      </c>
      <c r="M214" s="1" t="s">
        <v>29</v>
      </c>
      <c r="N214" s="6"/>
      <c r="O214" s="6"/>
      <c r="P214" s="1" t="s">
        <v>30</v>
      </c>
      <c r="Q214" s="1" t="s">
        <v>34</v>
      </c>
      <c r="R214" s="6"/>
      <c r="S214" s="6"/>
      <c r="T214" s="1" t="s">
        <v>30</v>
      </c>
      <c r="U214" s="1" t="s">
        <v>32</v>
      </c>
      <c r="V214" s="6"/>
      <c r="W214" s="6"/>
      <c r="X214" s="6" t="s">
        <v>30</v>
      </c>
      <c r="Y214" s="6" t="s">
        <v>33</v>
      </c>
      <c r="Z214" s="6"/>
      <c r="AA214" s="6"/>
      <c r="AB214" s="1" t="s">
        <v>30</v>
      </c>
      <c r="AC214" s="1" t="s">
        <v>34</v>
      </c>
      <c r="AD214" s="6"/>
      <c r="AE214" s="6"/>
      <c r="AF214" s="1" t="s">
        <v>35</v>
      </c>
      <c r="AG214" s="1" t="s">
        <v>29</v>
      </c>
      <c r="AH214" s="6"/>
      <c r="AI214" s="6"/>
      <c r="AJ214" s="1" t="s">
        <v>36</v>
      </c>
      <c r="AK214" s="1" t="s">
        <v>37</v>
      </c>
      <c r="AL214" s="6"/>
      <c r="AM214" s="6"/>
      <c r="AN214" s="1" t="s">
        <v>38</v>
      </c>
      <c r="AO214" s="1" t="s">
        <v>39</v>
      </c>
      <c r="AP214" s="6"/>
      <c r="AQ214" s="6"/>
      <c r="AR214" s="1" t="s">
        <v>40</v>
      </c>
      <c r="AS214" s="1" t="s">
        <v>41</v>
      </c>
      <c r="AT214" s="6"/>
      <c r="AU214" s="6"/>
      <c r="AV214" s="6"/>
      <c r="AW214" s="6"/>
      <c r="AX214" s="6"/>
      <c r="AY214" s="6"/>
      <c r="AZ214" s="1" t="s">
        <v>42</v>
      </c>
      <c r="BA214" s="1" t="s">
        <v>39</v>
      </c>
      <c r="BB214" s="6"/>
      <c r="BC214" s="6"/>
      <c r="BD214" s="1" t="s">
        <v>42</v>
      </c>
      <c r="BE214" s="1" t="s">
        <v>33</v>
      </c>
      <c r="BF214" s="6"/>
      <c r="BG214" s="6"/>
      <c r="BH214" s="1" t="s">
        <v>42</v>
      </c>
      <c r="BI214" s="1" t="s">
        <v>39</v>
      </c>
      <c r="BJ214" s="6"/>
      <c r="BK214" s="11"/>
      <c r="BL214" s="1" t="s">
        <v>43</v>
      </c>
      <c r="BM214" s="1" t="s">
        <v>44</v>
      </c>
      <c r="BN214" s="6"/>
      <c r="BO214" s="6"/>
      <c r="BP214" s="1" t="s">
        <v>45</v>
      </c>
      <c r="BQ214" s="1" t="s">
        <v>44</v>
      </c>
      <c r="BR214" s="6"/>
      <c r="BS214" s="6"/>
      <c r="BT214" s="1" t="s">
        <v>46</v>
      </c>
      <c r="BU214" s="1" t="s">
        <v>47</v>
      </c>
      <c r="BV214" s="6"/>
      <c r="BW214" s="6"/>
      <c r="BX214" s="1" t="s">
        <v>46</v>
      </c>
      <c r="BY214" s="1" t="s">
        <v>41</v>
      </c>
      <c r="BZ214" s="6"/>
      <c r="CA214" s="6"/>
      <c r="CB214" s="1" t="s">
        <v>46</v>
      </c>
      <c r="CC214" s="1" t="s">
        <v>48</v>
      </c>
      <c r="CD214" s="6"/>
      <c r="CE214" s="6"/>
      <c r="CF214" s="1" t="s">
        <v>46</v>
      </c>
      <c r="CG214" s="1" t="s">
        <v>48</v>
      </c>
      <c r="CH214" s="6"/>
      <c r="CI214" s="6"/>
      <c r="CJ214" s="1" t="s">
        <v>46</v>
      </c>
      <c r="CK214" s="1" t="s">
        <v>39</v>
      </c>
      <c r="CL214" s="6"/>
      <c r="CM214" s="6"/>
      <c r="CN214" s="1" t="s">
        <v>49</v>
      </c>
      <c r="CO214" s="1" t="s">
        <v>39</v>
      </c>
      <c r="CP214" s="6"/>
      <c r="CQ214" s="6"/>
      <c r="CR214" s="1" t="s">
        <v>50</v>
      </c>
      <c r="CS214" s="1" t="s">
        <v>51</v>
      </c>
      <c r="CT214" s="6"/>
      <c r="CU214" s="6"/>
      <c r="CV214" s="1" t="s">
        <v>50</v>
      </c>
      <c r="CW214" s="1" t="s">
        <v>39</v>
      </c>
      <c r="CX214" s="6"/>
      <c r="CY214" s="6"/>
      <c r="CZ214" s="1" t="s">
        <v>50</v>
      </c>
      <c r="DA214" s="1" t="s">
        <v>39</v>
      </c>
      <c r="DB214" s="6"/>
      <c r="DC214" s="6"/>
      <c r="DD214" s="1" t="s">
        <v>59</v>
      </c>
      <c r="DE214" s="1" t="s">
        <v>60</v>
      </c>
      <c r="DF214" s="6"/>
      <c r="DG214" s="6"/>
      <c r="DH214" s="1" t="s">
        <v>52</v>
      </c>
      <c r="DI214" s="1" t="s">
        <v>53</v>
      </c>
      <c r="DJ214" s="6"/>
      <c r="DK214" s="6"/>
      <c r="DL214" s="1" t="s">
        <v>31</v>
      </c>
      <c r="DM214" s="11"/>
    </row>
    <row r="215" spans="1:118" s="42" customFormat="1" ht="15.75" customHeight="1" x14ac:dyDescent="0.25">
      <c r="A215" s="35">
        <v>214</v>
      </c>
      <c r="B215" s="35">
        <v>1</v>
      </c>
      <c r="C215" s="36" t="s">
        <v>215</v>
      </c>
      <c r="D215" s="37" t="s">
        <v>373</v>
      </c>
      <c r="E215" s="35">
        <v>144.548</v>
      </c>
      <c r="F215" s="35">
        <v>10.093</v>
      </c>
      <c r="G215" s="35">
        <v>134.45500000000001</v>
      </c>
      <c r="H215" s="38">
        <v>84.097319999999996</v>
      </c>
      <c r="I215" s="39">
        <f t="shared" si="10"/>
        <v>218.55232000000001</v>
      </c>
      <c r="J215" s="39">
        <f t="shared" si="9"/>
        <v>2.883</v>
      </c>
      <c r="K215" s="3">
        <f t="shared" si="11"/>
        <v>215.66932</v>
      </c>
      <c r="L215" s="40" t="s">
        <v>28</v>
      </c>
      <c r="M215" s="40" t="s">
        <v>29</v>
      </c>
      <c r="N215" s="35"/>
      <c r="O215" s="35"/>
      <c r="P215" s="40" t="s">
        <v>30</v>
      </c>
      <c r="Q215" s="40" t="s">
        <v>34</v>
      </c>
      <c r="R215" s="35"/>
      <c r="S215" s="35"/>
      <c r="T215" s="40" t="s">
        <v>30</v>
      </c>
      <c r="U215" s="40" t="s">
        <v>32</v>
      </c>
      <c r="V215" s="35"/>
      <c r="W215" s="35"/>
      <c r="X215" s="35" t="s">
        <v>30</v>
      </c>
      <c r="Y215" s="35" t="s">
        <v>33</v>
      </c>
      <c r="Z215" s="35"/>
      <c r="AA215" s="35"/>
      <c r="AB215" s="40" t="s">
        <v>30</v>
      </c>
      <c r="AC215" s="40" t="s">
        <v>34</v>
      </c>
      <c r="AD215" s="35"/>
      <c r="AE215" s="35"/>
      <c r="AF215" s="40" t="s">
        <v>35</v>
      </c>
      <c r="AG215" s="40" t="s">
        <v>29</v>
      </c>
      <c r="AH215" s="35"/>
      <c r="AI215" s="35"/>
      <c r="AJ215" s="40" t="s">
        <v>36</v>
      </c>
      <c r="AK215" s="40" t="s">
        <v>37</v>
      </c>
      <c r="AL215" s="35"/>
      <c r="AM215" s="35"/>
      <c r="AN215" s="40" t="s">
        <v>38</v>
      </c>
      <c r="AO215" s="40" t="s">
        <v>39</v>
      </c>
      <c r="AP215" s="35"/>
      <c r="AQ215" s="35"/>
      <c r="AR215" s="40" t="s">
        <v>40</v>
      </c>
      <c r="AS215" s="40" t="s">
        <v>41</v>
      </c>
      <c r="AT215" s="35"/>
      <c r="AU215" s="35"/>
      <c r="AV215" s="35"/>
      <c r="AW215" s="35"/>
      <c r="AX215" s="35"/>
      <c r="AY215" s="35"/>
      <c r="AZ215" s="40" t="s">
        <v>42</v>
      </c>
      <c r="BA215" s="40" t="s">
        <v>39</v>
      </c>
      <c r="BB215" s="35"/>
      <c r="BC215" s="35"/>
      <c r="BD215" s="40" t="s">
        <v>42</v>
      </c>
      <c r="BE215" s="40" t="s">
        <v>33</v>
      </c>
      <c r="BF215" s="35"/>
      <c r="BG215" s="35"/>
      <c r="BH215" s="40" t="s">
        <v>42</v>
      </c>
      <c r="BI215" s="40" t="s">
        <v>39</v>
      </c>
      <c r="BJ215" s="35"/>
      <c r="BK215" s="41"/>
      <c r="BL215" s="40" t="s">
        <v>43</v>
      </c>
      <c r="BM215" s="40" t="s">
        <v>44</v>
      </c>
      <c r="BN215" s="35"/>
      <c r="BO215" s="35"/>
      <c r="BP215" s="40" t="s">
        <v>45</v>
      </c>
      <c r="BQ215" s="40" t="s">
        <v>44</v>
      </c>
      <c r="BR215" s="35"/>
      <c r="BS215" s="35"/>
      <c r="BT215" s="40" t="s">
        <v>46</v>
      </c>
      <c r="BU215" s="40" t="s">
        <v>47</v>
      </c>
      <c r="BV215" s="35"/>
      <c r="BW215" s="35"/>
      <c r="BX215" s="40" t="s">
        <v>46</v>
      </c>
      <c r="BY215" s="40" t="s">
        <v>41</v>
      </c>
      <c r="BZ215" s="35"/>
      <c r="CA215" s="35"/>
      <c r="CB215" s="40" t="s">
        <v>46</v>
      </c>
      <c r="CC215" s="40" t="s">
        <v>48</v>
      </c>
      <c r="CD215" s="35"/>
      <c r="CE215" s="35"/>
      <c r="CF215" s="40" t="s">
        <v>46</v>
      </c>
      <c r="CG215" s="40" t="s">
        <v>48</v>
      </c>
      <c r="CH215" s="35"/>
      <c r="CI215" s="35"/>
      <c r="CJ215" s="40" t="s">
        <v>46</v>
      </c>
      <c r="CK215" s="40" t="s">
        <v>39</v>
      </c>
      <c r="CL215" s="35"/>
      <c r="CM215" s="35"/>
      <c r="CN215" s="40" t="s">
        <v>49</v>
      </c>
      <c r="CO215" s="40" t="s">
        <v>39</v>
      </c>
      <c r="CP215" s="35"/>
      <c r="CQ215" s="35"/>
      <c r="CR215" s="40" t="s">
        <v>50</v>
      </c>
      <c r="CS215" s="40" t="s">
        <v>51</v>
      </c>
      <c r="CT215" s="35"/>
      <c r="CU215" s="35"/>
      <c r="CV215" s="40" t="s">
        <v>50</v>
      </c>
      <c r="CW215" s="40" t="s">
        <v>39</v>
      </c>
      <c r="CX215" s="35"/>
      <c r="CY215" s="35"/>
      <c r="CZ215" s="40" t="s">
        <v>50</v>
      </c>
      <c r="DA215" s="40" t="s">
        <v>39</v>
      </c>
      <c r="DB215" s="35"/>
      <c r="DC215" s="35"/>
      <c r="DD215" s="40" t="s">
        <v>59</v>
      </c>
      <c r="DE215" s="40" t="s">
        <v>60</v>
      </c>
      <c r="DF215" s="35"/>
      <c r="DG215" s="35"/>
      <c r="DH215" s="40" t="s">
        <v>52</v>
      </c>
      <c r="DI215" s="40" t="s">
        <v>53</v>
      </c>
      <c r="DJ215" s="35"/>
      <c r="DK215" s="35"/>
      <c r="DL215" s="40" t="s">
        <v>31</v>
      </c>
      <c r="DM215" s="41">
        <v>2.883</v>
      </c>
      <c r="DN215" s="42" t="s">
        <v>518</v>
      </c>
    </row>
    <row r="216" spans="1:118" ht="15.75" customHeight="1" x14ac:dyDescent="0.25">
      <c r="A216" s="6">
        <v>215</v>
      </c>
      <c r="B216" s="6">
        <v>1</v>
      </c>
      <c r="C216" s="9" t="s">
        <v>216</v>
      </c>
      <c r="D216" s="8" t="s">
        <v>373</v>
      </c>
      <c r="E216" s="6">
        <v>133.00700000000001</v>
      </c>
      <c r="F216" s="6">
        <v>0</v>
      </c>
      <c r="G216" s="6">
        <v>116.461</v>
      </c>
      <c r="H216" s="10">
        <v>91.884720000000002</v>
      </c>
      <c r="I216" s="3">
        <f t="shared" si="10"/>
        <v>208.34572</v>
      </c>
      <c r="J216" s="3">
        <f t="shared" si="9"/>
        <v>0</v>
      </c>
      <c r="K216" s="3">
        <f t="shared" si="11"/>
        <v>208.34572</v>
      </c>
      <c r="L216" s="1" t="s">
        <v>28</v>
      </c>
      <c r="M216" s="1" t="s">
        <v>29</v>
      </c>
      <c r="N216" s="6"/>
      <c r="O216" s="6"/>
      <c r="P216" s="1" t="s">
        <v>30</v>
      </c>
      <c r="Q216" s="1" t="s">
        <v>34</v>
      </c>
      <c r="R216" s="6"/>
      <c r="S216" s="6"/>
      <c r="T216" s="1" t="s">
        <v>30</v>
      </c>
      <c r="U216" s="1" t="s">
        <v>32</v>
      </c>
      <c r="V216" s="6"/>
      <c r="W216" s="6"/>
      <c r="X216" s="6" t="s">
        <v>30</v>
      </c>
      <c r="Y216" s="6" t="s">
        <v>33</v>
      </c>
      <c r="Z216" s="6"/>
      <c r="AA216" s="6"/>
      <c r="AB216" s="1" t="s">
        <v>30</v>
      </c>
      <c r="AC216" s="1" t="s">
        <v>34</v>
      </c>
      <c r="AD216" s="6"/>
      <c r="AE216" s="6"/>
      <c r="AF216" s="1" t="s">
        <v>35</v>
      </c>
      <c r="AG216" s="1" t="s">
        <v>29</v>
      </c>
      <c r="AH216" s="6"/>
      <c r="AI216" s="6"/>
      <c r="AJ216" s="1" t="s">
        <v>36</v>
      </c>
      <c r="AK216" s="1" t="s">
        <v>37</v>
      </c>
      <c r="AL216" s="6"/>
      <c r="AM216" s="6"/>
      <c r="AN216" s="1" t="s">
        <v>38</v>
      </c>
      <c r="AO216" s="1" t="s">
        <v>39</v>
      </c>
      <c r="AP216" s="6"/>
      <c r="AQ216" s="6"/>
      <c r="AR216" s="1" t="s">
        <v>40</v>
      </c>
      <c r="AS216" s="1" t="s">
        <v>41</v>
      </c>
      <c r="AT216" s="6"/>
      <c r="AU216" s="6"/>
      <c r="AV216" s="6"/>
      <c r="AW216" s="6"/>
      <c r="AX216" s="6"/>
      <c r="AY216" s="6"/>
      <c r="AZ216" s="1" t="s">
        <v>42</v>
      </c>
      <c r="BA216" s="1" t="s">
        <v>39</v>
      </c>
      <c r="BB216" s="6"/>
      <c r="BC216" s="6"/>
      <c r="BD216" s="1" t="s">
        <v>42</v>
      </c>
      <c r="BE216" s="1" t="s">
        <v>33</v>
      </c>
      <c r="BF216" s="6"/>
      <c r="BG216" s="6"/>
      <c r="BH216" s="1" t="s">
        <v>42</v>
      </c>
      <c r="BI216" s="1" t="s">
        <v>39</v>
      </c>
      <c r="BJ216" s="6"/>
      <c r="BK216" s="11"/>
      <c r="BL216" s="1" t="s">
        <v>43</v>
      </c>
      <c r="BM216" s="1" t="s">
        <v>44</v>
      </c>
      <c r="BN216" s="6"/>
      <c r="BO216" s="6"/>
      <c r="BP216" s="1" t="s">
        <v>45</v>
      </c>
      <c r="BQ216" s="1" t="s">
        <v>44</v>
      </c>
      <c r="BR216" s="6"/>
      <c r="BS216" s="6"/>
      <c r="BT216" s="1" t="s">
        <v>46</v>
      </c>
      <c r="BU216" s="1" t="s">
        <v>47</v>
      </c>
      <c r="BV216" s="6"/>
      <c r="BW216" s="6"/>
      <c r="BX216" s="1" t="s">
        <v>46</v>
      </c>
      <c r="BY216" s="1" t="s">
        <v>41</v>
      </c>
      <c r="BZ216" s="6"/>
      <c r="CA216" s="6"/>
      <c r="CB216" s="1" t="s">
        <v>46</v>
      </c>
      <c r="CC216" s="1" t="s">
        <v>48</v>
      </c>
      <c r="CD216" s="6"/>
      <c r="CE216" s="6"/>
      <c r="CF216" s="1" t="s">
        <v>46</v>
      </c>
      <c r="CG216" s="1" t="s">
        <v>48</v>
      </c>
      <c r="CH216" s="6"/>
      <c r="CI216" s="6"/>
      <c r="CJ216" s="1" t="s">
        <v>46</v>
      </c>
      <c r="CK216" s="1" t="s">
        <v>39</v>
      </c>
      <c r="CL216" s="6"/>
      <c r="CM216" s="6"/>
      <c r="CN216" s="1" t="s">
        <v>49</v>
      </c>
      <c r="CO216" s="1" t="s">
        <v>39</v>
      </c>
      <c r="CP216" s="6"/>
      <c r="CQ216" s="6"/>
      <c r="CR216" s="1" t="s">
        <v>50</v>
      </c>
      <c r="CS216" s="1" t="s">
        <v>51</v>
      </c>
      <c r="CT216" s="6"/>
      <c r="CU216" s="6"/>
      <c r="CV216" s="1" t="s">
        <v>50</v>
      </c>
      <c r="CW216" s="1" t="s">
        <v>39</v>
      </c>
      <c r="CX216" s="6"/>
      <c r="CY216" s="6"/>
      <c r="CZ216" s="1" t="s">
        <v>50</v>
      </c>
      <c r="DA216" s="1" t="s">
        <v>39</v>
      </c>
      <c r="DB216" s="6"/>
      <c r="DC216" s="6"/>
      <c r="DD216" s="1" t="s">
        <v>59</v>
      </c>
      <c r="DE216" s="1" t="s">
        <v>60</v>
      </c>
      <c r="DF216" s="6"/>
      <c r="DG216" s="6"/>
      <c r="DH216" s="1" t="s">
        <v>52</v>
      </c>
      <c r="DI216" s="1" t="s">
        <v>53</v>
      </c>
      <c r="DJ216" s="6"/>
      <c r="DK216" s="6"/>
      <c r="DL216" s="1" t="s">
        <v>31</v>
      </c>
      <c r="DM216" s="11"/>
    </row>
    <row r="217" spans="1:118" s="42" customFormat="1" ht="15.75" customHeight="1" x14ac:dyDescent="0.25">
      <c r="A217" s="35">
        <v>216</v>
      </c>
      <c r="B217" s="35">
        <v>1</v>
      </c>
      <c r="C217" s="36" t="s">
        <v>217</v>
      </c>
      <c r="D217" s="37" t="s">
        <v>373</v>
      </c>
      <c r="E217" s="35">
        <v>561.42600000000004</v>
      </c>
      <c r="F217" s="35">
        <v>383.74099999999999</v>
      </c>
      <c r="G217" s="35">
        <v>122.181</v>
      </c>
      <c r="H217" s="38">
        <v>366.95195999999999</v>
      </c>
      <c r="I217" s="39">
        <f t="shared" si="10"/>
        <v>489.13295999999997</v>
      </c>
      <c r="J217" s="39">
        <f t="shared" si="9"/>
        <v>0.91700000000000004</v>
      </c>
      <c r="K217" s="3">
        <f t="shared" si="11"/>
        <v>488.21596</v>
      </c>
      <c r="L217" s="40" t="s">
        <v>28</v>
      </c>
      <c r="M217" s="40" t="s">
        <v>29</v>
      </c>
      <c r="N217" s="35"/>
      <c r="O217" s="35"/>
      <c r="P217" s="40" t="s">
        <v>30</v>
      </c>
      <c r="Q217" s="40" t="s">
        <v>34</v>
      </c>
      <c r="R217" s="35"/>
      <c r="S217" s="35"/>
      <c r="T217" s="40" t="s">
        <v>30</v>
      </c>
      <c r="U217" s="40" t="s">
        <v>32</v>
      </c>
      <c r="V217" s="35"/>
      <c r="W217" s="35"/>
      <c r="X217" s="35" t="s">
        <v>30</v>
      </c>
      <c r="Y217" s="35" t="s">
        <v>33</v>
      </c>
      <c r="Z217" s="35"/>
      <c r="AA217" s="35"/>
      <c r="AB217" s="40" t="s">
        <v>30</v>
      </c>
      <c r="AC217" s="40" t="s">
        <v>34</v>
      </c>
      <c r="AD217" s="35"/>
      <c r="AE217" s="35"/>
      <c r="AF217" s="40" t="s">
        <v>35</v>
      </c>
      <c r="AG217" s="40" t="s">
        <v>29</v>
      </c>
      <c r="AH217" s="35"/>
      <c r="AI217" s="35"/>
      <c r="AJ217" s="40" t="s">
        <v>36</v>
      </c>
      <c r="AK217" s="40" t="s">
        <v>37</v>
      </c>
      <c r="AL217" s="35"/>
      <c r="AM217" s="35"/>
      <c r="AN217" s="40" t="s">
        <v>38</v>
      </c>
      <c r="AO217" s="40" t="s">
        <v>39</v>
      </c>
      <c r="AP217" s="35"/>
      <c r="AQ217" s="35"/>
      <c r="AR217" s="40" t="s">
        <v>40</v>
      </c>
      <c r="AS217" s="40" t="s">
        <v>41</v>
      </c>
      <c r="AT217" s="35"/>
      <c r="AU217" s="35"/>
      <c r="AV217" s="35"/>
      <c r="AW217" s="35"/>
      <c r="AX217" s="35"/>
      <c r="AY217" s="35"/>
      <c r="AZ217" s="40" t="s">
        <v>42</v>
      </c>
      <c r="BA217" s="40" t="s">
        <v>39</v>
      </c>
      <c r="BB217" s="35"/>
      <c r="BC217" s="35"/>
      <c r="BD217" s="40" t="s">
        <v>42</v>
      </c>
      <c r="BE217" s="40" t="s">
        <v>33</v>
      </c>
      <c r="BF217" s="35"/>
      <c r="BG217" s="35"/>
      <c r="BH217" s="40" t="s">
        <v>42</v>
      </c>
      <c r="BI217" s="40" t="s">
        <v>39</v>
      </c>
      <c r="BJ217" s="35"/>
      <c r="BK217" s="41"/>
      <c r="BL217" s="40" t="s">
        <v>43</v>
      </c>
      <c r="BM217" s="40" t="s">
        <v>44</v>
      </c>
      <c r="BN217" s="35"/>
      <c r="BO217" s="35"/>
      <c r="BP217" s="40" t="s">
        <v>45</v>
      </c>
      <c r="BQ217" s="40" t="s">
        <v>44</v>
      </c>
      <c r="BR217" s="35"/>
      <c r="BS217" s="35"/>
      <c r="BT217" s="40" t="s">
        <v>46</v>
      </c>
      <c r="BU217" s="40" t="s">
        <v>47</v>
      </c>
      <c r="BV217" s="35"/>
      <c r="BW217" s="35"/>
      <c r="BX217" s="40" t="s">
        <v>46</v>
      </c>
      <c r="BY217" s="40" t="s">
        <v>41</v>
      </c>
      <c r="BZ217" s="35"/>
      <c r="CA217" s="35"/>
      <c r="CB217" s="40" t="s">
        <v>46</v>
      </c>
      <c r="CC217" s="40" t="s">
        <v>48</v>
      </c>
      <c r="CD217" s="35"/>
      <c r="CE217" s="35"/>
      <c r="CF217" s="40" t="s">
        <v>46</v>
      </c>
      <c r="CG217" s="40" t="s">
        <v>48</v>
      </c>
      <c r="CH217" s="35"/>
      <c r="CI217" s="35"/>
      <c r="CJ217" s="40" t="s">
        <v>46</v>
      </c>
      <c r="CK217" s="40" t="s">
        <v>39</v>
      </c>
      <c r="CL217" s="35"/>
      <c r="CM217" s="35"/>
      <c r="CN217" s="40" t="s">
        <v>49</v>
      </c>
      <c r="CO217" s="40" t="s">
        <v>39</v>
      </c>
      <c r="CP217" s="35"/>
      <c r="CQ217" s="35"/>
      <c r="CR217" s="40" t="s">
        <v>50</v>
      </c>
      <c r="CS217" s="40" t="s">
        <v>51</v>
      </c>
      <c r="CT217" s="35"/>
      <c r="CU217" s="35"/>
      <c r="CV217" s="40" t="s">
        <v>50</v>
      </c>
      <c r="CW217" s="40" t="s">
        <v>39</v>
      </c>
      <c r="CX217" s="35">
        <v>1</v>
      </c>
      <c r="CY217" s="35">
        <v>0.91700000000000004</v>
      </c>
      <c r="CZ217" s="40" t="s">
        <v>50</v>
      </c>
      <c r="DA217" s="40" t="s">
        <v>39</v>
      </c>
      <c r="DB217" s="35"/>
      <c r="DC217" s="35"/>
      <c r="DD217" s="40" t="s">
        <v>59</v>
      </c>
      <c r="DE217" s="40" t="s">
        <v>60</v>
      </c>
      <c r="DF217" s="35"/>
      <c r="DG217" s="35"/>
      <c r="DH217" s="40" t="s">
        <v>52</v>
      </c>
      <c r="DI217" s="40" t="s">
        <v>53</v>
      </c>
      <c r="DJ217" s="35"/>
      <c r="DK217" s="35"/>
      <c r="DL217" s="40" t="s">
        <v>31</v>
      </c>
      <c r="DM217" s="41"/>
    </row>
    <row r="218" spans="1:118" s="42" customFormat="1" ht="15.75" customHeight="1" x14ac:dyDescent="0.25">
      <c r="A218" s="35">
        <v>217</v>
      </c>
      <c r="B218" s="35">
        <v>1</v>
      </c>
      <c r="C218" s="36" t="s">
        <v>218</v>
      </c>
      <c r="D218" s="37" t="s">
        <v>373</v>
      </c>
      <c r="E218" s="35">
        <v>430.64499999999998</v>
      </c>
      <c r="F218" s="35">
        <v>46.715000000000003</v>
      </c>
      <c r="G218" s="35">
        <v>252.20699999999999</v>
      </c>
      <c r="H218" s="38">
        <v>302.39064000000002</v>
      </c>
      <c r="I218" s="39">
        <f t="shared" si="10"/>
        <v>554.59763999999996</v>
      </c>
      <c r="J218" s="39">
        <f t="shared" si="9"/>
        <v>7.4249999999999998</v>
      </c>
      <c r="K218" s="3">
        <f t="shared" si="11"/>
        <v>547.17264</v>
      </c>
      <c r="L218" s="40" t="s">
        <v>28</v>
      </c>
      <c r="M218" s="40" t="s">
        <v>29</v>
      </c>
      <c r="N218" s="35"/>
      <c r="O218" s="35"/>
      <c r="P218" s="40" t="s">
        <v>30</v>
      </c>
      <c r="Q218" s="40" t="s">
        <v>34</v>
      </c>
      <c r="R218" s="35"/>
      <c r="S218" s="35"/>
      <c r="T218" s="40" t="s">
        <v>30</v>
      </c>
      <c r="U218" s="40" t="s">
        <v>32</v>
      </c>
      <c r="V218" s="35"/>
      <c r="W218" s="35"/>
      <c r="X218" s="35" t="s">
        <v>30</v>
      </c>
      <c r="Y218" s="35" t="s">
        <v>33</v>
      </c>
      <c r="Z218" s="35"/>
      <c r="AA218" s="35"/>
      <c r="AB218" s="40" t="s">
        <v>30</v>
      </c>
      <c r="AC218" s="40" t="s">
        <v>34</v>
      </c>
      <c r="AD218" s="35"/>
      <c r="AE218" s="35"/>
      <c r="AF218" s="40" t="s">
        <v>35</v>
      </c>
      <c r="AG218" s="40" t="s">
        <v>29</v>
      </c>
      <c r="AH218" s="35"/>
      <c r="AI218" s="35"/>
      <c r="AJ218" s="40" t="s">
        <v>36</v>
      </c>
      <c r="AK218" s="40" t="s">
        <v>37</v>
      </c>
      <c r="AL218" s="35"/>
      <c r="AM218" s="35"/>
      <c r="AN218" s="40" t="s">
        <v>38</v>
      </c>
      <c r="AO218" s="40" t="s">
        <v>39</v>
      </c>
      <c r="AP218" s="35"/>
      <c r="AQ218" s="35"/>
      <c r="AR218" s="40" t="s">
        <v>40</v>
      </c>
      <c r="AS218" s="40" t="s">
        <v>41</v>
      </c>
      <c r="AT218" s="35"/>
      <c r="AU218" s="35"/>
      <c r="AV218" s="35"/>
      <c r="AW218" s="35"/>
      <c r="AX218" s="35"/>
      <c r="AY218" s="35"/>
      <c r="AZ218" s="40" t="s">
        <v>42</v>
      </c>
      <c r="BA218" s="40" t="s">
        <v>39</v>
      </c>
      <c r="BB218" s="35"/>
      <c r="BC218" s="35"/>
      <c r="BD218" s="40" t="s">
        <v>42</v>
      </c>
      <c r="BE218" s="40" t="s">
        <v>33</v>
      </c>
      <c r="BF218" s="35"/>
      <c r="BG218" s="35"/>
      <c r="BH218" s="40" t="s">
        <v>42</v>
      </c>
      <c r="BI218" s="40" t="s">
        <v>39</v>
      </c>
      <c r="BJ218" s="35"/>
      <c r="BK218" s="41"/>
      <c r="BL218" s="40" t="s">
        <v>43</v>
      </c>
      <c r="BM218" s="40" t="s">
        <v>44</v>
      </c>
      <c r="BN218" s="35"/>
      <c r="BO218" s="35"/>
      <c r="BP218" s="40" t="s">
        <v>45</v>
      </c>
      <c r="BQ218" s="40" t="s">
        <v>44</v>
      </c>
      <c r="BR218" s="35"/>
      <c r="BS218" s="35"/>
      <c r="BT218" s="40" t="s">
        <v>46</v>
      </c>
      <c r="BU218" s="40" t="s">
        <v>47</v>
      </c>
      <c r="BV218" s="35"/>
      <c r="BW218" s="35"/>
      <c r="BX218" s="40" t="s">
        <v>46</v>
      </c>
      <c r="BY218" s="40" t="s">
        <v>41</v>
      </c>
      <c r="BZ218" s="35"/>
      <c r="CA218" s="35"/>
      <c r="CB218" s="40" t="s">
        <v>46</v>
      </c>
      <c r="CC218" s="40" t="s">
        <v>48</v>
      </c>
      <c r="CD218" s="35">
        <v>6.0000000000000001E-3</v>
      </c>
      <c r="CE218" s="35">
        <v>6.2539999999999996</v>
      </c>
      <c r="CF218" s="40" t="s">
        <v>46</v>
      </c>
      <c r="CG218" s="40" t="s">
        <v>48</v>
      </c>
      <c r="CH218" s="35"/>
      <c r="CI218" s="35"/>
      <c r="CJ218" s="40" t="s">
        <v>46</v>
      </c>
      <c r="CK218" s="40" t="s">
        <v>39</v>
      </c>
      <c r="CL218" s="35"/>
      <c r="CM218" s="35"/>
      <c r="CN218" s="40" t="s">
        <v>49</v>
      </c>
      <c r="CO218" s="40" t="s">
        <v>39</v>
      </c>
      <c r="CP218" s="35">
        <v>2</v>
      </c>
      <c r="CQ218" s="35">
        <v>1.171</v>
      </c>
      <c r="CR218" s="40" t="s">
        <v>50</v>
      </c>
      <c r="CS218" s="40" t="s">
        <v>51</v>
      </c>
      <c r="CT218" s="35"/>
      <c r="CU218" s="35"/>
      <c r="CV218" s="40" t="s">
        <v>50</v>
      </c>
      <c r="CW218" s="40" t="s">
        <v>39</v>
      </c>
      <c r="CX218" s="35"/>
      <c r="CY218" s="35"/>
      <c r="CZ218" s="40" t="s">
        <v>50</v>
      </c>
      <c r="DA218" s="40" t="s">
        <v>39</v>
      </c>
      <c r="DB218" s="35"/>
      <c r="DC218" s="35"/>
      <c r="DD218" s="40" t="s">
        <v>59</v>
      </c>
      <c r="DE218" s="40" t="s">
        <v>60</v>
      </c>
      <c r="DF218" s="35"/>
      <c r="DG218" s="35"/>
      <c r="DH218" s="40" t="s">
        <v>52</v>
      </c>
      <c r="DI218" s="40" t="s">
        <v>53</v>
      </c>
      <c r="DJ218" s="35"/>
      <c r="DK218" s="35"/>
      <c r="DL218" s="40" t="s">
        <v>31</v>
      </c>
      <c r="DM218" s="41"/>
    </row>
    <row r="219" spans="1:118" ht="15.75" customHeight="1" x14ac:dyDescent="0.25">
      <c r="A219" s="6">
        <v>218</v>
      </c>
      <c r="B219" s="6">
        <v>1</v>
      </c>
      <c r="C219" s="9" t="s">
        <v>435</v>
      </c>
      <c r="D219" s="8" t="s">
        <v>373</v>
      </c>
      <c r="E219" s="6">
        <v>36.238999999999997</v>
      </c>
      <c r="F219" s="6">
        <v>58.404000000000003</v>
      </c>
      <c r="G219" s="6">
        <v>-23.811</v>
      </c>
      <c r="H219" s="10">
        <v>79.467839999999995</v>
      </c>
      <c r="I219" s="3">
        <f t="shared" si="10"/>
        <v>55.656839999999995</v>
      </c>
      <c r="J219" s="3">
        <f t="shared" si="9"/>
        <v>0</v>
      </c>
      <c r="K219" s="3">
        <f t="shared" si="11"/>
        <v>55.656839999999995</v>
      </c>
      <c r="L219" s="1" t="s">
        <v>28</v>
      </c>
      <c r="M219" s="1" t="s">
        <v>29</v>
      </c>
      <c r="N219" s="6"/>
      <c r="O219" s="6"/>
      <c r="P219" s="1" t="s">
        <v>30</v>
      </c>
      <c r="Q219" s="1" t="s">
        <v>34</v>
      </c>
      <c r="R219" s="6"/>
      <c r="S219" s="6"/>
      <c r="T219" s="1" t="s">
        <v>30</v>
      </c>
      <c r="U219" s="1" t="s">
        <v>32</v>
      </c>
      <c r="V219" s="6"/>
      <c r="W219" s="6"/>
      <c r="X219" s="6" t="s">
        <v>30</v>
      </c>
      <c r="Y219" s="6" t="s">
        <v>33</v>
      </c>
      <c r="Z219" s="6"/>
      <c r="AA219" s="6"/>
      <c r="AB219" s="1" t="s">
        <v>30</v>
      </c>
      <c r="AC219" s="1" t="s">
        <v>34</v>
      </c>
      <c r="AD219" s="6"/>
      <c r="AE219" s="6"/>
      <c r="AF219" s="1" t="s">
        <v>35</v>
      </c>
      <c r="AG219" s="1" t="s">
        <v>29</v>
      </c>
      <c r="AH219" s="6"/>
      <c r="AI219" s="6"/>
      <c r="AJ219" s="1" t="s">
        <v>36</v>
      </c>
      <c r="AK219" s="1" t="s">
        <v>37</v>
      </c>
      <c r="AL219" s="6"/>
      <c r="AM219" s="6"/>
      <c r="AN219" s="1" t="s">
        <v>38</v>
      </c>
      <c r="AO219" s="1" t="s">
        <v>39</v>
      </c>
      <c r="AP219" s="6"/>
      <c r="AQ219" s="6"/>
      <c r="AR219" s="1" t="s">
        <v>40</v>
      </c>
      <c r="AS219" s="1" t="s">
        <v>41</v>
      </c>
      <c r="AT219" s="6"/>
      <c r="AU219" s="6"/>
      <c r="AV219" s="6"/>
      <c r="AW219" s="6"/>
      <c r="AX219" s="6"/>
      <c r="AY219" s="6"/>
      <c r="AZ219" s="1" t="s">
        <v>42</v>
      </c>
      <c r="BA219" s="1" t="s">
        <v>39</v>
      </c>
      <c r="BB219" s="6"/>
      <c r="BC219" s="6"/>
      <c r="BD219" s="1" t="s">
        <v>42</v>
      </c>
      <c r="BE219" s="1" t="s">
        <v>33</v>
      </c>
      <c r="BF219" s="6"/>
      <c r="BG219" s="6"/>
      <c r="BH219" s="1" t="s">
        <v>42</v>
      </c>
      <c r="BI219" s="1" t="s">
        <v>39</v>
      </c>
      <c r="BJ219" s="6"/>
      <c r="BK219" s="11"/>
      <c r="BL219" s="1" t="s">
        <v>43</v>
      </c>
      <c r="BM219" s="1" t="s">
        <v>44</v>
      </c>
      <c r="BN219" s="6"/>
      <c r="BO219" s="6"/>
      <c r="BP219" s="1" t="s">
        <v>45</v>
      </c>
      <c r="BQ219" s="1" t="s">
        <v>44</v>
      </c>
      <c r="BR219" s="6"/>
      <c r="BS219" s="6"/>
      <c r="BT219" s="1" t="s">
        <v>46</v>
      </c>
      <c r="BU219" s="1" t="s">
        <v>47</v>
      </c>
      <c r="BV219" s="6"/>
      <c r="BW219" s="6"/>
      <c r="BX219" s="1" t="s">
        <v>46</v>
      </c>
      <c r="BY219" s="1" t="s">
        <v>41</v>
      </c>
      <c r="BZ219" s="6"/>
      <c r="CA219" s="6"/>
      <c r="CB219" s="1" t="s">
        <v>46</v>
      </c>
      <c r="CC219" s="1" t="s">
        <v>48</v>
      </c>
      <c r="CD219" s="6"/>
      <c r="CE219" s="6"/>
      <c r="CF219" s="1" t="s">
        <v>46</v>
      </c>
      <c r="CG219" s="1" t="s">
        <v>48</v>
      </c>
      <c r="CH219" s="6"/>
      <c r="CI219" s="6"/>
      <c r="CJ219" s="1" t="s">
        <v>46</v>
      </c>
      <c r="CK219" s="1" t="s">
        <v>39</v>
      </c>
      <c r="CL219" s="6"/>
      <c r="CM219" s="6"/>
      <c r="CN219" s="1" t="s">
        <v>49</v>
      </c>
      <c r="CO219" s="1" t="s">
        <v>39</v>
      </c>
      <c r="CP219" s="6"/>
      <c r="CQ219" s="6"/>
      <c r="CR219" s="1" t="s">
        <v>50</v>
      </c>
      <c r="CS219" s="1" t="s">
        <v>51</v>
      </c>
      <c r="CT219" s="6"/>
      <c r="CU219" s="6"/>
      <c r="CV219" s="1" t="s">
        <v>50</v>
      </c>
      <c r="CW219" s="1" t="s">
        <v>39</v>
      </c>
      <c r="CX219" s="6"/>
      <c r="CY219" s="6"/>
      <c r="CZ219" s="1" t="s">
        <v>50</v>
      </c>
      <c r="DA219" s="1" t="s">
        <v>39</v>
      </c>
      <c r="DB219" s="6"/>
      <c r="DC219" s="6"/>
      <c r="DD219" s="1" t="s">
        <v>59</v>
      </c>
      <c r="DE219" s="1" t="s">
        <v>60</v>
      </c>
      <c r="DF219" s="6"/>
      <c r="DG219" s="6"/>
      <c r="DH219" s="1" t="s">
        <v>52</v>
      </c>
      <c r="DI219" s="1" t="s">
        <v>53</v>
      </c>
      <c r="DJ219" s="6"/>
      <c r="DK219" s="6"/>
      <c r="DL219" s="1" t="s">
        <v>31</v>
      </c>
      <c r="DM219" s="11"/>
    </row>
    <row r="220" spans="1:118" ht="15.75" customHeight="1" x14ac:dyDescent="0.25">
      <c r="A220" s="6">
        <v>219</v>
      </c>
      <c r="B220" s="6">
        <v>1</v>
      </c>
      <c r="C220" s="9" t="s">
        <v>436</v>
      </c>
      <c r="D220" s="8" t="s">
        <v>373</v>
      </c>
      <c r="E220" s="6">
        <v>51.3</v>
      </c>
      <c r="F220" s="6">
        <v>17.675000000000001</v>
      </c>
      <c r="G220" s="6">
        <v>15.651</v>
      </c>
      <c r="H220" s="10">
        <v>125.48136</v>
      </c>
      <c r="I220" s="3">
        <f t="shared" si="10"/>
        <v>141.13236000000001</v>
      </c>
      <c r="J220" s="3">
        <f t="shared" si="9"/>
        <v>0</v>
      </c>
      <c r="K220" s="3">
        <f t="shared" si="11"/>
        <v>141.13236000000001</v>
      </c>
      <c r="L220" s="1" t="s">
        <v>28</v>
      </c>
      <c r="M220" s="1" t="s">
        <v>29</v>
      </c>
      <c r="N220" s="6"/>
      <c r="O220" s="6"/>
      <c r="P220" s="1" t="s">
        <v>30</v>
      </c>
      <c r="Q220" s="1" t="s">
        <v>34</v>
      </c>
      <c r="R220" s="6"/>
      <c r="S220" s="6"/>
      <c r="T220" s="1" t="s">
        <v>30</v>
      </c>
      <c r="U220" s="1" t="s">
        <v>32</v>
      </c>
      <c r="V220" s="6"/>
      <c r="W220" s="6"/>
      <c r="X220" s="6" t="s">
        <v>30</v>
      </c>
      <c r="Y220" s="6" t="s">
        <v>33</v>
      </c>
      <c r="Z220" s="6"/>
      <c r="AA220" s="6"/>
      <c r="AB220" s="1" t="s">
        <v>30</v>
      </c>
      <c r="AC220" s="1" t="s">
        <v>34</v>
      </c>
      <c r="AD220" s="6"/>
      <c r="AE220" s="6"/>
      <c r="AF220" s="1" t="s">
        <v>35</v>
      </c>
      <c r="AG220" s="1" t="s">
        <v>29</v>
      </c>
      <c r="AH220" s="6"/>
      <c r="AI220" s="6"/>
      <c r="AJ220" s="1" t="s">
        <v>36</v>
      </c>
      <c r="AK220" s="1" t="s">
        <v>37</v>
      </c>
      <c r="AL220" s="6"/>
      <c r="AM220" s="6"/>
      <c r="AN220" s="1" t="s">
        <v>38</v>
      </c>
      <c r="AO220" s="1" t="s">
        <v>39</v>
      </c>
      <c r="AP220" s="6"/>
      <c r="AQ220" s="6"/>
      <c r="AR220" s="1" t="s">
        <v>40</v>
      </c>
      <c r="AS220" s="1" t="s">
        <v>41</v>
      </c>
      <c r="AT220" s="6"/>
      <c r="AU220" s="6"/>
      <c r="AV220" s="6"/>
      <c r="AW220" s="6"/>
      <c r="AX220" s="6"/>
      <c r="AY220" s="6"/>
      <c r="AZ220" s="1" t="s">
        <v>42</v>
      </c>
      <c r="BA220" s="1" t="s">
        <v>39</v>
      </c>
      <c r="BB220" s="6"/>
      <c r="BC220" s="6"/>
      <c r="BD220" s="1" t="s">
        <v>42</v>
      </c>
      <c r="BE220" s="1" t="s">
        <v>33</v>
      </c>
      <c r="BF220" s="6"/>
      <c r="BG220" s="6"/>
      <c r="BH220" s="1" t="s">
        <v>42</v>
      </c>
      <c r="BI220" s="1" t="s">
        <v>39</v>
      </c>
      <c r="BJ220" s="6"/>
      <c r="BK220" s="11"/>
      <c r="BL220" s="1" t="s">
        <v>43</v>
      </c>
      <c r="BM220" s="1" t="s">
        <v>44</v>
      </c>
      <c r="BN220" s="6"/>
      <c r="BO220" s="6"/>
      <c r="BP220" s="1" t="s">
        <v>45</v>
      </c>
      <c r="BQ220" s="1" t="s">
        <v>44</v>
      </c>
      <c r="BR220" s="6"/>
      <c r="BS220" s="6"/>
      <c r="BT220" s="1" t="s">
        <v>46</v>
      </c>
      <c r="BU220" s="1" t="s">
        <v>47</v>
      </c>
      <c r="BV220" s="6"/>
      <c r="BW220" s="6"/>
      <c r="BX220" s="1" t="s">
        <v>46</v>
      </c>
      <c r="BY220" s="1" t="s">
        <v>41</v>
      </c>
      <c r="BZ220" s="6"/>
      <c r="CA220" s="6"/>
      <c r="CB220" s="1" t="s">
        <v>46</v>
      </c>
      <c r="CC220" s="1" t="s">
        <v>48</v>
      </c>
      <c r="CD220" s="6"/>
      <c r="CE220" s="6"/>
      <c r="CF220" s="1" t="s">
        <v>46</v>
      </c>
      <c r="CG220" s="1" t="s">
        <v>48</v>
      </c>
      <c r="CH220" s="6"/>
      <c r="CI220" s="6"/>
      <c r="CJ220" s="1" t="s">
        <v>46</v>
      </c>
      <c r="CK220" s="1" t="s">
        <v>39</v>
      </c>
      <c r="CL220" s="6"/>
      <c r="CM220" s="6"/>
      <c r="CN220" s="1" t="s">
        <v>49</v>
      </c>
      <c r="CO220" s="1" t="s">
        <v>39</v>
      </c>
      <c r="CP220" s="6"/>
      <c r="CQ220" s="6"/>
      <c r="CR220" s="1" t="s">
        <v>50</v>
      </c>
      <c r="CS220" s="1" t="s">
        <v>51</v>
      </c>
      <c r="CT220" s="6"/>
      <c r="CU220" s="6"/>
      <c r="CV220" s="1" t="s">
        <v>50</v>
      </c>
      <c r="CW220" s="1" t="s">
        <v>39</v>
      </c>
      <c r="CX220" s="6"/>
      <c r="CY220" s="6"/>
      <c r="CZ220" s="1" t="s">
        <v>50</v>
      </c>
      <c r="DA220" s="1" t="s">
        <v>39</v>
      </c>
      <c r="DB220" s="6"/>
      <c r="DC220" s="6"/>
      <c r="DD220" s="1" t="s">
        <v>59</v>
      </c>
      <c r="DE220" s="1" t="s">
        <v>60</v>
      </c>
      <c r="DF220" s="6"/>
      <c r="DG220" s="6"/>
      <c r="DH220" s="1" t="s">
        <v>52</v>
      </c>
      <c r="DI220" s="1" t="s">
        <v>53</v>
      </c>
      <c r="DJ220" s="6"/>
      <c r="DK220" s="6"/>
      <c r="DL220" s="1" t="s">
        <v>31</v>
      </c>
      <c r="DM220" s="11"/>
    </row>
    <row r="221" spans="1:118" s="42" customFormat="1" ht="15.75" customHeight="1" x14ac:dyDescent="0.25">
      <c r="A221" s="35">
        <v>220</v>
      </c>
      <c r="B221" s="35">
        <v>1</v>
      </c>
      <c r="C221" s="36" t="s">
        <v>219</v>
      </c>
      <c r="D221" s="37" t="s">
        <v>373</v>
      </c>
      <c r="E221" s="35">
        <v>1396.6590000000001</v>
      </c>
      <c r="F221" s="35">
        <v>67.436999999999998</v>
      </c>
      <c r="G221" s="35">
        <v>843.69</v>
      </c>
      <c r="H221" s="38">
        <v>437.99808000000002</v>
      </c>
      <c r="I221" s="39">
        <f t="shared" si="10"/>
        <v>1281.6880800000001</v>
      </c>
      <c r="J221" s="39">
        <f t="shared" si="9"/>
        <v>1.9219999999999999</v>
      </c>
      <c r="K221" s="3">
        <f t="shared" si="11"/>
        <v>1279.7660800000001</v>
      </c>
      <c r="L221" s="40" t="s">
        <v>28</v>
      </c>
      <c r="M221" s="40" t="s">
        <v>29</v>
      </c>
      <c r="N221" s="35"/>
      <c r="O221" s="35"/>
      <c r="P221" s="40" t="s">
        <v>30</v>
      </c>
      <c r="Q221" s="40" t="s">
        <v>34</v>
      </c>
      <c r="R221" s="35"/>
      <c r="S221" s="35"/>
      <c r="T221" s="40" t="s">
        <v>30</v>
      </c>
      <c r="U221" s="40" t="s">
        <v>32</v>
      </c>
      <c r="V221" s="35"/>
      <c r="W221" s="35"/>
      <c r="X221" s="35" t="s">
        <v>30</v>
      </c>
      <c r="Y221" s="35" t="s">
        <v>33</v>
      </c>
      <c r="Z221" s="35"/>
      <c r="AA221" s="35"/>
      <c r="AB221" s="40" t="s">
        <v>30</v>
      </c>
      <c r="AC221" s="40" t="s">
        <v>34</v>
      </c>
      <c r="AD221" s="35"/>
      <c r="AE221" s="35"/>
      <c r="AF221" s="40" t="s">
        <v>35</v>
      </c>
      <c r="AG221" s="40" t="s">
        <v>29</v>
      </c>
      <c r="AH221" s="35"/>
      <c r="AI221" s="35"/>
      <c r="AJ221" s="40" t="s">
        <v>36</v>
      </c>
      <c r="AK221" s="40" t="s">
        <v>37</v>
      </c>
      <c r="AL221" s="35"/>
      <c r="AM221" s="35"/>
      <c r="AN221" s="40" t="s">
        <v>38</v>
      </c>
      <c r="AO221" s="40" t="s">
        <v>39</v>
      </c>
      <c r="AP221" s="35"/>
      <c r="AQ221" s="35"/>
      <c r="AR221" s="40" t="s">
        <v>40</v>
      </c>
      <c r="AS221" s="40" t="s">
        <v>41</v>
      </c>
      <c r="AT221" s="35"/>
      <c r="AU221" s="35"/>
      <c r="AV221" s="35"/>
      <c r="AW221" s="35"/>
      <c r="AX221" s="35"/>
      <c r="AY221" s="35"/>
      <c r="AZ221" s="40" t="s">
        <v>42</v>
      </c>
      <c r="BA221" s="40" t="s">
        <v>39</v>
      </c>
      <c r="BB221" s="35"/>
      <c r="BC221" s="35"/>
      <c r="BD221" s="40" t="s">
        <v>42</v>
      </c>
      <c r="BE221" s="40" t="s">
        <v>33</v>
      </c>
      <c r="BF221" s="35"/>
      <c r="BG221" s="35"/>
      <c r="BH221" s="40" t="s">
        <v>42</v>
      </c>
      <c r="BI221" s="40" t="s">
        <v>39</v>
      </c>
      <c r="BJ221" s="35"/>
      <c r="BK221" s="41"/>
      <c r="BL221" s="40" t="s">
        <v>43</v>
      </c>
      <c r="BM221" s="40" t="s">
        <v>44</v>
      </c>
      <c r="BN221" s="35"/>
      <c r="BO221" s="35"/>
      <c r="BP221" s="40" t="s">
        <v>45</v>
      </c>
      <c r="BQ221" s="40" t="s">
        <v>44</v>
      </c>
      <c r="BR221" s="35"/>
      <c r="BS221" s="35"/>
      <c r="BT221" s="40" t="s">
        <v>46</v>
      </c>
      <c r="BU221" s="40" t="s">
        <v>47</v>
      </c>
      <c r="BV221" s="35"/>
      <c r="BW221" s="35"/>
      <c r="BX221" s="40" t="s">
        <v>46</v>
      </c>
      <c r="BY221" s="40" t="s">
        <v>41</v>
      </c>
      <c r="BZ221" s="35"/>
      <c r="CA221" s="35"/>
      <c r="CB221" s="40" t="s">
        <v>46</v>
      </c>
      <c r="CC221" s="40" t="s">
        <v>48</v>
      </c>
      <c r="CD221" s="35"/>
      <c r="CE221" s="35"/>
      <c r="CF221" s="40" t="s">
        <v>46</v>
      </c>
      <c r="CG221" s="40" t="s">
        <v>48</v>
      </c>
      <c r="CH221" s="35"/>
      <c r="CI221" s="35"/>
      <c r="CJ221" s="40" t="s">
        <v>46</v>
      </c>
      <c r="CK221" s="40" t="s">
        <v>39</v>
      </c>
      <c r="CL221" s="35"/>
      <c r="CM221" s="35"/>
      <c r="CN221" s="40" t="s">
        <v>49</v>
      </c>
      <c r="CO221" s="40" t="s">
        <v>39</v>
      </c>
      <c r="CP221" s="35"/>
      <c r="CQ221" s="35"/>
      <c r="CR221" s="40" t="s">
        <v>50</v>
      </c>
      <c r="CS221" s="40" t="s">
        <v>51</v>
      </c>
      <c r="CT221" s="35"/>
      <c r="CU221" s="35"/>
      <c r="CV221" s="40" t="s">
        <v>50</v>
      </c>
      <c r="CW221" s="40" t="s">
        <v>39</v>
      </c>
      <c r="CX221" s="35"/>
      <c r="CY221" s="35"/>
      <c r="CZ221" s="40" t="s">
        <v>50</v>
      </c>
      <c r="DA221" s="40" t="s">
        <v>39</v>
      </c>
      <c r="DB221" s="35"/>
      <c r="DC221" s="35"/>
      <c r="DD221" s="40" t="s">
        <v>59</v>
      </c>
      <c r="DE221" s="40" t="s">
        <v>60</v>
      </c>
      <c r="DF221" s="35"/>
      <c r="DG221" s="35"/>
      <c r="DH221" s="40" t="s">
        <v>52</v>
      </c>
      <c r="DI221" s="40" t="s">
        <v>53</v>
      </c>
      <c r="DJ221" s="35"/>
      <c r="DK221" s="35"/>
      <c r="DL221" s="40" t="s">
        <v>31</v>
      </c>
      <c r="DM221" s="41">
        <v>1.9219999999999999</v>
      </c>
      <c r="DN221" s="42" t="s">
        <v>518</v>
      </c>
    </row>
    <row r="222" spans="1:118" s="42" customFormat="1" ht="15.75" customHeight="1" x14ac:dyDescent="0.25">
      <c r="A222" s="35">
        <v>221</v>
      </c>
      <c r="B222" s="35">
        <v>1</v>
      </c>
      <c r="C222" s="36" t="s">
        <v>437</v>
      </c>
      <c r="D222" s="37" t="s">
        <v>373</v>
      </c>
      <c r="E222" s="35">
        <v>217.24700000000001</v>
      </c>
      <c r="F222" s="35">
        <v>2.794</v>
      </c>
      <c r="G222" s="35">
        <v>211.54</v>
      </c>
      <c r="H222" s="38">
        <v>62.471760000000003</v>
      </c>
      <c r="I222" s="39">
        <f t="shared" si="10"/>
        <v>274.01175999999998</v>
      </c>
      <c r="J222" s="39">
        <f t="shared" si="9"/>
        <v>1.863</v>
      </c>
      <c r="K222" s="3">
        <f t="shared" si="11"/>
        <v>272.14875999999998</v>
      </c>
      <c r="L222" s="40" t="s">
        <v>28</v>
      </c>
      <c r="M222" s="40" t="s">
        <v>29</v>
      </c>
      <c r="N222" s="35"/>
      <c r="O222" s="35"/>
      <c r="P222" s="40" t="s">
        <v>30</v>
      </c>
      <c r="Q222" s="40" t="s">
        <v>34</v>
      </c>
      <c r="R222" s="35"/>
      <c r="S222" s="35"/>
      <c r="T222" s="40" t="s">
        <v>30</v>
      </c>
      <c r="U222" s="40" t="s">
        <v>32</v>
      </c>
      <c r="V222" s="35"/>
      <c r="W222" s="35"/>
      <c r="X222" s="35" t="s">
        <v>30</v>
      </c>
      <c r="Y222" s="35" t="s">
        <v>33</v>
      </c>
      <c r="Z222" s="35"/>
      <c r="AA222" s="35"/>
      <c r="AB222" s="40" t="s">
        <v>30</v>
      </c>
      <c r="AC222" s="40" t="s">
        <v>34</v>
      </c>
      <c r="AD222" s="35"/>
      <c r="AE222" s="35"/>
      <c r="AF222" s="40" t="s">
        <v>35</v>
      </c>
      <c r="AG222" s="40" t="s">
        <v>29</v>
      </c>
      <c r="AH222" s="35"/>
      <c r="AI222" s="35"/>
      <c r="AJ222" s="40" t="s">
        <v>36</v>
      </c>
      <c r="AK222" s="40" t="s">
        <v>37</v>
      </c>
      <c r="AL222" s="35"/>
      <c r="AM222" s="35"/>
      <c r="AN222" s="40" t="s">
        <v>38</v>
      </c>
      <c r="AO222" s="40" t="s">
        <v>39</v>
      </c>
      <c r="AP222" s="35"/>
      <c r="AQ222" s="35"/>
      <c r="AR222" s="40" t="s">
        <v>40</v>
      </c>
      <c r="AS222" s="40" t="s">
        <v>41</v>
      </c>
      <c r="AT222" s="35"/>
      <c r="AU222" s="35"/>
      <c r="AV222" s="35"/>
      <c r="AW222" s="35"/>
      <c r="AX222" s="35"/>
      <c r="AY222" s="35"/>
      <c r="AZ222" s="40" t="s">
        <v>42</v>
      </c>
      <c r="BA222" s="40" t="s">
        <v>39</v>
      </c>
      <c r="BB222" s="35"/>
      <c r="BC222" s="35"/>
      <c r="BD222" s="40" t="s">
        <v>42</v>
      </c>
      <c r="BE222" s="40" t="s">
        <v>33</v>
      </c>
      <c r="BF222" s="35"/>
      <c r="BG222" s="35"/>
      <c r="BH222" s="40" t="s">
        <v>42</v>
      </c>
      <c r="BI222" s="40" t="s">
        <v>39</v>
      </c>
      <c r="BJ222" s="35"/>
      <c r="BK222" s="41"/>
      <c r="BL222" s="40" t="s">
        <v>43</v>
      </c>
      <c r="BM222" s="40" t="s">
        <v>44</v>
      </c>
      <c r="BN222" s="35"/>
      <c r="BO222" s="35"/>
      <c r="BP222" s="40" t="s">
        <v>45</v>
      </c>
      <c r="BQ222" s="40" t="s">
        <v>44</v>
      </c>
      <c r="BR222" s="35"/>
      <c r="BS222" s="35"/>
      <c r="BT222" s="40" t="s">
        <v>46</v>
      </c>
      <c r="BU222" s="40" t="s">
        <v>47</v>
      </c>
      <c r="BV222" s="35"/>
      <c r="BW222" s="35"/>
      <c r="BX222" s="40" t="s">
        <v>46</v>
      </c>
      <c r="BY222" s="40" t="s">
        <v>41</v>
      </c>
      <c r="BZ222" s="35"/>
      <c r="CA222" s="35"/>
      <c r="CB222" s="40" t="s">
        <v>46</v>
      </c>
      <c r="CC222" s="40" t="s">
        <v>48</v>
      </c>
      <c r="CD222" s="35"/>
      <c r="CE222" s="35"/>
      <c r="CF222" s="40" t="s">
        <v>46</v>
      </c>
      <c r="CG222" s="40" t="s">
        <v>48</v>
      </c>
      <c r="CH222" s="35"/>
      <c r="CI222" s="35"/>
      <c r="CJ222" s="40" t="s">
        <v>46</v>
      </c>
      <c r="CK222" s="40" t="s">
        <v>39</v>
      </c>
      <c r="CL222" s="35"/>
      <c r="CM222" s="35"/>
      <c r="CN222" s="40" t="s">
        <v>49</v>
      </c>
      <c r="CO222" s="40" t="s">
        <v>39</v>
      </c>
      <c r="CP222" s="35">
        <v>2</v>
      </c>
      <c r="CQ222" s="35">
        <v>1.171</v>
      </c>
      <c r="CR222" s="40" t="s">
        <v>50</v>
      </c>
      <c r="CS222" s="40" t="s">
        <v>51</v>
      </c>
      <c r="CT222" s="35"/>
      <c r="CU222" s="35"/>
      <c r="CV222" s="40" t="s">
        <v>50</v>
      </c>
      <c r="CW222" s="40" t="s">
        <v>39</v>
      </c>
      <c r="CX222" s="35">
        <v>1</v>
      </c>
      <c r="CY222" s="35">
        <v>0.69199999999999995</v>
      </c>
      <c r="CZ222" s="40" t="s">
        <v>50</v>
      </c>
      <c r="DA222" s="40" t="s">
        <v>39</v>
      </c>
      <c r="DB222" s="35"/>
      <c r="DC222" s="35"/>
      <c r="DD222" s="40" t="s">
        <v>59</v>
      </c>
      <c r="DE222" s="40" t="s">
        <v>60</v>
      </c>
      <c r="DF222" s="35"/>
      <c r="DG222" s="35"/>
      <c r="DH222" s="40" t="s">
        <v>52</v>
      </c>
      <c r="DI222" s="40" t="s">
        <v>53</v>
      </c>
      <c r="DJ222" s="35"/>
      <c r="DK222" s="35"/>
      <c r="DL222" s="40" t="s">
        <v>31</v>
      </c>
      <c r="DM222" s="41"/>
    </row>
    <row r="223" spans="1:118" s="42" customFormat="1" ht="15.75" customHeight="1" x14ac:dyDescent="0.25">
      <c r="A223" s="35">
        <v>222</v>
      </c>
      <c r="B223" s="35">
        <v>1</v>
      </c>
      <c r="C223" s="36" t="s">
        <v>438</v>
      </c>
      <c r="D223" s="37" t="s">
        <v>373</v>
      </c>
      <c r="E223" s="35">
        <v>231.12</v>
      </c>
      <c r="F223" s="35">
        <v>0</v>
      </c>
      <c r="G223" s="35">
        <v>191.04499999999999</v>
      </c>
      <c r="H223" s="38">
        <v>70.097880000000004</v>
      </c>
      <c r="I223" s="39">
        <f t="shared" si="10"/>
        <v>261.14287999999999</v>
      </c>
      <c r="J223" s="39">
        <f t="shared" si="9"/>
        <v>37.896000000000001</v>
      </c>
      <c r="K223" s="3">
        <f t="shared" si="11"/>
        <v>223.24687999999998</v>
      </c>
      <c r="L223" s="40" t="s">
        <v>28</v>
      </c>
      <c r="M223" s="40" t="s">
        <v>29</v>
      </c>
      <c r="N223" s="35"/>
      <c r="O223" s="35"/>
      <c r="P223" s="40" t="s">
        <v>30</v>
      </c>
      <c r="Q223" s="40" t="s">
        <v>34</v>
      </c>
      <c r="R223" s="35"/>
      <c r="S223" s="35"/>
      <c r="T223" s="40" t="s">
        <v>30</v>
      </c>
      <c r="U223" s="40" t="s">
        <v>32</v>
      </c>
      <c r="V223" s="35"/>
      <c r="W223" s="35"/>
      <c r="X223" s="35" t="s">
        <v>30</v>
      </c>
      <c r="Y223" s="35" t="s">
        <v>33</v>
      </c>
      <c r="Z223" s="35"/>
      <c r="AA223" s="35"/>
      <c r="AB223" s="40" t="s">
        <v>30</v>
      </c>
      <c r="AC223" s="40" t="s">
        <v>34</v>
      </c>
      <c r="AD223" s="35">
        <v>4</v>
      </c>
      <c r="AE223" s="35">
        <v>37.896000000000001</v>
      </c>
      <c r="AF223" s="40" t="s">
        <v>35</v>
      </c>
      <c r="AG223" s="40" t="s">
        <v>29</v>
      </c>
      <c r="AH223" s="35"/>
      <c r="AI223" s="35"/>
      <c r="AJ223" s="40" t="s">
        <v>36</v>
      </c>
      <c r="AK223" s="40" t="s">
        <v>37</v>
      </c>
      <c r="AL223" s="35"/>
      <c r="AM223" s="35"/>
      <c r="AN223" s="40" t="s">
        <v>38</v>
      </c>
      <c r="AO223" s="40" t="s">
        <v>39</v>
      </c>
      <c r="AP223" s="35"/>
      <c r="AQ223" s="35"/>
      <c r="AR223" s="40" t="s">
        <v>40</v>
      </c>
      <c r="AS223" s="40" t="s">
        <v>41</v>
      </c>
      <c r="AT223" s="35"/>
      <c r="AU223" s="35"/>
      <c r="AV223" s="35"/>
      <c r="AW223" s="35"/>
      <c r="AX223" s="35"/>
      <c r="AY223" s="35"/>
      <c r="AZ223" s="40" t="s">
        <v>42</v>
      </c>
      <c r="BA223" s="40" t="s">
        <v>39</v>
      </c>
      <c r="BB223" s="35"/>
      <c r="BC223" s="35"/>
      <c r="BD223" s="40" t="s">
        <v>42</v>
      </c>
      <c r="BE223" s="40" t="s">
        <v>33</v>
      </c>
      <c r="BF223" s="35"/>
      <c r="BG223" s="35"/>
      <c r="BH223" s="40" t="s">
        <v>42</v>
      </c>
      <c r="BI223" s="40" t="s">
        <v>39</v>
      </c>
      <c r="BJ223" s="35"/>
      <c r="BK223" s="41"/>
      <c r="BL223" s="40" t="s">
        <v>43</v>
      </c>
      <c r="BM223" s="40" t="s">
        <v>44</v>
      </c>
      <c r="BN223" s="35"/>
      <c r="BO223" s="35"/>
      <c r="BP223" s="40" t="s">
        <v>45</v>
      </c>
      <c r="BQ223" s="40" t="s">
        <v>44</v>
      </c>
      <c r="BR223" s="35"/>
      <c r="BS223" s="35"/>
      <c r="BT223" s="40" t="s">
        <v>46</v>
      </c>
      <c r="BU223" s="40" t="s">
        <v>47</v>
      </c>
      <c r="BV223" s="35"/>
      <c r="BW223" s="35"/>
      <c r="BX223" s="40" t="s">
        <v>46</v>
      </c>
      <c r="BY223" s="40" t="s">
        <v>41</v>
      </c>
      <c r="BZ223" s="35"/>
      <c r="CA223" s="35"/>
      <c r="CB223" s="40" t="s">
        <v>46</v>
      </c>
      <c r="CC223" s="40" t="s">
        <v>48</v>
      </c>
      <c r="CD223" s="35"/>
      <c r="CE223" s="35"/>
      <c r="CF223" s="40" t="s">
        <v>46</v>
      </c>
      <c r="CG223" s="40" t="s">
        <v>48</v>
      </c>
      <c r="CH223" s="35"/>
      <c r="CI223" s="35"/>
      <c r="CJ223" s="40" t="s">
        <v>46</v>
      </c>
      <c r="CK223" s="40" t="s">
        <v>39</v>
      </c>
      <c r="CL223" s="35"/>
      <c r="CM223" s="35"/>
      <c r="CN223" s="40" t="s">
        <v>49</v>
      </c>
      <c r="CO223" s="40" t="s">
        <v>39</v>
      </c>
      <c r="CP223" s="35"/>
      <c r="CQ223" s="35"/>
      <c r="CR223" s="40" t="s">
        <v>50</v>
      </c>
      <c r="CS223" s="40" t="s">
        <v>51</v>
      </c>
      <c r="CT223" s="35"/>
      <c r="CU223" s="35"/>
      <c r="CV223" s="40" t="s">
        <v>50</v>
      </c>
      <c r="CW223" s="40" t="s">
        <v>39</v>
      </c>
      <c r="CX223" s="35"/>
      <c r="CY223" s="35"/>
      <c r="CZ223" s="40" t="s">
        <v>50</v>
      </c>
      <c r="DA223" s="40" t="s">
        <v>39</v>
      </c>
      <c r="DB223" s="35"/>
      <c r="DC223" s="35"/>
      <c r="DD223" s="40" t="s">
        <v>59</v>
      </c>
      <c r="DE223" s="40" t="s">
        <v>60</v>
      </c>
      <c r="DF223" s="35"/>
      <c r="DG223" s="35"/>
      <c r="DH223" s="40" t="s">
        <v>52</v>
      </c>
      <c r="DI223" s="40" t="s">
        <v>53</v>
      </c>
      <c r="DJ223" s="35"/>
      <c r="DK223" s="35"/>
      <c r="DL223" s="40" t="s">
        <v>31</v>
      </c>
      <c r="DM223" s="41"/>
    </row>
    <row r="224" spans="1:118" ht="15.75" customHeight="1" x14ac:dyDescent="0.25">
      <c r="A224" s="6">
        <v>223</v>
      </c>
      <c r="B224" s="6">
        <v>1</v>
      </c>
      <c r="C224" s="9" t="s">
        <v>439</v>
      </c>
      <c r="D224" s="8" t="s">
        <v>373</v>
      </c>
      <c r="E224" s="6">
        <v>320.83300000000003</v>
      </c>
      <c r="F224" s="6">
        <v>18.11</v>
      </c>
      <c r="G224" s="6">
        <v>302.72300000000001</v>
      </c>
      <c r="H224" s="10">
        <v>100.7364</v>
      </c>
      <c r="I224" s="3">
        <f t="shared" si="10"/>
        <v>403.45940000000002</v>
      </c>
      <c r="J224" s="3">
        <f t="shared" si="9"/>
        <v>0</v>
      </c>
      <c r="K224" s="3">
        <f t="shared" si="11"/>
        <v>403.45940000000002</v>
      </c>
      <c r="L224" s="1" t="s">
        <v>28</v>
      </c>
      <c r="M224" s="1" t="s">
        <v>29</v>
      </c>
      <c r="N224" s="6"/>
      <c r="O224" s="6"/>
      <c r="P224" s="1" t="s">
        <v>30</v>
      </c>
      <c r="Q224" s="1" t="s">
        <v>34</v>
      </c>
      <c r="R224" s="6"/>
      <c r="S224" s="6"/>
      <c r="T224" s="1" t="s">
        <v>30</v>
      </c>
      <c r="U224" s="1" t="s">
        <v>32</v>
      </c>
      <c r="V224" s="6"/>
      <c r="W224" s="6"/>
      <c r="X224" s="6" t="s">
        <v>30</v>
      </c>
      <c r="Y224" s="6" t="s">
        <v>33</v>
      </c>
      <c r="Z224" s="6"/>
      <c r="AA224" s="6"/>
      <c r="AB224" s="1" t="s">
        <v>30</v>
      </c>
      <c r="AC224" s="1" t="s">
        <v>34</v>
      </c>
      <c r="AD224" s="6"/>
      <c r="AE224" s="6"/>
      <c r="AF224" s="1" t="s">
        <v>35</v>
      </c>
      <c r="AG224" s="1" t="s">
        <v>29</v>
      </c>
      <c r="AH224" s="6"/>
      <c r="AI224" s="6"/>
      <c r="AJ224" s="1" t="s">
        <v>36</v>
      </c>
      <c r="AK224" s="1" t="s">
        <v>37</v>
      </c>
      <c r="AL224" s="6"/>
      <c r="AM224" s="6"/>
      <c r="AN224" s="1" t="s">
        <v>38</v>
      </c>
      <c r="AO224" s="1" t="s">
        <v>39</v>
      </c>
      <c r="AP224" s="6"/>
      <c r="AQ224" s="6"/>
      <c r="AR224" s="1" t="s">
        <v>40</v>
      </c>
      <c r="AS224" s="1" t="s">
        <v>41</v>
      </c>
      <c r="AT224" s="6"/>
      <c r="AU224" s="6"/>
      <c r="AV224" s="6"/>
      <c r="AW224" s="6"/>
      <c r="AX224" s="6"/>
      <c r="AY224" s="6"/>
      <c r="AZ224" s="1" t="s">
        <v>42</v>
      </c>
      <c r="BA224" s="1" t="s">
        <v>39</v>
      </c>
      <c r="BB224" s="6"/>
      <c r="BC224" s="6"/>
      <c r="BD224" s="1" t="s">
        <v>42</v>
      </c>
      <c r="BE224" s="1" t="s">
        <v>33</v>
      </c>
      <c r="BF224" s="6"/>
      <c r="BG224" s="6"/>
      <c r="BH224" s="1" t="s">
        <v>42</v>
      </c>
      <c r="BI224" s="1" t="s">
        <v>39</v>
      </c>
      <c r="BJ224" s="6"/>
      <c r="BK224" s="11"/>
      <c r="BL224" s="1" t="s">
        <v>43</v>
      </c>
      <c r="BM224" s="1" t="s">
        <v>44</v>
      </c>
      <c r="BN224" s="6"/>
      <c r="BO224" s="6"/>
      <c r="BP224" s="1" t="s">
        <v>45</v>
      </c>
      <c r="BQ224" s="1" t="s">
        <v>44</v>
      </c>
      <c r="BR224" s="6"/>
      <c r="BS224" s="6"/>
      <c r="BT224" s="1" t="s">
        <v>46</v>
      </c>
      <c r="BU224" s="1" t="s">
        <v>47</v>
      </c>
      <c r="BV224" s="6"/>
      <c r="BW224" s="6"/>
      <c r="BX224" s="1" t="s">
        <v>46</v>
      </c>
      <c r="BY224" s="1" t="s">
        <v>41</v>
      </c>
      <c r="BZ224" s="6"/>
      <c r="CA224" s="6"/>
      <c r="CB224" s="1" t="s">
        <v>46</v>
      </c>
      <c r="CC224" s="1" t="s">
        <v>48</v>
      </c>
      <c r="CD224" s="6"/>
      <c r="CE224" s="6"/>
      <c r="CF224" s="1" t="s">
        <v>46</v>
      </c>
      <c r="CG224" s="1" t="s">
        <v>48</v>
      </c>
      <c r="CH224" s="6"/>
      <c r="CI224" s="6"/>
      <c r="CJ224" s="1" t="s">
        <v>46</v>
      </c>
      <c r="CK224" s="1" t="s">
        <v>39</v>
      </c>
      <c r="CL224" s="6"/>
      <c r="CM224" s="6"/>
      <c r="CN224" s="1" t="s">
        <v>49</v>
      </c>
      <c r="CO224" s="1" t="s">
        <v>39</v>
      </c>
      <c r="CP224" s="6"/>
      <c r="CQ224" s="6"/>
      <c r="CR224" s="1" t="s">
        <v>50</v>
      </c>
      <c r="CS224" s="1" t="s">
        <v>51</v>
      </c>
      <c r="CT224" s="6"/>
      <c r="CU224" s="6"/>
      <c r="CV224" s="1" t="s">
        <v>50</v>
      </c>
      <c r="CW224" s="1" t="s">
        <v>39</v>
      </c>
      <c r="CX224" s="6"/>
      <c r="CY224" s="6"/>
      <c r="CZ224" s="1" t="s">
        <v>50</v>
      </c>
      <c r="DA224" s="1" t="s">
        <v>39</v>
      </c>
      <c r="DB224" s="6"/>
      <c r="DC224" s="6"/>
      <c r="DD224" s="1" t="s">
        <v>59</v>
      </c>
      <c r="DE224" s="1" t="s">
        <v>60</v>
      </c>
      <c r="DF224" s="6"/>
      <c r="DG224" s="6"/>
      <c r="DH224" s="1" t="s">
        <v>52</v>
      </c>
      <c r="DI224" s="1" t="s">
        <v>53</v>
      </c>
      <c r="DJ224" s="6"/>
      <c r="DK224" s="6"/>
      <c r="DL224" s="1" t="s">
        <v>31</v>
      </c>
      <c r="DM224" s="11"/>
    </row>
    <row r="225" spans="1:118" ht="15.75" customHeight="1" x14ac:dyDescent="0.25">
      <c r="A225" s="6">
        <v>224</v>
      </c>
      <c r="B225" s="6">
        <v>1</v>
      </c>
      <c r="C225" s="9" t="s">
        <v>440</v>
      </c>
      <c r="D225" s="8" t="s">
        <v>373</v>
      </c>
      <c r="E225" s="6">
        <v>134.74600000000001</v>
      </c>
      <c r="F225" s="6">
        <v>35.268000000000001</v>
      </c>
      <c r="G225" s="6">
        <v>92.843000000000004</v>
      </c>
      <c r="H225" s="10">
        <v>76.145039999999995</v>
      </c>
      <c r="I225" s="3">
        <f t="shared" si="10"/>
        <v>168.98804000000001</v>
      </c>
      <c r="J225" s="3">
        <f t="shared" si="9"/>
        <v>0</v>
      </c>
      <c r="K225" s="3">
        <f t="shared" si="11"/>
        <v>168.98804000000001</v>
      </c>
      <c r="L225" s="1" t="s">
        <v>28</v>
      </c>
      <c r="M225" s="1" t="s">
        <v>29</v>
      </c>
      <c r="N225" s="6"/>
      <c r="O225" s="6"/>
      <c r="P225" s="1" t="s">
        <v>30</v>
      </c>
      <c r="Q225" s="1" t="s">
        <v>34</v>
      </c>
      <c r="R225" s="6"/>
      <c r="S225" s="6"/>
      <c r="T225" s="1" t="s">
        <v>30</v>
      </c>
      <c r="U225" s="1" t="s">
        <v>32</v>
      </c>
      <c r="V225" s="6"/>
      <c r="W225" s="6"/>
      <c r="X225" s="6" t="s">
        <v>30</v>
      </c>
      <c r="Y225" s="6" t="s">
        <v>33</v>
      </c>
      <c r="Z225" s="6"/>
      <c r="AA225" s="6"/>
      <c r="AB225" s="1" t="s">
        <v>30</v>
      </c>
      <c r="AC225" s="1" t="s">
        <v>34</v>
      </c>
      <c r="AD225" s="6"/>
      <c r="AE225" s="6"/>
      <c r="AF225" s="1" t="s">
        <v>35</v>
      </c>
      <c r="AG225" s="1" t="s">
        <v>29</v>
      </c>
      <c r="AH225" s="6"/>
      <c r="AI225" s="6"/>
      <c r="AJ225" s="1" t="s">
        <v>36</v>
      </c>
      <c r="AK225" s="1" t="s">
        <v>37</v>
      </c>
      <c r="AL225" s="6"/>
      <c r="AM225" s="6"/>
      <c r="AN225" s="1" t="s">
        <v>38</v>
      </c>
      <c r="AO225" s="1" t="s">
        <v>39</v>
      </c>
      <c r="AP225" s="6"/>
      <c r="AQ225" s="6"/>
      <c r="AR225" s="1" t="s">
        <v>40</v>
      </c>
      <c r="AS225" s="1" t="s">
        <v>41</v>
      </c>
      <c r="AT225" s="6"/>
      <c r="AU225" s="6"/>
      <c r="AV225" s="6"/>
      <c r="AW225" s="6"/>
      <c r="AX225" s="6"/>
      <c r="AY225" s="6"/>
      <c r="AZ225" s="1" t="s">
        <v>42</v>
      </c>
      <c r="BA225" s="1" t="s">
        <v>39</v>
      </c>
      <c r="BB225" s="6"/>
      <c r="BC225" s="6"/>
      <c r="BD225" s="1" t="s">
        <v>42</v>
      </c>
      <c r="BE225" s="1" t="s">
        <v>33</v>
      </c>
      <c r="BF225" s="6"/>
      <c r="BG225" s="6"/>
      <c r="BH225" s="1" t="s">
        <v>42</v>
      </c>
      <c r="BI225" s="1" t="s">
        <v>39</v>
      </c>
      <c r="BJ225" s="6"/>
      <c r="BK225" s="11"/>
      <c r="BL225" s="1" t="s">
        <v>43</v>
      </c>
      <c r="BM225" s="1" t="s">
        <v>44</v>
      </c>
      <c r="BN225" s="6"/>
      <c r="BO225" s="6"/>
      <c r="BP225" s="1" t="s">
        <v>45</v>
      </c>
      <c r="BQ225" s="1" t="s">
        <v>44</v>
      </c>
      <c r="BR225" s="6"/>
      <c r="BS225" s="6"/>
      <c r="BT225" s="1" t="s">
        <v>46</v>
      </c>
      <c r="BU225" s="1" t="s">
        <v>47</v>
      </c>
      <c r="BV225" s="6"/>
      <c r="BW225" s="6"/>
      <c r="BX225" s="1" t="s">
        <v>46</v>
      </c>
      <c r="BY225" s="1" t="s">
        <v>41</v>
      </c>
      <c r="BZ225" s="6"/>
      <c r="CA225" s="6"/>
      <c r="CB225" s="1" t="s">
        <v>46</v>
      </c>
      <c r="CC225" s="1" t="s">
        <v>48</v>
      </c>
      <c r="CD225" s="6"/>
      <c r="CE225" s="6"/>
      <c r="CF225" s="1" t="s">
        <v>46</v>
      </c>
      <c r="CG225" s="1" t="s">
        <v>48</v>
      </c>
      <c r="CH225" s="6"/>
      <c r="CI225" s="6"/>
      <c r="CJ225" s="1" t="s">
        <v>46</v>
      </c>
      <c r="CK225" s="1" t="s">
        <v>39</v>
      </c>
      <c r="CL225" s="6"/>
      <c r="CM225" s="6"/>
      <c r="CN225" s="1" t="s">
        <v>49</v>
      </c>
      <c r="CO225" s="1" t="s">
        <v>39</v>
      </c>
      <c r="CP225" s="6"/>
      <c r="CQ225" s="6"/>
      <c r="CR225" s="1" t="s">
        <v>50</v>
      </c>
      <c r="CS225" s="1" t="s">
        <v>51</v>
      </c>
      <c r="CT225" s="6"/>
      <c r="CU225" s="6"/>
      <c r="CV225" s="1" t="s">
        <v>50</v>
      </c>
      <c r="CW225" s="1" t="s">
        <v>39</v>
      </c>
      <c r="CX225" s="6"/>
      <c r="CY225" s="6"/>
      <c r="CZ225" s="1" t="s">
        <v>50</v>
      </c>
      <c r="DA225" s="1" t="s">
        <v>39</v>
      </c>
      <c r="DB225" s="6"/>
      <c r="DC225" s="6"/>
      <c r="DD225" s="1" t="s">
        <v>59</v>
      </c>
      <c r="DE225" s="1" t="s">
        <v>60</v>
      </c>
      <c r="DF225" s="6"/>
      <c r="DG225" s="6"/>
      <c r="DH225" s="1" t="s">
        <v>52</v>
      </c>
      <c r="DI225" s="1" t="s">
        <v>53</v>
      </c>
      <c r="DJ225" s="6"/>
      <c r="DK225" s="6"/>
      <c r="DL225" s="1" t="s">
        <v>31</v>
      </c>
      <c r="DM225" s="11"/>
    </row>
    <row r="226" spans="1:118" ht="15.75" customHeight="1" x14ac:dyDescent="0.25">
      <c r="A226" s="6">
        <v>225</v>
      </c>
      <c r="B226" s="6">
        <v>1</v>
      </c>
      <c r="C226" s="9" t="s">
        <v>441</v>
      </c>
      <c r="D226" s="8" t="s">
        <v>373</v>
      </c>
      <c r="E226" s="6">
        <v>156.93600000000001</v>
      </c>
      <c r="F226" s="6">
        <v>0</v>
      </c>
      <c r="G226" s="6">
        <v>156.93600000000001</v>
      </c>
      <c r="H226" s="10">
        <v>83.14752</v>
      </c>
      <c r="I226" s="3">
        <f t="shared" si="10"/>
        <v>240.08352000000002</v>
      </c>
      <c r="J226" s="3">
        <f t="shared" si="9"/>
        <v>0</v>
      </c>
      <c r="K226" s="3">
        <f t="shared" si="11"/>
        <v>240.08352000000002</v>
      </c>
      <c r="L226" s="1" t="s">
        <v>28</v>
      </c>
      <c r="M226" s="1" t="s">
        <v>29</v>
      </c>
      <c r="N226" s="6"/>
      <c r="O226" s="6"/>
      <c r="P226" s="1" t="s">
        <v>30</v>
      </c>
      <c r="Q226" s="1" t="s">
        <v>34</v>
      </c>
      <c r="R226" s="6"/>
      <c r="S226" s="6"/>
      <c r="T226" s="1" t="s">
        <v>30</v>
      </c>
      <c r="U226" s="1" t="s">
        <v>32</v>
      </c>
      <c r="V226" s="6"/>
      <c r="W226" s="6"/>
      <c r="X226" s="6" t="s">
        <v>30</v>
      </c>
      <c r="Y226" s="6" t="s">
        <v>33</v>
      </c>
      <c r="Z226" s="6"/>
      <c r="AA226" s="6"/>
      <c r="AB226" s="1" t="s">
        <v>30</v>
      </c>
      <c r="AC226" s="1" t="s">
        <v>34</v>
      </c>
      <c r="AD226" s="6"/>
      <c r="AE226" s="6"/>
      <c r="AF226" s="1" t="s">
        <v>35</v>
      </c>
      <c r="AG226" s="1" t="s">
        <v>29</v>
      </c>
      <c r="AH226" s="6"/>
      <c r="AI226" s="6"/>
      <c r="AJ226" s="1" t="s">
        <v>36</v>
      </c>
      <c r="AK226" s="1" t="s">
        <v>37</v>
      </c>
      <c r="AL226" s="6"/>
      <c r="AM226" s="6"/>
      <c r="AN226" s="1" t="s">
        <v>38</v>
      </c>
      <c r="AO226" s="1" t="s">
        <v>39</v>
      </c>
      <c r="AP226" s="6"/>
      <c r="AQ226" s="6"/>
      <c r="AR226" s="1" t="s">
        <v>40</v>
      </c>
      <c r="AS226" s="1" t="s">
        <v>41</v>
      </c>
      <c r="AT226" s="6"/>
      <c r="AU226" s="6"/>
      <c r="AV226" s="6"/>
      <c r="AW226" s="6"/>
      <c r="AX226" s="6"/>
      <c r="AY226" s="6"/>
      <c r="AZ226" s="1" t="s">
        <v>42</v>
      </c>
      <c r="BA226" s="1" t="s">
        <v>39</v>
      </c>
      <c r="BB226" s="6"/>
      <c r="BC226" s="6"/>
      <c r="BD226" s="1" t="s">
        <v>42</v>
      </c>
      <c r="BE226" s="1" t="s">
        <v>33</v>
      </c>
      <c r="BF226" s="6"/>
      <c r="BG226" s="6"/>
      <c r="BH226" s="1" t="s">
        <v>42</v>
      </c>
      <c r="BI226" s="1" t="s">
        <v>39</v>
      </c>
      <c r="BJ226" s="6"/>
      <c r="BK226" s="11"/>
      <c r="BL226" s="1" t="s">
        <v>43</v>
      </c>
      <c r="BM226" s="1" t="s">
        <v>44</v>
      </c>
      <c r="BN226" s="6"/>
      <c r="BO226" s="6"/>
      <c r="BP226" s="1" t="s">
        <v>45</v>
      </c>
      <c r="BQ226" s="1" t="s">
        <v>44</v>
      </c>
      <c r="BR226" s="6"/>
      <c r="BS226" s="6"/>
      <c r="BT226" s="1" t="s">
        <v>46</v>
      </c>
      <c r="BU226" s="1" t="s">
        <v>47</v>
      </c>
      <c r="BV226" s="6"/>
      <c r="BW226" s="6"/>
      <c r="BX226" s="1" t="s">
        <v>46</v>
      </c>
      <c r="BY226" s="1" t="s">
        <v>41</v>
      </c>
      <c r="BZ226" s="6"/>
      <c r="CA226" s="6"/>
      <c r="CB226" s="1" t="s">
        <v>46</v>
      </c>
      <c r="CC226" s="1" t="s">
        <v>48</v>
      </c>
      <c r="CD226" s="6"/>
      <c r="CE226" s="6"/>
      <c r="CF226" s="1" t="s">
        <v>46</v>
      </c>
      <c r="CG226" s="1" t="s">
        <v>48</v>
      </c>
      <c r="CH226" s="6"/>
      <c r="CI226" s="6"/>
      <c r="CJ226" s="1" t="s">
        <v>46</v>
      </c>
      <c r="CK226" s="1" t="s">
        <v>39</v>
      </c>
      <c r="CL226" s="6"/>
      <c r="CM226" s="6"/>
      <c r="CN226" s="1" t="s">
        <v>49</v>
      </c>
      <c r="CO226" s="1" t="s">
        <v>39</v>
      </c>
      <c r="CP226" s="6"/>
      <c r="CQ226" s="6"/>
      <c r="CR226" s="1" t="s">
        <v>50</v>
      </c>
      <c r="CS226" s="1" t="s">
        <v>51</v>
      </c>
      <c r="CT226" s="6"/>
      <c r="CU226" s="6"/>
      <c r="CV226" s="1" t="s">
        <v>50</v>
      </c>
      <c r="CW226" s="1" t="s">
        <v>39</v>
      </c>
      <c r="CX226" s="6"/>
      <c r="CY226" s="6"/>
      <c r="CZ226" s="1" t="s">
        <v>50</v>
      </c>
      <c r="DA226" s="1" t="s">
        <v>39</v>
      </c>
      <c r="DB226" s="6"/>
      <c r="DC226" s="6"/>
      <c r="DD226" s="1" t="s">
        <v>59</v>
      </c>
      <c r="DE226" s="1" t="s">
        <v>60</v>
      </c>
      <c r="DF226" s="6"/>
      <c r="DG226" s="6"/>
      <c r="DH226" s="1" t="s">
        <v>52</v>
      </c>
      <c r="DI226" s="1" t="s">
        <v>53</v>
      </c>
      <c r="DJ226" s="6"/>
      <c r="DK226" s="6"/>
      <c r="DL226" s="1" t="s">
        <v>31</v>
      </c>
      <c r="DM226" s="11"/>
    </row>
    <row r="227" spans="1:118" ht="15.75" customHeight="1" x14ac:dyDescent="0.25">
      <c r="A227" s="6">
        <v>226</v>
      </c>
      <c r="B227" s="6">
        <v>1</v>
      </c>
      <c r="C227" s="9" t="s">
        <v>442</v>
      </c>
      <c r="D227" s="8" t="s">
        <v>373</v>
      </c>
      <c r="E227" s="6">
        <v>203.89599999999999</v>
      </c>
      <c r="F227" s="6">
        <v>216.60300000000001</v>
      </c>
      <c r="G227" s="6">
        <v>-12.707000000000001</v>
      </c>
      <c r="H227" s="10">
        <v>104.82684</v>
      </c>
      <c r="I227" s="3">
        <f t="shared" si="10"/>
        <v>92.119840000000011</v>
      </c>
      <c r="J227" s="3">
        <f t="shared" si="9"/>
        <v>0</v>
      </c>
      <c r="K227" s="3">
        <f t="shared" si="11"/>
        <v>92.119840000000011</v>
      </c>
      <c r="L227" s="1" t="s">
        <v>28</v>
      </c>
      <c r="M227" s="1" t="s">
        <v>29</v>
      </c>
      <c r="N227" s="6"/>
      <c r="O227" s="6"/>
      <c r="P227" s="1" t="s">
        <v>30</v>
      </c>
      <c r="Q227" s="1" t="s">
        <v>34</v>
      </c>
      <c r="R227" s="6"/>
      <c r="S227" s="6"/>
      <c r="T227" s="1" t="s">
        <v>30</v>
      </c>
      <c r="U227" s="1" t="s">
        <v>32</v>
      </c>
      <c r="V227" s="6"/>
      <c r="W227" s="6"/>
      <c r="X227" s="6" t="s">
        <v>30</v>
      </c>
      <c r="Y227" s="6" t="s">
        <v>33</v>
      </c>
      <c r="Z227" s="6"/>
      <c r="AA227" s="6"/>
      <c r="AB227" s="1" t="s">
        <v>30</v>
      </c>
      <c r="AC227" s="1" t="s">
        <v>34</v>
      </c>
      <c r="AD227" s="6"/>
      <c r="AE227" s="6"/>
      <c r="AF227" s="1" t="s">
        <v>35</v>
      </c>
      <c r="AG227" s="1" t="s">
        <v>29</v>
      </c>
      <c r="AH227" s="6"/>
      <c r="AI227" s="6"/>
      <c r="AJ227" s="1" t="s">
        <v>36</v>
      </c>
      <c r="AK227" s="1" t="s">
        <v>37</v>
      </c>
      <c r="AL227" s="6"/>
      <c r="AM227" s="6"/>
      <c r="AN227" s="1" t="s">
        <v>38</v>
      </c>
      <c r="AO227" s="1" t="s">
        <v>39</v>
      </c>
      <c r="AP227" s="6"/>
      <c r="AQ227" s="6"/>
      <c r="AR227" s="1" t="s">
        <v>40</v>
      </c>
      <c r="AS227" s="1" t="s">
        <v>41</v>
      </c>
      <c r="AT227" s="6"/>
      <c r="AU227" s="6"/>
      <c r="AV227" s="6"/>
      <c r="AW227" s="6"/>
      <c r="AX227" s="6"/>
      <c r="AY227" s="6"/>
      <c r="AZ227" s="1" t="s">
        <v>42</v>
      </c>
      <c r="BA227" s="1" t="s">
        <v>39</v>
      </c>
      <c r="BB227" s="6"/>
      <c r="BC227" s="6"/>
      <c r="BD227" s="1" t="s">
        <v>42</v>
      </c>
      <c r="BE227" s="1" t="s">
        <v>33</v>
      </c>
      <c r="BF227" s="6"/>
      <c r="BG227" s="6"/>
      <c r="BH227" s="1" t="s">
        <v>42</v>
      </c>
      <c r="BI227" s="1" t="s">
        <v>39</v>
      </c>
      <c r="BJ227" s="6"/>
      <c r="BK227" s="11"/>
      <c r="BL227" s="1" t="s">
        <v>43</v>
      </c>
      <c r="BM227" s="1" t="s">
        <v>44</v>
      </c>
      <c r="BN227" s="6"/>
      <c r="BO227" s="6"/>
      <c r="BP227" s="1" t="s">
        <v>45</v>
      </c>
      <c r="BQ227" s="1" t="s">
        <v>44</v>
      </c>
      <c r="BR227" s="6"/>
      <c r="BS227" s="6"/>
      <c r="BT227" s="1" t="s">
        <v>46</v>
      </c>
      <c r="BU227" s="1" t="s">
        <v>47</v>
      </c>
      <c r="BV227" s="6"/>
      <c r="BW227" s="6"/>
      <c r="BX227" s="1" t="s">
        <v>46</v>
      </c>
      <c r="BY227" s="1" t="s">
        <v>41</v>
      </c>
      <c r="BZ227" s="6"/>
      <c r="CA227" s="6"/>
      <c r="CB227" s="1" t="s">
        <v>46</v>
      </c>
      <c r="CC227" s="1" t="s">
        <v>48</v>
      </c>
      <c r="CD227" s="6"/>
      <c r="CE227" s="6"/>
      <c r="CF227" s="1" t="s">
        <v>46</v>
      </c>
      <c r="CG227" s="1" t="s">
        <v>48</v>
      </c>
      <c r="CH227" s="6"/>
      <c r="CI227" s="6"/>
      <c r="CJ227" s="1" t="s">
        <v>46</v>
      </c>
      <c r="CK227" s="1" t="s">
        <v>39</v>
      </c>
      <c r="CL227" s="6"/>
      <c r="CM227" s="6"/>
      <c r="CN227" s="1" t="s">
        <v>49</v>
      </c>
      <c r="CO227" s="1" t="s">
        <v>39</v>
      </c>
      <c r="CP227" s="6"/>
      <c r="CQ227" s="6"/>
      <c r="CR227" s="1" t="s">
        <v>50</v>
      </c>
      <c r="CS227" s="1" t="s">
        <v>51</v>
      </c>
      <c r="CT227" s="6"/>
      <c r="CU227" s="6"/>
      <c r="CV227" s="1" t="s">
        <v>50</v>
      </c>
      <c r="CW227" s="1" t="s">
        <v>39</v>
      </c>
      <c r="CX227" s="6"/>
      <c r="CY227" s="6"/>
      <c r="CZ227" s="1" t="s">
        <v>50</v>
      </c>
      <c r="DA227" s="1" t="s">
        <v>39</v>
      </c>
      <c r="DB227" s="6"/>
      <c r="DC227" s="6"/>
      <c r="DD227" s="1" t="s">
        <v>59</v>
      </c>
      <c r="DE227" s="1" t="s">
        <v>60</v>
      </c>
      <c r="DF227" s="6"/>
      <c r="DG227" s="6"/>
      <c r="DH227" s="1" t="s">
        <v>52</v>
      </c>
      <c r="DI227" s="1" t="s">
        <v>53</v>
      </c>
      <c r="DJ227" s="6"/>
      <c r="DK227" s="6"/>
      <c r="DL227" s="1" t="s">
        <v>31</v>
      </c>
      <c r="DM227" s="11"/>
    </row>
    <row r="228" spans="1:118" s="34" customFormat="1" ht="15.75" customHeight="1" x14ac:dyDescent="0.25">
      <c r="A228" s="27">
        <v>227</v>
      </c>
      <c r="B228" s="27">
        <v>1</v>
      </c>
      <c r="C228" s="28" t="s">
        <v>220</v>
      </c>
      <c r="D228" s="29" t="s">
        <v>373</v>
      </c>
      <c r="E228" s="27">
        <v>-224.14099999999999</v>
      </c>
      <c r="F228" s="27">
        <v>412.15899999999999</v>
      </c>
      <c r="G228" s="27">
        <v>-636.29999999999995</v>
      </c>
      <c r="H228" s="30">
        <v>118.74132</v>
      </c>
      <c r="I228" s="31">
        <f t="shared" si="10"/>
        <v>-517.55867999999998</v>
      </c>
      <c r="J228" s="31">
        <f t="shared" si="9"/>
        <v>0</v>
      </c>
      <c r="K228" s="3">
        <f t="shared" si="11"/>
        <v>-517.55867999999998</v>
      </c>
      <c r="L228" s="32" t="s">
        <v>28</v>
      </c>
      <c r="M228" s="32" t="s">
        <v>29</v>
      </c>
      <c r="N228" s="27"/>
      <c r="O228" s="27"/>
      <c r="P228" s="32" t="s">
        <v>30</v>
      </c>
      <c r="Q228" s="32" t="s">
        <v>34</v>
      </c>
      <c r="R228" s="27"/>
      <c r="S228" s="27"/>
      <c r="T228" s="32" t="s">
        <v>30</v>
      </c>
      <c r="U228" s="32" t="s">
        <v>32</v>
      </c>
      <c r="V228" s="27"/>
      <c r="W228" s="27"/>
      <c r="X228" s="27" t="s">
        <v>30</v>
      </c>
      <c r="Y228" s="27" t="s">
        <v>33</v>
      </c>
      <c r="Z228" s="27"/>
      <c r="AA228" s="27"/>
      <c r="AB228" s="32" t="s">
        <v>30</v>
      </c>
      <c r="AC228" s="32" t="s">
        <v>34</v>
      </c>
      <c r="AD228" s="27"/>
      <c r="AE228" s="27"/>
      <c r="AF228" s="32" t="s">
        <v>35</v>
      </c>
      <c r="AG228" s="32" t="s">
        <v>29</v>
      </c>
      <c r="AH228" s="27"/>
      <c r="AI228" s="27"/>
      <c r="AJ228" s="32" t="s">
        <v>36</v>
      </c>
      <c r="AK228" s="32" t="s">
        <v>37</v>
      </c>
      <c r="AL228" s="27"/>
      <c r="AM228" s="27"/>
      <c r="AN228" s="32" t="s">
        <v>38</v>
      </c>
      <c r="AO228" s="32" t="s">
        <v>39</v>
      </c>
      <c r="AP228" s="27"/>
      <c r="AQ228" s="27"/>
      <c r="AR228" s="32" t="s">
        <v>40</v>
      </c>
      <c r="AS228" s="32" t="s">
        <v>41</v>
      </c>
      <c r="AT228" s="27"/>
      <c r="AU228" s="27"/>
      <c r="AV228" s="27"/>
      <c r="AW228" s="27"/>
      <c r="AX228" s="27"/>
      <c r="AY228" s="27"/>
      <c r="AZ228" s="32" t="s">
        <v>42</v>
      </c>
      <c r="BA228" s="32" t="s">
        <v>39</v>
      </c>
      <c r="BB228" s="27"/>
      <c r="BC228" s="27"/>
      <c r="BD228" s="32" t="s">
        <v>42</v>
      </c>
      <c r="BE228" s="32" t="s">
        <v>33</v>
      </c>
      <c r="BF228" s="27"/>
      <c r="BG228" s="27"/>
      <c r="BH228" s="32" t="s">
        <v>42</v>
      </c>
      <c r="BI228" s="32" t="s">
        <v>39</v>
      </c>
      <c r="BJ228" s="27"/>
      <c r="BK228" s="33"/>
      <c r="BL228" s="32" t="s">
        <v>43</v>
      </c>
      <c r="BM228" s="32" t="s">
        <v>44</v>
      </c>
      <c r="BN228" s="27"/>
      <c r="BO228" s="27"/>
      <c r="BP228" s="32" t="s">
        <v>45</v>
      </c>
      <c r="BQ228" s="32" t="s">
        <v>44</v>
      </c>
      <c r="BR228" s="27"/>
      <c r="BS228" s="27"/>
      <c r="BT228" s="32" t="s">
        <v>46</v>
      </c>
      <c r="BU228" s="32" t="s">
        <v>47</v>
      </c>
      <c r="BV228" s="27"/>
      <c r="BW228" s="27"/>
      <c r="BX228" s="32" t="s">
        <v>46</v>
      </c>
      <c r="BY228" s="32" t="s">
        <v>41</v>
      </c>
      <c r="BZ228" s="27"/>
      <c r="CA228" s="27"/>
      <c r="CB228" s="32" t="s">
        <v>46</v>
      </c>
      <c r="CC228" s="32" t="s">
        <v>48</v>
      </c>
      <c r="CD228" s="27"/>
      <c r="CE228" s="27"/>
      <c r="CF228" s="32" t="s">
        <v>46</v>
      </c>
      <c r="CG228" s="32" t="s">
        <v>48</v>
      </c>
      <c r="CH228" s="27"/>
      <c r="CI228" s="27"/>
      <c r="CJ228" s="32" t="s">
        <v>46</v>
      </c>
      <c r="CK228" s="32" t="s">
        <v>39</v>
      </c>
      <c r="CL228" s="27"/>
      <c r="CM228" s="27"/>
      <c r="CN228" s="32" t="s">
        <v>49</v>
      </c>
      <c r="CO228" s="32" t="s">
        <v>39</v>
      </c>
      <c r="CP228" s="27"/>
      <c r="CQ228" s="27"/>
      <c r="CR228" s="32" t="s">
        <v>50</v>
      </c>
      <c r="CS228" s="32" t="s">
        <v>51</v>
      </c>
      <c r="CT228" s="27"/>
      <c r="CU228" s="27"/>
      <c r="CV228" s="32" t="s">
        <v>50</v>
      </c>
      <c r="CW228" s="32" t="s">
        <v>39</v>
      </c>
      <c r="CX228" s="27"/>
      <c r="CY228" s="27"/>
      <c r="CZ228" s="32" t="s">
        <v>50</v>
      </c>
      <c r="DA228" s="32" t="s">
        <v>39</v>
      </c>
      <c r="DB228" s="27"/>
      <c r="DC228" s="27"/>
      <c r="DD228" s="32" t="s">
        <v>59</v>
      </c>
      <c r="DE228" s="32" t="s">
        <v>60</v>
      </c>
      <c r="DF228" s="27"/>
      <c r="DG228" s="27"/>
      <c r="DH228" s="32" t="s">
        <v>52</v>
      </c>
      <c r="DI228" s="32" t="s">
        <v>53</v>
      </c>
      <c r="DJ228" s="27"/>
      <c r="DK228" s="27"/>
      <c r="DL228" s="1" t="s">
        <v>31</v>
      </c>
      <c r="DM228" s="33"/>
    </row>
    <row r="229" spans="1:118" s="42" customFormat="1" ht="15.75" customHeight="1" x14ac:dyDescent="0.25">
      <c r="A229" s="35">
        <v>228</v>
      </c>
      <c r="B229" s="35">
        <v>1</v>
      </c>
      <c r="C229" s="36" t="s">
        <v>221</v>
      </c>
      <c r="D229" s="37" t="s">
        <v>373</v>
      </c>
      <c r="E229" s="35">
        <v>296.34699999999998</v>
      </c>
      <c r="F229" s="35">
        <v>1.0609999999999999</v>
      </c>
      <c r="G229" s="35">
        <v>286.25099999999998</v>
      </c>
      <c r="H229" s="38">
        <v>115.97580000000001</v>
      </c>
      <c r="I229" s="39">
        <f t="shared" si="10"/>
        <v>402.22679999999997</v>
      </c>
      <c r="J229" s="39">
        <f t="shared" si="9"/>
        <v>0.91700000000000004</v>
      </c>
      <c r="K229" s="3">
        <f t="shared" si="11"/>
        <v>401.3098</v>
      </c>
      <c r="L229" s="40" t="s">
        <v>28</v>
      </c>
      <c r="M229" s="40" t="s">
        <v>29</v>
      </c>
      <c r="N229" s="35"/>
      <c r="O229" s="35"/>
      <c r="P229" s="40" t="s">
        <v>30</v>
      </c>
      <c r="Q229" s="40" t="s">
        <v>34</v>
      </c>
      <c r="R229" s="35"/>
      <c r="S229" s="35"/>
      <c r="T229" s="40" t="s">
        <v>30</v>
      </c>
      <c r="U229" s="40" t="s">
        <v>32</v>
      </c>
      <c r="V229" s="35"/>
      <c r="W229" s="35"/>
      <c r="X229" s="35" t="s">
        <v>30</v>
      </c>
      <c r="Y229" s="35" t="s">
        <v>33</v>
      </c>
      <c r="Z229" s="35"/>
      <c r="AA229" s="35"/>
      <c r="AB229" s="40" t="s">
        <v>30</v>
      </c>
      <c r="AC229" s="40" t="s">
        <v>34</v>
      </c>
      <c r="AD229" s="35"/>
      <c r="AE229" s="35"/>
      <c r="AF229" s="40" t="s">
        <v>35</v>
      </c>
      <c r="AG229" s="40" t="s">
        <v>29</v>
      </c>
      <c r="AH229" s="35"/>
      <c r="AI229" s="35"/>
      <c r="AJ229" s="40" t="s">
        <v>36</v>
      </c>
      <c r="AK229" s="40" t="s">
        <v>37</v>
      </c>
      <c r="AL229" s="35"/>
      <c r="AM229" s="35"/>
      <c r="AN229" s="40" t="s">
        <v>38</v>
      </c>
      <c r="AO229" s="40" t="s">
        <v>39</v>
      </c>
      <c r="AP229" s="35"/>
      <c r="AQ229" s="35"/>
      <c r="AR229" s="40" t="s">
        <v>40</v>
      </c>
      <c r="AS229" s="40" t="s">
        <v>41</v>
      </c>
      <c r="AT229" s="35"/>
      <c r="AU229" s="35"/>
      <c r="AV229" s="35"/>
      <c r="AW229" s="35"/>
      <c r="AX229" s="35"/>
      <c r="AY229" s="35"/>
      <c r="AZ229" s="40" t="s">
        <v>42</v>
      </c>
      <c r="BA229" s="40" t="s">
        <v>39</v>
      </c>
      <c r="BB229" s="35"/>
      <c r="BC229" s="35"/>
      <c r="BD229" s="40" t="s">
        <v>42</v>
      </c>
      <c r="BE229" s="40" t="s">
        <v>33</v>
      </c>
      <c r="BF229" s="35"/>
      <c r="BG229" s="35"/>
      <c r="BH229" s="40" t="s">
        <v>42</v>
      </c>
      <c r="BI229" s="40" t="s">
        <v>39</v>
      </c>
      <c r="BJ229" s="35"/>
      <c r="BK229" s="41"/>
      <c r="BL229" s="40" t="s">
        <v>43</v>
      </c>
      <c r="BM229" s="40" t="s">
        <v>44</v>
      </c>
      <c r="BN229" s="35"/>
      <c r="BO229" s="35"/>
      <c r="BP229" s="40" t="s">
        <v>45</v>
      </c>
      <c r="BQ229" s="40" t="s">
        <v>44</v>
      </c>
      <c r="BR229" s="35"/>
      <c r="BS229" s="35"/>
      <c r="BT229" s="40" t="s">
        <v>46</v>
      </c>
      <c r="BU229" s="40" t="s">
        <v>47</v>
      </c>
      <c r="BV229" s="35"/>
      <c r="BW229" s="35"/>
      <c r="BX229" s="40" t="s">
        <v>46</v>
      </c>
      <c r="BY229" s="40" t="s">
        <v>41</v>
      </c>
      <c r="BZ229" s="35"/>
      <c r="CA229" s="35"/>
      <c r="CB229" s="40" t="s">
        <v>46</v>
      </c>
      <c r="CC229" s="40" t="s">
        <v>48</v>
      </c>
      <c r="CD229" s="35"/>
      <c r="CE229" s="35"/>
      <c r="CF229" s="40" t="s">
        <v>46</v>
      </c>
      <c r="CG229" s="40" t="s">
        <v>48</v>
      </c>
      <c r="CH229" s="35"/>
      <c r="CI229" s="35"/>
      <c r="CJ229" s="40" t="s">
        <v>46</v>
      </c>
      <c r="CK229" s="40" t="s">
        <v>39</v>
      </c>
      <c r="CL229" s="35"/>
      <c r="CM229" s="35"/>
      <c r="CN229" s="40" t="s">
        <v>49</v>
      </c>
      <c r="CO229" s="40" t="s">
        <v>39</v>
      </c>
      <c r="CP229" s="35"/>
      <c r="CQ229" s="35"/>
      <c r="CR229" s="40" t="s">
        <v>50</v>
      </c>
      <c r="CS229" s="40" t="s">
        <v>51</v>
      </c>
      <c r="CT229" s="35"/>
      <c r="CU229" s="35"/>
      <c r="CV229" s="40" t="s">
        <v>50</v>
      </c>
      <c r="CW229" s="40" t="s">
        <v>39</v>
      </c>
      <c r="CX229" s="35">
        <v>1</v>
      </c>
      <c r="CY229" s="35">
        <v>0.91700000000000004</v>
      </c>
      <c r="CZ229" s="40" t="s">
        <v>50</v>
      </c>
      <c r="DA229" s="40" t="s">
        <v>39</v>
      </c>
      <c r="DB229" s="35"/>
      <c r="DC229" s="35"/>
      <c r="DD229" s="40" t="s">
        <v>59</v>
      </c>
      <c r="DE229" s="40" t="s">
        <v>60</v>
      </c>
      <c r="DF229" s="35"/>
      <c r="DG229" s="35"/>
      <c r="DH229" s="40" t="s">
        <v>52</v>
      </c>
      <c r="DI229" s="40" t="s">
        <v>53</v>
      </c>
      <c r="DJ229" s="35"/>
      <c r="DK229" s="35"/>
      <c r="DL229" s="40" t="s">
        <v>31</v>
      </c>
      <c r="DM229" s="41"/>
    </row>
    <row r="230" spans="1:118" s="42" customFormat="1" ht="15.75" customHeight="1" x14ac:dyDescent="0.25">
      <c r="A230" s="35">
        <v>229</v>
      </c>
      <c r="B230" s="35">
        <v>1</v>
      </c>
      <c r="C230" s="36" t="s">
        <v>222</v>
      </c>
      <c r="D230" s="37" t="s">
        <v>373</v>
      </c>
      <c r="E230" s="35">
        <v>303.81799999999998</v>
      </c>
      <c r="F230" s="35">
        <v>28.698</v>
      </c>
      <c r="G230" s="35">
        <v>222.91800000000001</v>
      </c>
      <c r="H230" s="38">
        <v>83.716319999999996</v>
      </c>
      <c r="I230" s="39">
        <f t="shared" si="10"/>
        <v>306.63432</v>
      </c>
      <c r="J230" s="39">
        <f t="shared" si="9"/>
        <v>16.346</v>
      </c>
      <c r="K230" s="3">
        <f t="shared" si="11"/>
        <v>290.28832</v>
      </c>
      <c r="L230" s="40" t="s">
        <v>28</v>
      </c>
      <c r="M230" s="40" t="s">
        <v>29</v>
      </c>
      <c r="N230" s="35"/>
      <c r="O230" s="35"/>
      <c r="P230" s="40" t="s">
        <v>30</v>
      </c>
      <c r="Q230" s="40" t="s">
        <v>34</v>
      </c>
      <c r="R230" s="35"/>
      <c r="S230" s="35"/>
      <c r="T230" s="40" t="s">
        <v>30</v>
      </c>
      <c r="U230" s="40" t="s">
        <v>32</v>
      </c>
      <c r="V230" s="35"/>
      <c r="W230" s="35"/>
      <c r="X230" s="35" t="s">
        <v>30</v>
      </c>
      <c r="Y230" s="35" t="s">
        <v>33</v>
      </c>
      <c r="Z230" s="35"/>
      <c r="AA230" s="35"/>
      <c r="AB230" s="40" t="s">
        <v>30</v>
      </c>
      <c r="AC230" s="40" t="s">
        <v>34</v>
      </c>
      <c r="AD230" s="35"/>
      <c r="AE230" s="35"/>
      <c r="AF230" s="40" t="s">
        <v>35</v>
      </c>
      <c r="AG230" s="40" t="s">
        <v>29</v>
      </c>
      <c r="AH230" s="35"/>
      <c r="AI230" s="35"/>
      <c r="AJ230" s="40" t="s">
        <v>36</v>
      </c>
      <c r="AK230" s="40" t="s">
        <v>37</v>
      </c>
      <c r="AL230" s="35"/>
      <c r="AM230" s="35"/>
      <c r="AN230" s="40" t="s">
        <v>38</v>
      </c>
      <c r="AO230" s="40" t="s">
        <v>39</v>
      </c>
      <c r="AP230" s="35"/>
      <c r="AQ230" s="35"/>
      <c r="AR230" s="40" t="s">
        <v>40</v>
      </c>
      <c r="AS230" s="40" t="s">
        <v>41</v>
      </c>
      <c r="AT230" s="35"/>
      <c r="AU230" s="35"/>
      <c r="AV230" s="35"/>
      <c r="AW230" s="35"/>
      <c r="AX230" s="35"/>
      <c r="AY230" s="35"/>
      <c r="AZ230" s="40" t="s">
        <v>42</v>
      </c>
      <c r="BA230" s="40" t="s">
        <v>39</v>
      </c>
      <c r="BB230" s="35"/>
      <c r="BC230" s="35"/>
      <c r="BD230" s="40" t="s">
        <v>42</v>
      </c>
      <c r="BE230" s="40" t="s">
        <v>33</v>
      </c>
      <c r="BF230" s="35"/>
      <c r="BG230" s="35"/>
      <c r="BH230" s="40" t="s">
        <v>42</v>
      </c>
      <c r="BI230" s="40" t="s">
        <v>39</v>
      </c>
      <c r="BJ230" s="35"/>
      <c r="BK230" s="41"/>
      <c r="BL230" s="40" t="s">
        <v>43</v>
      </c>
      <c r="BM230" s="40" t="s">
        <v>44</v>
      </c>
      <c r="BN230" s="35"/>
      <c r="BO230" s="35"/>
      <c r="BP230" s="40" t="s">
        <v>45</v>
      </c>
      <c r="BQ230" s="40" t="s">
        <v>44</v>
      </c>
      <c r="BR230" s="35"/>
      <c r="BS230" s="35"/>
      <c r="BT230" s="40" t="s">
        <v>46</v>
      </c>
      <c r="BU230" s="40" t="s">
        <v>47</v>
      </c>
      <c r="BV230" s="35"/>
      <c r="BW230" s="35"/>
      <c r="BX230" s="40" t="s">
        <v>46</v>
      </c>
      <c r="BY230" s="40" t="s">
        <v>41</v>
      </c>
      <c r="BZ230" s="35">
        <v>1.4999999999999999E-2</v>
      </c>
      <c r="CA230" s="35">
        <v>15.175000000000001</v>
      </c>
      <c r="CB230" s="40" t="s">
        <v>46</v>
      </c>
      <c r="CC230" s="40" t="s">
        <v>48</v>
      </c>
      <c r="CD230" s="35"/>
      <c r="CE230" s="35"/>
      <c r="CF230" s="40" t="s">
        <v>46</v>
      </c>
      <c r="CG230" s="40" t="s">
        <v>48</v>
      </c>
      <c r="CH230" s="35"/>
      <c r="CI230" s="35"/>
      <c r="CJ230" s="40" t="s">
        <v>46</v>
      </c>
      <c r="CK230" s="40" t="s">
        <v>39</v>
      </c>
      <c r="CL230" s="35"/>
      <c r="CM230" s="35"/>
      <c r="CN230" s="40" t="s">
        <v>49</v>
      </c>
      <c r="CO230" s="40" t="s">
        <v>39</v>
      </c>
      <c r="CP230" s="35">
        <v>2</v>
      </c>
      <c r="CQ230" s="35">
        <v>1.171</v>
      </c>
      <c r="CR230" s="40" t="s">
        <v>50</v>
      </c>
      <c r="CS230" s="40" t="s">
        <v>51</v>
      </c>
      <c r="CT230" s="35"/>
      <c r="CU230" s="35"/>
      <c r="CV230" s="40" t="s">
        <v>50</v>
      </c>
      <c r="CW230" s="40" t="s">
        <v>39</v>
      </c>
      <c r="CX230" s="35"/>
      <c r="CY230" s="35"/>
      <c r="CZ230" s="40" t="s">
        <v>50</v>
      </c>
      <c r="DA230" s="40" t="s">
        <v>39</v>
      </c>
      <c r="DB230" s="35"/>
      <c r="DC230" s="35"/>
      <c r="DD230" s="40" t="s">
        <v>59</v>
      </c>
      <c r="DE230" s="40" t="s">
        <v>60</v>
      </c>
      <c r="DF230" s="35"/>
      <c r="DG230" s="35"/>
      <c r="DH230" s="40" t="s">
        <v>52</v>
      </c>
      <c r="DI230" s="40" t="s">
        <v>53</v>
      </c>
      <c r="DJ230" s="35"/>
      <c r="DK230" s="35"/>
      <c r="DL230" s="40" t="s">
        <v>31</v>
      </c>
      <c r="DM230" s="41"/>
    </row>
    <row r="231" spans="1:118" ht="15.75" customHeight="1" x14ac:dyDescent="0.25">
      <c r="A231" s="6">
        <v>230</v>
      </c>
      <c r="B231" s="6">
        <v>2</v>
      </c>
      <c r="C231" s="9" t="s">
        <v>223</v>
      </c>
      <c r="D231" s="8" t="s">
        <v>373</v>
      </c>
      <c r="E231" s="6">
        <v>1312.7719999999999</v>
      </c>
      <c r="F231" s="6">
        <v>16.314</v>
      </c>
      <c r="G231" s="6">
        <v>1265.047</v>
      </c>
      <c r="H231" s="10">
        <v>502.37736000000001</v>
      </c>
      <c r="I231" s="3">
        <f t="shared" si="10"/>
        <v>1767.42436</v>
      </c>
      <c r="J231" s="3">
        <f t="shared" si="9"/>
        <v>0</v>
      </c>
      <c r="K231" s="3">
        <f t="shared" si="11"/>
        <v>1767.42436</v>
      </c>
      <c r="L231" s="1" t="s">
        <v>28</v>
      </c>
      <c r="M231" s="1" t="s">
        <v>29</v>
      </c>
      <c r="N231" s="6"/>
      <c r="O231" s="6"/>
      <c r="P231" s="1" t="s">
        <v>30</v>
      </c>
      <c r="Q231" s="1" t="s">
        <v>34</v>
      </c>
      <c r="R231" s="6"/>
      <c r="S231" s="6"/>
      <c r="T231" s="1" t="s">
        <v>30</v>
      </c>
      <c r="U231" s="1" t="s">
        <v>32</v>
      </c>
      <c r="V231" s="6"/>
      <c r="W231" s="6"/>
      <c r="X231" s="6" t="s">
        <v>30</v>
      </c>
      <c r="Y231" s="6" t="s">
        <v>33</v>
      </c>
      <c r="Z231" s="6"/>
      <c r="AA231" s="6"/>
      <c r="AB231" s="1" t="s">
        <v>30</v>
      </c>
      <c r="AC231" s="1" t="s">
        <v>34</v>
      </c>
      <c r="AD231" s="6"/>
      <c r="AE231" s="6"/>
      <c r="AF231" s="1" t="s">
        <v>35</v>
      </c>
      <c r="AG231" s="1" t="s">
        <v>29</v>
      </c>
      <c r="AH231" s="6"/>
      <c r="AI231" s="6"/>
      <c r="AJ231" s="1" t="s">
        <v>36</v>
      </c>
      <c r="AK231" s="1" t="s">
        <v>37</v>
      </c>
      <c r="AL231" s="6"/>
      <c r="AM231" s="6"/>
      <c r="AN231" s="1" t="s">
        <v>38</v>
      </c>
      <c r="AO231" s="1" t="s">
        <v>39</v>
      </c>
      <c r="AP231" s="6"/>
      <c r="AQ231" s="6"/>
      <c r="AR231" s="1" t="s">
        <v>40</v>
      </c>
      <c r="AS231" s="1" t="s">
        <v>41</v>
      </c>
      <c r="AT231" s="6"/>
      <c r="AU231" s="6"/>
      <c r="AV231" s="6"/>
      <c r="AW231" s="6"/>
      <c r="AX231" s="6"/>
      <c r="AY231" s="6"/>
      <c r="AZ231" s="1" t="s">
        <v>42</v>
      </c>
      <c r="BA231" s="1" t="s">
        <v>39</v>
      </c>
      <c r="BB231" s="6"/>
      <c r="BC231" s="6"/>
      <c r="BD231" s="1" t="s">
        <v>42</v>
      </c>
      <c r="BE231" s="1" t="s">
        <v>33</v>
      </c>
      <c r="BF231" s="6"/>
      <c r="BG231" s="6"/>
      <c r="BH231" s="1" t="s">
        <v>42</v>
      </c>
      <c r="BI231" s="1" t="s">
        <v>39</v>
      </c>
      <c r="BJ231" s="6"/>
      <c r="BK231" s="11"/>
      <c r="BL231" s="1" t="s">
        <v>43</v>
      </c>
      <c r="BM231" s="1" t="s">
        <v>44</v>
      </c>
      <c r="BN231" s="6"/>
      <c r="BO231" s="6"/>
      <c r="BP231" s="1" t="s">
        <v>45</v>
      </c>
      <c r="BQ231" s="1" t="s">
        <v>44</v>
      </c>
      <c r="BR231" s="6"/>
      <c r="BS231" s="6"/>
      <c r="BT231" s="1" t="s">
        <v>46</v>
      </c>
      <c r="BU231" s="1" t="s">
        <v>47</v>
      </c>
      <c r="BV231" s="6"/>
      <c r="BW231" s="6"/>
      <c r="BX231" s="1" t="s">
        <v>46</v>
      </c>
      <c r="BY231" s="1" t="s">
        <v>41</v>
      </c>
      <c r="BZ231" s="6"/>
      <c r="CA231" s="6"/>
      <c r="CB231" s="1" t="s">
        <v>46</v>
      </c>
      <c r="CC231" s="1" t="s">
        <v>48</v>
      </c>
      <c r="CD231" s="6"/>
      <c r="CE231" s="6"/>
      <c r="CF231" s="1" t="s">
        <v>46</v>
      </c>
      <c r="CG231" s="1" t="s">
        <v>48</v>
      </c>
      <c r="CH231" s="6"/>
      <c r="CI231" s="6"/>
      <c r="CJ231" s="1" t="s">
        <v>46</v>
      </c>
      <c r="CK231" s="1" t="s">
        <v>39</v>
      </c>
      <c r="CL231" s="6"/>
      <c r="CM231" s="6"/>
      <c r="CN231" s="1" t="s">
        <v>49</v>
      </c>
      <c r="CO231" s="1" t="s">
        <v>39</v>
      </c>
      <c r="CP231" s="6"/>
      <c r="CQ231" s="6"/>
      <c r="CR231" s="1" t="s">
        <v>50</v>
      </c>
      <c r="CS231" s="1" t="s">
        <v>51</v>
      </c>
      <c r="CT231" s="6"/>
      <c r="CU231" s="6"/>
      <c r="CV231" s="1" t="s">
        <v>50</v>
      </c>
      <c r="CW231" s="1" t="s">
        <v>39</v>
      </c>
      <c r="CX231" s="6"/>
      <c r="CY231" s="6"/>
      <c r="CZ231" s="1" t="s">
        <v>50</v>
      </c>
      <c r="DA231" s="1" t="s">
        <v>39</v>
      </c>
      <c r="DB231" s="6"/>
      <c r="DC231" s="6"/>
      <c r="DD231" s="1" t="s">
        <v>59</v>
      </c>
      <c r="DE231" s="1" t="s">
        <v>60</v>
      </c>
      <c r="DF231" s="6"/>
      <c r="DG231" s="6"/>
      <c r="DH231" s="1" t="s">
        <v>52</v>
      </c>
      <c r="DI231" s="1" t="s">
        <v>53</v>
      </c>
      <c r="DJ231" s="6"/>
      <c r="DK231" s="6"/>
      <c r="DL231" s="1" t="s">
        <v>31</v>
      </c>
      <c r="DM231" s="11"/>
    </row>
    <row r="232" spans="1:118" ht="15.75" customHeight="1" x14ac:dyDescent="0.25">
      <c r="A232" s="6">
        <v>231</v>
      </c>
      <c r="B232" s="6">
        <v>2</v>
      </c>
      <c r="C232" s="9" t="s">
        <v>224</v>
      </c>
      <c r="D232" s="8" t="s">
        <v>373</v>
      </c>
      <c r="E232" s="6">
        <v>925.73599999999999</v>
      </c>
      <c r="F232" s="6">
        <v>142.172</v>
      </c>
      <c r="G232" s="6">
        <v>728.46900000000005</v>
      </c>
      <c r="H232" s="10">
        <v>358.21848</v>
      </c>
      <c r="I232" s="3">
        <f t="shared" si="10"/>
        <v>1086.6874800000001</v>
      </c>
      <c r="J232" s="3">
        <f t="shared" si="9"/>
        <v>0</v>
      </c>
      <c r="K232" s="3">
        <f t="shared" si="11"/>
        <v>1086.6874800000001</v>
      </c>
      <c r="L232" s="1" t="s">
        <v>28</v>
      </c>
      <c r="M232" s="1" t="s">
        <v>29</v>
      </c>
      <c r="N232" s="6"/>
      <c r="O232" s="6"/>
      <c r="P232" s="1" t="s">
        <v>30</v>
      </c>
      <c r="Q232" s="1" t="s">
        <v>34</v>
      </c>
      <c r="R232" s="6"/>
      <c r="S232" s="6"/>
      <c r="T232" s="1" t="s">
        <v>30</v>
      </c>
      <c r="U232" s="1" t="s">
        <v>32</v>
      </c>
      <c r="V232" s="6"/>
      <c r="W232" s="6"/>
      <c r="X232" s="6" t="s">
        <v>30</v>
      </c>
      <c r="Y232" s="6" t="s">
        <v>33</v>
      </c>
      <c r="Z232" s="6"/>
      <c r="AA232" s="6"/>
      <c r="AB232" s="1" t="s">
        <v>30</v>
      </c>
      <c r="AC232" s="1" t="s">
        <v>34</v>
      </c>
      <c r="AD232" s="6"/>
      <c r="AE232" s="6"/>
      <c r="AF232" s="1" t="s">
        <v>35</v>
      </c>
      <c r="AG232" s="1" t="s">
        <v>29</v>
      </c>
      <c r="AH232" s="6"/>
      <c r="AI232" s="6"/>
      <c r="AJ232" s="1" t="s">
        <v>36</v>
      </c>
      <c r="AK232" s="1" t="s">
        <v>37</v>
      </c>
      <c r="AL232" s="6"/>
      <c r="AM232" s="6"/>
      <c r="AN232" s="1" t="s">
        <v>38</v>
      </c>
      <c r="AO232" s="1" t="s">
        <v>39</v>
      </c>
      <c r="AP232" s="6"/>
      <c r="AQ232" s="6"/>
      <c r="AR232" s="1" t="s">
        <v>40</v>
      </c>
      <c r="AS232" s="1" t="s">
        <v>41</v>
      </c>
      <c r="AT232" s="6"/>
      <c r="AU232" s="6"/>
      <c r="AV232" s="6"/>
      <c r="AW232" s="6"/>
      <c r="AX232" s="6"/>
      <c r="AY232" s="6"/>
      <c r="AZ232" s="1" t="s">
        <v>42</v>
      </c>
      <c r="BA232" s="1" t="s">
        <v>39</v>
      </c>
      <c r="BB232" s="6"/>
      <c r="BC232" s="6"/>
      <c r="BD232" s="1" t="s">
        <v>42</v>
      </c>
      <c r="BE232" s="1" t="s">
        <v>33</v>
      </c>
      <c r="BF232" s="6"/>
      <c r="BG232" s="6"/>
      <c r="BH232" s="1" t="s">
        <v>42</v>
      </c>
      <c r="BI232" s="1" t="s">
        <v>39</v>
      </c>
      <c r="BJ232" s="6"/>
      <c r="BK232" s="11"/>
      <c r="BL232" s="1" t="s">
        <v>43</v>
      </c>
      <c r="BM232" s="1" t="s">
        <v>44</v>
      </c>
      <c r="BN232" s="6"/>
      <c r="BO232" s="6"/>
      <c r="BP232" s="1" t="s">
        <v>45</v>
      </c>
      <c r="BQ232" s="1" t="s">
        <v>44</v>
      </c>
      <c r="BR232" s="6"/>
      <c r="BS232" s="6"/>
      <c r="BT232" s="1" t="s">
        <v>46</v>
      </c>
      <c r="BU232" s="1" t="s">
        <v>47</v>
      </c>
      <c r="BV232" s="6"/>
      <c r="BW232" s="6"/>
      <c r="BX232" s="1" t="s">
        <v>46</v>
      </c>
      <c r="BY232" s="1" t="s">
        <v>41</v>
      </c>
      <c r="BZ232" s="6"/>
      <c r="CA232" s="6"/>
      <c r="CB232" s="1" t="s">
        <v>46</v>
      </c>
      <c r="CC232" s="1" t="s">
        <v>48</v>
      </c>
      <c r="CD232" s="6"/>
      <c r="CE232" s="6"/>
      <c r="CF232" s="1" t="s">
        <v>46</v>
      </c>
      <c r="CG232" s="1" t="s">
        <v>48</v>
      </c>
      <c r="CH232" s="6"/>
      <c r="CI232" s="6"/>
      <c r="CJ232" s="1" t="s">
        <v>46</v>
      </c>
      <c r="CK232" s="1" t="s">
        <v>39</v>
      </c>
      <c r="CL232" s="6"/>
      <c r="CM232" s="6"/>
      <c r="CN232" s="1" t="s">
        <v>49</v>
      </c>
      <c r="CO232" s="1" t="s">
        <v>39</v>
      </c>
      <c r="CP232" s="6"/>
      <c r="CQ232" s="6"/>
      <c r="CR232" s="1" t="s">
        <v>50</v>
      </c>
      <c r="CS232" s="1" t="s">
        <v>51</v>
      </c>
      <c r="CT232" s="6"/>
      <c r="CU232" s="6"/>
      <c r="CV232" s="1" t="s">
        <v>50</v>
      </c>
      <c r="CW232" s="1" t="s">
        <v>39</v>
      </c>
      <c r="CX232" s="6"/>
      <c r="CY232" s="6"/>
      <c r="CZ232" s="1" t="s">
        <v>50</v>
      </c>
      <c r="DA232" s="1" t="s">
        <v>39</v>
      </c>
      <c r="DB232" s="6"/>
      <c r="DC232" s="6"/>
      <c r="DD232" s="1" t="s">
        <v>59</v>
      </c>
      <c r="DE232" s="1" t="s">
        <v>60</v>
      </c>
      <c r="DF232" s="6"/>
      <c r="DG232" s="6"/>
      <c r="DH232" s="1" t="s">
        <v>52</v>
      </c>
      <c r="DI232" s="1" t="s">
        <v>53</v>
      </c>
      <c r="DJ232" s="6"/>
      <c r="DK232" s="6"/>
      <c r="DL232" s="1" t="s">
        <v>31</v>
      </c>
      <c r="DM232" s="11"/>
    </row>
    <row r="233" spans="1:118" s="42" customFormat="1" ht="15.75" customHeight="1" x14ac:dyDescent="0.25">
      <c r="A233" s="35">
        <v>232</v>
      </c>
      <c r="B233" s="35">
        <v>2</v>
      </c>
      <c r="C233" s="36" t="s">
        <v>443</v>
      </c>
      <c r="D233" s="37" t="s">
        <v>373</v>
      </c>
      <c r="E233" s="35">
        <v>94.024000000000001</v>
      </c>
      <c r="F233" s="35">
        <v>2.113</v>
      </c>
      <c r="G233" s="35">
        <v>91.911000000000001</v>
      </c>
      <c r="H233" s="38">
        <v>62.707920000000001</v>
      </c>
      <c r="I233" s="39">
        <f t="shared" si="10"/>
        <v>154.61892</v>
      </c>
      <c r="J233" s="39">
        <f t="shared" si="9"/>
        <v>28.338999999999999</v>
      </c>
      <c r="K233" s="3">
        <f t="shared" si="11"/>
        <v>126.27992</v>
      </c>
      <c r="L233" s="40" t="s">
        <v>28</v>
      </c>
      <c r="M233" s="40" t="s">
        <v>29</v>
      </c>
      <c r="N233" s="35"/>
      <c r="O233" s="35"/>
      <c r="P233" s="40" t="s">
        <v>30</v>
      </c>
      <c r="Q233" s="40" t="s">
        <v>34</v>
      </c>
      <c r="R233" s="35"/>
      <c r="S233" s="35"/>
      <c r="T233" s="40" t="s">
        <v>30</v>
      </c>
      <c r="U233" s="40" t="s">
        <v>32</v>
      </c>
      <c r="V233" s="35"/>
      <c r="W233" s="35"/>
      <c r="X233" s="35" t="s">
        <v>30</v>
      </c>
      <c r="Y233" s="35" t="s">
        <v>33</v>
      </c>
      <c r="Z233" s="35"/>
      <c r="AA233" s="35"/>
      <c r="AB233" s="40" t="s">
        <v>30</v>
      </c>
      <c r="AC233" s="40" t="s">
        <v>34</v>
      </c>
      <c r="AD233" s="35"/>
      <c r="AE233" s="35"/>
      <c r="AF233" s="40" t="s">
        <v>35</v>
      </c>
      <c r="AG233" s="40" t="s">
        <v>29</v>
      </c>
      <c r="AH233" s="35"/>
      <c r="AI233" s="35"/>
      <c r="AJ233" s="40" t="s">
        <v>36</v>
      </c>
      <c r="AK233" s="40" t="s">
        <v>37</v>
      </c>
      <c r="AL233" s="35"/>
      <c r="AM233" s="35"/>
      <c r="AN233" s="40" t="s">
        <v>38</v>
      </c>
      <c r="AO233" s="40" t="s">
        <v>39</v>
      </c>
      <c r="AP233" s="35"/>
      <c r="AQ233" s="35"/>
      <c r="AR233" s="40" t="s">
        <v>40</v>
      </c>
      <c r="AS233" s="40" t="s">
        <v>41</v>
      </c>
      <c r="AT233" s="35"/>
      <c r="AU233" s="35"/>
      <c r="AV233" s="35"/>
      <c r="AW233" s="35"/>
      <c r="AX233" s="35"/>
      <c r="AY233" s="35"/>
      <c r="AZ233" s="40" t="s">
        <v>42</v>
      </c>
      <c r="BA233" s="40" t="s">
        <v>39</v>
      </c>
      <c r="BB233" s="35"/>
      <c r="BC233" s="35"/>
      <c r="BD233" s="40" t="s">
        <v>42</v>
      </c>
      <c r="BE233" s="40" t="s">
        <v>33</v>
      </c>
      <c r="BF233" s="35"/>
      <c r="BG233" s="35"/>
      <c r="BH233" s="40" t="s">
        <v>42</v>
      </c>
      <c r="BI233" s="40" t="s">
        <v>39</v>
      </c>
      <c r="BJ233" s="35"/>
      <c r="BK233" s="41"/>
      <c r="BL233" s="40" t="s">
        <v>43</v>
      </c>
      <c r="BM233" s="40" t="s">
        <v>44</v>
      </c>
      <c r="BN233" s="35"/>
      <c r="BO233" s="35"/>
      <c r="BP233" s="40" t="s">
        <v>45</v>
      </c>
      <c r="BQ233" s="40" t="s">
        <v>44</v>
      </c>
      <c r="BR233" s="35"/>
      <c r="BS233" s="35"/>
      <c r="BT233" s="40" t="s">
        <v>46</v>
      </c>
      <c r="BU233" s="40" t="s">
        <v>47</v>
      </c>
      <c r="BV233" s="35"/>
      <c r="BW233" s="35"/>
      <c r="BX233" s="40" t="s">
        <v>46</v>
      </c>
      <c r="BY233" s="40" t="s">
        <v>41</v>
      </c>
      <c r="BZ233" s="35"/>
      <c r="CA233" s="35"/>
      <c r="CB233" s="40" t="s">
        <v>46</v>
      </c>
      <c r="CC233" s="40" t="s">
        <v>48</v>
      </c>
      <c r="CD233" s="35">
        <v>1.2E-2</v>
      </c>
      <c r="CE233" s="35">
        <v>22.155999999999999</v>
      </c>
      <c r="CF233" s="40" t="s">
        <v>46</v>
      </c>
      <c r="CG233" s="40" t="s">
        <v>48</v>
      </c>
      <c r="CH233" s="35"/>
      <c r="CI233" s="35"/>
      <c r="CJ233" s="40" t="s">
        <v>46</v>
      </c>
      <c r="CK233" s="40" t="s">
        <v>39</v>
      </c>
      <c r="CL233" s="35"/>
      <c r="CM233" s="35"/>
      <c r="CN233" s="40" t="s">
        <v>49</v>
      </c>
      <c r="CO233" s="40" t="s">
        <v>39</v>
      </c>
      <c r="CP233" s="35"/>
      <c r="CQ233" s="35"/>
      <c r="CR233" s="40" t="s">
        <v>50</v>
      </c>
      <c r="CS233" s="40" t="s">
        <v>51</v>
      </c>
      <c r="CT233" s="35"/>
      <c r="CU233" s="35"/>
      <c r="CV233" s="40" t="s">
        <v>50</v>
      </c>
      <c r="CW233" s="40" t="s">
        <v>39</v>
      </c>
      <c r="CX233" s="35"/>
      <c r="CY233" s="35"/>
      <c r="CZ233" s="40" t="s">
        <v>50</v>
      </c>
      <c r="DA233" s="40" t="s">
        <v>39</v>
      </c>
      <c r="DB233" s="35"/>
      <c r="DC233" s="35"/>
      <c r="DD233" s="40" t="s">
        <v>59</v>
      </c>
      <c r="DE233" s="40" t="s">
        <v>60</v>
      </c>
      <c r="DF233" s="35"/>
      <c r="DG233" s="35"/>
      <c r="DH233" s="40" t="s">
        <v>52</v>
      </c>
      <c r="DI233" s="40" t="s">
        <v>53</v>
      </c>
      <c r="DJ233" s="35"/>
      <c r="DK233" s="35"/>
      <c r="DL233" s="40" t="s">
        <v>31</v>
      </c>
      <c r="DM233" s="41">
        <v>6.1829999999999998</v>
      </c>
      <c r="DN233" s="42" t="s">
        <v>518</v>
      </c>
    </row>
    <row r="234" spans="1:118" ht="15.75" customHeight="1" x14ac:dyDescent="0.25">
      <c r="A234" s="6">
        <v>233</v>
      </c>
      <c r="B234" s="6">
        <v>2</v>
      </c>
      <c r="C234" s="9" t="s">
        <v>444</v>
      </c>
      <c r="D234" s="8" t="s">
        <v>373</v>
      </c>
      <c r="E234" s="6">
        <v>33.814999999999998</v>
      </c>
      <c r="F234" s="6">
        <v>0</v>
      </c>
      <c r="G234" s="6">
        <v>33.814999999999998</v>
      </c>
      <c r="H234" s="10">
        <v>22.009440000000001</v>
      </c>
      <c r="I234" s="3">
        <f t="shared" si="10"/>
        <v>55.824439999999996</v>
      </c>
      <c r="J234" s="3">
        <f t="shared" si="9"/>
        <v>0</v>
      </c>
      <c r="K234" s="3">
        <f t="shared" si="11"/>
        <v>55.824439999999996</v>
      </c>
      <c r="L234" s="1" t="s">
        <v>28</v>
      </c>
      <c r="M234" s="1" t="s">
        <v>29</v>
      </c>
      <c r="N234" s="6"/>
      <c r="O234" s="6"/>
      <c r="P234" s="1" t="s">
        <v>30</v>
      </c>
      <c r="Q234" s="1" t="s">
        <v>34</v>
      </c>
      <c r="R234" s="6"/>
      <c r="S234" s="6"/>
      <c r="T234" s="1" t="s">
        <v>30</v>
      </c>
      <c r="U234" s="1" t="s">
        <v>32</v>
      </c>
      <c r="V234" s="6"/>
      <c r="W234" s="6"/>
      <c r="X234" s="6" t="s">
        <v>30</v>
      </c>
      <c r="Y234" s="6" t="s">
        <v>33</v>
      </c>
      <c r="Z234" s="6"/>
      <c r="AA234" s="6"/>
      <c r="AB234" s="1" t="s">
        <v>30</v>
      </c>
      <c r="AC234" s="1" t="s">
        <v>34</v>
      </c>
      <c r="AD234" s="6"/>
      <c r="AE234" s="6"/>
      <c r="AF234" s="1" t="s">
        <v>35</v>
      </c>
      <c r="AG234" s="1" t="s">
        <v>29</v>
      </c>
      <c r="AH234" s="6"/>
      <c r="AI234" s="6"/>
      <c r="AJ234" s="1" t="s">
        <v>36</v>
      </c>
      <c r="AK234" s="1" t="s">
        <v>37</v>
      </c>
      <c r="AL234" s="6"/>
      <c r="AM234" s="6"/>
      <c r="AN234" s="1" t="s">
        <v>38</v>
      </c>
      <c r="AO234" s="1" t="s">
        <v>39</v>
      </c>
      <c r="AP234" s="6"/>
      <c r="AQ234" s="6"/>
      <c r="AR234" s="1" t="s">
        <v>40</v>
      </c>
      <c r="AS234" s="1" t="s">
        <v>41</v>
      </c>
      <c r="AT234" s="6"/>
      <c r="AU234" s="6"/>
      <c r="AV234" s="6"/>
      <c r="AW234" s="6"/>
      <c r="AX234" s="6"/>
      <c r="AY234" s="6"/>
      <c r="AZ234" s="1" t="s">
        <v>42</v>
      </c>
      <c r="BA234" s="1" t="s">
        <v>39</v>
      </c>
      <c r="BB234" s="6"/>
      <c r="BC234" s="6"/>
      <c r="BD234" s="1" t="s">
        <v>42</v>
      </c>
      <c r="BE234" s="1" t="s">
        <v>33</v>
      </c>
      <c r="BF234" s="6"/>
      <c r="BG234" s="6"/>
      <c r="BH234" s="1" t="s">
        <v>42</v>
      </c>
      <c r="BI234" s="1" t="s">
        <v>39</v>
      </c>
      <c r="BJ234" s="6"/>
      <c r="BK234" s="11"/>
      <c r="BL234" s="1" t="s">
        <v>43</v>
      </c>
      <c r="BM234" s="1" t="s">
        <v>44</v>
      </c>
      <c r="BN234" s="6"/>
      <c r="BO234" s="6"/>
      <c r="BP234" s="1" t="s">
        <v>45</v>
      </c>
      <c r="BQ234" s="1" t="s">
        <v>44</v>
      </c>
      <c r="BR234" s="6"/>
      <c r="BS234" s="6"/>
      <c r="BT234" s="1" t="s">
        <v>46</v>
      </c>
      <c r="BU234" s="1" t="s">
        <v>47</v>
      </c>
      <c r="BV234" s="6"/>
      <c r="BW234" s="6"/>
      <c r="BX234" s="1" t="s">
        <v>46</v>
      </c>
      <c r="BY234" s="1" t="s">
        <v>41</v>
      </c>
      <c r="BZ234" s="6"/>
      <c r="CA234" s="6"/>
      <c r="CB234" s="1" t="s">
        <v>46</v>
      </c>
      <c r="CC234" s="1" t="s">
        <v>48</v>
      </c>
      <c r="CD234" s="6"/>
      <c r="CE234" s="6"/>
      <c r="CF234" s="1" t="s">
        <v>46</v>
      </c>
      <c r="CG234" s="1" t="s">
        <v>48</v>
      </c>
      <c r="CH234" s="6"/>
      <c r="CI234" s="6"/>
      <c r="CJ234" s="1" t="s">
        <v>46</v>
      </c>
      <c r="CK234" s="1" t="s">
        <v>39</v>
      </c>
      <c r="CL234" s="6"/>
      <c r="CM234" s="6"/>
      <c r="CN234" s="1" t="s">
        <v>49</v>
      </c>
      <c r="CO234" s="1" t="s">
        <v>39</v>
      </c>
      <c r="CP234" s="6"/>
      <c r="CQ234" s="6"/>
      <c r="CR234" s="1" t="s">
        <v>50</v>
      </c>
      <c r="CS234" s="1" t="s">
        <v>51</v>
      </c>
      <c r="CT234" s="6"/>
      <c r="CU234" s="6"/>
      <c r="CV234" s="1" t="s">
        <v>50</v>
      </c>
      <c r="CW234" s="1" t="s">
        <v>39</v>
      </c>
      <c r="CX234" s="6"/>
      <c r="CY234" s="6"/>
      <c r="CZ234" s="1" t="s">
        <v>50</v>
      </c>
      <c r="DA234" s="1" t="s">
        <v>39</v>
      </c>
      <c r="DB234" s="6"/>
      <c r="DC234" s="6"/>
      <c r="DD234" s="1" t="s">
        <v>59</v>
      </c>
      <c r="DE234" s="1" t="s">
        <v>60</v>
      </c>
      <c r="DF234" s="6"/>
      <c r="DG234" s="6"/>
      <c r="DH234" s="1" t="s">
        <v>52</v>
      </c>
      <c r="DI234" s="1" t="s">
        <v>53</v>
      </c>
      <c r="DJ234" s="6"/>
      <c r="DK234" s="6"/>
      <c r="DL234" s="1" t="s">
        <v>31</v>
      </c>
      <c r="DM234" s="11"/>
    </row>
    <row r="235" spans="1:118" s="34" customFormat="1" ht="15.75" customHeight="1" x14ac:dyDescent="0.25">
      <c r="A235" s="27">
        <v>234</v>
      </c>
      <c r="B235" s="27">
        <v>2</v>
      </c>
      <c r="C235" s="28" t="s">
        <v>225</v>
      </c>
      <c r="D235" s="29" t="s">
        <v>373</v>
      </c>
      <c r="E235" s="27">
        <v>-344.03300000000002</v>
      </c>
      <c r="F235" s="27">
        <v>509.827</v>
      </c>
      <c r="G235" s="27">
        <v>-863.45100000000002</v>
      </c>
      <c r="H235" s="30">
        <v>217.96644000000001</v>
      </c>
      <c r="I235" s="31">
        <f t="shared" si="10"/>
        <v>-645.48455999999999</v>
      </c>
      <c r="J235" s="31">
        <f t="shared" si="9"/>
        <v>0</v>
      </c>
      <c r="K235" s="3">
        <f t="shared" si="11"/>
        <v>-645.48455999999999</v>
      </c>
      <c r="L235" s="32" t="s">
        <v>28</v>
      </c>
      <c r="M235" s="32" t="s">
        <v>29</v>
      </c>
      <c r="N235" s="27"/>
      <c r="O235" s="27"/>
      <c r="P235" s="32" t="s">
        <v>30</v>
      </c>
      <c r="Q235" s="32" t="s">
        <v>34</v>
      </c>
      <c r="R235" s="27"/>
      <c r="S235" s="27"/>
      <c r="T235" s="32" t="s">
        <v>30</v>
      </c>
      <c r="U235" s="32" t="s">
        <v>32</v>
      </c>
      <c r="V235" s="27"/>
      <c r="W235" s="27"/>
      <c r="X235" s="27" t="s">
        <v>30</v>
      </c>
      <c r="Y235" s="27" t="s">
        <v>33</v>
      </c>
      <c r="Z235" s="27"/>
      <c r="AA235" s="27"/>
      <c r="AB235" s="32" t="s">
        <v>30</v>
      </c>
      <c r="AC235" s="32" t="s">
        <v>34</v>
      </c>
      <c r="AD235" s="27"/>
      <c r="AE235" s="27"/>
      <c r="AF235" s="32" t="s">
        <v>35</v>
      </c>
      <c r="AG235" s="32" t="s">
        <v>29</v>
      </c>
      <c r="AH235" s="27"/>
      <c r="AI235" s="27"/>
      <c r="AJ235" s="32" t="s">
        <v>36</v>
      </c>
      <c r="AK235" s="32" t="s">
        <v>37</v>
      </c>
      <c r="AL235" s="27"/>
      <c r="AM235" s="27"/>
      <c r="AN235" s="32" t="s">
        <v>38</v>
      </c>
      <c r="AO235" s="32" t="s">
        <v>39</v>
      </c>
      <c r="AP235" s="27"/>
      <c r="AQ235" s="27"/>
      <c r="AR235" s="32" t="s">
        <v>40</v>
      </c>
      <c r="AS235" s="32" t="s">
        <v>41</v>
      </c>
      <c r="AT235" s="27"/>
      <c r="AU235" s="27"/>
      <c r="AV235" s="27"/>
      <c r="AW235" s="27"/>
      <c r="AX235" s="27"/>
      <c r="AY235" s="27"/>
      <c r="AZ235" s="32" t="s">
        <v>42</v>
      </c>
      <c r="BA235" s="32" t="s">
        <v>39</v>
      </c>
      <c r="BB235" s="27"/>
      <c r="BC235" s="27"/>
      <c r="BD235" s="32" t="s">
        <v>42</v>
      </c>
      <c r="BE235" s="32" t="s">
        <v>33</v>
      </c>
      <c r="BF235" s="27"/>
      <c r="BG235" s="27"/>
      <c r="BH235" s="32" t="s">
        <v>42</v>
      </c>
      <c r="BI235" s="32" t="s">
        <v>39</v>
      </c>
      <c r="BJ235" s="27"/>
      <c r="BK235" s="33"/>
      <c r="BL235" s="32" t="s">
        <v>43</v>
      </c>
      <c r="BM235" s="32" t="s">
        <v>44</v>
      </c>
      <c r="BN235" s="27"/>
      <c r="BO235" s="27"/>
      <c r="BP235" s="32" t="s">
        <v>45</v>
      </c>
      <c r="BQ235" s="32" t="s">
        <v>44</v>
      </c>
      <c r="BR235" s="27"/>
      <c r="BS235" s="27"/>
      <c r="BT235" s="32" t="s">
        <v>46</v>
      </c>
      <c r="BU235" s="32" t="s">
        <v>47</v>
      </c>
      <c r="BV235" s="27"/>
      <c r="BW235" s="27"/>
      <c r="BX235" s="32" t="s">
        <v>46</v>
      </c>
      <c r="BY235" s="32" t="s">
        <v>41</v>
      </c>
      <c r="BZ235" s="27"/>
      <c r="CA235" s="27"/>
      <c r="CB235" s="32" t="s">
        <v>46</v>
      </c>
      <c r="CC235" s="32" t="s">
        <v>48</v>
      </c>
      <c r="CD235" s="27"/>
      <c r="CE235" s="27"/>
      <c r="CF235" s="32" t="s">
        <v>46</v>
      </c>
      <c r="CG235" s="32" t="s">
        <v>48</v>
      </c>
      <c r="CH235" s="27"/>
      <c r="CI235" s="27"/>
      <c r="CJ235" s="32" t="s">
        <v>46</v>
      </c>
      <c r="CK235" s="32" t="s">
        <v>39</v>
      </c>
      <c r="CL235" s="27"/>
      <c r="CM235" s="27"/>
      <c r="CN235" s="32" t="s">
        <v>49</v>
      </c>
      <c r="CO235" s="32" t="s">
        <v>39</v>
      </c>
      <c r="CP235" s="27"/>
      <c r="CQ235" s="27"/>
      <c r="CR235" s="32" t="s">
        <v>50</v>
      </c>
      <c r="CS235" s="32" t="s">
        <v>51</v>
      </c>
      <c r="CT235" s="27"/>
      <c r="CU235" s="27"/>
      <c r="CV235" s="32" t="s">
        <v>50</v>
      </c>
      <c r="CW235" s="32" t="s">
        <v>39</v>
      </c>
      <c r="CX235" s="27"/>
      <c r="CY235" s="27"/>
      <c r="CZ235" s="32" t="s">
        <v>50</v>
      </c>
      <c r="DA235" s="32" t="s">
        <v>39</v>
      </c>
      <c r="DB235" s="27"/>
      <c r="DC235" s="27"/>
      <c r="DD235" s="32" t="s">
        <v>59</v>
      </c>
      <c r="DE235" s="32" t="s">
        <v>60</v>
      </c>
      <c r="DF235" s="27"/>
      <c r="DG235" s="27"/>
      <c r="DH235" s="32" t="s">
        <v>52</v>
      </c>
      <c r="DI235" s="32" t="s">
        <v>53</v>
      </c>
      <c r="DJ235" s="27"/>
      <c r="DK235" s="27"/>
      <c r="DL235" s="1" t="s">
        <v>31</v>
      </c>
      <c r="DM235" s="33"/>
    </row>
    <row r="236" spans="1:118" s="34" customFormat="1" ht="15.75" customHeight="1" x14ac:dyDescent="0.25">
      <c r="A236" s="27">
        <v>235</v>
      </c>
      <c r="B236" s="27">
        <v>2</v>
      </c>
      <c r="C236" s="28" t="s">
        <v>226</v>
      </c>
      <c r="D236" s="29" t="s">
        <v>373</v>
      </c>
      <c r="E236" s="27">
        <v>-97.325999999999993</v>
      </c>
      <c r="F236" s="27">
        <v>3.8719999999999999</v>
      </c>
      <c r="G236" s="27">
        <v>-101.19799999999999</v>
      </c>
      <c r="H236" s="30">
        <v>24.35352</v>
      </c>
      <c r="I236" s="31">
        <f t="shared" si="10"/>
        <v>-76.84447999999999</v>
      </c>
      <c r="J236" s="31">
        <f t="shared" si="9"/>
        <v>0</v>
      </c>
      <c r="K236" s="3">
        <f t="shared" si="11"/>
        <v>-76.84447999999999</v>
      </c>
      <c r="L236" s="32" t="s">
        <v>28</v>
      </c>
      <c r="M236" s="32" t="s">
        <v>29</v>
      </c>
      <c r="N236" s="27"/>
      <c r="O236" s="27"/>
      <c r="P236" s="32" t="s">
        <v>30</v>
      </c>
      <c r="Q236" s="32" t="s">
        <v>34</v>
      </c>
      <c r="R236" s="27"/>
      <c r="S236" s="27"/>
      <c r="T236" s="32" t="s">
        <v>30</v>
      </c>
      <c r="U236" s="32" t="s">
        <v>32</v>
      </c>
      <c r="V236" s="27"/>
      <c r="W236" s="27"/>
      <c r="X236" s="27" t="s">
        <v>30</v>
      </c>
      <c r="Y236" s="27" t="s">
        <v>33</v>
      </c>
      <c r="Z236" s="27"/>
      <c r="AA236" s="27"/>
      <c r="AB236" s="32" t="s">
        <v>30</v>
      </c>
      <c r="AC236" s="32" t="s">
        <v>34</v>
      </c>
      <c r="AD236" s="27"/>
      <c r="AE236" s="27"/>
      <c r="AF236" s="32" t="s">
        <v>35</v>
      </c>
      <c r="AG236" s="32" t="s">
        <v>29</v>
      </c>
      <c r="AH236" s="27"/>
      <c r="AI236" s="27"/>
      <c r="AJ236" s="32" t="s">
        <v>36</v>
      </c>
      <c r="AK236" s="32" t="s">
        <v>37</v>
      </c>
      <c r="AL236" s="27"/>
      <c r="AM236" s="27"/>
      <c r="AN236" s="32" t="s">
        <v>38</v>
      </c>
      <c r="AO236" s="32" t="s">
        <v>39</v>
      </c>
      <c r="AP236" s="27"/>
      <c r="AQ236" s="27"/>
      <c r="AR236" s="32" t="s">
        <v>40</v>
      </c>
      <c r="AS236" s="32" t="s">
        <v>41</v>
      </c>
      <c r="AT236" s="27"/>
      <c r="AU236" s="27"/>
      <c r="AV236" s="27"/>
      <c r="AW236" s="27"/>
      <c r="AX236" s="27"/>
      <c r="AY236" s="27"/>
      <c r="AZ236" s="32" t="s">
        <v>42</v>
      </c>
      <c r="BA236" s="32" t="s">
        <v>39</v>
      </c>
      <c r="BB236" s="27"/>
      <c r="BC236" s="27"/>
      <c r="BD236" s="32" t="s">
        <v>42</v>
      </c>
      <c r="BE236" s="32" t="s">
        <v>33</v>
      </c>
      <c r="BF236" s="27"/>
      <c r="BG236" s="27"/>
      <c r="BH236" s="32" t="s">
        <v>42</v>
      </c>
      <c r="BI236" s="32" t="s">
        <v>39</v>
      </c>
      <c r="BJ236" s="27"/>
      <c r="BK236" s="33"/>
      <c r="BL236" s="32" t="s">
        <v>43</v>
      </c>
      <c r="BM236" s="32" t="s">
        <v>44</v>
      </c>
      <c r="BN236" s="27"/>
      <c r="BO236" s="27"/>
      <c r="BP236" s="32" t="s">
        <v>45</v>
      </c>
      <c r="BQ236" s="32" t="s">
        <v>44</v>
      </c>
      <c r="BR236" s="27"/>
      <c r="BS236" s="27"/>
      <c r="BT236" s="32" t="s">
        <v>46</v>
      </c>
      <c r="BU236" s="32" t="s">
        <v>47</v>
      </c>
      <c r="BV236" s="27"/>
      <c r="BW236" s="27"/>
      <c r="BX236" s="32" t="s">
        <v>46</v>
      </c>
      <c r="BY236" s="32" t="s">
        <v>41</v>
      </c>
      <c r="BZ236" s="27"/>
      <c r="CA236" s="27"/>
      <c r="CB236" s="32" t="s">
        <v>46</v>
      </c>
      <c r="CC236" s="32" t="s">
        <v>48</v>
      </c>
      <c r="CD236" s="27"/>
      <c r="CE236" s="27"/>
      <c r="CF236" s="32" t="s">
        <v>46</v>
      </c>
      <c r="CG236" s="32" t="s">
        <v>48</v>
      </c>
      <c r="CH236" s="27"/>
      <c r="CI236" s="27"/>
      <c r="CJ236" s="32" t="s">
        <v>46</v>
      </c>
      <c r="CK236" s="32" t="s">
        <v>39</v>
      </c>
      <c r="CL236" s="27"/>
      <c r="CM236" s="27"/>
      <c r="CN236" s="32" t="s">
        <v>49</v>
      </c>
      <c r="CO236" s="32" t="s">
        <v>39</v>
      </c>
      <c r="CP236" s="27"/>
      <c r="CQ236" s="27"/>
      <c r="CR236" s="32" t="s">
        <v>50</v>
      </c>
      <c r="CS236" s="32" t="s">
        <v>51</v>
      </c>
      <c r="CT236" s="27"/>
      <c r="CU236" s="27"/>
      <c r="CV236" s="32" t="s">
        <v>50</v>
      </c>
      <c r="CW236" s="32" t="s">
        <v>39</v>
      </c>
      <c r="CX236" s="27"/>
      <c r="CY236" s="27"/>
      <c r="CZ236" s="32" t="s">
        <v>50</v>
      </c>
      <c r="DA236" s="32" t="s">
        <v>39</v>
      </c>
      <c r="DB236" s="27"/>
      <c r="DC236" s="27"/>
      <c r="DD236" s="32" t="s">
        <v>59</v>
      </c>
      <c r="DE236" s="32" t="s">
        <v>60</v>
      </c>
      <c r="DF236" s="27"/>
      <c r="DG236" s="27"/>
      <c r="DH236" s="32" t="s">
        <v>52</v>
      </c>
      <c r="DI236" s="32" t="s">
        <v>53</v>
      </c>
      <c r="DJ236" s="27"/>
      <c r="DK236" s="27"/>
      <c r="DL236" s="1" t="s">
        <v>31</v>
      </c>
      <c r="DM236" s="33"/>
    </row>
    <row r="237" spans="1:118" s="42" customFormat="1" ht="15.75" customHeight="1" x14ac:dyDescent="0.25">
      <c r="A237" s="35">
        <v>236</v>
      </c>
      <c r="B237" s="35">
        <v>2</v>
      </c>
      <c r="C237" s="36" t="s">
        <v>227</v>
      </c>
      <c r="D237" s="37" t="s">
        <v>373</v>
      </c>
      <c r="E237" s="35">
        <v>307.637</v>
      </c>
      <c r="F237" s="35">
        <v>11.807</v>
      </c>
      <c r="G237" s="35">
        <v>45.442</v>
      </c>
      <c r="H237" s="38">
        <v>152.77727999999999</v>
      </c>
      <c r="I237" s="39">
        <f t="shared" si="10"/>
        <v>198.21928</v>
      </c>
      <c r="J237" s="39">
        <f t="shared" si="9"/>
        <v>2.7519999999999998</v>
      </c>
      <c r="K237" s="3">
        <f t="shared" si="11"/>
        <v>195.46727999999999</v>
      </c>
      <c r="L237" s="40" t="s">
        <v>28</v>
      </c>
      <c r="M237" s="40" t="s">
        <v>29</v>
      </c>
      <c r="N237" s="35"/>
      <c r="O237" s="35"/>
      <c r="P237" s="40" t="s">
        <v>30</v>
      </c>
      <c r="Q237" s="40" t="s">
        <v>34</v>
      </c>
      <c r="R237" s="35"/>
      <c r="S237" s="35"/>
      <c r="T237" s="40" t="s">
        <v>30</v>
      </c>
      <c r="U237" s="40" t="s">
        <v>32</v>
      </c>
      <c r="V237" s="35"/>
      <c r="W237" s="35"/>
      <c r="X237" s="35" t="s">
        <v>30</v>
      </c>
      <c r="Y237" s="35" t="s">
        <v>33</v>
      </c>
      <c r="Z237" s="35"/>
      <c r="AA237" s="35"/>
      <c r="AB237" s="40" t="s">
        <v>30</v>
      </c>
      <c r="AC237" s="40" t="s">
        <v>34</v>
      </c>
      <c r="AD237" s="35"/>
      <c r="AE237" s="35"/>
      <c r="AF237" s="40" t="s">
        <v>35</v>
      </c>
      <c r="AG237" s="40" t="s">
        <v>29</v>
      </c>
      <c r="AH237" s="35"/>
      <c r="AI237" s="35"/>
      <c r="AJ237" s="40" t="s">
        <v>36</v>
      </c>
      <c r="AK237" s="40" t="s">
        <v>37</v>
      </c>
      <c r="AL237" s="35"/>
      <c r="AM237" s="35"/>
      <c r="AN237" s="40" t="s">
        <v>38</v>
      </c>
      <c r="AO237" s="40" t="s">
        <v>39</v>
      </c>
      <c r="AP237" s="35"/>
      <c r="AQ237" s="35"/>
      <c r="AR237" s="40" t="s">
        <v>40</v>
      </c>
      <c r="AS237" s="40" t="s">
        <v>41</v>
      </c>
      <c r="AT237" s="35"/>
      <c r="AU237" s="35"/>
      <c r="AV237" s="35"/>
      <c r="AW237" s="35"/>
      <c r="AX237" s="35"/>
      <c r="AY237" s="35"/>
      <c r="AZ237" s="40" t="s">
        <v>42</v>
      </c>
      <c r="BA237" s="40" t="s">
        <v>39</v>
      </c>
      <c r="BB237" s="35"/>
      <c r="BC237" s="35"/>
      <c r="BD237" s="40" t="s">
        <v>42</v>
      </c>
      <c r="BE237" s="40" t="s">
        <v>33</v>
      </c>
      <c r="BF237" s="35"/>
      <c r="BG237" s="35"/>
      <c r="BH237" s="40" t="s">
        <v>42</v>
      </c>
      <c r="BI237" s="40" t="s">
        <v>39</v>
      </c>
      <c r="BJ237" s="35"/>
      <c r="BK237" s="41"/>
      <c r="BL237" s="40" t="s">
        <v>43</v>
      </c>
      <c r="BM237" s="40" t="s">
        <v>44</v>
      </c>
      <c r="BN237" s="35"/>
      <c r="BO237" s="35"/>
      <c r="BP237" s="40" t="s">
        <v>45</v>
      </c>
      <c r="BQ237" s="40" t="s">
        <v>44</v>
      </c>
      <c r="BR237" s="35"/>
      <c r="BS237" s="35"/>
      <c r="BT237" s="40" t="s">
        <v>46</v>
      </c>
      <c r="BU237" s="40" t="s">
        <v>47</v>
      </c>
      <c r="BV237" s="35"/>
      <c r="BW237" s="35"/>
      <c r="BX237" s="40" t="s">
        <v>46</v>
      </c>
      <c r="BY237" s="40" t="s">
        <v>41</v>
      </c>
      <c r="BZ237" s="35"/>
      <c r="CA237" s="35"/>
      <c r="CB237" s="40" t="s">
        <v>46</v>
      </c>
      <c r="CC237" s="40" t="s">
        <v>48</v>
      </c>
      <c r="CD237" s="35"/>
      <c r="CE237" s="35"/>
      <c r="CF237" s="40" t="s">
        <v>46</v>
      </c>
      <c r="CG237" s="40" t="s">
        <v>48</v>
      </c>
      <c r="CH237" s="35"/>
      <c r="CI237" s="35"/>
      <c r="CJ237" s="40" t="s">
        <v>46</v>
      </c>
      <c r="CK237" s="40" t="s">
        <v>39</v>
      </c>
      <c r="CL237" s="35"/>
      <c r="CM237" s="35"/>
      <c r="CN237" s="40" t="s">
        <v>49</v>
      </c>
      <c r="CO237" s="40" t="s">
        <v>39</v>
      </c>
      <c r="CP237" s="35"/>
      <c r="CQ237" s="35"/>
      <c r="CR237" s="40" t="s">
        <v>50</v>
      </c>
      <c r="CS237" s="40" t="s">
        <v>51</v>
      </c>
      <c r="CT237" s="35"/>
      <c r="CU237" s="35"/>
      <c r="CV237" s="40" t="s">
        <v>50</v>
      </c>
      <c r="CW237" s="40" t="s">
        <v>39</v>
      </c>
      <c r="CX237" s="35"/>
      <c r="CY237" s="35"/>
      <c r="CZ237" s="40" t="s">
        <v>50</v>
      </c>
      <c r="DA237" s="40" t="s">
        <v>39</v>
      </c>
      <c r="DB237" s="35"/>
      <c r="DC237" s="35"/>
      <c r="DD237" s="40" t="s">
        <v>59</v>
      </c>
      <c r="DE237" s="40" t="s">
        <v>60</v>
      </c>
      <c r="DF237" s="35"/>
      <c r="DG237" s="35"/>
      <c r="DH237" s="40" t="s">
        <v>52</v>
      </c>
      <c r="DI237" s="40" t="s">
        <v>53</v>
      </c>
      <c r="DJ237" s="35"/>
      <c r="DK237" s="35"/>
      <c r="DL237" s="40" t="s">
        <v>31</v>
      </c>
      <c r="DM237" s="41">
        <v>2.7519999999999998</v>
      </c>
      <c r="DN237" s="42" t="s">
        <v>518</v>
      </c>
    </row>
    <row r="238" spans="1:118" s="42" customFormat="1" ht="15.75" customHeight="1" x14ac:dyDescent="0.25">
      <c r="A238" s="35">
        <v>237</v>
      </c>
      <c r="B238" s="35">
        <v>2</v>
      </c>
      <c r="C238" s="36" t="s">
        <v>228</v>
      </c>
      <c r="D238" s="37" t="s">
        <v>373</v>
      </c>
      <c r="E238" s="35">
        <v>442.65600000000001</v>
      </c>
      <c r="F238" s="35">
        <v>69.966999999999999</v>
      </c>
      <c r="G238" s="35">
        <v>371.31799999999998</v>
      </c>
      <c r="H238" s="38">
        <v>223.57295999999999</v>
      </c>
      <c r="I238" s="39">
        <f t="shared" si="10"/>
        <v>594.89095999999995</v>
      </c>
      <c r="J238" s="39">
        <f t="shared" si="9"/>
        <v>0.16700000000000001</v>
      </c>
      <c r="K238" s="3">
        <f t="shared" si="11"/>
        <v>594.72395999999992</v>
      </c>
      <c r="L238" s="40" t="s">
        <v>28</v>
      </c>
      <c r="M238" s="40" t="s">
        <v>29</v>
      </c>
      <c r="N238" s="35"/>
      <c r="O238" s="35"/>
      <c r="P238" s="40" t="s">
        <v>30</v>
      </c>
      <c r="Q238" s="40" t="s">
        <v>34</v>
      </c>
      <c r="R238" s="35"/>
      <c r="S238" s="35"/>
      <c r="T238" s="40" t="s">
        <v>30</v>
      </c>
      <c r="U238" s="40" t="s">
        <v>32</v>
      </c>
      <c r="V238" s="35"/>
      <c r="W238" s="35"/>
      <c r="X238" s="35" t="s">
        <v>30</v>
      </c>
      <c r="Y238" s="35" t="s">
        <v>33</v>
      </c>
      <c r="Z238" s="35"/>
      <c r="AA238" s="35"/>
      <c r="AB238" s="40" t="s">
        <v>30</v>
      </c>
      <c r="AC238" s="40" t="s">
        <v>34</v>
      </c>
      <c r="AD238" s="35"/>
      <c r="AE238" s="35"/>
      <c r="AF238" s="40" t="s">
        <v>35</v>
      </c>
      <c r="AG238" s="40" t="s">
        <v>29</v>
      </c>
      <c r="AH238" s="35"/>
      <c r="AI238" s="35"/>
      <c r="AJ238" s="40" t="s">
        <v>36</v>
      </c>
      <c r="AK238" s="40" t="s">
        <v>37</v>
      </c>
      <c r="AL238" s="35"/>
      <c r="AM238" s="35"/>
      <c r="AN238" s="40" t="s">
        <v>38</v>
      </c>
      <c r="AO238" s="40" t="s">
        <v>39</v>
      </c>
      <c r="AP238" s="35"/>
      <c r="AQ238" s="35"/>
      <c r="AR238" s="40" t="s">
        <v>40</v>
      </c>
      <c r="AS238" s="40" t="s">
        <v>41</v>
      </c>
      <c r="AT238" s="35"/>
      <c r="AU238" s="35"/>
      <c r="AV238" s="35"/>
      <c r="AW238" s="35"/>
      <c r="AX238" s="35"/>
      <c r="AY238" s="35"/>
      <c r="AZ238" s="40" t="s">
        <v>42</v>
      </c>
      <c r="BA238" s="40" t="s">
        <v>39</v>
      </c>
      <c r="BB238" s="35"/>
      <c r="BC238" s="35"/>
      <c r="BD238" s="40" t="s">
        <v>42</v>
      </c>
      <c r="BE238" s="40" t="s">
        <v>33</v>
      </c>
      <c r="BF238" s="35"/>
      <c r="BG238" s="35"/>
      <c r="BH238" s="40" t="s">
        <v>42</v>
      </c>
      <c r="BI238" s="40" t="s">
        <v>39</v>
      </c>
      <c r="BJ238" s="35"/>
      <c r="BK238" s="41"/>
      <c r="BL238" s="40" t="s">
        <v>43</v>
      </c>
      <c r="BM238" s="40" t="s">
        <v>44</v>
      </c>
      <c r="BN238" s="35"/>
      <c r="BO238" s="35"/>
      <c r="BP238" s="40" t="s">
        <v>45</v>
      </c>
      <c r="BQ238" s="40" t="s">
        <v>44</v>
      </c>
      <c r="BR238" s="35"/>
      <c r="BS238" s="35"/>
      <c r="BT238" s="40" t="s">
        <v>46</v>
      </c>
      <c r="BU238" s="40" t="s">
        <v>47</v>
      </c>
      <c r="BV238" s="35"/>
      <c r="BW238" s="35"/>
      <c r="BX238" s="40" t="s">
        <v>46</v>
      </c>
      <c r="BY238" s="40" t="s">
        <v>41</v>
      </c>
      <c r="BZ238" s="35"/>
      <c r="CA238" s="35"/>
      <c r="CB238" s="40" t="s">
        <v>46</v>
      </c>
      <c r="CC238" s="40" t="s">
        <v>48</v>
      </c>
      <c r="CD238" s="35"/>
      <c r="CE238" s="35"/>
      <c r="CF238" s="40" t="s">
        <v>46</v>
      </c>
      <c r="CG238" s="40" t="s">
        <v>48</v>
      </c>
      <c r="CH238" s="35"/>
      <c r="CI238" s="35"/>
      <c r="CJ238" s="40" t="s">
        <v>46</v>
      </c>
      <c r="CK238" s="40" t="s">
        <v>39</v>
      </c>
      <c r="CL238" s="35"/>
      <c r="CM238" s="35"/>
      <c r="CN238" s="40" t="s">
        <v>49</v>
      </c>
      <c r="CO238" s="40" t="s">
        <v>39</v>
      </c>
      <c r="CP238" s="35"/>
      <c r="CQ238" s="35"/>
      <c r="CR238" s="40" t="s">
        <v>50</v>
      </c>
      <c r="CS238" s="40" t="s">
        <v>51</v>
      </c>
      <c r="CT238" s="35"/>
      <c r="CU238" s="35"/>
      <c r="CV238" s="40" t="s">
        <v>50</v>
      </c>
      <c r="CW238" s="40" t="s">
        <v>39</v>
      </c>
      <c r="CX238" s="35">
        <v>1</v>
      </c>
      <c r="CY238" s="35">
        <v>0.16700000000000001</v>
      </c>
      <c r="CZ238" s="40" t="s">
        <v>50</v>
      </c>
      <c r="DA238" s="40" t="s">
        <v>39</v>
      </c>
      <c r="DB238" s="35"/>
      <c r="DC238" s="35"/>
      <c r="DD238" s="40" t="s">
        <v>59</v>
      </c>
      <c r="DE238" s="40" t="s">
        <v>60</v>
      </c>
      <c r="DF238" s="35"/>
      <c r="DG238" s="35"/>
      <c r="DH238" s="40" t="s">
        <v>52</v>
      </c>
      <c r="DI238" s="40" t="s">
        <v>53</v>
      </c>
      <c r="DJ238" s="35"/>
      <c r="DK238" s="35"/>
      <c r="DL238" s="40" t="s">
        <v>31</v>
      </c>
      <c r="DM238" s="41"/>
    </row>
    <row r="239" spans="1:118" s="42" customFormat="1" ht="15.75" customHeight="1" x14ac:dyDescent="0.25">
      <c r="A239" s="35">
        <v>238</v>
      </c>
      <c r="B239" s="35">
        <v>2</v>
      </c>
      <c r="C239" s="36" t="s">
        <v>229</v>
      </c>
      <c r="D239" s="37" t="s">
        <v>373</v>
      </c>
      <c r="E239" s="35">
        <v>577.05899999999997</v>
      </c>
      <c r="F239" s="35">
        <v>256.84399999999999</v>
      </c>
      <c r="G239" s="35">
        <v>123.672</v>
      </c>
      <c r="H239" s="38">
        <v>473.32283999999999</v>
      </c>
      <c r="I239" s="39">
        <f t="shared" si="10"/>
        <v>596.99483999999995</v>
      </c>
      <c r="J239" s="39">
        <f t="shared" si="9"/>
        <v>10.706</v>
      </c>
      <c r="K239" s="3">
        <f t="shared" si="11"/>
        <v>586.28883999999994</v>
      </c>
      <c r="L239" s="40" t="s">
        <v>28</v>
      </c>
      <c r="M239" s="40" t="s">
        <v>29</v>
      </c>
      <c r="N239" s="35"/>
      <c r="O239" s="35"/>
      <c r="P239" s="40" t="s">
        <v>30</v>
      </c>
      <c r="Q239" s="40" t="s">
        <v>34</v>
      </c>
      <c r="R239" s="35"/>
      <c r="S239" s="35"/>
      <c r="T239" s="40" t="s">
        <v>30</v>
      </c>
      <c r="U239" s="40" t="s">
        <v>32</v>
      </c>
      <c r="V239" s="35"/>
      <c r="W239" s="35"/>
      <c r="X239" s="35" t="s">
        <v>30</v>
      </c>
      <c r="Y239" s="35" t="s">
        <v>33</v>
      </c>
      <c r="Z239" s="35"/>
      <c r="AA239" s="35"/>
      <c r="AB239" s="40" t="s">
        <v>30</v>
      </c>
      <c r="AC239" s="40" t="s">
        <v>34</v>
      </c>
      <c r="AD239" s="35"/>
      <c r="AE239" s="35"/>
      <c r="AF239" s="40" t="s">
        <v>35</v>
      </c>
      <c r="AG239" s="40" t="s">
        <v>29</v>
      </c>
      <c r="AH239" s="35"/>
      <c r="AI239" s="35"/>
      <c r="AJ239" s="40" t="s">
        <v>36</v>
      </c>
      <c r="AK239" s="40" t="s">
        <v>37</v>
      </c>
      <c r="AL239" s="35"/>
      <c r="AM239" s="35"/>
      <c r="AN239" s="40" t="s">
        <v>38</v>
      </c>
      <c r="AO239" s="40" t="s">
        <v>39</v>
      </c>
      <c r="AP239" s="35"/>
      <c r="AQ239" s="35"/>
      <c r="AR239" s="40" t="s">
        <v>40</v>
      </c>
      <c r="AS239" s="40" t="s">
        <v>41</v>
      </c>
      <c r="AT239" s="35"/>
      <c r="AU239" s="35"/>
      <c r="AV239" s="35"/>
      <c r="AW239" s="35"/>
      <c r="AX239" s="35"/>
      <c r="AY239" s="35"/>
      <c r="AZ239" s="40" t="s">
        <v>42</v>
      </c>
      <c r="BA239" s="40" t="s">
        <v>39</v>
      </c>
      <c r="BB239" s="35">
        <v>1</v>
      </c>
      <c r="BC239" s="35">
        <v>4.2329999999999997</v>
      </c>
      <c r="BD239" s="40" t="s">
        <v>42</v>
      </c>
      <c r="BE239" s="40" t="s">
        <v>33</v>
      </c>
      <c r="BF239" s="35"/>
      <c r="BG239" s="35"/>
      <c r="BH239" s="40" t="s">
        <v>42</v>
      </c>
      <c r="BI239" s="40" t="s">
        <v>39</v>
      </c>
      <c r="BJ239" s="35"/>
      <c r="BK239" s="41"/>
      <c r="BL239" s="40" t="s">
        <v>43</v>
      </c>
      <c r="BM239" s="40" t="s">
        <v>44</v>
      </c>
      <c r="BN239" s="35"/>
      <c r="BO239" s="35"/>
      <c r="BP239" s="40" t="s">
        <v>45</v>
      </c>
      <c r="BQ239" s="40" t="s">
        <v>44</v>
      </c>
      <c r="BR239" s="35"/>
      <c r="BS239" s="35"/>
      <c r="BT239" s="40" t="s">
        <v>46</v>
      </c>
      <c r="BU239" s="40" t="s">
        <v>47</v>
      </c>
      <c r="BV239" s="35"/>
      <c r="BW239" s="35"/>
      <c r="BX239" s="40" t="s">
        <v>46</v>
      </c>
      <c r="BY239" s="40" t="s">
        <v>41</v>
      </c>
      <c r="BZ239" s="35"/>
      <c r="CA239" s="35"/>
      <c r="CB239" s="40" t="s">
        <v>46</v>
      </c>
      <c r="CC239" s="40" t="s">
        <v>48</v>
      </c>
      <c r="CD239" s="35"/>
      <c r="CE239" s="35"/>
      <c r="CF239" s="40" t="s">
        <v>46</v>
      </c>
      <c r="CG239" s="40" t="s">
        <v>48</v>
      </c>
      <c r="CH239" s="35"/>
      <c r="CI239" s="35"/>
      <c r="CJ239" s="40" t="s">
        <v>46</v>
      </c>
      <c r="CK239" s="40" t="s">
        <v>39</v>
      </c>
      <c r="CL239" s="35"/>
      <c r="CM239" s="35"/>
      <c r="CN239" s="40" t="s">
        <v>49</v>
      </c>
      <c r="CO239" s="40" t="s">
        <v>39</v>
      </c>
      <c r="CP239" s="35">
        <v>2</v>
      </c>
      <c r="CQ239" s="35">
        <v>0.66200000000000003</v>
      </c>
      <c r="CR239" s="40" t="s">
        <v>50</v>
      </c>
      <c r="CS239" s="40" t="s">
        <v>51</v>
      </c>
      <c r="CT239" s="35"/>
      <c r="CU239" s="35"/>
      <c r="CV239" s="40" t="s">
        <v>50</v>
      </c>
      <c r="CW239" s="40" t="s">
        <v>39</v>
      </c>
      <c r="CX239" s="35">
        <v>1</v>
      </c>
      <c r="CY239" s="35">
        <v>0.16700000000000001</v>
      </c>
      <c r="CZ239" s="40" t="s">
        <v>50</v>
      </c>
      <c r="DA239" s="40" t="s">
        <v>39</v>
      </c>
      <c r="DB239" s="35"/>
      <c r="DC239" s="35"/>
      <c r="DD239" s="40" t="s">
        <v>59</v>
      </c>
      <c r="DE239" s="40" t="s">
        <v>60</v>
      </c>
      <c r="DF239" s="35"/>
      <c r="DG239" s="35"/>
      <c r="DH239" s="40" t="s">
        <v>52</v>
      </c>
      <c r="DI239" s="40" t="s">
        <v>53</v>
      </c>
      <c r="DJ239" s="35"/>
      <c r="DK239" s="35"/>
      <c r="DL239" s="40" t="s">
        <v>31</v>
      </c>
      <c r="DM239" s="41">
        <v>5.6440000000000001</v>
      </c>
      <c r="DN239" s="42" t="s">
        <v>518</v>
      </c>
    </row>
    <row r="240" spans="1:118" ht="15.75" customHeight="1" x14ac:dyDescent="0.25">
      <c r="A240" s="6">
        <v>239</v>
      </c>
      <c r="B240" s="6">
        <v>2</v>
      </c>
      <c r="C240" s="9" t="s">
        <v>230</v>
      </c>
      <c r="D240" s="8" t="s">
        <v>373</v>
      </c>
      <c r="E240" s="6">
        <v>567.23500000000001</v>
      </c>
      <c r="F240" s="6">
        <v>71.045000000000002</v>
      </c>
      <c r="G240" s="6">
        <v>121.03</v>
      </c>
      <c r="H240" s="10">
        <v>373.45283999999998</v>
      </c>
      <c r="I240" s="3">
        <f t="shared" si="10"/>
        <v>494.48284000000001</v>
      </c>
      <c r="J240" s="3">
        <f t="shared" si="9"/>
        <v>0</v>
      </c>
      <c r="K240" s="3">
        <f t="shared" si="11"/>
        <v>494.48284000000001</v>
      </c>
      <c r="L240" s="1" t="s">
        <v>28</v>
      </c>
      <c r="M240" s="1" t="s">
        <v>29</v>
      </c>
      <c r="N240" s="6"/>
      <c r="O240" s="6"/>
      <c r="P240" s="1" t="s">
        <v>30</v>
      </c>
      <c r="Q240" s="1" t="s">
        <v>34</v>
      </c>
      <c r="R240" s="6"/>
      <c r="S240" s="6"/>
      <c r="T240" s="1" t="s">
        <v>30</v>
      </c>
      <c r="U240" s="1" t="s">
        <v>32</v>
      </c>
      <c r="V240" s="6"/>
      <c r="W240" s="6"/>
      <c r="X240" s="6" t="s">
        <v>30</v>
      </c>
      <c r="Y240" s="6" t="s">
        <v>33</v>
      </c>
      <c r="Z240" s="6"/>
      <c r="AA240" s="6"/>
      <c r="AB240" s="1" t="s">
        <v>30</v>
      </c>
      <c r="AC240" s="1" t="s">
        <v>34</v>
      </c>
      <c r="AD240" s="6"/>
      <c r="AE240" s="6"/>
      <c r="AF240" s="1" t="s">
        <v>35</v>
      </c>
      <c r="AG240" s="1" t="s">
        <v>29</v>
      </c>
      <c r="AH240" s="6"/>
      <c r="AI240" s="6"/>
      <c r="AJ240" s="1" t="s">
        <v>36</v>
      </c>
      <c r="AK240" s="1" t="s">
        <v>37</v>
      </c>
      <c r="AL240" s="6"/>
      <c r="AM240" s="6"/>
      <c r="AN240" s="1" t="s">
        <v>38</v>
      </c>
      <c r="AO240" s="1" t="s">
        <v>39</v>
      </c>
      <c r="AP240" s="6"/>
      <c r="AQ240" s="6"/>
      <c r="AR240" s="1" t="s">
        <v>40</v>
      </c>
      <c r="AS240" s="1" t="s">
        <v>41</v>
      </c>
      <c r="AT240" s="6"/>
      <c r="AU240" s="6"/>
      <c r="AV240" s="6"/>
      <c r="AW240" s="6"/>
      <c r="AX240" s="6"/>
      <c r="AY240" s="6"/>
      <c r="AZ240" s="1" t="s">
        <v>42</v>
      </c>
      <c r="BA240" s="1" t="s">
        <v>39</v>
      </c>
      <c r="BB240" s="6"/>
      <c r="BC240" s="6"/>
      <c r="BD240" s="1" t="s">
        <v>42</v>
      </c>
      <c r="BE240" s="1" t="s">
        <v>33</v>
      </c>
      <c r="BF240" s="6"/>
      <c r="BG240" s="6"/>
      <c r="BH240" s="1" t="s">
        <v>42</v>
      </c>
      <c r="BI240" s="1" t="s">
        <v>39</v>
      </c>
      <c r="BJ240" s="6"/>
      <c r="BK240" s="11"/>
      <c r="BL240" s="1" t="s">
        <v>43</v>
      </c>
      <c r="BM240" s="1" t="s">
        <v>44</v>
      </c>
      <c r="BN240" s="6"/>
      <c r="BO240" s="6"/>
      <c r="BP240" s="1" t="s">
        <v>45</v>
      </c>
      <c r="BQ240" s="1" t="s">
        <v>44</v>
      </c>
      <c r="BR240" s="6"/>
      <c r="BS240" s="6"/>
      <c r="BT240" s="1" t="s">
        <v>46</v>
      </c>
      <c r="BU240" s="1" t="s">
        <v>47</v>
      </c>
      <c r="BV240" s="6"/>
      <c r="BW240" s="6"/>
      <c r="BX240" s="1" t="s">
        <v>46</v>
      </c>
      <c r="BY240" s="1" t="s">
        <v>41</v>
      </c>
      <c r="BZ240" s="6"/>
      <c r="CA240" s="6"/>
      <c r="CB240" s="1" t="s">
        <v>46</v>
      </c>
      <c r="CC240" s="1" t="s">
        <v>48</v>
      </c>
      <c r="CD240" s="6"/>
      <c r="CE240" s="6"/>
      <c r="CF240" s="1" t="s">
        <v>46</v>
      </c>
      <c r="CG240" s="1" t="s">
        <v>48</v>
      </c>
      <c r="CH240" s="6"/>
      <c r="CI240" s="6"/>
      <c r="CJ240" s="1" t="s">
        <v>46</v>
      </c>
      <c r="CK240" s="1" t="s">
        <v>39</v>
      </c>
      <c r="CL240" s="6"/>
      <c r="CM240" s="6"/>
      <c r="CN240" s="1" t="s">
        <v>49</v>
      </c>
      <c r="CO240" s="1" t="s">
        <v>39</v>
      </c>
      <c r="CP240" s="6"/>
      <c r="CQ240" s="6"/>
      <c r="CR240" s="1" t="s">
        <v>50</v>
      </c>
      <c r="CS240" s="1" t="s">
        <v>51</v>
      </c>
      <c r="CT240" s="6"/>
      <c r="CU240" s="6"/>
      <c r="CV240" s="1" t="s">
        <v>50</v>
      </c>
      <c r="CW240" s="1" t="s">
        <v>39</v>
      </c>
      <c r="CX240" s="6"/>
      <c r="CY240" s="6"/>
      <c r="CZ240" s="1" t="s">
        <v>50</v>
      </c>
      <c r="DA240" s="1" t="s">
        <v>39</v>
      </c>
      <c r="DB240" s="6"/>
      <c r="DC240" s="6"/>
      <c r="DD240" s="1" t="s">
        <v>59</v>
      </c>
      <c r="DE240" s="1" t="s">
        <v>60</v>
      </c>
      <c r="DF240" s="6"/>
      <c r="DG240" s="6"/>
      <c r="DH240" s="1" t="s">
        <v>52</v>
      </c>
      <c r="DI240" s="1" t="s">
        <v>53</v>
      </c>
      <c r="DJ240" s="6"/>
      <c r="DK240" s="6"/>
      <c r="DL240" s="1" t="s">
        <v>31</v>
      </c>
      <c r="DM240" s="11"/>
    </row>
    <row r="241" spans="1:118" s="42" customFormat="1" ht="15.75" customHeight="1" x14ac:dyDescent="0.25">
      <c r="A241" s="35">
        <v>240</v>
      </c>
      <c r="B241" s="35">
        <v>2</v>
      </c>
      <c r="C241" s="36" t="s">
        <v>231</v>
      </c>
      <c r="D241" s="37" t="s">
        <v>373</v>
      </c>
      <c r="E241" s="35">
        <v>465.41</v>
      </c>
      <c r="F241" s="35">
        <v>410.32100000000003</v>
      </c>
      <c r="G241" s="35">
        <v>42.481999999999999</v>
      </c>
      <c r="H241" s="38">
        <v>323.89391999999998</v>
      </c>
      <c r="I241" s="39">
        <f t="shared" si="10"/>
        <v>366.37591999999995</v>
      </c>
      <c r="J241" s="39">
        <f t="shared" si="9"/>
        <v>4.625</v>
      </c>
      <c r="K241" s="3">
        <f t="shared" si="11"/>
        <v>361.75091999999995</v>
      </c>
      <c r="L241" s="40" t="s">
        <v>28</v>
      </c>
      <c r="M241" s="40" t="s">
        <v>29</v>
      </c>
      <c r="N241" s="35"/>
      <c r="O241" s="35"/>
      <c r="P241" s="40" t="s">
        <v>30</v>
      </c>
      <c r="Q241" s="40" t="s">
        <v>34</v>
      </c>
      <c r="R241" s="35"/>
      <c r="S241" s="35"/>
      <c r="T241" s="40" t="s">
        <v>30</v>
      </c>
      <c r="U241" s="40" t="s">
        <v>32</v>
      </c>
      <c r="V241" s="35"/>
      <c r="W241" s="35"/>
      <c r="X241" s="35" t="s">
        <v>30</v>
      </c>
      <c r="Y241" s="35" t="s">
        <v>33</v>
      </c>
      <c r="Z241" s="35"/>
      <c r="AA241" s="35"/>
      <c r="AB241" s="40" t="s">
        <v>30</v>
      </c>
      <c r="AC241" s="40" t="s">
        <v>34</v>
      </c>
      <c r="AD241" s="35"/>
      <c r="AE241" s="35"/>
      <c r="AF241" s="40" t="s">
        <v>35</v>
      </c>
      <c r="AG241" s="40" t="s">
        <v>29</v>
      </c>
      <c r="AH241" s="35"/>
      <c r="AI241" s="35"/>
      <c r="AJ241" s="40" t="s">
        <v>36</v>
      </c>
      <c r="AK241" s="40" t="s">
        <v>37</v>
      </c>
      <c r="AL241" s="35"/>
      <c r="AM241" s="35"/>
      <c r="AN241" s="40" t="s">
        <v>38</v>
      </c>
      <c r="AO241" s="40" t="s">
        <v>39</v>
      </c>
      <c r="AP241" s="35"/>
      <c r="AQ241" s="35"/>
      <c r="AR241" s="40" t="s">
        <v>40</v>
      </c>
      <c r="AS241" s="40" t="s">
        <v>41</v>
      </c>
      <c r="AT241" s="35"/>
      <c r="AU241" s="35"/>
      <c r="AV241" s="35"/>
      <c r="AW241" s="35"/>
      <c r="AX241" s="35"/>
      <c r="AY241" s="35"/>
      <c r="AZ241" s="40" t="s">
        <v>42</v>
      </c>
      <c r="BA241" s="40" t="s">
        <v>39</v>
      </c>
      <c r="BB241" s="35"/>
      <c r="BC241" s="35"/>
      <c r="BD241" s="40" t="s">
        <v>42</v>
      </c>
      <c r="BE241" s="40" t="s">
        <v>33</v>
      </c>
      <c r="BF241" s="35"/>
      <c r="BG241" s="35"/>
      <c r="BH241" s="40" t="s">
        <v>42</v>
      </c>
      <c r="BI241" s="40" t="s">
        <v>39</v>
      </c>
      <c r="BJ241" s="35"/>
      <c r="BK241" s="41"/>
      <c r="BL241" s="40" t="s">
        <v>43</v>
      </c>
      <c r="BM241" s="40" t="s">
        <v>44</v>
      </c>
      <c r="BN241" s="35"/>
      <c r="BO241" s="35"/>
      <c r="BP241" s="40" t="s">
        <v>45</v>
      </c>
      <c r="BQ241" s="40" t="s">
        <v>44</v>
      </c>
      <c r="BR241" s="35"/>
      <c r="BS241" s="35"/>
      <c r="BT241" s="40" t="s">
        <v>46</v>
      </c>
      <c r="BU241" s="40" t="s">
        <v>47</v>
      </c>
      <c r="BV241" s="35"/>
      <c r="BW241" s="35"/>
      <c r="BX241" s="40" t="s">
        <v>46</v>
      </c>
      <c r="BY241" s="40" t="s">
        <v>41</v>
      </c>
      <c r="BZ241" s="35"/>
      <c r="CA241" s="35"/>
      <c r="CB241" s="40" t="s">
        <v>46</v>
      </c>
      <c r="CC241" s="40" t="s">
        <v>48</v>
      </c>
      <c r="CD241" s="35"/>
      <c r="CE241" s="35"/>
      <c r="CF241" s="40" t="s">
        <v>46</v>
      </c>
      <c r="CG241" s="40" t="s">
        <v>48</v>
      </c>
      <c r="CH241" s="35"/>
      <c r="CI241" s="35"/>
      <c r="CJ241" s="40" t="s">
        <v>46</v>
      </c>
      <c r="CK241" s="40" t="s">
        <v>39</v>
      </c>
      <c r="CL241" s="35"/>
      <c r="CM241" s="35"/>
      <c r="CN241" s="40" t="s">
        <v>49</v>
      </c>
      <c r="CO241" s="40" t="s">
        <v>39</v>
      </c>
      <c r="CP241" s="35"/>
      <c r="CQ241" s="35"/>
      <c r="CR241" s="40" t="s">
        <v>50</v>
      </c>
      <c r="CS241" s="40" t="s">
        <v>51</v>
      </c>
      <c r="CT241" s="35"/>
      <c r="CU241" s="35"/>
      <c r="CV241" s="40" t="s">
        <v>50</v>
      </c>
      <c r="CW241" s="40" t="s">
        <v>39</v>
      </c>
      <c r="CX241" s="35"/>
      <c r="CY241" s="35"/>
      <c r="CZ241" s="40" t="s">
        <v>50</v>
      </c>
      <c r="DA241" s="40" t="s">
        <v>39</v>
      </c>
      <c r="DB241" s="35"/>
      <c r="DC241" s="35"/>
      <c r="DD241" s="40" t="s">
        <v>59</v>
      </c>
      <c r="DE241" s="40" t="s">
        <v>60</v>
      </c>
      <c r="DF241" s="35"/>
      <c r="DG241" s="35"/>
      <c r="DH241" s="40" t="s">
        <v>52</v>
      </c>
      <c r="DI241" s="40" t="s">
        <v>53</v>
      </c>
      <c r="DJ241" s="35"/>
      <c r="DK241" s="35"/>
      <c r="DL241" s="40" t="s">
        <v>31</v>
      </c>
      <c r="DM241" s="41">
        <v>4.625</v>
      </c>
      <c r="DN241" s="42" t="s">
        <v>518</v>
      </c>
    </row>
    <row r="242" spans="1:118" ht="15.75" customHeight="1" x14ac:dyDescent="0.25">
      <c r="A242" s="6">
        <v>241</v>
      </c>
      <c r="B242" s="6">
        <v>2</v>
      </c>
      <c r="C242" s="9" t="s">
        <v>232</v>
      </c>
      <c r="D242" s="8" t="s">
        <v>373</v>
      </c>
      <c r="E242" s="6">
        <v>97.905000000000001</v>
      </c>
      <c r="F242" s="6">
        <v>18.241</v>
      </c>
      <c r="G242" s="6">
        <v>73.527000000000001</v>
      </c>
      <c r="H242" s="10">
        <v>74.359560000000002</v>
      </c>
      <c r="I242" s="3">
        <f t="shared" si="10"/>
        <v>147.88656</v>
      </c>
      <c r="J242" s="3">
        <f t="shared" si="9"/>
        <v>0</v>
      </c>
      <c r="K242" s="3">
        <f t="shared" si="11"/>
        <v>147.88656</v>
      </c>
      <c r="L242" s="1" t="s">
        <v>28</v>
      </c>
      <c r="M242" s="1" t="s">
        <v>29</v>
      </c>
      <c r="N242" s="6"/>
      <c r="O242" s="6"/>
      <c r="P242" s="1" t="s">
        <v>30</v>
      </c>
      <c r="Q242" s="1" t="s">
        <v>34</v>
      </c>
      <c r="R242" s="6"/>
      <c r="S242" s="6"/>
      <c r="T242" s="1" t="s">
        <v>30</v>
      </c>
      <c r="U242" s="1" t="s">
        <v>32</v>
      </c>
      <c r="V242" s="6"/>
      <c r="W242" s="6"/>
      <c r="X242" s="6" t="s">
        <v>30</v>
      </c>
      <c r="Y242" s="6" t="s">
        <v>33</v>
      </c>
      <c r="Z242" s="6"/>
      <c r="AA242" s="6"/>
      <c r="AB242" s="1" t="s">
        <v>30</v>
      </c>
      <c r="AC242" s="1" t="s">
        <v>34</v>
      </c>
      <c r="AD242" s="6"/>
      <c r="AE242" s="6"/>
      <c r="AF242" s="1" t="s">
        <v>35</v>
      </c>
      <c r="AG242" s="1" t="s">
        <v>29</v>
      </c>
      <c r="AH242" s="6"/>
      <c r="AI242" s="6"/>
      <c r="AJ242" s="1" t="s">
        <v>36</v>
      </c>
      <c r="AK242" s="1" t="s">
        <v>37</v>
      </c>
      <c r="AL242" s="6"/>
      <c r="AM242" s="6"/>
      <c r="AN242" s="1" t="s">
        <v>38</v>
      </c>
      <c r="AO242" s="1" t="s">
        <v>39</v>
      </c>
      <c r="AP242" s="6"/>
      <c r="AQ242" s="6"/>
      <c r="AR242" s="1" t="s">
        <v>40</v>
      </c>
      <c r="AS242" s="1" t="s">
        <v>41</v>
      </c>
      <c r="AT242" s="6"/>
      <c r="AU242" s="6"/>
      <c r="AV242" s="6"/>
      <c r="AW242" s="6"/>
      <c r="AX242" s="6"/>
      <c r="AY242" s="6"/>
      <c r="AZ242" s="1" t="s">
        <v>42</v>
      </c>
      <c r="BA242" s="1" t="s">
        <v>39</v>
      </c>
      <c r="BB242" s="6"/>
      <c r="BC242" s="6"/>
      <c r="BD242" s="1" t="s">
        <v>42</v>
      </c>
      <c r="BE242" s="1" t="s">
        <v>33</v>
      </c>
      <c r="BF242" s="6"/>
      <c r="BG242" s="6"/>
      <c r="BH242" s="1" t="s">
        <v>42</v>
      </c>
      <c r="BI242" s="1" t="s">
        <v>39</v>
      </c>
      <c r="BJ242" s="6"/>
      <c r="BK242" s="11"/>
      <c r="BL242" s="1" t="s">
        <v>43</v>
      </c>
      <c r="BM242" s="1" t="s">
        <v>44</v>
      </c>
      <c r="BN242" s="6"/>
      <c r="BO242" s="6"/>
      <c r="BP242" s="1" t="s">
        <v>45</v>
      </c>
      <c r="BQ242" s="1" t="s">
        <v>44</v>
      </c>
      <c r="BR242" s="6"/>
      <c r="BS242" s="6"/>
      <c r="BT242" s="1" t="s">
        <v>46</v>
      </c>
      <c r="BU242" s="1" t="s">
        <v>47</v>
      </c>
      <c r="BV242" s="6"/>
      <c r="BW242" s="6"/>
      <c r="BX242" s="1" t="s">
        <v>46</v>
      </c>
      <c r="BY242" s="1" t="s">
        <v>41</v>
      </c>
      <c r="BZ242" s="6"/>
      <c r="CA242" s="6"/>
      <c r="CB242" s="1" t="s">
        <v>46</v>
      </c>
      <c r="CC242" s="1" t="s">
        <v>48</v>
      </c>
      <c r="CD242" s="6"/>
      <c r="CE242" s="6"/>
      <c r="CF242" s="1" t="s">
        <v>46</v>
      </c>
      <c r="CG242" s="1" t="s">
        <v>48</v>
      </c>
      <c r="CH242" s="6"/>
      <c r="CI242" s="6"/>
      <c r="CJ242" s="1" t="s">
        <v>46</v>
      </c>
      <c r="CK242" s="1" t="s">
        <v>39</v>
      </c>
      <c r="CL242" s="6"/>
      <c r="CM242" s="6"/>
      <c r="CN242" s="1" t="s">
        <v>49</v>
      </c>
      <c r="CO242" s="1" t="s">
        <v>39</v>
      </c>
      <c r="CP242" s="6"/>
      <c r="CQ242" s="6"/>
      <c r="CR242" s="1" t="s">
        <v>50</v>
      </c>
      <c r="CS242" s="1" t="s">
        <v>51</v>
      </c>
      <c r="CT242" s="6"/>
      <c r="CU242" s="6"/>
      <c r="CV242" s="1" t="s">
        <v>50</v>
      </c>
      <c r="CW242" s="1" t="s">
        <v>39</v>
      </c>
      <c r="CX242" s="6"/>
      <c r="CY242" s="6"/>
      <c r="CZ242" s="1" t="s">
        <v>50</v>
      </c>
      <c r="DA242" s="1" t="s">
        <v>39</v>
      </c>
      <c r="DB242" s="6"/>
      <c r="DC242" s="6"/>
      <c r="DD242" s="1" t="s">
        <v>59</v>
      </c>
      <c r="DE242" s="1" t="s">
        <v>60</v>
      </c>
      <c r="DF242" s="6"/>
      <c r="DG242" s="6"/>
      <c r="DH242" s="1" t="s">
        <v>52</v>
      </c>
      <c r="DI242" s="1" t="s">
        <v>53</v>
      </c>
      <c r="DJ242" s="6"/>
      <c r="DK242" s="6"/>
      <c r="DL242" s="1" t="s">
        <v>31</v>
      </c>
      <c r="DM242" s="11"/>
    </row>
    <row r="243" spans="1:118" s="34" customFormat="1" ht="15.75" customHeight="1" x14ac:dyDescent="0.25">
      <c r="A243" s="27">
        <v>242</v>
      </c>
      <c r="B243" s="27">
        <v>2</v>
      </c>
      <c r="C243" s="28" t="s">
        <v>233</v>
      </c>
      <c r="D243" s="29" t="s">
        <v>373</v>
      </c>
      <c r="E243" s="27">
        <v>209.75399999999999</v>
      </c>
      <c r="F243" s="27">
        <v>365.64</v>
      </c>
      <c r="G243" s="27">
        <v>-167.27199999999999</v>
      </c>
      <c r="H243" s="30">
        <v>128.29632000000001</v>
      </c>
      <c r="I243" s="31">
        <f t="shared" si="10"/>
        <v>-38.975679999999983</v>
      </c>
      <c r="J243" s="31">
        <f t="shared" si="9"/>
        <v>0</v>
      </c>
      <c r="K243" s="3">
        <f t="shared" si="11"/>
        <v>-38.975679999999983</v>
      </c>
      <c r="L243" s="32" t="s">
        <v>28</v>
      </c>
      <c r="M243" s="32" t="s">
        <v>29</v>
      </c>
      <c r="N243" s="27"/>
      <c r="O243" s="27"/>
      <c r="P243" s="32" t="s">
        <v>30</v>
      </c>
      <c r="Q243" s="32" t="s">
        <v>34</v>
      </c>
      <c r="R243" s="27"/>
      <c r="S243" s="27"/>
      <c r="T243" s="32" t="s">
        <v>30</v>
      </c>
      <c r="U243" s="32" t="s">
        <v>32</v>
      </c>
      <c r="V243" s="27"/>
      <c r="W243" s="27"/>
      <c r="X243" s="27" t="s">
        <v>30</v>
      </c>
      <c r="Y243" s="27" t="s">
        <v>33</v>
      </c>
      <c r="Z243" s="27"/>
      <c r="AA243" s="27"/>
      <c r="AB243" s="32" t="s">
        <v>30</v>
      </c>
      <c r="AC243" s="32" t="s">
        <v>34</v>
      </c>
      <c r="AD243" s="27"/>
      <c r="AE243" s="27"/>
      <c r="AF243" s="32" t="s">
        <v>35</v>
      </c>
      <c r="AG243" s="32" t="s">
        <v>29</v>
      </c>
      <c r="AH243" s="27"/>
      <c r="AI243" s="27"/>
      <c r="AJ243" s="32" t="s">
        <v>36</v>
      </c>
      <c r="AK243" s="32" t="s">
        <v>37</v>
      </c>
      <c r="AL243" s="27"/>
      <c r="AM243" s="27"/>
      <c r="AN243" s="32" t="s">
        <v>38</v>
      </c>
      <c r="AO243" s="32" t="s">
        <v>39</v>
      </c>
      <c r="AP243" s="27"/>
      <c r="AQ243" s="27"/>
      <c r="AR243" s="32" t="s">
        <v>40</v>
      </c>
      <c r="AS243" s="32" t="s">
        <v>41</v>
      </c>
      <c r="AT243" s="27"/>
      <c r="AU243" s="27"/>
      <c r="AV243" s="27"/>
      <c r="AW243" s="27"/>
      <c r="AX243" s="27"/>
      <c r="AY243" s="27"/>
      <c r="AZ243" s="32" t="s">
        <v>42</v>
      </c>
      <c r="BA243" s="32" t="s">
        <v>39</v>
      </c>
      <c r="BB243" s="27"/>
      <c r="BC243" s="27"/>
      <c r="BD243" s="32" t="s">
        <v>42</v>
      </c>
      <c r="BE243" s="32" t="s">
        <v>33</v>
      </c>
      <c r="BF243" s="27"/>
      <c r="BG243" s="27"/>
      <c r="BH243" s="32" t="s">
        <v>42</v>
      </c>
      <c r="BI243" s="32" t="s">
        <v>39</v>
      </c>
      <c r="BJ243" s="27"/>
      <c r="BK243" s="33"/>
      <c r="BL243" s="32" t="s">
        <v>43</v>
      </c>
      <c r="BM243" s="32" t="s">
        <v>44</v>
      </c>
      <c r="BN243" s="27"/>
      <c r="BO243" s="27"/>
      <c r="BP243" s="32" t="s">
        <v>45</v>
      </c>
      <c r="BQ243" s="32" t="s">
        <v>44</v>
      </c>
      <c r="BR243" s="27"/>
      <c r="BS243" s="27"/>
      <c r="BT243" s="32" t="s">
        <v>46</v>
      </c>
      <c r="BU243" s="32" t="s">
        <v>47</v>
      </c>
      <c r="BV243" s="27"/>
      <c r="BW243" s="27"/>
      <c r="BX243" s="32" t="s">
        <v>46</v>
      </c>
      <c r="BY243" s="32" t="s">
        <v>41</v>
      </c>
      <c r="BZ243" s="27"/>
      <c r="CA243" s="27"/>
      <c r="CB243" s="32" t="s">
        <v>46</v>
      </c>
      <c r="CC243" s="32" t="s">
        <v>48</v>
      </c>
      <c r="CD243" s="27"/>
      <c r="CE243" s="27"/>
      <c r="CF243" s="32" t="s">
        <v>46</v>
      </c>
      <c r="CG243" s="32" t="s">
        <v>48</v>
      </c>
      <c r="CH243" s="27"/>
      <c r="CI243" s="27"/>
      <c r="CJ243" s="32" t="s">
        <v>46</v>
      </c>
      <c r="CK243" s="32" t="s">
        <v>39</v>
      </c>
      <c r="CL243" s="27"/>
      <c r="CM243" s="27"/>
      <c r="CN243" s="32" t="s">
        <v>49</v>
      </c>
      <c r="CO243" s="32" t="s">
        <v>39</v>
      </c>
      <c r="CP243" s="27"/>
      <c r="CQ243" s="27"/>
      <c r="CR243" s="32" t="s">
        <v>50</v>
      </c>
      <c r="CS243" s="32" t="s">
        <v>51</v>
      </c>
      <c r="CT243" s="27"/>
      <c r="CU243" s="27"/>
      <c r="CV243" s="32" t="s">
        <v>50</v>
      </c>
      <c r="CW243" s="32" t="s">
        <v>39</v>
      </c>
      <c r="CX243" s="27"/>
      <c r="CY243" s="27"/>
      <c r="CZ243" s="32" t="s">
        <v>50</v>
      </c>
      <c r="DA243" s="32" t="s">
        <v>39</v>
      </c>
      <c r="DB243" s="27"/>
      <c r="DC243" s="27"/>
      <c r="DD243" s="32" t="s">
        <v>59</v>
      </c>
      <c r="DE243" s="32" t="s">
        <v>60</v>
      </c>
      <c r="DF243" s="27"/>
      <c r="DG243" s="27"/>
      <c r="DH243" s="32" t="s">
        <v>52</v>
      </c>
      <c r="DI243" s="32" t="s">
        <v>53</v>
      </c>
      <c r="DJ243" s="27"/>
      <c r="DK243" s="27"/>
      <c r="DL243" s="1" t="s">
        <v>31</v>
      </c>
      <c r="DM243" s="33"/>
    </row>
    <row r="244" spans="1:118" ht="15.75" customHeight="1" x14ac:dyDescent="0.25">
      <c r="A244" s="6">
        <v>243</v>
      </c>
      <c r="B244" s="6">
        <v>2</v>
      </c>
      <c r="C244" s="9" t="s">
        <v>445</v>
      </c>
      <c r="D244" s="8" t="s">
        <v>373</v>
      </c>
      <c r="E244" s="6">
        <v>88.534000000000006</v>
      </c>
      <c r="F244" s="6">
        <v>7.234</v>
      </c>
      <c r="G244" s="6">
        <v>63.613999999999997</v>
      </c>
      <c r="H244" s="10">
        <v>48.639479999999999</v>
      </c>
      <c r="I244" s="3">
        <f t="shared" si="10"/>
        <v>112.25348</v>
      </c>
      <c r="J244" s="3">
        <f t="shared" si="9"/>
        <v>0</v>
      </c>
      <c r="K244" s="3">
        <f t="shared" si="11"/>
        <v>112.25348</v>
      </c>
      <c r="L244" s="1" t="s">
        <v>28</v>
      </c>
      <c r="M244" s="1" t="s">
        <v>29</v>
      </c>
      <c r="N244" s="6"/>
      <c r="O244" s="6"/>
      <c r="P244" s="1" t="s">
        <v>30</v>
      </c>
      <c r="Q244" s="1" t="s">
        <v>34</v>
      </c>
      <c r="R244" s="6"/>
      <c r="S244" s="6"/>
      <c r="T244" s="1" t="s">
        <v>30</v>
      </c>
      <c r="U244" s="1" t="s">
        <v>32</v>
      </c>
      <c r="V244" s="6"/>
      <c r="W244" s="6"/>
      <c r="X244" s="6" t="s">
        <v>30</v>
      </c>
      <c r="Y244" s="6" t="s">
        <v>33</v>
      </c>
      <c r="Z244" s="6"/>
      <c r="AA244" s="6"/>
      <c r="AB244" s="1" t="s">
        <v>30</v>
      </c>
      <c r="AC244" s="1" t="s">
        <v>34</v>
      </c>
      <c r="AD244" s="6"/>
      <c r="AE244" s="6"/>
      <c r="AF244" s="1" t="s">
        <v>35</v>
      </c>
      <c r="AG244" s="1" t="s">
        <v>29</v>
      </c>
      <c r="AH244" s="6"/>
      <c r="AI244" s="6"/>
      <c r="AJ244" s="1" t="s">
        <v>36</v>
      </c>
      <c r="AK244" s="1" t="s">
        <v>37</v>
      </c>
      <c r="AL244" s="6"/>
      <c r="AM244" s="6"/>
      <c r="AN244" s="1" t="s">
        <v>38</v>
      </c>
      <c r="AO244" s="1" t="s">
        <v>39</v>
      </c>
      <c r="AP244" s="6"/>
      <c r="AQ244" s="6"/>
      <c r="AR244" s="1" t="s">
        <v>40</v>
      </c>
      <c r="AS244" s="1" t="s">
        <v>41</v>
      </c>
      <c r="AT244" s="6"/>
      <c r="AU244" s="6"/>
      <c r="AV244" s="6"/>
      <c r="AW244" s="6"/>
      <c r="AX244" s="6"/>
      <c r="AY244" s="6"/>
      <c r="AZ244" s="1" t="s">
        <v>42</v>
      </c>
      <c r="BA244" s="1" t="s">
        <v>39</v>
      </c>
      <c r="BB244" s="6"/>
      <c r="BC244" s="6"/>
      <c r="BD244" s="1" t="s">
        <v>42</v>
      </c>
      <c r="BE244" s="1" t="s">
        <v>33</v>
      </c>
      <c r="BF244" s="6"/>
      <c r="BG244" s="6"/>
      <c r="BH244" s="1" t="s">
        <v>42</v>
      </c>
      <c r="BI244" s="1" t="s">
        <v>39</v>
      </c>
      <c r="BJ244" s="6"/>
      <c r="BK244" s="11"/>
      <c r="BL244" s="1" t="s">
        <v>43</v>
      </c>
      <c r="BM244" s="1" t="s">
        <v>44</v>
      </c>
      <c r="BN244" s="6"/>
      <c r="BO244" s="6"/>
      <c r="BP244" s="1" t="s">
        <v>45</v>
      </c>
      <c r="BQ244" s="1" t="s">
        <v>44</v>
      </c>
      <c r="BR244" s="6"/>
      <c r="BS244" s="6"/>
      <c r="BT244" s="1" t="s">
        <v>46</v>
      </c>
      <c r="BU244" s="1" t="s">
        <v>47</v>
      </c>
      <c r="BV244" s="6"/>
      <c r="BW244" s="6"/>
      <c r="BX244" s="1" t="s">
        <v>46</v>
      </c>
      <c r="BY244" s="1" t="s">
        <v>41</v>
      </c>
      <c r="BZ244" s="6"/>
      <c r="CA244" s="6"/>
      <c r="CB244" s="1" t="s">
        <v>46</v>
      </c>
      <c r="CC244" s="1" t="s">
        <v>48</v>
      </c>
      <c r="CD244" s="6"/>
      <c r="CE244" s="6"/>
      <c r="CF244" s="1" t="s">
        <v>46</v>
      </c>
      <c r="CG244" s="1" t="s">
        <v>48</v>
      </c>
      <c r="CH244" s="6"/>
      <c r="CI244" s="6"/>
      <c r="CJ244" s="1" t="s">
        <v>46</v>
      </c>
      <c r="CK244" s="1" t="s">
        <v>39</v>
      </c>
      <c r="CL244" s="6"/>
      <c r="CM244" s="6"/>
      <c r="CN244" s="1" t="s">
        <v>49</v>
      </c>
      <c r="CO244" s="1" t="s">
        <v>39</v>
      </c>
      <c r="CP244" s="6"/>
      <c r="CQ244" s="6"/>
      <c r="CR244" s="1" t="s">
        <v>50</v>
      </c>
      <c r="CS244" s="1" t="s">
        <v>51</v>
      </c>
      <c r="CT244" s="6"/>
      <c r="CU244" s="6"/>
      <c r="CV244" s="1" t="s">
        <v>50</v>
      </c>
      <c r="CW244" s="1" t="s">
        <v>39</v>
      </c>
      <c r="CX244" s="6"/>
      <c r="CY244" s="6"/>
      <c r="CZ244" s="1" t="s">
        <v>50</v>
      </c>
      <c r="DA244" s="1" t="s">
        <v>39</v>
      </c>
      <c r="DB244" s="6"/>
      <c r="DC244" s="6"/>
      <c r="DD244" s="1" t="s">
        <v>59</v>
      </c>
      <c r="DE244" s="1" t="s">
        <v>60</v>
      </c>
      <c r="DF244" s="6"/>
      <c r="DG244" s="6"/>
      <c r="DH244" s="1" t="s">
        <v>52</v>
      </c>
      <c r="DI244" s="1" t="s">
        <v>53</v>
      </c>
      <c r="DJ244" s="6"/>
      <c r="DK244" s="6"/>
      <c r="DL244" s="1" t="s">
        <v>31</v>
      </c>
      <c r="DM244" s="11"/>
    </row>
    <row r="245" spans="1:118" ht="15.75" customHeight="1" x14ac:dyDescent="0.25">
      <c r="A245" s="6">
        <v>244</v>
      </c>
      <c r="B245" s="6">
        <v>2</v>
      </c>
      <c r="C245" s="9" t="s">
        <v>446</v>
      </c>
      <c r="D245" s="8" t="s">
        <v>373</v>
      </c>
      <c r="E245" s="6">
        <v>91.858000000000004</v>
      </c>
      <c r="F245" s="6">
        <v>12.967000000000001</v>
      </c>
      <c r="G245" s="6">
        <v>78.891000000000005</v>
      </c>
      <c r="H245" s="10">
        <v>51.692639999999997</v>
      </c>
      <c r="I245" s="3">
        <f t="shared" si="10"/>
        <v>130.58364</v>
      </c>
      <c r="J245" s="3">
        <f t="shared" si="9"/>
        <v>0</v>
      </c>
      <c r="K245" s="3">
        <f t="shared" si="11"/>
        <v>130.58364</v>
      </c>
      <c r="L245" s="1" t="s">
        <v>28</v>
      </c>
      <c r="M245" s="1" t="s">
        <v>29</v>
      </c>
      <c r="N245" s="6"/>
      <c r="O245" s="6"/>
      <c r="P245" s="1" t="s">
        <v>30</v>
      </c>
      <c r="Q245" s="1" t="s">
        <v>34</v>
      </c>
      <c r="R245" s="6"/>
      <c r="S245" s="6"/>
      <c r="T245" s="1" t="s">
        <v>30</v>
      </c>
      <c r="U245" s="1" t="s">
        <v>32</v>
      </c>
      <c r="V245" s="6"/>
      <c r="W245" s="6"/>
      <c r="X245" s="6" t="s">
        <v>30</v>
      </c>
      <c r="Y245" s="6" t="s">
        <v>33</v>
      </c>
      <c r="Z245" s="6"/>
      <c r="AA245" s="6"/>
      <c r="AB245" s="1" t="s">
        <v>30</v>
      </c>
      <c r="AC245" s="1" t="s">
        <v>34</v>
      </c>
      <c r="AD245" s="6"/>
      <c r="AE245" s="6"/>
      <c r="AF245" s="1" t="s">
        <v>35</v>
      </c>
      <c r="AG245" s="1" t="s">
        <v>29</v>
      </c>
      <c r="AH245" s="6"/>
      <c r="AI245" s="6"/>
      <c r="AJ245" s="1" t="s">
        <v>36</v>
      </c>
      <c r="AK245" s="1" t="s">
        <v>37</v>
      </c>
      <c r="AL245" s="6"/>
      <c r="AM245" s="6"/>
      <c r="AN245" s="1" t="s">
        <v>38</v>
      </c>
      <c r="AO245" s="1" t="s">
        <v>39</v>
      </c>
      <c r="AP245" s="6"/>
      <c r="AQ245" s="6"/>
      <c r="AR245" s="1" t="s">
        <v>40</v>
      </c>
      <c r="AS245" s="1" t="s">
        <v>41</v>
      </c>
      <c r="AT245" s="6"/>
      <c r="AU245" s="6"/>
      <c r="AV245" s="6"/>
      <c r="AW245" s="6"/>
      <c r="AX245" s="6"/>
      <c r="AY245" s="6"/>
      <c r="AZ245" s="1" t="s">
        <v>42</v>
      </c>
      <c r="BA245" s="1" t="s">
        <v>39</v>
      </c>
      <c r="BB245" s="6"/>
      <c r="BC245" s="6"/>
      <c r="BD245" s="1" t="s">
        <v>42</v>
      </c>
      <c r="BE245" s="1" t="s">
        <v>33</v>
      </c>
      <c r="BF245" s="6"/>
      <c r="BG245" s="6"/>
      <c r="BH245" s="1" t="s">
        <v>42</v>
      </c>
      <c r="BI245" s="1" t="s">
        <v>39</v>
      </c>
      <c r="BJ245" s="6"/>
      <c r="BK245" s="11"/>
      <c r="BL245" s="1" t="s">
        <v>43</v>
      </c>
      <c r="BM245" s="1" t="s">
        <v>44</v>
      </c>
      <c r="BN245" s="6"/>
      <c r="BO245" s="6"/>
      <c r="BP245" s="1" t="s">
        <v>45</v>
      </c>
      <c r="BQ245" s="1" t="s">
        <v>44</v>
      </c>
      <c r="BR245" s="6"/>
      <c r="BS245" s="6"/>
      <c r="BT245" s="1" t="s">
        <v>46</v>
      </c>
      <c r="BU245" s="1" t="s">
        <v>47</v>
      </c>
      <c r="BV245" s="6"/>
      <c r="BW245" s="6"/>
      <c r="BX245" s="1" t="s">
        <v>46</v>
      </c>
      <c r="BY245" s="1" t="s">
        <v>41</v>
      </c>
      <c r="BZ245" s="6"/>
      <c r="CA245" s="6"/>
      <c r="CB245" s="1" t="s">
        <v>46</v>
      </c>
      <c r="CC245" s="1" t="s">
        <v>48</v>
      </c>
      <c r="CD245" s="6"/>
      <c r="CE245" s="6"/>
      <c r="CF245" s="1" t="s">
        <v>46</v>
      </c>
      <c r="CG245" s="1" t="s">
        <v>48</v>
      </c>
      <c r="CH245" s="6"/>
      <c r="CI245" s="6"/>
      <c r="CJ245" s="1" t="s">
        <v>46</v>
      </c>
      <c r="CK245" s="1" t="s">
        <v>39</v>
      </c>
      <c r="CL245" s="6"/>
      <c r="CM245" s="6"/>
      <c r="CN245" s="1" t="s">
        <v>49</v>
      </c>
      <c r="CO245" s="1" t="s">
        <v>39</v>
      </c>
      <c r="CP245" s="6"/>
      <c r="CQ245" s="6"/>
      <c r="CR245" s="1" t="s">
        <v>50</v>
      </c>
      <c r="CS245" s="1" t="s">
        <v>51</v>
      </c>
      <c r="CT245" s="6"/>
      <c r="CU245" s="6"/>
      <c r="CV245" s="1" t="s">
        <v>50</v>
      </c>
      <c r="CW245" s="1" t="s">
        <v>39</v>
      </c>
      <c r="CX245" s="6"/>
      <c r="CY245" s="6"/>
      <c r="CZ245" s="1" t="s">
        <v>50</v>
      </c>
      <c r="DA245" s="1" t="s">
        <v>39</v>
      </c>
      <c r="DB245" s="6"/>
      <c r="DC245" s="6"/>
      <c r="DD245" s="1" t="s">
        <v>59</v>
      </c>
      <c r="DE245" s="1" t="s">
        <v>60</v>
      </c>
      <c r="DF245" s="6"/>
      <c r="DG245" s="6"/>
      <c r="DH245" s="1" t="s">
        <v>52</v>
      </c>
      <c r="DI245" s="1" t="s">
        <v>53</v>
      </c>
      <c r="DJ245" s="6"/>
      <c r="DK245" s="6"/>
      <c r="DL245" s="1" t="s">
        <v>31</v>
      </c>
      <c r="DM245" s="11"/>
    </row>
    <row r="246" spans="1:118" s="34" customFormat="1" ht="15.75" customHeight="1" x14ac:dyDescent="0.25">
      <c r="A246" s="27">
        <v>245</v>
      </c>
      <c r="B246" s="27">
        <v>2</v>
      </c>
      <c r="C246" s="28" t="s">
        <v>447</v>
      </c>
      <c r="D246" s="29" t="s">
        <v>373</v>
      </c>
      <c r="E246" s="27">
        <v>-124.364</v>
      </c>
      <c r="F246" s="27">
        <v>224.02099999999999</v>
      </c>
      <c r="G246" s="27">
        <v>-348.38499999999999</v>
      </c>
      <c r="H246" s="30">
        <v>43.409759999999999</v>
      </c>
      <c r="I246" s="31">
        <f t="shared" si="10"/>
        <v>-304.97523999999999</v>
      </c>
      <c r="J246" s="31">
        <f t="shared" si="9"/>
        <v>0</v>
      </c>
      <c r="K246" s="3">
        <f t="shared" si="11"/>
        <v>-304.97523999999999</v>
      </c>
      <c r="L246" s="32" t="s">
        <v>28</v>
      </c>
      <c r="M246" s="32" t="s">
        <v>29</v>
      </c>
      <c r="N246" s="27"/>
      <c r="O246" s="27"/>
      <c r="P246" s="32" t="s">
        <v>30</v>
      </c>
      <c r="Q246" s="32" t="s">
        <v>34</v>
      </c>
      <c r="R246" s="27"/>
      <c r="S246" s="27"/>
      <c r="T246" s="32" t="s">
        <v>30</v>
      </c>
      <c r="U246" s="32" t="s">
        <v>32</v>
      </c>
      <c r="V246" s="27"/>
      <c r="W246" s="27"/>
      <c r="X246" s="27" t="s">
        <v>30</v>
      </c>
      <c r="Y246" s="27" t="s">
        <v>33</v>
      </c>
      <c r="Z246" s="27"/>
      <c r="AA246" s="27"/>
      <c r="AB246" s="32" t="s">
        <v>30</v>
      </c>
      <c r="AC246" s="32" t="s">
        <v>34</v>
      </c>
      <c r="AD246" s="27"/>
      <c r="AE246" s="27"/>
      <c r="AF246" s="32" t="s">
        <v>35</v>
      </c>
      <c r="AG246" s="32" t="s">
        <v>29</v>
      </c>
      <c r="AH246" s="27"/>
      <c r="AI246" s="27"/>
      <c r="AJ246" s="32" t="s">
        <v>36</v>
      </c>
      <c r="AK246" s="32" t="s">
        <v>37</v>
      </c>
      <c r="AL246" s="27"/>
      <c r="AM246" s="27"/>
      <c r="AN246" s="32" t="s">
        <v>38</v>
      </c>
      <c r="AO246" s="32" t="s">
        <v>39</v>
      </c>
      <c r="AP246" s="27"/>
      <c r="AQ246" s="27"/>
      <c r="AR246" s="32" t="s">
        <v>40</v>
      </c>
      <c r="AS246" s="32" t="s">
        <v>41</v>
      </c>
      <c r="AT246" s="27"/>
      <c r="AU246" s="27"/>
      <c r="AV246" s="27"/>
      <c r="AW246" s="27"/>
      <c r="AX246" s="27"/>
      <c r="AY246" s="27"/>
      <c r="AZ246" s="32" t="s">
        <v>42</v>
      </c>
      <c r="BA246" s="32" t="s">
        <v>39</v>
      </c>
      <c r="BB246" s="27"/>
      <c r="BC246" s="27"/>
      <c r="BD246" s="32" t="s">
        <v>42</v>
      </c>
      <c r="BE246" s="32" t="s">
        <v>33</v>
      </c>
      <c r="BF246" s="27"/>
      <c r="BG246" s="27"/>
      <c r="BH246" s="32" t="s">
        <v>42</v>
      </c>
      <c r="BI246" s="32" t="s">
        <v>39</v>
      </c>
      <c r="BJ246" s="27"/>
      <c r="BK246" s="33"/>
      <c r="BL246" s="32" t="s">
        <v>43</v>
      </c>
      <c r="BM246" s="32" t="s">
        <v>44</v>
      </c>
      <c r="BN246" s="27"/>
      <c r="BO246" s="27"/>
      <c r="BP246" s="32" t="s">
        <v>45</v>
      </c>
      <c r="BQ246" s="32" t="s">
        <v>44</v>
      </c>
      <c r="BR246" s="27"/>
      <c r="BS246" s="27"/>
      <c r="BT246" s="32" t="s">
        <v>46</v>
      </c>
      <c r="BU246" s="32" t="s">
        <v>47</v>
      </c>
      <c r="BV246" s="27"/>
      <c r="BW246" s="27"/>
      <c r="BX246" s="32" t="s">
        <v>46</v>
      </c>
      <c r="BY246" s="32" t="s">
        <v>41</v>
      </c>
      <c r="BZ246" s="27"/>
      <c r="CA246" s="27"/>
      <c r="CB246" s="32" t="s">
        <v>46</v>
      </c>
      <c r="CC246" s="32" t="s">
        <v>48</v>
      </c>
      <c r="CD246" s="27"/>
      <c r="CE246" s="27"/>
      <c r="CF246" s="32" t="s">
        <v>46</v>
      </c>
      <c r="CG246" s="32" t="s">
        <v>48</v>
      </c>
      <c r="CH246" s="27"/>
      <c r="CI246" s="27"/>
      <c r="CJ246" s="32" t="s">
        <v>46</v>
      </c>
      <c r="CK246" s="32" t="s">
        <v>39</v>
      </c>
      <c r="CL246" s="27"/>
      <c r="CM246" s="27"/>
      <c r="CN246" s="32" t="s">
        <v>49</v>
      </c>
      <c r="CO246" s="32" t="s">
        <v>39</v>
      </c>
      <c r="CP246" s="27"/>
      <c r="CQ246" s="27"/>
      <c r="CR246" s="32" t="s">
        <v>50</v>
      </c>
      <c r="CS246" s="32" t="s">
        <v>51</v>
      </c>
      <c r="CT246" s="27"/>
      <c r="CU246" s="27"/>
      <c r="CV246" s="32" t="s">
        <v>50</v>
      </c>
      <c r="CW246" s="32" t="s">
        <v>39</v>
      </c>
      <c r="CX246" s="27"/>
      <c r="CY246" s="27"/>
      <c r="CZ246" s="32" t="s">
        <v>50</v>
      </c>
      <c r="DA246" s="32" t="s">
        <v>39</v>
      </c>
      <c r="DB246" s="27"/>
      <c r="DC246" s="27"/>
      <c r="DD246" s="32" t="s">
        <v>59</v>
      </c>
      <c r="DE246" s="32" t="s">
        <v>60</v>
      </c>
      <c r="DF246" s="27"/>
      <c r="DG246" s="27"/>
      <c r="DH246" s="32" t="s">
        <v>52</v>
      </c>
      <c r="DI246" s="32" t="s">
        <v>53</v>
      </c>
      <c r="DJ246" s="27"/>
      <c r="DK246" s="27"/>
      <c r="DL246" s="1" t="s">
        <v>31</v>
      </c>
      <c r="DM246" s="33"/>
    </row>
    <row r="247" spans="1:118" s="34" customFormat="1" ht="15.75" customHeight="1" x14ac:dyDescent="0.25">
      <c r="A247" s="27">
        <v>246</v>
      </c>
      <c r="B247" s="27">
        <v>2</v>
      </c>
      <c r="C247" s="28" t="s">
        <v>448</v>
      </c>
      <c r="D247" s="29" t="s">
        <v>373</v>
      </c>
      <c r="E247" s="27">
        <v>-105.38800000000001</v>
      </c>
      <c r="F247" s="27">
        <v>0</v>
      </c>
      <c r="G247" s="27">
        <v>-105.38800000000001</v>
      </c>
      <c r="H247" s="30">
        <v>37.436039999999998</v>
      </c>
      <c r="I247" s="31">
        <f t="shared" si="10"/>
        <v>-67.951960000000014</v>
      </c>
      <c r="J247" s="31">
        <f t="shared" si="9"/>
        <v>0</v>
      </c>
      <c r="K247" s="3">
        <f t="shared" si="11"/>
        <v>-67.951960000000014</v>
      </c>
      <c r="L247" s="32" t="s">
        <v>28</v>
      </c>
      <c r="M247" s="32" t="s">
        <v>29</v>
      </c>
      <c r="N247" s="27"/>
      <c r="O247" s="27"/>
      <c r="P247" s="32" t="s">
        <v>30</v>
      </c>
      <c r="Q247" s="32" t="s">
        <v>34</v>
      </c>
      <c r="R247" s="27"/>
      <c r="S247" s="27"/>
      <c r="T247" s="32" t="s">
        <v>30</v>
      </c>
      <c r="U247" s="32" t="s">
        <v>32</v>
      </c>
      <c r="V247" s="27"/>
      <c r="W247" s="27"/>
      <c r="X247" s="27" t="s">
        <v>30</v>
      </c>
      <c r="Y247" s="27" t="s">
        <v>33</v>
      </c>
      <c r="Z247" s="27"/>
      <c r="AA247" s="27"/>
      <c r="AB247" s="32" t="s">
        <v>30</v>
      </c>
      <c r="AC247" s="32" t="s">
        <v>34</v>
      </c>
      <c r="AD247" s="27"/>
      <c r="AE247" s="27"/>
      <c r="AF247" s="32" t="s">
        <v>35</v>
      </c>
      <c r="AG247" s="32" t="s">
        <v>29</v>
      </c>
      <c r="AH247" s="27"/>
      <c r="AI247" s="27"/>
      <c r="AJ247" s="32" t="s">
        <v>36</v>
      </c>
      <c r="AK247" s="32" t="s">
        <v>37</v>
      </c>
      <c r="AL247" s="27"/>
      <c r="AM247" s="27"/>
      <c r="AN247" s="32" t="s">
        <v>38</v>
      </c>
      <c r="AO247" s="32" t="s">
        <v>39</v>
      </c>
      <c r="AP247" s="27"/>
      <c r="AQ247" s="27"/>
      <c r="AR247" s="32" t="s">
        <v>40</v>
      </c>
      <c r="AS247" s="32" t="s">
        <v>41</v>
      </c>
      <c r="AT247" s="27"/>
      <c r="AU247" s="27"/>
      <c r="AV247" s="27"/>
      <c r="AW247" s="27"/>
      <c r="AX247" s="27"/>
      <c r="AY247" s="27"/>
      <c r="AZ247" s="32" t="s">
        <v>42</v>
      </c>
      <c r="BA247" s="32" t="s">
        <v>39</v>
      </c>
      <c r="BB247" s="27"/>
      <c r="BC247" s="27"/>
      <c r="BD247" s="32" t="s">
        <v>42</v>
      </c>
      <c r="BE247" s="32" t="s">
        <v>33</v>
      </c>
      <c r="BF247" s="27"/>
      <c r="BG247" s="27"/>
      <c r="BH247" s="32" t="s">
        <v>42</v>
      </c>
      <c r="BI247" s="32" t="s">
        <v>39</v>
      </c>
      <c r="BJ247" s="27"/>
      <c r="BK247" s="33"/>
      <c r="BL247" s="32" t="s">
        <v>43</v>
      </c>
      <c r="BM247" s="32" t="s">
        <v>44</v>
      </c>
      <c r="BN247" s="27"/>
      <c r="BO247" s="27"/>
      <c r="BP247" s="32" t="s">
        <v>45</v>
      </c>
      <c r="BQ247" s="32" t="s">
        <v>44</v>
      </c>
      <c r="BR247" s="27"/>
      <c r="BS247" s="27"/>
      <c r="BT247" s="32" t="s">
        <v>46</v>
      </c>
      <c r="BU247" s="32" t="s">
        <v>47</v>
      </c>
      <c r="BV247" s="27"/>
      <c r="BW247" s="27"/>
      <c r="BX247" s="32" t="s">
        <v>46</v>
      </c>
      <c r="BY247" s="32" t="s">
        <v>41</v>
      </c>
      <c r="BZ247" s="27"/>
      <c r="CA247" s="27"/>
      <c r="CB247" s="32" t="s">
        <v>46</v>
      </c>
      <c r="CC247" s="32" t="s">
        <v>48</v>
      </c>
      <c r="CD247" s="27"/>
      <c r="CE247" s="27"/>
      <c r="CF247" s="32" t="s">
        <v>46</v>
      </c>
      <c r="CG247" s="32" t="s">
        <v>48</v>
      </c>
      <c r="CH247" s="27"/>
      <c r="CI247" s="27"/>
      <c r="CJ247" s="32" t="s">
        <v>46</v>
      </c>
      <c r="CK247" s="32" t="s">
        <v>39</v>
      </c>
      <c r="CL247" s="27"/>
      <c r="CM247" s="27"/>
      <c r="CN247" s="32" t="s">
        <v>49</v>
      </c>
      <c r="CO247" s="32" t="s">
        <v>39</v>
      </c>
      <c r="CP247" s="27"/>
      <c r="CQ247" s="27"/>
      <c r="CR247" s="32" t="s">
        <v>50</v>
      </c>
      <c r="CS247" s="32" t="s">
        <v>51</v>
      </c>
      <c r="CT247" s="27"/>
      <c r="CU247" s="27"/>
      <c r="CV247" s="32" t="s">
        <v>50</v>
      </c>
      <c r="CW247" s="32" t="s">
        <v>39</v>
      </c>
      <c r="CX247" s="27"/>
      <c r="CY247" s="27"/>
      <c r="CZ247" s="32" t="s">
        <v>50</v>
      </c>
      <c r="DA247" s="32" t="s">
        <v>39</v>
      </c>
      <c r="DB247" s="27"/>
      <c r="DC247" s="27"/>
      <c r="DD247" s="32" t="s">
        <v>59</v>
      </c>
      <c r="DE247" s="32" t="s">
        <v>60</v>
      </c>
      <c r="DF247" s="27"/>
      <c r="DG247" s="27"/>
      <c r="DH247" s="32" t="s">
        <v>52</v>
      </c>
      <c r="DI247" s="32" t="s">
        <v>53</v>
      </c>
      <c r="DJ247" s="27"/>
      <c r="DK247" s="27"/>
      <c r="DL247" s="1" t="s">
        <v>31</v>
      </c>
      <c r="DM247" s="33"/>
    </row>
    <row r="248" spans="1:118" ht="15.75" customHeight="1" x14ac:dyDescent="0.25">
      <c r="A248" s="6">
        <v>247</v>
      </c>
      <c r="B248" s="6">
        <v>2</v>
      </c>
      <c r="C248" s="9" t="s">
        <v>234</v>
      </c>
      <c r="D248" s="8" t="s">
        <v>373</v>
      </c>
      <c r="E248" s="6">
        <v>826.35599999999999</v>
      </c>
      <c r="F248" s="6">
        <v>25.161999999999999</v>
      </c>
      <c r="G248" s="6">
        <v>792.92100000000005</v>
      </c>
      <c r="H248" s="10">
        <v>276.63708000000003</v>
      </c>
      <c r="I248" s="3">
        <f t="shared" si="10"/>
        <v>1069.55808</v>
      </c>
      <c r="J248" s="3">
        <f t="shared" si="9"/>
        <v>0</v>
      </c>
      <c r="K248" s="3">
        <f t="shared" si="11"/>
        <v>1069.55808</v>
      </c>
      <c r="L248" s="1" t="s">
        <v>28</v>
      </c>
      <c r="M248" s="1" t="s">
        <v>29</v>
      </c>
      <c r="N248" s="6"/>
      <c r="O248" s="6"/>
      <c r="P248" s="1" t="s">
        <v>30</v>
      </c>
      <c r="Q248" s="1" t="s">
        <v>34</v>
      </c>
      <c r="R248" s="6"/>
      <c r="S248" s="6"/>
      <c r="T248" s="1" t="s">
        <v>30</v>
      </c>
      <c r="U248" s="1" t="s">
        <v>32</v>
      </c>
      <c r="V248" s="6"/>
      <c r="W248" s="6"/>
      <c r="X248" s="6" t="s">
        <v>30</v>
      </c>
      <c r="Y248" s="6" t="s">
        <v>33</v>
      </c>
      <c r="Z248" s="6"/>
      <c r="AA248" s="6"/>
      <c r="AB248" s="1" t="s">
        <v>30</v>
      </c>
      <c r="AC248" s="1" t="s">
        <v>34</v>
      </c>
      <c r="AD248" s="6"/>
      <c r="AE248" s="6"/>
      <c r="AF248" s="1" t="s">
        <v>35</v>
      </c>
      <c r="AG248" s="1" t="s">
        <v>29</v>
      </c>
      <c r="AH248" s="6"/>
      <c r="AI248" s="6"/>
      <c r="AJ248" s="1" t="s">
        <v>36</v>
      </c>
      <c r="AK248" s="1" t="s">
        <v>37</v>
      </c>
      <c r="AL248" s="6"/>
      <c r="AM248" s="6"/>
      <c r="AN248" s="1" t="s">
        <v>38</v>
      </c>
      <c r="AO248" s="1" t="s">
        <v>39</v>
      </c>
      <c r="AP248" s="6"/>
      <c r="AQ248" s="6"/>
      <c r="AR248" s="1" t="s">
        <v>40</v>
      </c>
      <c r="AS248" s="1" t="s">
        <v>41</v>
      </c>
      <c r="AT248" s="6"/>
      <c r="AU248" s="6"/>
      <c r="AV248" s="6"/>
      <c r="AW248" s="6"/>
      <c r="AX248" s="6"/>
      <c r="AY248" s="6"/>
      <c r="AZ248" s="1" t="s">
        <v>42</v>
      </c>
      <c r="BA248" s="1" t="s">
        <v>39</v>
      </c>
      <c r="BB248" s="6"/>
      <c r="BC248" s="6"/>
      <c r="BD248" s="1" t="s">
        <v>42</v>
      </c>
      <c r="BE248" s="1" t="s">
        <v>33</v>
      </c>
      <c r="BF248" s="6"/>
      <c r="BG248" s="6"/>
      <c r="BH248" s="1" t="s">
        <v>42</v>
      </c>
      <c r="BI248" s="1" t="s">
        <v>39</v>
      </c>
      <c r="BJ248" s="6"/>
      <c r="BK248" s="11"/>
      <c r="BL248" s="1" t="s">
        <v>43</v>
      </c>
      <c r="BM248" s="1" t="s">
        <v>44</v>
      </c>
      <c r="BN248" s="6"/>
      <c r="BO248" s="6"/>
      <c r="BP248" s="1" t="s">
        <v>45</v>
      </c>
      <c r="BQ248" s="1" t="s">
        <v>44</v>
      </c>
      <c r="BR248" s="6"/>
      <c r="BS248" s="6"/>
      <c r="BT248" s="1" t="s">
        <v>46</v>
      </c>
      <c r="BU248" s="1" t="s">
        <v>47</v>
      </c>
      <c r="BV248" s="6"/>
      <c r="BW248" s="6"/>
      <c r="BX248" s="1" t="s">
        <v>46</v>
      </c>
      <c r="BY248" s="1" t="s">
        <v>41</v>
      </c>
      <c r="BZ248" s="6"/>
      <c r="CA248" s="6"/>
      <c r="CB248" s="1" t="s">
        <v>46</v>
      </c>
      <c r="CC248" s="1" t="s">
        <v>48</v>
      </c>
      <c r="CD248" s="6"/>
      <c r="CE248" s="6"/>
      <c r="CF248" s="1" t="s">
        <v>46</v>
      </c>
      <c r="CG248" s="1" t="s">
        <v>48</v>
      </c>
      <c r="CH248" s="6"/>
      <c r="CI248" s="6"/>
      <c r="CJ248" s="1" t="s">
        <v>46</v>
      </c>
      <c r="CK248" s="1" t="s">
        <v>39</v>
      </c>
      <c r="CL248" s="6"/>
      <c r="CM248" s="6"/>
      <c r="CN248" s="1" t="s">
        <v>49</v>
      </c>
      <c r="CO248" s="1" t="s">
        <v>39</v>
      </c>
      <c r="CP248" s="6"/>
      <c r="CQ248" s="6"/>
      <c r="CR248" s="1" t="s">
        <v>50</v>
      </c>
      <c r="CS248" s="1" t="s">
        <v>51</v>
      </c>
      <c r="CT248" s="6"/>
      <c r="CU248" s="6"/>
      <c r="CV248" s="1" t="s">
        <v>50</v>
      </c>
      <c r="CW248" s="1" t="s">
        <v>39</v>
      </c>
      <c r="CX248" s="6"/>
      <c r="CY248" s="6"/>
      <c r="CZ248" s="1" t="s">
        <v>50</v>
      </c>
      <c r="DA248" s="1" t="s">
        <v>39</v>
      </c>
      <c r="DB248" s="6"/>
      <c r="DC248" s="6"/>
      <c r="DD248" s="1" t="s">
        <v>59</v>
      </c>
      <c r="DE248" s="1" t="s">
        <v>60</v>
      </c>
      <c r="DF248" s="6"/>
      <c r="DG248" s="6"/>
      <c r="DH248" s="1" t="s">
        <v>52</v>
      </c>
      <c r="DI248" s="1" t="s">
        <v>53</v>
      </c>
      <c r="DJ248" s="6"/>
      <c r="DK248" s="6"/>
      <c r="DL248" s="1" t="s">
        <v>31</v>
      </c>
      <c r="DM248" s="11"/>
    </row>
    <row r="249" spans="1:118" ht="15.75" customHeight="1" x14ac:dyDescent="0.25">
      <c r="A249" s="6">
        <v>248</v>
      </c>
      <c r="B249" s="6">
        <v>2</v>
      </c>
      <c r="C249" s="9" t="s">
        <v>235</v>
      </c>
      <c r="D249" s="8" t="s">
        <v>373</v>
      </c>
      <c r="E249" s="6">
        <v>145.55099999999999</v>
      </c>
      <c r="F249" s="6">
        <v>1.012</v>
      </c>
      <c r="G249" s="6">
        <v>144.53899999999999</v>
      </c>
      <c r="H249" s="10">
        <v>99.974519999999998</v>
      </c>
      <c r="I249" s="3">
        <f t="shared" si="10"/>
        <v>244.51351999999997</v>
      </c>
      <c r="J249" s="3">
        <f t="shared" si="9"/>
        <v>0</v>
      </c>
      <c r="K249" s="3">
        <f t="shared" si="11"/>
        <v>244.51351999999997</v>
      </c>
      <c r="L249" s="1" t="s">
        <v>28</v>
      </c>
      <c r="M249" s="1" t="s">
        <v>29</v>
      </c>
      <c r="N249" s="6"/>
      <c r="O249" s="6"/>
      <c r="P249" s="1" t="s">
        <v>30</v>
      </c>
      <c r="Q249" s="1" t="s">
        <v>34</v>
      </c>
      <c r="R249" s="6"/>
      <c r="S249" s="6"/>
      <c r="T249" s="1" t="s">
        <v>30</v>
      </c>
      <c r="U249" s="1" t="s">
        <v>32</v>
      </c>
      <c r="V249" s="6"/>
      <c r="W249" s="6"/>
      <c r="X249" s="6" t="s">
        <v>30</v>
      </c>
      <c r="Y249" s="6" t="s">
        <v>33</v>
      </c>
      <c r="Z249" s="6"/>
      <c r="AA249" s="6"/>
      <c r="AB249" s="1" t="s">
        <v>30</v>
      </c>
      <c r="AC249" s="1" t="s">
        <v>34</v>
      </c>
      <c r="AD249" s="6"/>
      <c r="AE249" s="6"/>
      <c r="AF249" s="1" t="s">
        <v>35</v>
      </c>
      <c r="AG249" s="1" t="s">
        <v>29</v>
      </c>
      <c r="AH249" s="6"/>
      <c r="AI249" s="6"/>
      <c r="AJ249" s="1" t="s">
        <v>36</v>
      </c>
      <c r="AK249" s="1" t="s">
        <v>37</v>
      </c>
      <c r="AL249" s="6"/>
      <c r="AM249" s="6"/>
      <c r="AN249" s="1" t="s">
        <v>38</v>
      </c>
      <c r="AO249" s="1" t="s">
        <v>39</v>
      </c>
      <c r="AP249" s="6"/>
      <c r="AQ249" s="6"/>
      <c r="AR249" s="1" t="s">
        <v>40</v>
      </c>
      <c r="AS249" s="1" t="s">
        <v>41</v>
      </c>
      <c r="AT249" s="6"/>
      <c r="AU249" s="6"/>
      <c r="AV249" s="6"/>
      <c r="AW249" s="6"/>
      <c r="AX249" s="6"/>
      <c r="AY249" s="6"/>
      <c r="AZ249" s="1" t="s">
        <v>42</v>
      </c>
      <c r="BA249" s="1" t="s">
        <v>39</v>
      </c>
      <c r="BB249" s="6"/>
      <c r="BC249" s="6"/>
      <c r="BD249" s="1" t="s">
        <v>42</v>
      </c>
      <c r="BE249" s="1" t="s">
        <v>33</v>
      </c>
      <c r="BF249" s="6"/>
      <c r="BG249" s="6"/>
      <c r="BH249" s="1" t="s">
        <v>42</v>
      </c>
      <c r="BI249" s="1" t="s">
        <v>39</v>
      </c>
      <c r="BJ249" s="6"/>
      <c r="BK249" s="11"/>
      <c r="BL249" s="1" t="s">
        <v>43</v>
      </c>
      <c r="BM249" s="1" t="s">
        <v>44</v>
      </c>
      <c r="BN249" s="6"/>
      <c r="BO249" s="6"/>
      <c r="BP249" s="1" t="s">
        <v>45</v>
      </c>
      <c r="BQ249" s="1" t="s">
        <v>44</v>
      </c>
      <c r="BR249" s="6"/>
      <c r="BS249" s="6"/>
      <c r="BT249" s="1" t="s">
        <v>46</v>
      </c>
      <c r="BU249" s="1" t="s">
        <v>47</v>
      </c>
      <c r="BV249" s="6"/>
      <c r="BW249" s="6"/>
      <c r="BX249" s="1" t="s">
        <v>46</v>
      </c>
      <c r="BY249" s="1" t="s">
        <v>41</v>
      </c>
      <c r="BZ249" s="6"/>
      <c r="CA249" s="6"/>
      <c r="CB249" s="1" t="s">
        <v>46</v>
      </c>
      <c r="CC249" s="1" t="s">
        <v>48</v>
      </c>
      <c r="CD249" s="6"/>
      <c r="CE249" s="6"/>
      <c r="CF249" s="1" t="s">
        <v>46</v>
      </c>
      <c r="CG249" s="1" t="s">
        <v>48</v>
      </c>
      <c r="CH249" s="6"/>
      <c r="CI249" s="6"/>
      <c r="CJ249" s="1" t="s">
        <v>46</v>
      </c>
      <c r="CK249" s="1" t="s">
        <v>39</v>
      </c>
      <c r="CL249" s="6"/>
      <c r="CM249" s="6"/>
      <c r="CN249" s="1" t="s">
        <v>49</v>
      </c>
      <c r="CO249" s="1" t="s">
        <v>39</v>
      </c>
      <c r="CP249" s="6"/>
      <c r="CQ249" s="6"/>
      <c r="CR249" s="1" t="s">
        <v>50</v>
      </c>
      <c r="CS249" s="1" t="s">
        <v>51</v>
      </c>
      <c r="CT249" s="6"/>
      <c r="CU249" s="6"/>
      <c r="CV249" s="1" t="s">
        <v>50</v>
      </c>
      <c r="CW249" s="1" t="s">
        <v>39</v>
      </c>
      <c r="CX249" s="6"/>
      <c r="CY249" s="6"/>
      <c r="CZ249" s="1" t="s">
        <v>50</v>
      </c>
      <c r="DA249" s="1" t="s">
        <v>39</v>
      </c>
      <c r="DB249" s="6"/>
      <c r="DC249" s="6"/>
      <c r="DD249" s="1" t="s">
        <v>59</v>
      </c>
      <c r="DE249" s="1" t="s">
        <v>60</v>
      </c>
      <c r="DF249" s="6"/>
      <c r="DG249" s="6"/>
      <c r="DH249" s="1" t="s">
        <v>52</v>
      </c>
      <c r="DI249" s="1" t="s">
        <v>53</v>
      </c>
      <c r="DJ249" s="6"/>
      <c r="DK249" s="6"/>
      <c r="DL249" s="1" t="s">
        <v>31</v>
      </c>
      <c r="DM249" s="11"/>
    </row>
    <row r="250" spans="1:118" s="34" customFormat="1" ht="15.75" customHeight="1" x14ac:dyDescent="0.25">
      <c r="A250" s="27">
        <v>249</v>
      </c>
      <c r="B250" s="27">
        <v>2</v>
      </c>
      <c r="C250" s="28" t="s">
        <v>236</v>
      </c>
      <c r="D250" s="29" t="s">
        <v>373</v>
      </c>
      <c r="E250" s="27">
        <v>152.404</v>
      </c>
      <c r="F250" s="27">
        <v>22.707999999999998</v>
      </c>
      <c r="G250" s="27">
        <v>-74.802999999999997</v>
      </c>
      <c r="H250" s="30">
        <v>51.742919999999998</v>
      </c>
      <c r="I250" s="31">
        <f t="shared" si="10"/>
        <v>-23.060079999999999</v>
      </c>
      <c r="J250" s="31">
        <f t="shared" si="9"/>
        <v>0</v>
      </c>
      <c r="K250" s="3">
        <f t="shared" si="11"/>
        <v>-23.060079999999999</v>
      </c>
      <c r="L250" s="32" t="s">
        <v>28</v>
      </c>
      <c r="M250" s="32" t="s">
        <v>29</v>
      </c>
      <c r="N250" s="27"/>
      <c r="O250" s="27"/>
      <c r="P250" s="32" t="s">
        <v>30</v>
      </c>
      <c r="Q250" s="32" t="s">
        <v>34</v>
      </c>
      <c r="R250" s="27"/>
      <c r="S250" s="27"/>
      <c r="T250" s="32" t="s">
        <v>30</v>
      </c>
      <c r="U250" s="32" t="s">
        <v>32</v>
      </c>
      <c r="V250" s="27"/>
      <c r="W250" s="27"/>
      <c r="X250" s="27" t="s">
        <v>30</v>
      </c>
      <c r="Y250" s="27" t="s">
        <v>33</v>
      </c>
      <c r="Z250" s="27"/>
      <c r="AA250" s="27"/>
      <c r="AB250" s="32" t="s">
        <v>30</v>
      </c>
      <c r="AC250" s="32" t="s">
        <v>34</v>
      </c>
      <c r="AD250" s="27"/>
      <c r="AE250" s="27"/>
      <c r="AF250" s="32" t="s">
        <v>35</v>
      </c>
      <c r="AG250" s="32" t="s">
        <v>29</v>
      </c>
      <c r="AH250" s="27"/>
      <c r="AI250" s="27"/>
      <c r="AJ250" s="32" t="s">
        <v>36</v>
      </c>
      <c r="AK250" s="32" t="s">
        <v>37</v>
      </c>
      <c r="AL250" s="27"/>
      <c r="AM250" s="27"/>
      <c r="AN250" s="32" t="s">
        <v>38</v>
      </c>
      <c r="AO250" s="32" t="s">
        <v>39</v>
      </c>
      <c r="AP250" s="27"/>
      <c r="AQ250" s="27"/>
      <c r="AR250" s="32" t="s">
        <v>40</v>
      </c>
      <c r="AS250" s="32" t="s">
        <v>41</v>
      </c>
      <c r="AT250" s="27"/>
      <c r="AU250" s="27"/>
      <c r="AV250" s="27"/>
      <c r="AW250" s="27"/>
      <c r="AX250" s="27"/>
      <c r="AY250" s="27"/>
      <c r="AZ250" s="32" t="s">
        <v>42</v>
      </c>
      <c r="BA250" s="32" t="s">
        <v>39</v>
      </c>
      <c r="BB250" s="27"/>
      <c r="BC250" s="27"/>
      <c r="BD250" s="32" t="s">
        <v>42</v>
      </c>
      <c r="BE250" s="32" t="s">
        <v>33</v>
      </c>
      <c r="BF250" s="27"/>
      <c r="BG250" s="27"/>
      <c r="BH250" s="32" t="s">
        <v>42</v>
      </c>
      <c r="BI250" s="32" t="s">
        <v>39</v>
      </c>
      <c r="BJ250" s="27"/>
      <c r="BK250" s="33"/>
      <c r="BL250" s="32" t="s">
        <v>43</v>
      </c>
      <c r="BM250" s="32" t="s">
        <v>44</v>
      </c>
      <c r="BN250" s="27"/>
      <c r="BO250" s="27"/>
      <c r="BP250" s="32" t="s">
        <v>45</v>
      </c>
      <c r="BQ250" s="32" t="s">
        <v>44</v>
      </c>
      <c r="BR250" s="27"/>
      <c r="BS250" s="27"/>
      <c r="BT250" s="32" t="s">
        <v>46</v>
      </c>
      <c r="BU250" s="32" t="s">
        <v>47</v>
      </c>
      <c r="BV250" s="27"/>
      <c r="BW250" s="27"/>
      <c r="BX250" s="32" t="s">
        <v>46</v>
      </c>
      <c r="BY250" s="32" t="s">
        <v>41</v>
      </c>
      <c r="BZ250" s="27"/>
      <c r="CA250" s="27"/>
      <c r="CB250" s="32" t="s">
        <v>46</v>
      </c>
      <c r="CC250" s="32" t="s">
        <v>48</v>
      </c>
      <c r="CD250" s="27"/>
      <c r="CE250" s="27"/>
      <c r="CF250" s="32" t="s">
        <v>46</v>
      </c>
      <c r="CG250" s="32" t="s">
        <v>48</v>
      </c>
      <c r="CH250" s="27"/>
      <c r="CI250" s="27"/>
      <c r="CJ250" s="32" t="s">
        <v>46</v>
      </c>
      <c r="CK250" s="32" t="s">
        <v>39</v>
      </c>
      <c r="CL250" s="27"/>
      <c r="CM250" s="27"/>
      <c r="CN250" s="32" t="s">
        <v>49</v>
      </c>
      <c r="CO250" s="32" t="s">
        <v>39</v>
      </c>
      <c r="CP250" s="27"/>
      <c r="CQ250" s="27"/>
      <c r="CR250" s="32" t="s">
        <v>50</v>
      </c>
      <c r="CS250" s="32" t="s">
        <v>51</v>
      </c>
      <c r="CT250" s="27"/>
      <c r="CU250" s="27"/>
      <c r="CV250" s="32" t="s">
        <v>50</v>
      </c>
      <c r="CW250" s="32" t="s">
        <v>39</v>
      </c>
      <c r="CX250" s="27"/>
      <c r="CY250" s="27"/>
      <c r="CZ250" s="32" t="s">
        <v>50</v>
      </c>
      <c r="DA250" s="32" t="s">
        <v>39</v>
      </c>
      <c r="DB250" s="27"/>
      <c r="DC250" s="27"/>
      <c r="DD250" s="32" t="s">
        <v>59</v>
      </c>
      <c r="DE250" s="32" t="s">
        <v>60</v>
      </c>
      <c r="DF250" s="27"/>
      <c r="DG250" s="27"/>
      <c r="DH250" s="32" t="s">
        <v>52</v>
      </c>
      <c r="DI250" s="32" t="s">
        <v>53</v>
      </c>
      <c r="DJ250" s="27"/>
      <c r="DK250" s="27"/>
      <c r="DL250" s="1" t="s">
        <v>31</v>
      </c>
      <c r="DM250" s="33"/>
    </row>
    <row r="251" spans="1:118" s="42" customFormat="1" ht="15.75" customHeight="1" x14ac:dyDescent="0.25">
      <c r="A251" s="35">
        <v>250</v>
      </c>
      <c r="B251" s="35">
        <v>2</v>
      </c>
      <c r="C251" s="36" t="s">
        <v>237</v>
      </c>
      <c r="D251" s="37" t="s">
        <v>373</v>
      </c>
      <c r="E251" s="35">
        <v>353.50700000000001</v>
      </c>
      <c r="F251" s="35">
        <v>366.75099999999998</v>
      </c>
      <c r="G251" s="35">
        <v>-17.538</v>
      </c>
      <c r="H251" s="38">
        <v>195.04812000000001</v>
      </c>
      <c r="I251" s="39">
        <f t="shared" si="10"/>
        <v>177.51012</v>
      </c>
      <c r="J251" s="39">
        <f t="shared" si="9"/>
        <v>11.674000000000001</v>
      </c>
      <c r="K251" s="3">
        <f t="shared" si="11"/>
        <v>165.83611999999999</v>
      </c>
      <c r="L251" s="40" t="s">
        <v>28</v>
      </c>
      <c r="M251" s="40" t="s">
        <v>29</v>
      </c>
      <c r="N251" s="35"/>
      <c r="O251" s="35"/>
      <c r="P251" s="40" t="s">
        <v>30</v>
      </c>
      <c r="Q251" s="40" t="s">
        <v>34</v>
      </c>
      <c r="R251" s="35"/>
      <c r="S251" s="35"/>
      <c r="T251" s="40" t="s">
        <v>30</v>
      </c>
      <c r="U251" s="40" t="s">
        <v>32</v>
      </c>
      <c r="V251" s="35"/>
      <c r="W251" s="35"/>
      <c r="X251" s="35" t="s">
        <v>30</v>
      </c>
      <c r="Y251" s="35" t="s">
        <v>33</v>
      </c>
      <c r="Z251" s="35"/>
      <c r="AA251" s="35"/>
      <c r="AB251" s="40" t="s">
        <v>30</v>
      </c>
      <c r="AC251" s="40" t="s">
        <v>34</v>
      </c>
      <c r="AD251" s="35"/>
      <c r="AE251" s="35"/>
      <c r="AF251" s="40" t="s">
        <v>35</v>
      </c>
      <c r="AG251" s="40" t="s">
        <v>29</v>
      </c>
      <c r="AH251" s="35"/>
      <c r="AI251" s="35"/>
      <c r="AJ251" s="40" t="s">
        <v>36</v>
      </c>
      <c r="AK251" s="40" t="s">
        <v>37</v>
      </c>
      <c r="AL251" s="35"/>
      <c r="AM251" s="35"/>
      <c r="AN251" s="40" t="s">
        <v>38</v>
      </c>
      <c r="AO251" s="40" t="s">
        <v>39</v>
      </c>
      <c r="AP251" s="35"/>
      <c r="AQ251" s="35"/>
      <c r="AR251" s="40" t="s">
        <v>40</v>
      </c>
      <c r="AS251" s="40" t="s">
        <v>41</v>
      </c>
      <c r="AT251" s="35"/>
      <c r="AU251" s="35"/>
      <c r="AV251" s="35"/>
      <c r="AW251" s="35"/>
      <c r="AX251" s="35"/>
      <c r="AY251" s="35"/>
      <c r="AZ251" s="40" t="s">
        <v>42</v>
      </c>
      <c r="BA251" s="40" t="s">
        <v>39</v>
      </c>
      <c r="BB251" s="35">
        <v>1</v>
      </c>
      <c r="BC251" s="35">
        <v>8.7230000000000008</v>
      </c>
      <c r="BD251" s="40" t="s">
        <v>42</v>
      </c>
      <c r="BE251" s="40" t="s">
        <v>33</v>
      </c>
      <c r="BF251" s="35"/>
      <c r="BG251" s="35"/>
      <c r="BH251" s="40" t="s">
        <v>42</v>
      </c>
      <c r="BI251" s="40" t="s">
        <v>39</v>
      </c>
      <c r="BJ251" s="35"/>
      <c r="BK251" s="41"/>
      <c r="BL251" s="40" t="s">
        <v>43</v>
      </c>
      <c r="BM251" s="40" t="s">
        <v>44</v>
      </c>
      <c r="BN251" s="35"/>
      <c r="BO251" s="35"/>
      <c r="BP251" s="40" t="s">
        <v>45</v>
      </c>
      <c r="BQ251" s="40" t="s">
        <v>44</v>
      </c>
      <c r="BR251" s="35"/>
      <c r="BS251" s="35"/>
      <c r="BT251" s="40" t="s">
        <v>46</v>
      </c>
      <c r="BU251" s="40" t="s">
        <v>47</v>
      </c>
      <c r="BV251" s="35"/>
      <c r="BW251" s="35"/>
      <c r="BX251" s="40" t="s">
        <v>46</v>
      </c>
      <c r="BY251" s="40" t="s">
        <v>41</v>
      </c>
      <c r="BZ251" s="35"/>
      <c r="CA251" s="35"/>
      <c r="CB251" s="40" t="s">
        <v>46</v>
      </c>
      <c r="CC251" s="40" t="s">
        <v>48</v>
      </c>
      <c r="CD251" s="35"/>
      <c r="CE251" s="35"/>
      <c r="CF251" s="40" t="s">
        <v>46</v>
      </c>
      <c r="CG251" s="40" t="s">
        <v>48</v>
      </c>
      <c r="CH251" s="35"/>
      <c r="CI251" s="35"/>
      <c r="CJ251" s="40" t="s">
        <v>46</v>
      </c>
      <c r="CK251" s="40" t="s">
        <v>39</v>
      </c>
      <c r="CL251" s="35"/>
      <c r="CM251" s="35"/>
      <c r="CN251" s="40" t="s">
        <v>49</v>
      </c>
      <c r="CO251" s="40" t="s">
        <v>39</v>
      </c>
      <c r="CP251" s="35"/>
      <c r="CQ251" s="35"/>
      <c r="CR251" s="40" t="s">
        <v>50</v>
      </c>
      <c r="CS251" s="40" t="s">
        <v>51</v>
      </c>
      <c r="CT251" s="35"/>
      <c r="CU251" s="35"/>
      <c r="CV251" s="40" t="s">
        <v>50</v>
      </c>
      <c r="CW251" s="40" t="s">
        <v>39</v>
      </c>
      <c r="CX251" s="35">
        <v>1</v>
      </c>
      <c r="CY251" s="35">
        <v>0.73599999999999999</v>
      </c>
      <c r="CZ251" s="40" t="s">
        <v>50</v>
      </c>
      <c r="DA251" s="40" t="s">
        <v>39</v>
      </c>
      <c r="DB251" s="35"/>
      <c r="DC251" s="35"/>
      <c r="DD251" s="40" t="s">
        <v>59</v>
      </c>
      <c r="DE251" s="40" t="s">
        <v>60</v>
      </c>
      <c r="DF251" s="35"/>
      <c r="DG251" s="35"/>
      <c r="DH251" s="40" t="s">
        <v>52</v>
      </c>
      <c r="DI251" s="40" t="s">
        <v>53</v>
      </c>
      <c r="DJ251" s="35"/>
      <c r="DK251" s="35"/>
      <c r="DL251" s="40" t="s">
        <v>31</v>
      </c>
      <c r="DM251" s="41">
        <v>2.2149999999999999</v>
      </c>
      <c r="DN251" s="42" t="s">
        <v>518</v>
      </c>
    </row>
    <row r="252" spans="1:118" ht="15.75" customHeight="1" x14ac:dyDescent="0.25">
      <c r="A252" s="6">
        <v>251</v>
      </c>
      <c r="B252" s="6">
        <v>2</v>
      </c>
      <c r="C252" s="9" t="s">
        <v>238</v>
      </c>
      <c r="D252" s="8" t="s">
        <v>373</v>
      </c>
      <c r="E252" s="6">
        <v>932.48500000000001</v>
      </c>
      <c r="F252" s="6">
        <v>264.01900000000001</v>
      </c>
      <c r="G252" s="6">
        <v>602.96400000000006</v>
      </c>
      <c r="H252" s="10">
        <v>292.59683999999999</v>
      </c>
      <c r="I252" s="3">
        <f t="shared" si="10"/>
        <v>895.5608400000001</v>
      </c>
      <c r="J252" s="3">
        <f t="shared" si="9"/>
        <v>0</v>
      </c>
      <c r="K252" s="3">
        <f t="shared" si="11"/>
        <v>895.5608400000001</v>
      </c>
      <c r="L252" s="1" t="s">
        <v>28</v>
      </c>
      <c r="M252" s="1" t="s">
        <v>29</v>
      </c>
      <c r="N252" s="6"/>
      <c r="O252" s="6"/>
      <c r="P252" s="1" t="s">
        <v>30</v>
      </c>
      <c r="Q252" s="1" t="s">
        <v>34</v>
      </c>
      <c r="R252" s="6"/>
      <c r="S252" s="6"/>
      <c r="T252" s="1" t="s">
        <v>30</v>
      </c>
      <c r="U252" s="1" t="s">
        <v>32</v>
      </c>
      <c r="V252" s="6"/>
      <c r="W252" s="6"/>
      <c r="X252" s="6" t="s">
        <v>30</v>
      </c>
      <c r="Y252" s="6" t="s">
        <v>33</v>
      </c>
      <c r="Z252" s="6"/>
      <c r="AA252" s="6"/>
      <c r="AB252" s="1" t="s">
        <v>30</v>
      </c>
      <c r="AC252" s="1" t="s">
        <v>34</v>
      </c>
      <c r="AD252" s="6"/>
      <c r="AE252" s="6"/>
      <c r="AF252" s="1" t="s">
        <v>35</v>
      </c>
      <c r="AG252" s="1" t="s">
        <v>29</v>
      </c>
      <c r="AH252" s="6"/>
      <c r="AI252" s="6"/>
      <c r="AJ252" s="1" t="s">
        <v>36</v>
      </c>
      <c r="AK252" s="1" t="s">
        <v>37</v>
      </c>
      <c r="AL252" s="6"/>
      <c r="AM252" s="6"/>
      <c r="AN252" s="1" t="s">
        <v>38</v>
      </c>
      <c r="AO252" s="1" t="s">
        <v>39</v>
      </c>
      <c r="AP252" s="6"/>
      <c r="AQ252" s="6"/>
      <c r="AR252" s="1" t="s">
        <v>40</v>
      </c>
      <c r="AS252" s="1" t="s">
        <v>41</v>
      </c>
      <c r="AT252" s="6"/>
      <c r="AU252" s="6"/>
      <c r="AV252" s="6"/>
      <c r="AW252" s="6"/>
      <c r="AX252" s="6"/>
      <c r="AY252" s="6"/>
      <c r="AZ252" s="1" t="s">
        <v>42</v>
      </c>
      <c r="BA252" s="1" t="s">
        <v>39</v>
      </c>
      <c r="BB252" s="6"/>
      <c r="BC252" s="6"/>
      <c r="BD252" s="1" t="s">
        <v>42</v>
      </c>
      <c r="BE252" s="1" t="s">
        <v>33</v>
      </c>
      <c r="BF252" s="6"/>
      <c r="BG252" s="6"/>
      <c r="BH252" s="1" t="s">
        <v>42</v>
      </c>
      <c r="BI252" s="1" t="s">
        <v>39</v>
      </c>
      <c r="BJ252" s="6"/>
      <c r="BK252" s="11"/>
      <c r="BL252" s="1" t="s">
        <v>43</v>
      </c>
      <c r="BM252" s="1" t="s">
        <v>44</v>
      </c>
      <c r="BN252" s="6"/>
      <c r="BO252" s="6"/>
      <c r="BP252" s="1" t="s">
        <v>45</v>
      </c>
      <c r="BQ252" s="1" t="s">
        <v>44</v>
      </c>
      <c r="BR252" s="6"/>
      <c r="BS252" s="6"/>
      <c r="BT252" s="1" t="s">
        <v>46</v>
      </c>
      <c r="BU252" s="1" t="s">
        <v>47</v>
      </c>
      <c r="BV252" s="6"/>
      <c r="BW252" s="6"/>
      <c r="BX252" s="1" t="s">
        <v>46</v>
      </c>
      <c r="BY252" s="1" t="s">
        <v>41</v>
      </c>
      <c r="BZ252" s="6"/>
      <c r="CA252" s="6"/>
      <c r="CB252" s="1" t="s">
        <v>46</v>
      </c>
      <c r="CC252" s="1" t="s">
        <v>48</v>
      </c>
      <c r="CD252" s="6"/>
      <c r="CE252" s="6"/>
      <c r="CF252" s="1" t="s">
        <v>46</v>
      </c>
      <c r="CG252" s="1" t="s">
        <v>48</v>
      </c>
      <c r="CH252" s="6"/>
      <c r="CI252" s="6"/>
      <c r="CJ252" s="1" t="s">
        <v>46</v>
      </c>
      <c r="CK252" s="1" t="s">
        <v>39</v>
      </c>
      <c r="CL252" s="6"/>
      <c r="CM252" s="6"/>
      <c r="CN252" s="1" t="s">
        <v>49</v>
      </c>
      <c r="CO252" s="1" t="s">
        <v>39</v>
      </c>
      <c r="CP252" s="6"/>
      <c r="CQ252" s="6"/>
      <c r="CR252" s="1" t="s">
        <v>50</v>
      </c>
      <c r="CS252" s="1" t="s">
        <v>51</v>
      </c>
      <c r="CT252" s="6"/>
      <c r="CU252" s="6"/>
      <c r="CV252" s="1" t="s">
        <v>50</v>
      </c>
      <c r="CW252" s="1" t="s">
        <v>39</v>
      </c>
      <c r="CX252" s="6"/>
      <c r="CY252" s="6"/>
      <c r="CZ252" s="1" t="s">
        <v>50</v>
      </c>
      <c r="DA252" s="1" t="s">
        <v>39</v>
      </c>
      <c r="DB252" s="6"/>
      <c r="DC252" s="6"/>
      <c r="DD252" s="1" t="s">
        <v>59</v>
      </c>
      <c r="DE252" s="1" t="s">
        <v>60</v>
      </c>
      <c r="DF252" s="6"/>
      <c r="DG252" s="6"/>
      <c r="DH252" s="1" t="s">
        <v>52</v>
      </c>
      <c r="DI252" s="1" t="s">
        <v>53</v>
      </c>
      <c r="DJ252" s="6"/>
      <c r="DK252" s="6"/>
      <c r="DL252" s="1" t="s">
        <v>31</v>
      </c>
      <c r="DM252" s="11"/>
    </row>
    <row r="253" spans="1:118" ht="15.75" customHeight="1" x14ac:dyDescent="0.25">
      <c r="A253" s="6">
        <v>252</v>
      </c>
      <c r="B253" s="6">
        <v>2</v>
      </c>
      <c r="C253" s="9" t="s">
        <v>239</v>
      </c>
      <c r="D253" s="8" t="s">
        <v>373</v>
      </c>
      <c r="E253" s="6">
        <v>248.04499999999999</v>
      </c>
      <c r="F253" s="6">
        <v>4.7750000000000004</v>
      </c>
      <c r="G253" s="6">
        <v>243.27</v>
      </c>
      <c r="H253" s="10">
        <v>94.7988</v>
      </c>
      <c r="I253" s="3">
        <f t="shared" si="10"/>
        <v>338.06880000000001</v>
      </c>
      <c r="J253" s="3">
        <f t="shared" si="9"/>
        <v>0</v>
      </c>
      <c r="K253" s="3">
        <f t="shared" si="11"/>
        <v>338.06880000000001</v>
      </c>
      <c r="L253" s="1" t="s">
        <v>28</v>
      </c>
      <c r="M253" s="1" t="s">
        <v>29</v>
      </c>
      <c r="N253" s="6"/>
      <c r="O253" s="6"/>
      <c r="P253" s="1" t="s">
        <v>30</v>
      </c>
      <c r="Q253" s="1" t="s">
        <v>34</v>
      </c>
      <c r="R253" s="6"/>
      <c r="S253" s="6"/>
      <c r="T253" s="1" t="s">
        <v>30</v>
      </c>
      <c r="U253" s="1" t="s">
        <v>32</v>
      </c>
      <c r="V253" s="6"/>
      <c r="W253" s="6"/>
      <c r="X253" s="6" t="s">
        <v>30</v>
      </c>
      <c r="Y253" s="6" t="s">
        <v>33</v>
      </c>
      <c r="Z253" s="6"/>
      <c r="AA253" s="6"/>
      <c r="AB253" s="1" t="s">
        <v>30</v>
      </c>
      <c r="AC253" s="1" t="s">
        <v>34</v>
      </c>
      <c r="AD253" s="6"/>
      <c r="AE253" s="6"/>
      <c r="AF253" s="1" t="s">
        <v>35</v>
      </c>
      <c r="AG253" s="1" t="s">
        <v>29</v>
      </c>
      <c r="AH253" s="6"/>
      <c r="AI253" s="6"/>
      <c r="AJ253" s="1" t="s">
        <v>36</v>
      </c>
      <c r="AK253" s="1" t="s">
        <v>37</v>
      </c>
      <c r="AL253" s="6"/>
      <c r="AM253" s="6"/>
      <c r="AN253" s="1" t="s">
        <v>38</v>
      </c>
      <c r="AO253" s="1" t="s">
        <v>39</v>
      </c>
      <c r="AP253" s="6"/>
      <c r="AQ253" s="6"/>
      <c r="AR253" s="1" t="s">
        <v>40</v>
      </c>
      <c r="AS253" s="1" t="s">
        <v>41</v>
      </c>
      <c r="AT253" s="6"/>
      <c r="AU253" s="6"/>
      <c r="AV253" s="6"/>
      <c r="AW253" s="6"/>
      <c r="AX253" s="6"/>
      <c r="AY253" s="6"/>
      <c r="AZ253" s="1" t="s">
        <v>42</v>
      </c>
      <c r="BA253" s="1" t="s">
        <v>39</v>
      </c>
      <c r="BB253" s="6"/>
      <c r="BC253" s="6"/>
      <c r="BD253" s="1" t="s">
        <v>42</v>
      </c>
      <c r="BE253" s="1" t="s">
        <v>33</v>
      </c>
      <c r="BF253" s="6"/>
      <c r="BG253" s="6"/>
      <c r="BH253" s="1" t="s">
        <v>42</v>
      </c>
      <c r="BI253" s="1" t="s">
        <v>39</v>
      </c>
      <c r="BJ253" s="6"/>
      <c r="BK253" s="11"/>
      <c r="BL253" s="1" t="s">
        <v>43</v>
      </c>
      <c r="BM253" s="1" t="s">
        <v>44</v>
      </c>
      <c r="BN253" s="6"/>
      <c r="BO253" s="6"/>
      <c r="BP253" s="1" t="s">
        <v>45</v>
      </c>
      <c r="BQ253" s="1" t="s">
        <v>44</v>
      </c>
      <c r="BR253" s="6"/>
      <c r="BS253" s="6"/>
      <c r="BT253" s="1" t="s">
        <v>46</v>
      </c>
      <c r="BU253" s="1" t="s">
        <v>47</v>
      </c>
      <c r="BV253" s="6"/>
      <c r="BW253" s="6"/>
      <c r="BX253" s="1" t="s">
        <v>46</v>
      </c>
      <c r="BY253" s="1" t="s">
        <v>41</v>
      </c>
      <c r="BZ253" s="6"/>
      <c r="CA253" s="6"/>
      <c r="CB253" s="1" t="s">
        <v>46</v>
      </c>
      <c r="CC253" s="1" t="s">
        <v>48</v>
      </c>
      <c r="CD253" s="6"/>
      <c r="CE253" s="6"/>
      <c r="CF253" s="1" t="s">
        <v>46</v>
      </c>
      <c r="CG253" s="1" t="s">
        <v>48</v>
      </c>
      <c r="CH253" s="6"/>
      <c r="CI253" s="6"/>
      <c r="CJ253" s="1" t="s">
        <v>46</v>
      </c>
      <c r="CK253" s="1" t="s">
        <v>39</v>
      </c>
      <c r="CL253" s="6"/>
      <c r="CM253" s="6"/>
      <c r="CN253" s="1" t="s">
        <v>49</v>
      </c>
      <c r="CO253" s="1" t="s">
        <v>39</v>
      </c>
      <c r="CP253" s="6"/>
      <c r="CQ253" s="6"/>
      <c r="CR253" s="1" t="s">
        <v>50</v>
      </c>
      <c r="CS253" s="1" t="s">
        <v>51</v>
      </c>
      <c r="CT253" s="6"/>
      <c r="CU253" s="6"/>
      <c r="CV253" s="1" t="s">
        <v>50</v>
      </c>
      <c r="CW253" s="1" t="s">
        <v>39</v>
      </c>
      <c r="CX253" s="6"/>
      <c r="CY253" s="6"/>
      <c r="CZ253" s="1" t="s">
        <v>50</v>
      </c>
      <c r="DA253" s="1" t="s">
        <v>39</v>
      </c>
      <c r="DB253" s="6"/>
      <c r="DC253" s="6"/>
      <c r="DD253" s="1" t="s">
        <v>59</v>
      </c>
      <c r="DE253" s="1" t="s">
        <v>60</v>
      </c>
      <c r="DF253" s="6"/>
      <c r="DG253" s="6"/>
      <c r="DH253" s="1" t="s">
        <v>52</v>
      </c>
      <c r="DI253" s="1" t="s">
        <v>53</v>
      </c>
      <c r="DJ253" s="6"/>
      <c r="DK253" s="6"/>
      <c r="DL253" s="1" t="s">
        <v>31</v>
      </c>
      <c r="DM253" s="11"/>
    </row>
    <row r="254" spans="1:118" ht="15.75" customHeight="1" x14ac:dyDescent="0.25">
      <c r="A254" s="6">
        <v>253</v>
      </c>
      <c r="B254" s="6">
        <v>2</v>
      </c>
      <c r="C254" s="9" t="s">
        <v>240</v>
      </c>
      <c r="D254" s="8" t="s">
        <v>373</v>
      </c>
      <c r="E254" s="6">
        <v>710.78399999999999</v>
      </c>
      <c r="F254" s="6">
        <v>42.661999999999999</v>
      </c>
      <c r="G254" s="6">
        <v>656.87199999999996</v>
      </c>
      <c r="H254" s="10">
        <v>278.32463999999999</v>
      </c>
      <c r="I254" s="3">
        <f t="shared" si="10"/>
        <v>935.19663999999989</v>
      </c>
      <c r="J254" s="3">
        <f t="shared" si="9"/>
        <v>0</v>
      </c>
      <c r="K254" s="3">
        <f t="shared" si="11"/>
        <v>935.19663999999989</v>
      </c>
      <c r="L254" s="1" t="s">
        <v>28</v>
      </c>
      <c r="M254" s="1" t="s">
        <v>29</v>
      </c>
      <c r="N254" s="6"/>
      <c r="O254" s="6"/>
      <c r="P254" s="1" t="s">
        <v>30</v>
      </c>
      <c r="Q254" s="1" t="s">
        <v>34</v>
      </c>
      <c r="R254" s="6"/>
      <c r="S254" s="6"/>
      <c r="T254" s="1" t="s">
        <v>30</v>
      </c>
      <c r="U254" s="1" t="s">
        <v>32</v>
      </c>
      <c r="V254" s="6"/>
      <c r="W254" s="6"/>
      <c r="X254" s="6" t="s">
        <v>30</v>
      </c>
      <c r="Y254" s="6" t="s">
        <v>33</v>
      </c>
      <c r="Z254" s="6"/>
      <c r="AA254" s="6"/>
      <c r="AB254" s="1" t="s">
        <v>30</v>
      </c>
      <c r="AC254" s="1" t="s">
        <v>34</v>
      </c>
      <c r="AD254" s="6"/>
      <c r="AE254" s="6"/>
      <c r="AF254" s="1" t="s">
        <v>35</v>
      </c>
      <c r="AG254" s="1" t="s">
        <v>29</v>
      </c>
      <c r="AH254" s="6"/>
      <c r="AI254" s="6"/>
      <c r="AJ254" s="1" t="s">
        <v>36</v>
      </c>
      <c r="AK254" s="1" t="s">
        <v>37</v>
      </c>
      <c r="AL254" s="6"/>
      <c r="AM254" s="6"/>
      <c r="AN254" s="1" t="s">
        <v>38</v>
      </c>
      <c r="AO254" s="1" t="s">
        <v>39</v>
      </c>
      <c r="AP254" s="6"/>
      <c r="AQ254" s="6"/>
      <c r="AR254" s="1" t="s">
        <v>40</v>
      </c>
      <c r="AS254" s="1" t="s">
        <v>41</v>
      </c>
      <c r="AT254" s="6"/>
      <c r="AU254" s="6"/>
      <c r="AV254" s="6"/>
      <c r="AW254" s="6"/>
      <c r="AX254" s="6"/>
      <c r="AY254" s="6"/>
      <c r="AZ254" s="1" t="s">
        <v>42</v>
      </c>
      <c r="BA254" s="1" t="s">
        <v>39</v>
      </c>
      <c r="BB254" s="6"/>
      <c r="BC254" s="6"/>
      <c r="BD254" s="1" t="s">
        <v>42</v>
      </c>
      <c r="BE254" s="1" t="s">
        <v>33</v>
      </c>
      <c r="BF254" s="6"/>
      <c r="BG254" s="6"/>
      <c r="BH254" s="1" t="s">
        <v>42</v>
      </c>
      <c r="BI254" s="1" t="s">
        <v>39</v>
      </c>
      <c r="BJ254" s="6"/>
      <c r="BK254" s="11"/>
      <c r="BL254" s="1" t="s">
        <v>43</v>
      </c>
      <c r="BM254" s="1" t="s">
        <v>44</v>
      </c>
      <c r="BN254" s="6"/>
      <c r="BO254" s="6"/>
      <c r="BP254" s="1" t="s">
        <v>45</v>
      </c>
      <c r="BQ254" s="1" t="s">
        <v>44</v>
      </c>
      <c r="BR254" s="6"/>
      <c r="BS254" s="6"/>
      <c r="BT254" s="1" t="s">
        <v>46</v>
      </c>
      <c r="BU254" s="1" t="s">
        <v>47</v>
      </c>
      <c r="BV254" s="6"/>
      <c r="BW254" s="6"/>
      <c r="BX254" s="1" t="s">
        <v>46</v>
      </c>
      <c r="BY254" s="1" t="s">
        <v>41</v>
      </c>
      <c r="BZ254" s="6"/>
      <c r="CA254" s="6"/>
      <c r="CB254" s="1" t="s">
        <v>46</v>
      </c>
      <c r="CC254" s="1" t="s">
        <v>48</v>
      </c>
      <c r="CD254" s="6"/>
      <c r="CE254" s="6"/>
      <c r="CF254" s="1" t="s">
        <v>46</v>
      </c>
      <c r="CG254" s="1" t="s">
        <v>48</v>
      </c>
      <c r="CH254" s="6"/>
      <c r="CI254" s="6"/>
      <c r="CJ254" s="1" t="s">
        <v>46</v>
      </c>
      <c r="CK254" s="1" t="s">
        <v>39</v>
      </c>
      <c r="CL254" s="6"/>
      <c r="CM254" s="6"/>
      <c r="CN254" s="1" t="s">
        <v>49</v>
      </c>
      <c r="CO254" s="1" t="s">
        <v>39</v>
      </c>
      <c r="CP254" s="6"/>
      <c r="CQ254" s="6"/>
      <c r="CR254" s="1" t="s">
        <v>50</v>
      </c>
      <c r="CS254" s="1" t="s">
        <v>51</v>
      </c>
      <c r="CT254" s="6"/>
      <c r="CU254" s="6"/>
      <c r="CV254" s="1" t="s">
        <v>50</v>
      </c>
      <c r="CW254" s="1" t="s">
        <v>39</v>
      </c>
      <c r="CX254" s="6"/>
      <c r="CY254" s="6"/>
      <c r="CZ254" s="1" t="s">
        <v>50</v>
      </c>
      <c r="DA254" s="1" t="s">
        <v>39</v>
      </c>
      <c r="DB254" s="6"/>
      <c r="DC254" s="6"/>
      <c r="DD254" s="1" t="s">
        <v>59</v>
      </c>
      <c r="DE254" s="1" t="s">
        <v>60</v>
      </c>
      <c r="DF254" s="6"/>
      <c r="DG254" s="6"/>
      <c r="DH254" s="1" t="s">
        <v>52</v>
      </c>
      <c r="DI254" s="1" t="s">
        <v>53</v>
      </c>
      <c r="DJ254" s="6"/>
      <c r="DK254" s="6"/>
      <c r="DL254" s="1" t="s">
        <v>31</v>
      </c>
      <c r="DM254" s="11"/>
    </row>
    <row r="255" spans="1:118" ht="15.75" customHeight="1" x14ac:dyDescent="0.25">
      <c r="A255" s="6">
        <v>254</v>
      </c>
      <c r="B255" s="6">
        <v>2</v>
      </c>
      <c r="C255" s="9" t="s">
        <v>241</v>
      </c>
      <c r="D255" s="8" t="s">
        <v>373</v>
      </c>
      <c r="E255" s="6">
        <v>107.06699999999999</v>
      </c>
      <c r="F255" s="6">
        <v>72.572999999999993</v>
      </c>
      <c r="G255" s="6">
        <v>34.494</v>
      </c>
      <c r="H255" s="10">
        <v>103.42536</v>
      </c>
      <c r="I255" s="3">
        <f t="shared" si="10"/>
        <v>137.91935999999998</v>
      </c>
      <c r="J255" s="3">
        <f t="shared" si="9"/>
        <v>0</v>
      </c>
      <c r="K255" s="3">
        <f t="shared" si="11"/>
        <v>137.91935999999998</v>
      </c>
      <c r="L255" s="1" t="s">
        <v>28</v>
      </c>
      <c r="M255" s="1" t="s">
        <v>29</v>
      </c>
      <c r="N255" s="6"/>
      <c r="O255" s="6"/>
      <c r="P255" s="1" t="s">
        <v>30</v>
      </c>
      <c r="Q255" s="1" t="s">
        <v>34</v>
      </c>
      <c r="R255" s="6"/>
      <c r="S255" s="6"/>
      <c r="T255" s="1" t="s">
        <v>30</v>
      </c>
      <c r="U255" s="1" t="s">
        <v>32</v>
      </c>
      <c r="V255" s="6"/>
      <c r="W255" s="6"/>
      <c r="X255" s="6" t="s">
        <v>30</v>
      </c>
      <c r="Y255" s="6" t="s">
        <v>33</v>
      </c>
      <c r="Z255" s="6"/>
      <c r="AA255" s="6"/>
      <c r="AB255" s="1" t="s">
        <v>30</v>
      </c>
      <c r="AC255" s="1" t="s">
        <v>34</v>
      </c>
      <c r="AD255" s="6"/>
      <c r="AE255" s="6"/>
      <c r="AF255" s="1" t="s">
        <v>35</v>
      </c>
      <c r="AG255" s="1" t="s">
        <v>29</v>
      </c>
      <c r="AH255" s="6"/>
      <c r="AI255" s="6"/>
      <c r="AJ255" s="1" t="s">
        <v>36</v>
      </c>
      <c r="AK255" s="1" t="s">
        <v>37</v>
      </c>
      <c r="AL255" s="6"/>
      <c r="AM255" s="6"/>
      <c r="AN255" s="1" t="s">
        <v>38</v>
      </c>
      <c r="AO255" s="1" t="s">
        <v>39</v>
      </c>
      <c r="AP255" s="6"/>
      <c r="AQ255" s="6"/>
      <c r="AR255" s="1" t="s">
        <v>40</v>
      </c>
      <c r="AS255" s="1" t="s">
        <v>41</v>
      </c>
      <c r="AT255" s="6"/>
      <c r="AU255" s="6"/>
      <c r="AV255" s="6"/>
      <c r="AW255" s="6"/>
      <c r="AX255" s="6"/>
      <c r="AY255" s="6"/>
      <c r="AZ255" s="1" t="s">
        <v>42</v>
      </c>
      <c r="BA255" s="1" t="s">
        <v>39</v>
      </c>
      <c r="BB255" s="6"/>
      <c r="BC255" s="6"/>
      <c r="BD255" s="1" t="s">
        <v>42</v>
      </c>
      <c r="BE255" s="1" t="s">
        <v>33</v>
      </c>
      <c r="BF255" s="6"/>
      <c r="BG255" s="6"/>
      <c r="BH255" s="1" t="s">
        <v>42</v>
      </c>
      <c r="BI255" s="1" t="s">
        <v>39</v>
      </c>
      <c r="BJ255" s="6"/>
      <c r="BK255" s="11"/>
      <c r="BL255" s="1" t="s">
        <v>43</v>
      </c>
      <c r="BM255" s="1" t="s">
        <v>44</v>
      </c>
      <c r="BN255" s="6"/>
      <c r="BO255" s="6"/>
      <c r="BP255" s="1" t="s">
        <v>45</v>
      </c>
      <c r="BQ255" s="1" t="s">
        <v>44</v>
      </c>
      <c r="BR255" s="6"/>
      <c r="BS255" s="6"/>
      <c r="BT255" s="1" t="s">
        <v>46</v>
      </c>
      <c r="BU255" s="1" t="s">
        <v>47</v>
      </c>
      <c r="BV255" s="6"/>
      <c r="BW255" s="6"/>
      <c r="BX255" s="1" t="s">
        <v>46</v>
      </c>
      <c r="BY255" s="1" t="s">
        <v>41</v>
      </c>
      <c r="BZ255" s="6"/>
      <c r="CA255" s="6"/>
      <c r="CB255" s="1" t="s">
        <v>46</v>
      </c>
      <c r="CC255" s="1" t="s">
        <v>48</v>
      </c>
      <c r="CD255" s="6"/>
      <c r="CE255" s="6"/>
      <c r="CF255" s="1" t="s">
        <v>46</v>
      </c>
      <c r="CG255" s="1" t="s">
        <v>48</v>
      </c>
      <c r="CH255" s="6"/>
      <c r="CI255" s="6"/>
      <c r="CJ255" s="1" t="s">
        <v>46</v>
      </c>
      <c r="CK255" s="1" t="s">
        <v>39</v>
      </c>
      <c r="CL255" s="6"/>
      <c r="CM255" s="6"/>
      <c r="CN255" s="1" t="s">
        <v>49</v>
      </c>
      <c r="CO255" s="1" t="s">
        <v>39</v>
      </c>
      <c r="CP255" s="6"/>
      <c r="CQ255" s="6"/>
      <c r="CR255" s="1" t="s">
        <v>50</v>
      </c>
      <c r="CS255" s="1" t="s">
        <v>51</v>
      </c>
      <c r="CT255" s="6"/>
      <c r="CU255" s="6"/>
      <c r="CV255" s="1" t="s">
        <v>50</v>
      </c>
      <c r="CW255" s="1" t="s">
        <v>39</v>
      </c>
      <c r="CX255" s="6"/>
      <c r="CY255" s="6"/>
      <c r="CZ255" s="1" t="s">
        <v>50</v>
      </c>
      <c r="DA255" s="1" t="s">
        <v>39</v>
      </c>
      <c r="DB255" s="6"/>
      <c r="DC255" s="6"/>
      <c r="DD255" s="1" t="s">
        <v>59</v>
      </c>
      <c r="DE255" s="1" t="s">
        <v>60</v>
      </c>
      <c r="DF255" s="6"/>
      <c r="DG255" s="6"/>
      <c r="DH255" s="1" t="s">
        <v>52</v>
      </c>
      <c r="DI255" s="1" t="s">
        <v>53</v>
      </c>
      <c r="DJ255" s="6"/>
      <c r="DK255" s="6"/>
      <c r="DL255" s="1" t="s">
        <v>31</v>
      </c>
      <c r="DM255" s="11"/>
    </row>
    <row r="256" spans="1:118" s="12" customFormat="1" ht="15.75" customHeight="1" x14ac:dyDescent="0.25">
      <c r="A256" s="6">
        <v>255</v>
      </c>
      <c r="B256" s="6">
        <v>2</v>
      </c>
      <c r="C256" s="9" t="s">
        <v>242</v>
      </c>
      <c r="D256" s="8" t="s">
        <v>373</v>
      </c>
      <c r="E256" s="6">
        <v>15.477</v>
      </c>
      <c r="F256" s="6">
        <v>2.8140000000000001</v>
      </c>
      <c r="G256" s="6">
        <v>1.8720000000000001</v>
      </c>
      <c r="H256" s="10">
        <v>198.80256</v>
      </c>
      <c r="I256" s="3">
        <f t="shared" si="10"/>
        <v>200.67456000000001</v>
      </c>
      <c r="J256" s="3">
        <f t="shared" si="9"/>
        <v>0</v>
      </c>
      <c r="K256" s="3">
        <f t="shared" si="11"/>
        <v>200.67456000000001</v>
      </c>
      <c r="L256" s="1" t="s">
        <v>28</v>
      </c>
      <c r="M256" s="1" t="s">
        <v>29</v>
      </c>
      <c r="N256" s="6"/>
      <c r="O256" s="6"/>
      <c r="P256" s="1" t="s">
        <v>30</v>
      </c>
      <c r="Q256" s="1" t="s">
        <v>34</v>
      </c>
      <c r="R256" s="6"/>
      <c r="S256" s="6"/>
      <c r="T256" s="1" t="s">
        <v>30</v>
      </c>
      <c r="U256" s="1" t="s">
        <v>32</v>
      </c>
      <c r="V256" s="6"/>
      <c r="W256" s="6"/>
      <c r="X256" s="6" t="s">
        <v>30</v>
      </c>
      <c r="Y256" s="6" t="s">
        <v>33</v>
      </c>
      <c r="Z256" s="6"/>
      <c r="AA256" s="6"/>
      <c r="AB256" s="1" t="s">
        <v>30</v>
      </c>
      <c r="AC256" s="1" t="s">
        <v>34</v>
      </c>
      <c r="AD256" s="6"/>
      <c r="AE256" s="6"/>
      <c r="AF256" s="1" t="s">
        <v>35</v>
      </c>
      <c r="AG256" s="1" t="s">
        <v>29</v>
      </c>
      <c r="AH256" s="6"/>
      <c r="AI256" s="6"/>
      <c r="AJ256" s="1" t="s">
        <v>36</v>
      </c>
      <c r="AK256" s="1" t="s">
        <v>37</v>
      </c>
      <c r="AL256" s="6"/>
      <c r="AM256" s="6"/>
      <c r="AN256" s="1" t="s">
        <v>38</v>
      </c>
      <c r="AO256" s="1" t="s">
        <v>39</v>
      </c>
      <c r="AP256" s="6"/>
      <c r="AQ256" s="6"/>
      <c r="AR256" s="1" t="s">
        <v>40</v>
      </c>
      <c r="AS256" s="1" t="s">
        <v>41</v>
      </c>
      <c r="AT256" s="6"/>
      <c r="AU256" s="6"/>
      <c r="AV256" s="6"/>
      <c r="AW256" s="6"/>
      <c r="AX256" s="6"/>
      <c r="AY256" s="6"/>
      <c r="AZ256" s="1" t="s">
        <v>42</v>
      </c>
      <c r="BA256" s="1" t="s">
        <v>39</v>
      </c>
      <c r="BB256" s="6"/>
      <c r="BC256" s="6"/>
      <c r="BD256" s="1" t="s">
        <v>42</v>
      </c>
      <c r="BE256" s="1" t="s">
        <v>33</v>
      </c>
      <c r="BF256" s="6"/>
      <c r="BG256" s="6"/>
      <c r="BH256" s="1" t="s">
        <v>42</v>
      </c>
      <c r="BI256" s="1" t="s">
        <v>39</v>
      </c>
      <c r="BJ256" s="6"/>
      <c r="BK256" s="11"/>
      <c r="BL256" s="1" t="s">
        <v>43</v>
      </c>
      <c r="BM256" s="1" t="s">
        <v>44</v>
      </c>
      <c r="BN256" s="6"/>
      <c r="BO256" s="6"/>
      <c r="BP256" s="1" t="s">
        <v>45</v>
      </c>
      <c r="BQ256" s="1" t="s">
        <v>44</v>
      </c>
      <c r="BR256" s="6"/>
      <c r="BS256" s="6"/>
      <c r="BT256" s="1" t="s">
        <v>46</v>
      </c>
      <c r="BU256" s="1" t="s">
        <v>47</v>
      </c>
      <c r="BV256" s="6"/>
      <c r="BW256" s="6"/>
      <c r="BX256" s="1" t="s">
        <v>46</v>
      </c>
      <c r="BY256" s="1" t="s">
        <v>41</v>
      </c>
      <c r="BZ256" s="6"/>
      <c r="CA256" s="6"/>
      <c r="CB256" s="1" t="s">
        <v>46</v>
      </c>
      <c r="CC256" s="1" t="s">
        <v>48</v>
      </c>
      <c r="CD256" s="6"/>
      <c r="CE256" s="6"/>
      <c r="CF256" s="1" t="s">
        <v>46</v>
      </c>
      <c r="CG256" s="1" t="s">
        <v>48</v>
      </c>
      <c r="CH256" s="6"/>
      <c r="CI256" s="6"/>
      <c r="CJ256" s="1" t="s">
        <v>46</v>
      </c>
      <c r="CK256" s="1" t="s">
        <v>39</v>
      </c>
      <c r="CL256" s="6"/>
      <c r="CM256" s="6"/>
      <c r="CN256" s="1" t="s">
        <v>49</v>
      </c>
      <c r="CO256" s="1" t="s">
        <v>39</v>
      </c>
      <c r="CP256" s="6"/>
      <c r="CQ256" s="6"/>
      <c r="CR256" s="1" t="s">
        <v>50</v>
      </c>
      <c r="CS256" s="1" t="s">
        <v>51</v>
      </c>
      <c r="CT256" s="6"/>
      <c r="CU256" s="6"/>
      <c r="CV256" s="1" t="s">
        <v>50</v>
      </c>
      <c r="CW256" s="1" t="s">
        <v>39</v>
      </c>
      <c r="CX256" s="6"/>
      <c r="CY256" s="6"/>
      <c r="CZ256" s="1" t="s">
        <v>50</v>
      </c>
      <c r="DA256" s="1" t="s">
        <v>39</v>
      </c>
      <c r="DB256" s="6"/>
      <c r="DC256" s="6"/>
      <c r="DD256" s="1" t="s">
        <v>59</v>
      </c>
      <c r="DE256" s="1" t="s">
        <v>60</v>
      </c>
      <c r="DF256" s="6"/>
      <c r="DG256" s="6"/>
      <c r="DH256" s="1" t="s">
        <v>52</v>
      </c>
      <c r="DI256" s="1" t="s">
        <v>53</v>
      </c>
      <c r="DJ256" s="6"/>
      <c r="DK256" s="6"/>
      <c r="DL256" s="1" t="s">
        <v>31</v>
      </c>
      <c r="DM256" s="11"/>
    </row>
    <row r="257" spans="1:118" s="34" customFormat="1" ht="15.75" customHeight="1" x14ac:dyDescent="0.25">
      <c r="A257" s="27">
        <v>256</v>
      </c>
      <c r="B257" s="27">
        <v>2</v>
      </c>
      <c r="C257" s="28" t="s">
        <v>449</v>
      </c>
      <c r="D257" s="29" t="s">
        <v>373</v>
      </c>
      <c r="E257" s="27">
        <v>-84.775999999999996</v>
      </c>
      <c r="F257" s="27">
        <v>61.134999999999998</v>
      </c>
      <c r="G257" s="27">
        <v>-148.20599999999999</v>
      </c>
      <c r="H257" s="30">
        <v>42.100200000000001</v>
      </c>
      <c r="I257" s="31">
        <f t="shared" si="10"/>
        <v>-106.10579999999999</v>
      </c>
      <c r="J257" s="31">
        <f t="shared" si="9"/>
        <v>0</v>
      </c>
      <c r="K257" s="3">
        <f t="shared" si="11"/>
        <v>-106.10579999999999</v>
      </c>
      <c r="L257" s="32" t="s">
        <v>28</v>
      </c>
      <c r="M257" s="32" t="s">
        <v>29</v>
      </c>
      <c r="N257" s="27"/>
      <c r="O257" s="27"/>
      <c r="P257" s="32" t="s">
        <v>30</v>
      </c>
      <c r="Q257" s="32" t="s">
        <v>34</v>
      </c>
      <c r="R257" s="27"/>
      <c r="S257" s="27"/>
      <c r="T257" s="32" t="s">
        <v>30</v>
      </c>
      <c r="U257" s="32" t="s">
        <v>32</v>
      </c>
      <c r="V257" s="27"/>
      <c r="W257" s="27"/>
      <c r="X257" s="27" t="s">
        <v>30</v>
      </c>
      <c r="Y257" s="27" t="s">
        <v>33</v>
      </c>
      <c r="Z257" s="27"/>
      <c r="AA257" s="27"/>
      <c r="AB257" s="32" t="s">
        <v>30</v>
      </c>
      <c r="AC257" s="32" t="s">
        <v>34</v>
      </c>
      <c r="AD257" s="27"/>
      <c r="AE257" s="27"/>
      <c r="AF257" s="32" t="s">
        <v>35</v>
      </c>
      <c r="AG257" s="32" t="s">
        <v>29</v>
      </c>
      <c r="AH257" s="27"/>
      <c r="AI257" s="27"/>
      <c r="AJ257" s="32" t="s">
        <v>36</v>
      </c>
      <c r="AK257" s="32" t="s">
        <v>37</v>
      </c>
      <c r="AL257" s="27"/>
      <c r="AM257" s="27"/>
      <c r="AN257" s="32" t="s">
        <v>38</v>
      </c>
      <c r="AO257" s="32" t="s">
        <v>39</v>
      </c>
      <c r="AP257" s="27"/>
      <c r="AQ257" s="27"/>
      <c r="AR257" s="32" t="s">
        <v>40</v>
      </c>
      <c r="AS257" s="32" t="s">
        <v>41</v>
      </c>
      <c r="AT257" s="27"/>
      <c r="AU257" s="27"/>
      <c r="AV257" s="27"/>
      <c r="AW257" s="27"/>
      <c r="AX257" s="27"/>
      <c r="AY257" s="27"/>
      <c r="AZ257" s="32" t="s">
        <v>42</v>
      </c>
      <c r="BA257" s="32" t="s">
        <v>39</v>
      </c>
      <c r="BB257" s="27"/>
      <c r="BC257" s="27"/>
      <c r="BD257" s="32" t="s">
        <v>42</v>
      </c>
      <c r="BE257" s="32" t="s">
        <v>33</v>
      </c>
      <c r="BF257" s="27"/>
      <c r="BG257" s="27"/>
      <c r="BH257" s="32" t="s">
        <v>42</v>
      </c>
      <c r="BI257" s="32" t="s">
        <v>39</v>
      </c>
      <c r="BJ257" s="27"/>
      <c r="BK257" s="33"/>
      <c r="BL257" s="32" t="s">
        <v>43</v>
      </c>
      <c r="BM257" s="32" t="s">
        <v>44</v>
      </c>
      <c r="BN257" s="27"/>
      <c r="BO257" s="27"/>
      <c r="BP257" s="32" t="s">
        <v>45</v>
      </c>
      <c r="BQ257" s="32" t="s">
        <v>44</v>
      </c>
      <c r="BR257" s="27"/>
      <c r="BS257" s="27"/>
      <c r="BT257" s="32" t="s">
        <v>46</v>
      </c>
      <c r="BU257" s="32" t="s">
        <v>47</v>
      </c>
      <c r="BV257" s="27"/>
      <c r="BW257" s="27"/>
      <c r="BX257" s="32" t="s">
        <v>46</v>
      </c>
      <c r="BY257" s="32" t="s">
        <v>41</v>
      </c>
      <c r="BZ257" s="27"/>
      <c r="CA257" s="27"/>
      <c r="CB257" s="32" t="s">
        <v>46</v>
      </c>
      <c r="CC257" s="32" t="s">
        <v>48</v>
      </c>
      <c r="CD257" s="27"/>
      <c r="CE257" s="27"/>
      <c r="CF257" s="32" t="s">
        <v>46</v>
      </c>
      <c r="CG257" s="32" t="s">
        <v>48</v>
      </c>
      <c r="CH257" s="27"/>
      <c r="CI257" s="27"/>
      <c r="CJ257" s="32" t="s">
        <v>46</v>
      </c>
      <c r="CK257" s="32" t="s">
        <v>39</v>
      </c>
      <c r="CL257" s="27"/>
      <c r="CM257" s="27"/>
      <c r="CN257" s="32" t="s">
        <v>49</v>
      </c>
      <c r="CO257" s="32" t="s">
        <v>39</v>
      </c>
      <c r="CP257" s="27"/>
      <c r="CQ257" s="27"/>
      <c r="CR257" s="32" t="s">
        <v>50</v>
      </c>
      <c r="CS257" s="32" t="s">
        <v>51</v>
      </c>
      <c r="CT257" s="27"/>
      <c r="CU257" s="27"/>
      <c r="CV257" s="32" t="s">
        <v>50</v>
      </c>
      <c r="CW257" s="32" t="s">
        <v>39</v>
      </c>
      <c r="CX257" s="27"/>
      <c r="CY257" s="27"/>
      <c r="CZ257" s="32" t="s">
        <v>50</v>
      </c>
      <c r="DA257" s="32" t="s">
        <v>39</v>
      </c>
      <c r="DB257" s="27"/>
      <c r="DC257" s="27"/>
      <c r="DD257" s="32" t="s">
        <v>59</v>
      </c>
      <c r="DE257" s="32" t="s">
        <v>60</v>
      </c>
      <c r="DF257" s="27"/>
      <c r="DG257" s="27"/>
      <c r="DH257" s="32" t="s">
        <v>52</v>
      </c>
      <c r="DI257" s="32" t="s">
        <v>53</v>
      </c>
      <c r="DJ257" s="27"/>
      <c r="DK257" s="27"/>
      <c r="DL257" s="1" t="s">
        <v>31</v>
      </c>
      <c r="DM257" s="33"/>
    </row>
    <row r="258" spans="1:118" s="34" customFormat="1" ht="15.75" customHeight="1" x14ac:dyDescent="0.25">
      <c r="A258" s="27">
        <v>257</v>
      </c>
      <c r="B258" s="27">
        <v>2</v>
      </c>
      <c r="C258" s="28" t="s">
        <v>450</v>
      </c>
      <c r="D258" s="29" t="s">
        <v>373</v>
      </c>
      <c r="E258" s="27">
        <v>-13.146000000000001</v>
      </c>
      <c r="F258" s="27">
        <v>0</v>
      </c>
      <c r="G258" s="27">
        <v>-13.146000000000001</v>
      </c>
      <c r="H258" s="30">
        <v>6.1570799999999997</v>
      </c>
      <c r="I258" s="31">
        <f t="shared" si="10"/>
        <v>-6.9889200000000011</v>
      </c>
      <c r="J258" s="31">
        <f t="shared" ref="J258:J321" si="12">O258+S258+W258+AA258+AE258+AI258+AM258+AQ258+AU258+AY258+BC258+BG258+BK258+BO258+BS258+BW258+CA258+CE258+CI258+CM258+CQ258+CU258+CY258+DC258+DG258+DK258+DM258</f>
        <v>0</v>
      </c>
      <c r="K258" s="3">
        <f t="shared" si="11"/>
        <v>-6.9889200000000011</v>
      </c>
      <c r="L258" s="32" t="s">
        <v>28</v>
      </c>
      <c r="M258" s="32" t="s">
        <v>29</v>
      </c>
      <c r="N258" s="27"/>
      <c r="O258" s="27"/>
      <c r="P258" s="32" t="s">
        <v>30</v>
      </c>
      <c r="Q258" s="32" t="s">
        <v>34</v>
      </c>
      <c r="R258" s="27"/>
      <c r="S258" s="27"/>
      <c r="T258" s="32" t="s">
        <v>30</v>
      </c>
      <c r="U258" s="32" t="s">
        <v>32</v>
      </c>
      <c r="V258" s="27"/>
      <c r="W258" s="27"/>
      <c r="X258" s="27" t="s">
        <v>30</v>
      </c>
      <c r="Y258" s="27" t="s">
        <v>33</v>
      </c>
      <c r="Z258" s="27"/>
      <c r="AA258" s="27"/>
      <c r="AB258" s="32" t="s">
        <v>30</v>
      </c>
      <c r="AC258" s="32" t="s">
        <v>34</v>
      </c>
      <c r="AD258" s="27"/>
      <c r="AE258" s="27"/>
      <c r="AF258" s="32" t="s">
        <v>35</v>
      </c>
      <c r="AG258" s="32" t="s">
        <v>29</v>
      </c>
      <c r="AH258" s="27"/>
      <c r="AI258" s="27"/>
      <c r="AJ258" s="32" t="s">
        <v>36</v>
      </c>
      <c r="AK258" s="32" t="s">
        <v>37</v>
      </c>
      <c r="AL258" s="27"/>
      <c r="AM258" s="27"/>
      <c r="AN258" s="32" t="s">
        <v>38</v>
      </c>
      <c r="AO258" s="32" t="s">
        <v>39</v>
      </c>
      <c r="AP258" s="27"/>
      <c r="AQ258" s="27"/>
      <c r="AR258" s="32" t="s">
        <v>40</v>
      </c>
      <c r="AS258" s="32" t="s">
        <v>41</v>
      </c>
      <c r="AT258" s="27"/>
      <c r="AU258" s="27"/>
      <c r="AV258" s="27"/>
      <c r="AW258" s="27"/>
      <c r="AX258" s="27"/>
      <c r="AY258" s="27"/>
      <c r="AZ258" s="32" t="s">
        <v>42</v>
      </c>
      <c r="BA258" s="32" t="s">
        <v>39</v>
      </c>
      <c r="BB258" s="27"/>
      <c r="BC258" s="27"/>
      <c r="BD258" s="32" t="s">
        <v>42</v>
      </c>
      <c r="BE258" s="32" t="s">
        <v>33</v>
      </c>
      <c r="BF258" s="27"/>
      <c r="BG258" s="27"/>
      <c r="BH258" s="32" t="s">
        <v>42</v>
      </c>
      <c r="BI258" s="32" t="s">
        <v>39</v>
      </c>
      <c r="BJ258" s="27"/>
      <c r="BK258" s="33"/>
      <c r="BL258" s="32" t="s">
        <v>43</v>
      </c>
      <c r="BM258" s="32" t="s">
        <v>44</v>
      </c>
      <c r="BN258" s="27"/>
      <c r="BO258" s="27"/>
      <c r="BP258" s="32" t="s">
        <v>45</v>
      </c>
      <c r="BQ258" s="32" t="s">
        <v>44</v>
      </c>
      <c r="BR258" s="27"/>
      <c r="BS258" s="27"/>
      <c r="BT258" s="32" t="s">
        <v>46</v>
      </c>
      <c r="BU258" s="32" t="s">
        <v>47</v>
      </c>
      <c r="BV258" s="27"/>
      <c r="BW258" s="27"/>
      <c r="BX258" s="32" t="s">
        <v>46</v>
      </c>
      <c r="BY258" s="32" t="s">
        <v>41</v>
      </c>
      <c r="BZ258" s="27"/>
      <c r="CA258" s="27"/>
      <c r="CB258" s="32" t="s">
        <v>46</v>
      </c>
      <c r="CC258" s="32" t="s">
        <v>48</v>
      </c>
      <c r="CD258" s="27"/>
      <c r="CE258" s="27"/>
      <c r="CF258" s="32" t="s">
        <v>46</v>
      </c>
      <c r="CG258" s="32" t="s">
        <v>48</v>
      </c>
      <c r="CH258" s="27"/>
      <c r="CI258" s="27"/>
      <c r="CJ258" s="32" t="s">
        <v>46</v>
      </c>
      <c r="CK258" s="32" t="s">
        <v>39</v>
      </c>
      <c r="CL258" s="27"/>
      <c r="CM258" s="27"/>
      <c r="CN258" s="32" t="s">
        <v>49</v>
      </c>
      <c r="CO258" s="32" t="s">
        <v>39</v>
      </c>
      <c r="CP258" s="27"/>
      <c r="CQ258" s="27"/>
      <c r="CR258" s="32" t="s">
        <v>50</v>
      </c>
      <c r="CS258" s="32" t="s">
        <v>51</v>
      </c>
      <c r="CT258" s="27"/>
      <c r="CU258" s="27"/>
      <c r="CV258" s="32" t="s">
        <v>50</v>
      </c>
      <c r="CW258" s="32" t="s">
        <v>39</v>
      </c>
      <c r="CX258" s="27"/>
      <c r="CY258" s="27"/>
      <c r="CZ258" s="32" t="s">
        <v>50</v>
      </c>
      <c r="DA258" s="32" t="s">
        <v>39</v>
      </c>
      <c r="DB258" s="27"/>
      <c r="DC258" s="27"/>
      <c r="DD258" s="32" t="s">
        <v>59</v>
      </c>
      <c r="DE258" s="32" t="s">
        <v>60</v>
      </c>
      <c r="DF258" s="27"/>
      <c r="DG258" s="27"/>
      <c r="DH258" s="32" t="s">
        <v>52</v>
      </c>
      <c r="DI258" s="32" t="s">
        <v>53</v>
      </c>
      <c r="DJ258" s="27"/>
      <c r="DK258" s="27"/>
      <c r="DL258" s="1" t="s">
        <v>31</v>
      </c>
      <c r="DM258" s="33"/>
    </row>
    <row r="259" spans="1:118" s="34" customFormat="1" ht="15.75" customHeight="1" x14ac:dyDescent="0.25">
      <c r="A259" s="27">
        <v>258</v>
      </c>
      <c r="B259" s="27">
        <v>2</v>
      </c>
      <c r="C259" s="28" t="s">
        <v>243</v>
      </c>
      <c r="D259" s="29" t="s">
        <v>373</v>
      </c>
      <c r="E259" s="27">
        <v>-271.14100000000002</v>
      </c>
      <c r="F259" s="27">
        <v>9.7149999999999999</v>
      </c>
      <c r="G259" s="27">
        <v>-283.73599999999999</v>
      </c>
      <c r="H259" s="30">
        <v>107.52719999999999</v>
      </c>
      <c r="I259" s="31">
        <f t="shared" ref="I259:I322" si="13">(G259+H259)</f>
        <v>-176.2088</v>
      </c>
      <c r="J259" s="31">
        <f t="shared" si="12"/>
        <v>0</v>
      </c>
      <c r="K259" s="3">
        <f t="shared" ref="K259:K322" si="14">I259-J259</f>
        <v>-176.2088</v>
      </c>
      <c r="L259" s="32" t="s">
        <v>28</v>
      </c>
      <c r="M259" s="32" t="s">
        <v>29</v>
      </c>
      <c r="N259" s="27"/>
      <c r="O259" s="27"/>
      <c r="P259" s="32" t="s">
        <v>30</v>
      </c>
      <c r="Q259" s="32" t="s">
        <v>34</v>
      </c>
      <c r="R259" s="27"/>
      <c r="S259" s="27"/>
      <c r="T259" s="32" t="s">
        <v>30</v>
      </c>
      <c r="U259" s="32" t="s">
        <v>32</v>
      </c>
      <c r="V259" s="27"/>
      <c r="W259" s="27"/>
      <c r="X259" s="27" t="s">
        <v>30</v>
      </c>
      <c r="Y259" s="27" t="s">
        <v>33</v>
      </c>
      <c r="Z259" s="27"/>
      <c r="AA259" s="27"/>
      <c r="AB259" s="32" t="s">
        <v>30</v>
      </c>
      <c r="AC259" s="32" t="s">
        <v>34</v>
      </c>
      <c r="AD259" s="27"/>
      <c r="AE259" s="27"/>
      <c r="AF259" s="32" t="s">
        <v>35</v>
      </c>
      <c r="AG259" s="32" t="s">
        <v>29</v>
      </c>
      <c r="AH259" s="27"/>
      <c r="AI259" s="27"/>
      <c r="AJ259" s="32" t="s">
        <v>36</v>
      </c>
      <c r="AK259" s="32" t="s">
        <v>37</v>
      </c>
      <c r="AL259" s="27"/>
      <c r="AM259" s="27"/>
      <c r="AN259" s="32" t="s">
        <v>38</v>
      </c>
      <c r="AO259" s="32" t="s">
        <v>39</v>
      </c>
      <c r="AP259" s="27"/>
      <c r="AQ259" s="27"/>
      <c r="AR259" s="32" t="s">
        <v>40</v>
      </c>
      <c r="AS259" s="32" t="s">
        <v>41</v>
      </c>
      <c r="AT259" s="27"/>
      <c r="AU259" s="27"/>
      <c r="AV259" s="27"/>
      <c r="AW259" s="27"/>
      <c r="AX259" s="27"/>
      <c r="AY259" s="27"/>
      <c r="AZ259" s="32" t="s">
        <v>42</v>
      </c>
      <c r="BA259" s="32" t="s">
        <v>39</v>
      </c>
      <c r="BB259" s="27"/>
      <c r="BC259" s="27"/>
      <c r="BD259" s="32" t="s">
        <v>42</v>
      </c>
      <c r="BE259" s="32" t="s">
        <v>33</v>
      </c>
      <c r="BF259" s="27"/>
      <c r="BG259" s="27"/>
      <c r="BH259" s="32" t="s">
        <v>42</v>
      </c>
      <c r="BI259" s="32" t="s">
        <v>39</v>
      </c>
      <c r="BJ259" s="27"/>
      <c r="BK259" s="33"/>
      <c r="BL259" s="32" t="s">
        <v>43</v>
      </c>
      <c r="BM259" s="32" t="s">
        <v>44</v>
      </c>
      <c r="BN259" s="27"/>
      <c r="BO259" s="27"/>
      <c r="BP259" s="32" t="s">
        <v>45</v>
      </c>
      <c r="BQ259" s="32" t="s">
        <v>44</v>
      </c>
      <c r="BR259" s="27"/>
      <c r="BS259" s="27"/>
      <c r="BT259" s="32" t="s">
        <v>46</v>
      </c>
      <c r="BU259" s="32" t="s">
        <v>47</v>
      </c>
      <c r="BV259" s="27"/>
      <c r="BW259" s="27"/>
      <c r="BX259" s="32" t="s">
        <v>46</v>
      </c>
      <c r="BY259" s="32" t="s">
        <v>41</v>
      </c>
      <c r="BZ259" s="27"/>
      <c r="CA259" s="27"/>
      <c r="CB259" s="32" t="s">
        <v>46</v>
      </c>
      <c r="CC259" s="32" t="s">
        <v>48</v>
      </c>
      <c r="CD259" s="27"/>
      <c r="CE259" s="27"/>
      <c r="CF259" s="32" t="s">
        <v>46</v>
      </c>
      <c r="CG259" s="32" t="s">
        <v>48</v>
      </c>
      <c r="CH259" s="27"/>
      <c r="CI259" s="27"/>
      <c r="CJ259" s="32" t="s">
        <v>46</v>
      </c>
      <c r="CK259" s="32" t="s">
        <v>39</v>
      </c>
      <c r="CL259" s="27"/>
      <c r="CM259" s="27"/>
      <c r="CN259" s="32" t="s">
        <v>49</v>
      </c>
      <c r="CO259" s="32" t="s">
        <v>39</v>
      </c>
      <c r="CP259" s="27"/>
      <c r="CQ259" s="27"/>
      <c r="CR259" s="32" t="s">
        <v>50</v>
      </c>
      <c r="CS259" s="32" t="s">
        <v>51</v>
      </c>
      <c r="CT259" s="27"/>
      <c r="CU259" s="27"/>
      <c r="CV259" s="32" t="s">
        <v>50</v>
      </c>
      <c r="CW259" s="32" t="s">
        <v>39</v>
      </c>
      <c r="CX259" s="27"/>
      <c r="CY259" s="27"/>
      <c r="CZ259" s="32" t="s">
        <v>50</v>
      </c>
      <c r="DA259" s="32" t="s">
        <v>39</v>
      </c>
      <c r="DB259" s="27"/>
      <c r="DC259" s="27"/>
      <c r="DD259" s="32" t="s">
        <v>59</v>
      </c>
      <c r="DE259" s="32" t="s">
        <v>60</v>
      </c>
      <c r="DF259" s="27"/>
      <c r="DG259" s="27"/>
      <c r="DH259" s="32" t="s">
        <v>52</v>
      </c>
      <c r="DI259" s="32" t="s">
        <v>53</v>
      </c>
      <c r="DJ259" s="27"/>
      <c r="DK259" s="27"/>
      <c r="DL259" s="1" t="s">
        <v>31</v>
      </c>
      <c r="DM259" s="33"/>
    </row>
    <row r="260" spans="1:118" ht="15.75" customHeight="1" x14ac:dyDescent="0.25">
      <c r="A260" s="6">
        <v>259</v>
      </c>
      <c r="B260" s="6">
        <v>2</v>
      </c>
      <c r="C260" s="9" t="s">
        <v>244</v>
      </c>
      <c r="D260" s="8" t="s">
        <v>373</v>
      </c>
      <c r="E260" s="6">
        <v>293.14699999999999</v>
      </c>
      <c r="F260" s="6">
        <v>44.216000000000001</v>
      </c>
      <c r="G260" s="6">
        <v>248.93100000000001</v>
      </c>
      <c r="H260" s="10">
        <v>132.39264</v>
      </c>
      <c r="I260" s="3">
        <f t="shared" si="13"/>
        <v>381.32364000000001</v>
      </c>
      <c r="J260" s="3">
        <f t="shared" si="12"/>
        <v>0</v>
      </c>
      <c r="K260" s="3">
        <f t="shared" si="14"/>
        <v>381.32364000000001</v>
      </c>
      <c r="L260" s="1" t="s">
        <v>28</v>
      </c>
      <c r="M260" s="1" t="s">
        <v>29</v>
      </c>
      <c r="N260" s="6"/>
      <c r="O260" s="6"/>
      <c r="P260" s="1" t="s">
        <v>30</v>
      </c>
      <c r="Q260" s="1" t="s">
        <v>34</v>
      </c>
      <c r="R260" s="6"/>
      <c r="S260" s="6"/>
      <c r="T260" s="1" t="s">
        <v>30</v>
      </c>
      <c r="U260" s="1" t="s">
        <v>32</v>
      </c>
      <c r="V260" s="6"/>
      <c r="W260" s="6"/>
      <c r="X260" s="6" t="s">
        <v>30</v>
      </c>
      <c r="Y260" s="6" t="s">
        <v>33</v>
      </c>
      <c r="Z260" s="6"/>
      <c r="AA260" s="6"/>
      <c r="AB260" s="1" t="s">
        <v>30</v>
      </c>
      <c r="AC260" s="1" t="s">
        <v>34</v>
      </c>
      <c r="AD260" s="6"/>
      <c r="AE260" s="6"/>
      <c r="AF260" s="1" t="s">
        <v>35</v>
      </c>
      <c r="AG260" s="1" t="s">
        <v>29</v>
      </c>
      <c r="AH260" s="6"/>
      <c r="AI260" s="6"/>
      <c r="AJ260" s="1" t="s">
        <v>36</v>
      </c>
      <c r="AK260" s="1" t="s">
        <v>37</v>
      </c>
      <c r="AL260" s="6"/>
      <c r="AM260" s="6"/>
      <c r="AN260" s="1" t="s">
        <v>38</v>
      </c>
      <c r="AO260" s="1" t="s">
        <v>39</v>
      </c>
      <c r="AP260" s="6"/>
      <c r="AQ260" s="6"/>
      <c r="AR260" s="1" t="s">
        <v>40</v>
      </c>
      <c r="AS260" s="1" t="s">
        <v>41</v>
      </c>
      <c r="AT260" s="6"/>
      <c r="AU260" s="6"/>
      <c r="AV260" s="6"/>
      <c r="AW260" s="6"/>
      <c r="AX260" s="6"/>
      <c r="AY260" s="6"/>
      <c r="AZ260" s="1" t="s">
        <v>42</v>
      </c>
      <c r="BA260" s="1" t="s">
        <v>39</v>
      </c>
      <c r="BB260" s="6"/>
      <c r="BC260" s="6"/>
      <c r="BD260" s="1" t="s">
        <v>42</v>
      </c>
      <c r="BE260" s="1" t="s">
        <v>33</v>
      </c>
      <c r="BF260" s="6"/>
      <c r="BG260" s="6"/>
      <c r="BH260" s="1" t="s">
        <v>42</v>
      </c>
      <c r="BI260" s="1" t="s">
        <v>39</v>
      </c>
      <c r="BJ260" s="6"/>
      <c r="BK260" s="11"/>
      <c r="BL260" s="1" t="s">
        <v>43</v>
      </c>
      <c r="BM260" s="1" t="s">
        <v>44</v>
      </c>
      <c r="BN260" s="6"/>
      <c r="BO260" s="6"/>
      <c r="BP260" s="1" t="s">
        <v>45</v>
      </c>
      <c r="BQ260" s="1" t="s">
        <v>44</v>
      </c>
      <c r="BR260" s="6"/>
      <c r="BS260" s="6"/>
      <c r="BT260" s="1" t="s">
        <v>46</v>
      </c>
      <c r="BU260" s="1" t="s">
        <v>47</v>
      </c>
      <c r="BV260" s="6"/>
      <c r="BW260" s="6"/>
      <c r="BX260" s="1" t="s">
        <v>46</v>
      </c>
      <c r="BY260" s="1" t="s">
        <v>41</v>
      </c>
      <c r="BZ260" s="6"/>
      <c r="CA260" s="6"/>
      <c r="CB260" s="1" t="s">
        <v>46</v>
      </c>
      <c r="CC260" s="1" t="s">
        <v>48</v>
      </c>
      <c r="CD260" s="6"/>
      <c r="CE260" s="6"/>
      <c r="CF260" s="1" t="s">
        <v>46</v>
      </c>
      <c r="CG260" s="1" t="s">
        <v>48</v>
      </c>
      <c r="CH260" s="6"/>
      <c r="CI260" s="6"/>
      <c r="CJ260" s="1" t="s">
        <v>46</v>
      </c>
      <c r="CK260" s="1" t="s">
        <v>39</v>
      </c>
      <c r="CL260" s="6"/>
      <c r="CM260" s="6"/>
      <c r="CN260" s="1" t="s">
        <v>49</v>
      </c>
      <c r="CO260" s="1" t="s">
        <v>39</v>
      </c>
      <c r="CP260" s="6"/>
      <c r="CQ260" s="6"/>
      <c r="CR260" s="1" t="s">
        <v>50</v>
      </c>
      <c r="CS260" s="1" t="s">
        <v>51</v>
      </c>
      <c r="CT260" s="6"/>
      <c r="CU260" s="6"/>
      <c r="CV260" s="1" t="s">
        <v>50</v>
      </c>
      <c r="CW260" s="1" t="s">
        <v>39</v>
      </c>
      <c r="CX260" s="6"/>
      <c r="CY260" s="6"/>
      <c r="CZ260" s="1" t="s">
        <v>50</v>
      </c>
      <c r="DA260" s="1" t="s">
        <v>39</v>
      </c>
      <c r="DB260" s="6"/>
      <c r="DC260" s="6"/>
      <c r="DD260" s="1" t="s">
        <v>59</v>
      </c>
      <c r="DE260" s="1" t="s">
        <v>60</v>
      </c>
      <c r="DF260" s="6"/>
      <c r="DG260" s="6"/>
      <c r="DH260" s="1" t="s">
        <v>52</v>
      </c>
      <c r="DI260" s="1" t="s">
        <v>53</v>
      </c>
      <c r="DJ260" s="6"/>
      <c r="DK260" s="6"/>
      <c r="DL260" s="1" t="s">
        <v>31</v>
      </c>
      <c r="DM260" s="11"/>
    </row>
    <row r="261" spans="1:118" s="42" customFormat="1" ht="15.75" customHeight="1" x14ac:dyDescent="0.25">
      <c r="A261" s="35">
        <v>260</v>
      </c>
      <c r="B261" s="35">
        <v>2</v>
      </c>
      <c r="C261" s="36" t="s">
        <v>245</v>
      </c>
      <c r="D261" s="37" t="s">
        <v>373</v>
      </c>
      <c r="E261" s="35">
        <v>187.655</v>
      </c>
      <c r="F261" s="35">
        <v>5.2270000000000003</v>
      </c>
      <c r="G261" s="35">
        <v>181.19399999999999</v>
      </c>
      <c r="H261" s="38">
        <v>90.345960000000005</v>
      </c>
      <c r="I261" s="39">
        <f t="shared" si="13"/>
        <v>271.53996000000001</v>
      </c>
      <c r="J261" s="39">
        <f t="shared" si="12"/>
        <v>232.05199999999999</v>
      </c>
      <c r="K261" s="3">
        <f t="shared" si="14"/>
        <v>39.487960000000015</v>
      </c>
      <c r="L261" s="40" t="s">
        <v>28</v>
      </c>
      <c r="M261" s="40" t="s">
        <v>29</v>
      </c>
      <c r="N261" s="35"/>
      <c r="O261" s="35"/>
      <c r="P261" s="40" t="s">
        <v>30</v>
      </c>
      <c r="Q261" s="40" t="s">
        <v>34</v>
      </c>
      <c r="R261" s="35"/>
      <c r="S261" s="35"/>
      <c r="T261" s="40" t="s">
        <v>30</v>
      </c>
      <c r="U261" s="40" t="s">
        <v>32</v>
      </c>
      <c r="V261" s="35"/>
      <c r="W261" s="35"/>
      <c r="X261" s="35" t="s">
        <v>30</v>
      </c>
      <c r="Y261" s="35" t="s">
        <v>33</v>
      </c>
      <c r="Z261" s="35"/>
      <c r="AA261" s="35"/>
      <c r="AB261" s="40" t="s">
        <v>30</v>
      </c>
      <c r="AC261" s="40" t="s">
        <v>34</v>
      </c>
      <c r="AD261" s="35"/>
      <c r="AE261" s="35"/>
      <c r="AF261" s="40" t="s">
        <v>35</v>
      </c>
      <c r="AG261" s="40" t="s">
        <v>29</v>
      </c>
      <c r="AH261" s="35"/>
      <c r="AI261" s="35"/>
      <c r="AJ261" s="40" t="s">
        <v>36</v>
      </c>
      <c r="AK261" s="40" t="s">
        <v>37</v>
      </c>
      <c r="AL261" s="35">
        <v>9.5000000000000001E-2</v>
      </c>
      <c r="AM261" s="35">
        <v>221.11099999999999</v>
      </c>
      <c r="AN261" s="40" t="s">
        <v>38</v>
      </c>
      <c r="AO261" s="40" t="s">
        <v>39</v>
      </c>
      <c r="AP261" s="35"/>
      <c r="AQ261" s="35"/>
      <c r="AR261" s="40" t="s">
        <v>40</v>
      </c>
      <c r="AS261" s="40" t="s">
        <v>41</v>
      </c>
      <c r="AT261" s="35"/>
      <c r="AU261" s="35"/>
      <c r="AV261" s="35"/>
      <c r="AW261" s="35"/>
      <c r="AX261" s="35"/>
      <c r="AY261" s="35"/>
      <c r="AZ261" s="40" t="s">
        <v>42</v>
      </c>
      <c r="BA261" s="40" t="s">
        <v>39</v>
      </c>
      <c r="BB261" s="35"/>
      <c r="BC261" s="35"/>
      <c r="BD261" s="40" t="s">
        <v>42</v>
      </c>
      <c r="BE261" s="40" t="s">
        <v>33</v>
      </c>
      <c r="BF261" s="35"/>
      <c r="BG261" s="35"/>
      <c r="BH261" s="40" t="s">
        <v>42</v>
      </c>
      <c r="BI261" s="40" t="s">
        <v>39</v>
      </c>
      <c r="BJ261" s="35"/>
      <c r="BK261" s="41"/>
      <c r="BL261" s="40" t="s">
        <v>43</v>
      </c>
      <c r="BM261" s="40" t="s">
        <v>44</v>
      </c>
      <c r="BN261" s="35"/>
      <c r="BO261" s="35"/>
      <c r="BP261" s="40" t="s">
        <v>45</v>
      </c>
      <c r="BQ261" s="40" t="s">
        <v>44</v>
      </c>
      <c r="BR261" s="35"/>
      <c r="BS261" s="35"/>
      <c r="BT261" s="40" t="s">
        <v>46</v>
      </c>
      <c r="BU261" s="40" t="s">
        <v>47</v>
      </c>
      <c r="BV261" s="35"/>
      <c r="BW261" s="35"/>
      <c r="BX261" s="40" t="s">
        <v>46</v>
      </c>
      <c r="BY261" s="40" t="s">
        <v>41</v>
      </c>
      <c r="BZ261" s="35">
        <v>8.0000000000000002E-3</v>
      </c>
      <c r="CA261" s="35">
        <v>10.941000000000001</v>
      </c>
      <c r="CB261" s="40" t="s">
        <v>46</v>
      </c>
      <c r="CC261" s="40" t="s">
        <v>48</v>
      </c>
      <c r="CD261" s="35"/>
      <c r="CE261" s="35"/>
      <c r="CF261" s="40" t="s">
        <v>46</v>
      </c>
      <c r="CG261" s="40" t="s">
        <v>48</v>
      </c>
      <c r="CH261" s="35"/>
      <c r="CI261" s="35"/>
      <c r="CJ261" s="40" t="s">
        <v>46</v>
      </c>
      <c r="CK261" s="40" t="s">
        <v>39</v>
      </c>
      <c r="CL261" s="35"/>
      <c r="CM261" s="35"/>
      <c r="CN261" s="40" t="s">
        <v>49</v>
      </c>
      <c r="CO261" s="40" t="s">
        <v>39</v>
      </c>
      <c r="CP261" s="35"/>
      <c r="CQ261" s="35"/>
      <c r="CR261" s="40" t="s">
        <v>50</v>
      </c>
      <c r="CS261" s="40" t="s">
        <v>51</v>
      </c>
      <c r="CT261" s="35"/>
      <c r="CU261" s="35"/>
      <c r="CV261" s="40" t="s">
        <v>50</v>
      </c>
      <c r="CW261" s="40" t="s">
        <v>39</v>
      </c>
      <c r="CX261" s="35"/>
      <c r="CY261" s="35"/>
      <c r="CZ261" s="40" t="s">
        <v>50</v>
      </c>
      <c r="DA261" s="40" t="s">
        <v>39</v>
      </c>
      <c r="DB261" s="35"/>
      <c r="DC261" s="35"/>
      <c r="DD261" s="40" t="s">
        <v>59</v>
      </c>
      <c r="DE261" s="40" t="s">
        <v>60</v>
      </c>
      <c r="DF261" s="35"/>
      <c r="DG261" s="35"/>
      <c r="DH261" s="40" t="s">
        <v>52</v>
      </c>
      <c r="DI261" s="40" t="s">
        <v>53</v>
      </c>
      <c r="DJ261" s="35"/>
      <c r="DK261" s="35"/>
      <c r="DL261" s="40" t="s">
        <v>31</v>
      </c>
      <c r="DM261" s="41"/>
    </row>
    <row r="262" spans="1:118" ht="15.75" customHeight="1" x14ac:dyDescent="0.25">
      <c r="A262" s="6">
        <v>261</v>
      </c>
      <c r="B262" s="6">
        <v>1</v>
      </c>
      <c r="C262" s="9" t="s">
        <v>246</v>
      </c>
      <c r="D262" s="8" t="s">
        <v>373</v>
      </c>
      <c r="E262" s="6">
        <v>35.756</v>
      </c>
      <c r="F262" s="6">
        <v>0</v>
      </c>
      <c r="G262" s="6">
        <v>34.755000000000003</v>
      </c>
      <c r="H262" s="10">
        <v>29.448599999999999</v>
      </c>
      <c r="I262" s="3">
        <f t="shared" si="13"/>
        <v>64.203599999999994</v>
      </c>
      <c r="J262" s="3">
        <f t="shared" si="12"/>
        <v>0</v>
      </c>
      <c r="K262" s="3">
        <f t="shared" si="14"/>
        <v>64.203599999999994</v>
      </c>
      <c r="L262" s="1" t="s">
        <v>28</v>
      </c>
      <c r="M262" s="1" t="s">
        <v>29</v>
      </c>
      <c r="N262" s="6"/>
      <c r="O262" s="6"/>
      <c r="P262" s="1" t="s">
        <v>30</v>
      </c>
      <c r="Q262" s="1" t="s">
        <v>34</v>
      </c>
      <c r="R262" s="6"/>
      <c r="S262" s="6"/>
      <c r="T262" s="1" t="s">
        <v>30</v>
      </c>
      <c r="U262" s="1" t="s">
        <v>32</v>
      </c>
      <c r="V262" s="6"/>
      <c r="W262" s="6"/>
      <c r="X262" s="6" t="s">
        <v>30</v>
      </c>
      <c r="Y262" s="6" t="s">
        <v>33</v>
      </c>
      <c r="Z262" s="6"/>
      <c r="AA262" s="6"/>
      <c r="AB262" s="1" t="s">
        <v>30</v>
      </c>
      <c r="AC262" s="1" t="s">
        <v>34</v>
      </c>
      <c r="AD262" s="6"/>
      <c r="AE262" s="6"/>
      <c r="AF262" s="1" t="s">
        <v>35</v>
      </c>
      <c r="AG262" s="1" t="s">
        <v>29</v>
      </c>
      <c r="AH262" s="6"/>
      <c r="AI262" s="6"/>
      <c r="AJ262" s="1" t="s">
        <v>36</v>
      </c>
      <c r="AK262" s="1" t="s">
        <v>37</v>
      </c>
      <c r="AL262" s="6"/>
      <c r="AM262" s="6"/>
      <c r="AN262" s="1" t="s">
        <v>38</v>
      </c>
      <c r="AO262" s="1" t="s">
        <v>39</v>
      </c>
      <c r="AP262" s="6"/>
      <c r="AQ262" s="6"/>
      <c r="AR262" s="1" t="s">
        <v>40</v>
      </c>
      <c r="AS262" s="1" t="s">
        <v>41</v>
      </c>
      <c r="AT262" s="6"/>
      <c r="AU262" s="6"/>
      <c r="AV262" s="6"/>
      <c r="AW262" s="6"/>
      <c r="AX262" s="6"/>
      <c r="AY262" s="6"/>
      <c r="AZ262" s="1" t="s">
        <v>42</v>
      </c>
      <c r="BA262" s="1" t="s">
        <v>39</v>
      </c>
      <c r="BB262" s="6"/>
      <c r="BC262" s="6"/>
      <c r="BD262" s="1" t="s">
        <v>42</v>
      </c>
      <c r="BE262" s="1" t="s">
        <v>33</v>
      </c>
      <c r="BF262" s="6"/>
      <c r="BG262" s="6"/>
      <c r="BH262" s="1" t="s">
        <v>42</v>
      </c>
      <c r="BI262" s="1" t="s">
        <v>39</v>
      </c>
      <c r="BJ262" s="6"/>
      <c r="BK262" s="11"/>
      <c r="BL262" s="1" t="s">
        <v>43</v>
      </c>
      <c r="BM262" s="1" t="s">
        <v>44</v>
      </c>
      <c r="BN262" s="6"/>
      <c r="BO262" s="6"/>
      <c r="BP262" s="1" t="s">
        <v>45</v>
      </c>
      <c r="BQ262" s="1" t="s">
        <v>44</v>
      </c>
      <c r="BR262" s="6"/>
      <c r="BS262" s="6"/>
      <c r="BT262" s="1" t="s">
        <v>46</v>
      </c>
      <c r="BU262" s="1" t="s">
        <v>47</v>
      </c>
      <c r="BV262" s="6"/>
      <c r="BW262" s="6"/>
      <c r="BX262" s="1" t="s">
        <v>46</v>
      </c>
      <c r="BY262" s="1" t="s">
        <v>41</v>
      </c>
      <c r="BZ262" s="6"/>
      <c r="CA262" s="6"/>
      <c r="CB262" s="1" t="s">
        <v>46</v>
      </c>
      <c r="CC262" s="1" t="s">
        <v>48</v>
      </c>
      <c r="CD262" s="6"/>
      <c r="CE262" s="6"/>
      <c r="CF262" s="1" t="s">
        <v>46</v>
      </c>
      <c r="CG262" s="1" t="s">
        <v>48</v>
      </c>
      <c r="CH262" s="6"/>
      <c r="CI262" s="6"/>
      <c r="CJ262" s="1" t="s">
        <v>46</v>
      </c>
      <c r="CK262" s="1" t="s">
        <v>39</v>
      </c>
      <c r="CL262" s="6"/>
      <c r="CM262" s="6"/>
      <c r="CN262" s="1" t="s">
        <v>49</v>
      </c>
      <c r="CO262" s="1" t="s">
        <v>39</v>
      </c>
      <c r="CP262" s="6"/>
      <c r="CQ262" s="6"/>
      <c r="CR262" s="1" t="s">
        <v>50</v>
      </c>
      <c r="CS262" s="1" t="s">
        <v>51</v>
      </c>
      <c r="CT262" s="6"/>
      <c r="CU262" s="6"/>
      <c r="CV262" s="1" t="s">
        <v>50</v>
      </c>
      <c r="CW262" s="1" t="s">
        <v>39</v>
      </c>
      <c r="CX262" s="6"/>
      <c r="CY262" s="6"/>
      <c r="CZ262" s="1" t="s">
        <v>50</v>
      </c>
      <c r="DA262" s="1" t="s">
        <v>39</v>
      </c>
      <c r="DB262" s="6"/>
      <c r="DC262" s="6"/>
      <c r="DD262" s="1" t="s">
        <v>59</v>
      </c>
      <c r="DE262" s="1" t="s">
        <v>60</v>
      </c>
      <c r="DF262" s="6"/>
      <c r="DG262" s="6"/>
      <c r="DH262" s="1" t="s">
        <v>52</v>
      </c>
      <c r="DI262" s="1" t="s">
        <v>53</v>
      </c>
      <c r="DJ262" s="6"/>
      <c r="DK262" s="6"/>
      <c r="DL262" s="1" t="s">
        <v>31</v>
      </c>
      <c r="DM262" s="11"/>
    </row>
    <row r="263" spans="1:118" s="42" customFormat="1" ht="15.75" customHeight="1" x14ac:dyDescent="0.25">
      <c r="A263" s="35">
        <v>262</v>
      </c>
      <c r="B263" s="35">
        <v>3</v>
      </c>
      <c r="C263" s="36" t="s">
        <v>247</v>
      </c>
      <c r="D263" s="37" t="s">
        <v>373</v>
      </c>
      <c r="E263" s="35">
        <v>222.36799999999999</v>
      </c>
      <c r="F263" s="35">
        <v>150.83799999999999</v>
      </c>
      <c r="G263" s="35">
        <v>67.168000000000006</v>
      </c>
      <c r="H263" s="38">
        <v>95.71284</v>
      </c>
      <c r="I263" s="39">
        <f t="shared" si="13"/>
        <v>162.88084000000001</v>
      </c>
      <c r="J263" s="39">
        <f t="shared" si="12"/>
        <v>3.125</v>
      </c>
      <c r="K263" s="3">
        <f t="shared" si="14"/>
        <v>159.75584000000001</v>
      </c>
      <c r="L263" s="40" t="s">
        <v>28</v>
      </c>
      <c r="M263" s="40" t="s">
        <v>29</v>
      </c>
      <c r="N263" s="35"/>
      <c r="O263" s="35"/>
      <c r="P263" s="40" t="s">
        <v>30</v>
      </c>
      <c r="Q263" s="40" t="s">
        <v>34</v>
      </c>
      <c r="R263" s="35"/>
      <c r="S263" s="35"/>
      <c r="T263" s="40" t="s">
        <v>30</v>
      </c>
      <c r="U263" s="40" t="s">
        <v>32</v>
      </c>
      <c r="V263" s="35"/>
      <c r="W263" s="35"/>
      <c r="X263" s="35" t="s">
        <v>30</v>
      </c>
      <c r="Y263" s="35" t="s">
        <v>33</v>
      </c>
      <c r="Z263" s="35"/>
      <c r="AA263" s="35"/>
      <c r="AB263" s="40" t="s">
        <v>30</v>
      </c>
      <c r="AC263" s="40" t="s">
        <v>34</v>
      </c>
      <c r="AD263" s="35"/>
      <c r="AE263" s="35"/>
      <c r="AF263" s="40" t="s">
        <v>35</v>
      </c>
      <c r="AG263" s="40" t="s">
        <v>29</v>
      </c>
      <c r="AH263" s="35"/>
      <c r="AI263" s="35"/>
      <c r="AJ263" s="40" t="s">
        <v>36</v>
      </c>
      <c r="AK263" s="40" t="s">
        <v>37</v>
      </c>
      <c r="AL263" s="35"/>
      <c r="AM263" s="35"/>
      <c r="AN263" s="40" t="s">
        <v>38</v>
      </c>
      <c r="AO263" s="40" t="s">
        <v>39</v>
      </c>
      <c r="AP263" s="35"/>
      <c r="AQ263" s="35"/>
      <c r="AR263" s="40" t="s">
        <v>40</v>
      </c>
      <c r="AS263" s="40" t="s">
        <v>41</v>
      </c>
      <c r="AT263" s="35"/>
      <c r="AU263" s="35"/>
      <c r="AV263" s="35"/>
      <c r="AW263" s="35"/>
      <c r="AX263" s="35"/>
      <c r="AY263" s="35"/>
      <c r="AZ263" s="40" t="s">
        <v>42</v>
      </c>
      <c r="BA263" s="40" t="s">
        <v>39</v>
      </c>
      <c r="BB263" s="35"/>
      <c r="BC263" s="35"/>
      <c r="BD263" s="40" t="s">
        <v>42</v>
      </c>
      <c r="BE263" s="40" t="s">
        <v>33</v>
      </c>
      <c r="BF263" s="35"/>
      <c r="BG263" s="35"/>
      <c r="BH263" s="40" t="s">
        <v>42</v>
      </c>
      <c r="BI263" s="40" t="s">
        <v>39</v>
      </c>
      <c r="BJ263" s="35"/>
      <c r="BK263" s="41"/>
      <c r="BL263" s="40" t="s">
        <v>43</v>
      </c>
      <c r="BM263" s="40" t="s">
        <v>44</v>
      </c>
      <c r="BN263" s="35"/>
      <c r="BO263" s="35"/>
      <c r="BP263" s="40" t="s">
        <v>45</v>
      </c>
      <c r="BQ263" s="40" t="s">
        <v>44</v>
      </c>
      <c r="BR263" s="35"/>
      <c r="BS263" s="35"/>
      <c r="BT263" s="40" t="s">
        <v>46</v>
      </c>
      <c r="BU263" s="40" t="s">
        <v>47</v>
      </c>
      <c r="BV263" s="35"/>
      <c r="BW263" s="35"/>
      <c r="BX263" s="40" t="s">
        <v>46</v>
      </c>
      <c r="BY263" s="40" t="s">
        <v>41</v>
      </c>
      <c r="BZ263" s="35"/>
      <c r="CA263" s="35"/>
      <c r="CB263" s="40" t="s">
        <v>46</v>
      </c>
      <c r="CC263" s="40" t="s">
        <v>48</v>
      </c>
      <c r="CD263" s="35"/>
      <c r="CE263" s="35"/>
      <c r="CF263" s="40" t="s">
        <v>46</v>
      </c>
      <c r="CG263" s="40" t="s">
        <v>48</v>
      </c>
      <c r="CH263" s="35"/>
      <c r="CI263" s="35"/>
      <c r="CJ263" s="40" t="s">
        <v>46</v>
      </c>
      <c r="CK263" s="40" t="s">
        <v>39</v>
      </c>
      <c r="CL263" s="35"/>
      <c r="CM263" s="35"/>
      <c r="CN263" s="40" t="s">
        <v>49</v>
      </c>
      <c r="CO263" s="40" t="s">
        <v>39</v>
      </c>
      <c r="CP263" s="35"/>
      <c r="CQ263" s="35"/>
      <c r="CR263" s="40" t="s">
        <v>50</v>
      </c>
      <c r="CS263" s="40" t="s">
        <v>51</v>
      </c>
      <c r="CT263" s="35"/>
      <c r="CU263" s="35"/>
      <c r="CV263" s="40" t="s">
        <v>50</v>
      </c>
      <c r="CW263" s="40" t="s">
        <v>39</v>
      </c>
      <c r="CX263" s="35"/>
      <c r="CY263" s="35"/>
      <c r="CZ263" s="40" t="s">
        <v>50</v>
      </c>
      <c r="DA263" s="40" t="s">
        <v>39</v>
      </c>
      <c r="DB263" s="35"/>
      <c r="DC263" s="35"/>
      <c r="DD263" s="40" t="s">
        <v>59</v>
      </c>
      <c r="DE263" s="40" t="s">
        <v>60</v>
      </c>
      <c r="DF263" s="35"/>
      <c r="DG263" s="35"/>
      <c r="DH263" s="40" t="s">
        <v>52</v>
      </c>
      <c r="DI263" s="40" t="s">
        <v>53</v>
      </c>
      <c r="DJ263" s="35"/>
      <c r="DK263" s="35"/>
      <c r="DL263" s="40" t="s">
        <v>31</v>
      </c>
      <c r="DM263" s="41">
        <v>3.125</v>
      </c>
      <c r="DN263" s="42" t="s">
        <v>518</v>
      </c>
    </row>
    <row r="264" spans="1:118" ht="15.75" customHeight="1" x14ac:dyDescent="0.25">
      <c r="A264" s="6">
        <v>263</v>
      </c>
      <c r="B264" s="6">
        <v>1</v>
      </c>
      <c r="C264" s="9" t="s">
        <v>248</v>
      </c>
      <c r="D264" s="8" t="s">
        <v>373</v>
      </c>
      <c r="E264" s="6">
        <v>461.32900000000001</v>
      </c>
      <c r="F264" s="6">
        <v>5.3719999999999999</v>
      </c>
      <c r="G264" s="6">
        <v>444.358</v>
      </c>
      <c r="H264" s="10">
        <v>241.87656000000001</v>
      </c>
      <c r="I264" s="3">
        <f t="shared" si="13"/>
        <v>686.23455999999999</v>
      </c>
      <c r="J264" s="3">
        <f t="shared" si="12"/>
        <v>0</v>
      </c>
      <c r="K264" s="3">
        <f t="shared" si="14"/>
        <v>686.23455999999999</v>
      </c>
      <c r="L264" s="1" t="s">
        <v>28</v>
      </c>
      <c r="M264" s="1" t="s">
        <v>29</v>
      </c>
      <c r="N264" s="6"/>
      <c r="O264" s="6"/>
      <c r="P264" s="1" t="s">
        <v>30</v>
      </c>
      <c r="Q264" s="1" t="s">
        <v>34</v>
      </c>
      <c r="R264" s="6"/>
      <c r="S264" s="6"/>
      <c r="T264" s="1" t="s">
        <v>30</v>
      </c>
      <c r="U264" s="1" t="s">
        <v>32</v>
      </c>
      <c r="V264" s="6"/>
      <c r="W264" s="6"/>
      <c r="X264" s="6" t="s">
        <v>30</v>
      </c>
      <c r="Y264" s="6" t="s">
        <v>33</v>
      </c>
      <c r="Z264" s="6"/>
      <c r="AA264" s="6"/>
      <c r="AB264" s="1" t="s">
        <v>30</v>
      </c>
      <c r="AC264" s="1" t="s">
        <v>34</v>
      </c>
      <c r="AD264" s="6"/>
      <c r="AE264" s="6"/>
      <c r="AF264" s="1" t="s">
        <v>35</v>
      </c>
      <c r="AG264" s="1" t="s">
        <v>29</v>
      </c>
      <c r="AH264" s="6"/>
      <c r="AI264" s="6"/>
      <c r="AJ264" s="1" t="s">
        <v>36</v>
      </c>
      <c r="AK264" s="1" t="s">
        <v>37</v>
      </c>
      <c r="AL264" s="6"/>
      <c r="AM264" s="6"/>
      <c r="AN264" s="1" t="s">
        <v>38</v>
      </c>
      <c r="AO264" s="1" t="s">
        <v>39</v>
      </c>
      <c r="AP264" s="6"/>
      <c r="AQ264" s="6"/>
      <c r="AR264" s="1" t="s">
        <v>40</v>
      </c>
      <c r="AS264" s="1" t="s">
        <v>41</v>
      </c>
      <c r="AT264" s="6"/>
      <c r="AU264" s="6"/>
      <c r="AV264" s="6"/>
      <c r="AW264" s="6"/>
      <c r="AX264" s="6"/>
      <c r="AY264" s="6"/>
      <c r="AZ264" s="1" t="s">
        <v>42</v>
      </c>
      <c r="BA264" s="1" t="s">
        <v>39</v>
      </c>
      <c r="BB264" s="6"/>
      <c r="BC264" s="6"/>
      <c r="BD264" s="1" t="s">
        <v>42</v>
      </c>
      <c r="BE264" s="1" t="s">
        <v>33</v>
      </c>
      <c r="BF264" s="6"/>
      <c r="BG264" s="6"/>
      <c r="BH264" s="1" t="s">
        <v>42</v>
      </c>
      <c r="BI264" s="1" t="s">
        <v>39</v>
      </c>
      <c r="BJ264" s="6"/>
      <c r="BK264" s="11"/>
      <c r="BL264" s="1" t="s">
        <v>43</v>
      </c>
      <c r="BM264" s="1" t="s">
        <v>44</v>
      </c>
      <c r="BN264" s="6"/>
      <c r="BO264" s="6"/>
      <c r="BP264" s="1" t="s">
        <v>45</v>
      </c>
      <c r="BQ264" s="1" t="s">
        <v>44</v>
      </c>
      <c r="BR264" s="6"/>
      <c r="BS264" s="6"/>
      <c r="BT264" s="1" t="s">
        <v>46</v>
      </c>
      <c r="BU264" s="1" t="s">
        <v>47</v>
      </c>
      <c r="BV264" s="6"/>
      <c r="BW264" s="6"/>
      <c r="BX264" s="1" t="s">
        <v>46</v>
      </c>
      <c r="BY264" s="1" t="s">
        <v>41</v>
      </c>
      <c r="BZ264" s="6"/>
      <c r="CA264" s="6"/>
      <c r="CB264" s="1" t="s">
        <v>46</v>
      </c>
      <c r="CC264" s="1" t="s">
        <v>48</v>
      </c>
      <c r="CD264" s="6"/>
      <c r="CE264" s="6"/>
      <c r="CF264" s="1" t="s">
        <v>46</v>
      </c>
      <c r="CG264" s="1" t="s">
        <v>48</v>
      </c>
      <c r="CH264" s="6"/>
      <c r="CI264" s="6"/>
      <c r="CJ264" s="1" t="s">
        <v>46</v>
      </c>
      <c r="CK264" s="1" t="s">
        <v>39</v>
      </c>
      <c r="CL264" s="6"/>
      <c r="CM264" s="6"/>
      <c r="CN264" s="1" t="s">
        <v>49</v>
      </c>
      <c r="CO264" s="1" t="s">
        <v>39</v>
      </c>
      <c r="CP264" s="6"/>
      <c r="CQ264" s="6"/>
      <c r="CR264" s="1" t="s">
        <v>50</v>
      </c>
      <c r="CS264" s="1" t="s">
        <v>51</v>
      </c>
      <c r="CT264" s="6"/>
      <c r="CU264" s="6"/>
      <c r="CV264" s="1" t="s">
        <v>50</v>
      </c>
      <c r="CW264" s="1" t="s">
        <v>39</v>
      </c>
      <c r="CX264" s="6"/>
      <c r="CY264" s="6"/>
      <c r="CZ264" s="1" t="s">
        <v>50</v>
      </c>
      <c r="DA264" s="1" t="s">
        <v>39</v>
      </c>
      <c r="DB264" s="6"/>
      <c r="DC264" s="6"/>
      <c r="DD264" s="1" t="s">
        <v>59</v>
      </c>
      <c r="DE264" s="1" t="s">
        <v>60</v>
      </c>
      <c r="DF264" s="6"/>
      <c r="DG264" s="6"/>
      <c r="DH264" s="1" t="s">
        <v>52</v>
      </c>
      <c r="DI264" s="1" t="s">
        <v>53</v>
      </c>
      <c r="DJ264" s="6"/>
      <c r="DK264" s="6"/>
      <c r="DL264" s="1" t="s">
        <v>31</v>
      </c>
      <c r="DM264" s="11"/>
    </row>
    <row r="265" spans="1:118" s="42" customFormat="1" ht="15.75" customHeight="1" x14ac:dyDescent="0.25">
      <c r="A265" s="35">
        <v>264</v>
      </c>
      <c r="B265" s="35">
        <v>3</v>
      </c>
      <c r="C265" s="36" t="s">
        <v>249</v>
      </c>
      <c r="D265" s="37" t="s">
        <v>373</v>
      </c>
      <c r="E265" s="35">
        <v>235.696</v>
      </c>
      <c r="F265" s="35">
        <v>0</v>
      </c>
      <c r="G265" s="35">
        <v>120.289</v>
      </c>
      <c r="H265" s="38">
        <v>73.366079999999997</v>
      </c>
      <c r="I265" s="39">
        <f t="shared" si="13"/>
        <v>193.65508</v>
      </c>
      <c r="J265" s="39">
        <f t="shared" si="12"/>
        <v>0.91700000000000004</v>
      </c>
      <c r="K265" s="3">
        <f t="shared" si="14"/>
        <v>192.73808</v>
      </c>
      <c r="L265" s="40" t="s">
        <v>28</v>
      </c>
      <c r="M265" s="40" t="s">
        <v>29</v>
      </c>
      <c r="N265" s="35"/>
      <c r="O265" s="35"/>
      <c r="P265" s="40" t="s">
        <v>30</v>
      </c>
      <c r="Q265" s="40" t="s">
        <v>34</v>
      </c>
      <c r="R265" s="35"/>
      <c r="S265" s="35"/>
      <c r="T265" s="40" t="s">
        <v>30</v>
      </c>
      <c r="U265" s="40" t="s">
        <v>32</v>
      </c>
      <c r="V265" s="35"/>
      <c r="W265" s="35"/>
      <c r="X265" s="35" t="s">
        <v>30</v>
      </c>
      <c r="Y265" s="35" t="s">
        <v>33</v>
      </c>
      <c r="Z265" s="35"/>
      <c r="AA265" s="35"/>
      <c r="AB265" s="40" t="s">
        <v>30</v>
      </c>
      <c r="AC265" s="40" t="s">
        <v>34</v>
      </c>
      <c r="AD265" s="35"/>
      <c r="AE265" s="35"/>
      <c r="AF265" s="40" t="s">
        <v>35</v>
      </c>
      <c r="AG265" s="40" t="s">
        <v>29</v>
      </c>
      <c r="AH265" s="35"/>
      <c r="AI265" s="35"/>
      <c r="AJ265" s="40" t="s">
        <v>36</v>
      </c>
      <c r="AK265" s="40" t="s">
        <v>37</v>
      </c>
      <c r="AL265" s="35"/>
      <c r="AM265" s="35"/>
      <c r="AN265" s="40" t="s">
        <v>38</v>
      </c>
      <c r="AO265" s="40" t="s">
        <v>39</v>
      </c>
      <c r="AP265" s="35"/>
      <c r="AQ265" s="35"/>
      <c r="AR265" s="40" t="s">
        <v>40</v>
      </c>
      <c r="AS265" s="40" t="s">
        <v>41</v>
      </c>
      <c r="AT265" s="35"/>
      <c r="AU265" s="35"/>
      <c r="AV265" s="35"/>
      <c r="AW265" s="35"/>
      <c r="AX265" s="35"/>
      <c r="AY265" s="35"/>
      <c r="AZ265" s="40" t="s">
        <v>42</v>
      </c>
      <c r="BA265" s="40" t="s">
        <v>39</v>
      </c>
      <c r="BB265" s="35"/>
      <c r="BC265" s="35"/>
      <c r="BD265" s="40" t="s">
        <v>42</v>
      </c>
      <c r="BE265" s="40" t="s">
        <v>33</v>
      </c>
      <c r="BF265" s="35"/>
      <c r="BG265" s="35"/>
      <c r="BH265" s="40" t="s">
        <v>42</v>
      </c>
      <c r="BI265" s="40" t="s">
        <v>39</v>
      </c>
      <c r="BJ265" s="35"/>
      <c r="BK265" s="41"/>
      <c r="BL265" s="40" t="s">
        <v>43</v>
      </c>
      <c r="BM265" s="40" t="s">
        <v>44</v>
      </c>
      <c r="BN265" s="35"/>
      <c r="BO265" s="35"/>
      <c r="BP265" s="40" t="s">
        <v>45</v>
      </c>
      <c r="BQ265" s="40" t="s">
        <v>44</v>
      </c>
      <c r="BR265" s="35"/>
      <c r="BS265" s="35"/>
      <c r="BT265" s="40" t="s">
        <v>46</v>
      </c>
      <c r="BU265" s="40" t="s">
        <v>47</v>
      </c>
      <c r="BV265" s="35"/>
      <c r="BW265" s="35"/>
      <c r="BX265" s="40" t="s">
        <v>46</v>
      </c>
      <c r="BY265" s="40" t="s">
        <v>41</v>
      </c>
      <c r="BZ265" s="35"/>
      <c r="CA265" s="35"/>
      <c r="CB265" s="40" t="s">
        <v>46</v>
      </c>
      <c r="CC265" s="40" t="s">
        <v>48</v>
      </c>
      <c r="CD265" s="35"/>
      <c r="CE265" s="35"/>
      <c r="CF265" s="40" t="s">
        <v>46</v>
      </c>
      <c r="CG265" s="40" t="s">
        <v>48</v>
      </c>
      <c r="CH265" s="35"/>
      <c r="CI265" s="35"/>
      <c r="CJ265" s="40" t="s">
        <v>46</v>
      </c>
      <c r="CK265" s="40" t="s">
        <v>39</v>
      </c>
      <c r="CL265" s="35"/>
      <c r="CM265" s="35"/>
      <c r="CN265" s="40" t="s">
        <v>49</v>
      </c>
      <c r="CO265" s="40" t="s">
        <v>39</v>
      </c>
      <c r="CP265" s="35"/>
      <c r="CQ265" s="35"/>
      <c r="CR265" s="40" t="s">
        <v>50</v>
      </c>
      <c r="CS265" s="40" t="s">
        <v>51</v>
      </c>
      <c r="CT265" s="35"/>
      <c r="CU265" s="35"/>
      <c r="CV265" s="40" t="s">
        <v>50</v>
      </c>
      <c r="CW265" s="40" t="s">
        <v>39</v>
      </c>
      <c r="CX265" s="35">
        <v>1</v>
      </c>
      <c r="CY265" s="35">
        <v>0.91700000000000004</v>
      </c>
      <c r="CZ265" s="40" t="s">
        <v>50</v>
      </c>
      <c r="DA265" s="40" t="s">
        <v>39</v>
      </c>
      <c r="DB265" s="35"/>
      <c r="DC265" s="35"/>
      <c r="DD265" s="40" t="s">
        <v>59</v>
      </c>
      <c r="DE265" s="40" t="s">
        <v>60</v>
      </c>
      <c r="DF265" s="35"/>
      <c r="DG265" s="35"/>
      <c r="DH265" s="40" t="s">
        <v>52</v>
      </c>
      <c r="DI265" s="40" t="s">
        <v>53</v>
      </c>
      <c r="DJ265" s="35"/>
      <c r="DK265" s="35"/>
      <c r="DL265" s="40" t="s">
        <v>31</v>
      </c>
      <c r="DM265" s="41"/>
    </row>
    <row r="266" spans="1:118" s="42" customFormat="1" ht="15.75" customHeight="1" x14ac:dyDescent="0.25">
      <c r="A266" s="35">
        <v>265</v>
      </c>
      <c r="B266" s="35">
        <v>3</v>
      </c>
      <c r="C266" s="36" t="s">
        <v>250</v>
      </c>
      <c r="D266" s="37" t="s">
        <v>373</v>
      </c>
      <c r="E266" s="35">
        <v>404.69</v>
      </c>
      <c r="F266" s="35">
        <v>29.134</v>
      </c>
      <c r="G266" s="35">
        <v>368.27600000000001</v>
      </c>
      <c r="H266" s="38">
        <v>150.79104000000001</v>
      </c>
      <c r="I266" s="39">
        <f t="shared" si="13"/>
        <v>519.06704000000002</v>
      </c>
      <c r="J266" s="39">
        <f t="shared" si="12"/>
        <v>0.41799999999999998</v>
      </c>
      <c r="K266" s="3">
        <f t="shared" si="14"/>
        <v>518.64904000000001</v>
      </c>
      <c r="L266" s="40" t="s">
        <v>28</v>
      </c>
      <c r="M266" s="40" t="s">
        <v>29</v>
      </c>
      <c r="N266" s="35"/>
      <c r="O266" s="35"/>
      <c r="P266" s="40" t="s">
        <v>30</v>
      </c>
      <c r="Q266" s="40" t="s">
        <v>34</v>
      </c>
      <c r="R266" s="35"/>
      <c r="S266" s="35"/>
      <c r="T266" s="40" t="s">
        <v>30</v>
      </c>
      <c r="U266" s="40" t="s">
        <v>32</v>
      </c>
      <c r="V266" s="35"/>
      <c r="W266" s="35"/>
      <c r="X266" s="35" t="s">
        <v>30</v>
      </c>
      <c r="Y266" s="35" t="s">
        <v>33</v>
      </c>
      <c r="Z266" s="35"/>
      <c r="AA266" s="35"/>
      <c r="AB266" s="40" t="s">
        <v>30</v>
      </c>
      <c r="AC266" s="40" t="s">
        <v>34</v>
      </c>
      <c r="AD266" s="35"/>
      <c r="AE266" s="35"/>
      <c r="AF266" s="40" t="s">
        <v>35</v>
      </c>
      <c r="AG266" s="40" t="s">
        <v>29</v>
      </c>
      <c r="AH266" s="35"/>
      <c r="AI266" s="35"/>
      <c r="AJ266" s="40" t="s">
        <v>36</v>
      </c>
      <c r="AK266" s="40" t="s">
        <v>37</v>
      </c>
      <c r="AL266" s="35"/>
      <c r="AM266" s="35"/>
      <c r="AN266" s="40" t="s">
        <v>38</v>
      </c>
      <c r="AO266" s="40" t="s">
        <v>39</v>
      </c>
      <c r="AP266" s="35"/>
      <c r="AQ266" s="35"/>
      <c r="AR266" s="40" t="s">
        <v>40</v>
      </c>
      <c r="AS266" s="40" t="s">
        <v>41</v>
      </c>
      <c r="AT266" s="35"/>
      <c r="AU266" s="35"/>
      <c r="AV266" s="35"/>
      <c r="AW266" s="35"/>
      <c r="AX266" s="35"/>
      <c r="AY266" s="35"/>
      <c r="AZ266" s="40" t="s">
        <v>42</v>
      </c>
      <c r="BA266" s="40" t="s">
        <v>39</v>
      </c>
      <c r="BB266" s="35"/>
      <c r="BC266" s="35"/>
      <c r="BD266" s="40" t="s">
        <v>42</v>
      </c>
      <c r="BE266" s="40" t="s">
        <v>33</v>
      </c>
      <c r="BF266" s="35"/>
      <c r="BG266" s="35"/>
      <c r="BH266" s="40" t="s">
        <v>42</v>
      </c>
      <c r="BI266" s="40" t="s">
        <v>39</v>
      </c>
      <c r="BJ266" s="35"/>
      <c r="BK266" s="41"/>
      <c r="BL266" s="40" t="s">
        <v>43</v>
      </c>
      <c r="BM266" s="40" t="s">
        <v>44</v>
      </c>
      <c r="BN266" s="35">
        <v>1E-3</v>
      </c>
      <c r="BO266" s="35">
        <v>0.41799999999999998</v>
      </c>
      <c r="BP266" s="40" t="s">
        <v>45</v>
      </c>
      <c r="BQ266" s="40" t="s">
        <v>44</v>
      </c>
      <c r="BR266" s="35"/>
      <c r="BS266" s="35"/>
      <c r="BT266" s="40" t="s">
        <v>46</v>
      </c>
      <c r="BU266" s="40" t="s">
        <v>47</v>
      </c>
      <c r="BV266" s="35"/>
      <c r="BW266" s="35"/>
      <c r="BX266" s="40" t="s">
        <v>46</v>
      </c>
      <c r="BY266" s="40" t="s">
        <v>41</v>
      </c>
      <c r="BZ266" s="35"/>
      <c r="CA266" s="35"/>
      <c r="CB266" s="40" t="s">
        <v>46</v>
      </c>
      <c r="CC266" s="40" t="s">
        <v>48</v>
      </c>
      <c r="CD266" s="35"/>
      <c r="CE266" s="35"/>
      <c r="CF266" s="40" t="s">
        <v>46</v>
      </c>
      <c r="CG266" s="40" t="s">
        <v>48</v>
      </c>
      <c r="CH266" s="35"/>
      <c r="CI266" s="35"/>
      <c r="CJ266" s="40" t="s">
        <v>46</v>
      </c>
      <c r="CK266" s="40" t="s">
        <v>39</v>
      </c>
      <c r="CL266" s="35"/>
      <c r="CM266" s="35"/>
      <c r="CN266" s="40" t="s">
        <v>49</v>
      </c>
      <c r="CO266" s="40" t="s">
        <v>39</v>
      </c>
      <c r="CP266" s="35"/>
      <c r="CQ266" s="35"/>
      <c r="CR266" s="40" t="s">
        <v>50</v>
      </c>
      <c r="CS266" s="40" t="s">
        <v>51</v>
      </c>
      <c r="CT266" s="35"/>
      <c r="CU266" s="35"/>
      <c r="CV266" s="40" t="s">
        <v>50</v>
      </c>
      <c r="CW266" s="40" t="s">
        <v>39</v>
      </c>
      <c r="CX266" s="35"/>
      <c r="CY266" s="35"/>
      <c r="CZ266" s="40" t="s">
        <v>50</v>
      </c>
      <c r="DA266" s="40" t="s">
        <v>39</v>
      </c>
      <c r="DB266" s="35"/>
      <c r="DC266" s="35"/>
      <c r="DD266" s="40" t="s">
        <v>59</v>
      </c>
      <c r="DE266" s="40" t="s">
        <v>60</v>
      </c>
      <c r="DF266" s="35"/>
      <c r="DG266" s="35"/>
      <c r="DH266" s="40" t="s">
        <v>52</v>
      </c>
      <c r="DI266" s="40" t="s">
        <v>53</v>
      </c>
      <c r="DJ266" s="35"/>
      <c r="DK266" s="35"/>
      <c r="DL266" s="40" t="s">
        <v>31</v>
      </c>
      <c r="DM266" s="41"/>
    </row>
    <row r="267" spans="1:118" s="34" customFormat="1" ht="15.75" customHeight="1" x14ac:dyDescent="0.25">
      <c r="A267" s="27">
        <v>266</v>
      </c>
      <c r="B267" s="27">
        <v>3</v>
      </c>
      <c r="C267" s="28" t="s">
        <v>251</v>
      </c>
      <c r="D267" s="29" t="s">
        <v>373</v>
      </c>
      <c r="E267" s="27">
        <v>-408.09399999999999</v>
      </c>
      <c r="F267" s="27">
        <v>9.0359999999999996</v>
      </c>
      <c r="G267" s="27">
        <v>-426.78199999999998</v>
      </c>
      <c r="H267" s="30">
        <v>141.41927999999999</v>
      </c>
      <c r="I267" s="31">
        <f t="shared" si="13"/>
        <v>-285.36271999999997</v>
      </c>
      <c r="J267" s="31">
        <f t="shared" si="12"/>
        <v>0</v>
      </c>
      <c r="K267" s="3">
        <f t="shared" si="14"/>
        <v>-285.36271999999997</v>
      </c>
      <c r="L267" s="32" t="s">
        <v>28</v>
      </c>
      <c r="M267" s="32" t="s">
        <v>29</v>
      </c>
      <c r="N267" s="27"/>
      <c r="O267" s="27"/>
      <c r="P267" s="32" t="s">
        <v>30</v>
      </c>
      <c r="Q267" s="32" t="s">
        <v>34</v>
      </c>
      <c r="R267" s="27"/>
      <c r="S267" s="27"/>
      <c r="T267" s="32" t="s">
        <v>30</v>
      </c>
      <c r="U267" s="32" t="s">
        <v>32</v>
      </c>
      <c r="V267" s="27"/>
      <c r="W267" s="27"/>
      <c r="X267" s="27" t="s">
        <v>30</v>
      </c>
      <c r="Y267" s="27" t="s">
        <v>33</v>
      </c>
      <c r="Z267" s="27"/>
      <c r="AA267" s="27"/>
      <c r="AB267" s="32" t="s">
        <v>30</v>
      </c>
      <c r="AC267" s="32" t="s">
        <v>34</v>
      </c>
      <c r="AD267" s="27"/>
      <c r="AE267" s="27"/>
      <c r="AF267" s="32" t="s">
        <v>35</v>
      </c>
      <c r="AG267" s="32" t="s">
        <v>29</v>
      </c>
      <c r="AH267" s="27"/>
      <c r="AI267" s="27"/>
      <c r="AJ267" s="32" t="s">
        <v>36</v>
      </c>
      <c r="AK267" s="32" t="s">
        <v>37</v>
      </c>
      <c r="AL267" s="27"/>
      <c r="AM267" s="27"/>
      <c r="AN267" s="32" t="s">
        <v>38</v>
      </c>
      <c r="AO267" s="32" t="s">
        <v>39</v>
      </c>
      <c r="AP267" s="27"/>
      <c r="AQ267" s="27"/>
      <c r="AR267" s="32" t="s">
        <v>40</v>
      </c>
      <c r="AS267" s="32" t="s">
        <v>41</v>
      </c>
      <c r="AT267" s="27"/>
      <c r="AU267" s="27"/>
      <c r="AV267" s="27"/>
      <c r="AW267" s="27"/>
      <c r="AX267" s="27"/>
      <c r="AY267" s="27"/>
      <c r="AZ267" s="32" t="s">
        <v>42</v>
      </c>
      <c r="BA267" s="32" t="s">
        <v>39</v>
      </c>
      <c r="BB267" s="27"/>
      <c r="BC267" s="27"/>
      <c r="BD267" s="32" t="s">
        <v>42</v>
      </c>
      <c r="BE267" s="32" t="s">
        <v>33</v>
      </c>
      <c r="BF267" s="27"/>
      <c r="BG267" s="27"/>
      <c r="BH267" s="32" t="s">
        <v>42</v>
      </c>
      <c r="BI267" s="32" t="s">
        <v>39</v>
      </c>
      <c r="BJ267" s="27"/>
      <c r="BK267" s="33"/>
      <c r="BL267" s="32" t="s">
        <v>43</v>
      </c>
      <c r="BM267" s="32" t="s">
        <v>44</v>
      </c>
      <c r="BN267" s="27"/>
      <c r="BO267" s="27"/>
      <c r="BP267" s="32" t="s">
        <v>45</v>
      </c>
      <c r="BQ267" s="32" t="s">
        <v>44</v>
      </c>
      <c r="BR267" s="27"/>
      <c r="BS267" s="27"/>
      <c r="BT267" s="32" t="s">
        <v>46</v>
      </c>
      <c r="BU267" s="32" t="s">
        <v>47</v>
      </c>
      <c r="BV267" s="27"/>
      <c r="BW267" s="27"/>
      <c r="BX267" s="32" t="s">
        <v>46</v>
      </c>
      <c r="BY267" s="32" t="s">
        <v>41</v>
      </c>
      <c r="BZ267" s="27"/>
      <c r="CA267" s="27"/>
      <c r="CB267" s="32" t="s">
        <v>46</v>
      </c>
      <c r="CC267" s="32" t="s">
        <v>48</v>
      </c>
      <c r="CD267" s="27"/>
      <c r="CE267" s="27"/>
      <c r="CF267" s="32" t="s">
        <v>46</v>
      </c>
      <c r="CG267" s="32" t="s">
        <v>48</v>
      </c>
      <c r="CH267" s="27"/>
      <c r="CI267" s="27"/>
      <c r="CJ267" s="32" t="s">
        <v>46</v>
      </c>
      <c r="CK267" s="32" t="s">
        <v>39</v>
      </c>
      <c r="CL267" s="27"/>
      <c r="CM267" s="27"/>
      <c r="CN267" s="32" t="s">
        <v>49</v>
      </c>
      <c r="CO267" s="32" t="s">
        <v>39</v>
      </c>
      <c r="CP267" s="27"/>
      <c r="CQ267" s="27"/>
      <c r="CR267" s="32" t="s">
        <v>50</v>
      </c>
      <c r="CS267" s="32" t="s">
        <v>51</v>
      </c>
      <c r="CT267" s="27"/>
      <c r="CU267" s="27"/>
      <c r="CV267" s="32" t="s">
        <v>50</v>
      </c>
      <c r="CW267" s="32" t="s">
        <v>39</v>
      </c>
      <c r="CX267" s="27"/>
      <c r="CY267" s="27"/>
      <c r="CZ267" s="32" t="s">
        <v>50</v>
      </c>
      <c r="DA267" s="32" t="s">
        <v>39</v>
      </c>
      <c r="DB267" s="27"/>
      <c r="DC267" s="27"/>
      <c r="DD267" s="32" t="s">
        <v>59</v>
      </c>
      <c r="DE267" s="32" t="s">
        <v>60</v>
      </c>
      <c r="DF267" s="27"/>
      <c r="DG267" s="27"/>
      <c r="DH267" s="32" t="s">
        <v>52</v>
      </c>
      <c r="DI267" s="32" t="s">
        <v>53</v>
      </c>
      <c r="DJ267" s="27"/>
      <c r="DK267" s="27"/>
      <c r="DL267" s="1" t="s">
        <v>31</v>
      </c>
      <c r="DM267" s="33"/>
    </row>
    <row r="268" spans="1:118" s="34" customFormat="1" ht="15.75" customHeight="1" x14ac:dyDescent="0.25">
      <c r="A268" s="27">
        <v>267</v>
      </c>
      <c r="B268" s="27">
        <v>3</v>
      </c>
      <c r="C268" s="28" t="s">
        <v>252</v>
      </c>
      <c r="D268" s="29" t="s">
        <v>373</v>
      </c>
      <c r="E268" s="27">
        <v>118.06699999999999</v>
      </c>
      <c r="F268" s="27">
        <v>16.262</v>
      </c>
      <c r="G268" s="27">
        <v>-292.60300000000001</v>
      </c>
      <c r="H268" s="30">
        <v>112.74527999999999</v>
      </c>
      <c r="I268" s="31">
        <f t="shared" si="13"/>
        <v>-179.85772000000003</v>
      </c>
      <c r="J268" s="31">
        <f t="shared" si="12"/>
        <v>0</v>
      </c>
      <c r="K268" s="3">
        <f t="shared" si="14"/>
        <v>-179.85772000000003</v>
      </c>
      <c r="L268" s="32" t="s">
        <v>28</v>
      </c>
      <c r="M268" s="32" t="s">
        <v>29</v>
      </c>
      <c r="N268" s="27"/>
      <c r="O268" s="27"/>
      <c r="P268" s="32" t="s">
        <v>30</v>
      </c>
      <c r="Q268" s="32" t="s">
        <v>34</v>
      </c>
      <c r="R268" s="27"/>
      <c r="S268" s="27"/>
      <c r="T268" s="32" t="s">
        <v>30</v>
      </c>
      <c r="U268" s="32" t="s">
        <v>32</v>
      </c>
      <c r="V268" s="27"/>
      <c r="W268" s="27"/>
      <c r="X268" s="27" t="s">
        <v>30</v>
      </c>
      <c r="Y268" s="27" t="s">
        <v>33</v>
      </c>
      <c r="Z268" s="27"/>
      <c r="AA268" s="27"/>
      <c r="AB268" s="32" t="s">
        <v>30</v>
      </c>
      <c r="AC268" s="32" t="s">
        <v>34</v>
      </c>
      <c r="AD268" s="27"/>
      <c r="AE268" s="27"/>
      <c r="AF268" s="32" t="s">
        <v>35</v>
      </c>
      <c r="AG268" s="32" t="s">
        <v>29</v>
      </c>
      <c r="AH268" s="27"/>
      <c r="AI268" s="27"/>
      <c r="AJ268" s="32" t="s">
        <v>36</v>
      </c>
      <c r="AK268" s="32" t="s">
        <v>37</v>
      </c>
      <c r="AL268" s="27"/>
      <c r="AM268" s="27"/>
      <c r="AN268" s="32" t="s">
        <v>38</v>
      </c>
      <c r="AO268" s="32" t="s">
        <v>39</v>
      </c>
      <c r="AP268" s="27"/>
      <c r="AQ268" s="27"/>
      <c r="AR268" s="32" t="s">
        <v>40</v>
      </c>
      <c r="AS268" s="32" t="s">
        <v>41</v>
      </c>
      <c r="AT268" s="27"/>
      <c r="AU268" s="27"/>
      <c r="AV268" s="27"/>
      <c r="AW268" s="27"/>
      <c r="AX268" s="27"/>
      <c r="AY268" s="27"/>
      <c r="AZ268" s="32" t="s">
        <v>42</v>
      </c>
      <c r="BA268" s="32" t="s">
        <v>39</v>
      </c>
      <c r="BB268" s="27"/>
      <c r="BC268" s="27"/>
      <c r="BD268" s="32" t="s">
        <v>42</v>
      </c>
      <c r="BE268" s="32" t="s">
        <v>33</v>
      </c>
      <c r="BF268" s="27"/>
      <c r="BG268" s="27"/>
      <c r="BH268" s="32" t="s">
        <v>42</v>
      </c>
      <c r="BI268" s="32" t="s">
        <v>39</v>
      </c>
      <c r="BJ268" s="27"/>
      <c r="BK268" s="33"/>
      <c r="BL268" s="32" t="s">
        <v>43</v>
      </c>
      <c r="BM268" s="32" t="s">
        <v>44</v>
      </c>
      <c r="BN268" s="27"/>
      <c r="BO268" s="27"/>
      <c r="BP268" s="32" t="s">
        <v>45</v>
      </c>
      <c r="BQ268" s="32" t="s">
        <v>44</v>
      </c>
      <c r="BR268" s="27"/>
      <c r="BS268" s="27"/>
      <c r="BT268" s="32" t="s">
        <v>46</v>
      </c>
      <c r="BU268" s="32" t="s">
        <v>47</v>
      </c>
      <c r="BV268" s="27"/>
      <c r="BW268" s="27"/>
      <c r="BX268" s="32" t="s">
        <v>46</v>
      </c>
      <c r="BY268" s="32" t="s">
        <v>41</v>
      </c>
      <c r="BZ268" s="27"/>
      <c r="CA268" s="27"/>
      <c r="CB268" s="32" t="s">
        <v>46</v>
      </c>
      <c r="CC268" s="32" t="s">
        <v>48</v>
      </c>
      <c r="CD268" s="27"/>
      <c r="CE268" s="27"/>
      <c r="CF268" s="32" t="s">
        <v>46</v>
      </c>
      <c r="CG268" s="32" t="s">
        <v>48</v>
      </c>
      <c r="CH268" s="27"/>
      <c r="CI268" s="27"/>
      <c r="CJ268" s="32" t="s">
        <v>46</v>
      </c>
      <c r="CK268" s="32" t="s">
        <v>39</v>
      </c>
      <c r="CL268" s="27"/>
      <c r="CM268" s="27"/>
      <c r="CN268" s="32" t="s">
        <v>49</v>
      </c>
      <c r="CO268" s="32" t="s">
        <v>39</v>
      </c>
      <c r="CP268" s="27"/>
      <c r="CQ268" s="27"/>
      <c r="CR268" s="32" t="s">
        <v>50</v>
      </c>
      <c r="CS268" s="32" t="s">
        <v>51</v>
      </c>
      <c r="CT268" s="27"/>
      <c r="CU268" s="27"/>
      <c r="CV268" s="32" t="s">
        <v>50</v>
      </c>
      <c r="CW268" s="32" t="s">
        <v>39</v>
      </c>
      <c r="CX268" s="27"/>
      <c r="CY268" s="27"/>
      <c r="CZ268" s="32" t="s">
        <v>50</v>
      </c>
      <c r="DA268" s="32" t="s">
        <v>39</v>
      </c>
      <c r="DB268" s="27"/>
      <c r="DC268" s="27"/>
      <c r="DD268" s="32" t="s">
        <v>59</v>
      </c>
      <c r="DE268" s="32" t="s">
        <v>60</v>
      </c>
      <c r="DF268" s="27"/>
      <c r="DG268" s="27"/>
      <c r="DH268" s="32" t="s">
        <v>52</v>
      </c>
      <c r="DI268" s="32" t="s">
        <v>53</v>
      </c>
      <c r="DJ268" s="27"/>
      <c r="DK268" s="27"/>
      <c r="DL268" s="1" t="s">
        <v>31</v>
      </c>
      <c r="DM268" s="33"/>
    </row>
    <row r="269" spans="1:118" ht="15.75" customHeight="1" x14ac:dyDescent="0.25">
      <c r="A269" s="6">
        <v>268</v>
      </c>
      <c r="B269" s="6">
        <v>3</v>
      </c>
      <c r="C269" s="9" t="s">
        <v>253</v>
      </c>
      <c r="D269" s="8" t="s">
        <v>373</v>
      </c>
      <c r="E269" s="6">
        <v>118.999</v>
      </c>
      <c r="F269" s="6">
        <v>4.6559999999999997</v>
      </c>
      <c r="G269" s="6">
        <v>113.09099999999999</v>
      </c>
      <c r="H269" s="10">
        <v>89.458439999999996</v>
      </c>
      <c r="I269" s="3">
        <f t="shared" si="13"/>
        <v>202.54944</v>
      </c>
      <c r="J269" s="3">
        <f t="shared" si="12"/>
        <v>0</v>
      </c>
      <c r="K269" s="3">
        <f t="shared" si="14"/>
        <v>202.54944</v>
      </c>
      <c r="L269" s="1" t="s">
        <v>28</v>
      </c>
      <c r="M269" s="1" t="s">
        <v>29</v>
      </c>
      <c r="N269" s="6"/>
      <c r="O269" s="6"/>
      <c r="P269" s="1" t="s">
        <v>30</v>
      </c>
      <c r="Q269" s="1" t="s">
        <v>34</v>
      </c>
      <c r="R269" s="6"/>
      <c r="S269" s="6"/>
      <c r="T269" s="1" t="s">
        <v>30</v>
      </c>
      <c r="U269" s="1" t="s">
        <v>32</v>
      </c>
      <c r="V269" s="6"/>
      <c r="W269" s="6"/>
      <c r="X269" s="6" t="s">
        <v>30</v>
      </c>
      <c r="Y269" s="6" t="s">
        <v>33</v>
      </c>
      <c r="Z269" s="6"/>
      <c r="AA269" s="6"/>
      <c r="AB269" s="1" t="s">
        <v>30</v>
      </c>
      <c r="AC269" s="1" t="s">
        <v>34</v>
      </c>
      <c r="AD269" s="6"/>
      <c r="AE269" s="6"/>
      <c r="AF269" s="1" t="s">
        <v>35</v>
      </c>
      <c r="AG269" s="1" t="s">
        <v>29</v>
      </c>
      <c r="AH269" s="6"/>
      <c r="AI269" s="6"/>
      <c r="AJ269" s="1" t="s">
        <v>36</v>
      </c>
      <c r="AK269" s="1" t="s">
        <v>37</v>
      </c>
      <c r="AL269" s="6"/>
      <c r="AM269" s="6"/>
      <c r="AN269" s="1" t="s">
        <v>38</v>
      </c>
      <c r="AO269" s="1" t="s">
        <v>39</v>
      </c>
      <c r="AP269" s="6"/>
      <c r="AQ269" s="6"/>
      <c r="AR269" s="1" t="s">
        <v>40</v>
      </c>
      <c r="AS269" s="1" t="s">
        <v>41</v>
      </c>
      <c r="AT269" s="6"/>
      <c r="AU269" s="6"/>
      <c r="AV269" s="6"/>
      <c r="AW269" s="6"/>
      <c r="AX269" s="6"/>
      <c r="AY269" s="6"/>
      <c r="AZ269" s="1" t="s">
        <v>42</v>
      </c>
      <c r="BA269" s="1" t="s">
        <v>39</v>
      </c>
      <c r="BB269" s="6"/>
      <c r="BC269" s="6"/>
      <c r="BD269" s="1" t="s">
        <v>42</v>
      </c>
      <c r="BE269" s="1" t="s">
        <v>33</v>
      </c>
      <c r="BF269" s="6"/>
      <c r="BG269" s="6"/>
      <c r="BH269" s="1" t="s">
        <v>42</v>
      </c>
      <c r="BI269" s="1" t="s">
        <v>39</v>
      </c>
      <c r="BJ269" s="6"/>
      <c r="BK269" s="11"/>
      <c r="BL269" s="1" t="s">
        <v>43</v>
      </c>
      <c r="BM269" s="1" t="s">
        <v>44</v>
      </c>
      <c r="BN269" s="6"/>
      <c r="BO269" s="6"/>
      <c r="BP269" s="1" t="s">
        <v>45</v>
      </c>
      <c r="BQ269" s="1" t="s">
        <v>44</v>
      </c>
      <c r="BR269" s="6"/>
      <c r="BS269" s="6"/>
      <c r="BT269" s="1" t="s">
        <v>46</v>
      </c>
      <c r="BU269" s="1" t="s">
        <v>47</v>
      </c>
      <c r="BV269" s="6"/>
      <c r="BW269" s="6"/>
      <c r="BX269" s="1" t="s">
        <v>46</v>
      </c>
      <c r="BY269" s="1" t="s">
        <v>41</v>
      </c>
      <c r="BZ269" s="6"/>
      <c r="CA269" s="6"/>
      <c r="CB269" s="1" t="s">
        <v>46</v>
      </c>
      <c r="CC269" s="1" t="s">
        <v>48</v>
      </c>
      <c r="CD269" s="6"/>
      <c r="CE269" s="6"/>
      <c r="CF269" s="1" t="s">
        <v>46</v>
      </c>
      <c r="CG269" s="1" t="s">
        <v>48</v>
      </c>
      <c r="CH269" s="6"/>
      <c r="CI269" s="6"/>
      <c r="CJ269" s="1" t="s">
        <v>46</v>
      </c>
      <c r="CK269" s="1" t="s">
        <v>39</v>
      </c>
      <c r="CL269" s="6"/>
      <c r="CM269" s="6"/>
      <c r="CN269" s="1" t="s">
        <v>49</v>
      </c>
      <c r="CO269" s="1" t="s">
        <v>39</v>
      </c>
      <c r="CP269" s="6"/>
      <c r="CQ269" s="6"/>
      <c r="CR269" s="1" t="s">
        <v>50</v>
      </c>
      <c r="CS269" s="1" t="s">
        <v>51</v>
      </c>
      <c r="CT269" s="6"/>
      <c r="CU269" s="6"/>
      <c r="CV269" s="1" t="s">
        <v>50</v>
      </c>
      <c r="CW269" s="1" t="s">
        <v>39</v>
      </c>
      <c r="CX269" s="6"/>
      <c r="CY269" s="6"/>
      <c r="CZ269" s="1" t="s">
        <v>50</v>
      </c>
      <c r="DA269" s="1" t="s">
        <v>39</v>
      </c>
      <c r="DB269" s="6"/>
      <c r="DC269" s="6"/>
      <c r="DD269" s="1" t="s">
        <v>59</v>
      </c>
      <c r="DE269" s="1" t="s">
        <v>60</v>
      </c>
      <c r="DF269" s="6"/>
      <c r="DG269" s="6"/>
      <c r="DH269" s="1" t="s">
        <v>52</v>
      </c>
      <c r="DI269" s="1" t="s">
        <v>53</v>
      </c>
      <c r="DJ269" s="6"/>
      <c r="DK269" s="6"/>
      <c r="DL269" s="1" t="s">
        <v>31</v>
      </c>
      <c r="DM269" s="11"/>
    </row>
    <row r="270" spans="1:118" ht="15.75" customHeight="1" x14ac:dyDescent="0.25">
      <c r="A270" s="6">
        <v>269</v>
      </c>
      <c r="B270" s="6">
        <v>3</v>
      </c>
      <c r="C270" s="9" t="s">
        <v>254</v>
      </c>
      <c r="D270" s="8" t="s">
        <v>373</v>
      </c>
      <c r="E270" s="6">
        <v>316.84399999999999</v>
      </c>
      <c r="F270" s="6">
        <v>0.873</v>
      </c>
      <c r="G270" s="6">
        <v>309.32400000000001</v>
      </c>
      <c r="H270" s="10">
        <v>160.86492000000001</v>
      </c>
      <c r="I270" s="3">
        <f t="shared" si="13"/>
        <v>470.18892000000005</v>
      </c>
      <c r="J270" s="3">
        <f t="shared" si="12"/>
        <v>0</v>
      </c>
      <c r="K270" s="3">
        <f t="shared" si="14"/>
        <v>470.18892000000005</v>
      </c>
      <c r="L270" s="1" t="s">
        <v>28</v>
      </c>
      <c r="M270" s="1" t="s">
        <v>29</v>
      </c>
      <c r="N270" s="6"/>
      <c r="O270" s="6"/>
      <c r="P270" s="1" t="s">
        <v>30</v>
      </c>
      <c r="Q270" s="1" t="s">
        <v>34</v>
      </c>
      <c r="R270" s="6"/>
      <c r="S270" s="6"/>
      <c r="T270" s="1" t="s">
        <v>30</v>
      </c>
      <c r="U270" s="1" t="s">
        <v>32</v>
      </c>
      <c r="V270" s="6"/>
      <c r="W270" s="6"/>
      <c r="X270" s="6" t="s">
        <v>30</v>
      </c>
      <c r="Y270" s="6" t="s">
        <v>33</v>
      </c>
      <c r="Z270" s="6"/>
      <c r="AA270" s="6"/>
      <c r="AB270" s="1" t="s">
        <v>30</v>
      </c>
      <c r="AC270" s="1" t="s">
        <v>34</v>
      </c>
      <c r="AD270" s="6"/>
      <c r="AE270" s="6"/>
      <c r="AF270" s="1" t="s">
        <v>35</v>
      </c>
      <c r="AG270" s="1" t="s">
        <v>29</v>
      </c>
      <c r="AH270" s="6"/>
      <c r="AI270" s="6"/>
      <c r="AJ270" s="1" t="s">
        <v>36</v>
      </c>
      <c r="AK270" s="1" t="s">
        <v>37</v>
      </c>
      <c r="AL270" s="6"/>
      <c r="AM270" s="6"/>
      <c r="AN270" s="1" t="s">
        <v>38</v>
      </c>
      <c r="AO270" s="1" t="s">
        <v>39</v>
      </c>
      <c r="AP270" s="6"/>
      <c r="AQ270" s="6"/>
      <c r="AR270" s="1" t="s">
        <v>40</v>
      </c>
      <c r="AS270" s="1" t="s">
        <v>41</v>
      </c>
      <c r="AT270" s="6"/>
      <c r="AU270" s="6"/>
      <c r="AV270" s="6"/>
      <c r="AW270" s="6"/>
      <c r="AX270" s="6"/>
      <c r="AY270" s="6"/>
      <c r="AZ270" s="1" t="s">
        <v>42</v>
      </c>
      <c r="BA270" s="1" t="s">
        <v>39</v>
      </c>
      <c r="BB270" s="6"/>
      <c r="BC270" s="6"/>
      <c r="BD270" s="1" t="s">
        <v>42</v>
      </c>
      <c r="BE270" s="1" t="s">
        <v>33</v>
      </c>
      <c r="BF270" s="6"/>
      <c r="BG270" s="6"/>
      <c r="BH270" s="1" t="s">
        <v>42</v>
      </c>
      <c r="BI270" s="1" t="s">
        <v>39</v>
      </c>
      <c r="BJ270" s="6"/>
      <c r="BK270" s="11"/>
      <c r="BL270" s="1" t="s">
        <v>43</v>
      </c>
      <c r="BM270" s="1" t="s">
        <v>44</v>
      </c>
      <c r="BN270" s="6"/>
      <c r="BO270" s="6"/>
      <c r="BP270" s="1" t="s">
        <v>45</v>
      </c>
      <c r="BQ270" s="1" t="s">
        <v>44</v>
      </c>
      <c r="BR270" s="6"/>
      <c r="BS270" s="6"/>
      <c r="BT270" s="1" t="s">
        <v>46</v>
      </c>
      <c r="BU270" s="1" t="s">
        <v>47</v>
      </c>
      <c r="BV270" s="6"/>
      <c r="BW270" s="6"/>
      <c r="BX270" s="1" t="s">
        <v>46</v>
      </c>
      <c r="BY270" s="1" t="s">
        <v>41</v>
      </c>
      <c r="BZ270" s="6"/>
      <c r="CA270" s="6"/>
      <c r="CB270" s="1" t="s">
        <v>46</v>
      </c>
      <c r="CC270" s="1" t="s">
        <v>48</v>
      </c>
      <c r="CD270" s="6"/>
      <c r="CE270" s="6"/>
      <c r="CF270" s="1" t="s">
        <v>46</v>
      </c>
      <c r="CG270" s="1" t="s">
        <v>48</v>
      </c>
      <c r="CH270" s="6"/>
      <c r="CI270" s="6"/>
      <c r="CJ270" s="1" t="s">
        <v>46</v>
      </c>
      <c r="CK270" s="1" t="s">
        <v>39</v>
      </c>
      <c r="CL270" s="6"/>
      <c r="CM270" s="6"/>
      <c r="CN270" s="1" t="s">
        <v>49</v>
      </c>
      <c r="CO270" s="1" t="s">
        <v>39</v>
      </c>
      <c r="CP270" s="6"/>
      <c r="CQ270" s="6"/>
      <c r="CR270" s="1" t="s">
        <v>50</v>
      </c>
      <c r="CS270" s="1" t="s">
        <v>51</v>
      </c>
      <c r="CT270" s="6"/>
      <c r="CU270" s="6"/>
      <c r="CV270" s="1" t="s">
        <v>50</v>
      </c>
      <c r="CW270" s="1" t="s">
        <v>39</v>
      </c>
      <c r="CX270" s="6"/>
      <c r="CY270" s="6"/>
      <c r="CZ270" s="1" t="s">
        <v>50</v>
      </c>
      <c r="DA270" s="1" t="s">
        <v>39</v>
      </c>
      <c r="DB270" s="6"/>
      <c r="DC270" s="6"/>
      <c r="DD270" s="1" t="s">
        <v>59</v>
      </c>
      <c r="DE270" s="1" t="s">
        <v>60</v>
      </c>
      <c r="DF270" s="6"/>
      <c r="DG270" s="6"/>
      <c r="DH270" s="1" t="s">
        <v>52</v>
      </c>
      <c r="DI270" s="1" t="s">
        <v>53</v>
      </c>
      <c r="DJ270" s="6"/>
      <c r="DK270" s="6"/>
      <c r="DL270" s="1" t="s">
        <v>31</v>
      </c>
      <c r="DM270" s="11"/>
    </row>
    <row r="271" spans="1:118" s="12" customFormat="1" ht="15.75" customHeight="1" x14ac:dyDescent="0.25">
      <c r="A271" s="6">
        <v>270</v>
      </c>
      <c r="B271" s="6">
        <v>3</v>
      </c>
      <c r="C271" s="9" t="s">
        <v>451</v>
      </c>
      <c r="D271" s="8" t="s">
        <v>373</v>
      </c>
      <c r="E271" s="6">
        <v>94.694999999999993</v>
      </c>
      <c r="F271" s="6">
        <v>7.18</v>
      </c>
      <c r="G271" s="6">
        <v>55.581000000000003</v>
      </c>
      <c r="H271" s="10">
        <v>102.51804</v>
      </c>
      <c r="I271" s="3">
        <f t="shared" si="13"/>
        <v>158.09904</v>
      </c>
      <c r="J271" s="3">
        <f t="shared" si="12"/>
        <v>0</v>
      </c>
      <c r="K271" s="3">
        <f t="shared" si="14"/>
        <v>158.09904</v>
      </c>
      <c r="L271" s="1" t="s">
        <v>28</v>
      </c>
      <c r="M271" s="1" t="s">
        <v>29</v>
      </c>
      <c r="N271" s="6"/>
      <c r="O271" s="6"/>
      <c r="P271" s="1" t="s">
        <v>30</v>
      </c>
      <c r="Q271" s="1" t="s">
        <v>34</v>
      </c>
      <c r="R271" s="6"/>
      <c r="S271" s="6"/>
      <c r="T271" s="1" t="s">
        <v>30</v>
      </c>
      <c r="U271" s="1" t="s">
        <v>32</v>
      </c>
      <c r="V271" s="6"/>
      <c r="W271" s="6"/>
      <c r="X271" s="6" t="s">
        <v>30</v>
      </c>
      <c r="Y271" s="6" t="s">
        <v>33</v>
      </c>
      <c r="Z271" s="6"/>
      <c r="AA271" s="6"/>
      <c r="AB271" s="1" t="s">
        <v>30</v>
      </c>
      <c r="AC271" s="1" t="s">
        <v>34</v>
      </c>
      <c r="AD271" s="6"/>
      <c r="AE271" s="6"/>
      <c r="AF271" s="1" t="s">
        <v>35</v>
      </c>
      <c r="AG271" s="1" t="s">
        <v>29</v>
      </c>
      <c r="AH271" s="6"/>
      <c r="AI271" s="6"/>
      <c r="AJ271" s="1" t="s">
        <v>36</v>
      </c>
      <c r="AK271" s="1" t="s">
        <v>37</v>
      </c>
      <c r="AL271" s="6"/>
      <c r="AM271" s="6"/>
      <c r="AN271" s="1" t="s">
        <v>38</v>
      </c>
      <c r="AO271" s="1" t="s">
        <v>39</v>
      </c>
      <c r="AP271" s="6"/>
      <c r="AQ271" s="6"/>
      <c r="AR271" s="1" t="s">
        <v>40</v>
      </c>
      <c r="AS271" s="1" t="s">
        <v>41</v>
      </c>
      <c r="AT271" s="6"/>
      <c r="AU271" s="6"/>
      <c r="AV271" s="6"/>
      <c r="AW271" s="6"/>
      <c r="AX271" s="6"/>
      <c r="AY271" s="6"/>
      <c r="AZ271" s="1" t="s">
        <v>42</v>
      </c>
      <c r="BA271" s="1" t="s">
        <v>39</v>
      </c>
      <c r="BB271" s="6"/>
      <c r="BC271" s="6"/>
      <c r="BD271" s="1" t="s">
        <v>42</v>
      </c>
      <c r="BE271" s="1" t="s">
        <v>33</v>
      </c>
      <c r="BF271" s="6"/>
      <c r="BG271" s="6"/>
      <c r="BH271" s="1" t="s">
        <v>42</v>
      </c>
      <c r="BI271" s="1" t="s">
        <v>39</v>
      </c>
      <c r="BJ271" s="6"/>
      <c r="BK271" s="11"/>
      <c r="BL271" s="1" t="s">
        <v>43</v>
      </c>
      <c r="BM271" s="1" t="s">
        <v>44</v>
      </c>
      <c r="BN271" s="6"/>
      <c r="BO271" s="6"/>
      <c r="BP271" s="1" t="s">
        <v>45</v>
      </c>
      <c r="BQ271" s="1" t="s">
        <v>44</v>
      </c>
      <c r="BR271" s="6"/>
      <c r="BS271" s="6"/>
      <c r="BT271" s="1" t="s">
        <v>46</v>
      </c>
      <c r="BU271" s="1" t="s">
        <v>47</v>
      </c>
      <c r="BV271" s="6"/>
      <c r="BW271" s="6"/>
      <c r="BX271" s="1" t="s">
        <v>46</v>
      </c>
      <c r="BY271" s="1" t="s">
        <v>41</v>
      </c>
      <c r="BZ271" s="6"/>
      <c r="CA271" s="6"/>
      <c r="CB271" s="1" t="s">
        <v>46</v>
      </c>
      <c r="CC271" s="1" t="s">
        <v>48</v>
      </c>
      <c r="CD271" s="6"/>
      <c r="CE271" s="6"/>
      <c r="CF271" s="1" t="s">
        <v>46</v>
      </c>
      <c r="CG271" s="1" t="s">
        <v>48</v>
      </c>
      <c r="CH271" s="6"/>
      <c r="CI271" s="6"/>
      <c r="CJ271" s="1" t="s">
        <v>46</v>
      </c>
      <c r="CK271" s="1" t="s">
        <v>39</v>
      </c>
      <c r="CL271" s="6"/>
      <c r="CM271" s="6"/>
      <c r="CN271" s="1" t="s">
        <v>49</v>
      </c>
      <c r="CO271" s="1" t="s">
        <v>39</v>
      </c>
      <c r="CP271" s="6"/>
      <c r="CQ271" s="6"/>
      <c r="CR271" s="1" t="s">
        <v>50</v>
      </c>
      <c r="CS271" s="1" t="s">
        <v>51</v>
      </c>
      <c r="CT271" s="6"/>
      <c r="CU271" s="6"/>
      <c r="CV271" s="1" t="s">
        <v>50</v>
      </c>
      <c r="CW271" s="1" t="s">
        <v>39</v>
      </c>
      <c r="CX271" s="6"/>
      <c r="CY271" s="6"/>
      <c r="CZ271" s="1" t="s">
        <v>50</v>
      </c>
      <c r="DA271" s="1" t="s">
        <v>39</v>
      </c>
      <c r="DB271" s="6"/>
      <c r="DC271" s="6"/>
      <c r="DD271" s="1" t="s">
        <v>59</v>
      </c>
      <c r="DE271" s="1" t="s">
        <v>60</v>
      </c>
      <c r="DF271" s="6"/>
      <c r="DG271" s="6"/>
      <c r="DH271" s="1" t="s">
        <v>52</v>
      </c>
      <c r="DI271" s="1" t="s">
        <v>53</v>
      </c>
      <c r="DJ271" s="6"/>
      <c r="DK271" s="6"/>
      <c r="DL271" s="1" t="s">
        <v>31</v>
      </c>
      <c r="DM271" s="11"/>
    </row>
    <row r="272" spans="1:118" ht="15.75" customHeight="1" x14ac:dyDescent="0.25">
      <c r="A272" s="6">
        <v>271</v>
      </c>
      <c r="B272" s="6">
        <v>3</v>
      </c>
      <c r="C272" s="9" t="s">
        <v>452</v>
      </c>
      <c r="D272" s="8" t="s">
        <v>373</v>
      </c>
      <c r="E272" s="6">
        <v>21.847000000000001</v>
      </c>
      <c r="F272" s="6">
        <v>2.5670000000000002</v>
      </c>
      <c r="G272" s="6">
        <v>19.28</v>
      </c>
      <c r="H272" s="10">
        <v>26.670120000000001</v>
      </c>
      <c r="I272" s="3">
        <f t="shared" si="13"/>
        <v>45.950119999999998</v>
      </c>
      <c r="J272" s="3">
        <f t="shared" si="12"/>
        <v>0</v>
      </c>
      <c r="K272" s="3">
        <f t="shared" si="14"/>
        <v>45.950119999999998</v>
      </c>
      <c r="L272" s="1" t="s">
        <v>28</v>
      </c>
      <c r="M272" s="1" t="s">
        <v>29</v>
      </c>
      <c r="N272" s="6"/>
      <c r="O272" s="6"/>
      <c r="P272" s="1" t="s">
        <v>30</v>
      </c>
      <c r="Q272" s="1" t="s">
        <v>34</v>
      </c>
      <c r="R272" s="6"/>
      <c r="S272" s="6"/>
      <c r="T272" s="1" t="s">
        <v>30</v>
      </c>
      <c r="U272" s="1" t="s">
        <v>32</v>
      </c>
      <c r="V272" s="6"/>
      <c r="W272" s="6"/>
      <c r="X272" s="6" t="s">
        <v>30</v>
      </c>
      <c r="Y272" s="6" t="s">
        <v>33</v>
      </c>
      <c r="Z272" s="6"/>
      <c r="AA272" s="6"/>
      <c r="AB272" s="1" t="s">
        <v>30</v>
      </c>
      <c r="AC272" s="1" t="s">
        <v>34</v>
      </c>
      <c r="AD272" s="6"/>
      <c r="AE272" s="6"/>
      <c r="AF272" s="1" t="s">
        <v>35</v>
      </c>
      <c r="AG272" s="1" t="s">
        <v>29</v>
      </c>
      <c r="AH272" s="6"/>
      <c r="AI272" s="6"/>
      <c r="AJ272" s="1" t="s">
        <v>36</v>
      </c>
      <c r="AK272" s="1" t="s">
        <v>37</v>
      </c>
      <c r="AL272" s="6"/>
      <c r="AM272" s="6"/>
      <c r="AN272" s="1" t="s">
        <v>38</v>
      </c>
      <c r="AO272" s="1" t="s">
        <v>39</v>
      </c>
      <c r="AP272" s="6"/>
      <c r="AQ272" s="6"/>
      <c r="AR272" s="1" t="s">
        <v>40</v>
      </c>
      <c r="AS272" s="1" t="s">
        <v>41</v>
      </c>
      <c r="AT272" s="6"/>
      <c r="AU272" s="6"/>
      <c r="AV272" s="6"/>
      <c r="AW272" s="6"/>
      <c r="AX272" s="6"/>
      <c r="AY272" s="6"/>
      <c r="AZ272" s="1" t="s">
        <v>42</v>
      </c>
      <c r="BA272" s="1" t="s">
        <v>39</v>
      </c>
      <c r="BB272" s="6"/>
      <c r="BC272" s="6"/>
      <c r="BD272" s="1" t="s">
        <v>42</v>
      </c>
      <c r="BE272" s="1" t="s">
        <v>33</v>
      </c>
      <c r="BF272" s="6"/>
      <c r="BG272" s="6"/>
      <c r="BH272" s="1" t="s">
        <v>42</v>
      </c>
      <c r="BI272" s="1" t="s">
        <v>39</v>
      </c>
      <c r="BJ272" s="6"/>
      <c r="BK272" s="11"/>
      <c r="BL272" s="1" t="s">
        <v>43</v>
      </c>
      <c r="BM272" s="1" t="s">
        <v>44</v>
      </c>
      <c r="BN272" s="6"/>
      <c r="BO272" s="6"/>
      <c r="BP272" s="1" t="s">
        <v>45</v>
      </c>
      <c r="BQ272" s="1" t="s">
        <v>44</v>
      </c>
      <c r="BR272" s="6"/>
      <c r="BS272" s="6"/>
      <c r="BT272" s="1" t="s">
        <v>46</v>
      </c>
      <c r="BU272" s="1" t="s">
        <v>47</v>
      </c>
      <c r="BV272" s="6"/>
      <c r="BW272" s="6"/>
      <c r="BX272" s="1" t="s">
        <v>46</v>
      </c>
      <c r="BY272" s="1" t="s">
        <v>41</v>
      </c>
      <c r="BZ272" s="6"/>
      <c r="CA272" s="6"/>
      <c r="CB272" s="1" t="s">
        <v>46</v>
      </c>
      <c r="CC272" s="1" t="s">
        <v>48</v>
      </c>
      <c r="CD272" s="6"/>
      <c r="CE272" s="6"/>
      <c r="CF272" s="1" t="s">
        <v>46</v>
      </c>
      <c r="CG272" s="1" t="s">
        <v>48</v>
      </c>
      <c r="CH272" s="6"/>
      <c r="CI272" s="6"/>
      <c r="CJ272" s="1" t="s">
        <v>46</v>
      </c>
      <c r="CK272" s="1" t="s">
        <v>39</v>
      </c>
      <c r="CL272" s="6"/>
      <c r="CM272" s="6"/>
      <c r="CN272" s="1" t="s">
        <v>49</v>
      </c>
      <c r="CO272" s="1" t="s">
        <v>39</v>
      </c>
      <c r="CP272" s="6"/>
      <c r="CQ272" s="6"/>
      <c r="CR272" s="1" t="s">
        <v>50</v>
      </c>
      <c r="CS272" s="1" t="s">
        <v>51</v>
      </c>
      <c r="CT272" s="6"/>
      <c r="CU272" s="6"/>
      <c r="CV272" s="1" t="s">
        <v>50</v>
      </c>
      <c r="CW272" s="1" t="s">
        <v>39</v>
      </c>
      <c r="CX272" s="6"/>
      <c r="CY272" s="6"/>
      <c r="CZ272" s="1" t="s">
        <v>50</v>
      </c>
      <c r="DA272" s="1" t="s">
        <v>39</v>
      </c>
      <c r="DB272" s="6"/>
      <c r="DC272" s="6"/>
      <c r="DD272" s="1" t="s">
        <v>59</v>
      </c>
      <c r="DE272" s="1" t="s">
        <v>60</v>
      </c>
      <c r="DF272" s="6"/>
      <c r="DG272" s="6"/>
      <c r="DH272" s="1" t="s">
        <v>52</v>
      </c>
      <c r="DI272" s="1" t="s">
        <v>53</v>
      </c>
      <c r="DJ272" s="6"/>
      <c r="DK272" s="6"/>
      <c r="DL272" s="1" t="s">
        <v>31</v>
      </c>
      <c r="DM272" s="11"/>
    </row>
    <row r="273" spans="1:118" ht="15.75" customHeight="1" x14ac:dyDescent="0.25">
      <c r="A273" s="6">
        <v>272</v>
      </c>
      <c r="B273" s="6">
        <v>3</v>
      </c>
      <c r="C273" s="9" t="s">
        <v>255</v>
      </c>
      <c r="D273" s="8" t="s">
        <v>373</v>
      </c>
      <c r="E273" s="6">
        <v>181.17</v>
      </c>
      <c r="F273" s="6">
        <v>40.795999999999999</v>
      </c>
      <c r="G273" s="6">
        <v>140.374</v>
      </c>
      <c r="H273" s="10">
        <v>162.54372000000001</v>
      </c>
      <c r="I273" s="3">
        <f t="shared" si="13"/>
        <v>302.91772000000003</v>
      </c>
      <c r="J273" s="3">
        <f t="shared" si="12"/>
        <v>0</v>
      </c>
      <c r="K273" s="3">
        <f t="shared" si="14"/>
        <v>302.91772000000003</v>
      </c>
      <c r="L273" s="1" t="s">
        <v>28</v>
      </c>
      <c r="M273" s="1" t="s">
        <v>29</v>
      </c>
      <c r="N273" s="6"/>
      <c r="O273" s="6"/>
      <c r="P273" s="1" t="s">
        <v>30</v>
      </c>
      <c r="Q273" s="1" t="s">
        <v>34</v>
      </c>
      <c r="R273" s="6"/>
      <c r="S273" s="6"/>
      <c r="T273" s="1" t="s">
        <v>30</v>
      </c>
      <c r="U273" s="1" t="s">
        <v>32</v>
      </c>
      <c r="V273" s="6"/>
      <c r="W273" s="6"/>
      <c r="X273" s="6" t="s">
        <v>30</v>
      </c>
      <c r="Y273" s="6" t="s">
        <v>33</v>
      </c>
      <c r="Z273" s="6"/>
      <c r="AA273" s="6"/>
      <c r="AB273" s="1" t="s">
        <v>30</v>
      </c>
      <c r="AC273" s="1" t="s">
        <v>34</v>
      </c>
      <c r="AD273" s="6"/>
      <c r="AE273" s="6"/>
      <c r="AF273" s="1" t="s">
        <v>35</v>
      </c>
      <c r="AG273" s="1" t="s">
        <v>29</v>
      </c>
      <c r="AH273" s="6"/>
      <c r="AI273" s="6"/>
      <c r="AJ273" s="1" t="s">
        <v>36</v>
      </c>
      <c r="AK273" s="1" t="s">
        <v>37</v>
      </c>
      <c r="AL273" s="6"/>
      <c r="AM273" s="6"/>
      <c r="AN273" s="1" t="s">
        <v>38</v>
      </c>
      <c r="AO273" s="1" t="s">
        <v>39</v>
      </c>
      <c r="AP273" s="6"/>
      <c r="AQ273" s="6"/>
      <c r="AR273" s="1" t="s">
        <v>40</v>
      </c>
      <c r="AS273" s="1" t="s">
        <v>41</v>
      </c>
      <c r="AT273" s="6"/>
      <c r="AU273" s="6"/>
      <c r="AV273" s="6"/>
      <c r="AW273" s="6"/>
      <c r="AX273" s="6"/>
      <c r="AY273" s="6"/>
      <c r="AZ273" s="1" t="s">
        <v>42</v>
      </c>
      <c r="BA273" s="1" t="s">
        <v>39</v>
      </c>
      <c r="BB273" s="6"/>
      <c r="BC273" s="6"/>
      <c r="BD273" s="1" t="s">
        <v>42</v>
      </c>
      <c r="BE273" s="1" t="s">
        <v>33</v>
      </c>
      <c r="BF273" s="6"/>
      <c r="BG273" s="6"/>
      <c r="BH273" s="1" t="s">
        <v>42</v>
      </c>
      <c r="BI273" s="1" t="s">
        <v>39</v>
      </c>
      <c r="BJ273" s="6"/>
      <c r="BK273" s="11"/>
      <c r="BL273" s="1" t="s">
        <v>43</v>
      </c>
      <c r="BM273" s="1" t="s">
        <v>44</v>
      </c>
      <c r="BN273" s="6"/>
      <c r="BO273" s="6"/>
      <c r="BP273" s="1" t="s">
        <v>45</v>
      </c>
      <c r="BQ273" s="1" t="s">
        <v>44</v>
      </c>
      <c r="BR273" s="6"/>
      <c r="BS273" s="6"/>
      <c r="BT273" s="1" t="s">
        <v>46</v>
      </c>
      <c r="BU273" s="1" t="s">
        <v>47</v>
      </c>
      <c r="BV273" s="6"/>
      <c r="BW273" s="6"/>
      <c r="BX273" s="1" t="s">
        <v>46</v>
      </c>
      <c r="BY273" s="1" t="s">
        <v>41</v>
      </c>
      <c r="BZ273" s="6"/>
      <c r="CA273" s="6"/>
      <c r="CB273" s="1" t="s">
        <v>46</v>
      </c>
      <c r="CC273" s="1" t="s">
        <v>48</v>
      </c>
      <c r="CD273" s="6"/>
      <c r="CE273" s="6"/>
      <c r="CF273" s="1" t="s">
        <v>46</v>
      </c>
      <c r="CG273" s="1" t="s">
        <v>48</v>
      </c>
      <c r="CH273" s="6"/>
      <c r="CI273" s="6"/>
      <c r="CJ273" s="1" t="s">
        <v>46</v>
      </c>
      <c r="CK273" s="1" t="s">
        <v>39</v>
      </c>
      <c r="CL273" s="6"/>
      <c r="CM273" s="6"/>
      <c r="CN273" s="1" t="s">
        <v>49</v>
      </c>
      <c r="CO273" s="1" t="s">
        <v>39</v>
      </c>
      <c r="CP273" s="6"/>
      <c r="CQ273" s="6"/>
      <c r="CR273" s="1" t="s">
        <v>50</v>
      </c>
      <c r="CS273" s="1" t="s">
        <v>51</v>
      </c>
      <c r="CT273" s="6"/>
      <c r="CU273" s="6"/>
      <c r="CV273" s="1" t="s">
        <v>50</v>
      </c>
      <c r="CW273" s="1" t="s">
        <v>39</v>
      </c>
      <c r="CX273" s="6"/>
      <c r="CY273" s="6"/>
      <c r="CZ273" s="1" t="s">
        <v>50</v>
      </c>
      <c r="DA273" s="1" t="s">
        <v>39</v>
      </c>
      <c r="DB273" s="6"/>
      <c r="DC273" s="6"/>
      <c r="DD273" s="1" t="s">
        <v>59</v>
      </c>
      <c r="DE273" s="1" t="s">
        <v>60</v>
      </c>
      <c r="DF273" s="6"/>
      <c r="DG273" s="6"/>
      <c r="DH273" s="1" t="s">
        <v>52</v>
      </c>
      <c r="DI273" s="1" t="s">
        <v>53</v>
      </c>
      <c r="DJ273" s="6"/>
      <c r="DK273" s="6"/>
      <c r="DL273" s="1" t="s">
        <v>31</v>
      </c>
      <c r="DM273" s="11"/>
    </row>
    <row r="274" spans="1:118" ht="15.75" customHeight="1" x14ac:dyDescent="0.25">
      <c r="A274" s="6">
        <v>273</v>
      </c>
      <c r="B274" s="6">
        <v>3</v>
      </c>
      <c r="C274" s="9" t="s">
        <v>256</v>
      </c>
      <c r="D274" s="8" t="s">
        <v>373</v>
      </c>
      <c r="E274" s="6">
        <v>33.677</v>
      </c>
      <c r="F274" s="6">
        <v>13.794</v>
      </c>
      <c r="G274" s="6">
        <v>19.257000000000001</v>
      </c>
      <c r="H274" s="10">
        <v>42.164879999999997</v>
      </c>
      <c r="I274" s="3">
        <f t="shared" si="13"/>
        <v>61.421880000000002</v>
      </c>
      <c r="J274" s="3">
        <f t="shared" si="12"/>
        <v>0</v>
      </c>
      <c r="K274" s="3">
        <f t="shared" si="14"/>
        <v>61.421880000000002</v>
      </c>
      <c r="L274" s="1" t="s">
        <v>28</v>
      </c>
      <c r="M274" s="1" t="s">
        <v>29</v>
      </c>
      <c r="N274" s="6"/>
      <c r="O274" s="6"/>
      <c r="P274" s="1" t="s">
        <v>30</v>
      </c>
      <c r="Q274" s="1" t="s">
        <v>34</v>
      </c>
      <c r="R274" s="6"/>
      <c r="S274" s="6"/>
      <c r="T274" s="1" t="s">
        <v>30</v>
      </c>
      <c r="U274" s="1" t="s">
        <v>32</v>
      </c>
      <c r="V274" s="6"/>
      <c r="W274" s="6"/>
      <c r="X274" s="6" t="s">
        <v>30</v>
      </c>
      <c r="Y274" s="6" t="s">
        <v>33</v>
      </c>
      <c r="Z274" s="6"/>
      <c r="AA274" s="6"/>
      <c r="AB274" s="1" t="s">
        <v>30</v>
      </c>
      <c r="AC274" s="1" t="s">
        <v>34</v>
      </c>
      <c r="AD274" s="6"/>
      <c r="AE274" s="6"/>
      <c r="AF274" s="1" t="s">
        <v>35</v>
      </c>
      <c r="AG274" s="1" t="s">
        <v>29</v>
      </c>
      <c r="AH274" s="6"/>
      <c r="AI274" s="6"/>
      <c r="AJ274" s="1" t="s">
        <v>36</v>
      </c>
      <c r="AK274" s="1" t="s">
        <v>37</v>
      </c>
      <c r="AL274" s="6"/>
      <c r="AM274" s="6"/>
      <c r="AN274" s="1" t="s">
        <v>38</v>
      </c>
      <c r="AO274" s="1" t="s">
        <v>39</v>
      </c>
      <c r="AP274" s="6"/>
      <c r="AQ274" s="6"/>
      <c r="AR274" s="1" t="s">
        <v>40</v>
      </c>
      <c r="AS274" s="1" t="s">
        <v>41</v>
      </c>
      <c r="AT274" s="6"/>
      <c r="AU274" s="6"/>
      <c r="AV274" s="6"/>
      <c r="AW274" s="6"/>
      <c r="AX274" s="6"/>
      <c r="AY274" s="6"/>
      <c r="AZ274" s="1" t="s">
        <v>42</v>
      </c>
      <c r="BA274" s="1" t="s">
        <v>39</v>
      </c>
      <c r="BB274" s="6"/>
      <c r="BC274" s="6"/>
      <c r="BD274" s="1" t="s">
        <v>42</v>
      </c>
      <c r="BE274" s="1" t="s">
        <v>33</v>
      </c>
      <c r="BF274" s="6"/>
      <c r="BG274" s="6"/>
      <c r="BH274" s="1" t="s">
        <v>42</v>
      </c>
      <c r="BI274" s="1" t="s">
        <v>39</v>
      </c>
      <c r="BJ274" s="6"/>
      <c r="BK274" s="11"/>
      <c r="BL274" s="1" t="s">
        <v>43</v>
      </c>
      <c r="BM274" s="1" t="s">
        <v>44</v>
      </c>
      <c r="BN274" s="6"/>
      <c r="BO274" s="6"/>
      <c r="BP274" s="1" t="s">
        <v>45</v>
      </c>
      <c r="BQ274" s="1" t="s">
        <v>44</v>
      </c>
      <c r="BR274" s="6"/>
      <c r="BS274" s="6"/>
      <c r="BT274" s="1" t="s">
        <v>46</v>
      </c>
      <c r="BU274" s="1" t="s">
        <v>47</v>
      </c>
      <c r="BV274" s="6"/>
      <c r="BW274" s="6"/>
      <c r="BX274" s="1" t="s">
        <v>46</v>
      </c>
      <c r="BY274" s="1" t="s">
        <v>41</v>
      </c>
      <c r="BZ274" s="6"/>
      <c r="CA274" s="6"/>
      <c r="CB274" s="1" t="s">
        <v>46</v>
      </c>
      <c r="CC274" s="1" t="s">
        <v>48</v>
      </c>
      <c r="CD274" s="6"/>
      <c r="CE274" s="6"/>
      <c r="CF274" s="1" t="s">
        <v>46</v>
      </c>
      <c r="CG274" s="1" t="s">
        <v>48</v>
      </c>
      <c r="CH274" s="6"/>
      <c r="CI274" s="6"/>
      <c r="CJ274" s="1" t="s">
        <v>46</v>
      </c>
      <c r="CK274" s="1" t="s">
        <v>39</v>
      </c>
      <c r="CL274" s="6"/>
      <c r="CM274" s="6"/>
      <c r="CN274" s="1" t="s">
        <v>49</v>
      </c>
      <c r="CO274" s="1" t="s">
        <v>39</v>
      </c>
      <c r="CP274" s="6"/>
      <c r="CQ274" s="6"/>
      <c r="CR274" s="1" t="s">
        <v>50</v>
      </c>
      <c r="CS274" s="1" t="s">
        <v>51</v>
      </c>
      <c r="CT274" s="6"/>
      <c r="CU274" s="6"/>
      <c r="CV274" s="1" t="s">
        <v>50</v>
      </c>
      <c r="CW274" s="1" t="s">
        <v>39</v>
      </c>
      <c r="CX274" s="6"/>
      <c r="CY274" s="6"/>
      <c r="CZ274" s="1" t="s">
        <v>50</v>
      </c>
      <c r="DA274" s="1" t="s">
        <v>39</v>
      </c>
      <c r="DB274" s="6"/>
      <c r="DC274" s="6"/>
      <c r="DD274" s="1" t="s">
        <v>59</v>
      </c>
      <c r="DE274" s="1" t="s">
        <v>60</v>
      </c>
      <c r="DF274" s="6"/>
      <c r="DG274" s="6"/>
      <c r="DH274" s="1" t="s">
        <v>52</v>
      </c>
      <c r="DI274" s="1" t="s">
        <v>53</v>
      </c>
      <c r="DJ274" s="6"/>
      <c r="DK274" s="6"/>
      <c r="DL274" s="1" t="s">
        <v>31</v>
      </c>
      <c r="DM274" s="11"/>
    </row>
    <row r="275" spans="1:118" s="42" customFormat="1" ht="15.75" customHeight="1" x14ac:dyDescent="0.25">
      <c r="A275" s="35">
        <v>274</v>
      </c>
      <c r="B275" s="35">
        <v>3</v>
      </c>
      <c r="C275" s="36" t="s">
        <v>257</v>
      </c>
      <c r="D275" s="37" t="s">
        <v>373</v>
      </c>
      <c r="E275" s="35">
        <v>-490.15899999999999</v>
      </c>
      <c r="F275" s="35">
        <v>71.251000000000005</v>
      </c>
      <c r="G275" s="35">
        <v>-850.46</v>
      </c>
      <c r="H275" s="38">
        <v>276.59003999999999</v>
      </c>
      <c r="I275" s="39">
        <f t="shared" si="13"/>
        <v>-573.86995999999999</v>
      </c>
      <c r="J275" s="39">
        <f t="shared" si="12"/>
        <v>10.601000000000001</v>
      </c>
      <c r="K275" s="3">
        <f t="shared" si="14"/>
        <v>-584.47095999999999</v>
      </c>
      <c r="L275" s="40" t="s">
        <v>28</v>
      </c>
      <c r="M275" s="40" t="s">
        <v>29</v>
      </c>
      <c r="N275" s="35"/>
      <c r="O275" s="35"/>
      <c r="P275" s="40" t="s">
        <v>30</v>
      </c>
      <c r="Q275" s="40" t="s">
        <v>34</v>
      </c>
      <c r="R275" s="35"/>
      <c r="S275" s="35"/>
      <c r="T275" s="40" t="s">
        <v>30</v>
      </c>
      <c r="U275" s="40" t="s">
        <v>32</v>
      </c>
      <c r="V275" s="35"/>
      <c r="W275" s="35"/>
      <c r="X275" s="35" t="s">
        <v>30</v>
      </c>
      <c r="Y275" s="35" t="s">
        <v>33</v>
      </c>
      <c r="Z275" s="35"/>
      <c r="AA275" s="35"/>
      <c r="AB275" s="40" t="s">
        <v>30</v>
      </c>
      <c r="AC275" s="40" t="s">
        <v>34</v>
      </c>
      <c r="AD275" s="35"/>
      <c r="AE275" s="35"/>
      <c r="AF275" s="40" t="s">
        <v>35</v>
      </c>
      <c r="AG275" s="40" t="s">
        <v>29</v>
      </c>
      <c r="AH275" s="35"/>
      <c r="AI275" s="35"/>
      <c r="AJ275" s="40" t="s">
        <v>36</v>
      </c>
      <c r="AK275" s="40" t="s">
        <v>37</v>
      </c>
      <c r="AL275" s="35"/>
      <c r="AM275" s="35"/>
      <c r="AN275" s="40" t="s">
        <v>38</v>
      </c>
      <c r="AO275" s="40" t="s">
        <v>39</v>
      </c>
      <c r="AP275" s="35"/>
      <c r="AQ275" s="35"/>
      <c r="AR275" s="40" t="s">
        <v>40</v>
      </c>
      <c r="AS275" s="40" t="s">
        <v>41</v>
      </c>
      <c r="AT275" s="35"/>
      <c r="AU275" s="35"/>
      <c r="AV275" s="35"/>
      <c r="AW275" s="35"/>
      <c r="AX275" s="35"/>
      <c r="AY275" s="35"/>
      <c r="AZ275" s="40" t="s">
        <v>42</v>
      </c>
      <c r="BA275" s="40" t="s">
        <v>39</v>
      </c>
      <c r="BB275" s="35"/>
      <c r="BC275" s="35"/>
      <c r="BD275" s="40" t="s">
        <v>42</v>
      </c>
      <c r="BE275" s="40" t="s">
        <v>33</v>
      </c>
      <c r="BF275" s="35"/>
      <c r="BG275" s="35"/>
      <c r="BH275" s="40" t="s">
        <v>42</v>
      </c>
      <c r="BI275" s="40" t="s">
        <v>39</v>
      </c>
      <c r="BJ275" s="35"/>
      <c r="BK275" s="41"/>
      <c r="BL275" s="40" t="s">
        <v>43</v>
      </c>
      <c r="BM275" s="40" t="s">
        <v>44</v>
      </c>
      <c r="BN275" s="35"/>
      <c r="BO275" s="35"/>
      <c r="BP275" s="40" t="s">
        <v>45</v>
      </c>
      <c r="BQ275" s="40" t="s">
        <v>44</v>
      </c>
      <c r="BR275" s="35"/>
      <c r="BS275" s="35"/>
      <c r="BT275" s="40" t="s">
        <v>46</v>
      </c>
      <c r="BU275" s="40" t="s">
        <v>47</v>
      </c>
      <c r="BV275" s="35"/>
      <c r="BW275" s="35"/>
      <c r="BX275" s="40" t="s">
        <v>46</v>
      </c>
      <c r="BY275" s="40" t="s">
        <v>41</v>
      </c>
      <c r="BZ275" s="35"/>
      <c r="CA275" s="35"/>
      <c r="CB275" s="40" t="s">
        <v>46</v>
      </c>
      <c r="CC275" s="40" t="s">
        <v>48</v>
      </c>
      <c r="CD275" s="35">
        <v>0.01</v>
      </c>
      <c r="CE275" s="35">
        <v>10.601000000000001</v>
      </c>
      <c r="CF275" s="40" t="s">
        <v>46</v>
      </c>
      <c r="CG275" s="40" t="s">
        <v>48</v>
      </c>
      <c r="CH275" s="35"/>
      <c r="CI275" s="35"/>
      <c r="CJ275" s="40" t="s">
        <v>46</v>
      </c>
      <c r="CK275" s="40" t="s">
        <v>39</v>
      </c>
      <c r="CL275" s="35"/>
      <c r="CM275" s="35"/>
      <c r="CN275" s="40" t="s">
        <v>49</v>
      </c>
      <c r="CO275" s="40" t="s">
        <v>39</v>
      </c>
      <c r="CP275" s="35"/>
      <c r="CQ275" s="35"/>
      <c r="CR275" s="40" t="s">
        <v>50</v>
      </c>
      <c r="CS275" s="40" t="s">
        <v>51</v>
      </c>
      <c r="CT275" s="35"/>
      <c r="CU275" s="35"/>
      <c r="CV275" s="40" t="s">
        <v>50</v>
      </c>
      <c r="CW275" s="40" t="s">
        <v>39</v>
      </c>
      <c r="CX275" s="35"/>
      <c r="CY275" s="35"/>
      <c r="CZ275" s="40" t="s">
        <v>50</v>
      </c>
      <c r="DA275" s="40" t="s">
        <v>39</v>
      </c>
      <c r="DB275" s="35"/>
      <c r="DC275" s="35"/>
      <c r="DD275" s="40" t="s">
        <v>59</v>
      </c>
      <c r="DE275" s="40" t="s">
        <v>60</v>
      </c>
      <c r="DF275" s="35"/>
      <c r="DG275" s="35"/>
      <c r="DH275" s="40" t="s">
        <v>52</v>
      </c>
      <c r="DI275" s="40" t="s">
        <v>53</v>
      </c>
      <c r="DJ275" s="35"/>
      <c r="DK275" s="35"/>
      <c r="DL275" s="40" t="s">
        <v>31</v>
      </c>
      <c r="DM275" s="41"/>
    </row>
    <row r="276" spans="1:118" ht="15.75" customHeight="1" x14ac:dyDescent="0.25">
      <c r="A276" s="6">
        <v>275</v>
      </c>
      <c r="B276" s="6">
        <v>3</v>
      </c>
      <c r="C276" s="9" t="s">
        <v>258</v>
      </c>
      <c r="D276" s="8" t="s">
        <v>373</v>
      </c>
      <c r="E276" s="6">
        <v>232.44499999999999</v>
      </c>
      <c r="F276" s="6">
        <v>15.419</v>
      </c>
      <c r="G276" s="6">
        <v>215.97900000000001</v>
      </c>
      <c r="H276" s="10">
        <v>94.175280000000001</v>
      </c>
      <c r="I276" s="3">
        <f t="shared" si="13"/>
        <v>310.15428000000003</v>
      </c>
      <c r="J276" s="3">
        <f t="shared" si="12"/>
        <v>0</v>
      </c>
      <c r="K276" s="3">
        <f t="shared" si="14"/>
        <v>310.15428000000003</v>
      </c>
      <c r="L276" s="1" t="s">
        <v>28</v>
      </c>
      <c r="M276" s="1" t="s">
        <v>29</v>
      </c>
      <c r="N276" s="6"/>
      <c r="O276" s="6"/>
      <c r="P276" s="1" t="s">
        <v>30</v>
      </c>
      <c r="Q276" s="1" t="s">
        <v>34</v>
      </c>
      <c r="R276" s="6"/>
      <c r="S276" s="6"/>
      <c r="T276" s="1" t="s">
        <v>30</v>
      </c>
      <c r="U276" s="1" t="s">
        <v>32</v>
      </c>
      <c r="V276" s="6"/>
      <c r="W276" s="6"/>
      <c r="X276" s="6" t="s">
        <v>30</v>
      </c>
      <c r="Y276" s="6" t="s">
        <v>33</v>
      </c>
      <c r="Z276" s="6"/>
      <c r="AA276" s="6"/>
      <c r="AB276" s="1" t="s">
        <v>30</v>
      </c>
      <c r="AC276" s="1" t="s">
        <v>34</v>
      </c>
      <c r="AD276" s="6"/>
      <c r="AE276" s="6"/>
      <c r="AF276" s="1" t="s">
        <v>35</v>
      </c>
      <c r="AG276" s="1" t="s">
        <v>29</v>
      </c>
      <c r="AH276" s="6"/>
      <c r="AI276" s="6"/>
      <c r="AJ276" s="1" t="s">
        <v>36</v>
      </c>
      <c r="AK276" s="1" t="s">
        <v>37</v>
      </c>
      <c r="AL276" s="6"/>
      <c r="AM276" s="6"/>
      <c r="AN276" s="1" t="s">
        <v>38</v>
      </c>
      <c r="AO276" s="1" t="s">
        <v>39</v>
      </c>
      <c r="AP276" s="6"/>
      <c r="AQ276" s="6"/>
      <c r="AR276" s="1" t="s">
        <v>40</v>
      </c>
      <c r="AS276" s="1" t="s">
        <v>41</v>
      </c>
      <c r="AT276" s="6"/>
      <c r="AU276" s="6"/>
      <c r="AV276" s="6"/>
      <c r="AW276" s="6"/>
      <c r="AX276" s="6"/>
      <c r="AY276" s="6"/>
      <c r="AZ276" s="1" t="s">
        <v>42</v>
      </c>
      <c r="BA276" s="1" t="s">
        <v>39</v>
      </c>
      <c r="BB276" s="6"/>
      <c r="BC276" s="6"/>
      <c r="BD276" s="1" t="s">
        <v>42</v>
      </c>
      <c r="BE276" s="1" t="s">
        <v>33</v>
      </c>
      <c r="BF276" s="6"/>
      <c r="BG276" s="6"/>
      <c r="BH276" s="1" t="s">
        <v>42</v>
      </c>
      <c r="BI276" s="1" t="s">
        <v>39</v>
      </c>
      <c r="BJ276" s="6"/>
      <c r="BK276" s="11"/>
      <c r="BL276" s="1" t="s">
        <v>43</v>
      </c>
      <c r="BM276" s="1" t="s">
        <v>44</v>
      </c>
      <c r="BN276" s="6"/>
      <c r="BO276" s="6"/>
      <c r="BP276" s="1" t="s">
        <v>45</v>
      </c>
      <c r="BQ276" s="1" t="s">
        <v>44</v>
      </c>
      <c r="BR276" s="6"/>
      <c r="BS276" s="6"/>
      <c r="BT276" s="1" t="s">
        <v>46</v>
      </c>
      <c r="BU276" s="1" t="s">
        <v>47</v>
      </c>
      <c r="BV276" s="6"/>
      <c r="BW276" s="6"/>
      <c r="BX276" s="1" t="s">
        <v>46</v>
      </c>
      <c r="BY276" s="1" t="s">
        <v>41</v>
      </c>
      <c r="BZ276" s="6"/>
      <c r="CA276" s="6"/>
      <c r="CB276" s="1" t="s">
        <v>46</v>
      </c>
      <c r="CC276" s="1" t="s">
        <v>48</v>
      </c>
      <c r="CD276" s="6"/>
      <c r="CE276" s="6"/>
      <c r="CF276" s="1" t="s">
        <v>46</v>
      </c>
      <c r="CG276" s="1" t="s">
        <v>48</v>
      </c>
      <c r="CH276" s="6"/>
      <c r="CI276" s="6"/>
      <c r="CJ276" s="1" t="s">
        <v>46</v>
      </c>
      <c r="CK276" s="1" t="s">
        <v>39</v>
      </c>
      <c r="CL276" s="6"/>
      <c r="CM276" s="6"/>
      <c r="CN276" s="1" t="s">
        <v>49</v>
      </c>
      <c r="CO276" s="1" t="s">
        <v>39</v>
      </c>
      <c r="CP276" s="6"/>
      <c r="CQ276" s="6"/>
      <c r="CR276" s="1" t="s">
        <v>50</v>
      </c>
      <c r="CS276" s="1" t="s">
        <v>51</v>
      </c>
      <c r="CT276" s="6"/>
      <c r="CU276" s="6"/>
      <c r="CV276" s="1" t="s">
        <v>50</v>
      </c>
      <c r="CW276" s="1" t="s">
        <v>39</v>
      </c>
      <c r="CX276" s="6"/>
      <c r="CY276" s="6"/>
      <c r="CZ276" s="1" t="s">
        <v>50</v>
      </c>
      <c r="DA276" s="1" t="s">
        <v>39</v>
      </c>
      <c r="DB276" s="6"/>
      <c r="DC276" s="6"/>
      <c r="DD276" s="1" t="s">
        <v>59</v>
      </c>
      <c r="DE276" s="1" t="s">
        <v>60</v>
      </c>
      <c r="DF276" s="6"/>
      <c r="DG276" s="6"/>
      <c r="DH276" s="1" t="s">
        <v>52</v>
      </c>
      <c r="DI276" s="1" t="s">
        <v>53</v>
      </c>
      <c r="DJ276" s="6"/>
      <c r="DK276" s="6"/>
      <c r="DL276" s="1" t="s">
        <v>31</v>
      </c>
      <c r="DM276" s="11"/>
    </row>
    <row r="277" spans="1:118" s="42" customFormat="1" ht="15.75" customHeight="1" x14ac:dyDescent="0.25">
      <c r="A277" s="35">
        <v>276</v>
      </c>
      <c r="B277" s="35">
        <v>3</v>
      </c>
      <c r="C277" s="36" t="s">
        <v>259</v>
      </c>
      <c r="D277" s="37" t="s">
        <v>373</v>
      </c>
      <c r="E277" s="35">
        <v>376.99400000000003</v>
      </c>
      <c r="F277" s="35">
        <v>42.984999999999999</v>
      </c>
      <c r="G277" s="35">
        <v>330.80799999999999</v>
      </c>
      <c r="H277" s="38">
        <v>399.95076</v>
      </c>
      <c r="I277" s="39">
        <f t="shared" si="13"/>
        <v>730.75875999999994</v>
      </c>
      <c r="J277" s="39">
        <f t="shared" si="12"/>
        <v>1.06</v>
      </c>
      <c r="K277" s="3">
        <f t="shared" si="14"/>
        <v>729.69875999999999</v>
      </c>
      <c r="L277" s="40" t="s">
        <v>28</v>
      </c>
      <c r="M277" s="40" t="s">
        <v>29</v>
      </c>
      <c r="N277" s="35"/>
      <c r="O277" s="35"/>
      <c r="P277" s="40" t="s">
        <v>30</v>
      </c>
      <c r="Q277" s="40" t="s">
        <v>34</v>
      </c>
      <c r="R277" s="35"/>
      <c r="S277" s="35"/>
      <c r="T277" s="40" t="s">
        <v>30</v>
      </c>
      <c r="U277" s="40" t="s">
        <v>32</v>
      </c>
      <c r="V277" s="35"/>
      <c r="W277" s="35"/>
      <c r="X277" s="35" t="s">
        <v>30</v>
      </c>
      <c r="Y277" s="35" t="s">
        <v>33</v>
      </c>
      <c r="Z277" s="35"/>
      <c r="AA277" s="35"/>
      <c r="AB277" s="40" t="s">
        <v>30</v>
      </c>
      <c r="AC277" s="40" t="s">
        <v>34</v>
      </c>
      <c r="AD277" s="35"/>
      <c r="AE277" s="35"/>
      <c r="AF277" s="40" t="s">
        <v>35</v>
      </c>
      <c r="AG277" s="40" t="s">
        <v>29</v>
      </c>
      <c r="AH277" s="35"/>
      <c r="AI277" s="35"/>
      <c r="AJ277" s="40" t="s">
        <v>36</v>
      </c>
      <c r="AK277" s="40" t="s">
        <v>37</v>
      </c>
      <c r="AL277" s="35"/>
      <c r="AM277" s="35"/>
      <c r="AN277" s="40" t="s">
        <v>38</v>
      </c>
      <c r="AO277" s="40" t="s">
        <v>39</v>
      </c>
      <c r="AP277" s="35"/>
      <c r="AQ277" s="35"/>
      <c r="AR277" s="40" t="s">
        <v>40</v>
      </c>
      <c r="AS277" s="40" t="s">
        <v>41</v>
      </c>
      <c r="AT277" s="35"/>
      <c r="AU277" s="35"/>
      <c r="AV277" s="35"/>
      <c r="AW277" s="35"/>
      <c r="AX277" s="35"/>
      <c r="AY277" s="35"/>
      <c r="AZ277" s="40" t="s">
        <v>42</v>
      </c>
      <c r="BA277" s="40" t="s">
        <v>39</v>
      </c>
      <c r="BB277" s="35"/>
      <c r="BC277" s="35"/>
      <c r="BD277" s="40" t="s">
        <v>42</v>
      </c>
      <c r="BE277" s="40" t="s">
        <v>33</v>
      </c>
      <c r="BF277" s="35"/>
      <c r="BG277" s="35"/>
      <c r="BH277" s="40" t="s">
        <v>42</v>
      </c>
      <c r="BI277" s="40" t="s">
        <v>39</v>
      </c>
      <c r="BJ277" s="35"/>
      <c r="BK277" s="41"/>
      <c r="BL277" s="40" t="s">
        <v>43</v>
      </c>
      <c r="BM277" s="40" t="s">
        <v>44</v>
      </c>
      <c r="BN277" s="35"/>
      <c r="BO277" s="35"/>
      <c r="BP277" s="40" t="s">
        <v>45</v>
      </c>
      <c r="BQ277" s="40" t="s">
        <v>44</v>
      </c>
      <c r="BR277" s="35"/>
      <c r="BS277" s="35"/>
      <c r="BT277" s="40" t="s">
        <v>46</v>
      </c>
      <c r="BU277" s="40" t="s">
        <v>47</v>
      </c>
      <c r="BV277" s="35"/>
      <c r="BW277" s="35"/>
      <c r="BX277" s="40" t="s">
        <v>46</v>
      </c>
      <c r="BY277" s="40" t="s">
        <v>41</v>
      </c>
      <c r="BZ277" s="35"/>
      <c r="CA277" s="35"/>
      <c r="CB277" s="40" t="s">
        <v>46</v>
      </c>
      <c r="CC277" s="40" t="s">
        <v>48</v>
      </c>
      <c r="CD277" s="35"/>
      <c r="CE277" s="35"/>
      <c r="CF277" s="40" t="s">
        <v>46</v>
      </c>
      <c r="CG277" s="40" t="s">
        <v>48</v>
      </c>
      <c r="CH277" s="35"/>
      <c r="CI277" s="35"/>
      <c r="CJ277" s="40" t="s">
        <v>46</v>
      </c>
      <c r="CK277" s="40" t="s">
        <v>39</v>
      </c>
      <c r="CL277" s="35"/>
      <c r="CM277" s="35"/>
      <c r="CN277" s="40" t="s">
        <v>49</v>
      </c>
      <c r="CO277" s="40" t="s">
        <v>39</v>
      </c>
      <c r="CP277" s="35"/>
      <c r="CQ277" s="35"/>
      <c r="CR277" s="40" t="s">
        <v>50</v>
      </c>
      <c r="CS277" s="40" t="s">
        <v>51</v>
      </c>
      <c r="CT277" s="35"/>
      <c r="CU277" s="35"/>
      <c r="CV277" s="40" t="s">
        <v>50</v>
      </c>
      <c r="CW277" s="40" t="s">
        <v>39</v>
      </c>
      <c r="CX277" s="35"/>
      <c r="CY277" s="35"/>
      <c r="CZ277" s="40" t="s">
        <v>50</v>
      </c>
      <c r="DA277" s="40" t="s">
        <v>39</v>
      </c>
      <c r="DB277" s="35"/>
      <c r="DC277" s="35"/>
      <c r="DD277" s="40" t="s">
        <v>59</v>
      </c>
      <c r="DE277" s="40" t="s">
        <v>60</v>
      </c>
      <c r="DF277" s="35"/>
      <c r="DG277" s="35"/>
      <c r="DH277" s="40" t="s">
        <v>52</v>
      </c>
      <c r="DI277" s="40" t="s">
        <v>53</v>
      </c>
      <c r="DJ277" s="35"/>
      <c r="DK277" s="35"/>
      <c r="DL277" s="40" t="s">
        <v>31</v>
      </c>
      <c r="DM277" s="41">
        <v>1.06</v>
      </c>
      <c r="DN277" s="42" t="s">
        <v>518</v>
      </c>
    </row>
    <row r="278" spans="1:118" s="42" customFormat="1" ht="15.75" customHeight="1" x14ac:dyDescent="0.25">
      <c r="A278" s="35">
        <v>277</v>
      </c>
      <c r="B278" s="35">
        <v>1</v>
      </c>
      <c r="C278" s="36" t="s">
        <v>260</v>
      </c>
      <c r="D278" s="37" t="s">
        <v>373</v>
      </c>
      <c r="E278" s="35">
        <v>1560.345</v>
      </c>
      <c r="F278" s="35">
        <v>316.089</v>
      </c>
      <c r="G278" s="35">
        <v>1198.415</v>
      </c>
      <c r="H278" s="38">
        <v>718.57115999999996</v>
      </c>
      <c r="I278" s="39">
        <f t="shared" si="13"/>
        <v>1916.9861599999999</v>
      </c>
      <c r="J278" s="39">
        <f t="shared" si="12"/>
        <v>2.149</v>
      </c>
      <c r="K278" s="3">
        <f t="shared" si="14"/>
        <v>1914.83716</v>
      </c>
      <c r="L278" s="40" t="s">
        <v>28</v>
      </c>
      <c r="M278" s="40" t="s">
        <v>29</v>
      </c>
      <c r="N278" s="35"/>
      <c r="O278" s="35"/>
      <c r="P278" s="40" t="s">
        <v>30</v>
      </c>
      <c r="Q278" s="40" t="s">
        <v>34</v>
      </c>
      <c r="R278" s="35"/>
      <c r="S278" s="35"/>
      <c r="T278" s="40" t="s">
        <v>30</v>
      </c>
      <c r="U278" s="40" t="s">
        <v>32</v>
      </c>
      <c r="V278" s="35"/>
      <c r="W278" s="35"/>
      <c r="X278" s="35" t="s">
        <v>30</v>
      </c>
      <c r="Y278" s="35" t="s">
        <v>33</v>
      </c>
      <c r="Z278" s="35"/>
      <c r="AA278" s="35"/>
      <c r="AB278" s="40" t="s">
        <v>30</v>
      </c>
      <c r="AC278" s="40" t="s">
        <v>34</v>
      </c>
      <c r="AD278" s="35"/>
      <c r="AE278" s="35"/>
      <c r="AF278" s="40" t="s">
        <v>35</v>
      </c>
      <c r="AG278" s="40" t="s">
        <v>29</v>
      </c>
      <c r="AH278" s="35"/>
      <c r="AI278" s="35"/>
      <c r="AJ278" s="40" t="s">
        <v>36</v>
      </c>
      <c r="AK278" s="40" t="s">
        <v>37</v>
      </c>
      <c r="AL278" s="35"/>
      <c r="AM278" s="35"/>
      <c r="AN278" s="40" t="s">
        <v>38</v>
      </c>
      <c r="AO278" s="40" t="s">
        <v>39</v>
      </c>
      <c r="AP278" s="35"/>
      <c r="AQ278" s="35"/>
      <c r="AR278" s="40" t="s">
        <v>40</v>
      </c>
      <c r="AS278" s="40" t="s">
        <v>41</v>
      </c>
      <c r="AT278" s="35"/>
      <c r="AU278" s="35"/>
      <c r="AV278" s="35"/>
      <c r="AW278" s="35"/>
      <c r="AX278" s="35"/>
      <c r="AY278" s="35"/>
      <c r="AZ278" s="40" t="s">
        <v>42</v>
      </c>
      <c r="BA278" s="40" t="s">
        <v>39</v>
      </c>
      <c r="BB278" s="35"/>
      <c r="BC278" s="35"/>
      <c r="BD278" s="40" t="s">
        <v>42</v>
      </c>
      <c r="BE278" s="40" t="s">
        <v>33</v>
      </c>
      <c r="BF278" s="35"/>
      <c r="BG278" s="35"/>
      <c r="BH278" s="40" t="s">
        <v>42</v>
      </c>
      <c r="BI278" s="40" t="s">
        <v>39</v>
      </c>
      <c r="BJ278" s="35"/>
      <c r="BK278" s="41"/>
      <c r="BL278" s="40" t="s">
        <v>43</v>
      </c>
      <c r="BM278" s="40" t="s">
        <v>44</v>
      </c>
      <c r="BN278" s="35"/>
      <c r="BO278" s="35"/>
      <c r="BP278" s="40" t="s">
        <v>45</v>
      </c>
      <c r="BQ278" s="40" t="s">
        <v>44</v>
      </c>
      <c r="BR278" s="35"/>
      <c r="BS278" s="35"/>
      <c r="BT278" s="40" t="s">
        <v>46</v>
      </c>
      <c r="BU278" s="40" t="s">
        <v>47</v>
      </c>
      <c r="BV278" s="35"/>
      <c r="BW278" s="35"/>
      <c r="BX278" s="40" t="s">
        <v>46</v>
      </c>
      <c r="BY278" s="40" t="s">
        <v>41</v>
      </c>
      <c r="BZ278" s="35"/>
      <c r="CA278" s="35"/>
      <c r="CB278" s="40" t="s">
        <v>46</v>
      </c>
      <c r="CC278" s="40" t="s">
        <v>48</v>
      </c>
      <c r="CD278" s="35"/>
      <c r="CE278" s="35"/>
      <c r="CF278" s="40" t="s">
        <v>46</v>
      </c>
      <c r="CG278" s="40" t="s">
        <v>48</v>
      </c>
      <c r="CH278" s="35"/>
      <c r="CI278" s="35"/>
      <c r="CJ278" s="40" t="s">
        <v>46</v>
      </c>
      <c r="CK278" s="40" t="s">
        <v>39</v>
      </c>
      <c r="CL278" s="35"/>
      <c r="CM278" s="35"/>
      <c r="CN278" s="40" t="s">
        <v>49</v>
      </c>
      <c r="CO278" s="40" t="s">
        <v>39</v>
      </c>
      <c r="CP278" s="35"/>
      <c r="CQ278" s="35"/>
      <c r="CR278" s="40" t="s">
        <v>50</v>
      </c>
      <c r="CS278" s="40" t="s">
        <v>51</v>
      </c>
      <c r="CT278" s="35"/>
      <c r="CU278" s="35"/>
      <c r="CV278" s="40" t="s">
        <v>50</v>
      </c>
      <c r="CW278" s="40" t="s">
        <v>39</v>
      </c>
      <c r="CX278" s="35"/>
      <c r="CY278" s="35"/>
      <c r="CZ278" s="40" t="s">
        <v>50</v>
      </c>
      <c r="DA278" s="40" t="s">
        <v>39</v>
      </c>
      <c r="DB278" s="35"/>
      <c r="DC278" s="35"/>
      <c r="DD278" s="40" t="s">
        <v>59</v>
      </c>
      <c r="DE278" s="40" t="s">
        <v>60</v>
      </c>
      <c r="DF278" s="35"/>
      <c r="DG278" s="35"/>
      <c r="DH278" s="40" t="s">
        <v>52</v>
      </c>
      <c r="DI278" s="40" t="s">
        <v>53</v>
      </c>
      <c r="DJ278" s="35"/>
      <c r="DK278" s="35"/>
      <c r="DL278" s="40" t="s">
        <v>31</v>
      </c>
      <c r="DM278" s="41">
        <v>2.149</v>
      </c>
      <c r="DN278" s="42" t="s">
        <v>518</v>
      </c>
    </row>
    <row r="279" spans="1:118" s="34" customFormat="1" ht="15.75" customHeight="1" x14ac:dyDescent="0.25">
      <c r="A279" s="27">
        <v>278</v>
      </c>
      <c r="B279" s="27">
        <v>3</v>
      </c>
      <c r="C279" s="28" t="s">
        <v>261</v>
      </c>
      <c r="D279" s="29" t="s">
        <v>373</v>
      </c>
      <c r="E279" s="27">
        <v>-295.13299999999998</v>
      </c>
      <c r="F279" s="27">
        <v>3.2210000000000001</v>
      </c>
      <c r="G279" s="27">
        <v>-298.35399999999998</v>
      </c>
      <c r="H279" s="30">
        <v>178.31327999999999</v>
      </c>
      <c r="I279" s="31">
        <f t="shared" si="13"/>
        <v>-120.04071999999999</v>
      </c>
      <c r="J279" s="31">
        <f t="shared" si="12"/>
        <v>0</v>
      </c>
      <c r="K279" s="3">
        <f t="shared" si="14"/>
        <v>-120.04071999999999</v>
      </c>
      <c r="L279" s="32" t="s">
        <v>28</v>
      </c>
      <c r="M279" s="32" t="s">
        <v>29</v>
      </c>
      <c r="N279" s="27"/>
      <c r="O279" s="27"/>
      <c r="P279" s="32" t="s">
        <v>30</v>
      </c>
      <c r="Q279" s="32" t="s">
        <v>34</v>
      </c>
      <c r="R279" s="27"/>
      <c r="S279" s="27"/>
      <c r="T279" s="32" t="s">
        <v>30</v>
      </c>
      <c r="U279" s="32" t="s">
        <v>32</v>
      </c>
      <c r="V279" s="27"/>
      <c r="W279" s="27"/>
      <c r="X279" s="27" t="s">
        <v>30</v>
      </c>
      <c r="Y279" s="27" t="s">
        <v>33</v>
      </c>
      <c r="Z279" s="27"/>
      <c r="AA279" s="27"/>
      <c r="AB279" s="32" t="s">
        <v>30</v>
      </c>
      <c r="AC279" s="32" t="s">
        <v>34</v>
      </c>
      <c r="AD279" s="27"/>
      <c r="AE279" s="27"/>
      <c r="AF279" s="32" t="s">
        <v>35</v>
      </c>
      <c r="AG279" s="32" t="s">
        <v>29</v>
      </c>
      <c r="AH279" s="27"/>
      <c r="AI279" s="27"/>
      <c r="AJ279" s="32" t="s">
        <v>36</v>
      </c>
      <c r="AK279" s="32" t="s">
        <v>37</v>
      </c>
      <c r="AL279" s="27"/>
      <c r="AM279" s="27"/>
      <c r="AN279" s="32" t="s">
        <v>38</v>
      </c>
      <c r="AO279" s="32" t="s">
        <v>39</v>
      </c>
      <c r="AP279" s="27"/>
      <c r="AQ279" s="27"/>
      <c r="AR279" s="32" t="s">
        <v>40</v>
      </c>
      <c r="AS279" s="32" t="s">
        <v>41</v>
      </c>
      <c r="AT279" s="27"/>
      <c r="AU279" s="27"/>
      <c r="AV279" s="27"/>
      <c r="AW279" s="27"/>
      <c r="AX279" s="27"/>
      <c r="AY279" s="27"/>
      <c r="AZ279" s="32" t="s">
        <v>42</v>
      </c>
      <c r="BA279" s="32" t="s">
        <v>39</v>
      </c>
      <c r="BB279" s="27"/>
      <c r="BC279" s="27"/>
      <c r="BD279" s="32" t="s">
        <v>42</v>
      </c>
      <c r="BE279" s="32" t="s">
        <v>33</v>
      </c>
      <c r="BF279" s="27"/>
      <c r="BG279" s="27"/>
      <c r="BH279" s="32" t="s">
        <v>42</v>
      </c>
      <c r="BI279" s="32" t="s">
        <v>39</v>
      </c>
      <c r="BJ279" s="27"/>
      <c r="BK279" s="33"/>
      <c r="BL279" s="32" t="s">
        <v>43</v>
      </c>
      <c r="BM279" s="32" t="s">
        <v>44</v>
      </c>
      <c r="BN279" s="27"/>
      <c r="BO279" s="27"/>
      <c r="BP279" s="32" t="s">
        <v>45</v>
      </c>
      <c r="BQ279" s="32" t="s">
        <v>44</v>
      </c>
      <c r="BR279" s="27"/>
      <c r="BS279" s="27"/>
      <c r="BT279" s="32" t="s">
        <v>46</v>
      </c>
      <c r="BU279" s="32" t="s">
        <v>47</v>
      </c>
      <c r="BV279" s="27"/>
      <c r="BW279" s="27"/>
      <c r="BX279" s="32" t="s">
        <v>46</v>
      </c>
      <c r="BY279" s="32" t="s">
        <v>41</v>
      </c>
      <c r="BZ279" s="27"/>
      <c r="CA279" s="27"/>
      <c r="CB279" s="32" t="s">
        <v>46</v>
      </c>
      <c r="CC279" s="32" t="s">
        <v>48</v>
      </c>
      <c r="CD279" s="27"/>
      <c r="CE279" s="27"/>
      <c r="CF279" s="32" t="s">
        <v>46</v>
      </c>
      <c r="CG279" s="32" t="s">
        <v>48</v>
      </c>
      <c r="CH279" s="27"/>
      <c r="CI279" s="27"/>
      <c r="CJ279" s="32" t="s">
        <v>46</v>
      </c>
      <c r="CK279" s="32" t="s">
        <v>39</v>
      </c>
      <c r="CL279" s="27"/>
      <c r="CM279" s="27"/>
      <c r="CN279" s="32" t="s">
        <v>49</v>
      </c>
      <c r="CO279" s="32" t="s">
        <v>39</v>
      </c>
      <c r="CP279" s="27"/>
      <c r="CQ279" s="27"/>
      <c r="CR279" s="32" t="s">
        <v>50</v>
      </c>
      <c r="CS279" s="32" t="s">
        <v>51</v>
      </c>
      <c r="CT279" s="27"/>
      <c r="CU279" s="27"/>
      <c r="CV279" s="32" t="s">
        <v>50</v>
      </c>
      <c r="CW279" s="32" t="s">
        <v>39</v>
      </c>
      <c r="CX279" s="27"/>
      <c r="CY279" s="27"/>
      <c r="CZ279" s="32" t="s">
        <v>50</v>
      </c>
      <c r="DA279" s="32" t="s">
        <v>39</v>
      </c>
      <c r="DB279" s="27"/>
      <c r="DC279" s="27"/>
      <c r="DD279" s="32" t="s">
        <v>59</v>
      </c>
      <c r="DE279" s="32" t="s">
        <v>60</v>
      </c>
      <c r="DF279" s="27"/>
      <c r="DG279" s="27"/>
      <c r="DH279" s="32" t="s">
        <v>52</v>
      </c>
      <c r="DI279" s="32" t="s">
        <v>53</v>
      </c>
      <c r="DJ279" s="27"/>
      <c r="DK279" s="27"/>
      <c r="DL279" s="1" t="s">
        <v>31</v>
      </c>
      <c r="DM279" s="33"/>
    </row>
    <row r="280" spans="1:118" ht="15.75" customHeight="1" x14ac:dyDescent="0.25">
      <c r="A280" s="6">
        <v>279</v>
      </c>
      <c r="B280" s="6">
        <v>3</v>
      </c>
      <c r="C280" s="9" t="s">
        <v>262</v>
      </c>
      <c r="D280" s="8" t="s">
        <v>373</v>
      </c>
      <c r="E280" s="6">
        <v>29.38</v>
      </c>
      <c r="F280" s="6">
        <v>4.8659999999999997</v>
      </c>
      <c r="G280" s="6">
        <v>24.513999999999999</v>
      </c>
      <c r="H280" s="10">
        <v>11.625120000000001</v>
      </c>
      <c r="I280" s="3">
        <f t="shared" si="13"/>
        <v>36.139119999999998</v>
      </c>
      <c r="J280" s="3">
        <f t="shared" si="12"/>
        <v>0</v>
      </c>
      <c r="K280" s="3">
        <f t="shared" si="14"/>
        <v>36.139119999999998</v>
      </c>
      <c r="L280" s="1" t="s">
        <v>28</v>
      </c>
      <c r="M280" s="1" t="s">
        <v>29</v>
      </c>
      <c r="N280" s="6"/>
      <c r="O280" s="6"/>
      <c r="P280" s="1" t="s">
        <v>30</v>
      </c>
      <c r="Q280" s="1" t="s">
        <v>34</v>
      </c>
      <c r="R280" s="6"/>
      <c r="S280" s="6"/>
      <c r="T280" s="1" t="s">
        <v>30</v>
      </c>
      <c r="U280" s="1" t="s">
        <v>32</v>
      </c>
      <c r="V280" s="6"/>
      <c r="W280" s="6"/>
      <c r="X280" s="6" t="s">
        <v>30</v>
      </c>
      <c r="Y280" s="6" t="s">
        <v>33</v>
      </c>
      <c r="Z280" s="6"/>
      <c r="AA280" s="6"/>
      <c r="AB280" s="1" t="s">
        <v>30</v>
      </c>
      <c r="AC280" s="1" t="s">
        <v>34</v>
      </c>
      <c r="AD280" s="6"/>
      <c r="AE280" s="6"/>
      <c r="AF280" s="1" t="s">
        <v>35</v>
      </c>
      <c r="AG280" s="1" t="s">
        <v>29</v>
      </c>
      <c r="AH280" s="6"/>
      <c r="AI280" s="6"/>
      <c r="AJ280" s="1" t="s">
        <v>36</v>
      </c>
      <c r="AK280" s="1" t="s">
        <v>37</v>
      </c>
      <c r="AL280" s="6"/>
      <c r="AM280" s="6"/>
      <c r="AN280" s="1" t="s">
        <v>38</v>
      </c>
      <c r="AO280" s="1" t="s">
        <v>39</v>
      </c>
      <c r="AP280" s="6"/>
      <c r="AQ280" s="6"/>
      <c r="AR280" s="1" t="s">
        <v>40</v>
      </c>
      <c r="AS280" s="1" t="s">
        <v>41</v>
      </c>
      <c r="AT280" s="6"/>
      <c r="AU280" s="6"/>
      <c r="AV280" s="6"/>
      <c r="AW280" s="6"/>
      <c r="AX280" s="6"/>
      <c r="AY280" s="6"/>
      <c r="AZ280" s="1" t="s">
        <v>42</v>
      </c>
      <c r="BA280" s="1" t="s">
        <v>39</v>
      </c>
      <c r="BB280" s="6"/>
      <c r="BC280" s="6"/>
      <c r="BD280" s="1" t="s">
        <v>42</v>
      </c>
      <c r="BE280" s="1" t="s">
        <v>33</v>
      </c>
      <c r="BF280" s="6"/>
      <c r="BG280" s="6"/>
      <c r="BH280" s="1" t="s">
        <v>42</v>
      </c>
      <c r="BI280" s="1" t="s">
        <v>39</v>
      </c>
      <c r="BJ280" s="6"/>
      <c r="BK280" s="11"/>
      <c r="BL280" s="1" t="s">
        <v>43</v>
      </c>
      <c r="BM280" s="1" t="s">
        <v>44</v>
      </c>
      <c r="BN280" s="6"/>
      <c r="BO280" s="6"/>
      <c r="BP280" s="1" t="s">
        <v>45</v>
      </c>
      <c r="BQ280" s="1" t="s">
        <v>44</v>
      </c>
      <c r="BR280" s="6"/>
      <c r="BS280" s="6"/>
      <c r="BT280" s="1" t="s">
        <v>46</v>
      </c>
      <c r="BU280" s="1" t="s">
        <v>47</v>
      </c>
      <c r="BV280" s="6"/>
      <c r="BW280" s="6"/>
      <c r="BX280" s="1" t="s">
        <v>46</v>
      </c>
      <c r="BY280" s="1" t="s">
        <v>41</v>
      </c>
      <c r="BZ280" s="6"/>
      <c r="CA280" s="6"/>
      <c r="CB280" s="1" t="s">
        <v>46</v>
      </c>
      <c r="CC280" s="1" t="s">
        <v>48</v>
      </c>
      <c r="CD280" s="6"/>
      <c r="CE280" s="6"/>
      <c r="CF280" s="1" t="s">
        <v>46</v>
      </c>
      <c r="CG280" s="1" t="s">
        <v>48</v>
      </c>
      <c r="CH280" s="6"/>
      <c r="CI280" s="6"/>
      <c r="CJ280" s="1" t="s">
        <v>46</v>
      </c>
      <c r="CK280" s="1" t="s">
        <v>39</v>
      </c>
      <c r="CL280" s="6"/>
      <c r="CM280" s="6"/>
      <c r="CN280" s="1" t="s">
        <v>49</v>
      </c>
      <c r="CO280" s="1" t="s">
        <v>39</v>
      </c>
      <c r="CP280" s="6"/>
      <c r="CQ280" s="6"/>
      <c r="CR280" s="1" t="s">
        <v>50</v>
      </c>
      <c r="CS280" s="1" t="s">
        <v>51</v>
      </c>
      <c r="CT280" s="6"/>
      <c r="CU280" s="6"/>
      <c r="CV280" s="1" t="s">
        <v>50</v>
      </c>
      <c r="CW280" s="1" t="s">
        <v>39</v>
      </c>
      <c r="CX280" s="6"/>
      <c r="CY280" s="6"/>
      <c r="CZ280" s="1" t="s">
        <v>50</v>
      </c>
      <c r="DA280" s="1" t="s">
        <v>39</v>
      </c>
      <c r="DB280" s="6"/>
      <c r="DC280" s="6"/>
      <c r="DD280" s="1" t="s">
        <v>59</v>
      </c>
      <c r="DE280" s="1" t="s">
        <v>60</v>
      </c>
      <c r="DF280" s="6"/>
      <c r="DG280" s="6"/>
      <c r="DH280" s="1" t="s">
        <v>52</v>
      </c>
      <c r="DI280" s="1" t="s">
        <v>53</v>
      </c>
      <c r="DJ280" s="6"/>
      <c r="DK280" s="6"/>
      <c r="DL280" s="1" t="s">
        <v>31</v>
      </c>
      <c r="DM280" s="11"/>
    </row>
    <row r="281" spans="1:118" s="34" customFormat="1" ht="15.75" customHeight="1" x14ac:dyDescent="0.25">
      <c r="A281" s="27">
        <v>280</v>
      </c>
      <c r="B281" s="27">
        <v>3</v>
      </c>
      <c r="C281" s="28" t="s">
        <v>453</v>
      </c>
      <c r="D281" s="29" t="s">
        <v>373</v>
      </c>
      <c r="E281" s="27">
        <v>72.742000000000004</v>
      </c>
      <c r="F281" s="27">
        <v>557.94299999999998</v>
      </c>
      <c r="G281" s="27">
        <v>-520.66999999999996</v>
      </c>
      <c r="H281" s="30">
        <v>314.01996000000003</v>
      </c>
      <c r="I281" s="31">
        <f t="shared" si="13"/>
        <v>-206.65003999999993</v>
      </c>
      <c r="J281" s="31">
        <f t="shared" si="12"/>
        <v>0</v>
      </c>
      <c r="K281" s="3">
        <f t="shared" si="14"/>
        <v>-206.65003999999993</v>
      </c>
      <c r="L281" s="32" t="s">
        <v>28</v>
      </c>
      <c r="M281" s="32" t="s">
        <v>29</v>
      </c>
      <c r="N281" s="27"/>
      <c r="O281" s="27"/>
      <c r="P281" s="32" t="s">
        <v>30</v>
      </c>
      <c r="Q281" s="32" t="s">
        <v>34</v>
      </c>
      <c r="R281" s="27"/>
      <c r="S281" s="27"/>
      <c r="T281" s="32" t="s">
        <v>30</v>
      </c>
      <c r="U281" s="32" t="s">
        <v>32</v>
      </c>
      <c r="V281" s="27"/>
      <c r="W281" s="27"/>
      <c r="X281" s="27" t="s">
        <v>30</v>
      </c>
      <c r="Y281" s="27" t="s">
        <v>33</v>
      </c>
      <c r="Z281" s="27"/>
      <c r="AA281" s="27"/>
      <c r="AB281" s="32" t="s">
        <v>30</v>
      </c>
      <c r="AC281" s="32" t="s">
        <v>34</v>
      </c>
      <c r="AD281" s="27"/>
      <c r="AE281" s="27"/>
      <c r="AF281" s="32" t="s">
        <v>35</v>
      </c>
      <c r="AG281" s="32" t="s">
        <v>29</v>
      </c>
      <c r="AH281" s="27"/>
      <c r="AI281" s="27"/>
      <c r="AJ281" s="32" t="s">
        <v>36</v>
      </c>
      <c r="AK281" s="32" t="s">
        <v>37</v>
      </c>
      <c r="AL281" s="27"/>
      <c r="AM281" s="27"/>
      <c r="AN281" s="32" t="s">
        <v>38</v>
      </c>
      <c r="AO281" s="32" t="s">
        <v>39</v>
      </c>
      <c r="AP281" s="27"/>
      <c r="AQ281" s="27"/>
      <c r="AR281" s="32" t="s">
        <v>40</v>
      </c>
      <c r="AS281" s="32" t="s">
        <v>41</v>
      </c>
      <c r="AT281" s="27"/>
      <c r="AU281" s="27"/>
      <c r="AV281" s="27"/>
      <c r="AW281" s="27"/>
      <c r="AX281" s="27"/>
      <c r="AY281" s="27"/>
      <c r="AZ281" s="32" t="s">
        <v>42</v>
      </c>
      <c r="BA281" s="32" t="s">
        <v>39</v>
      </c>
      <c r="BB281" s="27"/>
      <c r="BC281" s="27"/>
      <c r="BD281" s="32" t="s">
        <v>42</v>
      </c>
      <c r="BE281" s="32" t="s">
        <v>33</v>
      </c>
      <c r="BF281" s="27"/>
      <c r="BG281" s="27"/>
      <c r="BH281" s="32" t="s">
        <v>42</v>
      </c>
      <c r="BI281" s="32" t="s">
        <v>39</v>
      </c>
      <c r="BJ281" s="27"/>
      <c r="BK281" s="33"/>
      <c r="BL281" s="32" t="s">
        <v>43</v>
      </c>
      <c r="BM281" s="32" t="s">
        <v>44</v>
      </c>
      <c r="BN281" s="27"/>
      <c r="BO281" s="27"/>
      <c r="BP281" s="32" t="s">
        <v>45</v>
      </c>
      <c r="BQ281" s="32" t="s">
        <v>44</v>
      </c>
      <c r="BR281" s="27"/>
      <c r="BS281" s="27"/>
      <c r="BT281" s="32" t="s">
        <v>46</v>
      </c>
      <c r="BU281" s="32" t="s">
        <v>47</v>
      </c>
      <c r="BV281" s="27"/>
      <c r="BW281" s="27"/>
      <c r="BX281" s="32" t="s">
        <v>46</v>
      </c>
      <c r="BY281" s="32" t="s">
        <v>41</v>
      </c>
      <c r="BZ281" s="27"/>
      <c r="CA281" s="27"/>
      <c r="CB281" s="32" t="s">
        <v>46</v>
      </c>
      <c r="CC281" s="32" t="s">
        <v>48</v>
      </c>
      <c r="CD281" s="27"/>
      <c r="CE281" s="27"/>
      <c r="CF281" s="32" t="s">
        <v>46</v>
      </c>
      <c r="CG281" s="32" t="s">
        <v>48</v>
      </c>
      <c r="CH281" s="27"/>
      <c r="CI281" s="27"/>
      <c r="CJ281" s="32" t="s">
        <v>46</v>
      </c>
      <c r="CK281" s="32" t="s">
        <v>39</v>
      </c>
      <c r="CL281" s="27"/>
      <c r="CM281" s="27"/>
      <c r="CN281" s="32" t="s">
        <v>49</v>
      </c>
      <c r="CO281" s="32" t="s">
        <v>39</v>
      </c>
      <c r="CP281" s="27"/>
      <c r="CQ281" s="27"/>
      <c r="CR281" s="32" t="s">
        <v>50</v>
      </c>
      <c r="CS281" s="32" t="s">
        <v>51</v>
      </c>
      <c r="CT281" s="27"/>
      <c r="CU281" s="27"/>
      <c r="CV281" s="32" t="s">
        <v>50</v>
      </c>
      <c r="CW281" s="32" t="s">
        <v>39</v>
      </c>
      <c r="CX281" s="27"/>
      <c r="CY281" s="27"/>
      <c r="CZ281" s="32" t="s">
        <v>50</v>
      </c>
      <c r="DA281" s="32" t="s">
        <v>39</v>
      </c>
      <c r="DB281" s="27"/>
      <c r="DC281" s="27"/>
      <c r="DD281" s="32" t="s">
        <v>59</v>
      </c>
      <c r="DE281" s="32" t="s">
        <v>60</v>
      </c>
      <c r="DF281" s="27"/>
      <c r="DG281" s="27"/>
      <c r="DH281" s="32" t="s">
        <v>52</v>
      </c>
      <c r="DI281" s="32" t="s">
        <v>53</v>
      </c>
      <c r="DJ281" s="27"/>
      <c r="DK281" s="27"/>
      <c r="DL281" s="1" t="s">
        <v>31</v>
      </c>
      <c r="DM281" s="33"/>
    </row>
    <row r="282" spans="1:118" s="34" customFormat="1" ht="15.75" customHeight="1" x14ac:dyDescent="0.25">
      <c r="A282" s="27">
        <v>281</v>
      </c>
      <c r="B282" s="27">
        <v>3</v>
      </c>
      <c r="C282" s="28" t="s">
        <v>454</v>
      </c>
      <c r="D282" s="29" t="s">
        <v>373</v>
      </c>
      <c r="E282" s="27">
        <v>65.533000000000001</v>
      </c>
      <c r="F282" s="27">
        <v>316.60899999999998</v>
      </c>
      <c r="G282" s="27">
        <v>-251.07599999999999</v>
      </c>
      <c r="H282" s="30">
        <v>164.535</v>
      </c>
      <c r="I282" s="31">
        <f t="shared" si="13"/>
        <v>-86.540999999999997</v>
      </c>
      <c r="J282" s="31">
        <f t="shared" si="12"/>
        <v>0</v>
      </c>
      <c r="K282" s="3">
        <f t="shared" si="14"/>
        <v>-86.540999999999997</v>
      </c>
      <c r="L282" s="32" t="s">
        <v>28</v>
      </c>
      <c r="M282" s="32" t="s">
        <v>29</v>
      </c>
      <c r="N282" s="27"/>
      <c r="O282" s="27"/>
      <c r="P282" s="32" t="s">
        <v>30</v>
      </c>
      <c r="Q282" s="32" t="s">
        <v>34</v>
      </c>
      <c r="R282" s="27"/>
      <c r="S282" s="27"/>
      <c r="T282" s="32" t="s">
        <v>30</v>
      </c>
      <c r="U282" s="32" t="s">
        <v>32</v>
      </c>
      <c r="V282" s="27"/>
      <c r="W282" s="27"/>
      <c r="X282" s="27" t="s">
        <v>30</v>
      </c>
      <c r="Y282" s="27" t="s">
        <v>33</v>
      </c>
      <c r="Z282" s="27"/>
      <c r="AA282" s="27"/>
      <c r="AB282" s="32" t="s">
        <v>30</v>
      </c>
      <c r="AC282" s="32" t="s">
        <v>34</v>
      </c>
      <c r="AD282" s="27"/>
      <c r="AE282" s="27"/>
      <c r="AF282" s="32" t="s">
        <v>35</v>
      </c>
      <c r="AG282" s="32" t="s">
        <v>29</v>
      </c>
      <c r="AH282" s="27"/>
      <c r="AI282" s="27"/>
      <c r="AJ282" s="32" t="s">
        <v>36</v>
      </c>
      <c r="AK282" s="32" t="s">
        <v>37</v>
      </c>
      <c r="AL282" s="27"/>
      <c r="AM282" s="27"/>
      <c r="AN282" s="32" t="s">
        <v>38</v>
      </c>
      <c r="AO282" s="32" t="s">
        <v>39</v>
      </c>
      <c r="AP282" s="27"/>
      <c r="AQ282" s="27"/>
      <c r="AR282" s="32" t="s">
        <v>40</v>
      </c>
      <c r="AS282" s="32" t="s">
        <v>41</v>
      </c>
      <c r="AT282" s="27"/>
      <c r="AU282" s="27"/>
      <c r="AV282" s="27"/>
      <c r="AW282" s="27"/>
      <c r="AX282" s="27"/>
      <c r="AY282" s="27"/>
      <c r="AZ282" s="32" t="s">
        <v>42</v>
      </c>
      <c r="BA282" s="32" t="s">
        <v>39</v>
      </c>
      <c r="BB282" s="27"/>
      <c r="BC282" s="27"/>
      <c r="BD282" s="32" t="s">
        <v>42</v>
      </c>
      <c r="BE282" s="32" t="s">
        <v>33</v>
      </c>
      <c r="BF282" s="27"/>
      <c r="BG282" s="27"/>
      <c r="BH282" s="32" t="s">
        <v>42</v>
      </c>
      <c r="BI282" s="32" t="s">
        <v>39</v>
      </c>
      <c r="BJ282" s="27"/>
      <c r="BK282" s="33"/>
      <c r="BL282" s="32" t="s">
        <v>43</v>
      </c>
      <c r="BM282" s="32" t="s">
        <v>44</v>
      </c>
      <c r="BN282" s="27"/>
      <c r="BO282" s="27"/>
      <c r="BP282" s="32" t="s">
        <v>45</v>
      </c>
      <c r="BQ282" s="32" t="s">
        <v>44</v>
      </c>
      <c r="BR282" s="27"/>
      <c r="BS282" s="27"/>
      <c r="BT282" s="32" t="s">
        <v>46</v>
      </c>
      <c r="BU282" s="32" t="s">
        <v>47</v>
      </c>
      <c r="BV282" s="27"/>
      <c r="BW282" s="27"/>
      <c r="BX282" s="32" t="s">
        <v>46</v>
      </c>
      <c r="BY282" s="32" t="s">
        <v>41</v>
      </c>
      <c r="BZ282" s="27"/>
      <c r="CA282" s="27"/>
      <c r="CB282" s="32" t="s">
        <v>46</v>
      </c>
      <c r="CC282" s="32" t="s">
        <v>48</v>
      </c>
      <c r="CD282" s="27"/>
      <c r="CE282" s="27"/>
      <c r="CF282" s="32" t="s">
        <v>46</v>
      </c>
      <c r="CG282" s="32" t="s">
        <v>48</v>
      </c>
      <c r="CH282" s="27"/>
      <c r="CI282" s="27"/>
      <c r="CJ282" s="32" t="s">
        <v>46</v>
      </c>
      <c r="CK282" s="32" t="s">
        <v>39</v>
      </c>
      <c r="CL282" s="27"/>
      <c r="CM282" s="27"/>
      <c r="CN282" s="32" t="s">
        <v>49</v>
      </c>
      <c r="CO282" s="32" t="s">
        <v>39</v>
      </c>
      <c r="CP282" s="27"/>
      <c r="CQ282" s="27"/>
      <c r="CR282" s="32" t="s">
        <v>50</v>
      </c>
      <c r="CS282" s="32" t="s">
        <v>51</v>
      </c>
      <c r="CT282" s="27"/>
      <c r="CU282" s="27"/>
      <c r="CV282" s="32" t="s">
        <v>50</v>
      </c>
      <c r="CW282" s="32" t="s">
        <v>39</v>
      </c>
      <c r="CX282" s="27"/>
      <c r="CY282" s="27"/>
      <c r="CZ282" s="32" t="s">
        <v>50</v>
      </c>
      <c r="DA282" s="32" t="s">
        <v>39</v>
      </c>
      <c r="DB282" s="27"/>
      <c r="DC282" s="27"/>
      <c r="DD282" s="32" t="s">
        <v>59</v>
      </c>
      <c r="DE282" s="32" t="s">
        <v>60</v>
      </c>
      <c r="DF282" s="27"/>
      <c r="DG282" s="27"/>
      <c r="DH282" s="32" t="s">
        <v>52</v>
      </c>
      <c r="DI282" s="32" t="s">
        <v>53</v>
      </c>
      <c r="DJ282" s="27"/>
      <c r="DK282" s="27"/>
      <c r="DL282" s="1" t="s">
        <v>31</v>
      </c>
      <c r="DM282" s="33"/>
    </row>
    <row r="283" spans="1:118" s="34" customFormat="1" ht="15.75" customHeight="1" x14ac:dyDescent="0.25">
      <c r="A283" s="27">
        <v>282</v>
      </c>
      <c r="B283" s="27">
        <v>3</v>
      </c>
      <c r="C283" s="28" t="s">
        <v>263</v>
      </c>
      <c r="D283" s="29" t="s">
        <v>373</v>
      </c>
      <c r="E283" s="27">
        <v>109.261</v>
      </c>
      <c r="F283" s="27">
        <v>312.33100000000002</v>
      </c>
      <c r="G283" s="27">
        <v>-203.07</v>
      </c>
      <c r="H283" s="30">
        <v>92.298240000000007</v>
      </c>
      <c r="I283" s="31">
        <f t="shared" si="13"/>
        <v>-110.77175999999999</v>
      </c>
      <c r="J283" s="31">
        <f t="shared" si="12"/>
        <v>0</v>
      </c>
      <c r="K283" s="3">
        <f t="shared" si="14"/>
        <v>-110.77175999999999</v>
      </c>
      <c r="L283" s="32" t="s">
        <v>28</v>
      </c>
      <c r="M283" s="32" t="s">
        <v>29</v>
      </c>
      <c r="N283" s="27"/>
      <c r="O283" s="27"/>
      <c r="P283" s="32" t="s">
        <v>30</v>
      </c>
      <c r="Q283" s="32" t="s">
        <v>34</v>
      </c>
      <c r="R283" s="27"/>
      <c r="S283" s="27"/>
      <c r="T283" s="32" t="s">
        <v>30</v>
      </c>
      <c r="U283" s="32" t="s">
        <v>32</v>
      </c>
      <c r="V283" s="27"/>
      <c r="W283" s="27"/>
      <c r="X283" s="27" t="s">
        <v>30</v>
      </c>
      <c r="Y283" s="27" t="s">
        <v>33</v>
      </c>
      <c r="Z283" s="27"/>
      <c r="AA283" s="27"/>
      <c r="AB283" s="32" t="s">
        <v>30</v>
      </c>
      <c r="AC283" s="32" t="s">
        <v>34</v>
      </c>
      <c r="AD283" s="27"/>
      <c r="AE283" s="27"/>
      <c r="AF283" s="32" t="s">
        <v>35</v>
      </c>
      <c r="AG283" s="32" t="s">
        <v>29</v>
      </c>
      <c r="AH283" s="27"/>
      <c r="AI283" s="27"/>
      <c r="AJ283" s="32" t="s">
        <v>36</v>
      </c>
      <c r="AK283" s="32" t="s">
        <v>37</v>
      </c>
      <c r="AL283" s="27"/>
      <c r="AM283" s="27"/>
      <c r="AN283" s="32" t="s">
        <v>38</v>
      </c>
      <c r="AO283" s="32" t="s">
        <v>39</v>
      </c>
      <c r="AP283" s="27"/>
      <c r="AQ283" s="27"/>
      <c r="AR283" s="32" t="s">
        <v>40</v>
      </c>
      <c r="AS283" s="32" t="s">
        <v>41</v>
      </c>
      <c r="AT283" s="27"/>
      <c r="AU283" s="27"/>
      <c r="AV283" s="27"/>
      <c r="AW283" s="27"/>
      <c r="AX283" s="27"/>
      <c r="AY283" s="27"/>
      <c r="AZ283" s="32" t="s">
        <v>42</v>
      </c>
      <c r="BA283" s="32" t="s">
        <v>39</v>
      </c>
      <c r="BB283" s="27"/>
      <c r="BC283" s="27"/>
      <c r="BD283" s="32" t="s">
        <v>42</v>
      </c>
      <c r="BE283" s="32" t="s">
        <v>33</v>
      </c>
      <c r="BF283" s="27"/>
      <c r="BG283" s="27"/>
      <c r="BH283" s="32" t="s">
        <v>42</v>
      </c>
      <c r="BI283" s="32" t="s">
        <v>39</v>
      </c>
      <c r="BJ283" s="27"/>
      <c r="BK283" s="33"/>
      <c r="BL283" s="32" t="s">
        <v>43</v>
      </c>
      <c r="BM283" s="32" t="s">
        <v>44</v>
      </c>
      <c r="BN283" s="27"/>
      <c r="BO283" s="27"/>
      <c r="BP283" s="32" t="s">
        <v>45</v>
      </c>
      <c r="BQ283" s="32" t="s">
        <v>44</v>
      </c>
      <c r="BR283" s="27"/>
      <c r="BS283" s="27"/>
      <c r="BT283" s="32" t="s">
        <v>46</v>
      </c>
      <c r="BU283" s="32" t="s">
        <v>47</v>
      </c>
      <c r="BV283" s="27"/>
      <c r="BW283" s="27"/>
      <c r="BX283" s="32" t="s">
        <v>46</v>
      </c>
      <c r="BY283" s="32" t="s">
        <v>41</v>
      </c>
      <c r="BZ283" s="27"/>
      <c r="CA283" s="27"/>
      <c r="CB283" s="32" t="s">
        <v>46</v>
      </c>
      <c r="CC283" s="32" t="s">
        <v>48</v>
      </c>
      <c r="CD283" s="27"/>
      <c r="CE283" s="27"/>
      <c r="CF283" s="32" t="s">
        <v>46</v>
      </c>
      <c r="CG283" s="32" t="s">
        <v>48</v>
      </c>
      <c r="CH283" s="27"/>
      <c r="CI283" s="27"/>
      <c r="CJ283" s="32" t="s">
        <v>46</v>
      </c>
      <c r="CK283" s="32" t="s">
        <v>39</v>
      </c>
      <c r="CL283" s="27"/>
      <c r="CM283" s="27"/>
      <c r="CN283" s="32" t="s">
        <v>49</v>
      </c>
      <c r="CO283" s="32" t="s">
        <v>39</v>
      </c>
      <c r="CP283" s="27"/>
      <c r="CQ283" s="27"/>
      <c r="CR283" s="32" t="s">
        <v>50</v>
      </c>
      <c r="CS283" s="32" t="s">
        <v>51</v>
      </c>
      <c r="CT283" s="27"/>
      <c r="CU283" s="27"/>
      <c r="CV283" s="32" t="s">
        <v>50</v>
      </c>
      <c r="CW283" s="32" t="s">
        <v>39</v>
      </c>
      <c r="CX283" s="27"/>
      <c r="CY283" s="27"/>
      <c r="CZ283" s="32" t="s">
        <v>50</v>
      </c>
      <c r="DA283" s="32" t="s">
        <v>39</v>
      </c>
      <c r="DB283" s="27"/>
      <c r="DC283" s="27"/>
      <c r="DD283" s="32" t="s">
        <v>59</v>
      </c>
      <c r="DE283" s="32" t="s">
        <v>60</v>
      </c>
      <c r="DF283" s="27"/>
      <c r="DG283" s="27"/>
      <c r="DH283" s="32" t="s">
        <v>52</v>
      </c>
      <c r="DI283" s="32" t="s">
        <v>53</v>
      </c>
      <c r="DJ283" s="27"/>
      <c r="DK283" s="27"/>
      <c r="DL283" s="1" t="s">
        <v>31</v>
      </c>
      <c r="DM283" s="33"/>
    </row>
    <row r="284" spans="1:118" s="34" customFormat="1" ht="15.75" customHeight="1" x14ac:dyDescent="0.25">
      <c r="A284" s="27">
        <v>283</v>
      </c>
      <c r="B284" s="27">
        <v>3</v>
      </c>
      <c r="C284" s="28" t="s">
        <v>455</v>
      </c>
      <c r="D284" s="29" t="s">
        <v>373</v>
      </c>
      <c r="E284" s="27">
        <v>-793.70299999999997</v>
      </c>
      <c r="F284" s="27">
        <v>307.209</v>
      </c>
      <c r="G284" s="27">
        <v>-1126.412</v>
      </c>
      <c r="H284" s="30">
        <v>243.12540000000001</v>
      </c>
      <c r="I284" s="31">
        <f t="shared" si="13"/>
        <v>-883.28660000000002</v>
      </c>
      <c r="J284" s="31">
        <f t="shared" si="12"/>
        <v>0</v>
      </c>
      <c r="K284" s="3">
        <f t="shared" si="14"/>
        <v>-883.28660000000002</v>
      </c>
      <c r="L284" s="32" t="s">
        <v>28</v>
      </c>
      <c r="M284" s="32" t="s">
        <v>29</v>
      </c>
      <c r="N284" s="27"/>
      <c r="O284" s="27"/>
      <c r="P284" s="32" t="s">
        <v>30</v>
      </c>
      <c r="Q284" s="32" t="s">
        <v>34</v>
      </c>
      <c r="R284" s="27"/>
      <c r="S284" s="27"/>
      <c r="T284" s="32" t="s">
        <v>30</v>
      </c>
      <c r="U284" s="32" t="s">
        <v>32</v>
      </c>
      <c r="V284" s="27"/>
      <c r="W284" s="27"/>
      <c r="X284" s="27" t="s">
        <v>30</v>
      </c>
      <c r="Y284" s="27" t="s">
        <v>33</v>
      </c>
      <c r="Z284" s="27"/>
      <c r="AA284" s="27"/>
      <c r="AB284" s="32" t="s">
        <v>30</v>
      </c>
      <c r="AC284" s="32" t="s">
        <v>34</v>
      </c>
      <c r="AD284" s="27"/>
      <c r="AE284" s="27"/>
      <c r="AF284" s="32" t="s">
        <v>35</v>
      </c>
      <c r="AG284" s="32" t="s">
        <v>29</v>
      </c>
      <c r="AH284" s="27"/>
      <c r="AI284" s="27"/>
      <c r="AJ284" s="32" t="s">
        <v>36</v>
      </c>
      <c r="AK284" s="32" t="s">
        <v>37</v>
      </c>
      <c r="AL284" s="27"/>
      <c r="AM284" s="27"/>
      <c r="AN284" s="32" t="s">
        <v>38</v>
      </c>
      <c r="AO284" s="32" t="s">
        <v>39</v>
      </c>
      <c r="AP284" s="27"/>
      <c r="AQ284" s="27"/>
      <c r="AR284" s="32" t="s">
        <v>40</v>
      </c>
      <c r="AS284" s="32" t="s">
        <v>41</v>
      </c>
      <c r="AT284" s="27"/>
      <c r="AU284" s="27"/>
      <c r="AV284" s="27"/>
      <c r="AW284" s="27"/>
      <c r="AX284" s="27"/>
      <c r="AY284" s="27"/>
      <c r="AZ284" s="32" t="s">
        <v>42</v>
      </c>
      <c r="BA284" s="32" t="s">
        <v>39</v>
      </c>
      <c r="BB284" s="27"/>
      <c r="BC284" s="27"/>
      <c r="BD284" s="32" t="s">
        <v>42</v>
      </c>
      <c r="BE284" s="32" t="s">
        <v>33</v>
      </c>
      <c r="BF284" s="27"/>
      <c r="BG284" s="27"/>
      <c r="BH284" s="32" t="s">
        <v>42</v>
      </c>
      <c r="BI284" s="32" t="s">
        <v>39</v>
      </c>
      <c r="BJ284" s="27"/>
      <c r="BK284" s="33"/>
      <c r="BL284" s="32" t="s">
        <v>43</v>
      </c>
      <c r="BM284" s="32" t="s">
        <v>44</v>
      </c>
      <c r="BN284" s="27"/>
      <c r="BO284" s="27"/>
      <c r="BP284" s="32" t="s">
        <v>45</v>
      </c>
      <c r="BQ284" s="32" t="s">
        <v>44</v>
      </c>
      <c r="BR284" s="27"/>
      <c r="BS284" s="27"/>
      <c r="BT284" s="32" t="s">
        <v>46</v>
      </c>
      <c r="BU284" s="32" t="s">
        <v>47</v>
      </c>
      <c r="BV284" s="27"/>
      <c r="BW284" s="27"/>
      <c r="BX284" s="32" t="s">
        <v>46</v>
      </c>
      <c r="BY284" s="32" t="s">
        <v>41</v>
      </c>
      <c r="BZ284" s="27"/>
      <c r="CA284" s="27"/>
      <c r="CB284" s="32" t="s">
        <v>46</v>
      </c>
      <c r="CC284" s="32" t="s">
        <v>48</v>
      </c>
      <c r="CD284" s="27"/>
      <c r="CE284" s="27"/>
      <c r="CF284" s="32" t="s">
        <v>46</v>
      </c>
      <c r="CG284" s="32" t="s">
        <v>48</v>
      </c>
      <c r="CH284" s="27"/>
      <c r="CI284" s="27"/>
      <c r="CJ284" s="32" t="s">
        <v>46</v>
      </c>
      <c r="CK284" s="32" t="s">
        <v>39</v>
      </c>
      <c r="CL284" s="27"/>
      <c r="CM284" s="27"/>
      <c r="CN284" s="32" t="s">
        <v>49</v>
      </c>
      <c r="CO284" s="32" t="s">
        <v>39</v>
      </c>
      <c r="CP284" s="27"/>
      <c r="CQ284" s="27"/>
      <c r="CR284" s="32" t="s">
        <v>50</v>
      </c>
      <c r="CS284" s="32" t="s">
        <v>51</v>
      </c>
      <c r="CT284" s="27"/>
      <c r="CU284" s="27"/>
      <c r="CV284" s="32" t="s">
        <v>50</v>
      </c>
      <c r="CW284" s="32" t="s">
        <v>39</v>
      </c>
      <c r="CX284" s="27"/>
      <c r="CY284" s="27"/>
      <c r="CZ284" s="32" t="s">
        <v>50</v>
      </c>
      <c r="DA284" s="32" t="s">
        <v>39</v>
      </c>
      <c r="DB284" s="27"/>
      <c r="DC284" s="27"/>
      <c r="DD284" s="32" t="s">
        <v>59</v>
      </c>
      <c r="DE284" s="32" t="s">
        <v>60</v>
      </c>
      <c r="DF284" s="27"/>
      <c r="DG284" s="27"/>
      <c r="DH284" s="32" t="s">
        <v>52</v>
      </c>
      <c r="DI284" s="32" t="s">
        <v>53</v>
      </c>
      <c r="DJ284" s="27"/>
      <c r="DK284" s="27"/>
      <c r="DL284" s="1" t="s">
        <v>31</v>
      </c>
      <c r="DM284" s="33"/>
    </row>
    <row r="285" spans="1:118" s="34" customFormat="1" ht="15.75" customHeight="1" x14ac:dyDescent="0.25">
      <c r="A285" s="27">
        <v>284</v>
      </c>
      <c r="B285" s="27">
        <v>3</v>
      </c>
      <c r="C285" s="28" t="s">
        <v>456</v>
      </c>
      <c r="D285" s="29" t="s">
        <v>373</v>
      </c>
      <c r="E285" s="27">
        <v>-68</v>
      </c>
      <c r="F285" s="27">
        <v>19.414999999999999</v>
      </c>
      <c r="G285" s="27">
        <v>-87.415000000000006</v>
      </c>
      <c r="H285" s="30">
        <v>19.84188</v>
      </c>
      <c r="I285" s="31">
        <f t="shared" si="13"/>
        <v>-67.573120000000003</v>
      </c>
      <c r="J285" s="31">
        <f t="shared" si="12"/>
        <v>0</v>
      </c>
      <c r="K285" s="3">
        <f t="shared" si="14"/>
        <v>-67.573120000000003</v>
      </c>
      <c r="L285" s="32" t="s">
        <v>28</v>
      </c>
      <c r="M285" s="32" t="s">
        <v>29</v>
      </c>
      <c r="N285" s="27"/>
      <c r="O285" s="27"/>
      <c r="P285" s="32" t="s">
        <v>30</v>
      </c>
      <c r="Q285" s="32" t="s">
        <v>34</v>
      </c>
      <c r="R285" s="27"/>
      <c r="S285" s="27"/>
      <c r="T285" s="32" t="s">
        <v>30</v>
      </c>
      <c r="U285" s="32" t="s">
        <v>32</v>
      </c>
      <c r="V285" s="27"/>
      <c r="W285" s="27"/>
      <c r="X285" s="27" t="s">
        <v>30</v>
      </c>
      <c r="Y285" s="27" t="s">
        <v>33</v>
      </c>
      <c r="Z285" s="27"/>
      <c r="AA285" s="27"/>
      <c r="AB285" s="32" t="s">
        <v>30</v>
      </c>
      <c r="AC285" s="32" t="s">
        <v>34</v>
      </c>
      <c r="AD285" s="27"/>
      <c r="AE285" s="27"/>
      <c r="AF285" s="32" t="s">
        <v>35</v>
      </c>
      <c r="AG285" s="32" t="s">
        <v>29</v>
      </c>
      <c r="AH285" s="27"/>
      <c r="AI285" s="27"/>
      <c r="AJ285" s="32" t="s">
        <v>36</v>
      </c>
      <c r="AK285" s="32" t="s">
        <v>37</v>
      </c>
      <c r="AL285" s="27"/>
      <c r="AM285" s="27"/>
      <c r="AN285" s="32" t="s">
        <v>38</v>
      </c>
      <c r="AO285" s="32" t="s">
        <v>39</v>
      </c>
      <c r="AP285" s="27"/>
      <c r="AQ285" s="27"/>
      <c r="AR285" s="32" t="s">
        <v>40</v>
      </c>
      <c r="AS285" s="32" t="s">
        <v>41</v>
      </c>
      <c r="AT285" s="27"/>
      <c r="AU285" s="27"/>
      <c r="AV285" s="27"/>
      <c r="AW285" s="27"/>
      <c r="AX285" s="27"/>
      <c r="AY285" s="27"/>
      <c r="AZ285" s="32" t="s">
        <v>42</v>
      </c>
      <c r="BA285" s="32" t="s">
        <v>39</v>
      </c>
      <c r="BB285" s="27"/>
      <c r="BC285" s="27"/>
      <c r="BD285" s="32" t="s">
        <v>42</v>
      </c>
      <c r="BE285" s="32" t="s">
        <v>33</v>
      </c>
      <c r="BF285" s="27"/>
      <c r="BG285" s="27"/>
      <c r="BH285" s="32" t="s">
        <v>42</v>
      </c>
      <c r="BI285" s="32" t="s">
        <v>39</v>
      </c>
      <c r="BJ285" s="27"/>
      <c r="BK285" s="33"/>
      <c r="BL285" s="32" t="s">
        <v>43</v>
      </c>
      <c r="BM285" s="32" t="s">
        <v>44</v>
      </c>
      <c r="BN285" s="27"/>
      <c r="BO285" s="27"/>
      <c r="BP285" s="32" t="s">
        <v>45</v>
      </c>
      <c r="BQ285" s="32" t="s">
        <v>44</v>
      </c>
      <c r="BR285" s="27"/>
      <c r="BS285" s="27"/>
      <c r="BT285" s="32" t="s">
        <v>46</v>
      </c>
      <c r="BU285" s="32" t="s">
        <v>47</v>
      </c>
      <c r="BV285" s="27"/>
      <c r="BW285" s="27"/>
      <c r="BX285" s="32" t="s">
        <v>46</v>
      </c>
      <c r="BY285" s="32" t="s">
        <v>41</v>
      </c>
      <c r="BZ285" s="27"/>
      <c r="CA285" s="27"/>
      <c r="CB285" s="32" t="s">
        <v>46</v>
      </c>
      <c r="CC285" s="32" t="s">
        <v>48</v>
      </c>
      <c r="CD285" s="27"/>
      <c r="CE285" s="27"/>
      <c r="CF285" s="32" t="s">
        <v>46</v>
      </c>
      <c r="CG285" s="32" t="s">
        <v>48</v>
      </c>
      <c r="CH285" s="27"/>
      <c r="CI285" s="27"/>
      <c r="CJ285" s="32" t="s">
        <v>46</v>
      </c>
      <c r="CK285" s="32" t="s">
        <v>39</v>
      </c>
      <c r="CL285" s="27"/>
      <c r="CM285" s="27"/>
      <c r="CN285" s="32" t="s">
        <v>49</v>
      </c>
      <c r="CO285" s="32" t="s">
        <v>39</v>
      </c>
      <c r="CP285" s="27"/>
      <c r="CQ285" s="27"/>
      <c r="CR285" s="32" t="s">
        <v>50</v>
      </c>
      <c r="CS285" s="32" t="s">
        <v>51</v>
      </c>
      <c r="CT285" s="27"/>
      <c r="CU285" s="27"/>
      <c r="CV285" s="32" t="s">
        <v>50</v>
      </c>
      <c r="CW285" s="32" t="s">
        <v>39</v>
      </c>
      <c r="CX285" s="27"/>
      <c r="CY285" s="27"/>
      <c r="CZ285" s="32" t="s">
        <v>50</v>
      </c>
      <c r="DA285" s="32" t="s">
        <v>39</v>
      </c>
      <c r="DB285" s="27"/>
      <c r="DC285" s="27"/>
      <c r="DD285" s="32" t="s">
        <v>59</v>
      </c>
      <c r="DE285" s="32" t="s">
        <v>60</v>
      </c>
      <c r="DF285" s="27"/>
      <c r="DG285" s="27"/>
      <c r="DH285" s="32" t="s">
        <v>52</v>
      </c>
      <c r="DI285" s="32" t="s">
        <v>53</v>
      </c>
      <c r="DJ285" s="27"/>
      <c r="DK285" s="27"/>
      <c r="DL285" s="1" t="s">
        <v>31</v>
      </c>
      <c r="DM285" s="33"/>
    </row>
    <row r="286" spans="1:118" s="42" customFormat="1" ht="15.75" customHeight="1" x14ac:dyDescent="0.25">
      <c r="A286" s="35">
        <v>285</v>
      </c>
      <c r="B286" s="35">
        <v>2</v>
      </c>
      <c r="C286" s="36" t="s">
        <v>264</v>
      </c>
      <c r="D286" s="37" t="s">
        <v>373</v>
      </c>
      <c r="E286" s="35">
        <v>422.37200000000001</v>
      </c>
      <c r="F286" s="35">
        <v>7.173</v>
      </c>
      <c r="G286" s="35">
        <v>414.61</v>
      </c>
      <c r="H286" s="38">
        <v>152.08296000000001</v>
      </c>
      <c r="I286" s="39">
        <f t="shared" si="13"/>
        <v>566.69296000000008</v>
      </c>
      <c r="J286" s="39">
        <f t="shared" si="12"/>
        <v>1.9219999999999999</v>
      </c>
      <c r="K286" s="3">
        <f t="shared" si="14"/>
        <v>564.77096000000006</v>
      </c>
      <c r="L286" s="40" t="s">
        <v>28</v>
      </c>
      <c r="M286" s="40" t="s">
        <v>29</v>
      </c>
      <c r="N286" s="35"/>
      <c r="O286" s="35"/>
      <c r="P286" s="40" t="s">
        <v>30</v>
      </c>
      <c r="Q286" s="40" t="s">
        <v>34</v>
      </c>
      <c r="R286" s="35"/>
      <c r="S286" s="35"/>
      <c r="T286" s="40" t="s">
        <v>30</v>
      </c>
      <c r="U286" s="40" t="s">
        <v>32</v>
      </c>
      <c r="V286" s="35"/>
      <c r="W286" s="35"/>
      <c r="X286" s="35" t="s">
        <v>30</v>
      </c>
      <c r="Y286" s="35" t="s">
        <v>33</v>
      </c>
      <c r="Z286" s="35"/>
      <c r="AA286" s="35"/>
      <c r="AB286" s="40" t="s">
        <v>30</v>
      </c>
      <c r="AC286" s="40" t="s">
        <v>34</v>
      </c>
      <c r="AD286" s="35"/>
      <c r="AE286" s="35"/>
      <c r="AF286" s="40" t="s">
        <v>35</v>
      </c>
      <c r="AG286" s="40" t="s">
        <v>29</v>
      </c>
      <c r="AH286" s="35"/>
      <c r="AI286" s="35"/>
      <c r="AJ286" s="40" t="s">
        <v>36</v>
      </c>
      <c r="AK286" s="40" t="s">
        <v>37</v>
      </c>
      <c r="AL286" s="35"/>
      <c r="AM286" s="35"/>
      <c r="AN286" s="40" t="s">
        <v>38</v>
      </c>
      <c r="AO286" s="40" t="s">
        <v>39</v>
      </c>
      <c r="AP286" s="35"/>
      <c r="AQ286" s="35"/>
      <c r="AR286" s="40" t="s">
        <v>40</v>
      </c>
      <c r="AS286" s="40" t="s">
        <v>41</v>
      </c>
      <c r="AT286" s="35"/>
      <c r="AU286" s="35"/>
      <c r="AV286" s="35"/>
      <c r="AW286" s="35"/>
      <c r="AX286" s="35"/>
      <c r="AY286" s="35"/>
      <c r="AZ286" s="40" t="s">
        <v>42</v>
      </c>
      <c r="BA286" s="40" t="s">
        <v>39</v>
      </c>
      <c r="BB286" s="35"/>
      <c r="BC286" s="35"/>
      <c r="BD286" s="40" t="s">
        <v>42</v>
      </c>
      <c r="BE286" s="40" t="s">
        <v>33</v>
      </c>
      <c r="BF286" s="35"/>
      <c r="BG286" s="35"/>
      <c r="BH286" s="40" t="s">
        <v>42</v>
      </c>
      <c r="BI286" s="40" t="s">
        <v>39</v>
      </c>
      <c r="BJ286" s="35"/>
      <c r="BK286" s="41"/>
      <c r="BL286" s="40" t="s">
        <v>43</v>
      </c>
      <c r="BM286" s="40" t="s">
        <v>44</v>
      </c>
      <c r="BN286" s="35"/>
      <c r="BO286" s="35"/>
      <c r="BP286" s="40" t="s">
        <v>45</v>
      </c>
      <c r="BQ286" s="40" t="s">
        <v>44</v>
      </c>
      <c r="BR286" s="35"/>
      <c r="BS286" s="35"/>
      <c r="BT286" s="40" t="s">
        <v>46</v>
      </c>
      <c r="BU286" s="40" t="s">
        <v>47</v>
      </c>
      <c r="BV286" s="35"/>
      <c r="BW286" s="35"/>
      <c r="BX286" s="40" t="s">
        <v>46</v>
      </c>
      <c r="BY286" s="40" t="s">
        <v>41</v>
      </c>
      <c r="BZ286" s="35"/>
      <c r="CA286" s="35"/>
      <c r="CB286" s="40" t="s">
        <v>46</v>
      </c>
      <c r="CC286" s="40" t="s">
        <v>48</v>
      </c>
      <c r="CD286" s="35"/>
      <c r="CE286" s="35"/>
      <c r="CF286" s="40" t="s">
        <v>46</v>
      </c>
      <c r="CG286" s="40" t="s">
        <v>48</v>
      </c>
      <c r="CH286" s="35"/>
      <c r="CI286" s="35"/>
      <c r="CJ286" s="40" t="s">
        <v>46</v>
      </c>
      <c r="CK286" s="40" t="s">
        <v>39</v>
      </c>
      <c r="CL286" s="35"/>
      <c r="CM286" s="35"/>
      <c r="CN286" s="40" t="s">
        <v>49</v>
      </c>
      <c r="CO286" s="40" t="s">
        <v>39</v>
      </c>
      <c r="CP286" s="35"/>
      <c r="CQ286" s="35"/>
      <c r="CR286" s="40" t="s">
        <v>50</v>
      </c>
      <c r="CS286" s="40" t="s">
        <v>51</v>
      </c>
      <c r="CT286" s="35"/>
      <c r="CU286" s="35"/>
      <c r="CV286" s="40" t="s">
        <v>50</v>
      </c>
      <c r="CW286" s="40" t="s">
        <v>39</v>
      </c>
      <c r="CX286" s="35"/>
      <c r="CY286" s="35"/>
      <c r="CZ286" s="40" t="s">
        <v>50</v>
      </c>
      <c r="DA286" s="40" t="s">
        <v>39</v>
      </c>
      <c r="DB286" s="35"/>
      <c r="DC286" s="35"/>
      <c r="DD286" s="40" t="s">
        <v>59</v>
      </c>
      <c r="DE286" s="40" t="s">
        <v>60</v>
      </c>
      <c r="DF286" s="35"/>
      <c r="DG286" s="35"/>
      <c r="DH286" s="40" t="s">
        <v>52</v>
      </c>
      <c r="DI286" s="40" t="s">
        <v>53</v>
      </c>
      <c r="DJ286" s="35"/>
      <c r="DK286" s="35"/>
      <c r="DL286" s="40" t="s">
        <v>31</v>
      </c>
      <c r="DM286" s="41">
        <v>1.9219999999999999</v>
      </c>
      <c r="DN286" s="42" t="s">
        <v>518</v>
      </c>
    </row>
    <row r="287" spans="1:118" s="12" customFormat="1" ht="15.75" customHeight="1" x14ac:dyDescent="0.25">
      <c r="A287" s="6">
        <v>286</v>
      </c>
      <c r="B287" s="6">
        <v>2</v>
      </c>
      <c r="C287" s="9" t="s">
        <v>457</v>
      </c>
      <c r="D287" s="8" t="s">
        <v>373</v>
      </c>
      <c r="E287" s="6">
        <v>243.28899999999999</v>
      </c>
      <c r="F287" s="6">
        <v>104.262</v>
      </c>
      <c r="G287" s="6">
        <v>123.928</v>
      </c>
      <c r="H287" s="10">
        <v>146.88947999999999</v>
      </c>
      <c r="I287" s="3">
        <f t="shared" si="13"/>
        <v>270.81747999999999</v>
      </c>
      <c r="J287" s="3">
        <f t="shared" si="12"/>
        <v>0</v>
      </c>
      <c r="K287" s="3">
        <f t="shared" si="14"/>
        <v>270.81747999999999</v>
      </c>
      <c r="L287" s="1" t="s">
        <v>28</v>
      </c>
      <c r="M287" s="1" t="s">
        <v>29</v>
      </c>
      <c r="N287" s="6"/>
      <c r="O287" s="6"/>
      <c r="P287" s="1" t="s">
        <v>30</v>
      </c>
      <c r="Q287" s="1" t="s">
        <v>34</v>
      </c>
      <c r="R287" s="6"/>
      <c r="S287" s="6"/>
      <c r="T287" s="1" t="s">
        <v>30</v>
      </c>
      <c r="U287" s="1" t="s">
        <v>32</v>
      </c>
      <c r="V287" s="6"/>
      <c r="W287" s="6"/>
      <c r="X287" s="6" t="s">
        <v>30</v>
      </c>
      <c r="Y287" s="6" t="s">
        <v>33</v>
      </c>
      <c r="Z287" s="6"/>
      <c r="AA287" s="6"/>
      <c r="AB287" s="1" t="s">
        <v>30</v>
      </c>
      <c r="AC287" s="1" t="s">
        <v>34</v>
      </c>
      <c r="AD287" s="6"/>
      <c r="AE287" s="6"/>
      <c r="AF287" s="1" t="s">
        <v>35</v>
      </c>
      <c r="AG287" s="1" t="s">
        <v>29</v>
      </c>
      <c r="AH287" s="6"/>
      <c r="AI287" s="6"/>
      <c r="AJ287" s="1" t="s">
        <v>36</v>
      </c>
      <c r="AK287" s="1" t="s">
        <v>37</v>
      </c>
      <c r="AL287" s="6"/>
      <c r="AM287" s="6"/>
      <c r="AN287" s="1" t="s">
        <v>38</v>
      </c>
      <c r="AO287" s="1" t="s">
        <v>39</v>
      </c>
      <c r="AP287" s="6"/>
      <c r="AQ287" s="6"/>
      <c r="AR287" s="1" t="s">
        <v>40</v>
      </c>
      <c r="AS287" s="1" t="s">
        <v>41</v>
      </c>
      <c r="AT287" s="6"/>
      <c r="AU287" s="6"/>
      <c r="AV287" s="6"/>
      <c r="AW287" s="6"/>
      <c r="AX287" s="6"/>
      <c r="AY287" s="6"/>
      <c r="AZ287" s="1" t="s">
        <v>42</v>
      </c>
      <c r="BA287" s="1" t="s">
        <v>39</v>
      </c>
      <c r="BB287" s="6"/>
      <c r="BC287" s="6"/>
      <c r="BD287" s="1" t="s">
        <v>42</v>
      </c>
      <c r="BE287" s="1" t="s">
        <v>33</v>
      </c>
      <c r="BF287" s="6"/>
      <c r="BG287" s="6"/>
      <c r="BH287" s="1" t="s">
        <v>42</v>
      </c>
      <c r="BI287" s="1" t="s">
        <v>39</v>
      </c>
      <c r="BJ287" s="6"/>
      <c r="BK287" s="11"/>
      <c r="BL287" s="1" t="s">
        <v>43</v>
      </c>
      <c r="BM287" s="1" t="s">
        <v>44</v>
      </c>
      <c r="BN287" s="6"/>
      <c r="BO287" s="6"/>
      <c r="BP287" s="1" t="s">
        <v>45</v>
      </c>
      <c r="BQ287" s="1" t="s">
        <v>44</v>
      </c>
      <c r="BR287" s="6"/>
      <c r="BS287" s="6"/>
      <c r="BT287" s="1" t="s">
        <v>46</v>
      </c>
      <c r="BU287" s="1" t="s">
        <v>47</v>
      </c>
      <c r="BV287" s="6"/>
      <c r="BW287" s="6"/>
      <c r="BX287" s="1" t="s">
        <v>46</v>
      </c>
      <c r="BY287" s="1" t="s">
        <v>41</v>
      </c>
      <c r="BZ287" s="6"/>
      <c r="CA287" s="6"/>
      <c r="CB287" s="1" t="s">
        <v>46</v>
      </c>
      <c r="CC287" s="1" t="s">
        <v>48</v>
      </c>
      <c r="CD287" s="6"/>
      <c r="CE287" s="6"/>
      <c r="CF287" s="1" t="s">
        <v>46</v>
      </c>
      <c r="CG287" s="1" t="s">
        <v>48</v>
      </c>
      <c r="CH287" s="6"/>
      <c r="CI287" s="6"/>
      <c r="CJ287" s="1" t="s">
        <v>46</v>
      </c>
      <c r="CK287" s="1" t="s">
        <v>39</v>
      </c>
      <c r="CL287" s="6"/>
      <c r="CM287" s="6"/>
      <c r="CN287" s="1" t="s">
        <v>49</v>
      </c>
      <c r="CO287" s="1" t="s">
        <v>39</v>
      </c>
      <c r="CP287" s="6"/>
      <c r="CQ287" s="6"/>
      <c r="CR287" s="1" t="s">
        <v>50</v>
      </c>
      <c r="CS287" s="1" t="s">
        <v>51</v>
      </c>
      <c r="CT287" s="6"/>
      <c r="CU287" s="6"/>
      <c r="CV287" s="1" t="s">
        <v>50</v>
      </c>
      <c r="CW287" s="1" t="s">
        <v>39</v>
      </c>
      <c r="CX287" s="6"/>
      <c r="CY287" s="6"/>
      <c r="CZ287" s="1" t="s">
        <v>50</v>
      </c>
      <c r="DA287" s="1" t="s">
        <v>39</v>
      </c>
      <c r="DB287" s="6"/>
      <c r="DC287" s="6"/>
      <c r="DD287" s="1" t="s">
        <v>59</v>
      </c>
      <c r="DE287" s="1" t="s">
        <v>60</v>
      </c>
      <c r="DF287" s="6"/>
      <c r="DG287" s="6"/>
      <c r="DH287" s="1" t="s">
        <v>52</v>
      </c>
      <c r="DI287" s="1" t="s">
        <v>53</v>
      </c>
      <c r="DJ287" s="6"/>
      <c r="DK287" s="6"/>
      <c r="DL287" s="1" t="s">
        <v>31</v>
      </c>
      <c r="DM287" s="11"/>
    </row>
    <row r="288" spans="1:118" ht="15.75" customHeight="1" x14ac:dyDescent="0.25">
      <c r="A288" s="6">
        <v>287</v>
      </c>
      <c r="B288" s="6">
        <v>2</v>
      </c>
      <c r="C288" s="9" t="s">
        <v>458</v>
      </c>
      <c r="D288" s="8" t="s">
        <v>373</v>
      </c>
      <c r="E288" s="6">
        <v>22.585000000000001</v>
      </c>
      <c r="F288" s="6">
        <v>0.88600000000000001</v>
      </c>
      <c r="G288" s="6">
        <v>21.699000000000002</v>
      </c>
      <c r="H288" s="10">
        <v>13.636799999999999</v>
      </c>
      <c r="I288" s="3">
        <f t="shared" si="13"/>
        <v>35.335799999999999</v>
      </c>
      <c r="J288" s="3">
        <f t="shared" si="12"/>
        <v>0</v>
      </c>
      <c r="K288" s="3">
        <f t="shared" si="14"/>
        <v>35.335799999999999</v>
      </c>
      <c r="L288" s="1" t="s">
        <v>28</v>
      </c>
      <c r="M288" s="1" t="s">
        <v>29</v>
      </c>
      <c r="N288" s="6"/>
      <c r="O288" s="6"/>
      <c r="P288" s="1" t="s">
        <v>30</v>
      </c>
      <c r="Q288" s="1" t="s">
        <v>34</v>
      </c>
      <c r="R288" s="6"/>
      <c r="S288" s="6"/>
      <c r="T288" s="1" t="s">
        <v>30</v>
      </c>
      <c r="U288" s="1" t="s">
        <v>32</v>
      </c>
      <c r="V288" s="6"/>
      <c r="W288" s="6"/>
      <c r="X288" s="6" t="s">
        <v>30</v>
      </c>
      <c r="Y288" s="6" t="s">
        <v>33</v>
      </c>
      <c r="Z288" s="6"/>
      <c r="AA288" s="6"/>
      <c r="AB288" s="1" t="s">
        <v>30</v>
      </c>
      <c r="AC288" s="1" t="s">
        <v>34</v>
      </c>
      <c r="AD288" s="6"/>
      <c r="AE288" s="6"/>
      <c r="AF288" s="1" t="s">
        <v>35</v>
      </c>
      <c r="AG288" s="1" t="s">
        <v>29</v>
      </c>
      <c r="AH288" s="6"/>
      <c r="AI288" s="6"/>
      <c r="AJ288" s="1" t="s">
        <v>36</v>
      </c>
      <c r="AK288" s="1" t="s">
        <v>37</v>
      </c>
      <c r="AL288" s="6"/>
      <c r="AM288" s="6"/>
      <c r="AN288" s="1" t="s">
        <v>38</v>
      </c>
      <c r="AO288" s="1" t="s">
        <v>39</v>
      </c>
      <c r="AP288" s="6"/>
      <c r="AQ288" s="6"/>
      <c r="AR288" s="1" t="s">
        <v>40</v>
      </c>
      <c r="AS288" s="1" t="s">
        <v>41</v>
      </c>
      <c r="AT288" s="6"/>
      <c r="AU288" s="6"/>
      <c r="AV288" s="6"/>
      <c r="AW288" s="6"/>
      <c r="AX288" s="6"/>
      <c r="AY288" s="6"/>
      <c r="AZ288" s="1" t="s">
        <v>42</v>
      </c>
      <c r="BA288" s="1" t="s">
        <v>39</v>
      </c>
      <c r="BB288" s="6"/>
      <c r="BC288" s="6"/>
      <c r="BD288" s="1" t="s">
        <v>42</v>
      </c>
      <c r="BE288" s="1" t="s">
        <v>33</v>
      </c>
      <c r="BF288" s="6"/>
      <c r="BG288" s="6"/>
      <c r="BH288" s="1" t="s">
        <v>42</v>
      </c>
      <c r="BI288" s="1" t="s">
        <v>39</v>
      </c>
      <c r="BJ288" s="6"/>
      <c r="BK288" s="11"/>
      <c r="BL288" s="1" t="s">
        <v>43</v>
      </c>
      <c r="BM288" s="1" t="s">
        <v>44</v>
      </c>
      <c r="BN288" s="6"/>
      <c r="BO288" s="6"/>
      <c r="BP288" s="1" t="s">
        <v>45</v>
      </c>
      <c r="BQ288" s="1" t="s">
        <v>44</v>
      </c>
      <c r="BR288" s="6"/>
      <c r="BS288" s="6"/>
      <c r="BT288" s="1" t="s">
        <v>46</v>
      </c>
      <c r="BU288" s="1" t="s">
        <v>47</v>
      </c>
      <c r="BV288" s="6"/>
      <c r="BW288" s="6"/>
      <c r="BX288" s="1" t="s">
        <v>46</v>
      </c>
      <c r="BY288" s="1" t="s">
        <v>41</v>
      </c>
      <c r="BZ288" s="6"/>
      <c r="CA288" s="6"/>
      <c r="CB288" s="1" t="s">
        <v>46</v>
      </c>
      <c r="CC288" s="1" t="s">
        <v>48</v>
      </c>
      <c r="CD288" s="6"/>
      <c r="CE288" s="6"/>
      <c r="CF288" s="1" t="s">
        <v>46</v>
      </c>
      <c r="CG288" s="1" t="s">
        <v>48</v>
      </c>
      <c r="CH288" s="6"/>
      <c r="CI288" s="6"/>
      <c r="CJ288" s="1" t="s">
        <v>46</v>
      </c>
      <c r="CK288" s="1" t="s">
        <v>39</v>
      </c>
      <c r="CL288" s="6"/>
      <c r="CM288" s="6"/>
      <c r="CN288" s="1" t="s">
        <v>49</v>
      </c>
      <c r="CO288" s="1" t="s">
        <v>39</v>
      </c>
      <c r="CP288" s="6"/>
      <c r="CQ288" s="6"/>
      <c r="CR288" s="1" t="s">
        <v>50</v>
      </c>
      <c r="CS288" s="1" t="s">
        <v>51</v>
      </c>
      <c r="CT288" s="6"/>
      <c r="CU288" s="6"/>
      <c r="CV288" s="1" t="s">
        <v>50</v>
      </c>
      <c r="CW288" s="1" t="s">
        <v>39</v>
      </c>
      <c r="CX288" s="6"/>
      <c r="CY288" s="6"/>
      <c r="CZ288" s="1" t="s">
        <v>50</v>
      </c>
      <c r="DA288" s="1" t="s">
        <v>39</v>
      </c>
      <c r="DB288" s="6"/>
      <c r="DC288" s="6"/>
      <c r="DD288" s="1" t="s">
        <v>59</v>
      </c>
      <c r="DE288" s="1" t="s">
        <v>60</v>
      </c>
      <c r="DF288" s="6"/>
      <c r="DG288" s="6"/>
      <c r="DH288" s="1" t="s">
        <v>52</v>
      </c>
      <c r="DI288" s="1" t="s">
        <v>53</v>
      </c>
      <c r="DJ288" s="6"/>
      <c r="DK288" s="6"/>
      <c r="DL288" s="1" t="s">
        <v>31</v>
      </c>
      <c r="DM288" s="11"/>
    </row>
    <row r="289" spans="1:117" ht="15.75" customHeight="1" x14ac:dyDescent="0.25">
      <c r="A289" s="6">
        <v>288</v>
      </c>
      <c r="B289" s="6">
        <v>2</v>
      </c>
      <c r="C289" s="9" t="s">
        <v>459</v>
      </c>
      <c r="D289" s="8" t="s">
        <v>373</v>
      </c>
      <c r="E289" s="6">
        <v>171.886</v>
      </c>
      <c r="F289" s="6">
        <v>14.875</v>
      </c>
      <c r="G289" s="6">
        <v>157.011</v>
      </c>
      <c r="H289" s="10">
        <v>97.097399999999993</v>
      </c>
      <c r="I289" s="3">
        <f t="shared" si="13"/>
        <v>254.10839999999999</v>
      </c>
      <c r="J289" s="3">
        <f t="shared" si="12"/>
        <v>0</v>
      </c>
      <c r="K289" s="3">
        <f t="shared" si="14"/>
        <v>254.10839999999999</v>
      </c>
      <c r="L289" s="1" t="s">
        <v>28</v>
      </c>
      <c r="M289" s="1" t="s">
        <v>29</v>
      </c>
      <c r="N289" s="6"/>
      <c r="O289" s="6"/>
      <c r="P289" s="1" t="s">
        <v>30</v>
      </c>
      <c r="Q289" s="1" t="s">
        <v>34</v>
      </c>
      <c r="R289" s="6"/>
      <c r="S289" s="6"/>
      <c r="T289" s="1" t="s">
        <v>30</v>
      </c>
      <c r="U289" s="1" t="s">
        <v>32</v>
      </c>
      <c r="V289" s="6"/>
      <c r="W289" s="6"/>
      <c r="X289" s="6" t="s">
        <v>30</v>
      </c>
      <c r="Y289" s="6" t="s">
        <v>33</v>
      </c>
      <c r="Z289" s="6"/>
      <c r="AA289" s="6"/>
      <c r="AB289" s="1" t="s">
        <v>30</v>
      </c>
      <c r="AC289" s="1" t="s">
        <v>34</v>
      </c>
      <c r="AD289" s="6"/>
      <c r="AE289" s="6"/>
      <c r="AF289" s="1" t="s">
        <v>35</v>
      </c>
      <c r="AG289" s="1" t="s">
        <v>29</v>
      </c>
      <c r="AH289" s="6"/>
      <c r="AI289" s="6"/>
      <c r="AJ289" s="1" t="s">
        <v>36</v>
      </c>
      <c r="AK289" s="1" t="s">
        <v>37</v>
      </c>
      <c r="AL289" s="6"/>
      <c r="AM289" s="6"/>
      <c r="AN289" s="1" t="s">
        <v>38</v>
      </c>
      <c r="AO289" s="1" t="s">
        <v>39</v>
      </c>
      <c r="AP289" s="6"/>
      <c r="AQ289" s="6"/>
      <c r="AR289" s="1" t="s">
        <v>40</v>
      </c>
      <c r="AS289" s="1" t="s">
        <v>41</v>
      </c>
      <c r="AT289" s="6"/>
      <c r="AU289" s="6"/>
      <c r="AV289" s="6"/>
      <c r="AW289" s="6"/>
      <c r="AX289" s="6"/>
      <c r="AY289" s="6"/>
      <c r="AZ289" s="1" t="s">
        <v>42</v>
      </c>
      <c r="BA289" s="1" t="s">
        <v>39</v>
      </c>
      <c r="BB289" s="6"/>
      <c r="BC289" s="6"/>
      <c r="BD289" s="1" t="s">
        <v>42</v>
      </c>
      <c r="BE289" s="1" t="s">
        <v>33</v>
      </c>
      <c r="BF289" s="6"/>
      <c r="BG289" s="6"/>
      <c r="BH289" s="1" t="s">
        <v>42</v>
      </c>
      <c r="BI289" s="1" t="s">
        <v>39</v>
      </c>
      <c r="BJ289" s="6"/>
      <c r="BK289" s="11"/>
      <c r="BL289" s="1" t="s">
        <v>43</v>
      </c>
      <c r="BM289" s="1" t="s">
        <v>44</v>
      </c>
      <c r="BN289" s="6"/>
      <c r="BO289" s="6"/>
      <c r="BP289" s="1" t="s">
        <v>45</v>
      </c>
      <c r="BQ289" s="1" t="s">
        <v>44</v>
      </c>
      <c r="BR289" s="6"/>
      <c r="BS289" s="6"/>
      <c r="BT289" s="1" t="s">
        <v>46</v>
      </c>
      <c r="BU289" s="1" t="s">
        <v>47</v>
      </c>
      <c r="BV289" s="6"/>
      <c r="BW289" s="6"/>
      <c r="BX289" s="1" t="s">
        <v>46</v>
      </c>
      <c r="BY289" s="1" t="s">
        <v>41</v>
      </c>
      <c r="BZ289" s="6"/>
      <c r="CA289" s="6"/>
      <c r="CB289" s="1" t="s">
        <v>46</v>
      </c>
      <c r="CC289" s="1" t="s">
        <v>48</v>
      </c>
      <c r="CD289" s="6"/>
      <c r="CE289" s="6"/>
      <c r="CF289" s="1" t="s">
        <v>46</v>
      </c>
      <c r="CG289" s="1" t="s">
        <v>48</v>
      </c>
      <c r="CH289" s="6"/>
      <c r="CI289" s="6"/>
      <c r="CJ289" s="1" t="s">
        <v>46</v>
      </c>
      <c r="CK289" s="1" t="s">
        <v>39</v>
      </c>
      <c r="CL289" s="6"/>
      <c r="CM289" s="6"/>
      <c r="CN289" s="1" t="s">
        <v>49</v>
      </c>
      <c r="CO289" s="1" t="s">
        <v>39</v>
      </c>
      <c r="CP289" s="6"/>
      <c r="CQ289" s="6"/>
      <c r="CR289" s="1" t="s">
        <v>50</v>
      </c>
      <c r="CS289" s="1" t="s">
        <v>51</v>
      </c>
      <c r="CT289" s="6"/>
      <c r="CU289" s="6"/>
      <c r="CV289" s="1" t="s">
        <v>50</v>
      </c>
      <c r="CW289" s="1" t="s">
        <v>39</v>
      </c>
      <c r="CX289" s="6"/>
      <c r="CY289" s="6"/>
      <c r="CZ289" s="1" t="s">
        <v>50</v>
      </c>
      <c r="DA289" s="1" t="s">
        <v>39</v>
      </c>
      <c r="DB289" s="6"/>
      <c r="DC289" s="6"/>
      <c r="DD289" s="1" t="s">
        <v>59</v>
      </c>
      <c r="DE289" s="1" t="s">
        <v>60</v>
      </c>
      <c r="DF289" s="6"/>
      <c r="DG289" s="6"/>
      <c r="DH289" s="1" t="s">
        <v>52</v>
      </c>
      <c r="DI289" s="1" t="s">
        <v>53</v>
      </c>
      <c r="DJ289" s="6"/>
      <c r="DK289" s="6"/>
      <c r="DL289" s="1" t="s">
        <v>31</v>
      </c>
      <c r="DM289" s="11"/>
    </row>
    <row r="290" spans="1:117" ht="15.75" customHeight="1" x14ac:dyDescent="0.25">
      <c r="A290" s="6">
        <v>289</v>
      </c>
      <c r="B290" s="6">
        <v>2</v>
      </c>
      <c r="C290" s="9" t="s">
        <v>265</v>
      </c>
      <c r="D290" s="8" t="s">
        <v>373</v>
      </c>
      <c r="E290" s="6">
        <v>702.09699999999998</v>
      </c>
      <c r="F290" s="6">
        <v>4.7229999999999999</v>
      </c>
      <c r="G290" s="6">
        <v>674.98699999999997</v>
      </c>
      <c r="H290" s="10">
        <v>224.46755999999999</v>
      </c>
      <c r="I290" s="3">
        <f t="shared" si="13"/>
        <v>899.4545599999999</v>
      </c>
      <c r="J290" s="3">
        <f t="shared" si="12"/>
        <v>0</v>
      </c>
      <c r="K290" s="3">
        <f t="shared" si="14"/>
        <v>899.4545599999999</v>
      </c>
      <c r="L290" s="1" t="s">
        <v>28</v>
      </c>
      <c r="M290" s="1" t="s">
        <v>29</v>
      </c>
      <c r="N290" s="6"/>
      <c r="O290" s="6"/>
      <c r="P290" s="1" t="s">
        <v>30</v>
      </c>
      <c r="Q290" s="1" t="s">
        <v>34</v>
      </c>
      <c r="R290" s="6"/>
      <c r="S290" s="6"/>
      <c r="T290" s="1" t="s">
        <v>30</v>
      </c>
      <c r="U290" s="1" t="s">
        <v>32</v>
      </c>
      <c r="V290" s="6"/>
      <c r="W290" s="6"/>
      <c r="X290" s="6" t="s">
        <v>30</v>
      </c>
      <c r="Y290" s="6" t="s">
        <v>33</v>
      </c>
      <c r="Z290" s="6"/>
      <c r="AA290" s="6"/>
      <c r="AB290" s="1" t="s">
        <v>30</v>
      </c>
      <c r="AC290" s="1" t="s">
        <v>34</v>
      </c>
      <c r="AD290" s="6"/>
      <c r="AE290" s="6"/>
      <c r="AF290" s="1" t="s">
        <v>35</v>
      </c>
      <c r="AG290" s="1" t="s">
        <v>29</v>
      </c>
      <c r="AH290" s="6"/>
      <c r="AI290" s="6"/>
      <c r="AJ290" s="1" t="s">
        <v>36</v>
      </c>
      <c r="AK290" s="1" t="s">
        <v>37</v>
      </c>
      <c r="AL290" s="6"/>
      <c r="AM290" s="6"/>
      <c r="AN290" s="1" t="s">
        <v>38</v>
      </c>
      <c r="AO290" s="1" t="s">
        <v>39</v>
      </c>
      <c r="AP290" s="6"/>
      <c r="AQ290" s="6"/>
      <c r="AR290" s="1" t="s">
        <v>40</v>
      </c>
      <c r="AS290" s="1" t="s">
        <v>41</v>
      </c>
      <c r="AT290" s="6"/>
      <c r="AU290" s="6"/>
      <c r="AV290" s="6"/>
      <c r="AW290" s="6"/>
      <c r="AX290" s="6"/>
      <c r="AY290" s="6"/>
      <c r="AZ290" s="1" t="s">
        <v>42</v>
      </c>
      <c r="BA290" s="1" t="s">
        <v>39</v>
      </c>
      <c r="BB290" s="6"/>
      <c r="BC290" s="6"/>
      <c r="BD290" s="1" t="s">
        <v>42</v>
      </c>
      <c r="BE290" s="1" t="s">
        <v>33</v>
      </c>
      <c r="BF290" s="6"/>
      <c r="BG290" s="6"/>
      <c r="BH290" s="1" t="s">
        <v>42</v>
      </c>
      <c r="BI290" s="1" t="s">
        <v>39</v>
      </c>
      <c r="BJ290" s="6"/>
      <c r="BK290" s="11"/>
      <c r="BL290" s="1" t="s">
        <v>43</v>
      </c>
      <c r="BM290" s="1" t="s">
        <v>44</v>
      </c>
      <c r="BN290" s="6"/>
      <c r="BO290" s="6"/>
      <c r="BP290" s="1" t="s">
        <v>45</v>
      </c>
      <c r="BQ290" s="1" t="s">
        <v>44</v>
      </c>
      <c r="BR290" s="6"/>
      <c r="BS290" s="6"/>
      <c r="BT290" s="1" t="s">
        <v>46</v>
      </c>
      <c r="BU290" s="1" t="s">
        <v>47</v>
      </c>
      <c r="BV290" s="6"/>
      <c r="BW290" s="6"/>
      <c r="BX290" s="1" t="s">
        <v>46</v>
      </c>
      <c r="BY290" s="1" t="s">
        <v>41</v>
      </c>
      <c r="BZ290" s="6"/>
      <c r="CA290" s="6"/>
      <c r="CB290" s="1" t="s">
        <v>46</v>
      </c>
      <c r="CC290" s="1" t="s">
        <v>48</v>
      </c>
      <c r="CD290" s="6"/>
      <c r="CE290" s="6"/>
      <c r="CF290" s="1" t="s">
        <v>46</v>
      </c>
      <c r="CG290" s="1" t="s">
        <v>48</v>
      </c>
      <c r="CH290" s="6"/>
      <c r="CI290" s="6"/>
      <c r="CJ290" s="1" t="s">
        <v>46</v>
      </c>
      <c r="CK290" s="1" t="s">
        <v>39</v>
      </c>
      <c r="CL290" s="6"/>
      <c r="CM290" s="6"/>
      <c r="CN290" s="1" t="s">
        <v>49</v>
      </c>
      <c r="CO290" s="1" t="s">
        <v>39</v>
      </c>
      <c r="CP290" s="6"/>
      <c r="CQ290" s="6"/>
      <c r="CR290" s="1" t="s">
        <v>50</v>
      </c>
      <c r="CS290" s="1" t="s">
        <v>51</v>
      </c>
      <c r="CT290" s="6"/>
      <c r="CU290" s="6"/>
      <c r="CV290" s="1" t="s">
        <v>50</v>
      </c>
      <c r="CW290" s="1" t="s">
        <v>39</v>
      </c>
      <c r="CX290" s="6"/>
      <c r="CY290" s="6"/>
      <c r="CZ290" s="1" t="s">
        <v>50</v>
      </c>
      <c r="DA290" s="1" t="s">
        <v>39</v>
      </c>
      <c r="DB290" s="6"/>
      <c r="DC290" s="6"/>
      <c r="DD290" s="1" t="s">
        <v>59</v>
      </c>
      <c r="DE290" s="1" t="s">
        <v>60</v>
      </c>
      <c r="DF290" s="6"/>
      <c r="DG290" s="6"/>
      <c r="DH290" s="1" t="s">
        <v>52</v>
      </c>
      <c r="DI290" s="1" t="s">
        <v>53</v>
      </c>
      <c r="DJ290" s="6"/>
      <c r="DK290" s="6"/>
      <c r="DL290" s="1" t="s">
        <v>31</v>
      </c>
      <c r="DM290" s="11"/>
    </row>
    <row r="291" spans="1:117" s="12" customFormat="1" ht="15.75" customHeight="1" x14ac:dyDescent="0.25">
      <c r="A291" s="6">
        <v>290</v>
      </c>
      <c r="B291" s="6">
        <v>2</v>
      </c>
      <c r="C291" s="9" t="s">
        <v>266</v>
      </c>
      <c r="D291" s="8" t="s">
        <v>373</v>
      </c>
      <c r="E291" s="6">
        <v>192.03100000000001</v>
      </c>
      <c r="F291" s="6">
        <v>17.343</v>
      </c>
      <c r="G291" s="6">
        <v>-162.43899999999999</v>
      </c>
      <c r="H291" s="10">
        <v>186.72492</v>
      </c>
      <c r="I291" s="3">
        <f t="shared" si="13"/>
        <v>24.285920000000004</v>
      </c>
      <c r="J291" s="3">
        <f t="shared" si="12"/>
        <v>0</v>
      </c>
      <c r="K291" s="3">
        <f t="shared" si="14"/>
        <v>24.285920000000004</v>
      </c>
      <c r="L291" s="1" t="s">
        <v>28</v>
      </c>
      <c r="M291" s="1" t="s">
        <v>29</v>
      </c>
      <c r="N291" s="6"/>
      <c r="O291" s="6"/>
      <c r="P291" s="1" t="s">
        <v>30</v>
      </c>
      <c r="Q291" s="1" t="s">
        <v>34</v>
      </c>
      <c r="R291" s="6"/>
      <c r="S291" s="6"/>
      <c r="T291" s="1" t="s">
        <v>30</v>
      </c>
      <c r="U291" s="1" t="s">
        <v>32</v>
      </c>
      <c r="V291" s="6"/>
      <c r="W291" s="6"/>
      <c r="X291" s="6" t="s">
        <v>30</v>
      </c>
      <c r="Y291" s="6" t="s">
        <v>33</v>
      </c>
      <c r="Z291" s="6"/>
      <c r="AA291" s="6"/>
      <c r="AB291" s="1" t="s">
        <v>30</v>
      </c>
      <c r="AC291" s="1" t="s">
        <v>34</v>
      </c>
      <c r="AD291" s="6"/>
      <c r="AE291" s="6"/>
      <c r="AF291" s="1" t="s">
        <v>35</v>
      </c>
      <c r="AG291" s="1" t="s">
        <v>29</v>
      </c>
      <c r="AH291" s="6"/>
      <c r="AI291" s="6"/>
      <c r="AJ291" s="1" t="s">
        <v>36</v>
      </c>
      <c r="AK291" s="1" t="s">
        <v>37</v>
      </c>
      <c r="AL291" s="6"/>
      <c r="AM291" s="6"/>
      <c r="AN291" s="1" t="s">
        <v>38</v>
      </c>
      <c r="AO291" s="1" t="s">
        <v>39</v>
      </c>
      <c r="AP291" s="6"/>
      <c r="AQ291" s="6"/>
      <c r="AR291" s="1" t="s">
        <v>40</v>
      </c>
      <c r="AS291" s="1" t="s">
        <v>41</v>
      </c>
      <c r="AT291" s="6"/>
      <c r="AU291" s="6"/>
      <c r="AV291" s="6"/>
      <c r="AW291" s="6"/>
      <c r="AX291" s="6"/>
      <c r="AY291" s="6"/>
      <c r="AZ291" s="1" t="s">
        <v>42</v>
      </c>
      <c r="BA291" s="1" t="s">
        <v>39</v>
      </c>
      <c r="BB291" s="6"/>
      <c r="BC291" s="6"/>
      <c r="BD291" s="1" t="s">
        <v>42</v>
      </c>
      <c r="BE291" s="1" t="s">
        <v>33</v>
      </c>
      <c r="BF291" s="6"/>
      <c r="BG291" s="6"/>
      <c r="BH291" s="1" t="s">
        <v>42</v>
      </c>
      <c r="BI291" s="1" t="s">
        <v>39</v>
      </c>
      <c r="BJ291" s="6"/>
      <c r="BK291" s="11"/>
      <c r="BL291" s="1" t="s">
        <v>43</v>
      </c>
      <c r="BM291" s="1" t="s">
        <v>44</v>
      </c>
      <c r="BN291" s="6"/>
      <c r="BO291" s="6"/>
      <c r="BP291" s="1" t="s">
        <v>45</v>
      </c>
      <c r="BQ291" s="1" t="s">
        <v>44</v>
      </c>
      <c r="BR291" s="6"/>
      <c r="BS291" s="6"/>
      <c r="BT291" s="1" t="s">
        <v>46</v>
      </c>
      <c r="BU291" s="1" t="s">
        <v>47</v>
      </c>
      <c r="BV291" s="6"/>
      <c r="BW291" s="6"/>
      <c r="BX291" s="1" t="s">
        <v>46</v>
      </c>
      <c r="BY291" s="1" t="s">
        <v>41</v>
      </c>
      <c r="BZ291" s="6"/>
      <c r="CA291" s="6"/>
      <c r="CB291" s="1" t="s">
        <v>46</v>
      </c>
      <c r="CC291" s="1" t="s">
        <v>48</v>
      </c>
      <c r="CD291" s="6"/>
      <c r="CE291" s="6"/>
      <c r="CF291" s="1" t="s">
        <v>46</v>
      </c>
      <c r="CG291" s="1" t="s">
        <v>48</v>
      </c>
      <c r="CH291" s="6"/>
      <c r="CI291" s="6"/>
      <c r="CJ291" s="1" t="s">
        <v>46</v>
      </c>
      <c r="CK291" s="1" t="s">
        <v>39</v>
      </c>
      <c r="CL291" s="6"/>
      <c r="CM291" s="6"/>
      <c r="CN291" s="1" t="s">
        <v>49</v>
      </c>
      <c r="CO291" s="1" t="s">
        <v>39</v>
      </c>
      <c r="CP291" s="6"/>
      <c r="CQ291" s="6"/>
      <c r="CR291" s="1" t="s">
        <v>50</v>
      </c>
      <c r="CS291" s="1" t="s">
        <v>51</v>
      </c>
      <c r="CT291" s="6"/>
      <c r="CU291" s="6"/>
      <c r="CV291" s="1" t="s">
        <v>50</v>
      </c>
      <c r="CW291" s="1" t="s">
        <v>39</v>
      </c>
      <c r="CX291" s="6"/>
      <c r="CY291" s="6"/>
      <c r="CZ291" s="1" t="s">
        <v>50</v>
      </c>
      <c r="DA291" s="1" t="s">
        <v>39</v>
      </c>
      <c r="DB291" s="6"/>
      <c r="DC291" s="6"/>
      <c r="DD291" s="1" t="s">
        <v>59</v>
      </c>
      <c r="DE291" s="1" t="s">
        <v>60</v>
      </c>
      <c r="DF291" s="6"/>
      <c r="DG291" s="6"/>
      <c r="DH291" s="1" t="s">
        <v>52</v>
      </c>
      <c r="DI291" s="1" t="s">
        <v>53</v>
      </c>
      <c r="DJ291" s="6"/>
      <c r="DK291" s="6"/>
      <c r="DL291" s="1" t="s">
        <v>31</v>
      </c>
      <c r="DM291" s="11"/>
    </row>
    <row r="292" spans="1:117" ht="15.75" customHeight="1" x14ac:dyDescent="0.25">
      <c r="A292" s="6">
        <v>291</v>
      </c>
      <c r="B292" s="6">
        <v>2</v>
      </c>
      <c r="C292" s="9" t="s">
        <v>460</v>
      </c>
      <c r="D292" s="8" t="s">
        <v>373</v>
      </c>
      <c r="E292" s="6">
        <v>500.54599999999999</v>
      </c>
      <c r="F292" s="6">
        <v>12.321999999999999</v>
      </c>
      <c r="G292" s="6">
        <v>488.22399999999999</v>
      </c>
      <c r="H292" s="10">
        <v>334.96427999999997</v>
      </c>
      <c r="I292" s="3">
        <f t="shared" si="13"/>
        <v>823.18827999999996</v>
      </c>
      <c r="J292" s="3">
        <f t="shared" si="12"/>
        <v>0</v>
      </c>
      <c r="K292" s="3">
        <f t="shared" si="14"/>
        <v>823.18827999999996</v>
      </c>
      <c r="L292" s="1" t="s">
        <v>28</v>
      </c>
      <c r="M292" s="1" t="s">
        <v>29</v>
      </c>
      <c r="N292" s="6"/>
      <c r="O292" s="6"/>
      <c r="P292" s="1" t="s">
        <v>30</v>
      </c>
      <c r="Q292" s="1" t="s">
        <v>34</v>
      </c>
      <c r="R292" s="6"/>
      <c r="S292" s="6"/>
      <c r="T292" s="1" t="s">
        <v>30</v>
      </c>
      <c r="U292" s="1" t="s">
        <v>32</v>
      </c>
      <c r="V292" s="6"/>
      <c r="W292" s="6"/>
      <c r="X292" s="6" t="s">
        <v>30</v>
      </c>
      <c r="Y292" s="6" t="s">
        <v>33</v>
      </c>
      <c r="Z292" s="6"/>
      <c r="AA292" s="6"/>
      <c r="AB292" s="1" t="s">
        <v>30</v>
      </c>
      <c r="AC292" s="1" t="s">
        <v>34</v>
      </c>
      <c r="AD292" s="6"/>
      <c r="AE292" s="6"/>
      <c r="AF292" s="1" t="s">
        <v>35</v>
      </c>
      <c r="AG292" s="1" t="s">
        <v>29</v>
      </c>
      <c r="AH292" s="6"/>
      <c r="AI292" s="6"/>
      <c r="AJ292" s="1" t="s">
        <v>36</v>
      </c>
      <c r="AK292" s="1" t="s">
        <v>37</v>
      </c>
      <c r="AL292" s="6"/>
      <c r="AM292" s="6"/>
      <c r="AN292" s="1" t="s">
        <v>38</v>
      </c>
      <c r="AO292" s="1" t="s">
        <v>39</v>
      </c>
      <c r="AP292" s="6"/>
      <c r="AQ292" s="6"/>
      <c r="AR292" s="1" t="s">
        <v>40</v>
      </c>
      <c r="AS292" s="1" t="s">
        <v>41</v>
      </c>
      <c r="AT292" s="6"/>
      <c r="AU292" s="6"/>
      <c r="AV292" s="6"/>
      <c r="AW292" s="6"/>
      <c r="AX292" s="6"/>
      <c r="AY292" s="6"/>
      <c r="AZ292" s="1" t="s">
        <v>42</v>
      </c>
      <c r="BA292" s="1" t="s">
        <v>39</v>
      </c>
      <c r="BB292" s="6"/>
      <c r="BC292" s="6"/>
      <c r="BD292" s="1" t="s">
        <v>42</v>
      </c>
      <c r="BE292" s="1" t="s">
        <v>33</v>
      </c>
      <c r="BF292" s="6"/>
      <c r="BG292" s="6"/>
      <c r="BH292" s="1" t="s">
        <v>42</v>
      </c>
      <c r="BI292" s="1" t="s">
        <v>39</v>
      </c>
      <c r="BJ292" s="6"/>
      <c r="BK292" s="11"/>
      <c r="BL292" s="1" t="s">
        <v>43</v>
      </c>
      <c r="BM292" s="1" t="s">
        <v>44</v>
      </c>
      <c r="BN292" s="6"/>
      <c r="BO292" s="6"/>
      <c r="BP292" s="1" t="s">
        <v>45</v>
      </c>
      <c r="BQ292" s="1" t="s">
        <v>44</v>
      </c>
      <c r="BR292" s="6"/>
      <c r="BS292" s="6"/>
      <c r="BT292" s="1" t="s">
        <v>46</v>
      </c>
      <c r="BU292" s="1" t="s">
        <v>47</v>
      </c>
      <c r="BV292" s="6"/>
      <c r="BW292" s="6"/>
      <c r="BX292" s="1" t="s">
        <v>46</v>
      </c>
      <c r="BY292" s="1" t="s">
        <v>41</v>
      </c>
      <c r="BZ292" s="6"/>
      <c r="CA292" s="6"/>
      <c r="CB292" s="1" t="s">
        <v>46</v>
      </c>
      <c r="CC292" s="1" t="s">
        <v>48</v>
      </c>
      <c r="CD292" s="6"/>
      <c r="CE292" s="6"/>
      <c r="CF292" s="1" t="s">
        <v>46</v>
      </c>
      <c r="CG292" s="1" t="s">
        <v>48</v>
      </c>
      <c r="CH292" s="6"/>
      <c r="CI292" s="6"/>
      <c r="CJ292" s="1" t="s">
        <v>46</v>
      </c>
      <c r="CK292" s="1" t="s">
        <v>39</v>
      </c>
      <c r="CL292" s="6"/>
      <c r="CM292" s="6"/>
      <c r="CN292" s="1" t="s">
        <v>49</v>
      </c>
      <c r="CO292" s="1" t="s">
        <v>39</v>
      </c>
      <c r="CP292" s="6"/>
      <c r="CQ292" s="6"/>
      <c r="CR292" s="1" t="s">
        <v>50</v>
      </c>
      <c r="CS292" s="1" t="s">
        <v>51</v>
      </c>
      <c r="CT292" s="6"/>
      <c r="CU292" s="6"/>
      <c r="CV292" s="1" t="s">
        <v>50</v>
      </c>
      <c r="CW292" s="1" t="s">
        <v>39</v>
      </c>
      <c r="CX292" s="6"/>
      <c r="CY292" s="6"/>
      <c r="CZ292" s="1" t="s">
        <v>50</v>
      </c>
      <c r="DA292" s="1" t="s">
        <v>39</v>
      </c>
      <c r="DB292" s="6"/>
      <c r="DC292" s="6"/>
      <c r="DD292" s="1" t="s">
        <v>59</v>
      </c>
      <c r="DE292" s="1" t="s">
        <v>60</v>
      </c>
      <c r="DF292" s="6"/>
      <c r="DG292" s="6"/>
      <c r="DH292" s="1" t="s">
        <v>52</v>
      </c>
      <c r="DI292" s="1" t="s">
        <v>53</v>
      </c>
      <c r="DJ292" s="6"/>
      <c r="DK292" s="6"/>
      <c r="DL292" s="1" t="s">
        <v>31</v>
      </c>
      <c r="DM292" s="11"/>
    </row>
    <row r="293" spans="1:117" ht="15.75" customHeight="1" x14ac:dyDescent="0.25">
      <c r="A293" s="6">
        <v>292</v>
      </c>
      <c r="B293" s="6">
        <v>2</v>
      </c>
      <c r="C293" s="9" t="s">
        <v>461</v>
      </c>
      <c r="D293" s="8" t="s">
        <v>373</v>
      </c>
      <c r="E293" s="6">
        <v>74.061999999999998</v>
      </c>
      <c r="F293" s="6">
        <v>6.1319999999999997</v>
      </c>
      <c r="G293" s="6">
        <v>64.63</v>
      </c>
      <c r="H293" s="10">
        <v>51.626519999999999</v>
      </c>
      <c r="I293" s="3">
        <f t="shared" si="13"/>
        <v>116.25651999999999</v>
      </c>
      <c r="J293" s="3">
        <f t="shared" si="12"/>
        <v>0</v>
      </c>
      <c r="K293" s="3">
        <f t="shared" si="14"/>
        <v>116.25651999999999</v>
      </c>
      <c r="L293" s="1" t="s">
        <v>28</v>
      </c>
      <c r="M293" s="1" t="s">
        <v>29</v>
      </c>
      <c r="N293" s="6"/>
      <c r="O293" s="6"/>
      <c r="P293" s="1" t="s">
        <v>30</v>
      </c>
      <c r="Q293" s="1" t="s">
        <v>34</v>
      </c>
      <c r="R293" s="6"/>
      <c r="S293" s="6"/>
      <c r="T293" s="1" t="s">
        <v>30</v>
      </c>
      <c r="U293" s="1" t="s">
        <v>32</v>
      </c>
      <c r="V293" s="6"/>
      <c r="W293" s="6"/>
      <c r="X293" s="6" t="s">
        <v>30</v>
      </c>
      <c r="Y293" s="6" t="s">
        <v>33</v>
      </c>
      <c r="Z293" s="6"/>
      <c r="AA293" s="6"/>
      <c r="AB293" s="1" t="s">
        <v>30</v>
      </c>
      <c r="AC293" s="1" t="s">
        <v>34</v>
      </c>
      <c r="AD293" s="6"/>
      <c r="AE293" s="6"/>
      <c r="AF293" s="1" t="s">
        <v>35</v>
      </c>
      <c r="AG293" s="1" t="s">
        <v>29</v>
      </c>
      <c r="AH293" s="6"/>
      <c r="AI293" s="6"/>
      <c r="AJ293" s="1" t="s">
        <v>36</v>
      </c>
      <c r="AK293" s="1" t="s">
        <v>37</v>
      </c>
      <c r="AL293" s="6"/>
      <c r="AM293" s="6"/>
      <c r="AN293" s="1" t="s">
        <v>38</v>
      </c>
      <c r="AO293" s="1" t="s">
        <v>39</v>
      </c>
      <c r="AP293" s="6"/>
      <c r="AQ293" s="6"/>
      <c r="AR293" s="1" t="s">
        <v>40</v>
      </c>
      <c r="AS293" s="1" t="s">
        <v>41</v>
      </c>
      <c r="AT293" s="6"/>
      <c r="AU293" s="6"/>
      <c r="AV293" s="6"/>
      <c r="AW293" s="6"/>
      <c r="AX293" s="6"/>
      <c r="AY293" s="6"/>
      <c r="AZ293" s="1" t="s">
        <v>42</v>
      </c>
      <c r="BA293" s="1" t="s">
        <v>39</v>
      </c>
      <c r="BB293" s="6"/>
      <c r="BC293" s="6"/>
      <c r="BD293" s="1" t="s">
        <v>42</v>
      </c>
      <c r="BE293" s="1" t="s">
        <v>33</v>
      </c>
      <c r="BF293" s="6"/>
      <c r="BG293" s="6"/>
      <c r="BH293" s="1" t="s">
        <v>42</v>
      </c>
      <c r="BI293" s="1" t="s">
        <v>39</v>
      </c>
      <c r="BJ293" s="6"/>
      <c r="BK293" s="11"/>
      <c r="BL293" s="1" t="s">
        <v>43</v>
      </c>
      <c r="BM293" s="1" t="s">
        <v>44</v>
      </c>
      <c r="BN293" s="6"/>
      <c r="BO293" s="6"/>
      <c r="BP293" s="1" t="s">
        <v>45</v>
      </c>
      <c r="BQ293" s="1" t="s">
        <v>44</v>
      </c>
      <c r="BR293" s="6"/>
      <c r="BS293" s="6"/>
      <c r="BT293" s="1" t="s">
        <v>46</v>
      </c>
      <c r="BU293" s="1" t="s">
        <v>47</v>
      </c>
      <c r="BV293" s="6"/>
      <c r="BW293" s="6"/>
      <c r="BX293" s="1" t="s">
        <v>46</v>
      </c>
      <c r="BY293" s="1" t="s">
        <v>41</v>
      </c>
      <c r="BZ293" s="6"/>
      <c r="CA293" s="6"/>
      <c r="CB293" s="1" t="s">
        <v>46</v>
      </c>
      <c r="CC293" s="1" t="s">
        <v>48</v>
      </c>
      <c r="CD293" s="6"/>
      <c r="CE293" s="6"/>
      <c r="CF293" s="1" t="s">
        <v>46</v>
      </c>
      <c r="CG293" s="1" t="s">
        <v>48</v>
      </c>
      <c r="CH293" s="6"/>
      <c r="CI293" s="6"/>
      <c r="CJ293" s="1" t="s">
        <v>46</v>
      </c>
      <c r="CK293" s="1" t="s">
        <v>39</v>
      </c>
      <c r="CL293" s="6"/>
      <c r="CM293" s="6"/>
      <c r="CN293" s="1" t="s">
        <v>49</v>
      </c>
      <c r="CO293" s="1" t="s">
        <v>39</v>
      </c>
      <c r="CP293" s="6"/>
      <c r="CQ293" s="6"/>
      <c r="CR293" s="1" t="s">
        <v>50</v>
      </c>
      <c r="CS293" s="1" t="s">
        <v>51</v>
      </c>
      <c r="CT293" s="6"/>
      <c r="CU293" s="6"/>
      <c r="CV293" s="1" t="s">
        <v>50</v>
      </c>
      <c r="CW293" s="1" t="s">
        <v>39</v>
      </c>
      <c r="CX293" s="6"/>
      <c r="CY293" s="6"/>
      <c r="CZ293" s="1" t="s">
        <v>50</v>
      </c>
      <c r="DA293" s="1" t="s">
        <v>39</v>
      </c>
      <c r="DB293" s="6"/>
      <c r="DC293" s="6"/>
      <c r="DD293" s="1" t="s">
        <v>59</v>
      </c>
      <c r="DE293" s="1" t="s">
        <v>60</v>
      </c>
      <c r="DF293" s="6"/>
      <c r="DG293" s="6"/>
      <c r="DH293" s="1" t="s">
        <v>52</v>
      </c>
      <c r="DI293" s="1" t="s">
        <v>53</v>
      </c>
      <c r="DJ293" s="6"/>
      <c r="DK293" s="6"/>
      <c r="DL293" s="1" t="s">
        <v>31</v>
      </c>
      <c r="DM293" s="11"/>
    </row>
    <row r="294" spans="1:117" s="34" customFormat="1" ht="15.75" customHeight="1" x14ac:dyDescent="0.25">
      <c r="A294" s="27">
        <v>293</v>
      </c>
      <c r="B294" s="27">
        <v>2</v>
      </c>
      <c r="C294" s="28" t="s">
        <v>267</v>
      </c>
      <c r="D294" s="29" t="s">
        <v>373</v>
      </c>
      <c r="E294" s="27">
        <v>136.52099999999999</v>
      </c>
      <c r="F294" s="27">
        <v>27.353000000000002</v>
      </c>
      <c r="G294" s="27">
        <v>-105.126</v>
      </c>
      <c r="H294" s="30">
        <v>55.803239999999903</v>
      </c>
      <c r="I294" s="31">
        <f t="shared" si="13"/>
        <v>-49.322760000000102</v>
      </c>
      <c r="J294" s="31">
        <f t="shared" si="12"/>
        <v>0</v>
      </c>
      <c r="K294" s="3">
        <f t="shared" si="14"/>
        <v>-49.322760000000102</v>
      </c>
      <c r="L294" s="32" t="s">
        <v>28</v>
      </c>
      <c r="M294" s="32" t="s">
        <v>29</v>
      </c>
      <c r="N294" s="27"/>
      <c r="O294" s="27"/>
      <c r="P294" s="32" t="s">
        <v>30</v>
      </c>
      <c r="Q294" s="32" t="s">
        <v>34</v>
      </c>
      <c r="R294" s="27"/>
      <c r="S294" s="27"/>
      <c r="T294" s="32" t="s">
        <v>30</v>
      </c>
      <c r="U294" s="32" t="s">
        <v>32</v>
      </c>
      <c r="V294" s="27"/>
      <c r="W294" s="27"/>
      <c r="X294" s="27" t="s">
        <v>30</v>
      </c>
      <c r="Y294" s="27" t="s">
        <v>33</v>
      </c>
      <c r="Z294" s="27"/>
      <c r="AA294" s="27"/>
      <c r="AB294" s="32" t="s">
        <v>30</v>
      </c>
      <c r="AC294" s="32" t="s">
        <v>34</v>
      </c>
      <c r="AD294" s="27"/>
      <c r="AE294" s="27"/>
      <c r="AF294" s="32" t="s">
        <v>35</v>
      </c>
      <c r="AG294" s="32" t="s">
        <v>29</v>
      </c>
      <c r="AH294" s="27"/>
      <c r="AI294" s="27"/>
      <c r="AJ294" s="32" t="s">
        <v>36</v>
      </c>
      <c r="AK294" s="32" t="s">
        <v>37</v>
      </c>
      <c r="AL294" s="27"/>
      <c r="AM294" s="27"/>
      <c r="AN294" s="32" t="s">
        <v>38</v>
      </c>
      <c r="AO294" s="32" t="s">
        <v>39</v>
      </c>
      <c r="AP294" s="27"/>
      <c r="AQ294" s="27"/>
      <c r="AR294" s="32" t="s">
        <v>40</v>
      </c>
      <c r="AS294" s="32" t="s">
        <v>41</v>
      </c>
      <c r="AT294" s="27"/>
      <c r="AU294" s="27"/>
      <c r="AV294" s="27"/>
      <c r="AW294" s="27"/>
      <c r="AX294" s="27"/>
      <c r="AY294" s="27"/>
      <c r="AZ294" s="32" t="s">
        <v>42</v>
      </c>
      <c r="BA294" s="32" t="s">
        <v>39</v>
      </c>
      <c r="BB294" s="27"/>
      <c r="BC294" s="27"/>
      <c r="BD294" s="32" t="s">
        <v>42</v>
      </c>
      <c r="BE294" s="32" t="s">
        <v>33</v>
      </c>
      <c r="BF294" s="27"/>
      <c r="BG294" s="27"/>
      <c r="BH294" s="32" t="s">
        <v>42</v>
      </c>
      <c r="BI294" s="32" t="s">
        <v>39</v>
      </c>
      <c r="BJ294" s="27"/>
      <c r="BK294" s="33"/>
      <c r="BL294" s="32" t="s">
        <v>43</v>
      </c>
      <c r="BM294" s="32" t="s">
        <v>44</v>
      </c>
      <c r="BN294" s="27"/>
      <c r="BO294" s="27"/>
      <c r="BP294" s="32" t="s">
        <v>45</v>
      </c>
      <c r="BQ294" s="32" t="s">
        <v>44</v>
      </c>
      <c r="BR294" s="27"/>
      <c r="BS294" s="27"/>
      <c r="BT294" s="32" t="s">
        <v>46</v>
      </c>
      <c r="BU294" s="32" t="s">
        <v>47</v>
      </c>
      <c r="BV294" s="27"/>
      <c r="BW294" s="27"/>
      <c r="BX294" s="32" t="s">
        <v>46</v>
      </c>
      <c r="BY294" s="32" t="s">
        <v>41</v>
      </c>
      <c r="BZ294" s="27"/>
      <c r="CA294" s="27"/>
      <c r="CB294" s="32" t="s">
        <v>46</v>
      </c>
      <c r="CC294" s="32" t="s">
        <v>48</v>
      </c>
      <c r="CD294" s="27"/>
      <c r="CE294" s="27"/>
      <c r="CF294" s="32" t="s">
        <v>46</v>
      </c>
      <c r="CG294" s="32" t="s">
        <v>48</v>
      </c>
      <c r="CH294" s="27"/>
      <c r="CI294" s="27"/>
      <c r="CJ294" s="32" t="s">
        <v>46</v>
      </c>
      <c r="CK294" s="32" t="s">
        <v>39</v>
      </c>
      <c r="CL294" s="27"/>
      <c r="CM294" s="27"/>
      <c r="CN294" s="32" t="s">
        <v>49</v>
      </c>
      <c r="CO294" s="32" t="s">
        <v>39</v>
      </c>
      <c r="CP294" s="27"/>
      <c r="CQ294" s="27"/>
      <c r="CR294" s="32" t="s">
        <v>50</v>
      </c>
      <c r="CS294" s="32" t="s">
        <v>51</v>
      </c>
      <c r="CT294" s="27"/>
      <c r="CU294" s="27"/>
      <c r="CV294" s="32" t="s">
        <v>50</v>
      </c>
      <c r="CW294" s="32" t="s">
        <v>39</v>
      </c>
      <c r="CX294" s="27"/>
      <c r="CY294" s="27"/>
      <c r="CZ294" s="32" t="s">
        <v>50</v>
      </c>
      <c r="DA294" s="32" t="s">
        <v>39</v>
      </c>
      <c r="DB294" s="27"/>
      <c r="DC294" s="27"/>
      <c r="DD294" s="32" t="s">
        <v>59</v>
      </c>
      <c r="DE294" s="32" t="s">
        <v>60</v>
      </c>
      <c r="DF294" s="27"/>
      <c r="DG294" s="27"/>
      <c r="DH294" s="32" t="s">
        <v>52</v>
      </c>
      <c r="DI294" s="32" t="s">
        <v>53</v>
      </c>
      <c r="DJ294" s="27"/>
      <c r="DK294" s="27"/>
      <c r="DL294" s="1" t="s">
        <v>31</v>
      </c>
      <c r="DM294" s="33"/>
    </row>
    <row r="295" spans="1:117" ht="15.75" customHeight="1" x14ac:dyDescent="0.25">
      <c r="A295" s="6">
        <v>294</v>
      </c>
      <c r="B295" s="6">
        <v>2</v>
      </c>
      <c r="C295" s="9" t="s">
        <v>462</v>
      </c>
      <c r="D295" s="8" t="s">
        <v>373</v>
      </c>
      <c r="E295" s="6">
        <v>87.331000000000003</v>
      </c>
      <c r="F295" s="6">
        <v>59.863999999999997</v>
      </c>
      <c r="G295" s="6">
        <v>26.739000000000001</v>
      </c>
      <c r="H295" s="10">
        <v>53.260680000000001</v>
      </c>
      <c r="I295" s="3">
        <f t="shared" si="13"/>
        <v>79.999679999999998</v>
      </c>
      <c r="J295" s="3">
        <f t="shared" si="12"/>
        <v>0</v>
      </c>
      <c r="K295" s="3">
        <f t="shared" si="14"/>
        <v>79.999679999999998</v>
      </c>
      <c r="L295" s="1" t="s">
        <v>28</v>
      </c>
      <c r="M295" s="1" t="s">
        <v>29</v>
      </c>
      <c r="N295" s="6"/>
      <c r="O295" s="6"/>
      <c r="P295" s="1" t="s">
        <v>30</v>
      </c>
      <c r="Q295" s="1" t="s">
        <v>34</v>
      </c>
      <c r="R295" s="6"/>
      <c r="S295" s="6"/>
      <c r="T295" s="1" t="s">
        <v>30</v>
      </c>
      <c r="U295" s="1" t="s">
        <v>32</v>
      </c>
      <c r="V295" s="6"/>
      <c r="W295" s="6"/>
      <c r="X295" s="6" t="s">
        <v>30</v>
      </c>
      <c r="Y295" s="6" t="s">
        <v>33</v>
      </c>
      <c r="Z295" s="6"/>
      <c r="AA295" s="6"/>
      <c r="AB295" s="1" t="s">
        <v>30</v>
      </c>
      <c r="AC295" s="1" t="s">
        <v>34</v>
      </c>
      <c r="AD295" s="6"/>
      <c r="AE295" s="6"/>
      <c r="AF295" s="1" t="s">
        <v>35</v>
      </c>
      <c r="AG295" s="1" t="s">
        <v>29</v>
      </c>
      <c r="AH295" s="6"/>
      <c r="AI295" s="6"/>
      <c r="AJ295" s="1" t="s">
        <v>36</v>
      </c>
      <c r="AK295" s="1" t="s">
        <v>37</v>
      </c>
      <c r="AL295" s="6"/>
      <c r="AM295" s="6"/>
      <c r="AN295" s="1" t="s">
        <v>38</v>
      </c>
      <c r="AO295" s="1" t="s">
        <v>39</v>
      </c>
      <c r="AP295" s="6"/>
      <c r="AQ295" s="6"/>
      <c r="AR295" s="1" t="s">
        <v>40</v>
      </c>
      <c r="AS295" s="1" t="s">
        <v>41</v>
      </c>
      <c r="AT295" s="6"/>
      <c r="AU295" s="6"/>
      <c r="AV295" s="6"/>
      <c r="AW295" s="6"/>
      <c r="AX295" s="6"/>
      <c r="AY295" s="6"/>
      <c r="AZ295" s="1" t="s">
        <v>42</v>
      </c>
      <c r="BA295" s="1" t="s">
        <v>39</v>
      </c>
      <c r="BB295" s="6"/>
      <c r="BC295" s="6"/>
      <c r="BD295" s="1" t="s">
        <v>42</v>
      </c>
      <c r="BE295" s="1" t="s">
        <v>33</v>
      </c>
      <c r="BF295" s="6"/>
      <c r="BG295" s="6"/>
      <c r="BH295" s="1" t="s">
        <v>42</v>
      </c>
      <c r="BI295" s="1" t="s">
        <v>39</v>
      </c>
      <c r="BJ295" s="6"/>
      <c r="BK295" s="11"/>
      <c r="BL295" s="1" t="s">
        <v>43</v>
      </c>
      <c r="BM295" s="1" t="s">
        <v>44</v>
      </c>
      <c r="BN295" s="6"/>
      <c r="BO295" s="6"/>
      <c r="BP295" s="1" t="s">
        <v>45</v>
      </c>
      <c r="BQ295" s="1" t="s">
        <v>44</v>
      </c>
      <c r="BR295" s="6"/>
      <c r="BS295" s="6"/>
      <c r="BT295" s="1" t="s">
        <v>46</v>
      </c>
      <c r="BU295" s="1" t="s">
        <v>47</v>
      </c>
      <c r="BV295" s="6"/>
      <c r="BW295" s="6"/>
      <c r="BX295" s="1" t="s">
        <v>46</v>
      </c>
      <c r="BY295" s="1" t="s">
        <v>41</v>
      </c>
      <c r="BZ295" s="6"/>
      <c r="CA295" s="6"/>
      <c r="CB295" s="1" t="s">
        <v>46</v>
      </c>
      <c r="CC295" s="1" t="s">
        <v>48</v>
      </c>
      <c r="CD295" s="6"/>
      <c r="CE295" s="6"/>
      <c r="CF295" s="1" t="s">
        <v>46</v>
      </c>
      <c r="CG295" s="1" t="s">
        <v>48</v>
      </c>
      <c r="CH295" s="6"/>
      <c r="CI295" s="6"/>
      <c r="CJ295" s="1" t="s">
        <v>46</v>
      </c>
      <c r="CK295" s="1" t="s">
        <v>39</v>
      </c>
      <c r="CL295" s="6"/>
      <c r="CM295" s="6"/>
      <c r="CN295" s="1" t="s">
        <v>49</v>
      </c>
      <c r="CO295" s="1" t="s">
        <v>39</v>
      </c>
      <c r="CP295" s="6"/>
      <c r="CQ295" s="6"/>
      <c r="CR295" s="1" t="s">
        <v>50</v>
      </c>
      <c r="CS295" s="1" t="s">
        <v>51</v>
      </c>
      <c r="CT295" s="6"/>
      <c r="CU295" s="6"/>
      <c r="CV295" s="1" t="s">
        <v>50</v>
      </c>
      <c r="CW295" s="1" t="s">
        <v>39</v>
      </c>
      <c r="CX295" s="6"/>
      <c r="CY295" s="6"/>
      <c r="CZ295" s="1" t="s">
        <v>50</v>
      </c>
      <c r="DA295" s="1" t="s">
        <v>39</v>
      </c>
      <c r="DB295" s="6"/>
      <c r="DC295" s="6"/>
      <c r="DD295" s="1" t="s">
        <v>59</v>
      </c>
      <c r="DE295" s="1" t="s">
        <v>60</v>
      </c>
      <c r="DF295" s="6"/>
      <c r="DG295" s="6"/>
      <c r="DH295" s="1" t="s">
        <v>52</v>
      </c>
      <c r="DI295" s="1" t="s">
        <v>53</v>
      </c>
      <c r="DJ295" s="6"/>
      <c r="DK295" s="6"/>
      <c r="DL295" s="1" t="s">
        <v>31</v>
      </c>
      <c r="DM295" s="11"/>
    </row>
    <row r="296" spans="1:117" s="34" customFormat="1" ht="15.75" customHeight="1" x14ac:dyDescent="0.25">
      <c r="A296" s="27">
        <v>295</v>
      </c>
      <c r="B296" s="27">
        <v>2</v>
      </c>
      <c r="C296" s="28" t="s">
        <v>463</v>
      </c>
      <c r="D296" s="29" t="s">
        <v>373</v>
      </c>
      <c r="E296" s="27">
        <v>54.524000000000001</v>
      </c>
      <c r="F296" s="27">
        <v>14.712999999999999</v>
      </c>
      <c r="G296" s="27">
        <v>-125.473</v>
      </c>
      <c r="H296" s="30">
        <v>32.948639999999997</v>
      </c>
      <c r="I296" s="31">
        <f t="shared" si="13"/>
        <v>-92.524360000000001</v>
      </c>
      <c r="J296" s="31">
        <f t="shared" si="12"/>
        <v>0</v>
      </c>
      <c r="K296" s="3">
        <f t="shared" si="14"/>
        <v>-92.524360000000001</v>
      </c>
      <c r="L296" s="32" t="s">
        <v>28</v>
      </c>
      <c r="M296" s="32" t="s">
        <v>29</v>
      </c>
      <c r="N296" s="27"/>
      <c r="O296" s="27"/>
      <c r="P296" s="32" t="s">
        <v>30</v>
      </c>
      <c r="Q296" s="32" t="s">
        <v>34</v>
      </c>
      <c r="R296" s="27"/>
      <c r="S296" s="27"/>
      <c r="T296" s="32" t="s">
        <v>30</v>
      </c>
      <c r="U296" s="32" t="s">
        <v>32</v>
      </c>
      <c r="V296" s="27"/>
      <c r="W296" s="27"/>
      <c r="X296" s="27" t="s">
        <v>30</v>
      </c>
      <c r="Y296" s="27" t="s">
        <v>33</v>
      </c>
      <c r="Z296" s="27"/>
      <c r="AA296" s="27"/>
      <c r="AB296" s="32" t="s">
        <v>30</v>
      </c>
      <c r="AC296" s="32" t="s">
        <v>34</v>
      </c>
      <c r="AD296" s="27"/>
      <c r="AE296" s="27"/>
      <c r="AF296" s="32" t="s">
        <v>35</v>
      </c>
      <c r="AG296" s="32" t="s">
        <v>29</v>
      </c>
      <c r="AH296" s="27"/>
      <c r="AI296" s="27"/>
      <c r="AJ296" s="32" t="s">
        <v>36</v>
      </c>
      <c r="AK296" s="32" t="s">
        <v>37</v>
      </c>
      <c r="AL296" s="27"/>
      <c r="AM296" s="27"/>
      <c r="AN296" s="32" t="s">
        <v>38</v>
      </c>
      <c r="AO296" s="32" t="s">
        <v>39</v>
      </c>
      <c r="AP296" s="27"/>
      <c r="AQ296" s="27"/>
      <c r="AR296" s="32" t="s">
        <v>40</v>
      </c>
      <c r="AS296" s="32" t="s">
        <v>41</v>
      </c>
      <c r="AT296" s="27"/>
      <c r="AU296" s="27"/>
      <c r="AV296" s="27"/>
      <c r="AW296" s="27"/>
      <c r="AX296" s="27"/>
      <c r="AY296" s="27"/>
      <c r="AZ296" s="32" t="s">
        <v>42</v>
      </c>
      <c r="BA296" s="32" t="s">
        <v>39</v>
      </c>
      <c r="BB296" s="27"/>
      <c r="BC296" s="27"/>
      <c r="BD296" s="32" t="s">
        <v>42</v>
      </c>
      <c r="BE296" s="32" t="s">
        <v>33</v>
      </c>
      <c r="BF296" s="27"/>
      <c r="BG296" s="27"/>
      <c r="BH296" s="32" t="s">
        <v>42</v>
      </c>
      <c r="BI296" s="32" t="s">
        <v>39</v>
      </c>
      <c r="BJ296" s="27"/>
      <c r="BK296" s="33"/>
      <c r="BL296" s="32" t="s">
        <v>43</v>
      </c>
      <c r="BM296" s="32" t="s">
        <v>44</v>
      </c>
      <c r="BN296" s="27"/>
      <c r="BO296" s="27"/>
      <c r="BP296" s="32" t="s">
        <v>45</v>
      </c>
      <c r="BQ296" s="32" t="s">
        <v>44</v>
      </c>
      <c r="BR296" s="27"/>
      <c r="BS296" s="27"/>
      <c r="BT296" s="32" t="s">
        <v>46</v>
      </c>
      <c r="BU296" s="32" t="s">
        <v>47</v>
      </c>
      <c r="BV296" s="27"/>
      <c r="BW296" s="27"/>
      <c r="BX296" s="32" t="s">
        <v>46</v>
      </c>
      <c r="BY296" s="32" t="s">
        <v>41</v>
      </c>
      <c r="BZ296" s="27"/>
      <c r="CA296" s="27"/>
      <c r="CB296" s="32" t="s">
        <v>46</v>
      </c>
      <c r="CC296" s="32" t="s">
        <v>48</v>
      </c>
      <c r="CD296" s="27"/>
      <c r="CE296" s="27"/>
      <c r="CF296" s="32" t="s">
        <v>46</v>
      </c>
      <c r="CG296" s="32" t="s">
        <v>48</v>
      </c>
      <c r="CH296" s="27"/>
      <c r="CI296" s="27"/>
      <c r="CJ296" s="32" t="s">
        <v>46</v>
      </c>
      <c r="CK296" s="32" t="s">
        <v>39</v>
      </c>
      <c r="CL296" s="27"/>
      <c r="CM296" s="27"/>
      <c r="CN296" s="32" t="s">
        <v>49</v>
      </c>
      <c r="CO296" s="32" t="s">
        <v>39</v>
      </c>
      <c r="CP296" s="27"/>
      <c r="CQ296" s="27"/>
      <c r="CR296" s="32" t="s">
        <v>50</v>
      </c>
      <c r="CS296" s="32" t="s">
        <v>51</v>
      </c>
      <c r="CT296" s="27"/>
      <c r="CU296" s="27"/>
      <c r="CV296" s="32" t="s">
        <v>50</v>
      </c>
      <c r="CW296" s="32" t="s">
        <v>39</v>
      </c>
      <c r="CX296" s="27"/>
      <c r="CY296" s="27"/>
      <c r="CZ296" s="32" t="s">
        <v>50</v>
      </c>
      <c r="DA296" s="32" t="s">
        <v>39</v>
      </c>
      <c r="DB296" s="27"/>
      <c r="DC296" s="27"/>
      <c r="DD296" s="32" t="s">
        <v>59</v>
      </c>
      <c r="DE296" s="32" t="s">
        <v>60</v>
      </c>
      <c r="DF296" s="27"/>
      <c r="DG296" s="27"/>
      <c r="DH296" s="32" t="s">
        <v>52</v>
      </c>
      <c r="DI296" s="32" t="s">
        <v>53</v>
      </c>
      <c r="DJ296" s="27"/>
      <c r="DK296" s="27"/>
      <c r="DL296" s="1" t="s">
        <v>31</v>
      </c>
      <c r="DM296" s="33"/>
    </row>
    <row r="297" spans="1:117" s="42" customFormat="1" ht="15.75" customHeight="1" x14ac:dyDescent="0.25">
      <c r="A297" s="35">
        <v>296</v>
      </c>
      <c r="B297" s="35">
        <v>2</v>
      </c>
      <c r="C297" s="36" t="s">
        <v>268</v>
      </c>
      <c r="D297" s="37" t="s">
        <v>373</v>
      </c>
      <c r="E297" s="35">
        <v>300.77100000000002</v>
      </c>
      <c r="F297" s="35">
        <v>52.845999999999997</v>
      </c>
      <c r="G297" s="35">
        <v>241.952</v>
      </c>
      <c r="H297" s="38">
        <v>88.447199999999995</v>
      </c>
      <c r="I297" s="39">
        <f t="shared" si="13"/>
        <v>330.39920000000001</v>
      </c>
      <c r="J297" s="39">
        <f t="shared" si="12"/>
        <v>1.4730000000000001</v>
      </c>
      <c r="K297" s="3">
        <f t="shared" si="14"/>
        <v>328.92619999999999</v>
      </c>
      <c r="L297" s="40" t="s">
        <v>28</v>
      </c>
      <c r="M297" s="40" t="s">
        <v>29</v>
      </c>
      <c r="N297" s="35"/>
      <c r="O297" s="35"/>
      <c r="P297" s="40" t="s">
        <v>30</v>
      </c>
      <c r="Q297" s="40" t="s">
        <v>34</v>
      </c>
      <c r="R297" s="35"/>
      <c r="S297" s="35"/>
      <c r="T297" s="40" t="s">
        <v>30</v>
      </c>
      <c r="U297" s="40" t="s">
        <v>32</v>
      </c>
      <c r="V297" s="35"/>
      <c r="W297" s="35"/>
      <c r="X297" s="35" t="s">
        <v>30</v>
      </c>
      <c r="Y297" s="35" t="s">
        <v>33</v>
      </c>
      <c r="Z297" s="35"/>
      <c r="AA297" s="35"/>
      <c r="AB297" s="40" t="s">
        <v>30</v>
      </c>
      <c r="AC297" s="40" t="s">
        <v>34</v>
      </c>
      <c r="AD297" s="35"/>
      <c r="AE297" s="35"/>
      <c r="AF297" s="40" t="s">
        <v>35</v>
      </c>
      <c r="AG297" s="40" t="s">
        <v>29</v>
      </c>
      <c r="AH297" s="35"/>
      <c r="AI297" s="35"/>
      <c r="AJ297" s="40" t="s">
        <v>36</v>
      </c>
      <c r="AK297" s="40" t="s">
        <v>37</v>
      </c>
      <c r="AL297" s="35"/>
      <c r="AM297" s="35"/>
      <c r="AN297" s="40" t="s">
        <v>38</v>
      </c>
      <c r="AO297" s="40" t="s">
        <v>39</v>
      </c>
      <c r="AP297" s="35"/>
      <c r="AQ297" s="35"/>
      <c r="AR297" s="40" t="s">
        <v>40</v>
      </c>
      <c r="AS297" s="40" t="s">
        <v>41</v>
      </c>
      <c r="AT297" s="35"/>
      <c r="AU297" s="35"/>
      <c r="AV297" s="35"/>
      <c r="AW297" s="35"/>
      <c r="AX297" s="35"/>
      <c r="AY297" s="35"/>
      <c r="AZ297" s="40" t="s">
        <v>42</v>
      </c>
      <c r="BA297" s="40" t="s">
        <v>39</v>
      </c>
      <c r="BB297" s="35"/>
      <c r="BC297" s="35"/>
      <c r="BD297" s="40" t="s">
        <v>42</v>
      </c>
      <c r="BE297" s="40" t="s">
        <v>33</v>
      </c>
      <c r="BF297" s="35"/>
      <c r="BG297" s="35"/>
      <c r="BH297" s="40" t="s">
        <v>42</v>
      </c>
      <c r="BI297" s="40" t="s">
        <v>39</v>
      </c>
      <c r="BJ297" s="35"/>
      <c r="BK297" s="41"/>
      <c r="BL297" s="40" t="s">
        <v>43</v>
      </c>
      <c r="BM297" s="40" t="s">
        <v>44</v>
      </c>
      <c r="BN297" s="35"/>
      <c r="BO297" s="35"/>
      <c r="BP297" s="40" t="s">
        <v>45</v>
      </c>
      <c r="BQ297" s="40" t="s">
        <v>44</v>
      </c>
      <c r="BR297" s="35"/>
      <c r="BS297" s="35"/>
      <c r="BT297" s="40" t="s">
        <v>46</v>
      </c>
      <c r="BU297" s="40" t="s">
        <v>47</v>
      </c>
      <c r="BV297" s="35"/>
      <c r="BW297" s="35"/>
      <c r="BX297" s="40" t="s">
        <v>46</v>
      </c>
      <c r="BY297" s="40" t="s">
        <v>41</v>
      </c>
      <c r="BZ297" s="35"/>
      <c r="CA297" s="35"/>
      <c r="CB297" s="40" t="s">
        <v>46</v>
      </c>
      <c r="CC297" s="40" t="s">
        <v>48</v>
      </c>
      <c r="CD297" s="35"/>
      <c r="CE297" s="35"/>
      <c r="CF297" s="40" t="s">
        <v>46</v>
      </c>
      <c r="CG297" s="40" t="s">
        <v>48</v>
      </c>
      <c r="CH297" s="35"/>
      <c r="CI297" s="35"/>
      <c r="CJ297" s="40" t="s">
        <v>46</v>
      </c>
      <c r="CK297" s="40" t="s">
        <v>39</v>
      </c>
      <c r="CL297" s="35"/>
      <c r="CM297" s="35"/>
      <c r="CN297" s="40" t="s">
        <v>49</v>
      </c>
      <c r="CO297" s="40" t="s">
        <v>39</v>
      </c>
      <c r="CP297" s="35"/>
      <c r="CQ297" s="35"/>
      <c r="CR297" s="40" t="s">
        <v>50</v>
      </c>
      <c r="CS297" s="40" t="s">
        <v>51</v>
      </c>
      <c r="CT297" s="35"/>
      <c r="CU297" s="35"/>
      <c r="CV297" s="40" t="s">
        <v>50</v>
      </c>
      <c r="CW297" s="40" t="s">
        <v>39</v>
      </c>
      <c r="CX297" s="35">
        <v>2</v>
      </c>
      <c r="CY297" s="35">
        <v>1.4730000000000001</v>
      </c>
      <c r="CZ297" s="40" t="s">
        <v>50</v>
      </c>
      <c r="DA297" s="40" t="s">
        <v>39</v>
      </c>
      <c r="DB297" s="35"/>
      <c r="DC297" s="35"/>
      <c r="DD297" s="40" t="s">
        <v>59</v>
      </c>
      <c r="DE297" s="40" t="s">
        <v>60</v>
      </c>
      <c r="DF297" s="35"/>
      <c r="DG297" s="35"/>
      <c r="DH297" s="40" t="s">
        <v>52</v>
      </c>
      <c r="DI297" s="40" t="s">
        <v>53</v>
      </c>
      <c r="DJ297" s="35"/>
      <c r="DK297" s="35"/>
      <c r="DL297" s="40" t="s">
        <v>31</v>
      </c>
      <c r="DM297" s="41"/>
    </row>
    <row r="298" spans="1:117" s="34" customFormat="1" ht="15.75" customHeight="1" x14ac:dyDescent="0.25">
      <c r="A298" s="27">
        <v>297</v>
      </c>
      <c r="B298" s="27">
        <v>2</v>
      </c>
      <c r="C298" s="28" t="s">
        <v>269</v>
      </c>
      <c r="D298" s="29" t="s">
        <v>373</v>
      </c>
      <c r="E298" s="27">
        <v>1139.6089999999999</v>
      </c>
      <c r="F298" s="27">
        <v>1679.135</v>
      </c>
      <c r="G298" s="27">
        <v>-540.1</v>
      </c>
      <c r="H298" s="30">
        <v>502.41768000000002</v>
      </c>
      <c r="I298" s="31">
        <f t="shared" si="13"/>
        <v>-37.682320000000004</v>
      </c>
      <c r="J298" s="31">
        <f t="shared" si="12"/>
        <v>346.75</v>
      </c>
      <c r="K298" s="3">
        <f t="shared" si="14"/>
        <v>-384.43232</v>
      </c>
      <c r="L298" s="32" t="s">
        <v>28</v>
      </c>
      <c r="M298" s="32" t="s">
        <v>29</v>
      </c>
      <c r="N298" s="27"/>
      <c r="O298" s="27"/>
      <c r="P298" s="32" t="s">
        <v>30</v>
      </c>
      <c r="Q298" s="32" t="s">
        <v>34</v>
      </c>
      <c r="R298" s="27"/>
      <c r="S298" s="27"/>
      <c r="T298" s="32" t="s">
        <v>30</v>
      </c>
      <c r="U298" s="32" t="s">
        <v>32</v>
      </c>
      <c r="V298" s="27"/>
      <c r="W298" s="27"/>
      <c r="X298" s="27" t="s">
        <v>30</v>
      </c>
      <c r="Y298" s="27" t="s">
        <v>33</v>
      </c>
      <c r="Z298" s="27"/>
      <c r="AA298" s="27"/>
      <c r="AB298" s="32" t="s">
        <v>30</v>
      </c>
      <c r="AC298" s="32" t="s">
        <v>34</v>
      </c>
      <c r="AD298" s="27"/>
      <c r="AE298" s="27"/>
      <c r="AF298" s="32" t="s">
        <v>35</v>
      </c>
      <c r="AG298" s="32" t="s">
        <v>29</v>
      </c>
      <c r="AH298" s="27"/>
      <c r="AI298" s="27"/>
      <c r="AJ298" s="32" t="s">
        <v>36</v>
      </c>
      <c r="AK298" s="32" t="s">
        <v>37</v>
      </c>
      <c r="AL298" s="27">
        <v>0.17399999999999999</v>
      </c>
      <c r="AM298" s="27">
        <v>346.75</v>
      </c>
      <c r="AN298" s="32" t="s">
        <v>38</v>
      </c>
      <c r="AO298" s="32" t="s">
        <v>39</v>
      </c>
      <c r="AP298" s="27"/>
      <c r="AQ298" s="27"/>
      <c r="AR298" s="32" t="s">
        <v>40</v>
      </c>
      <c r="AS298" s="32" t="s">
        <v>41</v>
      </c>
      <c r="AT298" s="27"/>
      <c r="AU298" s="27"/>
      <c r="AV298" s="27"/>
      <c r="AW298" s="27"/>
      <c r="AX298" s="27"/>
      <c r="AY298" s="27"/>
      <c r="AZ298" s="32" t="s">
        <v>42</v>
      </c>
      <c r="BA298" s="32" t="s">
        <v>39</v>
      </c>
      <c r="BB298" s="27"/>
      <c r="BC298" s="27"/>
      <c r="BD298" s="32" t="s">
        <v>42</v>
      </c>
      <c r="BE298" s="32" t="s">
        <v>33</v>
      </c>
      <c r="BF298" s="27"/>
      <c r="BG298" s="27"/>
      <c r="BH298" s="32" t="s">
        <v>42</v>
      </c>
      <c r="BI298" s="32" t="s">
        <v>39</v>
      </c>
      <c r="BJ298" s="27"/>
      <c r="BK298" s="33"/>
      <c r="BL298" s="32" t="s">
        <v>43</v>
      </c>
      <c r="BM298" s="32" t="s">
        <v>44</v>
      </c>
      <c r="BN298" s="27"/>
      <c r="BO298" s="27"/>
      <c r="BP298" s="32" t="s">
        <v>45</v>
      </c>
      <c r="BQ298" s="32" t="s">
        <v>44</v>
      </c>
      <c r="BR298" s="27"/>
      <c r="BS298" s="27"/>
      <c r="BT298" s="32" t="s">
        <v>46</v>
      </c>
      <c r="BU298" s="32" t="s">
        <v>47</v>
      </c>
      <c r="BV298" s="27"/>
      <c r="BW298" s="27"/>
      <c r="BX298" s="32" t="s">
        <v>46</v>
      </c>
      <c r="BY298" s="32" t="s">
        <v>41</v>
      </c>
      <c r="BZ298" s="27"/>
      <c r="CA298" s="27"/>
      <c r="CB298" s="32" t="s">
        <v>46</v>
      </c>
      <c r="CC298" s="32" t="s">
        <v>48</v>
      </c>
      <c r="CD298" s="27"/>
      <c r="CE298" s="27"/>
      <c r="CF298" s="32" t="s">
        <v>46</v>
      </c>
      <c r="CG298" s="32" t="s">
        <v>48</v>
      </c>
      <c r="CH298" s="27"/>
      <c r="CI298" s="27"/>
      <c r="CJ298" s="32" t="s">
        <v>46</v>
      </c>
      <c r="CK298" s="32" t="s">
        <v>39</v>
      </c>
      <c r="CL298" s="27"/>
      <c r="CM298" s="27"/>
      <c r="CN298" s="32" t="s">
        <v>49</v>
      </c>
      <c r="CO298" s="32" t="s">
        <v>39</v>
      </c>
      <c r="CP298" s="27"/>
      <c r="CQ298" s="27"/>
      <c r="CR298" s="32" t="s">
        <v>50</v>
      </c>
      <c r="CS298" s="32" t="s">
        <v>51</v>
      </c>
      <c r="CT298" s="27"/>
      <c r="CU298" s="27"/>
      <c r="CV298" s="32" t="s">
        <v>50</v>
      </c>
      <c r="CW298" s="32" t="s">
        <v>39</v>
      </c>
      <c r="CX298" s="27"/>
      <c r="CY298" s="27"/>
      <c r="CZ298" s="32" t="s">
        <v>50</v>
      </c>
      <c r="DA298" s="32" t="s">
        <v>39</v>
      </c>
      <c r="DB298" s="27"/>
      <c r="DC298" s="27"/>
      <c r="DD298" s="32" t="s">
        <v>59</v>
      </c>
      <c r="DE298" s="32" t="s">
        <v>60</v>
      </c>
      <c r="DF298" s="27"/>
      <c r="DG298" s="27"/>
      <c r="DH298" s="32" t="s">
        <v>52</v>
      </c>
      <c r="DI298" s="32" t="s">
        <v>53</v>
      </c>
      <c r="DJ298" s="27"/>
      <c r="DK298" s="27"/>
      <c r="DL298" s="1" t="s">
        <v>31</v>
      </c>
      <c r="DM298" s="33"/>
    </row>
    <row r="299" spans="1:117" ht="15.75" customHeight="1" x14ac:dyDescent="0.25">
      <c r="A299" s="6">
        <v>298</v>
      </c>
      <c r="B299" s="6">
        <v>2</v>
      </c>
      <c r="C299" s="9" t="s">
        <v>464</v>
      </c>
      <c r="D299" s="8" t="s">
        <v>373</v>
      </c>
      <c r="E299" s="6">
        <v>155.63999999999999</v>
      </c>
      <c r="F299" s="6">
        <v>16.16</v>
      </c>
      <c r="G299" s="6">
        <v>81.563999999999993</v>
      </c>
      <c r="H299" s="10">
        <v>73.070279999999997</v>
      </c>
      <c r="I299" s="3">
        <f t="shared" si="13"/>
        <v>154.63427999999999</v>
      </c>
      <c r="J299" s="3">
        <f t="shared" si="12"/>
        <v>0</v>
      </c>
      <c r="K299" s="3">
        <f t="shared" si="14"/>
        <v>154.63427999999999</v>
      </c>
      <c r="L299" s="1" t="s">
        <v>28</v>
      </c>
      <c r="M299" s="1" t="s">
        <v>29</v>
      </c>
      <c r="N299" s="6"/>
      <c r="O299" s="6"/>
      <c r="P299" s="1" t="s">
        <v>30</v>
      </c>
      <c r="Q299" s="1" t="s">
        <v>34</v>
      </c>
      <c r="R299" s="6"/>
      <c r="S299" s="6"/>
      <c r="T299" s="1" t="s">
        <v>30</v>
      </c>
      <c r="U299" s="1" t="s">
        <v>32</v>
      </c>
      <c r="V299" s="6"/>
      <c r="W299" s="6"/>
      <c r="X299" s="6" t="s">
        <v>30</v>
      </c>
      <c r="Y299" s="6" t="s">
        <v>33</v>
      </c>
      <c r="Z299" s="6"/>
      <c r="AA299" s="6"/>
      <c r="AB299" s="1" t="s">
        <v>30</v>
      </c>
      <c r="AC299" s="1" t="s">
        <v>34</v>
      </c>
      <c r="AD299" s="6"/>
      <c r="AE299" s="6"/>
      <c r="AF299" s="1" t="s">
        <v>35</v>
      </c>
      <c r="AG299" s="1" t="s">
        <v>29</v>
      </c>
      <c r="AH299" s="6"/>
      <c r="AI299" s="6"/>
      <c r="AJ299" s="1" t="s">
        <v>36</v>
      </c>
      <c r="AK299" s="1" t="s">
        <v>37</v>
      </c>
      <c r="AL299" s="6"/>
      <c r="AM299" s="6"/>
      <c r="AN299" s="1" t="s">
        <v>38</v>
      </c>
      <c r="AO299" s="1" t="s">
        <v>39</v>
      </c>
      <c r="AP299" s="6"/>
      <c r="AQ299" s="6"/>
      <c r="AR299" s="1" t="s">
        <v>40</v>
      </c>
      <c r="AS299" s="1" t="s">
        <v>41</v>
      </c>
      <c r="AT299" s="6"/>
      <c r="AU299" s="6"/>
      <c r="AV299" s="6"/>
      <c r="AW299" s="6"/>
      <c r="AX299" s="6"/>
      <c r="AY299" s="6"/>
      <c r="AZ299" s="1" t="s">
        <v>42</v>
      </c>
      <c r="BA299" s="1" t="s">
        <v>39</v>
      </c>
      <c r="BB299" s="6"/>
      <c r="BC299" s="6"/>
      <c r="BD299" s="1" t="s">
        <v>42</v>
      </c>
      <c r="BE299" s="1" t="s">
        <v>33</v>
      </c>
      <c r="BF299" s="6"/>
      <c r="BG299" s="6"/>
      <c r="BH299" s="1" t="s">
        <v>42</v>
      </c>
      <c r="BI299" s="1" t="s">
        <v>39</v>
      </c>
      <c r="BJ299" s="6"/>
      <c r="BK299" s="11"/>
      <c r="BL299" s="1" t="s">
        <v>43</v>
      </c>
      <c r="BM299" s="1" t="s">
        <v>44</v>
      </c>
      <c r="BN299" s="6"/>
      <c r="BO299" s="6"/>
      <c r="BP299" s="1" t="s">
        <v>45</v>
      </c>
      <c r="BQ299" s="1" t="s">
        <v>44</v>
      </c>
      <c r="BR299" s="6"/>
      <c r="BS299" s="6"/>
      <c r="BT299" s="1" t="s">
        <v>46</v>
      </c>
      <c r="BU299" s="1" t="s">
        <v>47</v>
      </c>
      <c r="BV299" s="6"/>
      <c r="BW299" s="6"/>
      <c r="BX299" s="1" t="s">
        <v>46</v>
      </c>
      <c r="BY299" s="1" t="s">
        <v>41</v>
      </c>
      <c r="BZ299" s="6"/>
      <c r="CA299" s="6"/>
      <c r="CB299" s="1" t="s">
        <v>46</v>
      </c>
      <c r="CC299" s="1" t="s">
        <v>48</v>
      </c>
      <c r="CD299" s="6"/>
      <c r="CE299" s="6"/>
      <c r="CF299" s="1" t="s">
        <v>46</v>
      </c>
      <c r="CG299" s="1" t="s">
        <v>48</v>
      </c>
      <c r="CH299" s="6"/>
      <c r="CI299" s="6"/>
      <c r="CJ299" s="1" t="s">
        <v>46</v>
      </c>
      <c r="CK299" s="1" t="s">
        <v>39</v>
      </c>
      <c r="CL299" s="6"/>
      <c r="CM299" s="6"/>
      <c r="CN299" s="1" t="s">
        <v>49</v>
      </c>
      <c r="CO299" s="1" t="s">
        <v>39</v>
      </c>
      <c r="CP299" s="6"/>
      <c r="CQ299" s="6"/>
      <c r="CR299" s="1" t="s">
        <v>50</v>
      </c>
      <c r="CS299" s="1" t="s">
        <v>51</v>
      </c>
      <c r="CT299" s="6"/>
      <c r="CU299" s="6"/>
      <c r="CV299" s="1" t="s">
        <v>50</v>
      </c>
      <c r="CW299" s="1" t="s">
        <v>39</v>
      </c>
      <c r="CX299" s="6"/>
      <c r="CY299" s="6"/>
      <c r="CZ299" s="1" t="s">
        <v>50</v>
      </c>
      <c r="DA299" s="1" t="s">
        <v>39</v>
      </c>
      <c r="DB299" s="6"/>
      <c r="DC299" s="6"/>
      <c r="DD299" s="1" t="s">
        <v>59</v>
      </c>
      <c r="DE299" s="1" t="s">
        <v>60</v>
      </c>
      <c r="DF299" s="6"/>
      <c r="DG299" s="6"/>
      <c r="DH299" s="1" t="s">
        <v>52</v>
      </c>
      <c r="DI299" s="1" t="s">
        <v>53</v>
      </c>
      <c r="DJ299" s="6"/>
      <c r="DK299" s="6"/>
      <c r="DL299" s="1" t="s">
        <v>31</v>
      </c>
      <c r="DM299" s="11"/>
    </row>
    <row r="300" spans="1:117" ht="15.75" customHeight="1" x14ac:dyDescent="0.25">
      <c r="A300" s="6">
        <v>299</v>
      </c>
      <c r="B300" s="6">
        <v>2</v>
      </c>
      <c r="C300" s="9" t="s">
        <v>465</v>
      </c>
      <c r="D300" s="8" t="s">
        <v>373</v>
      </c>
      <c r="E300" s="6">
        <v>34.027000000000001</v>
      </c>
      <c r="F300" s="6">
        <v>0</v>
      </c>
      <c r="G300" s="6">
        <v>28.84</v>
      </c>
      <c r="H300" s="10">
        <v>15.92892</v>
      </c>
      <c r="I300" s="3">
        <f t="shared" si="13"/>
        <v>44.768920000000001</v>
      </c>
      <c r="J300" s="3">
        <f t="shared" si="12"/>
        <v>0</v>
      </c>
      <c r="K300" s="3">
        <f t="shared" si="14"/>
        <v>44.768920000000001</v>
      </c>
      <c r="L300" s="1" t="s">
        <v>28</v>
      </c>
      <c r="M300" s="1" t="s">
        <v>29</v>
      </c>
      <c r="N300" s="6"/>
      <c r="O300" s="6"/>
      <c r="P300" s="1" t="s">
        <v>30</v>
      </c>
      <c r="Q300" s="1" t="s">
        <v>34</v>
      </c>
      <c r="R300" s="6"/>
      <c r="S300" s="6"/>
      <c r="T300" s="1" t="s">
        <v>30</v>
      </c>
      <c r="U300" s="1" t="s">
        <v>32</v>
      </c>
      <c r="V300" s="6"/>
      <c r="W300" s="6"/>
      <c r="X300" s="6" t="s">
        <v>30</v>
      </c>
      <c r="Y300" s="6" t="s">
        <v>33</v>
      </c>
      <c r="Z300" s="6"/>
      <c r="AA300" s="6"/>
      <c r="AB300" s="1" t="s">
        <v>30</v>
      </c>
      <c r="AC300" s="1" t="s">
        <v>34</v>
      </c>
      <c r="AD300" s="6"/>
      <c r="AE300" s="6"/>
      <c r="AF300" s="1" t="s">
        <v>35</v>
      </c>
      <c r="AG300" s="1" t="s">
        <v>29</v>
      </c>
      <c r="AH300" s="6"/>
      <c r="AI300" s="6"/>
      <c r="AJ300" s="1" t="s">
        <v>36</v>
      </c>
      <c r="AK300" s="1" t="s">
        <v>37</v>
      </c>
      <c r="AL300" s="6"/>
      <c r="AM300" s="6"/>
      <c r="AN300" s="1" t="s">
        <v>38</v>
      </c>
      <c r="AO300" s="1" t="s">
        <v>39</v>
      </c>
      <c r="AP300" s="6"/>
      <c r="AQ300" s="6"/>
      <c r="AR300" s="1" t="s">
        <v>40</v>
      </c>
      <c r="AS300" s="1" t="s">
        <v>41</v>
      </c>
      <c r="AT300" s="6"/>
      <c r="AU300" s="6"/>
      <c r="AV300" s="6"/>
      <c r="AW300" s="6"/>
      <c r="AX300" s="6"/>
      <c r="AY300" s="6"/>
      <c r="AZ300" s="1" t="s">
        <v>42</v>
      </c>
      <c r="BA300" s="1" t="s">
        <v>39</v>
      </c>
      <c r="BB300" s="6"/>
      <c r="BC300" s="6"/>
      <c r="BD300" s="1" t="s">
        <v>42</v>
      </c>
      <c r="BE300" s="1" t="s">
        <v>33</v>
      </c>
      <c r="BF300" s="6"/>
      <c r="BG300" s="6"/>
      <c r="BH300" s="1" t="s">
        <v>42</v>
      </c>
      <c r="BI300" s="1" t="s">
        <v>39</v>
      </c>
      <c r="BJ300" s="6"/>
      <c r="BK300" s="11"/>
      <c r="BL300" s="1" t="s">
        <v>43</v>
      </c>
      <c r="BM300" s="1" t="s">
        <v>44</v>
      </c>
      <c r="BN300" s="6"/>
      <c r="BO300" s="6"/>
      <c r="BP300" s="1" t="s">
        <v>45</v>
      </c>
      <c r="BQ300" s="1" t="s">
        <v>44</v>
      </c>
      <c r="BR300" s="6"/>
      <c r="BS300" s="6"/>
      <c r="BT300" s="1" t="s">
        <v>46</v>
      </c>
      <c r="BU300" s="1" t="s">
        <v>47</v>
      </c>
      <c r="BV300" s="6"/>
      <c r="BW300" s="6"/>
      <c r="BX300" s="1" t="s">
        <v>46</v>
      </c>
      <c r="BY300" s="1" t="s">
        <v>41</v>
      </c>
      <c r="BZ300" s="6"/>
      <c r="CA300" s="6"/>
      <c r="CB300" s="1" t="s">
        <v>46</v>
      </c>
      <c r="CC300" s="1" t="s">
        <v>48</v>
      </c>
      <c r="CD300" s="6"/>
      <c r="CE300" s="6"/>
      <c r="CF300" s="1" t="s">
        <v>46</v>
      </c>
      <c r="CG300" s="1" t="s">
        <v>48</v>
      </c>
      <c r="CH300" s="6"/>
      <c r="CI300" s="6"/>
      <c r="CJ300" s="1" t="s">
        <v>46</v>
      </c>
      <c r="CK300" s="1" t="s">
        <v>39</v>
      </c>
      <c r="CL300" s="6"/>
      <c r="CM300" s="6"/>
      <c r="CN300" s="1" t="s">
        <v>49</v>
      </c>
      <c r="CO300" s="1" t="s">
        <v>39</v>
      </c>
      <c r="CP300" s="6"/>
      <c r="CQ300" s="6"/>
      <c r="CR300" s="1" t="s">
        <v>50</v>
      </c>
      <c r="CS300" s="1" t="s">
        <v>51</v>
      </c>
      <c r="CT300" s="6"/>
      <c r="CU300" s="6"/>
      <c r="CV300" s="1" t="s">
        <v>50</v>
      </c>
      <c r="CW300" s="1" t="s">
        <v>39</v>
      </c>
      <c r="CX300" s="6"/>
      <c r="CY300" s="6"/>
      <c r="CZ300" s="1" t="s">
        <v>50</v>
      </c>
      <c r="DA300" s="1" t="s">
        <v>39</v>
      </c>
      <c r="DB300" s="6"/>
      <c r="DC300" s="6"/>
      <c r="DD300" s="1" t="s">
        <v>59</v>
      </c>
      <c r="DE300" s="1" t="s">
        <v>60</v>
      </c>
      <c r="DF300" s="6"/>
      <c r="DG300" s="6"/>
      <c r="DH300" s="1" t="s">
        <v>52</v>
      </c>
      <c r="DI300" s="1" t="s">
        <v>53</v>
      </c>
      <c r="DJ300" s="6"/>
      <c r="DK300" s="6"/>
      <c r="DL300" s="1" t="s">
        <v>31</v>
      </c>
      <c r="DM300" s="11"/>
    </row>
    <row r="301" spans="1:117" s="12" customFormat="1" ht="15.75" customHeight="1" x14ac:dyDescent="0.25">
      <c r="A301" s="6">
        <v>300</v>
      </c>
      <c r="B301" s="6">
        <v>2</v>
      </c>
      <c r="C301" s="9" t="s">
        <v>466</v>
      </c>
      <c r="D301" s="8" t="s">
        <v>373</v>
      </c>
      <c r="E301" s="6">
        <v>79.614999999999995</v>
      </c>
      <c r="F301" s="6">
        <v>5.391</v>
      </c>
      <c r="G301" s="6">
        <v>74.224000000000004</v>
      </c>
      <c r="H301" s="10">
        <v>53.790599999999998</v>
      </c>
      <c r="I301" s="3">
        <f t="shared" si="13"/>
        <v>128.0146</v>
      </c>
      <c r="J301" s="3">
        <f t="shared" si="12"/>
        <v>0</v>
      </c>
      <c r="K301" s="3">
        <f t="shared" si="14"/>
        <v>128.0146</v>
      </c>
      <c r="L301" s="1" t="s">
        <v>28</v>
      </c>
      <c r="M301" s="1" t="s">
        <v>29</v>
      </c>
      <c r="N301" s="6"/>
      <c r="O301" s="6"/>
      <c r="P301" s="1" t="s">
        <v>30</v>
      </c>
      <c r="Q301" s="1" t="s">
        <v>34</v>
      </c>
      <c r="R301" s="6"/>
      <c r="S301" s="6"/>
      <c r="T301" s="1" t="s">
        <v>30</v>
      </c>
      <c r="U301" s="1" t="s">
        <v>32</v>
      </c>
      <c r="V301" s="6"/>
      <c r="W301" s="6"/>
      <c r="X301" s="6" t="s">
        <v>30</v>
      </c>
      <c r="Y301" s="6" t="s">
        <v>33</v>
      </c>
      <c r="Z301" s="6"/>
      <c r="AA301" s="6"/>
      <c r="AB301" s="1" t="s">
        <v>30</v>
      </c>
      <c r="AC301" s="1" t="s">
        <v>34</v>
      </c>
      <c r="AD301" s="6"/>
      <c r="AE301" s="6"/>
      <c r="AF301" s="1" t="s">
        <v>35</v>
      </c>
      <c r="AG301" s="1" t="s">
        <v>29</v>
      </c>
      <c r="AH301" s="6"/>
      <c r="AI301" s="6"/>
      <c r="AJ301" s="1" t="s">
        <v>36</v>
      </c>
      <c r="AK301" s="1" t="s">
        <v>37</v>
      </c>
      <c r="AL301" s="6"/>
      <c r="AM301" s="6"/>
      <c r="AN301" s="1" t="s">
        <v>38</v>
      </c>
      <c r="AO301" s="1" t="s">
        <v>39</v>
      </c>
      <c r="AP301" s="6"/>
      <c r="AQ301" s="6"/>
      <c r="AR301" s="1" t="s">
        <v>40</v>
      </c>
      <c r="AS301" s="1" t="s">
        <v>41</v>
      </c>
      <c r="AT301" s="6"/>
      <c r="AU301" s="6"/>
      <c r="AV301" s="6"/>
      <c r="AW301" s="6"/>
      <c r="AX301" s="6"/>
      <c r="AY301" s="6"/>
      <c r="AZ301" s="1" t="s">
        <v>42</v>
      </c>
      <c r="BA301" s="1" t="s">
        <v>39</v>
      </c>
      <c r="BB301" s="6"/>
      <c r="BC301" s="6"/>
      <c r="BD301" s="1" t="s">
        <v>42</v>
      </c>
      <c r="BE301" s="1" t="s">
        <v>33</v>
      </c>
      <c r="BF301" s="6"/>
      <c r="BG301" s="6"/>
      <c r="BH301" s="1" t="s">
        <v>42</v>
      </c>
      <c r="BI301" s="1" t="s">
        <v>39</v>
      </c>
      <c r="BJ301" s="6"/>
      <c r="BK301" s="11"/>
      <c r="BL301" s="1" t="s">
        <v>43</v>
      </c>
      <c r="BM301" s="1" t="s">
        <v>44</v>
      </c>
      <c r="BN301" s="6"/>
      <c r="BO301" s="6"/>
      <c r="BP301" s="1" t="s">
        <v>45</v>
      </c>
      <c r="BQ301" s="1" t="s">
        <v>44</v>
      </c>
      <c r="BR301" s="6"/>
      <c r="BS301" s="6"/>
      <c r="BT301" s="1" t="s">
        <v>46</v>
      </c>
      <c r="BU301" s="1" t="s">
        <v>47</v>
      </c>
      <c r="BV301" s="6"/>
      <c r="BW301" s="6"/>
      <c r="BX301" s="1" t="s">
        <v>46</v>
      </c>
      <c r="BY301" s="1" t="s">
        <v>41</v>
      </c>
      <c r="BZ301" s="6"/>
      <c r="CA301" s="6"/>
      <c r="CB301" s="1" t="s">
        <v>46</v>
      </c>
      <c r="CC301" s="1" t="s">
        <v>48</v>
      </c>
      <c r="CD301" s="6"/>
      <c r="CE301" s="6"/>
      <c r="CF301" s="1" t="s">
        <v>46</v>
      </c>
      <c r="CG301" s="1" t="s">
        <v>48</v>
      </c>
      <c r="CH301" s="6"/>
      <c r="CI301" s="6"/>
      <c r="CJ301" s="1" t="s">
        <v>46</v>
      </c>
      <c r="CK301" s="1" t="s">
        <v>39</v>
      </c>
      <c r="CL301" s="6"/>
      <c r="CM301" s="6"/>
      <c r="CN301" s="1" t="s">
        <v>49</v>
      </c>
      <c r="CO301" s="1" t="s">
        <v>39</v>
      </c>
      <c r="CP301" s="6"/>
      <c r="CQ301" s="6"/>
      <c r="CR301" s="1" t="s">
        <v>50</v>
      </c>
      <c r="CS301" s="1" t="s">
        <v>51</v>
      </c>
      <c r="CT301" s="6"/>
      <c r="CU301" s="6"/>
      <c r="CV301" s="1" t="s">
        <v>50</v>
      </c>
      <c r="CW301" s="1" t="s">
        <v>39</v>
      </c>
      <c r="CX301" s="6"/>
      <c r="CY301" s="6"/>
      <c r="CZ301" s="1" t="s">
        <v>50</v>
      </c>
      <c r="DA301" s="1" t="s">
        <v>39</v>
      </c>
      <c r="DB301" s="6"/>
      <c r="DC301" s="6"/>
      <c r="DD301" s="1" t="s">
        <v>59</v>
      </c>
      <c r="DE301" s="1" t="s">
        <v>60</v>
      </c>
      <c r="DF301" s="6"/>
      <c r="DG301" s="6"/>
      <c r="DH301" s="1" t="s">
        <v>52</v>
      </c>
      <c r="DI301" s="1" t="s">
        <v>53</v>
      </c>
      <c r="DJ301" s="6"/>
      <c r="DK301" s="6"/>
      <c r="DL301" s="1" t="s">
        <v>31</v>
      </c>
      <c r="DM301" s="11"/>
    </row>
    <row r="302" spans="1:117" s="34" customFormat="1" ht="15.75" customHeight="1" x14ac:dyDescent="0.25">
      <c r="A302" s="27">
        <v>301</v>
      </c>
      <c r="B302" s="27">
        <v>2</v>
      </c>
      <c r="C302" s="28" t="s">
        <v>467</v>
      </c>
      <c r="D302" s="29" t="s">
        <v>373</v>
      </c>
      <c r="E302" s="27">
        <v>-324.74400000000003</v>
      </c>
      <c r="F302" s="27">
        <v>338.34100000000001</v>
      </c>
      <c r="G302" s="27">
        <v>-663.08500000000004</v>
      </c>
      <c r="H302" s="30">
        <v>43.842239999999997</v>
      </c>
      <c r="I302" s="31">
        <f t="shared" si="13"/>
        <v>-619.24276000000009</v>
      </c>
      <c r="J302" s="31">
        <f t="shared" si="12"/>
        <v>0</v>
      </c>
      <c r="K302" s="3">
        <f t="shared" si="14"/>
        <v>-619.24276000000009</v>
      </c>
      <c r="L302" s="32" t="s">
        <v>28</v>
      </c>
      <c r="M302" s="32" t="s">
        <v>29</v>
      </c>
      <c r="N302" s="27"/>
      <c r="O302" s="27"/>
      <c r="P302" s="32" t="s">
        <v>30</v>
      </c>
      <c r="Q302" s="32" t="s">
        <v>34</v>
      </c>
      <c r="R302" s="27"/>
      <c r="S302" s="27"/>
      <c r="T302" s="32" t="s">
        <v>30</v>
      </c>
      <c r="U302" s="32" t="s">
        <v>32</v>
      </c>
      <c r="V302" s="27"/>
      <c r="W302" s="27"/>
      <c r="X302" s="27" t="s">
        <v>30</v>
      </c>
      <c r="Y302" s="27" t="s">
        <v>33</v>
      </c>
      <c r="Z302" s="27"/>
      <c r="AA302" s="27"/>
      <c r="AB302" s="32" t="s">
        <v>30</v>
      </c>
      <c r="AC302" s="32" t="s">
        <v>34</v>
      </c>
      <c r="AD302" s="27"/>
      <c r="AE302" s="27"/>
      <c r="AF302" s="32" t="s">
        <v>35</v>
      </c>
      <c r="AG302" s="32" t="s">
        <v>29</v>
      </c>
      <c r="AH302" s="27"/>
      <c r="AI302" s="27"/>
      <c r="AJ302" s="32" t="s">
        <v>36</v>
      </c>
      <c r="AK302" s="32" t="s">
        <v>37</v>
      </c>
      <c r="AL302" s="27"/>
      <c r="AM302" s="27"/>
      <c r="AN302" s="32" t="s">
        <v>38</v>
      </c>
      <c r="AO302" s="32" t="s">
        <v>39</v>
      </c>
      <c r="AP302" s="27"/>
      <c r="AQ302" s="27"/>
      <c r="AR302" s="32" t="s">
        <v>40</v>
      </c>
      <c r="AS302" s="32" t="s">
        <v>41</v>
      </c>
      <c r="AT302" s="27"/>
      <c r="AU302" s="27"/>
      <c r="AV302" s="27"/>
      <c r="AW302" s="27"/>
      <c r="AX302" s="27"/>
      <c r="AY302" s="27"/>
      <c r="AZ302" s="32" t="s">
        <v>42</v>
      </c>
      <c r="BA302" s="32" t="s">
        <v>39</v>
      </c>
      <c r="BB302" s="27"/>
      <c r="BC302" s="27"/>
      <c r="BD302" s="32" t="s">
        <v>42</v>
      </c>
      <c r="BE302" s="32" t="s">
        <v>33</v>
      </c>
      <c r="BF302" s="27"/>
      <c r="BG302" s="27"/>
      <c r="BH302" s="32" t="s">
        <v>42</v>
      </c>
      <c r="BI302" s="32" t="s">
        <v>39</v>
      </c>
      <c r="BJ302" s="27"/>
      <c r="BK302" s="33"/>
      <c r="BL302" s="32" t="s">
        <v>43</v>
      </c>
      <c r="BM302" s="32" t="s">
        <v>44</v>
      </c>
      <c r="BN302" s="27"/>
      <c r="BO302" s="27"/>
      <c r="BP302" s="32" t="s">
        <v>45</v>
      </c>
      <c r="BQ302" s="32" t="s">
        <v>44</v>
      </c>
      <c r="BR302" s="27"/>
      <c r="BS302" s="27"/>
      <c r="BT302" s="32" t="s">
        <v>46</v>
      </c>
      <c r="BU302" s="32" t="s">
        <v>47</v>
      </c>
      <c r="BV302" s="27"/>
      <c r="BW302" s="27"/>
      <c r="BX302" s="32" t="s">
        <v>46</v>
      </c>
      <c r="BY302" s="32" t="s">
        <v>41</v>
      </c>
      <c r="BZ302" s="27"/>
      <c r="CA302" s="27"/>
      <c r="CB302" s="32" t="s">
        <v>46</v>
      </c>
      <c r="CC302" s="32" t="s">
        <v>48</v>
      </c>
      <c r="CD302" s="27"/>
      <c r="CE302" s="27"/>
      <c r="CF302" s="32" t="s">
        <v>46</v>
      </c>
      <c r="CG302" s="32" t="s">
        <v>48</v>
      </c>
      <c r="CH302" s="27"/>
      <c r="CI302" s="27"/>
      <c r="CJ302" s="32" t="s">
        <v>46</v>
      </c>
      <c r="CK302" s="32" t="s">
        <v>39</v>
      </c>
      <c r="CL302" s="27"/>
      <c r="CM302" s="27"/>
      <c r="CN302" s="32" t="s">
        <v>49</v>
      </c>
      <c r="CO302" s="32" t="s">
        <v>39</v>
      </c>
      <c r="CP302" s="27"/>
      <c r="CQ302" s="27"/>
      <c r="CR302" s="32" t="s">
        <v>50</v>
      </c>
      <c r="CS302" s="32" t="s">
        <v>51</v>
      </c>
      <c r="CT302" s="27"/>
      <c r="CU302" s="27"/>
      <c r="CV302" s="32" t="s">
        <v>50</v>
      </c>
      <c r="CW302" s="32" t="s">
        <v>39</v>
      </c>
      <c r="CX302" s="27"/>
      <c r="CY302" s="27"/>
      <c r="CZ302" s="32" t="s">
        <v>50</v>
      </c>
      <c r="DA302" s="32" t="s">
        <v>39</v>
      </c>
      <c r="DB302" s="27"/>
      <c r="DC302" s="27"/>
      <c r="DD302" s="32" t="s">
        <v>59</v>
      </c>
      <c r="DE302" s="32" t="s">
        <v>60</v>
      </c>
      <c r="DF302" s="27"/>
      <c r="DG302" s="27"/>
      <c r="DH302" s="32" t="s">
        <v>52</v>
      </c>
      <c r="DI302" s="32" t="s">
        <v>53</v>
      </c>
      <c r="DJ302" s="27"/>
      <c r="DK302" s="27"/>
      <c r="DL302" s="1" t="s">
        <v>31</v>
      </c>
      <c r="DM302" s="33"/>
    </row>
    <row r="303" spans="1:117" ht="15.75" customHeight="1" x14ac:dyDescent="0.25">
      <c r="A303" s="6">
        <v>302</v>
      </c>
      <c r="B303" s="6">
        <v>2</v>
      </c>
      <c r="C303" s="9" t="s">
        <v>270</v>
      </c>
      <c r="D303" s="8" t="s">
        <v>373</v>
      </c>
      <c r="E303" s="6">
        <v>570.08100000000002</v>
      </c>
      <c r="F303" s="6">
        <v>3.9060000000000001</v>
      </c>
      <c r="G303" s="6">
        <v>558.05399999999997</v>
      </c>
      <c r="H303" s="10">
        <v>231.09384</v>
      </c>
      <c r="I303" s="3">
        <f t="shared" si="13"/>
        <v>789.14783999999997</v>
      </c>
      <c r="J303" s="3">
        <f t="shared" si="12"/>
        <v>0</v>
      </c>
      <c r="K303" s="3">
        <f t="shared" si="14"/>
        <v>789.14783999999997</v>
      </c>
      <c r="L303" s="1" t="s">
        <v>28</v>
      </c>
      <c r="M303" s="1" t="s">
        <v>29</v>
      </c>
      <c r="N303" s="6"/>
      <c r="O303" s="6"/>
      <c r="P303" s="1" t="s">
        <v>30</v>
      </c>
      <c r="Q303" s="1" t="s">
        <v>34</v>
      </c>
      <c r="R303" s="6"/>
      <c r="S303" s="6"/>
      <c r="T303" s="1" t="s">
        <v>30</v>
      </c>
      <c r="U303" s="1" t="s">
        <v>32</v>
      </c>
      <c r="V303" s="6"/>
      <c r="W303" s="6"/>
      <c r="X303" s="6" t="s">
        <v>30</v>
      </c>
      <c r="Y303" s="6" t="s">
        <v>33</v>
      </c>
      <c r="Z303" s="6"/>
      <c r="AA303" s="6"/>
      <c r="AB303" s="1" t="s">
        <v>30</v>
      </c>
      <c r="AC303" s="1" t="s">
        <v>34</v>
      </c>
      <c r="AD303" s="6"/>
      <c r="AE303" s="6"/>
      <c r="AF303" s="1" t="s">
        <v>35</v>
      </c>
      <c r="AG303" s="1" t="s">
        <v>29</v>
      </c>
      <c r="AH303" s="6"/>
      <c r="AI303" s="6"/>
      <c r="AJ303" s="1" t="s">
        <v>36</v>
      </c>
      <c r="AK303" s="1" t="s">
        <v>37</v>
      </c>
      <c r="AL303" s="6"/>
      <c r="AM303" s="6"/>
      <c r="AN303" s="1" t="s">
        <v>38</v>
      </c>
      <c r="AO303" s="1" t="s">
        <v>39</v>
      </c>
      <c r="AP303" s="6"/>
      <c r="AQ303" s="6"/>
      <c r="AR303" s="1" t="s">
        <v>40</v>
      </c>
      <c r="AS303" s="1" t="s">
        <v>41</v>
      </c>
      <c r="AT303" s="6"/>
      <c r="AU303" s="6"/>
      <c r="AV303" s="6"/>
      <c r="AW303" s="6"/>
      <c r="AX303" s="6"/>
      <c r="AY303" s="6"/>
      <c r="AZ303" s="1" t="s">
        <v>42</v>
      </c>
      <c r="BA303" s="1" t="s">
        <v>39</v>
      </c>
      <c r="BB303" s="6"/>
      <c r="BC303" s="6"/>
      <c r="BD303" s="1" t="s">
        <v>42</v>
      </c>
      <c r="BE303" s="1" t="s">
        <v>33</v>
      </c>
      <c r="BF303" s="6"/>
      <c r="BG303" s="6"/>
      <c r="BH303" s="1" t="s">
        <v>42</v>
      </c>
      <c r="BI303" s="1" t="s">
        <v>39</v>
      </c>
      <c r="BJ303" s="6"/>
      <c r="BK303" s="11"/>
      <c r="BL303" s="1" t="s">
        <v>43</v>
      </c>
      <c r="BM303" s="1" t="s">
        <v>44</v>
      </c>
      <c r="BN303" s="6"/>
      <c r="BO303" s="6"/>
      <c r="BP303" s="1" t="s">
        <v>45</v>
      </c>
      <c r="BQ303" s="1" t="s">
        <v>44</v>
      </c>
      <c r="BR303" s="6"/>
      <c r="BS303" s="6"/>
      <c r="BT303" s="1" t="s">
        <v>46</v>
      </c>
      <c r="BU303" s="1" t="s">
        <v>47</v>
      </c>
      <c r="BV303" s="6"/>
      <c r="BW303" s="6"/>
      <c r="BX303" s="1" t="s">
        <v>46</v>
      </c>
      <c r="BY303" s="1" t="s">
        <v>41</v>
      </c>
      <c r="BZ303" s="6"/>
      <c r="CA303" s="6"/>
      <c r="CB303" s="1" t="s">
        <v>46</v>
      </c>
      <c r="CC303" s="1" t="s">
        <v>48</v>
      </c>
      <c r="CD303" s="6"/>
      <c r="CE303" s="6"/>
      <c r="CF303" s="1" t="s">
        <v>46</v>
      </c>
      <c r="CG303" s="1" t="s">
        <v>48</v>
      </c>
      <c r="CH303" s="6"/>
      <c r="CI303" s="6"/>
      <c r="CJ303" s="1" t="s">
        <v>46</v>
      </c>
      <c r="CK303" s="1" t="s">
        <v>39</v>
      </c>
      <c r="CL303" s="6"/>
      <c r="CM303" s="6"/>
      <c r="CN303" s="1" t="s">
        <v>49</v>
      </c>
      <c r="CO303" s="1" t="s">
        <v>39</v>
      </c>
      <c r="CP303" s="6"/>
      <c r="CQ303" s="6"/>
      <c r="CR303" s="1" t="s">
        <v>50</v>
      </c>
      <c r="CS303" s="1" t="s">
        <v>51</v>
      </c>
      <c r="CT303" s="6"/>
      <c r="CU303" s="6"/>
      <c r="CV303" s="1" t="s">
        <v>50</v>
      </c>
      <c r="CW303" s="1" t="s">
        <v>39</v>
      </c>
      <c r="CX303" s="6"/>
      <c r="CY303" s="6"/>
      <c r="CZ303" s="1" t="s">
        <v>50</v>
      </c>
      <c r="DA303" s="1" t="s">
        <v>39</v>
      </c>
      <c r="DB303" s="6"/>
      <c r="DC303" s="6"/>
      <c r="DD303" s="1" t="s">
        <v>59</v>
      </c>
      <c r="DE303" s="1" t="s">
        <v>60</v>
      </c>
      <c r="DF303" s="6"/>
      <c r="DG303" s="6"/>
      <c r="DH303" s="1" t="s">
        <v>52</v>
      </c>
      <c r="DI303" s="1" t="s">
        <v>53</v>
      </c>
      <c r="DJ303" s="6"/>
      <c r="DK303" s="6"/>
      <c r="DL303" s="1" t="s">
        <v>31</v>
      </c>
      <c r="DM303" s="11"/>
    </row>
    <row r="304" spans="1:117" ht="15.75" customHeight="1" x14ac:dyDescent="0.25">
      <c r="A304" s="6">
        <v>303</v>
      </c>
      <c r="B304" s="6">
        <v>2</v>
      </c>
      <c r="C304" s="9" t="s">
        <v>271</v>
      </c>
      <c r="D304" s="8" t="s">
        <v>373</v>
      </c>
      <c r="E304" s="6">
        <v>283.06400000000002</v>
      </c>
      <c r="F304" s="6">
        <v>1.1020000000000001</v>
      </c>
      <c r="G304" s="6">
        <v>281.96199999999999</v>
      </c>
      <c r="H304" s="10">
        <v>97.706760000000003</v>
      </c>
      <c r="I304" s="3">
        <f t="shared" si="13"/>
        <v>379.66876000000002</v>
      </c>
      <c r="J304" s="3">
        <f t="shared" si="12"/>
        <v>0</v>
      </c>
      <c r="K304" s="3">
        <f t="shared" si="14"/>
        <v>379.66876000000002</v>
      </c>
      <c r="L304" s="1" t="s">
        <v>28</v>
      </c>
      <c r="M304" s="1" t="s">
        <v>29</v>
      </c>
      <c r="N304" s="6"/>
      <c r="O304" s="6"/>
      <c r="P304" s="1" t="s">
        <v>30</v>
      </c>
      <c r="Q304" s="1" t="s">
        <v>34</v>
      </c>
      <c r="R304" s="6"/>
      <c r="S304" s="6"/>
      <c r="T304" s="1" t="s">
        <v>30</v>
      </c>
      <c r="U304" s="1" t="s">
        <v>32</v>
      </c>
      <c r="V304" s="6"/>
      <c r="W304" s="6"/>
      <c r="X304" s="6" t="s">
        <v>30</v>
      </c>
      <c r="Y304" s="6" t="s">
        <v>33</v>
      </c>
      <c r="Z304" s="6"/>
      <c r="AA304" s="6"/>
      <c r="AB304" s="1" t="s">
        <v>30</v>
      </c>
      <c r="AC304" s="1" t="s">
        <v>34</v>
      </c>
      <c r="AD304" s="6"/>
      <c r="AE304" s="6"/>
      <c r="AF304" s="1" t="s">
        <v>35</v>
      </c>
      <c r="AG304" s="1" t="s">
        <v>29</v>
      </c>
      <c r="AH304" s="6"/>
      <c r="AI304" s="6"/>
      <c r="AJ304" s="1" t="s">
        <v>36</v>
      </c>
      <c r="AK304" s="1" t="s">
        <v>37</v>
      </c>
      <c r="AL304" s="6"/>
      <c r="AM304" s="6"/>
      <c r="AN304" s="1" t="s">
        <v>38</v>
      </c>
      <c r="AO304" s="1" t="s">
        <v>39</v>
      </c>
      <c r="AP304" s="6"/>
      <c r="AQ304" s="6"/>
      <c r="AR304" s="1" t="s">
        <v>40</v>
      </c>
      <c r="AS304" s="1" t="s">
        <v>41</v>
      </c>
      <c r="AT304" s="6"/>
      <c r="AU304" s="6"/>
      <c r="AV304" s="6"/>
      <c r="AW304" s="6"/>
      <c r="AX304" s="6"/>
      <c r="AY304" s="6"/>
      <c r="AZ304" s="1" t="s">
        <v>42</v>
      </c>
      <c r="BA304" s="1" t="s">
        <v>39</v>
      </c>
      <c r="BB304" s="6"/>
      <c r="BC304" s="6"/>
      <c r="BD304" s="1" t="s">
        <v>42</v>
      </c>
      <c r="BE304" s="1" t="s">
        <v>33</v>
      </c>
      <c r="BF304" s="6"/>
      <c r="BG304" s="6"/>
      <c r="BH304" s="1" t="s">
        <v>42</v>
      </c>
      <c r="BI304" s="1" t="s">
        <v>39</v>
      </c>
      <c r="BJ304" s="6"/>
      <c r="BK304" s="11"/>
      <c r="BL304" s="1" t="s">
        <v>43</v>
      </c>
      <c r="BM304" s="1" t="s">
        <v>44</v>
      </c>
      <c r="BN304" s="6"/>
      <c r="BO304" s="6"/>
      <c r="BP304" s="1" t="s">
        <v>45</v>
      </c>
      <c r="BQ304" s="1" t="s">
        <v>44</v>
      </c>
      <c r="BR304" s="6"/>
      <c r="BS304" s="6"/>
      <c r="BT304" s="1" t="s">
        <v>46</v>
      </c>
      <c r="BU304" s="1" t="s">
        <v>47</v>
      </c>
      <c r="BV304" s="6"/>
      <c r="BW304" s="6"/>
      <c r="BX304" s="1" t="s">
        <v>46</v>
      </c>
      <c r="BY304" s="1" t="s">
        <v>41</v>
      </c>
      <c r="BZ304" s="6"/>
      <c r="CA304" s="6"/>
      <c r="CB304" s="1" t="s">
        <v>46</v>
      </c>
      <c r="CC304" s="1" t="s">
        <v>48</v>
      </c>
      <c r="CD304" s="6"/>
      <c r="CE304" s="6"/>
      <c r="CF304" s="1" t="s">
        <v>46</v>
      </c>
      <c r="CG304" s="1" t="s">
        <v>48</v>
      </c>
      <c r="CH304" s="6"/>
      <c r="CI304" s="6"/>
      <c r="CJ304" s="1" t="s">
        <v>46</v>
      </c>
      <c r="CK304" s="1" t="s">
        <v>39</v>
      </c>
      <c r="CL304" s="6"/>
      <c r="CM304" s="6"/>
      <c r="CN304" s="1" t="s">
        <v>49</v>
      </c>
      <c r="CO304" s="1" t="s">
        <v>39</v>
      </c>
      <c r="CP304" s="6"/>
      <c r="CQ304" s="6"/>
      <c r="CR304" s="1" t="s">
        <v>50</v>
      </c>
      <c r="CS304" s="1" t="s">
        <v>51</v>
      </c>
      <c r="CT304" s="6"/>
      <c r="CU304" s="6"/>
      <c r="CV304" s="1" t="s">
        <v>50</v>
      </c>
      <c r="CW304" s="1" t="s">
        <v>39</v>
      </c>
      <c r="CX304" s="6"/>
      <c r="CY304" s="6"/>
      <c r="CZ304" s="1" t="s">
        <v>50</v>
      </c>
      <c r="DA304" s="1" t="s">
        <v>39</v>
      </c>
      <c r="DB304" s="6"/>
      <c r="DC304" s="6"/>
      <c r="DD304" s="1" t="s">
        <v>59</v>
      </c>
      <c r="DE304" s="1" t="s">
        <v>60</v>
      </c>
      <c r="DF304" s="6"/>
      <c r="DG304" s="6"/>
      <c r="DH304" s="1" t="s">
        <v>52</v>
      </c>
      <c r="DI304" s="1" t="s">
        <v>53</v>
      </c>
      <c r="DJ304" s="6"/>
      <c r="DK304" s="6"/>
      <c r="DL304" s="1" t="s">
        <v>31</v>
      </c>
      <c r="DM304" s="11"/>
    </row>
    <row r="305" spans="1:118" ht="15.75" customHeight="1" x14ac:dyDescent="0.25">
      <c r="A305" s="6">
        <v>304</v>
      </c>
      <c r="B305" s="6">
        <v>1</v>
      </c>
      <c r="C305" s="9" t="s">
        <v>272</v>
      </c>
      <c r="D305" s="8" t="s">
        <v>373</v>
      </c>
      <c r="E305" s="6">
        <v>15.664</v>
      </c>
      <c r="F305" s="6">
        <v>9.8059999999999992</v>
      </c>
      <c r="G305" s="6">
        <v>-8.6690000000000005</v>
      </c>
      <c r="H305" s="10">
        <v>98.092799999999997</v>
      </c>
      <c r="I305" s="3">
        <f t="shared" si="13"/>
        <v>89.4238</v>
      </c>
      <c r="J305" s="3">
        <f t="shared" si="12"/>
        <v>0</v>
      </c>
      <c r="K305" s="3">
        <f t="shared" si="14"/>
        <v>89.4238</v>
      </c>
      <c r="L305" s="1" t="s">
        <v>28</v>
      </c>
      <c r="M305" s="1" t="s">
        <v>29</v>
      </c>
      <c r="N305" s="6"/>
      <c r="O305" s="6"/>
      <c r="P305" s="1" t="s">
        <v>30</v>
      </c>
      <c r="Q305" s="1" t="s">
        <v>34</v>
      </c>
      <c r="R305" s="6"/>
      <c r="S305" s="6"/>
      <c r="T305" s="1" t="s">
        <v>30</v>
      </c>
      <c r="U305" s="1" t="s">
        <v>32</v>
      </c>
      <c r="V305" s="6"/>
      <c r="W305" s="6"/>
      <c r="X305" s="6" t="s">
        <v>30</v>
      </c>
      <c r="Y305" s="6" t="s">
        <v>33</v>
      </c>
      <c r="Z305" s="6"/>
      <c r="AA305" s="6"/>
      <c r="AB305" s="1" t="s">
        <v>30</v>
      </c>
      <c r="AC305" s="1" t="s">
        <v>34</v>
      </c>
      <c r="AD305" s="6"/>
      <c r="AE305" s="6"/>
      <c r="AF305" s="1" t="s">
        <v>35</v>
      </c>
      <c r="AG305" s="1" t="s">
        <v>29</v>
      </c>
      <c r="AH305" s="6"/>
      <c r="AI305" s="6"/>
      <c r="AJ305" s="1" t="s">
        <v>36</v>
      </c>
      <c r="AK305" s="1" t="s">
        <v>37</v>
      </c>
      <c r="AL305" s="6"/>
      <c r="AM305" s="6"/>
      <c r="AN305" s="1" t="s">
        <v>38</v>
      </c>
      <c r="AO305" s="1" t="s">
        <v>39</v>
      </c>
      <c r="AP305" s="6"/>
      <c r="AQ305" s="6"/>
      <c r="AR305" s="1" t="s">
        <v>40</v>
      </c>
      <c r="AS305" s="1" t="s">
        <v>41</v>
      </c>
      <c r="AT305" s="6"/>
      <c r="AU305" s="6"/>
      <c r="AV305" s="6"/>
      <c r="AW305" s="6"/>
      <c r="AX305" s="6"/>
      <c r="AY305" s="6"/>
      <c r="AZ305" s="1" t="s">
        <v>42</v>
      </c>
      <c r="BA305" s="1" t="s">
        <v>39</v>
      </c>
      <c r="BB305" s="6"/>
      <c r="BC305" s="6"/>
      <c r="BD305" s="1" t="s">
        <v>42</v>
      </c>
      <c r="BE305" s="1" t="s">
        <v>33</v>
      </c>
      <c r="BF305" s="6"/>
      <c r="BG305" s="6"/>
      <c r="BH305" s="1" t="s">
        <v>42</v>
      </c>
      <c r="BI305" s="1" t="s">
        <v>39</v>
      </c>
      <c r="BJ305" s="6"/>
      <c r="BK305" s="11"/>
      <c r="BL305" s="1" t="s">
        <v>43</v>
      </c>
      <c r="BM305" s="1" t="s">
        <v>44</v>
      </c>
      <c r="BN305" s="6"/>
      <c r="BO305" s="6"/>
      <c r="BP305" s="1" t="s">
        <v>45</v>
      </c>
      <c r="BQ305" s="1" t="s">
        <v>44</v>
      </c>
      <c r="BR305" s="6"/>
      <c r="BS305" s="6"/>
      <c r="BT305" s="1" t="s">
        <v>46</v>
      </c>
      <c r="BU305" s="1" t="s">
        <v>47</v>
      </c>
      <c r="BV305" s="6"/>
      <c r="BW305" s="6"/>
      <c r="BX305" s="1" t="s">
        <v>46</v>
      </c>
      <c r="BY305" s="1" t="s">
        <v>41</v>
      </c>
      <c r="BZ305" s="6"/>
      <c r="CA305" s="6"/>
      <c r="CB305" s="1" t="s">
        <v>46</v>
      </c>
      <c r="CC305" s="1" t="s">
        <v>48</v>
      </c>
      <c r="CD305" s="6"/>
      <c r="CE305" s="6"/>
      <c r="CF305" s="1" t="s">
        <v>46</v>
      </c>
      <c r="CG305" s="1" t="s">
        <v>48</v>
      </c>
      <c r="CH305" s="6"/>
      <c r="CI305" s="6"/>
      <c r="CJ305" s="1" t="s">
        <v>46</v>
      </c>
      <c r="CK305" s="1" t="s">
        <v>39</v>
      </c>
      <c r="CL305" s="6"/>
      <c r="CM305" s="6"/>
      <c r="CN305" s="1" t="s">
        <v>49</v>
      </c>
      <c r="CO305" s="1" t="s">
        <v>39</v>
      </c>
      <c r="CP305" s="6"/>
      <c r="CQ305" s="6"/>
      <c r="CR305" s="1" t="s">
        <v>50</v>
      </c>
      <c r="CS305" s="1" t="s">
        <v>51</v>
      </c>
      <c r="CT305" s="6"/>
      <c r="CU305" s="6"/>
      <c r="CV305" s="1" t="s">
        <v>50</v>
      </c>
      <c r="CW305" s="1" t="s">
        <v>39</v>
      </c>
      <c r="CX305" s="6"/>
      <c r="CY305" s="6"/>
      <c r="CZ305" s="1" t="s">
        <v>50</v>
      </c>
      <c r="DA305" s="1" t="s">
        <v>39</v>
      </c>
      <c r="DB305" s="6"/>
      <c r="DC305" s="6"/>
      <c r="DD305" s="1" t="s">
        <v>59</v>
      </c>
      <c r="DE305" s="1" t="s">
        <v>60</v>
      </c>
      <c r="DF305" s="6"/>
      <c r="DG305" s="6"/>
      <c r="DH305" s="1" t="s">
        <v>52</v>
      </c>
      <c r="DI305" s="1" t="s">
        <v>53</v>
      </c>
      <c r="DJ305" s="6"/>
      <c r="DK305" s="6"/>
      <c r="DL305" s="1" t="s">
        <v>31</v>
      </c>
      <c r="DM305" s="11"/>
    </row>
    <row r="306" spans="1:118" ht="15.75" customHeight="1" x14ac:dyDescent="0.25">
      <c r="A306" s="6">
        <v>305</v>
      </c>
      <c r="B306" s="6">
        <v>1</v>
      </c>
      <c r="C306" s="9" t="s">
        <v>468</v>
      </c>
      <c r="D306" s="8" t="s">
        <v>373</v>
      </c>
      <c r="E306" s="6">
        <v>114.616</v>
      </c>
      <c r="F306" s="6">
        <v>10.837</v>
      </c>
      <c r="G306" s="6">
        <v>103.779</v>
      </c>
      <c r="H306" s="10">
        <v>53.394240000000003</v>
      </c>
      <c r="I306" s="3">
        <f t="shared" si="13"/>
        <v>157.17323999999999</v>
      </c>
      <c r="J306" s="3">
        <f t="shared" si="12"/>
        <v>0</v>
      </c>
      <c r="K306" s="3">
        <f t="shared" si="14"/>
        <v>157.17323999999999</v>
      </c>
      <c r="L306" s="1" t="s">
        <v>28</v>
      </c>
      <c r="M306" s="1" t="s">
        <v>29</v>
      </c>
      <c r="N306" s="6"/>
      <c r="O306" s="6"/>
      <c r="P306" s="1" t="s">
        <v>30</v>
      </c>
      <c r="Q306" s="1" t="s">
        <v>34</v>
      </c>
      <c r="R306" s="6"/>
      <c r="S306" s="6"/>
      <c r="T306" s="1" t="s">
        <v>30</v>
      </c>
      <c r="U306" s="1" t="s">
        <v>32</v>
      </c>
      <c r="V306" s="6"/>
      <c r="W306" s="6"/>
      <c r="X306" s="6" t="s">
        <v>30</v>
      </c>
      <c r="Y306" s="6" t="s">
        <v>33</v>
      </c>
      <c r="Z306" s="6"/>
      <c r="AA306" s="6"/>
      <c r="AB306" s="1" t="s">
        <v>30</v>
      </c>
      <c r="AC306" s="1" t="s">
        <v>34</v>
      </c>
      <c r="AD306" s="6"/>
      <c r="AE306" s="6"/>
      <c r="AF306" s="1" t="s">
        <v>35</v>
      </c>
      <c r="AG306" s="1" t="s">
        <v>29</v>
      </c>
      <c r="AH306" s="6"/>
      <c r="AI306" s="6"/>
      <c r="AJ306" s="1" t="s">
        <v>36</v>
      </c>
      <c r="AK306" s="1" t="s">
        <v>37</v>
      </c>
      <c r="AL306" s="6"/>
      <c r="AM306" s="6"/>
      <c r="AN306" s="1" t="s">
        <v>38</v>
      </c>
      <c r="AO306" s="1" t="s">
        <v>39</v>
      </c>
      <c r="AP306" s="6"/>
      <c r="AQ306" s="6"/>
      <c r="AR306" s="1" t="s">
        <v>40</v>
      </c>
      <c r="AS306" s="1" t="s">
        <v>41</v>
      </c>
      <c r="AT306" s="6"/>
      <c r="AU306" s="6"/>
      <c r="AV306" s="6"/>
      <c r="AW306" s="6"/>
      <c r="AX306" s="6"/>
      <c r="AY306" s="6"/>
      <c r="AZ306" s="1" t="s">
        <v>42</v>
      </c>
      <c r="BA306" s="1" t="s">
        <v>39</v>
      </c>
      <c r="BB306" s="6"/>
      <c r="BC306" s="6"/>
      <c r="BD306" s="1" t="s">
        <v>42</v>
      </c>
      <c r="BE306" s="1" t="s">
        <v>33</v>
      </c>
      <c r="BF306" s="6"/>
      <c r="BG306" s="6"/>
      <c r="BH306" s="1" t="s">
        <v>42</v>
      </c>
      <c r="BI306" s="1" t="s">
        <v>39</v>
      </c>
      <c r="BJ306" s="6"/>
      <c r="BK306" s="11"/>
      <c r="BL306" s="1" t="s">
        <v>43</v>
      </c>
      <c r="BM306" s="1" t="s">
        <v>44</v>
      </c>
      <c r="BN306" s="6"/>
      <c r="BO306" s="6"/>
      <c r="BP306" s="1" t="s">
        <v>45</v>
      </c>
      <c r="BQ306" s="1" t="s">
        <v>44</v>
      </c>
      <c r="BR306" s="6"/>
      <c r="BS306" s="6"/>
      <c r="BT306" s="1" t="s">
        <v>46</v>
      </c>
      <c r="BU306" s="1" t="s">
        <v>47</v>
      </c>
      <c r="BV306" s="6"/>
      <c r="BW306" s="6"/>
      <c r="BX306" s="1" t="s">
        <v>46</v>
      </c>
      <c r="BY306" s="1" t="s">
        <v>41</v>
      </c>
      <c r="BZ306" s="6"/>
      <c r="CA306" s="6"/>
      <c r="CB306" s="1" t="s">
        <v>46</v>
      </c>
      <c r="CC306" s="1" t="s">
        <v>48</v>
      </c>
      <c r="CD306" s="6"/>
      <c r="CE306" s="6"/>
      <c r="CF306" s="1" t="s">
        <v>46</v>
      </c>
      <c r="CG306" s="1" t="s">
        <v>48</v>
      </c>
      <c r="CH306" s="6"/>
      <c r="CI306" s="6"/>
      <c r="CJ306" s="1" t="s">
        <v>46</v>
      </c>
      <c r="CK306" s="1" t="s">
        <v>39</v>
      </c>
      <c r="CL306" s="6"/>
      <c r="CM306" s="6"/>
      <c r="CN306" s="1" t="s">
        <v>49</v>
      </c>
      <c r="CO306" s="1" t="s">
        <v>39</v>
      </c>
      <c r="CP306" s="6"/>
      <c r="CQ306" s="6"/>
      <c r="CR306" s="1" t="s">
        <v>50</v>
      </c>
      <c r="CS306" s="1" t="s">
        <v>51</v>
      </c>
      <c r="CT306" s="6"/>
      <c r="CU306" s="6"/>
      <c r="CV306" s="1" t="s">
        <v>50</v>
      </c>
      <c r="CW306" s="1" t="s">
        <v>39</v>
      </c>
      <c r="CX306" s="6"/>
      <c r="CY306" s="6"/>
      <c r="CZ306" s="1" t="s">
        <v>50</v>
      </c>
      <c r="DA306" s="1" t="s">
        <v>39</v>
      </c>
      <c r="DB306" s="6"/>
      <c r="DC306" s="6"/>
      <c r="DD306" s="1" t="s">
        <v>59</v>
      </c>
      <c r="DE306" s="1" t="s">
        <v>60</v>
      </c>
      <c r="DF306" s="6"/>
      <c r="DG306" s="6"/>
      <c r="DH306" s="1" t="s">
        <v>52</v>
      </c>
      <c r="DI306" s="1" t="s">
        <v>53</v>
      </c>
      <c r="DJ306" s="6"/>
      <c r="DK306" s="6"/>
      <c r="DL306" s="1" t="s">
        <v>31</v>
      </c>
      <c r="DM306" s="11"/>
    </row>
    <row r="307" spans="1:118" ht="15.75" customHeight="1" x14ac:dyDescent="0.25">
      <c r="A307" s="6">
        <v>306</v>
      </c>
      <c r="B307" s="6">
        <v>1</v>
      </c>
      <c r="C307" s="9" t="s">
        <v>469</v>
      </c>
      <c r="D307" s="8" t="s">
        <v>373</v>
      </c>
      <c r="E307" s="6">
        <v>67.572000000000003</v>
      </c>
      <c r="F307" s="6">
        <v>0</v>
      </c>
      <c r="G307" s="6">
        <v>67.572000000000003</v>
      </c>
      <c r="H307" s="10">
        <v>27.86496</v>
      </c>
      <c r="I307" s="3">
        <f t="shared" si="13"/>
        <v>95.436959999999999</v>
      </c>
      <c r="J307" s="3">
        <f t="shared" si="12"/>
        <v>0</v>
      </c>
      <c r="K307" s="3">
        <f t="shared" si="14"/>
        <v>95.436959999999999</v>
      </c>
      <c r="L307" s="1" t="s">
        <v>28</v>
      </c>
      <c r="M307" s="1" t="s">
        <v>29</v>
      </c>
      <c r="N307" s="6"/>
      <c r="O307" s="6"/>
      <c r="P307" s="1" t="s">
        <v>30</v>
      </c>
      <c r="Q307" s="1" t="s">
        <v>34</v>
      </c>
      <c r="R307" s="6"/>
      <c r="S307" s="6"/>
      <c r="T307" s="1" t="s">
        <v>30</v>
      </c>
      <c r="U307" s="1" t="s">
        <v>32</v>
      </c>
      <c r="V307" s="6"/>
      <c r="W307" s="6"/>
      <c r="X307" s="6" t="s">
        <v>30</v>
      </c>
      <c r="Y307" s="6" t="s">
        <v>33</v>
      </c>
      <c r="Z307" s="6"/>
      <c r="AA307" s="6"/>
      <c r="AB307" s="1" t="s">
        <v>30</v>
      </c>
      <c r="AC307" s="1" t="s">
        <v>34</v>
      </c>
      <c r="AD307" s="6"/>
      <c r="AE307" s="6"/>
      <c r="AF307" s="1" t="s">
        <v>35</v>
      </c>
      <c r="AG307" s="1" t="s">
        <v>29</v>
      </c>
      <c r="AH307" s="6"/>
      <c r="AI307" s="6"/>
      <c r="AJ307" s="1" t="s">
        <v>36</v>
      </c>
      <c r="AK307" s="1" t="s">
        <v>37</v>
      </c>
      <c r="AL307" s="6"/>
      <c r="AM307" s="6"/>
      <c r="AN307" s="1" t="s">
        <v>38</v>
      </c>
      <c r="AO307" s="1" t="s">
        <v>39</v>
      </c>
      <c r="AP307" s="6"/>
      <c r="AQ307" s="6"/>
      <c r="AR307" s="1" t="s">
        <v>40</v>
      </c>
      <c r="AS307" s="1" t="s">
        <v>41</v>
      </c>
      <c r="AT307" s="6"/>
      <c r="AU307" s="6"/>
      <c r="AV307" s="6"/>
      <c r="AW307" s="6"/>
      <c r="AX307" s="6"/>
      <c r="AY307" s="6"/>
      <c r="AZ307" s="1" t="s">
        <v>42</v>
      </c>
      <c r="BA307" s="1" t="s">
        <v>39</v>
      </c>
      <c r="BB307" s="6"/>
      <c r="BC307" s="6"/>
      <c r="BD307" s="1" t="s">
        <v>42</v>
      </c>
      <c r="BE307" s="1" t="s">
        <v>33</v>
      </c>
      <c r="BF307" s="6"/>
      <c r="BG307" s="6"/>
      <c r="BH307" s="1" t="s">
        <v>42</v>
      </c>
      <c r="BI307" s="1" t="s">
        <v>39</v>
      </c>
      <c r="BJ307" s="6"/>
      <c r="BK307" s="11"/>
      <c r="BL307" s="1" t="s">
        <v>43</v>
      </c>
      <c r="BM307" s="1" t="s">
        <v>44</v>
      </c>
      <c r="BN307" s="6"/>
      <c r="BO307" s="6"/>
      <c r="BP307" s="1" t="s">
        <v>45</v>
      </c>
      <c r="BQ307" s="1" t="s">
        <v>44</v>
      </c>
      <c r="BR307" s="6"/>
      <c r="BS307" s="6"/>
      <c r="BT307" s="1" t="s">
        <v>46</v>
      </c>
      <c r="BU307" s="1" t="s">
        <v>47</v>
      </c>
      <c r="BV307" s="6"/>
      <c r="BW307" s="6"/>
      <c r="BX307" s="1" t="s">
        <v>46</v>
      </c>
      <c r="BY307" s="1" t="s">
        <v>41</v>
      </c>
      <c r="BZ307" s="6"/>
      <c r="CA307" s="6"/>
      <c r="CB307" s="1" t="s">
        <v>46</v>
      </c>
      <c r="CC307" s="1" t="s">
        <v>48</v>
      </c>
      <c r="CD307" s="6"/>
      <c r="CE307" s="6"/>
      <c r="CF307" s="1" t="s">
        <v>46</v>
      </c>
      <c r="CG307" s="1" t="s">
        <v>48</v>
      </c>
      <c r="CH307" s="6"/>
      <c r="CI307" s="6"/>
      <c r="CJ307" s="1" t="s">
        <v>46</v>
      </c>
      <c r="CK307" s="1" t="s">
        <v>39</v>
      </c>
      <c r="CL307" s="6"/>
      <c r="CM307" s="6"/>
      <c r="CN307" s="1" t="s">
        <v>49</v>
      </c>
      <c r="CO307" s="1" t="s">
        <v>39</v>
      </c>
      <c r="CP307" s="6"/>
      <c r="CQ307" s="6"/>
      <c r="CR307" s="1" t="s">
        <v>50</v>
      </c>
      <c r="CS307" s="1" t="s">
        <v>51</v>
      </c>
      <c r="CT307" s="6"/>
      <c r="CU307" s="6"/>
      <c r="CV307" s="1" t="s">
        <v>50</v>
      </c>
      <c r="CW307" s="1" t="s">
        <v>39</v>
      </c>
      <c r="CX307" s="6"/>
      <c r="CY307" s="6"/>
      <c r="CZ307" s="1" t="s">
        <v>50</v>
      </c>
      <c r="DA307" s="1" t="s">
        <v>39</v>
      </c>
      <c r="DB307" s="6"/>
      <c r="DC307" s="6"/>
      <c r="DD307" s="1" t="s">
        <v>59</v>
      </c>
      <c r="DE307" s="1" t="s">
        <v>60</v>
      </c>
      <c r="DF307" s="6"/>
      <c r="DG307" s="6"/>
      <c r="DH307" s="1" t="s">
        <v>52</v>
      </c>
      <c r="DI307" s="1" t="s">
        <v>53</v>
      </c>
      <c r="DJ307" s="6"/>
      <c r="DK307" s="6"/>
      <c r="DL307" s="1" t="s">
        <v>31</v>
      </c>
      <c r="DM307" s="11"/>
    </row>
    <row r="308" spans="1:118" ht="15.75" customHeight="1" x14ac:dyDescent="0.25">
      <c r="A308" s="6">
        <v>307</v>
      </c>
      <c r="B308" s="6">
        <v>1</v>
      </c>
      <c r="C308" s="9" t="s">
        <v>273</v>
      </c>
      <c r="D308" s="8" t="s">
        <v>373</v>
      </c>
      <c r="E308" s="6">
        <v>67.004000000000005</v>
      </c>
      <c r="F308" s="6">
        <v>3.2509999999999999</v>
      </c>
      <c r="G308" s="6">
        <v>62.835000000000001</v>
      </c>
      <c r="H308" s="10">
        <v>28.239719999999998</v>
      </c>
      <c r="I308" s="3">
        <f t="shared" si="13"/>
        <v>91.074719999999999</v>
      </c>
      <c r="J308" s="3">
        <f t="shared" si="12"/>
        <v>0</v>
      </c>
      <c r="K308" s="3">
        <f t="shared" si="14"/>
        <v>91.074719999999999</v>
      </c>
      <c r="L308" s="1" t="s">
        <v>28</v>
      </c>
      <c r="M308" s="1" t="s">
        <v>29</v>
      </c>
      <c r="N308" s="6"/>
      <c r="O308" s="6"/>
      <c r="P308" s="1" t="s">
        <v>30</v>
      </c>
      <c r="Q308" s="1" t="s">
        <v>34</v>
      </c>
      <c r="R308" s="6"/>
      <c r="S308" s="6"/>
      <c r="T308" s="1" t="s">
        <v>30</v>
      </c>
      <c r="U308" s="1" t="s">
        <v>32</v>
      </c>
      <c r="V308" s="6"/>
      <c r="W308" s="6"/>
      <c r="X308" s="6" t="s">
        <v>30</v>
      </c>
      <c r="Y308" s="6" t="s">
        <v>33</v>
      </c>
      <c r="Z308" s="6"/>
      <c r="AA308" s="6"/>
      <c r="AB308" s="1" t="s">
        <v>30</v>
      </c>
      <c r="AC308" s="1" t="s">
        <v>34</v>
      </c>
      <c r="AD308" s="6"/>
      <c r="AE308" s="6"/>
      <c r="AF308" s="1" t="s">
        <v>35</v>
      </c>
      <c r="AG308" s="1" t="s">
        <v>29</v>
      </c>
      <c r="AH308" s="6"/>
      <c r="AI308" s="6"/>
      <c r="AJ308" s="1" t="s">
        <v>36</v>
      </c>
      <c r="AK308" s="1" t="s">
        <v>37</v>
      </c>
      <c r="AL308" s="6"/>
      <c r="AM308" s="6"/>
      <c r="AN308" s="1" t="s">
        <v>38</v>
      </c>
      <c r="AO308" s="1" t="s">
        <v>39</v>
      </c>
      <c r="AP308" s="6"/>
      <c r="AQ308" s="6"/>
      <c r="AR308" s="1" t="s">
        <v>40</v>
      </c>
      <c r="AS308" s="1" t="s">
        <v>41</v>
      </c>
      <c r="AT308" s="6"/>
      <c r="AU308" s="6"/>
      <c r="AV308" s="6"/>
      <c r="AW308" s="6"/>
      <c r="AX308" s="6"/>
      <c r="AY308" s="6"/>
      <c r="AZ308" s="1" t="s">
        <v>42</v>
      </c>
      <c r="BA308" s="1" t="s">
        <v>39</v>
      </c>
      <c r="BB308" s="6"/>
      <c r="BC308" s="6"/>
      <c r="BD308" s="1" t="s">
        <v>42</v>
      </c>
      <c r="BE308" s="1" t="s">
        <v>33</v>
      </c>
      <c r="BF308" s="6"/>
      <c r="BG308" s="6"/>
      <c r="BH308" s="1" t="s">
        <v>42</v>
      </c>
      <c r="BI308" s="1" t="s">
        <v>39</v>
      </c>
      <c r="BJ308" s="6"/>
      <c r="BK308" s="11"/>
      <c r="BL308" s="1" t="s">
        <v>43</v>
      </c>
      <c r="BM308" s="1" t="s">
        <v>44</v>
      </c>
      <c r="BN308" s="6"/>
      <c r="BO308" s="6"/>
      <c r="BP308" s="1" t="s">
        <v>45</v>
      </c>
      <c r="BQ308" s="1" t="s">
        <v>44</v>
      </c>
      <c r="BR308" s="6"/>
      <c r="BS308" s="6"/>
      <c r="BT308" s="1" t="s">
        <v>46</v>
      </c>
      <c r="BU308" s="1" t="s">
        <v>47</v>
      </c>
      <c r="BV308" s="6"/>
      <c r="BW308" s="6"/>
      <c r="BX308" s="1" t="s">
        <v>46</v>
      </c>
      <c r="BY308" s="1" t="s">
        <v>41</v>
      </c>
      <c r="BZ308" s="6"/>
      <c r="CA308" s="6"/>
      <c r="CB308" s="1" t="s">
        <v>46</v>
      </c>
      <c r="CC308" s="1" t="s">
        <v>48</v>
      </c>
      <c r="CD308" s="6"/>
      <c r="CE308" s="6"/>
      <c r="CF308" s="1" t="s">
        <v>46</v>
      </c>
      <c r="CG308" s="1" t="s">
        <v>48</v>
      </c>
      <c r="CH308" s="6"/>
      <c r="CI308" s="6"/>
      <c r="CJ308" s="1" t="s">
        <v>46</v>
      </c>
      <c r="CK308" s="1" t="s">
        <v>39</v>
      </c>
      <c r="CL308" s="6"/>
      <c r="CM308" s="6"/>
      <c r="CN308" s="1" t="s">
        <v>49</v>
      </c>
      <c r="CO308" s="1" t="s">
        <v>39</v>
      </c>
      <c r="CP308" s="6"/>
      <c r="CQ308" s="6"/>
      <c r="CR308" s="1" t="s">
        <v>50</v>
      </c>
      <c r="CS308" s="1" t="s">
        <v>51</v>
      </c>
      <c r="CT308" s="6"/>
      <c r="CU308" s="6"/>
      <c r="CV308" s="1" t="s">
        <v>50</v>
      </c>
      <c r="CW308" s="1" t="s">
        <v>39</v>
      </c>
      <c r="CX308" s="6"/>
      <c r="CY308" s="6"/>
      <c r="CZ308" s="1" t="s">
        <v>50</v>
      </c>
      <c r="DA308" s="1" t="s">
        <v>39</v>
      </c>
      <c r="DB308" s="6"/>
      <c r="DC308" s="6"/>
      <c r="DD308" s="1" t="s">
        <v>59</v>
      </c>
      <c r="DE308" s="1" t="s">
        <v>60</v>
      </c>
      <c r="DF308" s="6"/>
      <c r="DG308" s="6"/>
      <c r="DH308" s="1" t="s">
        <v>52</v>
      </c>
      <c r="DI308" s="1" t="s">
        <v>53</v>
      </c>
      <c r="DJ308" s="6"/>
      <c r="DK308" s="6"/>
      <c r="DL308" s="1" t="s">
        <v>31</v>
      </c>
      <c r="DM308" s="11"/>
    </row>
    <row r="309" spans="1:118" ht="15.75" customHeight="1" x14ac:dyDescent="0.25">
      <c r="A309" s="6">
        <v>308</v>
      </c>
      <c r="B309" s="6">
        <v>1</v>
      </c>
      <c r="C309" s="9" t="s">
        <v>470</v>
      </c>
      <c r="D309" s="8" t="s">
        <v>373</v>
      </c>
      <c r="E309" s="6">
        <v>313.29500000000002</v>
      </c>
      <c r="F309" s="6">
        <v>46.451999999999998</v>
      </c>
      <c r="G309" s="6">
        <v>266.84300000000002</v>
      </c>
      <c r="H309" s="10">
        <v>69.750479999999996</v>
      </c>
      <c r="I309" s="3">
        <f t="shared" si="13"/>
        <v>336.59348</v>
      </c>
      <c r="J309" s="3">
        <f t="shared" si="12"/>
        <v>0</v>
      </c>
      <c r="K309" s="3">
        <f t="shared" si="14"/>
        <v>336.59348</v>
      </c>
      <c r="L309" s="1" t="s">
        <v>28</v>
      </c>
      <c r="M309" s="1" t="s">
        <v>29</v>
      </c>
      <c r="N309" s="6"/>
      <c r="O309" s="6"/>
      <c r="P309" s="1" t="s">
        <v>30</v>
      </c>
      <c r="Q309" s="1" t="s">
        <v>34</v>
      </c>
      <c r="R309" s="6"/>
      <c r="S309" s="6"/>
      <c r="T309" s="1" t="s">
        <v>30</v>
      </c>
      <c r="U309" s="1" t="s">
        <v>32</v>
      </c>
      <c r="V309" s="6"/>
      <c r="W309" s="6"/>
      <c r="X309" s="6" t="s">
        <v>30</v>
      </c>
      <c r="Y309" s="6" t="s">
        <v>33</v>
      </c>
      <c r="Z309" s="6"/>
      <c r="AA309" s="6"/>
      <c r="AB309" s="1" t="s">
        <v>30</v>
      </c>
      <c r="AC309" s="1" t="s">
        <v>34</v>
      </c>
      <c r="AD309" s="6"/>
      <c r="AE309" s="6"/>
      <c r="AF309" s="1" t="s">
        <v>35</v>
      </c>
      <c r="AG309" s="1" t="s">
        <v>29</v>
      </c>
      <c r="AH309" s="6"/>
      <c r="AI309" s="6"/>
      <c r="AJ309" s="1" t="s">
        <v>36</v>
      </c>
      <c r="AK309" s="1" t="s">
        <v>37</v>
      </c>
      <c r="AL309" s="6"/>
      <c r="AM309" s="6"/>
      <c r="AN309" s="1" t="s">
        <v>38</v>
      </c>
      <c r="AO309" s="1" t="s">
        <v>39</v>
      </c>
      <c r="AP309" s="6"/>
      <c r="AQ309" s="6"/>
      <c r="AR309" s="1" t="s">
        <v>40</v>
      </c>
      <c r="AS309" s="1" t="s">
        <v>41</v>
      </c>
      <c r="AT309" s="6"/>
      <c r="AU309" s="6"/>
      <c r="AV309" s="6"/>
      <c r="AW309" s="6"/>
      <c r="AX309" s="6"/>
      <c r="AY309" s="6"/>
      <c r="AZ309" s="1" t="s">
        <v>42</v>
      </c>
      <c r="BA309" s="1" t="s">
        <v>39</v>
      </c>
      <c r="BB309" s="6"/>
      <c r="BC309" s="6"/>
      <c r="BD309" s="1" t="s">
        <v>42</v>
      </c>
      <c r="BE309" s="1" t="s">
        <v>33</v>
      </c>
      <c r="BF309" s="6"/>
      <c r="BG309" s="6"/>
      <c r="BH309" s="1" t="s">
        <v>42</v>
      </c>
      <c r="BI309" s="1" t="s">
        <v>39</v>
      </c>
      <c r="BJ309" s="6"/>
      <c r="BK309" s="11"/>
      <c r="BL309" s="1" t="s">
        <v>43</v>
      </c>
      <c r="BM309" s="1" t="s">
        <v>44</v>
      </c>
      <c r="BN309" s="6"/>
      <c r="BO309" s="6"/>
      <c r="BP309" s="1" t="s">
        <v>45</v>
      </c>
      <c r="BQ309" s="1" t="s">
        <v>44</v>
      </c>
      <c r="BR309" s="6"/>
      <c r="BS309" s="6"/>
      <c r="BT309" s="1" t="s">
        <v>46</v>
      </c>
      <c r="BU309" s="1" t="s">
        <v>47</v>
      </c>
      <c r="BV309" s="6"/>
      <c r="BW309" s="6"/>
      <c r="BX309" s="1" t="s">
        <v>46</v>
      </c>
      <c r="BY309" s="1" t="s">
        <v>41</v>
      </c>
      <c r="BZ309" s="6"/>
      <c r="CA309" s="6"/>
      <c r="CB309" s="1" t="s">
        <v>46</v>
      </c>
      <c r="CC309" s="1" t="s">
        <v>48</v>
      </c>
      <c r="CD309" s="6"/>
      <c r="CE309" s="6"/>
      <c r="CF309" s="1" t="s">
        <v>46</v>
      </c>
      <c r="CG309" s="1" t="s">
        <v>48</v>
      </c>
      <c r="CH309" s="6"/>
      <c r="CI309" s="6"/>
      <c r="CJ309" s="1" t="s">
        <v>46</v>
      </c>
      <c r="CK309" s="1" t="s">
        <v>39</v>
      </c>
      <c r="CL309" s="6"/>
      <c r="CM309" s="6"/>
      <c r="CN309" s="1" t="s">
        <v>49</v>
      </c>
      <c r="CO309" s="1" t="s">
        <v>39</v>
      </c>
      <c r="CP309" s="6"/>
      <c r="CQ309" s="6"/>
      <c r="CR309" s="1" t="s">
        <v>50</v>
      </c>
      <c r="CS309" s="1" t="s">
        <v>51</v>
      </c>
      <c r="CT309" s="6"/>
      <c r="CU309" s="6"/>
      <c r="CV309" s="1" t="s">
        <v>50</v>
      </c>
      <c r="CW309" s="1" t="s">
        <v>39</v>
      </c>
      <c r="CX309" s="6"/>
      <c r="CY309" s="6"/>
      <c r="CZ309" s="1" t="s">
        <v>50</v>
      </c>
      <c r="DA309" s="1" t="s">
        <v>39</v>
      </c>
      <c r="DB309" s="6"/>
      <c r="DC309" s="6"/>
      <c r="DD309" s="1" t="s">
        <v>59</v>
      </c>
      <c r="DE309" s="1" t="s">
        <v>60</v>
      </c>
      <c r="DF309" s="6"/>
      <c r="DG309" s="6"/>
      <c r="DH309" s="1" t="s">
        <v>52</v>
      </c>
      <c r="DI309" s="1" t="s">
        <v>53</v>
      </c>
      <c r="DJ309" s="6"/>
      <c r="DK309" s="6"/>
      <c r="DL309" s="1" t="s">
        <v>31</v>
      </c>
      <c r="DM309" s="11"/>
    </row>
    <row r="310" spans="1:118" s="34" customFormat="1" ht="15.75" customHeight="1" x14ac:dyDescent="0.25">
      <c r="A310" s="27">
        <v>309</v>
      </c>
      <c r="B310" s="27">
        <v>1</v>
      </c>
      <c r="C310" s="28" t="s">
        <v>471</v>
      </c>
      <c r="D310" s="29" t="s">
        <v>373</v>
      </c>
      <c r="E310" s="27">
        <v>9.8130000000000006</v>
      </c>
      <c r="F310" s="27">
        <v>422.04199999999997</v>
      </c>
      <c r="G310" s="27">
        <v>-758.85199999999998</v>
      </c>
      <c r="H310" s="30">
        <v>35.094839999999998</v>
      </c>
      <c r="I310" s="31">
        <f t="shared" si="13"/>
        <v>-723.75716</v>
      </c>
      <c r="J310" s="31">
        <f t="shared" si="12"/>
        <v>0</v>
      </c>
      <c r="K310" s="3">
        <f t="shared" si="14"/>
        <v>-723.75716</v>
      </c>
      <c r="L310" s="32" t="s">
        <v>28</v>
      </c>
      <c r="M310" s="32" t="s">
        <v>29</v>
      </c>
      <c r="N310" s="27"/>
      <c r="O310" s="27"/>
      <c r="P310" s="32" t="s">
        <v>30</v>
      </c>
      <c r="Q310" s="32" t="s">
        <v>34</v>
      </c>
      <c r="R310" s="27"/>
      <c r="S310" s="27"/>
      <c r="T310" s="32" t="s">
        <v>30</v>
      </c>
      <c r="U310" s="32" t="s">
        <v>32</v>
      </c>
      <c r="V310" s="27"/>
      <c r="W310" s="27"/>
      <c r="X310" s="27" t="s">
        <v>30</v>
      </c>
      <c r="Y310" s="27" t="s">
        <v>33</v>
      </c>
      <c r="Z310" s="27"/>
      <c r="AA310" s="27"/>
      <c r="AB310" s="32" t="s">
        <v>30</v>
      </c>
      <c r="AC310" s="32" t="s">
        <v>34</v>
      </c>
      <c r="AD310" s="27"/>
      <c r="AE310" s="27"/>
      <c r="AF310" s="32" t="s">
        <v>35</v>
      </c>
      <c r="AG310" s="32" t="s">
        <v>29</v>
      </c>
      <c r="AH310" s="27"/>
      <c r="AI310" s="27"/>
      <c r="AJ310" s="32" t="s">
        <v>36</v>
      </c>
      <c r="AK310" s="32" t="s">
        <v>37</v>
      </c>
      <c r="AL310" s="27"/>
      <c r="AM310" s="27"/>
      <c r="AN310" s="32" t="s">
        <v>38</v>
      </c>
      <c r="AO310" s="32" t="s">
        <v>39</v>
      </c>
      <c r="AP310" s="27"/>
      <c r="AQ310" s="27"/>
      <c r="AR310" s="32" t="s">
        <v>40</v>
      </c>
      <c r="AS310" s="32" t="s">
        <v>41</v>
      </c>
      <c r="AT310" s="27"/>
      <c r="AU310" s="27"/>
      <c r="AV310" s="27"/>
      <c r="AW310" s="27"/>
      <c r="AX310" s="27"/>
      <c r="AY310" s="27"/>
      <c r="AZ310" s="32" t="s">
        <v>42</v>
      </c>
      <c r="BA310" s="32" t="s">
        <v>39</v>
      </c>
      <c r="BB310" s="27"/>
      <c r="BC310" s="27"/>
      <c r="BD310" s="32" t="s">
        <v>42</v>
      </c>
      <c r="BE310" s="32" t="s">
        <v>33</v>
      </c>
      <c r="BF310" s="27"/>
      <c r="BG310" s="27"/>
      <c r="BH310" s="32" t="s">
        <v>42</v>
      </c>
      <c r="BI310" s="32" t="s">
        <v>39</v>
      </c>
      <c r="BJ310" s="27"/>
      <c r="BK310" s="33"/>
      <c r="BL310" s="32" t="s">
        <v>43</v>
      </c>
      <c r="BM310" s="32" t="s">
        <v>44</v>
      </c>
      <c r="BN310" s="27"/>
      <c r="BO310" s="27"/>
      <c r="BP310" s="32" t="s">
        <v>45</v>
      </c>
      <c r="BQ310" s="32" t="s">
        <v>44</v>
      </c>
      <c r="BR310" s="27"/>
      <c r="BS310" s="27"/>
      <c r="BT310" s="32" t="s">
        <v>46</v>
      </c>
      <c r="BU310" s="32" t="s">
        <v>47</v>
      </c>
      <c r="BV310" s="27"/>
      <c r="BW310" s="27"/>
      <c r="BX310" s="32" t="s">
        <v>46</v>
      </c>
      <c r="BY310" s="32" t="s">
        <v>41</v>
      </c>
      <c r="BZ310" s="27"/>
      <c r="CA310" s="27"/>
      <c r="CB310" s="32" t="s">
        <v>46</v>
      </c>
      <c r="CC310" s="32" t="s">
        <v>48</v>
      </c>
      <c r="CD310" s="27"/>
      <c r="CE310" s="27"/>
      <c r="CF310" s="32" t="s">
        <v>46</v>
      </c>
      <c r="CG310" s="32" t="s">
        <v>48</v>
      </c>
      <c r="CH310" s="27"/>
      <c r="CI310" s="27"/>
      <c r="CJ310" s="32" t="s">
        <v>46</v>
      </c>
      <c r="CK310" s="32" t="s">
        <v>39</v>
      </c>
      <c r="CL310" s="27"/>
      <c r="CM310" s="27"/>
      <c r="CN310" s="32" t="s">
        <v>49</v>
      </c>
      <c r="CO310" s="32" t="s">
        <v>39</v>
      </c>
      <c r="CP310" s="27"/>
      <c r="CQ310" s="27"/>
      <c r="CR310" s="32" t="s">
        <v>50</v>
      </c>
      <c r="CS310" s="32" t="s">
        <v>51</v>
      </c>
      <c r="CT310" s="27"/>
      <c r="CU310" s="27"/>
      <c r="CV310" s="32" t="s">
        <v>50</v>
      </c>
      <c r="CW310" s="32" t="s">
        <v>39</v>
      </c>
      <c r="CX310" s="27"/>
      <c r="CY310" s="27"/>
      <c r="CZ310" s="32" t="s">
        <v>50</v>
      </c>
      <c r="DA310" s="32" t="s">
        <v>39</v>
      </c>
      <c r="DB310" s="27"/>
      <c r="DC310" s="27"/>
      <c r="DD310" s="32" t="s">
        <v>59</v>
      </c>
      <c r="DE310" s="32" t="s">
        <v>60</v>
      </c>
      <c r="DF310" s="27"/>
      <c r="DG310" s="27"/>
      <c r="DH310" s="32" t="s">
        <v>52</v>
      </c>
      <c r="DI310" s="32" t="s">
        <v>53</v>
      </c>
      <c r="DJ310" s="27"/>
      <c r="DK310" s="27"/>
      <c r="DL310" s="1" t="s">
        <v>31</v>
      </c>
      <c r="DM310" s="33"/>
    </row>
    <row r="311" spans="1:118" s="34" customFormat="1" ht="15.75" customHeight="1" x14ac:dyDescent="0.25">
      <c r="A311" s="27">
        <v>310</v>
      </c>
      <c r="B311" s="27">
        <v>1</v>
      </c>
      <c r="C311" s="28" t="s">
        <v>472</v>
      </c>
      <c r="D311" s="29" t="s">
        <v>373</v>
      </c>
      <c r="E311" s="27">
        <v>188.756</v>
      </c>
      <c r="F311" s="27">
        <v>11.25</v>
      </c>
      <c r="G311" s="27">
        <v>-204.02600000000001</v>
      </c>
      <c r="H311" s="30">
        <v>76.255679999999998</v>
      </c>
      <c r="I311" s="31">
        <f t="shared" si="13"/>
        <v>-127.77032000000001</v>
      </c>
      <c r="J311" s="31">
        <f t="shared" si="12"/>
        <v>0</v>
      </c>
      <c r="K311" s="3">
        <f t="shared" si="14"/>
        <v>-127.77032000000001</v>
      </c>
      <c r="L311" s="32" t="s">
        <v>28</v>
      </c>
      <c r="M311" s="32" t="s">
        <v>29</v>
      </c>
      <c r="N311" s="27"/>
      <c r="O311" s="27"/>
      <c r="P311" s="32" t="s">
        <v>30</v>
      </c>
      <c r="Q311" s="32" t="s">
        <v>34</v>
      </c>
      <c r="R311" s="27"/>
      <c r="S311" s="27"/>
      <c r="T311" s="32" t="s">
        <v>30</v>
      </c>
      <c r="U311" s="32" t="s">
        <v>32</v>
      </c>
      <c r="V311" s="27"/>
      <c r="W311" s="27"/>
      <c r="X311" s="27" t="s">
        <v>30</v>
      </c>
      <c r="Y311" s="27" t="s">
        <v>33</v>
      </c>
      <c r="Z311" s="27"/>
      <c r="AA311" s="27"/>
      <c r="AB311" s="32" t="s">
        <v>30</v>
      </c>
      <c r="AC311" s="32" t="s">
        <v>34</v>
      </c>
      <c r="AD311" s="27"/>
      <c r="AE311" s="27"/>
      <c r="AF311" s="32" t="s">
        <v>35</v>
      </c>
      <c r="AG311" s="32" t="s">
        <v>29</v>
      </c>
      <c r="AH311" s="27"/>
      <c r="AI311" s="27"/>
      <c r="AJ311" s="32" t="s">
        <v>36</v>
      </c>
      <c r="AK311" s="32" t="s">
        <v>37</v>
      </c>
      <c r="AL311" s="27"/>
      <c r="AM311" s="27"/>
      <c r="AN311" s="32" t="s">
        <v>38</v>
      </c>
      <c r="AO311" s="32" t="s">
        <v>39</v>
      </c>
      <c r="AP311" s="27"/>
      <c r="AQ311" s="27"/>
      <c r="AR311" s="32" t="s">
        <v>40</v>
      </c>
      <c r="AS311" s="32" t="s">
        <v>41</v>
      </c>
      <c r="AT311" s="27"/>
      <c r="AU311" s="27"/>
      <c r="AV311" s="27"/>
      <c r="AW311" s="27"/>
      <c r="AX311" s="27"/>
      <c r="AY311" s="27"/>
      <c r="AZ311" s="32" t="s">
        <v>42</v>
      </c>
      <c r="BA311" s="32" t="s">
        <v>39</v>
      </c>
      <c r="BB311" s="27"/>
      <c r="BC311" s="27"/>
      <c r="BD311" s="32" t="s">
        <v>42</v>
      </c>
      <c r="BE311" s="32" t="s">
        <v>33</v>
      </c>
      <c r="BF311" s="27"/>
      <c r="BG311" s="27"/>
      <c r="BH311" s="32" t="s">
        <v>42</v>
      </c>
      <c r="BI311" s="32" t="s">
        <v>39</v>
      </c>
      <c r="BJ311" s="27"/>
      <c r="BK311" s="33"/>
      <c r="BL311" s="32" t="s">
        <v>43</v>
      </c>
      <c r="BM311" s="32" t="s">
        <v>44</v>
      </c>
      <c r="BN311" s="27"/>
      <c r="BO311" s="27"/>
      <c r="BP311" s="32" t="s">
        <v>45</v>
      </c>
      <c r="BQ311" s="32" t="s">
        <v>44</v>
      </c>
      <c r="BR311" s="27"/>
      <c r="BS311" s="27"/>
      <c r="BT311" s="32" t="s">
        <v>46</v>
      </c>
      <c r="BU311" s="32" t="s">
        <v>47</v>
      </c>
      <c r="BV311" s="27"/>
      <c r="BW311" s="27"/>
      <c r="BX311" s="32" t="s">
        <v>46</v>
      </c>
      <c r="BY311" s="32" t="s">
        <v>41</v>
      </c>
      <c r="BZ311" s="27"/>
      <c r="CA311" s="27"/>
      <c r="CB311" s="32" t="s">
        <v>46</v>
      </c>
      <c r="CC311" s="32" t="s">
        <v>48</v>
      </c>
      <c r="CD311" s="27"/>
      <c r="CE311" s="27"/>
      <c r="CF311" s="32" t="s">
        <v>46</v>
      </c>
      <c r="CG311" s="32" t="s">
        <v>48</v>
      </c>
      <c r="CH311" s="27"/>
      <c r="CI311" s="27"/>
      <c r="CJ311" s="32" t="s">
        <v>46</v>
      </c>
      <c r="CK311" s="32" t="s">
        <v>39</v>
      </c>
      <c r="CL311" s="27"/>
      <c r="CM311" s="27"/>
      <c r="CN311" s="32" t="s">
        <v>49</v>
      </c>
      <c r="CO311" s="32" t="s">
        <v>39</v>
      </c>
      <c r="CP311" s="27"/>
      <c r="CQ311" s="27"/>
      <c r="CR311" s="32" t="s">
        <v>50</v>
      </c>
      <c r="CS311" s="32" t="s">
        <v>51</v>
      </c>
      <c r="CT311" s="27"/>
      <c r="CU311" s="27"/>
      <c r="CV311" s="32" t="s">
        <v>50</v>
      </c>
      <c r="CW311" s="32" t="s">
        <v>39</v>
      </c>
      <c r="CX311" s="27"/>
      <c r="CY311" s="27"/>
      <c r="CZ311" s="32" t="s">
        <v>50</v>
      </c>
      <c r="DA311" s="32" t="s">
        <v>39</v>
      </c>
      <c r="DB311" s="27"/>
      <c r="DC311" s="27"/>
      <c r="DD311" s="32" t="s">
        <v>59</v>
      </c>
      <c r="DE311" s="32" t="s">
        <v>60</v>
      </c>
      <c r="DF311" s="27"/>
      <c r="DG311" s="27"/>
      <c r="DH311" s="32" t="s">
        <v>52</v>
      </c>
      <c r="DI311" s="32" t="s">
        <v>53</v>
      </c>
      <c r="DJ311" s="27"/>
      <c r="DK311" s="27"/>
      <c r="DL311" s="1" t="s">
        <v>31</v>
      </c>
      <c r="DM311" s="33"/>
    </row>
    <row r="312" spans="1:118" ht="15.75" customHeight="1" x14ac:dyDescent="0.25">
      <c r="A312" s="6">
        <v>311</v>
      </c>
      <c r="B312" s="6">
        <v>1</v>
      </c>
      <c r="C312" s="9" t="s">
        <v>473</v>
      </c>
      <c r="D312" s="8" t="s">
        <v>373</v>
      </c>
      <c r="E312" s="6">
        <v>80.274000000000001</v>
      </c>
      <c r="F312" s="6">
        <v>0</v>
      </c>
      <c r="G312" s="6">
        <v>80.274000000000001</v>
      </c>
      <c r="H312" s="10">
        <v>27.364920000000001</v>
      </c>
      <c r="I312" s="3">
        <f t="shared" si="13"/>
        <v>107.63892</v>
      </c>
      <c r="J312" s="3">
        <f t="shared" si="12"/>
        <v>0</v>
      </c>
      <c r="K312" s="3">
        <f t="shared" si="14"/>
        <v>107.63892</v>
      </c>
      <c r="L312" s="1" t="s">
        <v>28</v>
      </c>
      <c r="M312" s="1" t="s">
        <v>29</v>
      </c>
      <c r="N312" s="6"/>
      <c r="O312" s="6"/>
      <c r="P312" s="1" t="s">
        <v>30</v>
      </c>
      <c r="Q312" s="1" t="s">
        <v>34</v>
      </c>
      <c r="R312" s="6"/>
      <c r="S312" s="6"/>
      <c r="T312" s="1" t="s">
        <v>30</v>
      </c>
      <c r="U312" s="1" t="s">
        <v>32</v>
      </c>
      <c r="V312" s="6"/>
      <c r="W312" s="6"/>
      <c r="X312" s="6" t="s">
        <v>30</v>
      </c>
      <c r="Y312" s="6" t="s">
        <v>33</v>
      </c>
      <c r="Z312" s="6"/>
      <c r="AA312" s="6"/>
      <c r="AB312" s="1" t="s">
        <v>30</v>
      </c>
      <c r="AC312" s="1" t="s">
        <v>34</v>
      </c>
      <c r="AD312" s="6"/>
      <c r="AE312" s="6"/>
      <c r="AF312" s="1" t="s">
        <v>35</v>
      </c>
      <c r="AG312" s="1" t="s">
        <v>29</v>
      </c>
      <c r="AH312" s="6"/>
      <c r="AI312" s="6"/>
      <c r="AJ312" s="1" t="s">
        <v>36</v>
      </c>
      <c r="AK312" s="1" t="s">
        <v>37</v>
      </c>
      <c r="AL312" s="6"/>
      <c r="AM312" s="6"/>
      <c r="AN312" s="1" t="s">
        <v>38</v>
      </c>
      <c r="AO312" s="1" t="s">
        <v>39</v>
      </c>
      <c r="AP312" s="6"/>
      <c r="AQ312" s="6"/>
      <c r="AR312" s="1" t="s">
        <v>40</v>
      </c>
      <c r="AS312" s="1" t="s">
        <v>41</v>
      </c>
      <c r="AT312" s="6"/>
      <c r="AU312" s="6"/>
      <c r="AV312" s="6"/>
      <c r="AW312" s="6"/>
      <c r="AX312" s="6"/>
      <c r="AY312" s="6"/>
      <c r="AZ312" s="1" t="s">
        <v>42</v>
      </c>
      <c r="BA312" s="1" t="s">
        <v>39</v>
      </c>
      <c r="BB312" s="6"/>
      <c r="BC312" s="6"/>
      <c r="BD312" s="1" t="s">
        <v>42</v>
      </c>
      <c r="BE312" s="1" t="s">
        <v>33</v>
      </c>
      <c r="BF312" s="6"/>
      <c r="BG312" s="6"/>
      <c r="BH312" s="1" t="s">
        <v>42</v>
      </c>
      <c r="BI312" s="1" t="s">
        <v>39</v>
      </c>
      <c r="BJ312" s="6"/>
      <c r="BK312" s="11"/>
      <c r="BL312" s="1" t="s">
        <v>43</v>
      </c>
      <c r="BM312" s="1" t="s">
        <v>44</v>
      </c>
      <c r="BN312" s="6"/>
      <c r="BO312" s="6"/>
      <c r="BP312" s="1" t="s">
        <v>45</v>
      </c>
      <c r="BQ312" s="1" t="s">
        <v>44</v>
      </c>
      <c r="BR312" s="6"/>
      <c r="BS312" s="6"/>
      <c r="BT312" s="1" t="s">
        <v>46</v>
      </c>
      <c r="BU312" s="1" t="s">
        <v>47</v>
      </c>
      <c r="BV312" s="6"/>
      <c r="BW312" s="6"/>
      <c r="BX312" s="1" t="s">
        <v>46</v>
      </c>
      <c r="BY312" s="1" t="s">
        <v>41</v>
      </c>
      <c r="BZ312" s="6"/>
      <c r="CA312" s="6"/>
      <c r="CB312" s="1" t="s">
        <v>46</v>
      </c>
      <c r="CC312" s="1" t="s">
        <v>48</v>
      </c>
      <c r="CD312" s="6"/>
      <c r="CE312" s="6"/>
      <c r="CF312" s="1" t="s">
        <v>46</v>
      </c>
      <c r="CG312" s="1" t="s">
        <v>48</v>
      </c>
      <c r="CH312" s="6"/>
      <c r="CI312" s="6"/>
      <c r="CJ312" s="1" t="s">
        <v>46</v>
      </c>
      <c r="CK312" s="1" t="s">
        <v>39</v>
      </c>
      <c r="CL312" s="6"/>
      <c r="CM312" s="6"/>
      <c r="CN312" s="1" t="s">
        <v>49</v>
      </c>
      <c r="CO312" s="1" t="s">
        <v>39</v>
      </c>
      <c r="CP312" s="6"/>
      <c r="CQ312" s="6"/>
      <c r="CR312" s="1" t="s">
        <v>50</v>
      </c>
      <c r="CS312" s="1" t="s">
        <v>51</v>
      </c>
      <c r="CT312" s="6"/>
      <c r="CU312" s="6"/>
      <c r="CV312" s="1" t="s">
        <v>50</v>
      </c>
      <c r="CW312" s="1" t="s">
        <v>39</v>
      </c>
      <c r="CX312" s="6"/>
      <c r="CY312" s="6"/>
      <c r="CZ312" s="1" t="s">
        <v>50</v>
      </c>
      <c r="DA312" s="1" t="s">
        <v>39</v>
      </c>
      <c r="DB312" s="6"/>
      <c r="DC312" s="6"/>
      <c r="DD312" s="1" t="s">
        <v>59</v>
      </c>
      <c r="DE312" s="1" t="s">
        <v>60</v>
      </c>
      <c r="DF312" s="6"/>
      <c r="DG312" s="6"/>
      <c r="DH312" s="1" t="s">
        <v>52</v>
      </c>
      <c r="DI312" s="1" t="s">
        <v>53</v>
      </c>
      <c r="DJ312" s="6"/>
      <c r="DK312" s="6"/>
      <c r="DL312" s="1" t="s">
        <v>31</v>
      </c>
      <c r="DM312" s="11"/>
    </row>
    <row r="313" spans="1:118" ht="15.75" customHeight="1" x14ac:dyDescent="0.25">
      <c r="A313" s="6">
        <v>312</v>
      </c>
      <c r="B313" s="6">
        <v>1</v>
      </c>
      <c r="C313" s="9" t="s">
        <v>274</v>
      </c>
      <c r="D313" s="8" t="s">
        <v>373</v>
      </c>
      <c r="E313" s="6">
        <v>-33.39</v>
      </c>
      <c r="F313" s="6">
        <v>3.67</v>
      </c>
      <c r="G313" s="6">
        <v>-37.06</v>
      </c>
      <c r="H313" s="10">
        <v>37.60248</v>
      </c>
      <c r="I313" s="3">
        <f t="shared" si="13"/>
        <v>0.54247999999999763</v>
      </c>
      <c r="J313" s="3">
        <f t="shared" si="12"/>
        <v>0</v>
      </c>
      <c r="K313" s="3">
        <f t="shared" si="14"/>
        <v>0.54247999999999763</v>
      </c>
      <c r="L313" s="1" t="s">
        <v>28</v>
      </c>
      <c r="M313" s="1" t="s">
        <v>29</v>
      </c>
      <c r="N313" s="6"/>
      <c r="O313" s="6"/>
      <c r="P313" s="1" t="s">
        <v>30</v>
      </c>
      <c r="Q313" s="1" t="s">
        <v>34</v>
      </c>
      <c r="R313" s="6"/>
      <c r="S313" s="6"/>
      <c r="T313" s="1" t="s">
        <v>30</v>
      </c>
      <c r="U313" s="1" t="s">
        <v>32</v>
      </c>
      <c r="V313" s="6"/>
      <c r="W313" s="6"/>
      <c r="X313" s="6" t="s">
        <v>30</v>
      </c>
      <c r="Y313" s="6" t="s">
        <v>33</v>
      </c>
      <c r="Z313" s="6"/>
      <c r="AA313" s="6"/>
      <c r="AB313" s="1" t="s">
        <v>30</v>
      </c>
      <c r="AC313" s="1" t="s">
        <v>34</v>
      </c>
      <c r="AD313" s="6"/>
      <c r="AE313" s="6"/>
      <c r="AF313" s="1" t="s">
        <v>35</v>
      </c>
      <c r="AG313" s="1" t="s">
        <v>29</v>
      </c>
      <c r="AH313" s="6"/>
      <c r="AI313" s="6"/>
      <c r="AJ313" s="1" t="s">
        <v>36</v>
      </c>
      <c r="AK313" s="1" t="s">
        <v>37</v>
      </c>
      <c r="AL313" s="6"/>
      <c r="AM313" s="6"/>
      <c r="AN313" s="1" t="s">
        <v>38</v>
      </c>
      <c r="AO313" s="1" t="s">
        <v>39</v>
      </c>
      <c r="AP313" s="6"/>
      <c r="AQ313" s="6"/>
      <c r="AR313" s="1" t="s">
        <v>40</v>
      </c>
      <c r="AS313" s="1" t="s">
        <v>41</v>
      </c>
      <c r="AT313" s="6"/>
      <c r="AU313" s="6"/>
      <c r="AV313" s="6"/>
      <c r="AW313" s="6"/>
      <c r="AX313" s="6"/>
      <c r="AY313" s="6"/>
      <c r="AZ313" s="1" t="s">
        <v>42</v>
      </c>
      <c r="BA313" s="1" t="s">
        <v>39</v>
      </c>
      <c r="BB313" s="6"/>
      <c r="BC313" s="6"/>
      <c r="BD313" s="1" t="s">
        <v>42</v>
      </c>
      <c r="BE313" s="1" t="s">
        <v>33</v>
      </c>
      <c r="BF313" s="6"/>
      <c r="BG313" s="6"/>
      <c r="BH313" s="1" t="s">
        <v>42</v>
      </c>
      <c r="BI313" s="1" t="s">
        <v>39</v>
      </c>
      <c r="BJ313" s="6"/>
      <c r="BK313" s="11"/>
      <c r="BL313" s="1" t="s">
        <v>43</v>
      </c>
      <c r="BM313" s="1" t="s">
        <v>44</v>
      </c>
      <c r="BN313" s="6"/>
      <c r="BO313" s="6"/>
      <c r="BP313" s="1" t="s">
        <v>45</v>
      </c>
      <c r="BQ313" s="1" t="s">
        <v>44</v>
      </c>
      <c r="BR313" s="6"/>
      <c r="BS313" s="6"/>
      <c r="BT313" s="1" t="s">
        <v>46</v>
      </c>
      <c r="BU313" s="1" t="s">
        <v>47</v>
      </c>
      <c r="BV313" s="6"/>
      <c r="BW313" s="6"/>
      <c r="BX313" s="1" t="s">
        <v>46</v>
      </c>
      <c r="BY313" s="1" t="s">
        <v>41</v>
      </c>
      <c r="BZ313" s="6"/>
      <c r="CA313" s="6"/>
      <c r="CB313" s="1" t="s">
        <v>46</v>
      </c>
      <c r="CC313" s="1" t="s">
        <v>48</v>
      </c>
      <c r="CD313" s="6"/>
      <c r="CE313" s="6"/>
      <c r="CF313" s="1" t="s">
        <v>46</v>
      </c>
      <c r="CG313" s="1" t="s">
        <v>48</v>
      </c>
      <c r="CH313" s="6"/>
      <c r="CI313" s="6"/>
      <c r="CJ313" s="1" t="s">
        <v>46</v>
      </c>
      <c r="CK313" s="1" t="s">
        <v>39</v>
      </c>
      <c r="CL313" s="6"/>
      <c r="CM313" s="6"/>
      <c r="CN313" s="1" t="s">
        <v>49</v>
      </c>
      <c r="CO313" s="1" t="s">
        <v>39</v>
      </c>
      <c r="CP313" s="6"/>
      <c r="CQ313" s="6"/>
      <c r="CR313" s="1" t="s">
        <v>50</v>
      </c>
      <c r="CS313" s="1" t="s">
        <v>51</v>
      </c>
      <c r="CT313" s="6"/>
      <c r="CU313" s="6"/>
      <c r="CV313" s="1" t="s">
        <v>50</v>
      </c>
      <c r="CW313" s="1" t="s">
        <v>39</v>
      </c>
      <c r="CX313" s="6"/>
      <c r="CY313" s="6"/>
      <c r="CZ313" s="1" t="s">
        <v>50</v>
      </c>
      <c r="DA313" s="1" t="s">
        <v>39</v>
      </c>
      <c r="DB313" s="6"/>
      <c r="DC313" s="6"/>
      <c r="DD313" s="1" t="s">
        <v>59</v>
      </c>
      <c r="DE313" s="1" t="s">
        <v>60</v>
      </c>
      <c r="DF313" s="6"/>
      <c r="DG313" s="6"/>
      <c r="DH313" s="1" t="s">
        <v>52</v>
      </c>
      <c r="DI313" s="1" t="s">
        <v>53</v>
      </c>
      <c r="DJ313" s="6"/>
      <c r="DK313" s="6"/>
      <c r="DL313" s="1" t="s">
        <v>31</v>
      </c>
      <c r="DM313" s="11"/>
    </row>
    <row r="314" spans="1:118" s="34" customFormat="1" ht="15.75" customHeight="1" x14ac:dyDescent="0.25">
      <c r="A314" s="27">
        <v>313</v>
      </c>
      <c r="B314" s="27">
        <v>1</v>
      </c>
      <c r="C314" s="28" t="s">
        <v>275</v>
      </c>
      <c r="D314" s="29" t="s">
        <v>373</v>
      </c>
      <c r="E314" s="27">
        <v>-114.965</v>
      </c>
      <c r="F314" s="27">
        <v>4.3070000000000004</v>
      </c>
      <c r="G314" s="27">
        <v>-130.15799999999999</v>
      </c>
      <c r="H314" s="30">
        <v>104.55444</v>
      </c>
      <c r="I314" s="31">
        <f t="shared" si="13"/>
        <v>-25.603559999999987</v>
      </c>
      <c r="J314" s="31">
        <f t="shared" si="12"/>
        <v>0</v>
      </c>
      <c r="K314" s="3">
        <f t="shared" si="14"/>
        <v>-25.603559999999987</v>
      </c>
      <c r="L314" s="32" t="s">
        <v>28</v>
      </c>
      <c r="M314" s="32" t="s">
        <v>29</v>
      </c>
      <c r="N314" s="27"/>
      <c r="O314" s="27"/>
      <c r="P314" s="32" t="s">
        <v>30</v>
      </c>
      <c r="Q314" s="32" t="s">
        <v>34</v>
      </c>
      <c r="R314" s="27"/>
      <c r="S314" s="27"/>
      <c r="T314" s="32" t="s">
        <v>30</v>
      </c>
      <c r="U314" s="32" t="s">
        <v>32</v>
      </c>
      <c r="V314" s="27"/>
      <c r="W314" s="27"/>
      <c r="X314" s="27" t="s">
        <v>30</v>
      </c>
      <c r="Y314" s="27" t="s">
        <v>33</v>
      </c>
      <c r="Z314" s="27"/>
      <c r="AA314" s="27"/>
      <c r="AB314" s="32" t="s">
        <v>30</v>
      </c>
      <c r="AC314" s="32" t="s">
        <v>34</v>
      </c>
      <c r="AD314" s="27"/>
      <c r="AE314" s="27"/>
      <c r="AF314" s="32" t="s">
        <v>35</v>
      </c>
      <c r="AG314" s="32" t="s">
        <v>29</v>
      </c>
      <c r="AH314" s="27"/>
      <c r="AI314" s="27"/>
      <c r="AJ314" s="32" t="s">
        <v>36</v>
      </c>
      <c r="AK314" s="32" t="s">
        <v>37</v>
      </c>
      <c r="AL314" s="27"/>
      <c r="AM314" s="27"/>
      <c r="AN314" s="32" t="s">
        <v>38</v>
      </c>
      <c r="AO314" s="32" t="s">
        <v>39</v>
      </c>
      <c r="AP314" s="27"/>
      <c r="AQ314" s="27"/>
      <c r="AR314" s="32" t="s">
        <v>40</v>
      </c>
      <c r="AS314" s="32" t="s">
        <v>41</v>
      </c>
      <c r="AT314" s="27"/>
      <c r="AU314" s="27"/>
      <c r="AV314" s="27"/>
      <c r="AW314" s="27"/>
      <c r="AX314" s="27"/>
      <c r="AY314" s="27"/>
      <c r="AZ314" s="32" t="s">
        <v>42</v>
      </c>
      <c r="BA314" s="32" t="s">
        <v>39</v>
      </c>
      <c r="BB314" s="27"/>
      <c r="BC314" s="27"/>
      <c r="BD314" s="32" t="s">
        <v>42</v>
      </c>
      <c r="BE314" s="32" t="s">
        <v>33</v>
      </c>
      <c r="BF314" s="27"/>
      <c r="BG314" s="27"/>
      <c r="BH314" s="32" t="s">
        <v>42</v>
      </c>
      <c r="BI314" s="32" t="s">
        <v>39</v>
      </c>
      <c r="BJ314" s="27"/>
      <c r="BK314" s="33"/>
      <c r="BL314" s="32" t="s">
        <v>43</v>
      </c>
      <c r="BM314" s="32" t="s">
        <v>44</v>
      </c>
      <c r="BN314" s="27"/>
      <c r="BO314" s="27"/>
      <c r="BP314" s="32" t="s">
        <v>45</v>
      </c>
      <c r="BQ314" s="32" t="s">
        <v>44</v>
      </c>
      <c r="BR314" s="27"/>
      <c r="BS314" s="27"/>
      <c r="BT314" s="32" t="s">
        <v>46</v>
      </c>
      <c r="BU314" s="32" t="s">
        <v>47</v>
      </c>
      <c r="BV314" s="27"/>
      <c r="BW314" s="27"/>
      <c r="BX314" s="32" t="s">
        <v>46</v>
      </c>
      <c r="BY314" s="32" t="s">
        <v>41</v>
      </c>
      <c r="BZ314" s="27"/>
      <c r="CA314" s="27"/>
      <c r="CB314" s="32" t="s">
        <v>46</v>
      </c>
      <c r="CC314" s="32" t="s">
        <v>48</v>
      </c>
      <c r="CD314" s="27"/>
      <c r="CE314" s="27"/>
      <c r="CF314" s="32" t="s">
        <v>46</v>
      </c>
      <c r="CG314" s="32" t="s">
        <v>48</v>
      </c>
      <c r="CH314" s="27"/>
      <c r="CI314" s="27"/>
      <c r="CJ314" s="32" t="s">
        <v>46</v>
      </c>
      <c r="CK314" s="32" t="s">
        <v>39</v>
      </c>
      <c r="CL314" s="27"/>
      <c r="CM314" s="27"/>
      <c r="CN314" s="32" t="s">
        <v>49</v>
      </c>
      <c r="CO314" s="32" t="s">
        <v>39</v>
      </c>
      <c r="CP314" s="27"/>
      <c r="CQ314" s="27"/>
      <c r="CR314" s="32" t="s">
        <v>50</v>
      </c>
      <c r="CS314" s="32" t="s">
        <v>51</v>
      </c>
      <c r="CT314" s="27"/>
      <c r="CU314" s="27"/>
      <c r="CV314" s="32" t="s">
        <v>50</v>
      </c>
      <c r="CW314" s="32" t="s">
        <v>39</v>
      </c>
      <c r="CX314" s="27"/>
      <c r="CY314" s="27"/>
      <c r="CZ314" s="32" t="s">
        <v>50</v>
      </c>
      <c r="DA314" s="32" t="s">
        <v>39</v>
      </c>
      <c r="DB314" s="27"/>
      <c r="DC314" s="27"/>
      <c r="DD314" s="32" t="s">
        <v>59</v>
      </c>
      <c r="DE314" s="32" t="s">
        <v>60</v>
      </c>
      <c r="DF314" s="27"/>
      <c r="DG314" s="27"/>
      <c r="DH314" s="32" t="s">
        <v>52</v>
      </c>
      <c r="DI314" s="32" t="s">
        <v>53</v>
      </c>
      <c r="DJ314" s="27"/>
      <c r="DK314" s="27"/>
      <c r="DL314" s="1" t="s">
        <v>31</v>
      </c>
      <c r="DM314" s="33"/>
    </row>
    <row r="315" spans="1:118" ht="15.75" customHeight="1" x14ac:dyDescent="0.25">
      <c r="A315" s="6">
        <v>314</v>
      </c>
      <c r="B315" s="6">
        <v>1</v>
      </c>
      <c r="C315" s="9" t="s">
        <v>276</v>
      </c>
      <c r="D315" s="8" t="s">
        <v>373</v>
      </c>
      <c r="E315" s="6">
        <v>156.90700000000001</v>
      </c>
      <c r="F315" s="6">
        <v>246.11600000000001</v>
      </c>
      <c r="G315" s="6">
        <v>-91.043999999999997</v>
      </c>
      <c r="H315" s="10">
        <v>97.140479999999997</v>
      </c>
      <c r="I315" s="3">
        <f t="shared" si="13"/>
        <v>6.0964799999999997</v>
      </c>
      <c r="J315" s="3">
        <f t="shared" si="12"/>
        <v>0</v>
      </c>
      <c r="K315" s="3">
        <f t="shared" si="14"/>
        <v>6.0964799999999997</v>
      </c>
      <c r="L315" s="1" t="s">
        <v>28</v>
      </c>
      <c r="M315" s="1" t="s">
        <v>29</v>
      </c>
      <c r="N315" s="6"/>
      <c r="O315" s="6"/>
      <c r="P315" s="1" t="s">
        <v>30</v>
      </c>
      <c r="Q315" s="1" t="s">
        <v>34</v>
      </c>
      <c r="R315" s="6"/>
      <c r="S315" s="6"/>
      <c r="T315" s="1" t="s">
        <v>30</v>
      </c>
      <c r="U315" s="1" t="s">
        <v>32</v>
      </c>
      <c r="V315" s="6"/>
      <c r="W315" s="6"/>
      <c r="X315" s="6" t="s">
        <v>30</v>
      </c>
      <c r="Y315" s="6" t="s">
        <v>33</v>
      </c>
      <c r="Z315" s="6"/>
      <c r="AA315" s="6"/>
      <c r="AB315" s="1" t="s">
        <v>30</v>
      </c>
      <c r="AC315" s="1" t="s">
        <v>34</v>
      </c>
      <c r="AD315" s="6"/>
      <c r="AE315" s="6"/>
      <c r="AF315" s="1" t="s">
        <v>35</v>
      </c>
      <c r="AG315" s="1" t="s">
        <v>29</v>
      </c>
      <c r="AH315" s="6"/>
      <c r="AI315" s="6"/>
      <c r="AJ315" s="1" t="s">
        <v>36</v>
      </c>
      <c r="AK315" s="1" t="s">
        <v>37</v>
      </c>
      <c r="AL315" s="6"/>
      <c r="AM315" s="6"/>
      <c r="AN315" s="1" t="s">
        <v>38</v>
      </c>
      <c r="AO315" s="1" t="s">
        <v>39</v>
      </c>
      <c r="AP315" s="6"/>
      <c r="AQ315" s="6"/>
      <c r="AR315" s="1" t="s">
        <v>40</v>
      </c>
      <c r="AS315" s="1" t="s">
        <v>41</v>
      </c>
      <c r="AT315" s="6"/>
      <c r="AU315" s="6"/>
      <c r="AV315" s="6"/>
      <c r="AW315" s="6"/>
      <c r="AX315" s="6"/>
      <c r="AY315" s="6"/>
      <c r="AZ315" s="1" t="s">
        <v>42</v>
      </c>
      <c r="BA315" s="1" t="s">
        <v>39</v>
      </c>
      <c r="BB315" s="6"/>
      <c r="BC315" s="6"/>
      <c r="BD315" s="1" t="s">
        <v>42</v>
      </c>
      <c r="BE315" s="1" t="s">
        <v>33</v>
      </c>
      <c r="BF315" s="6"/>
      <c r="BG315" s="6"/>
      <c r="BH315" s="1" t="s">
        <v>42</v>
      </c>
      <c r="BI315" s="1" t="s">
        <v>39</v>
      </c>
      <c r="BJ315" s="6"/>
      <c r="BK315" s="11"/>
      <c r="BL315" s="1" t="s">
        <v>43</v>
      </c>
      <c r="BM315" s="1" t="s">
        <v>44</v>
      </c>
      <c r="BN315" s="6"/>
      <c r="BO315" s="6"/>
      <c r="BP315" s="1" t="s">
        <v>45</v>
      </c>
      <c r="BQ315" s="1" t="s">
        <v>44</v>
      </c>
      <c r="BR315" s="6"/>
      <c r="BS315" s="6"/>
      <c r="BT315" s="1" t="s">
        <v>46</v>
      </c>
      <c r="BU315" s="1" t="s">
        <v>47</v>
      </c>
      <c r="BV315" s="6"/>
      <c r="BW315" s="6"/>
      <c r="BX315" s="1" t="s">
        <v>46</v>
      </c>
      <c r="BY315" s="1" t="s">
        <v>41</v>
      </c>
      <c r="BZ315" s="6"/>
      <c r="CA315" s="6"/>
      <c r="CB315" s="1" t="s">
        <v>46</v>
      </c>
      <c r="CC315" s="1" t="s">
        <v>48</v>
      </c>
      <c r="CD315" s="6"/>
      <c r="CE315" s="6"/>
      <c r="CF315" s="1" t="s">
        <v>46</v>
      </c>
      <c r="CG315" s="1" t="s">
        <v>48</v>
      </c>
      <c r="CH315" s="6"/>
      <c r="CI315" s="6"/>
      <c r="CJ315" s="1" t="s">
        <v>46</v>
      </c>
      <c r="CK315" s="1" t="s">
        <v>39</v>
      </c>
      <c r="CL315" s="6"/>
      <c r="CM315" s="6"/>
      <c r="CN315" s="1" t="s">
        <v>49</v>
      </c>
      <c r="CO315" s="1" t="s">
        <v>39</v>
      </c>
      <c r="CP315" s="6"/>
      <c r="CQ315" s="6"/>
      <c r="CR315" s="1" t="s">
        <v>50</v>
      </c>
      <c r="CS315" s="1" t="s">
        <v>51</v>
      </c>
      <c r="CT315" s="6"/>
      <c r="CU315" s="6"/>
      <c r="CV315" s="1" t="s">
        <v>50</v>
      </c>
      <c r="CW315" s="1" t="s">
        <v>39</v>
      </c>
      <c r="CX315" s="6"/>
      <c r="CY315" s="6"/>
      <c r="CZ315" s="1" t="s">
        <v>50</v>
      </c>
      <c r="DA315" s="1" t="s">
        <v>39</v>
      </c>
      <c r="DB315" s="6"/>
      <c r="DC315" s="6"/>
      <c r="DD315" s="1" t="s">
        <v>59</v>
      </c>
      <c r="DE315" s="1" t="s">
        <v>60</v>
      </c>
      <c r="DF315" s="6"/>
      <c r="DG315" s="6"/>
      <c r="DH315" s="1" t="s">
        <v>52</v>
      </c>
      <c r="DI315" s="1" t="s">
        <v>53</v>
      </c>
      <c r="DJ315" s="6"/>
      <c r="DK315" s="6"/>
      <c r="DL315" s="1" t="s">
        <v>31</v>
      </c>
      <c r="DM315" s="11"/>
    </row>
    <row r="316" spans="1:118" ht="15.75" customHeight="1" x14ac:dyDescent="0.25">
      <c r="A316" s="6">
        <v>315</v>
      </c>
      <c r="B316" s="6">
        <v>3</v>
      </c>
      <c r="C316" s="9" t="s">
        <v>277</v>
      </c>
      <c r="D316" s="8" t="s">
        <v>373</v>
      </c>
      <c r="E316" s="6">
        <v>278.88499999999999</v>
      </c>
      <c r="F316" s="6">
        <v>39.854999999999997</v>
      </c>
      <c r="G316" s="6">
        <v>230.197</v>
      </c>
      <c r="H316" s="10">
        <v>134.80116000000001</v>
      </c>
      <c r="I316" s="3">
        <f t="shared" si="13"/>
        <v>364.99815999999998</v>
      </c>
      <c r="J316" s="3">
        <f t="shared" si="12"/>
        <v>0</v>
      </c>
      <c r="K316" s="3">
        <f t="shared" si="14"/>
        <v>364.99815999999998</v>
      </c>
      <c r="L316" s="1" t="s">
        <v>28</v>
      </c>
      <c r="M316" s="1" t="s">
        <v>29</v>
      </c>
      <c r="N316" s="6"/>
      <c r="O316" s="6"/>
      <c r="P316" s="1" t="s">
        <v>30</v>
      </c>
      <c r="Q316" s="1" t="s">
        <v>34</v>
      </c>
      <c r="R316" s="6"/>
      <c r="S316" s="6"/>
      <c r="T316" s="1" t="s">
        <v>30</v>
      </c>
      <c r="U316" s="1" t="s">
        <v>32</v>
      </c>
      <c r="V316" s="6"/>
      <c r="W316" s="6"/>
      <c r="X316" s="6" t="s">
        <v>30</v>
      </c>
      <c r="Y316" s="6" t="s">
        <v>33</v>
      </c>
      <c r="Z316" s="6"/>
      <c r="AA316" s="6"/>
      <c r="AB316" s="1" t="s">
        <v>30</v>
      </c>
      <c r="AC316" s="1" t="s">
        <v>34</v>
      </c>
      <c r="AD316" s="6"/>
      <c r="AE316" s="6"/>
      <c r="AF316" s="1" t="s">
        <v>35</v>
      </c>
      <c r="AG316" s="1" t="s">
        <v>29</v>
      </c>
      <c r="AH316" s="6"/>
      <c r="AI316" s="6"/>
      <c r="AJ316" s="1" t="s">
        <v>36</v>
      </c>
      <c r="AK316" s="1" t="s">
        <v>37</v>
      </c>
      <c r="AL316" s="6"/>
      <c r="AM316" s="6"/>
      <c r="AN316" s="1" t="s">
        <v>38</v>
      </c>
      <c r="AO316" s="1" t="s">
        <v>39</v>
      </c>
      <c r="AP316" s="6"/>
      <c r="AQ316" s="6"/>
      <c r="AR316" s="1" t="s">
        <v>40</v>
      </c>
      <c r="AS316" s="1" t="s">
        <v>41</v>
      </c>
      <c r="AT316" s="6"/>
      <c r="AU316" s="6"/>
      <c r="AV316" s="6"/>
      <c r="AW316" s="6"/>
      <c r="AX316" s="6"/>
      <c r="AY316" s="6"/>
      <c r="AZ316" s="1" t="s">
        <v>42</v>
      </c>
      <c r="BA316" s="1" t="s">
        <v>39</v>
      </c>
      <c r="BB316" s="6"/>
      <c r="BC316" s="6"/>
      <c r="BD316" s="1" t="s">
        <v>42</v>
      </c>
      <c r="BE316" s="1" t="s">
        <v>33</v>
      </c>
      <c r="BF316" s="6"/>
      <c r="BG316" s="6"/>
      <c r="BH316" s="1" t="s">
        <v>42</v>
      </c>
      <c r="BI316" s="1" t="s">
        <v>39</v>
      </c>
      <c r="BJ316" s="6"/>
      <c r="BK316" s="11"/>
      <c r="BL316" s="1" t="s">
        <v>43</v>
      </c>
      <c r="BM316" s="1" t="s">
        <v>44</v>
      </c>
      <c r="BN316" s="6"/>
      <c r="BO316" s="6"/>
      <c r="BP316" s="1" t="s">
        <v>45</v>
      </c>
      <c r="BQ316" s="1" t="s">
        <v>44</v>
      </c>
      <c r="BR316" s="6"/>
      <c r="BS316" s="6"/>
      <c r="BT316" s="1" t="s">
        <v>46</v>
      </c>
      <c r="BU316" s="1" t="s">
        <v>47</v>
      </c>
      <c r="BV316" s="6"/>
      <c r="BW316" s="6"/>
      <c r="BX316" s="1" t="s">
        <v>46</v>
      </c>
      <c r="BY316" s="1" t="s">
        <v>41</v>
      </c>
      <c r="BZ316" s="6"/>
      <c r="CA316" s="6"/>
      <c r="CB316" s="1" t="s">
        <v>46</v>
      </c>
      <c r="CC316" s="1" t="s">
        <v>48</v>
      </c>
      <c r="CD316" s="6"/>
      <c r="CE316" s="6"/>
      <c r="CF316" s="1" t="s">
        <v>46</v>
      </c>
      <c r="CG316" s="1" t="s">
        <v>48</v>
      </c>
      <c r="CH316" s="6"/>
      <c r="CI316" s="6"/>
      <c r="CJ316" s="1" t="s">
        <v>46</v>
      </c>
      <c r="CK316" s="1" t="s">
        <v>39</v>
      </c>
      <c r="CL316" s="6"/>
      <c r="CM316" s="6"/>
      <c r="CN316" s="1" t="s">
        <v>49</v>
      </c>
      <c r="CO316" s="1" t="s">
        <v>39</v>
      </c>
      <c r="CP316" s="6"/>
      <c r="CQ316" s="6"/>
      <c r="CR316" s="1" t="s">
        <v>50</v>
      </c>
      <c r="CS316" s="1" t="s">
        <v>51</v>
      </c>
      <c r="CT316" s="6"/>
      <c r="CU316" s="6"/>
      <c r="CV316" s="1" t="s">
        <v>50</v>
      </c>
      <c r="CW316" s="1" t="s">
        <v>39</v>
      </c>
      <c r="CX316" s="6"/>
      <c r="CY316" s="6"/>
      <c r="CZ316" s="1" t="s">
        <v>50</v>
      </c>
      <c r="DA316" s="1" t="s">
        <v>39</v>
      </c>
      <c r="DB316" s="6"/>
      <c r="DC316" s="6"/>
      <c r="DD316" s="1" t="s">
        <v>59</v>
      </c>
      <c r="DE316" s="1" t="s">
        <v>60</v>
      </c>
      <c r="DF316" s="6"/>
      <c r="DG316" s="6"/>
      <c r="DH316" s="1" t="s">
        <v>52</v>
      </c>
      <c r="DI316" s="1" t="s">
        <v>53</v>
      </c>
      <c r="DJ316" s="6"/>
      <c r="DK316" s="6"/>
      <c r="DL316" s="1" t="s">
        <v>31</v>
      </c>
      <c r="DM316" s="11"/>
    </row>
    <row r="317" spans="1:118" ht="15.75" customHeight="1" x14ac:dyDescent="0.25">
      <c r="A317" s="6">
        <v>316</v>
      </c>
      <c r="B317" s="6">
        <v>3</v>
      </c>
      <c r="C317" s="9" t="s">
        <v>278</v>
      </c>
      <c r="D317" s="8" t="s">
        <v>373</v>
      </c>
      <c r="E317" s="6">
        <v>134.23699999999999</v>
      </c>
      <c r="F317" s="6">
        <v>14.481</v>
      </c>
      <c r="G317" s="6">
        <v>117.133</v>
      </c>
      <c r="H317" s="10">
        <v>109.46664</v>
      </c>
      <c r="I317" s="3">
        <f t="shared" si="13"/>
        <v>226.59963999999999</v>
      </c>
      <c r="J317" s="3">
        <f t="shared" si="12"/>
        <v>0</v>
      </c>
      <c r="K317" s="3">
        <f t="shared" si="14"/>
        <v>226.59963999999999</v>
      </c>
      <c r="L317" s="1" t="s">
        <v>28</v>
      </c>
      <c r="M317" s="1" t="s">
        <v>29</v>
      </c>
      <c r="N317" s="6"/>
      <c r="O317" s="6"/>
      <c r="P317" s="1" t="s">
        <v>30</v>
      </c>
      <c r="Q317" s="1" t="s">
        <v>34</v>
      </c>
      <c r="R317" s="6"/>
      <c r="S317" s="6"/>
      <c r="T317" s="1" t="s">
        <v>30</v>
      </c>
      <c r="U317" s="1" t="s">
        <v>32</v>
      </c>
      <c r="V317" s="6"/>
      <c r="W317" s="6"/>
      <c r="X317" s="6" t="s">
        <v>30</v>
      </c>
      <c r="Y317" s="6" t="s">
        <v>33</v>
      </c>
      <c r="Z317" s="6"/>
      <c r="AA317" s="6"/>
      <c r="AB317" s="1" t="s">
        <v>30</v>
      </c>
      <c r="AC317" s="1" t="s">
        <v>34</v>
      </c>
      <c r="AD317" s="6"/>
      <c r="AE317" s="6"/>
      <c r="AF317" s="1" t="s">
        <v>35</v>
      </c>
      <c r="AG317" s="1" t="s">
        <v>29</v>
      </c>
      <c r="AH317" s="6"/>
      <c r="AI317" s="6"/>
      <c r="AJ317" s="1" t="s">
        <v>36</v>
      </c>
      <c r="AK317" s="1" t="s">
        <v>37</v>
      </c>
      <c r="AL317" s="6"/>
      <c r="AM317" s="6"/>
      <c r="AN317" s="1" t="s">
        <v>38</v>
      </c>
      <c r="AO317" s="1" t="s">
        <v>39</v>
      </c>
      <c r="AP317" s="6"/>
      <c r="AQ317" s="6"/>
      <c r="AR317" s="1" t="s">
        <v>40</v>
      </c>
      <c r="AS317" s="1" t="s">
        <v>41</v>
      </c>
      <c r="AT317" s="6"/>
      <c r="AU317" s="6"/>
      <c r="AV317" s="6"/>
      <c r="AW317" s="6"/>
      <c r="AX317" s="6"/>
      <c r="AY317" s="6"/>
      <c r="AZ317" s="1" t="s">
        <v>42</v>
      </c>
      <c r="BA317" s="1" t="s">
        <v>39</v>
      </c>
      <c r="BB317" s="6"/>
      <c r="BC317" s="6"/>
      <c r="BD317" s="1" t="s">
        <v>42</v>
      </c>
      <c r="BE317" s="1" t="s">
        <v>33</v>
      </c>
      <c r="BF317" s="6"/>
      <c r="BG317" s="6"/>
      <c r="BH317" s="1" t="s">
        <v>42</v>
      </c>
      <c r="BI317" s="1" t="s">
        <v>39</v>
      </c>
      <c r="BJ317" s="6"/>
      <c r="BK317" s="11"/>
      <c r="BL317" s="1" t="s">
        <v>43</v>
      </c>
      <c r="BM317" s="1" t="s">
        <v>44</v>
      </c>
      <c r="BN317" s="6"/>
      <c r="BO317" s="6"/>
      <c r="BP317" s="1" t="s">
        <v>45</v>
      </c>
      <c r="BQ317" s="1" t="s">
        <v>44</v>
      </c>
      <c r="BR317" s="6"/>
      <c r="BS317" s="6"/>
      <c r="BT317" s="1" t="s">
        <v>46</v>
      </c>
      <c r="BU317" s="1" t="s">
        <v>47</v>
      </c>
      <c r="BV317" s="6"/>
      <c r="BW317" s="6"/>
      <c r="BX317" s="1" t="s">
        <v>46</v>
      </c>
      <c r="BY317" s="1" t="s">
        <v>41</v>
      </c>
      <c r="BZ317" s="6"/>
      <c r="CA317" s="6"/>
      <c r="CB317" s="1" t="s">
        <v>46</v>
      </c>
      <c r="CC317" s="1" t="s">
        <v>48</v>
      </c>
      <c r="CD317" s="6"/>
      <c r="CE317" s="6"/>
      <c r="CF317" s="1" t="s">
        <v>46</v>
      </c>
      <c r="CG317" s="1" t="s">
        <v>48</v>
      </c>
      <c r="CH317" s="6"/>
      <c r="CI317" s="6"/>
      <c r="CJ317" s="1" t="s">
        <v>46</v>
      </c>
      <c r="CK317" s="1" t="s">
        <v>39</v>
      </c>
      <c r="CL317" s="6"/>
      <c r="CM317" s="6"/>
      <c r="CN317" s="1" t="s">
        <v>49</v>
      </c>
      <c r="CO317" s="1" t="s">
        <v>39</v>
      </c>
      <c r="CP317" s="6"/>
      <c r="CQ317" s="6"/>
      <c r="CR317" s="1" t="s">
        <v>50</v>
      </c>
      <c r="CS317" s="1" t="s">
        <v>51</v>
      </c>
      <c r="CT317" s="6"/>
      <c r="CU317" s="6"/>
      <c r="CV317" s="1" t="s">
        <v>50</v>
      </c>
      <c r="CW317" s="1" t="s">
        <v>39</v>
      </c>
      <c r="CX317" s="6"/>
      <c r="CY317" s="6"/>
      <c r="CZ317" s="1" t="s">
        <v>50</v>
      </c>
      <c r="DA317" s="1" t="s">
        <v>39</v>
      </c>
      <c r="DB317" s="6"/>
      <c r="DC317" s="6"/>
      <c r="DD317" s="1" t="s">
        <v>59</v>
      </c>
      <c r="DE317" s="1" t="s">
        <v>60</v>
      </c>
      <c r="DF317" s="6"/>
      <c r="DG317" s="6"/>
      <c r="DH317" s="1" t="s">
        <v>52</v>
      </c>
      <c r="DI317" s="1" t="s">
        <v>53</v>
      </c>
      <c r="DJ317" s="6"/>
      <c r="DK317" s="6"/>
      <c r="DL317" s="1" t="s">
        <v>31</v>
      </c>
      <c r="DM317" s="11"/>
    </row>
    <row r="318" spans="1:118" s="34" customFormat="1" ht="15.75" customHeight="1" x14ac:dyDescent="0.25">
      <c r="A318" s="27">
        <v>317</v>
      </c>
      <c r="B318" s="27">
        <v>3</v>
      </c>
      <c r="C318" s="28" t="s">
        <v>279</v>
      </c>
      <c r="D318" s="29" t="s">
        <v>373</v>
      </c>
      <c r="E318" s="27">
        <v>639.71900000000005</v>
      </c>
      <c r="F318" s="27">
        <v>31.100999999999999</v>
      </c>
      <c r="G318" s="27">
        <v>-471.274</v>
      </c>
      <c r="H318" s="30">
        <v>237.89340000000001</v>
      </c>
      <c r="I318" s="31">
        <f t="shared" si="13"/>
        <v>-233.38059999999999</v>
      </c>
      <c r="J318" s="31">
        <f t="shared" si="12"/>
        <v>0</v>
      </c>
      <c r="K318" s="3">
        <f t="shared" si="14"/>
        <v>-233.38059999999999</v>
      </c>
      <c r="L318" s="32" t="s">
        <v>28</v>
      </c>
      <c r="M318" s="32" t="s">
        <v>29</v>
      </c>
      <c r="N318" s="27"/>
      <c r="O318" s="27"/>
      <c r="P318" s="32" t="s">
        <v>30</v>
      </c>
      <c r="Q318" s="32" t="s">
        <v>34</v>
      </c>
      <c r="R318" s="27"/>
      <c r="S318" s="27"/>
      <c r="T318" s="32" t="s">
        <v>30</v>
      </c>
      <c r="U318" s="32" t="s">
        <v>32</v>
      </c>
      <c r="V318" s="27"/>
      <c r="W318" s="27"/>
      <c r="X318" s="27" t="s">
        <v>30</v>
      </c>
      <c r="Y318" s="27" t="s">
        <v>33</v>
      </c>
      <c r="Z318" s="27"/>
      <c r="AA318" s="27"/>
      <c r="AB318" s="32" t="s">
        <v>30</v>
      </c>
      <c r="AC318" s="32" t="s">
        <v>34</v>
      </c>
      <c r="AD318" s="27"/>
      <c r="AE318" s="27"/>
      <c r="AF318" s="32" t="s">
        <v>35</v>
      </c>
      <c r="AG318" s="32" t="s">
        <v>29</v>
      </c>
      <c r="AH318" s="27"/>
      <c r="AI318" s="27"/>
      <c r="AJ318" s="32" t="s">
        <v>36</v>
      </c>
      <c r="AK318" s="32" t="s">
        <v>37</v>
      </c>
      <c r="AL318" s="27"/>
      <c r="AM318" s="27"/>
      <c r="AN318" s="32" t="s">
        <v>38</v>
      </c>
      <c r="AO318" s="32" t="s">
        <v>39</v>
      </c>
      <c r="AP318" s="27"/>
      <c r="AQ318" s="27"/>
      <c r="AR318" s="32" t="s">
        <v>40</v>
      </c>
      <c r="AS318" s="32" t="s">
        <v>41</v>
      </c>
      <c r="AT318" s="27"/>
      <c r="AU318" s="27"/>
      <c r="AV318" s="27"/>
      <c r="AW318" s="27"/>
      <c r="AX318" s="27"/>
      <c r="AY318" s="27"/>
      <c r="AZ318" s="32" t="s">
        <v>42</v>
      </c>
      <c r="BA318" s="32" t="s">
        <v>39</v>
      </c>
      <c r="BB318" s="27"/>
      <c r="BC318" s="27"/>
      <c r="BD318" s="32" t="s">
        <v>42</v>
      </c>
      <c r="BE318" s="32" t="s">
        <v>33</v>
      </c>
      <c r="BF318" s="27"/>
      <c r="BG318" s="27"/>
      <c r="BH318" s="32" t="s">
        <v>42</v>
      </c>
      <c r="BI318" s="32" t="s">
        <v>39</v>
      </c>
      <c r="BJ318" s="27"/>
      <c r="BK318" s="33"/>
      <c r="BL318" s="32" t="s">
        <v>43</v>
      </c>
      <c r="BM318" s="32" t="s">
        <v>44</v>
      </c>
      <c r="BN318" s="27"/>
      <c r="BO318" s="27"/>
      <c r="BP318" s="32" t="s">
        <v>45</v>
      </c>
      <c r="BQ318" s="32" t="s">
        <v>44</v>
      </c>
      <c r="BR318" s="27"/>
      <c r="BS318" s="27"/>
      <c r="BT318" s="32" t="s">
        <v>46</v>
      </c>
      <c r="BU318" s="32" t="s">
        <v>47</v>
      </c>
      <c r="BV318" s="27"/>
      <c r="BW318" s="27"/>
      <c r="BX318" s="32" t="s">
        <v>46</v>
      </c>
      <c r="BY318" s="32" t="s">
        <v>41</v>
      </c>
      <c r="BZ318" s="27"/>
      <c r="CA318" s="27"/>
      <c r="CB318" s="32" t="s">
        <v>46</v>
      </c>
      <c r="CC318" s="32" t="s">
        <v>48</v>
      </c>
      <c r="CD318" s="27"/>
      <c r="CE318" s="27"/>
      <c r="CF318" s="32" t="s">
        <v>46</v>
      </c>
      <c r="CG318" s="32" t="s">
        <v>48</v>
      </c>
      <c r="CH318" s="27"/>
      <c r="CI318" s="27"/>
      <c r="CJ318" s="32" t="s">
        <v>46</v>
      </c>
      <c r="CK318" s="32" t="s">
        <v>39</v>
      </c>
      <c r="CL318" s="27"/>
      <c r="CM318" s="27"/>
      <c r="CN318" s="32" t="s">
        <v>49</v>
      </c>
      <c r="CO318" s="32" t="s">
        <v>39</v>
      </c>
      <c r="CP318" s="27"/>
      <c r="CQ318" s="27"/>
      <c r="CR318" s="32" t="s">
        <v>50</v>
      </c>
      <c r="CS318" s="32" t="s">
        <v>51</v>
      </c>
      <c r="CT318" s="27"/>
      <c r="CU318" s="27"/>
      <c r="CV318" s="32" t="s">
        <v>50</v>
      </c>
      <c r="CW318" s="32" t="s">
        <v>39</v>
      </c>
      <c r="CX318" s="27"/>
      <c r="CY318" s="27"/>
      <c r="CZ318" s="32" t="s">
        <v>50</v>
      </c>
      <c r="DA318" s="32" t="s">
        <v>39</v>
      </c>
      <c r="DB318" s="27"/>
      <c r="DC318" s="27"/>
      <c r="DD318" s="32" t="s">
        <v>59</v>
      </c>
      <c r="DE318" s="32" t="s">
        <v>60</v>
      </c>
      <c r="DF318" s="27"/>
      <c r="DG318" s="27"/>
      <c r="DH318" s="32" t="s">
        <v>52</v>
      </c>
      <c r="DI318" s="32" t="s">
        <v>53</v>
      </c>
      <c r="DJ318" s="27"/>
      <c r="DK318" s="27"/>
      <c r="DL318" s="1" t="s">
        <v>31</v>
      </c>
      <c r="DM318" s="33"/>
    </row>
    <row r="319" spans="1:118" ht="15.75" customHeight="1" x14ac:dyDescent="0.25">
      <c r="A319" s="6">
        <v>318</v>
      </c>
      <c r="B319" s="6">
        <v>3</v>
      </c>
      <c r="C319" s="9" t="s">
        <v>280</v>
      </c>
      <c r="D319" s="8" t="s">
        <v>373</v>
      </c>
      <c r="E319" s="6">
        <v>28.388999999999999</v>
      </c>
      <c r="F319" s="6">
        <v>0</v>
      </c>
      <c r="G319" s="6">
        <v>28.388999999999999</v>
      </c>
      <c r="H319" s="10">
        <v>65.702640000000002</v>
      </c>
      <c r="I319" s="3">
        <f t="shared" si="13"/>
        <v>94.091639999999998</v>
      </c>
      <c r="J319" s="3">
        <f t="shared" si="12"/>
        <v>0</v>
      </c>
      <c r="K319" s="3">
        <f t="shared" si="14"/>
        <v>94.091639999999998</v>
      </c>
      <c r="L319" s="1" t="s">
        <v>28</v>
      </c>
      <c r="M319" s="1" t="s">
        <v>29</v>
      </c>
      <c r="N319" s="6"/>
      <c r="O319" s="6"/>
      <c r="P319" s="1" t="s">
        <v>30</v>
      </c>
      <c r="Q319" s="1" t="s">
        <v>34</v>
      </c>
      <c r="R319" s="6"/>
      <c r="S319" s="6"/>
      <c r="T319" s="1" t="s">
        <v>30</v>
      </c>
      <c r="U319" s="1" t="s">
        <v>32</v>
      </c>
      <c r="V319" s="6"/>
      <c r="W319" s="6"/>
      <c r="X319" s="6" t="s">
        <v>30</v>
      </c>
      <c r="Y319" s="6" t="s">
        <v>33</v>
      </c>
      <c r="Z319" s="6"/>
      <c r="AA319" s="6"/>
      <c r="AB319" s="1" t="s">
        <v>30</v>
      </c>
      <c r="AC319" s="1" t="s">
        <v>34</v>
      </c>
      <c r="AD319" s="6"/>
      <c r="AE319" s="6"/>
      <c r="AF319" s="1" t="s">
        <v>35</v>
      </c>
      <c r="AG319" s="1" t="s">
        <v>29</v>
      </c>
      <c r="AH319" s="6"/>
      <c r="AI319" s="6"/>
      <c r="AJ319" s="1" t="s">
        <v>36</v>
      </c>
      <c r="AK319" s="1" t="s">
        <v>37</v>
      </c>
      <c r="AL319" s="6"/>
      <c r="AM319" s="6"/>
      <c r="AN319" s="1" t="s">
        <v>38</v>
      </c>
      <c r="AO319" s="1" t="s">
        <v>39</v>
      </c>
      <c r="AP319" s="6"/>
      <c r="AQ319" s="6"/>
      <c r="AR319" s="1" t="s">
        <v>40</v>
      </c>
      <c r="AS319" s="1" t="s">
        <v>41</v>
      </c>
      <c r="AT319" s="6"/>
      <c r="AU319" s="6"/>
      <c r="AV319" s="6"/>
      <c r="AW319" s="6"/>
      <c r="AX319" s="6"/>
      <c r="AY319" s="6"/>
      <c r="AZ319" s="1" t="s">
        <v>42</v>
      </c>
      <c r="BA319" s="1" t="s">
        <v>39</v>
      </c>
      <c r="BB319" s="6"/>
      <c r="BC319" s="6"/>
      <c r="BD319" s="1" t="s">
        <v>42</v>
      </c>
      <c r="BE319" s="1" t="s">
        <v>33</v>
      </c>
      <c r="BF319" s="6"/>
      <c r="BG319" s="6"/>
      <c r="BH319" s="1" t="s">
        <v>42</v>
      </c>
      <c r="BI319" s="1" t="s">
        <v>39</v>
      </c>
      <c r="BJ319" s="6"/>
      <c r="BK319" s="11"/>
      <c r="BL319" s="1" t="s">
        <v>43</v>
      </c>
      <c r="BM319" s="1" t="s">
        <v>44</v>
      </c>
      <c r="BN319" s="6"/>
      <c r="BO319" s="6"/>
      <c r="BP319" s="1" t="s">
        <v>45</v>
      </c>
      <c r="BQ319" s="1" t="s">
        <v>44</v>
      </c>
      <c r="BR319" s="6"/>
      <c r="BS319" s="6"/>
      <c r="BT319" s="1" t="s">
        <v>46</v>
      </c>
      <c r="BU319" s="1" t="s">
        <v>47</v>
      </c>
      <c r="BV319" s="6"/>
      <c r="BW319" s="6"/>
      <c r="BX319" s="1" t="s">
        <v>46</v>
      </c>
      <c r="BY319" s="1" t="s">
        <v>41</v>
      </c>
      <c r="BZ319" s="6"/>
      <c r="CA319" s="6"/>
      <c r="CB319" s="1" t="s">
        <v>46</v>
      </c>
      <c r="CC319" s="1" t="s">
        <v>48</v>
      </c>
      <c r="CD319" s="6"/>
      <c r="CE319" s="6"/>
      <c r="CF319" s="1" t="s">
        <v>46</v>
      </c>
      <c r="CG319" s="1" t="s">
        <v>48</v>
      </c>
      <c r="CH319" s="6"/>
      <c r="CI319" s="6"/>
      <c r="CJ319" s="1" t="s">
        <v>46</v>
      </c>
      <c r="CK319" s="1" t="s">
        <v>39</v>
      </c>
      <c r="CL319" s="6"/>
      <c r="CM319" s="6"/>
      <c r="CN319" s="1" t="s">
        <v>49</v>
      </c>
      <c r="CO319" s="1" t="s">
        <v>39</v>
      </c>
      <c r="CP319" s="6"/>
      <c r="CQ319" s="6"/>
      <c r="CR319" s="1" t="s">
        <v>50</v>
      </c>
      <c r="CS319" s="1" t="s">
        <v>51</v>
      </c>
      <c r="CT319" s="6"/>
      <c r="CU319" s="6"/>
      <c r="CV319" s="1" t="s">
        <v>50</v>
      </c>
      <c r="CW319" s="1" t="s">
        <v>39</v>
      </c>
      <c r="CX319" s="6"/>
      <c r="CY319" s="6"/>
      <c r="CZ319" s="1" t="s">
        <v>50</v>
      </c>
      <c r="DA319" s="1" t="s">
        <v>39</v>
      </c>
      <c r="DB319" s="6"/>
      <c r="DC319" s="6"/>
      <c r="DD319" s="1" t="s">
        <v>59</v>
      </c>
      <c r="DE319" s="1" t="s">
        <v>60</v>
      </c>
      <c r="DF319" s="6"/>
      <c r="DG319" s="6"/>
      <c r="DH319" s="1" t="s">
        <v>52</v>
      </c>
      <c r="DI319" s="1" t="s">
        <v>53</v>
      </c>
      <c r="DJ319" s="6"/>
      <c r="DK319" s="6"/>
      <c r="DL319" s="1" t="s">
        <v>31</v>
      </c>
      <c r="DM319" s="11"/>
    </row>
    <row r="320" spans="1:118" s="42" customFormat="1" ht="15.75" customHeight="1" x14ac:dyDescent="0.25">
      <c r="A320" s="35">
        <v>319</v>
      </c>
      <c r="B320" s="35">
        <v>3</v>
      </c>
      <c r="C320" s="36" t="s">
        <v>281</v>
      </c>
      <c r="D320" s="37" t="s">
        <v>373</v>
      </c>
      <c r="E320" s="35">
        <v>1166.595</v>
      </c>
      <c r="F320" s="35">
        <v>798.48599999999999</v>
      </c>
      <c r="G320" s="35">
        <v>246.614</v>
      </c>
      <c r="H320" s="38">
        <v>695.68164000000002</v>
      </c>
      <c r="I320" s="39">
        <f t="shared" si="13"/>
        <v>942.29564000000005</v>
      </c>
      <c r="J320" s="39">
        <f t="shared" si="12"/>
        <v>0.95399999999999996</v>
      </c>
      <c r="K320" s="3">
        <f t="shared" si="14"/>
        <v>941.3416400000001</v>
      </c>
      <c r="L320" s="40" t="s">
        <v>28</v>
      </c>
      <c r="M320" s="40" t="s">
        <v>29</v>
      </c>
      <c r="N320" s="35"/>
      <c r="O320" s="35"/>
      <c r="P320" s="40" t="s">
        <v>30</v>
      </c>
      <c r="Q320" s="40" t="s">
        <v>34</v>
      </c>
      <c r="R320" s="35"/>
      <c r="S320" s="35"/>
      <c r="T320" s="40" t="s">
        <v>30</v>
      </c>
      <c r="U320" s="40" t="s">
        <v>32</v>
      </c>
      <c r="V320" s="35"/>
      <c r="W320" s="35"/>
      <c r="X320" s="35" t="s">
        <v>30</v>
      </c>
      <c r="Y320" s="35" t="s">
        <v>33</v>
      </c>
      <c r="Z320" s="35"/>
      <c r="AA320" s="35"/>
      <c r="AB320" s="40" t="s">
        <v>30</v>
      </c>
      <c r="AC320" s="40" t="s">
        <v>34</v>
      </c>
      <c r="AD320" s="35"/>
      <c r="AE320" s="35"/>
      <c r="AF320" s="40" t="s">
        <v>35</v>
      </c>
      <c r="AG320" s="40" t="s">
        <v>29</v>
      </c>
      <c r="AH320" s="35"/>
      <c r="AI320" s="35"/>
      <c r="AJ320" s="40" t="s">
        <v>36</v>
      </c>
      <c r="AK320" s="40" t="s">
        <v>37</v>
      </c>
      <c r="AL320" s="35"/>
      <c r="AM320" s="35"/>
      <c r="AN320" s="40" t="s">
        <v>38</v>
      </c>
      <c r="AO320" s="40" t="s">
        <v>39</v>
      </c>
      <c r="AP320" s="35"/>
      <c r="AQ320" s="35"/>
      <c r="AR320" s="40" t="s">
        <v>40</v>
      </c>
      <c r="AS320" s="40" t="s">
        <v>41</v>
      </c>
      <c r="AT320" s="35"/>
      <c r="AU320" s="35"/>
      <c r="AV320" s="35"/>
      <c r="AW320" s="35"/>
      <c r="AX320" s="35"/>
      <c r="AY320" s="35"/>
      <c r="AZ320" s="40" t="s">
        <v>42</v>
      </c>
      <c r="BA320" s="40" t="s">
        <v>39</v>
      </c>
      <c r="BB320" s="35"/>
      <c r="BC320" s="35"/>
      <c r="BD320" s="40" t="s">
        <v>42</v>
      </c>
      <c r="BE320" s="40" t="s">
        <v>33</v>
      </c>
      <c r="BF320" s="35"/>
      <c r="BG320" s="35"/>
      <c r="BH320" s="40" t="s">
        <v>42</v>
      </c>
      <c r="BI320" s="40" t="s">
        <v>39</v>
      </c>
      <c r="BJ320" s="35"/>
      <c r="BK320" s="41"/>
      <c r="BL320" s="40" t="s">
        <v>43</v>
      </c>
      <c r="BM320" s="40" t="s">
        <v>44</v>
      </c>
      <c r="BN320" s="35"/>
      <c r="BO320" s="35"/>
      <c r="BP320" s="40" t="s">
        <v>45</v>
      </c>
      <c r="BQ320" s="40" t="s">
        <v>44</v>
      </c>
      <c r="BR320" s="35"/>
      <c r="BS320" s="35"/>
      <c r="BT320" s="40" t="s">
        <v>46</v>
      </c>
      <c r="BU320" s="40" t="s">
        <v>47</v>
      </c>
      <c r="BV320" s="35"/>
      <c r="BW320" s="35"/>
      <c r="BX320" s="40" t="s">
        <v>46</v>
      </c>
      <c r="BY320" s="40" t="s">
        <v>41</v>
      </c>
      <c r="BZ320" s="35"/>
      <c r="CA320" s="35"/>
      <c r="CB320" s="40" t="s">
        <v>46</v>
      </c>
      <c r="CC320" s="40" t="s">
        <v>48</v>
      </c>
      <c r="CD320" s="35"/>
      <c r="CE320" s="35"/>
      <c r="CF320" s="40" t="s">
        <v>46</v>
      </c>
      <c r="CG320" s="40" t="s">
        <v>48</v>
      </c>
      <c r="CH320" s="35"/>
      <c r="CI320" s="35"/>
      <c r="CJ320" s="40" t="s">
        <v>46</v>
      </c>
      <c r="CK320" s="40" t="s">
        <v>39</v>
      </c>
      <c r="CL320" s="35"/>
      <c r="CM320" s="35"/>
      <c r="CN320" s="40" t="s">
        <v>49</v>
      </c>
      <c r="CO320" s="40" t="s">
        <v>39</v>
      </c>
      <c r="CP320" s="35"/>
      <c r="CQ320" s="35"/>
      <c r="CR320" s="40" t="s">
        <v>50</v>
      </c>
      <c r="CS320" s="40" t="s">
        <v>51</v>
      </c>
      <c r="CT320" s="35"/>
      <c r="CU320" s="35"/>
      <c r="CV320" s="40" t="s">
        <v>50</v>
      </c>
      <c r="CW320" s="40" t="s">
        <v>39</v>
      </c>
      <c r="CX320" s="35"/>
      <c r="CY320" s="35"/>
      <c r="CZ320" s="40" t="s">
        <v>50</v>
      </c>
      <c r="DA320" s="40" t="s">
        <v>39</v>
      </c>
      <c r="DB320" s="35"/>
      <c r="DC320" s="35"/>
      <c r="DD320" s="40" t="s">
        <v>59</v>
      </c>
      <c r="DE320" s="40" t="s">
        <v>60</v>
      </c>
      <c r="DF320" s="35"/>
      <c r="DG320" s="35"/>
      <c r="DH320" s="40" t="s">
        <v>52</v>
      </c>
      <c r="DI320" s="40" t="s">
        <v>53</v>
      </c>
      <c r="DJ320" s="35"/>
      <c r="DK320" s="35"/>
      <c r="DL320" s="40" t="s">
        <v>31</v>
      </c>
      <c r="DM320" s="41">
        <v>0.95399999999999996</v>
      </c>
      <c r="DN320" s="42" t="s">
        <v>518</v>
      </c>
    </row>
    <row r="321" spans="1:118" s="42" customFormat="1" ht="15.75" customHeight="1" x14ac:dyDescent="0.25">
      <c r="A321" s="35">
        <v>320</v>
      </c>
      <c r="B321" s="35">
        <v>1</v>
      </c>
      <c r="C321" s="36" t="s">
        <v>282</v>
      </c>
      <c r="D321" s="37" t="s">
        <v>373</v>
      </c>
      <c r="E321" s="35">
        <v>64.468000000000004</v>
      </c>
      <c r="F321" s="35">
        <v>2.2429999999999999</v>
      </c>
      <c r="G321" s="35">
        <v>60.737000000000002</v>
      </c>
      <c r="H321" s="38">
        <v>154.10087999999999</v>
      </c>
      <c r="I321" s="39">
        <f t="shared" si="13"/>
        <v>214.83787999999998</v>
      </c>
      <c r="J321" s="39">
        <f t="shared" si="12"/>
        <v>2.883</v>
      </c>
      <c r="K321" s="3">
        <f t="shared" si="14"/>
        <v>211.95487999999997</v>
      </c>
      <c r="L321" s="40" t="s">
        <v>28</v>
      </c>
      <c r="M321" s="40" t="s">
        <v>29</v>
      </c>
      <c r="N321" s="35"/>
      <c r="O321" s="35"/>
      <c r="P321" s="40" t="s">
        <v>30</v>
      </c>
      <c r="Q321" s="40" t="s">
        <v>34</v>
      </c>
      <c r="R321" s="35"/>
      <c r="S321" s="35"/>
      <c r="T321" s="40" t="s">
        <v>30</v>
      </c>
      <c r="U321" s="40" t="s">
        <v>32</v>
      </c>
      <c r="V321" s="35"/>
      <c r="W321" s="35"/>
      <c r="X321" s="35" t="s">
        <v>30</v>
      </c>
      <c r="Y321" s="35" t="s">
        <v>33</v>
      </c>
      <c r="Z321" s="35"/>
      <c r="AA321" s="35"/>
      <c r="AB321" s="40" t="s">
        <v>30</v>
      </c>
      <c r="AC321" s="40" t="s">
        <v>34</v>
      </c>
      <c r="AD321" s="35"/>
      <c r="AE321" s="35"/>
      <c r="AF321" s="40" t="s">
        <v>35</v>
      </c>
      <c r="AG321" s="40" t="s">
        <v>29</v>
      </c>
      <c r="AH321" s="35"/>
      <c r="AI321" s="35"/>
      <c r="AJ321" s="40" t="s">
        <v>36</v>
      </c>
      <c r="AK321" s="40" t="s">
        <v>37</v>
      </c>
      <c r="AL321" s="35"/>
      <c r="AM321" s="35"/>
      <c r="AN321" s="40" t="s">
        <v>38</v>
      </c>
      <c r="AO321" s="40" t="s">
        <v>39</v>
      </c>
      <c r="AP321" s="35"/>
      <c r="AQ321" s="35"/>
      <c r="AR321" s="40" t="s">
        <v>40</v>
      </c>
      <c r="AS321" s="40" t="s">
        <v>41</v>
      </c>
      <c r="AT321" s="35"/>
      <c r="AU321" s="35"/>
      <c r="AV321" s="35"/>
      <c r="AW321" s="35"/>
      <c r="AX321" s="35"/>
      <c r="AY321" s="35"/>
      <c r="AZ321" s="40" t="s">
        <v>42</v>
      </c>
      <c r="BA321" s="40" t="s">
        <v>39</v>
      </c>
      <c r="BB321" s="35"/>
      <c r="BC321" s="35"/>
      <c r="BD321" s="40" t="s">
        <v>42</v>
      </c>
      <c r="BE321" s="40" t="s">
        <v>33</v>
      </c>
      <c r="BF321" s="35"/>
      <c r="BG321" s="35"/>
      <c r="BH321" s="40" t="s">
        <v>42</v>
      </c>
      <c r="BI321" s="40" t="s">
        <v>39</v>
      </c>
      <c r="BJ321" s="35"/>
      <c r="BK321" s="41"/>
      <c r="BL321" s="40" t="s">
        <v>43</v>
      </c>
      <c r="BM321" s="40" t="s">
        <v>44</v>
      </c>
      <c r="BN321" s="35"/>
      <c r="BO321" s="35"/>
      <c r="BP321" s="40" t="s">
        <v>45</v>
      </c>
      <c r="BQ321" s="40" t="s">
        <v>44</v>
      </c>
      <c r="BR321" s="35"/>
      <c r="BS321" s="35"/>
      <c r="BT321" s="40" t="s">
        <v>46</v>
      </c>
      <c r="BU321" s="40" t="s">
        <v>47</v>
      </c>
      <c r="BV321" s="35"/>
      <c r="BW321" s="35"/>
      <c r="BX321" s="40" t="s">
        <v>46</v>
      </c>
      <c r="BY321" s="40" t="s">
        <v>41</v>
      </c>
      <c r="BZ321" s="35"/>
      <c r="CA321" s="35"/>
      <c r="CB321" s="40" t="s">
        <v>46</v>
      </c>
      <c r="CC321" s="40" t="s">
        <v>48</v>
      </c>
      <c r="CD321" s="35"/>
      <c r="CE321" s="35"/>
      <c r="CF321" s="40" t="s">
        <v>46</v>
      </c>
      <c r="CG321" s="40" t="s">
        <v>48</v>
      </c>
      <c r="CH321" s="35"/>
      <c r="CI321" s="35"/>
      <c r="CJ321" s="40" t="s">
        <v>46</v>
      </c>
      <c r="CK321" s="40" t="s">
        <v>39</v>
      </c>
      <c r="CL321" s="35"/>
      <c r="CM321" s="35"/>
      <c r="CN321" s="40" t="s">
        <v>49</v>
      </c>
      <c r="CO321" s="40" t="s">
        <v>39</v>
      </c>
      <c r="CP321" s="35"/>
      <c r="CQ321" s="35"/>
      <c r="CR321" s="40" t="s">
        <v>50</v>
      </c>
      <c r="CS321" s="40" t="s">
        <v>51</v>
      </c>
      <c r="CT321" s="35"/>
      <c r="CU321" s="35"/>
      <c r="CV321" s="40" t="s">
        <v>50</v>
      </c>
      <c r="CW321" s="40" t="s">
        <v>39</v>
      </c>
      <c r="CX321" s="35"/>
      <c r="CY321" s="35"/>
      <c r="CZ321" s="40" t="s">
        <v>50</v>
      </c>
      <c r="DA321" s="40" t="s">
        <v>39</v>
      </c>
      <c r="DB321" s="35"/>
      <c r="DC321" s="35"/>
      <c r="DD321" s="40" t="s">
        <v>59</v>
      </c>
      <c r="DE321" s="40" t="s">
        <v>60</v>
      </c>
      <c r="DF321" s="35"/>
      <c r="DG321" s="35"/>
      <c r="DH321" s="40" t="s">
        <v>52</v>
      </c>
      <c r="DI321" s="40" t="s">
        <v>53</v>
      </c>
      <c r="DJ321" s="35"/>
      <c r="DK321" s="35"/>
      <c r="DL321" s="40" t="s">
        <v>31</v>
      </c>
      <c r="DM321" s="41">
        <v>2.883</v>
      </c>
      <c r="DN321" s="42" t="s">
        <v>518</v>
      </c>
    </row>
    <row r="322" spans="1:118" ht="15.75" customHeight="1" x14ac:dyDescent="0.25">
      <c r="A322" s="6">
        <v>321</v>
      </c>
      <c r="B322" s="6">
        <v>1</v>
      </c>
      <c r="C322" s="9" t="s">
        <v>283</v>
      </c>
      <c r="D322" s="8" t="s">
        <v>373</v>
      </c>
      <c r="E322" s="6">
        <v>233.01</v>
      </c>
      <c r="F322" s="6">
        <v>10.837</v>
      </c>
      <c r="G322" s="6">
        <v>205.15100000000001</v>
      </c>
      <c r="H322" s="10">
        <v>86.716560000000001</v>
      </c>
      <c r="I322" s="3">
        <f t="shared" si="13"/>
        <v>291.86756000000003</v>
      </c>
      <c r="J322" s="3">
        <f t="shared" ref="J322:J385" si="15">O322+S322+W322+AA322+AE322+AI322+AM322+AQ322+AU322+AY322+BC322+BG322+BK322+BO322+BS322+BW322+CA322+CE322+CI322+CM322+CQ322+CU322+CY322+DC322+DG322+DK322+DM322</f>
        <v>0</v>
      </c>
      <c r="K322" s="3">
        <f t="shared" si="14"/>
        <v>291.86756000000003</v>
      </c>
      <c r="L322" s="1" t="s">
        <v>28</v>
      </c>
      <c r="M322" s="1" t="s">
        <v>29</v>
      </c>
      <c r="N322" s="6"/>
      <c r="O322" s="6"/>
      <c r="P322" s="1" t="s">
        <v>30</v>
      </c>
      <c r="Q322" s="1" t="s">
        <v>34</v>
      </c>
      <c r="R322" s="6"/>
      <c r="S322" s="6"/>
      <c r="T322" s="1" t="s">
        <v>30</v>
      </c>
      <c r="U322" s="1" t="s">
        <v>32</v>
      </c>
      <c r="V322" s="6"/>
      <c r="W322" s="6"/>
      <c r="X322" s="6" t="s">
        <v>30</v>
      </c>
      <c r="Y322" s="6" t="s">
        <v>33</v>
      </c>
      <c r="Z322" s="6"/>
      <c r="AA322" s="6"/>
      <c r="AB322" s="1" t="s">
        <v>30</v>
      </c>
      <c r="AC322" s="1" t="s">
        <v>34</v>
      </c>
      <c r="AD322" s="6"/>
      <c r="AE322" s="6"/>
      <c r="AF322" s="1" t="s">
        <v>35</v>
      </c>
      <c r="AG322" s="1" t="s">
        <v>29</v>
      </c>
      <c r="AH322" s="6"/>
      <c r="AI322" s="6"/>
      <c r="AJ322" s="1" t="s">
        <v>36</v>
      </c>
      <c r="AK322" s="1" t="s">
        <v>37</v>
      </c>
      <c r="AL322" s="6"/>
      <c r="AM322" s="6"/>
      <c r="AN322" s="1" t="s">
        <v>38</v>
      </c>
      <c r="AO322" s="1" t="s">
        <v>39</v>
      </c>
      <c r="AP322" s="6"/>
      <c r="AQ322" s="6"/>
      <c r="AR322" s="1" t="s">
        <v>40</v>
      </c>
      <c r="AS322" s="1" t="s">
        <v>41</v>
      </c>
      <c r="AT322" s="6"/>
      <c r="AU322" s="6"/>
      <c r="AV322" s="6"/>
      <c r="AW322" s="6"/>
      <c r="AX322" s="6"/>
      <c r="AY322" s="6"/>
      <c r="AZ322" s="1" t="s">
        <v>42</v>
      </c>
      <c r="BA322" s="1" t="s">
        <v>39</v>
      </c>
      <c r="BB322" s="6"/>
      <c r="BC322" s="6"/>
      <c r="BD322" s="1" t="s">
        <v>42</v>
      </c>
      <c r="BE322" s="1" t="s">
        <v>33</v>
      </c>
      <c r="BF322" s="6"/>
      <c r="BG322" s="6"/>
      <c r="BH322" s="1" t="s">
        <v>42</v>
      </c>
      <c r="BI322" s="1" t="s">
        <v>39</v>
      </c>
      <c r="BJ322" s="6"/>
      <c r="BK322" s="11"/>
      <c r="BL322" s="1" t="s">
        <v>43</v>
      </c>
      <c r="BM322" s="1" t="s">
        <v>44</v>
      </c>
      <c r="BN322" s="6"/>
      <c r="BO322" s="6"/>
      <c r="BP322" s="1" t="s">
        <v>45</v>
      </c>
      <c r="BQ322" s="1" t="s">
        <v>44</v>
      </c>
      <c r="BR322" s="6"/>
      <c r="BS322" s="6"/>
      <c r="BT322" s="1" t="s">
        <v>46</v>
      </c>
      <c r="BU322" s="1" t="s">
        <v>47</v>
      </c>
      <c r="BV322" s="6"/>
      <c r="BW322" s="6"/>
      <c r="BX322" s="1" t="s">
        <v>46</v>
      </c>
      <c r="BY322" s="1" t="s">
        <v>41</v>
      </c>
      <c r="BZ322" s="6"/>
      <c r="CA322" s="6"/>
      <c r="CB322" s="1" t="s">
        <v>46</v>
      </c>
      <c r="CC322" s="1" t="s">
        <v>48</v>
      </c>
      <c r="CD322" s="6"/>
      <c r="CE322" s="6"/>
      <c r="CF322" s="1" t="s">
        <v>46</v>
      </c>
      <c r="CG322" s="1" t="s">
        <v>48</v>
      </c>
      <c r="CH322" s="6"/>
      <c r="CI322" s="6"/>
      <c r="CJ322" s="1" t="s">
        <v>46</v>
      </c>
      <c r="CK322" s="1" t="s">
        <v>39</v>
      </c>
      <c r="CL322" s="6"/>
      <c r="CM322" s="6"/>
      <c r="CN322" s="1" t="s">
        <v>49</v>
      </c>
      <c r="CO322" s="1" t="s">
        <v>39</v>
      </c>
      <c r="CP322" s="6"/>
      <c r="CQ322" s="6"/>
      <c r="CR322" s="1" t="s">
        <v>50</v>
      </c>
      <c r="CS322" s="1" t="s">
        <v>51</v>
      </c>
      <c r="CT322" s="6"/>
      <c r="CU322" s="6"/>
      <c r="CV322" s="1" t="s">
        <v>50</v>
      </c>
      <c r="CW322" s="1" t="s">
        <v>39</v>
      </c>
      <c r="CX322" s="6"/>
      <c r="CY322" s="6"/>
      <c r="CZ322" s="1" t="s">
        <v>50</v>
      </c>
      <c r="DA322" s="1" t="s">
        <v>39</v>
      </c>
      <c r="DB322" s="6"/>
      <c r="DC322" s="6"/>
      <c r="DD322" s="1" t="s">
        <v>59</v>
      </c>
      <c r="DE322" s="1" t="s">
        <v>60</v>
      </c>
      <c r="DF322" s="6"/>
      <c r="DG322" s="6"/>
      <c r="DH322" s="1" t="s">
        <v>52</v>
      </c>
      <c r="DI322" s="1" t="s">
        <v>53</v>
      </c>
      <c r="DJ322" s="6"/>
      <c r="DK322" s="6"/>
      <c r="DL322" s="1" t="s">
        <v>31</v>
      </c>
      <c r="DM322" s="11"/>
    </row>
    <row r="323" spans="1:118" s="42" customFormat="1" ht="15.75" customHeight="1" x14ac:dyDescent="0.25">
      <c r="A323" s="35">
        <v>322</v>
      </c>
      <c r="B323" s="35">
        <v>1</v>
      </c>
      <c r="C323" s="36" t="s">
        <v>284</v>
      </c>
      <c r="D323" s="37" t="s">
        <v>373</v>
      </c>
      <c r="E323" s="35">
        <v>218.83</v>
      </c>
      <c r="F323" s="35">
        <v>2.2429999999999999</v>
      </c>
      <c r="G323" s="35">
        <f>E323-F323</f>
        <v>216.58700000000002</v>
      </c>
      <c r="H323" s="38">
        <v>138.40812</v>
      </c>
      <c r="I323" s="39">
        <f t="shared" ref="I323:I386" si="16">(G323+H323)</f>
        <v>354.99512000000004</v>
      </c>
      <c r="J323" s="39">
        <f t="shared" si="15"/>
        <v>1.835</v>
      </c>
      <c r="K323" s="3">
        <f t="shared" ref="K323:K386" si="17">I323-J323</f>
        <v>353.16012000000006</v>
      </c>
      <c r="L323" s="40" t="s">
        <v>28</v>
      </c>
      <c r="M323" s="40" t="s">
        <v>29</v>
      </c>
      <c r="N323" s="35"/>
      <c r="O323" s="35"/>
      <c r="P323" s="40" t="s">
        <v>30</v>
      </c>
      <c r="Q323" s="40" t="s">
        <v>34</v>
      </c>
      <c r="R323" s="35"/>
      <c r="S323" s="35"/>
      <c r="T323" s="40" t="s">
        <v>30</v>
      </c>
      <c r="U323" s="40" t="s">
        <v>32</v>
      </c>
      <c r="V323" s="35"/>
      <c r="W323" s="35"/>
      <c r="X323" s="35" t="s">
        <v>30</v>
      </c>
      <c r="Y323" s="35" t="s">
        <v>33</v>
      </c>
      <c r="Z323" s="35"/>
      <c r="AA323" s="35"/>
      <c r="AB323" s="40" t="s">
        <v>30</v>
      </c>
      <c r="AC323" s="40" t="s">
        <v>34</v>
      </c>
      <c r="AD323" s="35"/>
      <c r="AE323" s="35"/>
      <c r="AF323" s="40" t="s">
        <v>35</v>
      </c>
      <c r="AG323" s="40" t="s">
        <v>29</v>
      </c>
      <c r="AH323" s="35"/>
      <c r="AI323" s="35"/>
      <c r="AJ323" s="40" t="s">
        <v>36</v>
      </c>
      <c r="AK323" s="40" t="s">
        <v>37</v>
      </c>
      <c r="AL323" s="35"/>
      <c r="AM323" s="35"/>
      <c r="AN323" s="40" t="s">
        <v>38</v>
      </c>
      <c r="AO323" s="40" t="s">
        <v>39</v>
      </c>
      <c r="AP323" s="35"/>
      <c r="AQ323" s="35"/>
      <c r="AR323" s="40" t="s">
        <v>40</v>
      </c>
      <c r="AS323" s="40" t="s">
        <v>41</v>
      </c>
      <c r="AT323" s="35"/>
      <c r="AU323" s="35"/>
      <c r="AV323" s="35"/>
      <c r="AW323" s="35"/>
      <c r="AX323" s="35"/>
      <c r="AY323" s="35"/>
      <c r="AZ323" s="40" t="s">
        <v>42</v>
      </c>
      <c r="BA323" s="40" t="s">
        <v>39</v>
      </c>
      <c r="BB323" s="35"/>
      <c r="BC323" s="35"/>
      <c r="BD323" s="40" t="s">
        <v>42</v>
      </c>
      <c r="BE323" s="40" t="s">
        <v>33</v>
      </c>
      <c r="BF323" s="35"/>
      <c r="BG323" s="35"/>
      <c r="BH323" s="40" t="s">
        <v>42</v>
      </c>
      <c r="BI323" s="40" t="s">
        <v>39</v>
      </c>
      <c r="BJ323" s="35"/>
      <c r="BK323" s="41"/>
      <c r="BL323" s="40" t="s">
        <v>43</v>
      </c>
      <c r="BM323" s="40" t="s">
        <v>44</v>
      </c>
      <c r="BN323" s="35"/>
      <c r="BO323" s="35"/>
      <c r="BP323" s="40" t="s">
        <v>45</v>
      </c>
      <c r="BQ323" s="40" t="s">
        <v>44</v>
      </c>
      <c r="BR323" s="35"/>
      <c r="BS323" s="35"/>
      <c r="BT323" s="40" t="s">
        <v>46</v>
      </c>
      <c r="BU323" s="40" t="s">
        <v>47</v>
      </c>
      <c r="BV323" s="35"/>
      <c r="BW323" s="35"/>
      <c r="BX323" s="40" t="s">
        <v>46</v>
      </c>
      <c r="BY323" s="40" t="s">
        <v>41</v>
      </c>
      <c r="BZ323" s="35"/>
      <c r="CA323" s="35"/>
      <c r="CB323" s="40" t="s">
        <v>46</v>
      </c>
      <c r="CC323" s="40" t="s">
        <v>48</v>
      </c>
      <c r="CD323" s="35"/>
      <c r="CE323" s="35"/>
      <c r="CF323" s="40" t="s">
        <v>46</v>
      </c>
      <c r="CG323" s="40" t="s">
        <v>48</v>
      </c>
      <c r="CH323" s="35"/>
      <c r="CI323" s="35"/>
      <c r="CJ323" s="40" t="s">
        <v>46</v>
      </c>
      <c r="CK323" s="40" t="s">
        <v>39</v>
      </c>
      <c r="CL323" s="35"/>
      <c r="CM323" s="35"/>
      <c r="CN323" s="40" t="s">
        <v>49</v>
      </c>
      <c r="CO323" s="40" t="s">
        <v>39</v>
      </c>
      <c r="CP323" s="35"/>
      <c r="CQ323" s="35"/>
      <c r="CR323" s="40" t="s">
        <v>50</v>
      </c>
      <c r="CS323" s="40" t="s">
        <v>51</v>
      </c>
      <c r="CT323" s="35"/>
      <c r="CU323" s="35"/>
      <c r="CV323" s="40" t="s">
        <v>50</v>
      </c>
      <c r="CW323" s="40" t="s">
        <v>39</v>
      </c>
      <c r="CX323" s="35">
        <v>2</v>
      </c>
      <c r="CY323" s="35">
        <v>1.835</v>
      </c>
      <c r="CZ323" s="40" t="s">
        <v>50</v>
      </c>
      <c r="DA323" s="40" t="s">
        <v>39</v>
      </c>
      <c r="DB323" s="35"/>
      <c r="DC323" s="35"/>
      <c r="DD323" s="40" t="s">
        <v>59</v>
      </c>
      <c r="DE323" s="40" t="s">
        <v>60</v>
      </c>
      <c r="DF323" s="35"/>
      <c r="DG323" s="35"/>
      <c r="DH323" s="40" t="s">
        <v>52</v>
      </c>
      <c r="DI323" s="40" t="s">
        <v>53</v>
      </c>
      <c r="DJ323" s="35"/>
      <c r="DK323" s="35"/>
      <c r="DL323" s="40" t="s">
        <v>31</v>
      </c>
      <c r="DM323" s="41"/>
    </row>
    <row r="324" spans="1:118" ht="15.75" customHeight="1" x14ac:dyDescent="0.25">
      <c r="A324" s="6">
        <v>323</v>
      </c>
      <c r="B324" s="6">
        <v>1</v>
      </c>
      <c r="C324" s="9" t="s">
        <v>285</v>
      </c>
      <c r="D324" s="8" t="s">
        <v>373</v>
      </c>
      <c r="E324" s="6">
        <v>748.21699999999998</v>
      </c>
      <c r="F324" s="6">
        <v>23.297000000000001</v>
      </c>
      <c r="G324" s="6">
        <v>408.12099999999998</v>
      </c>
      <c r="H324" s="10">
        <v>329.00171999999998</v>
      </c>
      <c r="I324" s="3">
        <f t="shared" si="16"/>
        <v>737.12271999999996</v>
      </c>
      <c r="J324" s="3">
        <f t="shared" si="15"/>
        <v>0</v>
      </c>
      <c r="K324" s="3">
        <f t="shared" si="17"/>
        <v>737.12271999999996</v>
      </c>
      <c r="L324" s="1" t="s">
        <v>28</v>
      </c>
      <c r="M324" s="1" t="s">
        <v>29</v>
      </c>
      <c r="N324" s="6"/>
      <c r="O324" s="6"/>
      <c r="P324" s="1" t="s">
        <v>30</v>
      </c>
      <c r="Q324" s="1" t="s">
        <v>34</v>
      </c>
      <c r="R324" s="6"/>
      <c r="S324" s="6"/>
      <c r="T324" s="1" t="s">
        <v>30</v>
      </c>
      <c r="U324" s="1" t="s">
        <v>32</v>
      </c>
      <c r="V324" s="6"/>
      <c r="W324" s="6"/>
      <c r="X324" s="6" t="s">
        <v>30</v>
      </c>
      <c r="Y324" s="6" t="s">
        <v>33</v>
      </c>
      <c r="Z324" s="6"/>
      <c r="AA324" s="6"/>
      <c r="AB324" s="1" t="s">
        <v>30</v>
      </c>
      <c r="AC324" s="1" t="s">
        <v>34</v>
      </c>
      <c r="AD324" s="6"/>
      <c r="AE324" s="6"/>
      <c r="AF324" s="1" t="s">
        <v>35</v>
      </c>
      <c r="AG324" s="1" t="s">
        <v>29</v>
      </c>
      <c r="AH324" s="6"/>
      <c r="AI324" s="6"/>
      <c r="AJ324" s="1" t="s">
        <v>36</v>
      </c>
      <c r="AK324" s="1" t="s">
        <v>37</v>
      </c>
      <c r="AL324" s="6"/>
      <c r="AM324" s="6"/>
      <c r="AN324" s="1" t="s">
        <v>38</v>
      </c>
      <c r="AO324" s="1" t="s">
        <v>39</v>
      </c>
      <c r="AP324" s="6"/>
      <c r="AQ324" s="6"/>
      <c r="AR324" s="1" t="s">
        <v>40</v>
      </c>
      <c r="AS324" s="1" t="s">
        <v>41</v>
      </c>
      <c r="AT324" s="6"/>
      <c r="AU324" s="6"/>
      <c r="AV324" s="6"/>
      <c r="AW324" s="6"/>
      <c r="AX324" s="6"/>
      <c r="AY324" s="6"/>
      <c r="AZ324" s="1" t="s">
        <v>42</v>
      </c>
      <c r="BA324" s="1" t="s">
        <v>39</v>
      </c>
      <c r="BB324" s="6"/>
      <c r="BC324" s="6"/>
      <c r="BD324" s="1" t="s">
        <v>42</v>
      </c>
      <c r="BE324" s="1" t="s">
        <v>33</v>
      </c>
      <c r="BF324" s="6"/>
      <c r="BG324" s="6"/>
      <c r="BH324" s="1" t="s">
        <v>42</v>
      </c>
      <c r="BI324" s="1" t="s">
        <v>39</v>
      </c>
      <c r="BJ324" s="6"/>
      <c r="BK324" s="11"/>
      <c r="BL324" s="1" t="s">
        <v>43</v>
      </c>
      <c r="BM324" s="1" t="s">
        <v>44</v>
      </c>
      <c r="BN324" s="6"/>
      <c r="BO324" s="6"/>
      <c r="BP324" s="1" t="s">
        <v>45</v>
      </c>
      <c r="BQ324" s="1" t="s">
        <v>44</v>
      </c>
      <c r="BR324" s="6"/>
      <c r="BS324" s="6"/>
      <c r="BT324" s="1" t="s">
        <v>46</v>
      </c>
      <c r="BU324" s="1" t="s">
        <v>47</v>
      </c>
      <c r="BV324" s="6"/>
      <c r="BW324" s="6"/>
      <c r="BX324" s="1" t="s">
        <v>46</v>
      </c>
      <c r="BY324" s="1" t="s">
        <v>41</v>
      </c>
      <c r="BZ324" s="6"/>
      <c r="CA324" s="6"/>
      <c r="CB324" s="1" t="s">
        <v>46</v>
      </c>
      <c r="CC324" s="1" t="s">
        <v>48</v>
      </c>
      <c r="CD324" s="6"/>
      <c r="CE324" s="6"/>
      <c r="CF324" s="1" t="s">
        <v>46</v>
      </c>
      <c r="CG324" s="1" t="s">
        <v>48</v>
      </c>
      <c r="CH324" s="6"/>
      <c r="CI324" s="6"/>
      <c r="CJ324" s="1" t="s">
        <v>46</v>
      </c>
      <c r="CK324" s="1" t="s">
        <v>39</v>
      </c>
      <c r="CL324" s="6"/>
      <c r="CM324" s="6"/>
      <c r="CN324" s="1" t="s">
        <v>49</v>
      </c>
      <c r="CO324" s="1" t="s">
        <v>39</v>
      </c>
      <c r="CP324" s="6"/>
      <c r="CQ324" s="6"/>
      <c r="CR324" s="1" t="s">
        <v>50</v>
      </c>
      <c r="CS324" s="1" t="s">
        <v>51</v>
      </c>
      <c r="CT324" s="6"/>
      <c r="CU324" s="6"/>
      <c r="CV324" s="1" t="s">
        <v>50</v>
      </c>
      <c r="CW324" s="1" t="s">
        <v>39</v>
      </c>
      <c r="CX324" s="6"/>
      <c r="CY324" s="6"/>
      <c r="CZ324" s="1" t="s">
        <v>50</v>
      </c>
      <c r="DA324" s="1" t="s">
        <v>39</v>
      </c>
      <c r="DB324" s="6"/>
      <c r="DC324" s="6"/>
      <c r="DD324" s="1" t="s">
        <v>59</v>
      </c>
      <c r="DE324" s="1" t="s">
        <v>60</v>
      </c>
      <c r="DF324" s="6"/>
      <c r="DG324" s="6"/>
      <c r="DH324" s="1" t="s">
        <v>52</v>
      </c>
      <c r="DI324" s="1" t="s">
        <v>53</v>
      </c>
      <c r="DJ324" s="6"/>
      <c r="DK324" s="6"/>
      <c r="DL324" s="1" t="s">
        <v>31</v>
      </c>
      <c r="DM324" s="11"/>
    </row>
    <row r="325" spans="1:118" ht="15.75" customHeight="1" x14ac:dyDescent="0.25">
      <c r="A325" s="6">
        <v>324</v>
      </c>
      <c r="B325" s="6">
        <v>1</v>
      </c>
      <c r="C325" s="9" t="s">
        <v>286</v>
      </c>
      <c r="D325" s="8" t="s">
        <v>373</v>
      </c>
      <c r="E325" s="6">
        <v>191.87700000000001</v>
      </c>
      <c r="F325" s="6">
        <v>7.37</v>
      </c>
      <c r="G325" s="6">
        <v>167.12799999999999</v>
      </c>
      <c r="H325" s="10">
        <v>81.439319999999995</v>
      </c>
      <c r="I325" s="3">
        <f t="shared" si="16"/>
        <v>248.56732</v>
      </c>
      <c r="J325" s="3">
        <f t="shared" si="15"/>
        <v>0</v>
      </c>
      <c r="K325" s="3">
        <f t="shared" si="17"/>
        <v>248.56732</v>
      </c>
      <c r="L325" s="1" t="s">
        <v>28</v>
      </c>
      <c r="M325" s="1" t="s">
        <v>29</v>
      </c>
      <c r="N325" s="6"/>
      <c r="O325" s="6"/>
      <c r="P325" s="1" t="s">
        <v>30</v>
      </c>
      <c r="Q325" s="1" t="s">
        <v>34</v>
      </c>
      <c r="R325" s="6"/>
      <c r="S325" s="6"/>
      <c r="T325" s="1" t="s">
        <v>30</v>
      </c>
      <c r="U325" s="1" t="s">
        <v>32</v>
      </c>
      <c r="V325" s="6"/>
      <c r="W325" s="6"/>
      <c r="X325" s="6" t="s">
        <v>30</v>
      </c>
      <c r="Y325" s="6" t="s">
        <v>33</v>
      </c>
      <c r="Z325" s="6"/>
      <c r="AA325" s="6"/>
      <c r="AB325" s="1" t="s">
        <v>30</v>
      </c>
      <c r="AC325" s="1" t="s">
        <v>34</v>
      </c>
      <c r="AD325" s="6"/>
      <c r="AE325" s="6"/>
      <c r="AF325" s="1" t="s">
        <v>35</v>
      </c>
      <c r="AG325" s="1" t="s">
        <v>29</v>
      </c>
      <c r="AH325" s="6"/>
      <c r="AI325" s="6"/>
      <c r="AJ325" s="1" t="s">
        <v>36</v>
      </c>
      <c r="AK325" s="1" t="s">
        <v>37</v>
      </c>
      <c r="AL325" s="6"/>
      <c r="AM325" s="6"/>
      <c r="AN325" s="1" t="s">
        <v>38</v>
      </c>
      <c r="AO325" s="1" t="s">
        <v>39</v>
      </c>
      <c r="AP325" s="6"/>
      <c r="AQ325" s="6"/>
      <c r="AR325" s="1" t="s">
        <v>40</v>
      </c>
      <c r="AS325" s="1" t="s">
        <v>41</v>
      </c>
      <c r="AT325" s="6"/>
      <c r="AU325" s="6"/>
      <c r="AV325" s="6"/>
      <c r="AW325" s="6"/>
      <c r="AX325" s="6"/>
      <c r="AY325" s="6"/>
      <c r="AZ325" s="1" t="s">
        <v>42</v>
      </c>
      <c r="BA325" s="1" t="s">
        <v>39</v>
      </c>
      <c r="BB325" s="6"/>
      <c r="BC325" s="6"/>
      <c r="BD325" s="1" t="s">
        <v>42</v>
      </c>
      <c r="BE325" s="1" t="s">
        <v>33</v>
      </c>
      <c r="BF325" s="6"/>
      <c r="BG325" s="6"/>
      <c r="BH325" s="1" t="s">
        <v>42</v>
      </c>
      <c r="BI325" s="1" t="s">
        <v>39</v>
      </c>
      <c r="BJ325" s="6"/>
      <c r="BK325" s="11"/>
      <c r="BL325" s="1" t="s">
        <v>43</v>
      </c>
      <c r="BM325" s="1" t="s">
        <v>44</v>
      </c>
      <c r="BN325" s="6"/>
      <c r="BO325" s="6"/>
      <c r="BP325" s="1" t="s">
        <v>45</v>
      </c>
      <c r="BQ325" s="1" t="s">
        <v>44</v>
      </c>
      <c r="BR325" s="6"/>
      <c r="BS325" s="6"/>
      <c r="BT325" s="1" t="s">
        <v>46</v>
      </c>
      <c r="BU325" s="1" t="s">
        <v>47</v>
      </c>
      <c r="BV325" s="6"/>
      <c r="BW325" s="6"/>
      <c r="BX325" s="1" t="s">
        <v>46</v>
      </c>
      <c r="BY325" s="1" t="s">
        <v>41</v>
      </c>
      <c r="BZ325" s="6"/>
      <c r="CA325" s="6"/>
      <c r="CB325" s="1" t="s">
        <v>46</v>
      </c>
      <c r="CC325" s="1" t="s">
        <v>48</v>
      </c>
      <c r="CD325" s="6"/>
      <c r="CE325" s="6"/>
      <c r="CF325" s="1" t="s">
        <v>46</v>
      </c>
      <c r="CG325" s="1" t="s">
        <v>48</v>
      </c>
      <c r="CH325" s="6"/>
      <c r="CI325" s="6"/>
      <c r="CJ325" s="1" t="s">
        <v>46</v>
      </c>
      <c r="CK325" s="1" t="s">
        <v>39</v>
      </c>
      <c r="CL325" s="6"/>
      <c r="CM325" s="6"/>
      <c r="CN325" s="1" t="s">
        <v>49</v>
      </c>
      <c r="CO325" s="1" t="s">
        <v>39</v>
      </c>
      <c r="CP325" s="6"/>
      <c r="CQ325" s="6"/>
      <c r="CR325" s="1" t="s">
        <v>50</v>
      </c>
      <c r="CS325" s="1" t="s">
        <v>51</v>
      </c>
      <c r="CT325" s="6"/>
      <c r="CU325" s="6"/>
      <c r="CV325" s="1" t="s">
        <v>50</v>
      </c>
      <c r="CW325" s="1" t="s">
        <v>39</v>
      </c>
      <c r="CX325" s="6"/>
      <c r="CY325" s="6"/>
      <c r="CZ325" s="1" t="s">
        <v>50</v>
      </c>
      <c r="DA325" s="1" t="s">
        <v>39</v>
      </c>
      <c r="DB325" s="6"/>
      <c r="DC325" s="6"/>
      <c r="DD325" s="1" t="s">
        <v>59</v>
      </c>
      <c r="DE325" s="1" t="s">
        <v>60</v>
      </c>
      <c r="DF325" s="6"/>
      <c r="DG325" s="6"/>
      <c r="DH325" s="1" t="s">
        <v>52</v>
      </c>
      <c r="DI325" s="1" t="s">
        <v>53</v>
      </c>
      <c r="DJ325" s="6"/>
      <c r="DK325" s="6"/>
      <c r="DL325" s="1" t="s">
        <v>31</v>
      </c>
      <c r="DM325" s="11"/>
    </row>
    <row r="326" spans="1:118" ht="15.75" customHeight="1" x14ac:dyDescent="0.25">
      <c r="A326" s="6">
        <v>325</v>
      </c>
      <c r="B326" s="6">
        <v>2</v>
      </c>
      <c r="C326" s="9" t="s">
        <v>474</v>
      </c>
      <c r="D326" s="8" t="s">
        <v>373</v>
      </c>
      <c r="E326" s="6">
        <v>93.222999999999999</v>
      </c>
      <c r="F326" s="6">
        <v>14.371</v>
      </c>
      <c r="G326" s="6">
        <v>39.317</v>
      </c>
      <c r="H326" s="10">
        <v>90.262919999999994</v>
      </c>
      <c r="I326" s="3">
        <f t="shared" si="16"/>
        <v>129.57991999999999</v>
      </c>
      <c r="J326" s="3">
        <f t="shared" si="15"/>
        <v>0</v>
      </c>
      <c r="K326" s="3">
        <f t="shared" si="17"/>
        <v>129.57991999999999</v>
      </c>
      <c r="L326" s="1" t="s">
        <v>28</v>
      </c>
      <c r="M326" s="1" t="s">
        <v>29</v>
      </c>
      <c r="N326" s="6"/>
      <c r="O326" s="6"/>
      <c r="P326" s="1" t="s">
        <v>30</v>
      </c>
      <c r="Q326" s="1" t="s">
        <v>34</v>
      </c>
      <c r="R326" s="6"/>
      <c r="S326" s="6"/>
      <c r="T326" s="1" t="s">
        <v>30</v>
      </c>
      <c r="U326" s="1" t="s">
        <v>32</v>
      </c>
      <c r="V326" s="6"/>
      <c r="W326" s="6"/>
      <c r="X326" s="6" t="s">
        <v>30</v>
      </c>
      <c r="Y326" s="6" t="s">
        <v>33</v>
      </c>
      <c r="Z326" s="6"/>
      <c r="AA326" s="6"/>
      <c r="AB326" s="1" t="s">
        <v>30</v>
      </c>
      <c r="AC326" s="1" t="s">
        <v>34</v>
      </c>
      <c r="AD326" s="6"/>
      <c r="AE326" s="6"/>
      <c r="AF326" s="1" t="s">
        <v>35</v>
      </c>
      <c r="AG326" s="1" t="s">
        <v>29</v>
      </c>
      <c r="AH326" s="6"/>
      <c r="AI326" s="6"/>
      <c r="AJ326" s="1" t="s">
        <v>36</v>
      </c>
      <c r="AK326" s="1" t="s">
        <v>37</v>
      </c>
      <c r="AL326" s="6"/>
      <c r="AM326" s="6"/>
      <c r="AN326" s="1" t="s">
        <v>38</v>
      </c>
      <c r="AO326" s="1" t="s">
        <v>39</v>
      </c>
      <c r="AP326" s="6"/>
      <c r="AQ326" s="6"/>
      <c r="AR326" s="1" t="s">
        <v>40</v>
      </c>
      <c r="AS326" s="1" t="s">
        <v>41</v>
      </c>
      <c r="AT326" s="6"/>
      <c r="AU326" s="6"/>
      <c r="AV326" s="6"/>
      <c r="AW326" s="6"/>
      <c r="AX326" s="6"/>
      <c r="AY326" s="6"/>
      <c r="AZ326" s="1" t="s">
        <v>42</v>
      </c>
      <c r="BA326" s="1" t="s">
        <v>39</v>
      </c>
      <c r="BB326" s="6"/>
      <c r="BC326" s="6"/>
      <c r="BD326" s="1" t="s">
        <v>42</v>
      </c>
      <c r="BE326" s="1" t="s">
        <v>33</v>
      </c>
      <c r="BF326" s="6"/>
      <c r="BG326" s="6"/>
      <c r="BH326" s="1" t="s">
        <v>42</v>
      </c>
      <c r="BI326" s="1" t="s">
        <v>39</v>
      </c>
      <c r="BJ326" s="6"/>
      <c r="BK326" s="11"/>
      <c r="BL326" s="1" t="s">
        <v>43</v>
      </c>
      <c r="BM326" s="1" t="s">
        <v>44</v>
      </c>
      <c r="BN326" s="6"/>
      <c r="BO326" s="6"/>
      <c r="BP326" s="1" t="s">
        <v>45</v>
      </c>
      <c r="BQ326" s="1" t="s">
        <v>44</v>
      </c>
      <c r="BR326" s="6"/>
      <c r="BS326" s="6"/>
      <c r="BT326" s="1" t="s">
        <v>46</v>
      </c>
      <c r="BU326" s="1" t="s">
        <v>47</v>
      </c>
      <c r="BV326" s="6"/>
      <c r="BW326" s="6"/>
      <c r="BX326" s="1" t="s">
        <v>46</v>
      </c>
      <c r="BY326" s="1" t="s">
        <v>41</v>
      </c>
      <c r="BZ326" s="6"/>
      <c r="CA326" s="6"/>
      <c r="CB326" s="1" t="s">
        <v>46</v>
      </c>
      <c r="CC326" s="1" t="s">
        <v>48</v>
      </c>
      <c r="CD326" s="6"/>
      <c r="CE326" s="6"/>
      <c r="CF326" s="1" t="s">
        <v>46</v>
      </c>
      <c r="CG326" s="1" t="s">
        <v>48</v>
      </c>
      <c r="CH326" s="6"/>
      <c r="CI326" s="6"/>
      <c r="CJ326" s="1" t="s">
        <v>46</v>
      </c>
      <c r="CK326" s="1" t="s">
        <v>39</v>
      </c>
      <c r="CL326" s="6"/>
      <c r="CM326" s="6"/>
      <c r="CN326" s="1" t="s">
        <v>49</v>
      </c>
      <c r="CO326" s="1" t="s">
        <v>39</v>
      </c>
      <c r="CP326" s="6"/>
      <c r="CQ326" s="6"/>
      <c r="CR326" s="1" t="s">
        <v>50</v>
      </c>
      <c r="CS326" s="1" t="s">
        <v>51</v>
      </c>
      <c r="CT326" s="6"/>
      <c r="CU326" s="6"/>
      <c r="CV326" s="1" t="s">
        <v>50</v>
      </c>
      <c r="CW326" s="1" t="s">
        <v>39</v>
      </c>
      <c r="CX326" s="6"/>
      <c r="CY326" s="6"/>
      <c r="CZ326" s="1" t="s">
        <v>50</v>
      </c>
      <c r="DA326" s="1" t="s">
        <v>39</v>
      </c>
      <c r="DB326" s="6"/>
      <c r="DC326" s="6"/>
      <c r="DD326" s="1" t="s">
        <v>59</v>
      </c>
      <c r="DE326" s="1" t="s">
        <v>60</v>
      </c>
      <c r="DF326" s="6"/>
      <c r="DG326" s="6"/>
      <c r="DH326" s="1" t="s">
        <v>52</v>
      </c>
      <c r="DI326" s="1" t="s">
        <v>53</v>
      </c>
      <c r="DJ326" s="6"/>
      <c r="DK326" s="6"/>
      <c r="DL326" s="1" t="s">
        <v>31</v>
      </c>
      <c r="DM326" s="11"/>
    </row>
    <row r="327" spans="1:118" ht="15.75" customHeight="1" x14ac:dyDescent="0.25">
      <c r="A327" s="6">
        <v>326</v>
      </c>
      <c r="B327" s="6">
        <v>2</v>
      </c>
      <c r="C327" s="9" t="s">
        <v>475</v>
      </c>
      <c r="D327" s="8" t="s">
        <v>373</v>
      </c>
      <c r="E327" s="6">
        <v>98.313000000000002</v>
      </c>
      <c r="F327" s="6">
        <v>7.2229999999999999</v>
      </c>
      <c r="G327" s="6">
        <v>55.536999999999999</v>
      </c>
      <c r="H327" s="10">
        <v>94.439040000000006</v>
      </c>
      <c r="I327" s="3">
        <f t="shared" si="16"/>
        <v>149.97604000000001</v>
      </c>
      <c r="J327" s="3">
        <f t="shared" si="15"/>
        <v>0</v>
      </c>
      <c r="K327" s="3">
        <f t="shared" si="17"/>
        <v>149.97604000000001</v>
      </c>
      <c r="L327" s="1" t="s">
        <v>28</v>
      </c>
      <c r="M327" s="1" t="s">
        <v>29</v>
      </c>
      <c r="N327" s="6"/>
      <c r="O327" s="6"/>
      <c r="P327" s="1" t="s">
        <v>30</v>
      </c>
      <c r="Q327" s="1" t="s">
        <v>34</v>
      </c>
      <c r="R327" s="6"/>
      <c r="S327" s="6"/>
      <c r="T327" s="1" t="s">
        <v>30</v>
      </c>
      <c r="U327" s="1" t="s">
        <v>32</v>
      </c>
      <c r="V327" s="6"/>
      <c r="W327" s="6"/>
      <c r="X327" s="6" t="s">
        <v>30</v>
      </c>
      <c r="Y327" s="6" t="s">
        <v>33</v>
      </c>
      <c r="Z327" s="6"/>
      <c r="AA327" s="6"/>
      <c r="AB327" s="1" t="s">
        <v>30</v>
      </c>
      <c r="AC327" s="1" t="s">
        <v>34</v>
      </c>
      <c r="AD327" s="6"/>
      <c r="AE327" s="6"/>
      <c r="AF327" s="1" t="s">
        <v>35</v>
      </c>
      <c r="AG327" s="1" t="s">
        <v>29</v>
      </c>
      <c r="AH327" s="6"/>
      <c r="AI327" s="6"/>
      <c r="AJ327" s="1" t="s">
        <v>36</v>
      </c>
      <c r="AK327" s="1" t="s">
        <v>37</v>
      </c>
      <c r="AL327" s="6"/>
      <c r="AM327" s="6"/>
      <c r="AN327" s="1" t="s">
        <v>38</v>
      </c>
      <c r="AO327" s="1" t="s">
        <v>39</v>
      </c>
      <c r="AP327" s="6"/>
      <c r="AQ327" s="6"/>
      <c r="AR327" s="1" t="s">
        <v>40</v>
      </c>
      <c r="AS327" s="1" t="s">
        <v>41</v>
      </c>
      <c r="AT327" s="6"/>
      <c r="AU327" s="6"/>
      <c r="AV327" s="6"/>
      <c r="AW327" s="6"/>
      <c r="AX327" s="6"/>
      <c r="AY327" s="6"/>
      <c r="AZ327" s="1" t="s">
        <v>42</v>
      </c>
      <c r="BA327" s="1" t="s">
        <v>39</v>
      </c>
      <c r="BB327" s="6"/>
      <c r="BC327" s="6"/>
      <c r="BD327" s="1" t="s">
        <v>42</v>
      </c>
      <c r="BE327" s="1" t="s">
        <v>33</v>
      </c>
      <c r="BF327" s="6"/>
      <c r="BG327" s="6"/>
      <c r="BH327" s="1" t="s">
        <v>42</v>
      </c>
      <c r="BI327" s="1" t="s">
        <v>39</v>
      </c>
      <c r="BJ327" s="6"/>
      <c r="BK327" s="11"/>
      <c r="BL327" s="1" t="s">
        <v>43</v>
      </c>
      <c r="BM327" s="1" t="s">
        <v>44</v>
      </c>
      <c r="BN327" s="6"/>
      <c r="BO327" s="6"/>
      <c r="BP327" s="1" t="s">
        <v>45</v>
      </c>
      <c r="BQ327" s="1" t="s">
        <v>44</v>
      </c>
      <c r="BR327" s="6"/>
      <c r="BS327" s="6"/>
      <c r="BT327" s="1" t="s">
        <v>46</v>
      </c>
      <c r="BU327" s="1" t="s">
        <v>47</v>
      </c>
      <c r="BV327" s="6"/>
      <c r="BW327" s="6"/>
      <c r="BX327" s="1" t="s">
        <v>46</v>
      </c>
      <c r="BY327" s="1" t="s">
        <v>41</v>
      </c>
      <c r="BZ327" s="6"/>
      <c r="CA327" s="6"/>
      <c r="CB327" s="1" t="s">
        <v>46</v>
      </c>
      <c r="CC327" s="1" t="s">
        <v>48</v>
      </c>
      <c r="CD327" s="6"/>
      <c r="CE327" s="6"/>
      <c r="CF327" s="1" t="s">
        <v>46</v>
      </c>
      <c r="CG327" s="1" t="s">
        <v>48</v>
      </c>
      <c r="CH327" s="6"/>
      <c r="CI327" s="6"/>
      <c r="CJ327" s="1" t="s">
        <v>46</v>
      </c>
      <c r="CK327" s="1" t="s">
        <v>39</v>
      </c>
      <c r="CL327" s="6"/>
      <c r="CM327" s="6"/>
      <c r="CN327" s="1" t="s">
        <v>49</v>
      </c>
      <c r="CO327" s="1" t="s">
        <v>39</v>
      </c>
      <c r="CP327" s="6"/>
      <c r="CQ327" s="6"/>
      <c r="CR327" s="1" t="s">
        <v>50</v>
      </c>
      <c r="CS327" s="1" t="s">
        <v>51</v>
      </c>
      <c r="CT327" s="6"/>
      <c r="CU327" s="6"/>
      <c r="CV327" s="1" t="s">
        <v>50</v>
      </c>
      <c r="CW327" s="1" t="s">
        <v>39</v>
      </c>
      <c r="CX327" s="6"/>
      <c r="CY327" s="6"/>
      <c r="CZ327" s="1" t="s">
        <v>50</v>
      </c>
      <c r="DA327" s="1" t="s">
        <v>39</v>
      </c>
      <c r="DB327" s="6"/>
      <c r="DC327" s="6"/>
      <c r="DD327" s="1" t="s">
        <v>59</v>
      </c>
      <c r="DE327" s="1" t="s">
        <v>60</v>
      </c>
      <c r="DF327" s="6"/>
      <c r="DG327" s="6"/>
      <c r="DH327" s="1" t="s">
        <v>52</v>
      </c>
      <c r="DI327" s="1" t="s">
        <v>53</v>
      </c>
      <c r="DJ327" s="6"/>
      <c r="DK327" s="6"/>
      <c r="DL327" s="1" t="s">
        <v>31</v>
      </c>
      <c r="DM327" s="11"/>
    </row>
    <row r="328" spans="1:118" s="42" customFormat="1" ht="15.75" customHeight="1" x14ac:dyDescent="0.25">
      <c r="A328" s="35">
        <v>327</v>
      </c>
      <c r="B328" s="35">
        <v>2</v>
      </c>
      <c r="C328" s="36" t="s">
        <v>287</v>
      </c>
      <c r="D328" s="37" t="s">
        <v>373</v>
      </c>
      <c r="E328" s="35">
        <v>350.20400000000001</v>
      </c>
      <c r="F328" s="35">
        <v>360.47500000000002</v>
      </c>
      <c r="G328" s="35">
        <v>-14.063000000000001</v>
      </c>
      <c r="H328" s="38">
        <v>122.7306</v>
      </c>
      <c r="I328" s="39">
        <f t="shared" si="16"/>
        <v>108.66759999999999</v>
      </c>
      <c r="J328" s="39">
        <f t="shared" si="15"/>
        <v>0.91700000000000004</v>
      </c>
      <c r="K328" s="3">
        <f t="shared" si="17"/>
        <v>107.75059999999999</v>
      </c>
      <c r="L328" s="40" t="s">
        <v>28</v>
      </c>
      <c r="M328" s="40" t="s">
        <v>29</v>
      </c>
      <c r="N328" s="35"/>
      <c r="O328" s="35"/>
      <c r="P328" s="40" t="s">
        <v>30</v>
      </c>
      <c r="Q328" s="40" t="s">
        <v>34</v>
      </c>
      <c r="R328" s="35"/>
      <c r="S328" s="35"/>
      <c r="T328" s="40" t="s">
        <v>30</v>
      </c>
      <c r="U328" s="40" t="s">
        <v>32</v>
      </c>
      <c r="V328" s="35"/>
      <c r="W328" s="35"/>
      <c r="X328" s="35" t="s">
        <v>30</v>
      </c>
      <c r="Y328" s="35" t="s">
        <v>33</v>
      </c>
      <c r="Z328" s="35"/>
      <c r="AA328" s="35"/>
      <c r="AB328" s="40" t="s">
        <v>30</v>
      </c>
      <c r="AC328" s="40" t="s">
        <v>34</v>
      </c>
      <c r="AD328" s="35"/>
      <c r="AE328" s="35"/>
      <c r="AF328" s="40" t="s">
        <v>35</v>
      </c>
      <c r="AG328" s="40" t="s">
        <v>29</v>
      </c>
      <c r="AH328" s="35"/>
      <c r="AI328" s="35"/>
      <c r="AJ328" s="40" t="s">
        <v>36</v>
      </c>
      <c r="AK328" s="40" t="s">
        <v>37</v>
      </c>
      <c r="AL328" s="35"/>
      <c r="AM328" s="35"/>
      <c r="AN328" s="40" t="s">
        <v>38</v>
      </c>
      <c r="AO328" s="40" t="s">
        <v>39</v>
      </c>
      <c r="AP328" s="35"/>
      <c r="AQ328" s="35"/>
      <c r="AR328" s="40" t="s">
        <v>40</v>
      </c>
      <c r="AS328" s="40" t="s">
        <v>41</v>
      </c>
      <c r="AT328" s="35"/>
      <c r="AU328" s="35"/>
      <c r="AV328" s="35"/>
      <c r="AW328" s="35"/>
      <c r="AX328" s="35"/>
      <c r="AY328" s="35"/>
      <c r="AZ328" s="40" t="s">
        <v>42</v>
      </c>
      <c r="BA328" s="40" t="s">
        <v>39</v>
      </c>
      <c r="BB328" s="35"/>
      <c r="BC328" s="35"/>
      <c r="BD328" s="40" t="s">
        <v>42</v>
      </c>
      <c r="BE328" s="40" t="s">
        <v>33</v>
      </c>
      <c r="BF328" s="35"/>
      <c r="BG328" s="35"/>
      <c r="BH328" s="40" t="s">
        <v>42</v>
      </c>
      <c r="BI328" s="40" t="s">
        <v>39</v>
      </c>
      <c r="BJ328" s="35"/>
      <c r="BK328" s="41"/>
      <c r="BL328" s="40" t="s">
        <v>43</v>
      </c>
      <c r="BM328" s="40" t="s">
        <v>44</v>
      </c>
      <c r="BN328" s="35"/>
      <c r="BO328" s="35"/>
      <c r="BP328" s="40" t="s">
        <v>45</v>
      </c>
      <c r="BQ328" s="40" t="s">
        <v>44</v>
      </c>
      <c r="BR328" s="35"/>
      <c r="BS328" s="35"/>
      <c r="BT328" s="40" t="s">
        <v>46</v>
      </c>
      <c r="BU328" s="40" t="s">
        <v>47</v>
      </c>
      <c r="BV328" s="35"/>
      <c r="BW328" s="35"/>
      <c r="BX328" s="40" t="s">
        <v>46</v>
      </c>
      <c r="BY328" s="40" t="s">
        <v>41</v>
      </c>
      <c r="BZ328" s="35"/>
      <c r="CA328" s="35"/>
      <c r="CB328" s="40" t="s">
        <v>46</v>
      </c>
      <c r="CC328" s="40" t="s">
        <v>48</v>
      </c>
      <c r="CD328" s="35"/>
      <c r="CE328" s="35"/>
      <c r="CF328" s="40" t="s">
        <v>46</v>
      </c>
      <c r="CG328" s="40" t="s">
        <v>48</v>
      </c>
      <c r="CH328" s="35"/>
      <c r="CI328" s="35"/>
      <c r="CJ328" s="40" t="s">
        <v>46</v>
      </c>
      <c r="CK328" s="40" t="s">
        <v>39</v>
      </c>
      <c r="CL328" s="35"/>
      <c r="CM328" s="35"/>
      <c r="CN328" s="40" t="s">
        <v>49</v>
      </c>
      <c r="CO328" s="40" t="s">
        <v>39</v>
      </c>
      <c r="CP328" s="35"/>
      <c r="CQ328" s="35"/>
      <c r="CR328" s="40" t="s">
        <v>50</v>
      </c>
      <c r="CS328" s="40" t="s">
        <v>51</v>
      </c>
      <c r="CT328" s="35"/>
      <c r="CU328" s="35"/>
      <c r="CV328" s="40" t="s">
        <v>50</v>
      </c>
      <c r="CW328" s="40" t="s">
        <v>39</v>
      </c>
      <c r="CX328" s="35">
        <v>1</v>
      </c>
      <c r="CY328" s="35">
        <v>0.91700000000000004</v>
      </c>
      <c r="CZ328" s="40" t="s">
        <v>50</v>
      </c>
      <c r="DA328" s="40" t="s">
        <v>39</v>
      </c>
      <c r="DB328" s="35"/>
      <c r="DC328" s="35"/>
      <c r="DD328" s="40" t="s">
        <v>59</v>
      </c>
      <c r="DE328" s="40" t="s">
        <v>60</v>
      </c>
      <c r="DF328" s="35"/>
      <c r="DG328" s="35"/>
      <c r="DH328" s="40" t="s">
        <v>52</v>
      </c>
      <c r="DI328" s="40" t="s">
        <v>53</v>
      </c>
      <c r="DJ328" s="35"/>
      <c r="DK328" s="35"/>
      <c r="DL328" s="40" t="s">
        <v>31</v>
      </c>
      <c r="DM328" s="41"/>
    </row>
    <row r="329" spans="1:118" s="42" customFormat="1" ht="15.75" customHeight="1" x14ac:dyDescent="0.25">
      <c r="A329" s="35">
        <v>328</v>
      </c>
      <c r="B329" s="35">
        <v>2</v>
      </c>
      <c r="C329" s="36" t="s">
        <v>288</v>
      </c>
      <c r="D329" s="37" t="s">
        <v>373</v>
      </c>
      <c r="E329" s="35">
        <v>164.91300000000001</v>
      </c>
      <c r="F329" s="35">
        <v>25.417999999999999</v>
      </c>
      <c r="G329" s="35">
        <v>-165.26400000000001</v>
      </c>
      <c r="H329" s="38">
        <v>116.24124</v>
      </c>
      <c r="I329" s="39">
        <f t="shared" si="16"/>
        <v>-49.022760000000005</v>
      </c>
      <c r="J329" s="39">
        <f t="shared" si="15"/>
        <v>0.91700000000000004</v>
      </c>
      <c r="K329" s="3">
        <f t="shared" si="17"/>
        <v>-49.939760000000007</v>
      </c>
      <c r="L329" s="40" t="s">
        <v>28</v>
      </c>
      <c r="M329" s="40" t="s">
        <v>29</v>
      </c>
      <c r="N329" s="35"/>
      <c r="O329" s="35"/>
      <c r="P329" s="40" t="s">
        <v>30</v>
      </c>
      <c r="Q329" s="40" t="s">
        <v>34</v>
      </c>
      <c r="R329" s="35"/>
      <c r="S329" s="35"/>
      <c r="T329" s="40" t="s">
        <v>30</v>
      </c>
      <c r="U329" s="40" t="s">
        <v>32</v>
      </c>
      <c r="V329" s="35"/>
      <c r="W329" s="35"/>
      <c r="X329" s="35" t="s">
        <v>30</v>
      </c>
      <c r="Y329" s="35" t="s">
        <v>33</v>
      </c>
      <c r="Z329" s="35"/>
      <c r="AA329" s="35"/>
      <c r="AB329" s="40" t="s">
        <v>30</v>
      </c>
      <c r="AC329" s="40" t="s">
        <v>34</v>
      </c>
      <c r="AD329" s="35"/>
      <c r="AE329" s="35"/>
      <c r="AF329" s="40" t="s">
        <v>35</v>
      </c>
      <c r="AG329" s="40" t="s">
        <v>29</v>
      </c>
      <c r="AH329" s="35"/>
      <c r="AI329" s="35"/>
      <c r="AJ329" s="40" t="s">
        <v>36</v>
      </c>
      <c r="AK329" s="40" t="s">
        <v>37</v>
      </c>
      <c r="AL329" s="35"/>
      <c r="AM329" s="35"/>
      <c r="AN329" s="40" t="s">
        <v>38</v>
      </c>
      <c r="AO329" s="40" t="s">
        <v>39</v>
      </c>
      <c r="AP329" s="35"/>
      <c r="AQ329" s="35"/>
      <c r="AR329" s="40" t="s">
        <v>40</v>
      </c>
      <c r="AS329" s="40" t="s">
        <v>41</v>
      </c>
      <c r="AT329" s="35"/>
      <c r="AU329" s="35"/>
      <c r="AV329" s="35"/>
      <c r="AW329" s="35"/>
      <c r="AX329" s="35"/>
      <c r="AY329" s="35"/>
      <c r="AZ329" s="40" t="s">
        <v>42</v>
      </c>
      <c r="BA329" s="40" t="s">
        <v>39</v>
      </c>
      <c r="BB329" s="35"/>
      <c r="BC329" s="35"/>
      <c r="BD329" s="40" t="s">
        <v>42</v>
      </c>
      <c r="BE329" s="40" t="s">
        <v>33</v>
      </c>
      <c r="BF329" s="35"/>
      <c r="BG329" s="35"/>
      <c r="BH329" s="40" t="s">
        <v>42</v>
      </c>
      <c r="BI329" s="40" t="s">
        <v>39</v>
      </c>
      <c r="BJ329" s="35"/>
      <c r="BK329" s="41"/>
      <c r="BL329" s="40" t="s">
        <v>43</v>
      </c>
      <c r="BM329" s="40" t="s">
        <v>44</v>
      </c>
      <c r="BN329" s="35"/>
      <c r="BO329" s="35"/>
      <c r="BP329" s="40" t="s">
        <v>45</v>
      </c>
      <c r="BQ329" s="40" t="s">
        <v>44</v>
      </c>
      <c r="BR329" s="35"/>
      <c r="BS329" s="35"/>
      <c r="BT329" s="40" t="s">
        <v>46</v>
      </c>
      <c r="BU329" s="40" t="s">
        <v>47</v>
      </c>
      <c r="BV329" s="35"/>
      <c r="BW329" s="35"/>
      <c r="BX329" s="40" t="s">
        <v>46</v>
      </c>
      <c r="BY329" s="40" t="s">
        <v>41</v>
      </c>
      <c r="BZ329" s="35"/>
      <c r="CA329" s="35"/>
      <c r="CB329" s="40" t="s">
        <v>46</v>
      </c>
      <c r="CC329" s="40" t="s">
        <v>48</v>
      </c>
      <c r="CD329" s="35"/>
      <c r="CE329" s="35"/>
      <c r="CF329" s="40" t="s">
        <v>46</v>
      </c>
      <c r="CG329" s="40" t="s">
        <v>48</v>
      </c>
      <c r="CH329" s="35"/>
      <c r="CI329" s="35"/>
      <c r="CJ329" s="40" t="s">
        <v>46</v>
      </c>
      <c r="CK329" s="40" t="s">
        <v>39</v>
      </c>
      <c r="CL329" s="35"/>
      <c r="CM329" s="35"/>
      <c r="CN329" s="40" t="s">
        <v>49</v>
      </c>
      <c r="CO329" s="40" t="s">
        <v>39</v>
      </c>
      <c r="CP329" s="35"/>
      <c r="CQ329" s="35"/>
      <c r="CR329" s="40" t="s">
        <v>50</v>
      </c>
      <c r="CS329" s="40" t="s">
        <v>51</v>
      </c>
      <c r="CT329" s="35"/>
      <c r="CU329" s="35"/>
      <c r="CV329" s="40" t="s">
        <v>50</v>
      </c>
      <c r="CW329" s="40" t="s">
        <v>39</v>
      </c>
      <c r="CX329" s="35">
        <v>1</v>
      </c>
      <c r="CY329" s="35">
        <v>0.91700000000000004</v>
      </c>
      <c r="CZ329" s="40" t="s">
        <v>50</v>
      </c>
      <c r="DA329" s="40" t="s">
        <v>39</v>
      </c>
      <c r="DB329" s="35"/>
      <c r="DC329" s="35"/>
      <c r="DD329" s="40" t="s">
        <v>59</v>
      </c>
      <c r="DE329" s="40" t="s">
        <v>60</v>
      </c>
      <c r="DF329" s="35"/>
      <c r="DG329" s="35"/>
      <c r="DH329" s="40" t="s">
        <v>52</v>
      </c>
      <c r="DI329" s="40" t="s">
        <v>53</v>
      </c>
      <c r="DJ329" s="35"/>
      <c r="DK329" s="35"/>
      <c r="DL329" s="40" t="s">
        <v>31</v>
      </c>
      <c r="DM329" s="41"/>
    </row>
    <row r="330" spans="1:118" s="42" customFormat="1" ht="15.75" customHeight="1" x14ac:dyDescent="0.25">
      <c r="A330" s="35">
        <v>329</v>
      </c>
      <c r="B330" s="35">
        <v>2</v>
      </c>
      <c r="C330" s="36" t="s">
        <v>289</v>
      </c>
      <c r="D330" s="37" t="s">
        <v>373</v>
      </c>
      <c r="E330" s="35">
        <v>1594.3689999999999</v>
      </c>
      <c r="F330" s="35">
        <v>28.242999999999999</v>
      </c>
      <c r="G330" s="35">
        <v>1543.2449999999999</v>
      </c>
      <c r="H330" s="38">
        <v>444.35016000000002</v>
      </c>
      <c r="I330" s="39">
        <f t="shared" si="16"/>
        <v>1987.5951599999999</v>
      </c>
      <c r="J330" s="39">
        <f t="shared" si="15"/>
        <v>12.705</v>
      </c>
      <c r="K330" s="3">
        <f t="shared" si="17"/>
        <v>1974.8901599999999</v>
      </c>
      <c r="L330" s="40" t="s">
        <v>28</v>
      </c>
      <c r="M330" s="40" t="s">
        <v>29</v>
      </c>
      <c r="N330" s="35"/>
      <c r="O330" s="35"/>
      <c r="P330" s="40" t="s">
        <v>30</v>
      </c>
      <c r="Q330" s="40" t="s">
        <v>34</v>
      </c>
      <c r="R330" s="35"/>
      <c r="S330" s="35"/>
      <c r="T330" s="40" t="s">
        <v>30</v>
      </c>
      <c r="U330" s="40" t="s">
        <v>32</v>
      </c>
      <c r="V330" s="35"/>
      <c r="W330" s="35"/>
      <c r="X330" s="35" t="s">
        <v>30</v>
      </c>
      <c r="Y330" s="35" t="s">
        <v>33</v>
      </c>
      <c r="Z330" s="35"/>
      <c r="AA330" s="35"/>
      <c r="AB330" s="40" t="s">
        <v>30</v>
      </c>
      <c r="AC330" s="40" t="s">
        <v>34</v>
      </c>
      <c r="AD330" s="35"/>
      <c r="AE330" s="35"/>
      <c r="AF330" s="40" t="s">
        <v>35</v>
      </c>
      <c r="AG330" s="40" t="s">
        <v>29</v>
      </c>
      <c r="AH330" s="35"/>
      <c r="AI330" s="35"/>
      <c r="AJ330" s="40" t="s">
        <v>36</v>
      </c>
      <c r="AK330" s="40" t="s">
        <v>37</v>
      </c>
      <c r="AL330" s="35"/>
      <c r="AM330" s="35"/>
      <c r="AN330" s="40" t="s">
        <v>38</v>
      </c>
      <c r="AO330" s="40" t="s">
        <v>39</v>
      </c>
      <c r="AP330" s="35"/>
      <c r="AQ330" s="35"/>
      <c r="AR330" s="40" t="s">
        <v>40</v>
      </c>
      <c r="AS330" s="40" t="s">
        <v>41</v>
      </c>
      <c r="AT330" s="35"/>
      <c r="AU330" s="35"/>
      <c r="AV330" s="35"/>
      <c r="AW330" s="35"/>
      <c r="AX330" s="35"/>
      <c r="AY330" s="35"/>
      <c r="AZ330" s="40" t="s">
        <v>42</v>
      </c>
      <c r="BA330" s="40" t="s">
        <v>39</v>
      </c>
      <c r="BB330" s="35"/>
      <c r="BC330" s="35"/>
      <c r="BD330" s="40" t="s">
        <v>42</v>
      </c>
      <c r="BE330" s="40" t="s">
        <v>33</v>
      </c>
      <c r="BF330" s="35"/>
      <c r="BG330" s="35"/>
      <c r="BH330" s="40" t="s">
        <v>42</v>
      </c>
      <c r="BI330" s="40" t="s">
        <v>39</v>
      </c>
      <c r="BJ330" s="35"/>
      <c r="BK330" s="41"/>
      <c r="BL330" s="40" t="s">
        <v>43</v>
      </c>
      <c r="BM330" s="40" t="s">
        <v>44</v>
      </c>
      <c r="BN330" s="35"/>
      <c r="BO330" s="35"/>
      <c r="BP330" s="40" t="s">
        <v>45</v>
      </c>
      <c r="BQ330" s="40" t="s">
        <v>44</v>
      </c>
      <c r="BR330" s="35"/>
      <c r="BS330" s="35"/>
      <c r="BT330" s="40" t="s">
        <v>46</v>
      </c>
      <c r="BU330" s="40" t="s">
        <v>47</v>
      </c>
      <c r="BV330" s="35"/>
      <c r="BW330" s="35"/>
      <c r="BX330" s="40" t="s">
        <v>46</v>
      </c>
      <c r="BY330" s="40" t="s">
        <v>41</v>
      </c>
      <c r="BZ330" s="35"/>
      <c r="CA330" s="35"/>
      <c r="CB330" s="40" t="s">
        <v>46</v>
      </c>
      <c r="CC330" s="40" t="s">
        <v>48</v>
      </c>
      <c r="CD330" s="35">
        <v>1.2E-2</v>
      </c>
      <c r="CE330" s="35">
        <v>12.705</v>
      </c>
      <c r="CF330" s="40" t="s">
        <v>46</v>
      </c>
      <c r="CG330" s="40" t="s">
        <v>48</v>
      </c>
      <c r="CH330" s="35"/>
      <c r="CI330" s="35"/>
      <c r="CJ330" s="40" t="s">
        <v>46</v>
      </c>
      <c r="CK330" s="40" t="s">
        <v>39</v>
      </c>
      <c r="CL330" s="35"/>
      <c r="CM330" s="35"/>
      <c r="CN330" s="40" t="s">
        <v>49</v>
      </c>
      <c r="CO330" s="40" t="s">
        <v>39</v>
      </c>
      <c r="CP330" s="35"/>
      <c r="CQ330" s="35"/>
      <c r="CR330" s="40" t="s">
        <v>50</v>
      </c>
      <c r="CS330" s="40" t="s">
        <v>51</v>
      </c>
      <c r="CT330" s="35"/>
      <c r="CU330" s="35"/>
      <c r="CV330" s="40" t="s">
        <v>50</v>
      </c>
      <c r="CW330" s="40" t="s">
        <v>39</v>
      </c>
      <c r="CX330" s="35"/>
      <c r="CY330" s="35"/>
      <c r="CZ330" s="40" t="s">
        <v>50</v>
      </c>
      <c r="DA330" s="40" t="s">
        <v>39</v>
      </c>
      <c r="DB330" s="35"/>
      <c r="DC330" s="35"/>
      <c r="DD330" s="40" t="s">
        <v>59</v>
      </c>
      <c r="DE330" s="40" t="s">
        <v>60</v>
      </c>
      <c r="DF330" s="35"/>
      <c r="DG330" s="35"/>
      <c r="DH330" s="40" t="s">
        <v>52</v>
      </c>
      <c r="DI330" s="40" t="s">
        <v>53</v>
      </c>
      <c r="DJ330" s="35"/>
      <c r="DK330" s="35"/>
      <c r="DL330" s="40" t="s">
        <v>31</v>
      </c>
      <c r="DM330" s="41"/>
    </row>
    <row r="331" spans="1:118" s="42" customFormat="1" ht="15.75" customHeight="1" x14ac:dyDescent="0.25">
      <c r="A331" s="35">
        <v>330</v>
      </c>
      <c r="B331" s="35">
        <v>2</v>
      </c>
      <c r="C331" s="36" t="s">
        <v>290</v>
      </c>
      <c r="D331" s="37" t="s">
        <v>373</v>
      </c>
      <c r="E331" s="35">
        <v>253.44399999999999</v>
      </c>
      <c r="F331" s="35">
        <v>5.0709999999999997</v>
      </c>
      <c r="G331" s="35">
        <v>248.37299999999999</v>
      </c>
      <c r="H331" s="38">
        <v>92.8416</v>
      </c>
      <c r="I331" s="39">
        <f t="shared" si="16"/>
        <v>341.21460000000002</v>
      </c>
      <c r="J331" s="39">
        <f t="shared" si="15"/>
        <v>6.36</v>
      </c>
      <c r="K331" s="3">
        <f t="shared" si="17"/>
        <v>334.8546</v>
      </c>
      <c r="L331" s="40" t="s">
        <v>28</v>
      </c>
      <c r="M331" s="40" t="s">
        <v>29</v>
      </c>
      <c r="N331" s="35"/>
      <c r="O331" s="35"/>
      <c r="P331" s="40" t="s">
        <v>30</v>
      </c>
      <c r="Q331" s="40" t="s">
        <v>34</v>
      </c>
      <c r="R331" s="35"/>
      <c r="S331" s="35"/>
      <c r="T331" s="40" t="s">
        <v>30</v>
      </c>
      <c r="U331" s="40" t="s">
        <v>32</v>
      </c>
      <c r="V331" s="35"/>
      <c r="W331" s="35"/>
      <c r="X331" s="35" t="s">
        <v>30</v>
      </c>
      <c r="Y331" s="35" t="s">
        <v>33</v>
      </c>
      <c r="Z331" s="35"/>
      <c r="AA331" s="35"/>
      <c r="AB331" s="40" t="s">
        <v>30</v>
      </c>
      <c r="AC331" s="40" t="s">
        <v>34</v>
      </c>
      <c r="AD331" s="35"/>
      <c r="AE331" s="35"/>
      <c r="AF331" s="40" t="s">
        <v>35</v>
      </c>
      <c r="AG331" s="40" t="s">
        <v>29</v>
      </c>
      <c r="AH331" s="35"/>
      <c r="AI331" s="35"/>
      <c r="AJ331" s="40" t="s">
        <v>36</v>
      </c>
      <c r="AK331" s="40" t="s">
        <v>37</v>
      </c>
      <c r="AL331" s="35"/>
      <c r="AM331" s="35"/>
      <c r="AN331" s="40" t="s">
        <v>38</v>
      </c>
      <c r="AO331" s="40" t="s">
        <v>39</v>
      </c>
      <c r="AP331" s="35"/>
      <c r="AQ331" s="35"/>
      <c r="AR331" s="40" t="s">
        <v>40</v>
      </c>
      <c r="AS331" s="40" t="s">
        <v>41</v>
      </c>
      <c r="AT331" s="35"/>
      <c r="AU331" s="35"/>
      <c r="AV331" s="35"/>
      <c r="AW331" s="35"/>
      <c r="AX331" s="35"/>
      <c r="AY331" s="35"/>
      <c r="AZ331" s="40" t="s">
        <v>42</v>
      </c>
      <c r="BA331" s="40" t="s">
        <v>39</v>
      </c>
      <c r="BB331" s="35"/>
      <c r="BC331" s="35"/>
      <c r="BD331" s="40" t="s">
        <v>42</v>
      </c>
      <c r="BE331" s="40" t="s">
        <v>33</v>
      </c>
      <c r="BF331" s="35"/>
      <c r="BG331" s="35"/>
      <c r="BH331" s="40" t="s">
        <v>42</v>
      </c>
      <c r="BI331" s="40" t="s">
        <v>39</v>
      </c>
      <c r="BJ331" s="35"/>
      <c r="BK331" s="41"/>
      <c r="BL331" s="40" t="s">
        <v>43</v>
      </c>
      <c r="BM331" s="40" t="s">
        <v>44</v>
      </c>
      <c r="BN331" s="35"/>
      <c r="BO331" s="35"/>
      <c r="BP331" s="40" t="s">
        <v>45</v>
      </c>
      <c r="BQ331" s="40" t="s">
        <v>44</v>
      </c>
      <c r="BR331" s="35"/>
      <c r="BS331" s="35"/>
      <c r="BT331" s="40" t="s">
        <v>46</v>
      </c>
      <c r="BU331" s="40" t="s">
        <v>47</v>
      </c>
      <c r="BV331" s="35"/>
      <c r="BW331" s="35"/>
      <c r="BX331" s="40" t="s">
        <v>46</v>
      </c>
      <c r="BY331" s="40" t="s">
        <v>41</v>
      </c>
      <c r="BZ331" s="35"/>
      <c r="CA331" s="35"/>
      <c r="CB331" s="40" t="s">
        <v>46</v>
      </c>
      <c r="CC331" s="40" t="s">
        <v>48</v>
      </c>
      <c r="CD331" s="35">
        <v>6.0000000000000001E-3</v>
      </c>
      <c r="CE331" s="35">
        <v>6.36</v>
      </c>
      <c r="CF331" s="40" t="s">
        <v>46</v>
      </c>
      <c r="CG331" s="40" t="s">
        <v>48</v>
      </c>
      <c r="CH331" s="35"/>
      <c r="CI331" s="35"/>
      <c r="CJ331" s="40" t="s">
        <v>46</v>
      </c>
      <c r="CK331" s="40" t="s">
        <v>39</v>
      </c>
      <c r="CL331" s="35"/>
      <c r="CM331" s="35"/>
      <c r="CN331" s="40" t="s">
        <v>49</v>
      </c>
      <c r="CO331" s="40" t="s">
        <v>39</v>
      </c>
      <c r="CP331" s="35"/>
      <c r="CQ331" s="35"/>
      <c r="CR331" s="40" t="s">
        <v>50</v>
      </c>
      <c r="CS331" s="40" t="s">
        <v>51</v>
      </c>
      <c r="CT331" s="35"/>
      <c r="CU331" s="35"/>
      <c r="CV331" s="40" t="s">
        <v>50</v>
      </c>
      <c r="CW331" s="40" t="s">
        <v>39</v>
      </c>
      <c r="CX331" s="35"/>
      <c r="CY331" s="35"/>
      <c r="CZ331" s="40" t="s">
        <v>50</v>
      </c>
      <c r="DA331" s="40" t="s">
        <v>39</v>
      </c>
      <c r="DB331" s="35"/>
      <c r="DC331" s="35"/>
      <c r="DD331" s="40" t="s">
        <v>59</v>
      </c>
      <c r="DE331" s="40" t="s">
        <v>60</v>
      </c>
      <c r="DF331" s="35"/>
      <c r="DG331" s="35"/>
      <c r="DH331" s="40" t="s">
        <v>52</v>
      </c>
      <c r="DI331" s="40" t="s">
        <v>53</v>
      </c>
      <c r="DJ331" s="35"/>
      <c r="DK331" s="35"/>
      <c r="DL331" s="40" t="s">
        <v>31</v>
      </c>
      <c r="DM331" s="41"/>
    </row>
    <row r="332" spans="1:118" ht="15.75" customHeight="1" x14ac:dyDescent="0.25">
      <c r="A332" s="6">
        <v>331</v>
      </c>
      <c r="B332" s="6">
        <v>2</v>
      </c>
      <c r="C332" s="9" t="s">
        <v>291</v>
      </c>
      <c r="D332" s="8" t="s">
        <v>373</v>
      </c>
      <c r="E332" s="6">
        <v>558.85</v>
      </c>
      <c r="F332" s="6">
        <v>63.265000000000001</v>
      </c>
      <c r="G332" s="6">
        <v>473.14699999999999</v>
      </c>
      <c r="H332" s="10">
        <v>221.62031999999999</v>
      </c>
      <c r="I332" s="3">
        <f t="shared" si="16"/>
        <v>694.76731999999993</v>
      </c>
      <c r="J332" s="3">
        <f t="shared" si="15"/>
        <v>0</v>
      </c>
      <c r="K332" s="3">
        <f t="shared" si="17"/>
        <v>694.76731999999993</v>
      </c>
      <c r="L332" s="1" t="s">
        <v>28</v>
      </c>
      <c r="M332" s="1" t="s">
        <v>29</v>
      </c>
      <c r="N332" s="6"/>
      <c r="O332" s="6"/>
      <c r="P332" s="1" t="s">
        <v>30</v>
      </c>
      <c r="Q332" s="1" t="s">
        <v>34</v>
      </c>
      <c r="R332" s="6"/>
      <c r="S332" s="6"/>
      <c r="T332" s="1" t="s">
        <v>30</v>
      </c>
      <c r="U332" s="1" t="s">
        <v>32</v>
      </c>
      <c r="V332" s="6"/>
      <c r="W332" s="6"/>
      <c r="X332" s="6" t="s">
        <v>30</v>
      </c>
      <c r="Y332" s="6" t="s">
        <v>33</v>
      </c>
      <c r="Z332" s="6"/>
      <c r="AA332" s="6"/>
      <c r="AB332" s="1" t="s">
        <v>30</v>
      </c>
      <c r="AC332" s="1" t="s">
        <v>34</v>
      </c>
      <c r="AD332" s="6"/>
      <c r="AE332" s="6"/>
      <c r="AF332" s="1" t="s">
        <v>35</v>
      </c>
      <c r="AG332" s="1" t="s">
        <v>29</v>
      </c>
      <c r="AH332" s="6"/>
      <c r="AI332" s="6"/>
      <c r="AJ332" s="1" t="s">
        <v>36</v>
      </c>
      <c r="AK332" s="1" t="s">
        <v>37</v>
      </c>
      <c r="AL332" s="6"/>
      <c r="AM332" s="6"/>
      <c r="AN332" s="1" t="s">
        <v>38</v>
      </c>
      <c r="AO332" s="1" t="s">
        <v>39</v>
      </c>
      <c r="AP332" s="6"/>
      <c r="AQ332" s="6"/>
      <c r="AR332" s="1" t="s">
        <v>40</v>
      </c>
      <c r="AS332" s="1" t="s">
        <v>41</v>
      </c>
      <c r="AT332" s="6"/>
      <c r="AU332" s="6"/>
      <c r="AV332" s="6"/>
      <c r="AW332" s="6"/>
      <c r="AX332" s="6"/>
      <c r="AY332" s="6"/>
      <c r="AZ332" s="1" t="s">
        <v>42</v>
      </c>
      <c r="BA332" s="1" t="s">
        <v>39</v>
      </c>
      <c r="BB332" s="6"/>
      <c r="BC332" s="6"/>
      <c r="BD332" s="1" t="s">
        <v>42</v>
      </c>
      <c r="BE332" s="1" t="s">
        <v>33</v>
      </c>
      <c r="BF332" s="6"/>
      <c r="BG332" s="6"/>
      <c r="BH332" s="1" t="s">
        <v>42</v>
      </c>
      <c r="BI332" s="1" t="s">
        <v>39</v>
      </c>
      <c r="BJ332" s="6"/>
      <c r="BK332" s="11"/>
      <c r="BL332" s="1" t="s">
        <v>43</v>
      </c>
      <c r="BM332" s="1" t="s">
        <v>44</v>
      </c>
      <c r="BN332" s="6"/>
      <c r="BO332" s="6"/>
      <c r="BP332" s="1" t="s">
        <v>45</v>
      </c>
      <c r="BQ332" s="1" t="s">
        <v>44</v>
      </c>
      <c r="BR332" s="6"/>
      <c r="BS332" s="6"/>
      <c r="BT332" s="1" t="s">
        <v>46</v>
      </c>
      <c r="BU332" s="1" t="s">
        <v>47</v>
      </c>
      <c r="BV332" s="6"/>
      <c r="BW332" s="6"/>
      <c r="BX332" s="1" t="s">
        <v>46</v>
      </c>
      <c r="BY332" s="1" t="s">
        <v>41</v>
      </c>
      <c r="BZ332" s="6"/>
      <c r="CA332" s="6"/>
      <c r="CB332" s="1" t="s">
        <v>46</v>
      </c>
      <c r="CC332" s="1" t="s">
        <v>48</v>
      </c>
      <c r="CD332" s="6"/>
      <c r="CE332" s="6"/>
      <c r="CF332" s="1" t="s">
        <v>46</v>
      </c>
      <c r="CG332" s="1" t="s">
        <v>48</v>
      </c>
      <c r="CH332" s="6"/>
      <c r="CI332" s="6"/>
      <c r="CJ332" s="1" t="s">
        <v>46</v>
      </c>
      <c r="CK332" s="1" t="s">
        <v>39</v>
      </c>
      <c r="CL332" s="6"/>
      <c r="CM332" s="6"/>
      <c r="CN332" s="1" t="s">
        <v>49</v>
      </c>
      <c r="CO332" s="1" t="s">
        <v>39</v>
      </c>
      <c r="CP332" s="6"/>
      <c r="CQ332" s="6"/>
      <c r="CR332" s="1" t="s">
        <v>50</v>
      </c>
      <c r="CS332" s="1" t="s">
        <v>51</v>
      </c>
      <c r="CT332" s="6"/>
      <c r="CU332" s="6"/>
      <c r="CV332" s="1" t="s">
        <v>50</v>
      </c>
      <c r="CW332" s="1" t="s">
        <v>39</v>
      </c>
      <c r="CX332" s="6"/>
      <c r="CY332" s="6"/>
      <c r="CZ332" s="1" t="s">
        <v>50</v>
      </c>
      <c r="DA332" s="1" t="s">
        <v>39</v>
      </c>
      <c r="DB332" s="6"/>
      <c r="DC332" s="6"/>
      <c r="DD332" s="1" t="s">
        <v>59</v>
      </c>
      <c r="DE332" s="1" t="s">
        <v>60</v>
      </c>
      <c r="DF332" s="6"/>
      <c r="DG332" s="6"/>
      <c r="DH332" s="1" t="s">
        <v>52</v>
      </c>
      <c r="DI332" s="1" t="s">
        <v>53</v>
      </c>
      <c r="DJ332" s="6"/>
      <c r="DK332" s="6"/>
      <c r="DL332" s="1" t="s">
        <v>31</v>
      </c>
      <c r="DM332" s="11"/>
    </row>
    <row r="333" spans="1:118" s="34" customFormat="1" ht="15.75" customHeight="1" x14ac:dyDescent="0.25">
      <c r="A333" s="27">
        <v>332</v>
      </c>
      <c r="B333" s="27">
        <v>2</v>
      </c>
      <c r="C333" s="28" t="s">
        <v>292</v>
      </c>
      <c r="D333" s="29" t="s">
        <v>373</v>
      </c>
      <c r="E333" s="27">
        <v>-39.338000000000001</v>
      </c>
      <c r="F333" s="27">
        <v>138.87899999999999</v>
      </c>
      <c r="G333" s="27">
        <v>-360.02300000000002</v>
      </c>
      <c r="H333" s="30">
        <v>82.536839999999998</v>
      </c>
      <c r="I333" s="31">
        <f t="shared" si="16"/>
        <v>-277.48616000000004</v>
      </c>
      <c r="J333" s="31">
        <f t="shared" si="15"/>
        <v>0</v>
      </c>
      <c r="K333" s="3">
        <f t="shared" si="17"/>
        <v>-277.48616000000004</v>
      </c>
      <c r="L333" s="32" t="s">
        <v>28</v>
      </c>
      <c r="M333" s="32" t="s">
        <v>29</v>
      </c>
      <c r="N333" s="27"/>
      <c r="O333" s="27"/>
      <c r="P333" s="32" t="s">
        <v>30</v>
      </c>
      <c r="Q333" s="32" t="s">
        <v>34</v>
      </c>
      <c r="R333" s="27"/>
      <c r="S333" s="27"/>
      <c r="T333" s="32" t="s">
        <v>30</v>
      </c>
      <c r="U333" s="32" t="s">
        <v>32</v>
      </c>
      <c r="V333" s="27"/>
      <c r="W333" s="27"/>
      <c r="X333" s="27" t="s">
        <v>30</v>
      </c>
      <c r="Y333" s="27" t="s">
        <v>33</v>
      </c>
      <c r="Z333" s="27"/>
      <c r="AA333" s="27"/>
      <c r="AB333" s="32" t="s">
        <v>30</v>
      </c>
      <c r="AC333" s="32" t="s">
        <v>34</v>
      </c>
      <c r="AD333" s="27"/>
      <c r="AE333" s="27"/>
      <c r="AF333" s="32" t="s">
        <v>35</v>
      </c>
      <c r="AG333" s="32" t="s">
        <v>29</v>
      </c>
      <c r="AH333" s="27"/>
      <c r="AI333" s="27"/>
      <c r="AJ333" s="32" t="s">
        <v>36</v>
      </c>
      <c r="AK333" s="32" t="s">
        <v>37</v>
      </c>
      <c r="AL333" s="27"/>
      <c r="AM333" s="27"/>
      <c r="AN333" s="32" t="s">
        <v>38</v>
      </c>
      <c r="AO333" s="32" t="s">
        <v>39</v>
      </c>
      <c r="AP333" s="27"/>
      <c r="AQ333" s="27"/>
      <c r="AR333" s="32" t="s">
        <v>40</v>
      </c>
      <c r="AS333" s="32" t="s">
        <v>41</v>
      </c>
      <c r="AT333" s="27"/>
      <c r="AU333" s="27"/>
      <c r="AV333" s="27"/>
      <c r="AW333" s="27"/>
      <c r="AX333" s="27"/>
      <c r="AY333" s="27"/>
      <c r="AZ333" s="32" t="s">
        <v>42</v>
      </c>
      <c r="BA333" s="32" t="s">
        <v>39</v>
      </c>
      <c r="BB333" s="27"/>
      <c r="BC333" s="27"/>
      <c r="BD333" s="32" t="s">
        <v>42</v>
      </c>
      <c r="BE333" s="32" t="s">
        <v>33</v>
      </c>
      <c r="BF333" s="27"/>
      <c r="BG333" s="27"/>
      <c r="BH333" s="32" t="s">
        <v>42</v>
      </c>
      <c r="BI333" s="32" t="s">
        <v>39</v>
      </c>
      <c r="BJ333" s="27"/>
      <c r="BK333" s="33"/>
      <c r="BL333" s="32" t="s">
        <v>43</v>
      </c>
      <c r="BM333" s="32" t="s">
        <v>44</v>
      </c>
      <c r="BN333" s="27"/>
      <c r="BO333" s="27"/>
      <c r="BP333" s="32" t="s">
        <v>45</v>
      </c>
      <c r="BQ333" s="32" t="s">
        <v>44</v>
      </c>
      <c r="BR333" s="27"/>
      <c r="BS333" s="27"/>
      <c r="BT333" s="32" t="s">
        <v>46</v>
      </c>
      <c r="BU333" s="32" t="s">
        <v>47</v>
      </c>
      <c r="BV333" s="27"/>
      <c r="BW333" s="27"/>
      <c r="BX333" s="32" t="s">
        <v>46</v>
      </c>
      <c r="BY333" s="32" t="s">
        <v>41</v>
      </c>
      <c r="BZ333" s="27"/>
      <c r="CA333" s="27"/>
      <c r="CB333" s="32" t="s">
        <v>46</v>
      </c>
      <c r="CC333" s="32" t="s">
        <v>48</v>
      </c>
      <c r="CD333" s="27"/>
      <c r="CE333" s="27"/>
      <c r="CF333" s="32" t="s">
        <v>46</v>
      </c>
      <c r="CG333" s="32" t="s">
        <v>48</v>
      </c>
      <c r="CH333" s="27"/>
      <c r="CI333" s="27"/>
      <c r="CJ333" s="32" t="s">
        <v>46</v>
      </c>
      <c r="CK333" s="32" t="s">
        <v>39</v>
      </c>
      <c r="CL333" s="27"/>
      <c r="CM333" s="27"/>
      <c r="CN333" s="32" t="s">
        <v>49</v>
      </c>
      <c r="CO333" s="32" t="s">
        <v>39</v>
      </c>
      <c r="CP333" s="27"/>
      <c r="CQ333" s="27"/>
      <c r="CR333" s="32" t="s">
        <v>50</v>
      </c>
      <c r="CS333" s="32" t="s">
        <v>51</v>
      </c>
      <c r="CT333" s="27"/>
      <c r="CU333" s="27"/>
      <c r="CV333" s="32" t="s">
        <v>50</v>
      </c>
      <c r="CW333" s="32" t="s">
        <v>39</v>
      </c>
      <c r="CX333" s="27"/>
      <c r="CY333" s="27"/>
      <c r="CZ333" s="32" t="s">
        <v>50</v>
      </c>
      <c r="DA333" s="32" t="s">
        <v>39</v>
      </c>
      <c r="DB333" s="27"/>
      <c r="DC333" s="27"/>
      <c r="DD333" s="32" t="s">
        <v>59</v>
      </c>
      <c r="DE333" s="32" t="s">
        <v>60</v>
      </c>
      <c r="DF333" s="27"/>
      <c r="DG333" s="27"/>
      <c r="DH333" s="32" t="s">
        <v>52</v>
      </c>
      <c r="DI333" s="32" t="s">
        <v>53</v>
      </c>
      <c r="DJ333" s="27"/>
      <c r="DK333" s="27"/>
      <c r="DL333" s="1" t="s">
        <v>31</v>
      </c>
      <c r="DM333" s="33"/>
    </row>
    <row r="334" spans="1:118" ht="15.75" customHeight="1" x14ac:dyDescent="0.25">
      <c r="A334" s="6">
        <v>333</v>
      </c>
      <c r="B334" s="6">
        <v>2</v>
      </c>
      <c r="C334" s="9" t="s">
        <v>476</v>
      </c>
      <c r="D334" s="8" t="s">
        <v>373</v>
      </c>
      <c r="E334" s="6">
        <v>276.64999999999998</v>
      </c>
      <c r="F334" s="6">
        <v>10.207000000000001</v>
      </c>
      <c r="G334" s="6">
        <v>255.82900000000001</v>
      </c>
      <c r="H334" s="10">
        <v>192.66983999999999</v>
      </c>
      <c r="I334" s="3">
        <f t="shared" si="16"/>
        <v>448.49883999999997</v>
      </c>
      <c r="J334" s="3">
        <f t="shared" si="15"/>
        <v>0</v>
      </c>
      <c r="K334" s="3">
        <f t="shared" si="17"/>
        <v>448.49883999999997</v>
      </c>
      <c r="L334" s="1" t="s">
        <v>28</v>
      </c>
      <c r="M334" s="1" t="s">
        <v>29</v>
      </c>
      <c r="N334" s="6"/>
      <c r="O334" s="6"/>
      <c r="P334" s="1" t="s">
        <v>30</v>
      </c>
      <c r="Q334" s="1" t="s">
        <v>34</v>
      </c>
      <c r="R334" s="6"/>
      <c r="S334" s="6"/>
      <c r="T334" s="1" t="s">
        <v>30</v>
      </c>
      <c r="U334" s="1" t="s">
        <v>32</v>
      </c>
      <c r="V334" s="6"/>
      <c r="W334" s="6"/>
      <c r="X334" s="6" t="s">
        <v>30</v>
      </c>
      <c r="Y334" s="6" t="s">
        <v>33</v>
      </c>
      <c r="Z334" s="6"/>
      <c r="AA334" s="6"/>
      <c r="AB334" s="1" t="s">
        <v>30</v>
      </c>
      <c r="AC334" s="1" t="s">
        <v>34</v>
      </c>
      <c r="AD334" s="6"/>
      <c r="AE334" s="6"/>
      <c r="AF334" s="1" t="s">
        <v>35</v>
      </c>
      <c r="AG334" s="1" t="s">
        <v>29</v>
      </c>
      <c r="AH334" s="6"/>
      <c r="AI334" s="6"/>
      <c r="AJ334" s="1" t="s">
        <v>36</v>
      </c>
      <c r="AK334" s="1" t="s">
        <v>37</v>
      </c>
      <c r="AL334" s="6"/>
      <c r="AM334" s="6"/>
      <c r="AN334" s="1" t="s">
        <v>38</v>
      </c>
      <c r="AO334" s="1" t="s">
        <v>39</v>
      </c>
      <c r="AP334" s="6"/>
      <c r="AQ334" s="6"/>
      <c r="AR334" s="1" t="s">
        <v>40</v>
      </c>
      <c r="AS334" s="1" t="s">
        <v>41</v>
      </c>
      <c r="AT334" s="6"/>
      <c r="AU334" s="6"/>
      <c r="AV334" s="6"/>
      <c r="AW334" s="6"/>
      <c r="AX334" s="6"/>
      <c r="AY334" s="6"/>
      <c r="AZ334" s="1" t="s">
        <v>42</v>
      </c>
      <c r="BA334" s="1" t="s">
        <v>39</v>
      </c>
      <c r="BB334" s="6"/>
      <c r="BC334" s="6"/>
      <c r="BD334" s="1" t="s">
        <v>42</v>
      </c>
      <c r="BE334" s="1" t="s">
        <v>33</v>
      </c>
      <c r="BF334" s="6"/>
      <c r="BG334" s="6"/>
      <c r="BH334" s="1" t="s">
        <v>42</v>
      </c>
      <c r="BI334" s="1" t="s">
        <v>39</v>
      </c>
      <c r="BJ334" s="6"/>
      <c r="BK334" s="11"/>
      <c r="BL334" s="1" t="s">
        <v>43</v>
      </c>
      <c r="BM334" s="1" t="s">
        <v>44</v>
      </c>
      <c r="BN334" s="6"/>
      <c r="BO334" s="6"/>
      <c r="BP334" s="1" t="s">
        <v>45</v>
      </c>
      <c r="BQ334" s="1" t="s">
        <v>44</v>
      </c>
      <c r="BR334" s="6"/>
      <c r="BS334" s="6"/>
      <c r="BT334" s="1" t="s">
        <v>46</v>
      </c>
      <c r="BU334" s="1" t="s">
        <v>47</v>
      </c>
      <c r="BV334" s="6"/>
      <c r="BW334" s="6"/>
      <c r="BX334" s="1" t="s">
        <v>46</v>
      </c>
      <c r="BY334" s="1" t="s">
        <v>41</v>
      </c>
      <c r="BZ334" s="6"/>
      <c r="CA334" s="6"/>
      <c r="CB334" s="1" t="s">
        <v>46</v>
      </c>
      <c r="CC334" s="1" t="s">
        <v>48</v>
      </c>
      <c r="CD334" s="6"/>
      <c r="CE334" s="6"/>
      <c r="CF334" s="1" t="s">
        <v>46</v>
      </c>
      <c r="CG334" s="1" t="s">
        <v>48</v>
      </c>
      <c r="CH334" s="6"/>
      <c r="CI334" s="6"/>
      <c r="CJ334" s="1" t="s">
        <v>46</v>
      </c>
      <c r="CK334" s="1" t="s">
        <v>39</v>
      </c>
      <c r="CL334" s="6"/>
      <c r="CM334" s="6"/>
      <c r="CN334" s="1" t="s">
        <v>49</v>
      </c>
      <c r="CO334" s="1" t="s">
        <v>39</v>
      </c>
      <c r="CP334" s="6"/>
      <c r="CQ334" s="6"/>
      <c r="CR334" s="1" t="s">
        <v>50</v>
      </c>
      <c r="CS334" s="1" t="s">
        <v>51</v>
      </c>
      <c r="CT334" s="6"/>
      <c r="CU334" s="6"/>
      <c r="CV334" s="1" t="s">
        <v>50</v>
      </c>
      <c r="CW334" s="1" t="s">
        <v>39</v>
      </c>
      <c r="CX334" s="6"/>
      <c r="CY334" s="6"/>
      <c r="CZ334" s="1" t="s">
        <v>50</v>
      </c>
      <c r="DA334" s="1" t="s">
        <v>39</v>
      </c>
      <c r="DB334" s="6"/>
      <c r="DC334" s="6"/>
      <c r="DD334" s="1" t="s">
        <v>59</v>
      </c>
      <c r="DE334" s="1" t="s">
        <v>60</v>
      </c>
      <c r="DF334" s="6"/>
      <c r="DG334" s="6"/>
      <c r="DH334" s="1" t="s">
        <v>52</v>
      </c>
      <c r="DI334" s="1" t="s">
        <v>53</v>
      </c>
      <c r="DJ334" s="6"/>
      <c r="DK334" s="6"/>
      <c r="DL334" s="1" t="s">
        <v>31</v>
      </c>
      <c r="DM334" s="11"/>
    </row>
    <row r="335" spans="1:118" ht="15.75" customHeight="1" x14ac:dyDescent="0.25">
      <c r="A335" s="6">
        <v>334</v>
      </c>
      <c r="B335" s="6">
        <v>2</v>
      </c>
      <c r="C335" s="9" t="s">
        <v>477</v>
      </c>
      <c r="D335" s="8" t="s">
        <v>373</v>
      </c>
      <c r="E335" s="6">
        <v>18.893999999999998</v>
      </c>
      <c r="F335" s="6">
        <v>0</v>
      </c>
      <c r="G335" s="6">
        <v>18.893999999999998</v>
      </c>
      <c r="H335" s="10">
        <v>4.8890399999999996</v>
      </c>
      <c r="I335" s="3">
        <f t="shared" si="16"/>
        <v>23.78304</v>
      </c>
      <c r="J335" s="3">
        <f t="shared" si="15"/>
        <v>0</v>
      </c>
      <c r="K335" s="3">
        <f t="shared" si="17"/>
        <v>23.78304</v>
      </c>
      <c r="L335" s="1" t="s">
        <v>28</v>
      </c>
      <c r="M335" s="1" t="s">
        <v>29</v>
      </c>
      <c r="N335" s="6"/>
      <c r="O335" s="6"/>
      <c r="P335" s="1" t="s">
        <v>30</v>
      </c>
      <c r="Q335" s="1" t="s">
        <v>34</v>
      </c>
      <c r="R335" s="6"/>
      <c r="S335" s="6"/>
      <c r="T335" s="1" t="s">
        <v>30</v>
      </c>
      <c r="U335" s="1" t="s">
        <v>32</v>
      </c>
      <c r="V335" s="6"/>
      <c r="W335" s="6"/>
      <c r="X335" s="6" t="s">
        <v>30</v>
      </c>
      <c r="Y335" s="6" t="s">
        <v>33</v>
      </c>
      <c r="Z335" s="6"/>
      <c r="AA335" s="6"/>
      <c r="AB335" s="1" t="s">
        <v>30</v>
      </c>
      <c r="AC335" s="1" t="s">
        <v>34</v>
      </c>
      <c r="AD335" s="6"/>
      <c r="AE335" s="6"/>
      <c r="AF335" s="1" t="s">
        <v>35</v>
      </c>
      <c r="AG335" s="1" t="s">
        <v>29</v>
      </c>
      <c r="AH335" s="6"/>
      <c r="AI335" s="6"/>
      <c r="AJ335" s="1" t="s">
        <v>36</v>
      </c>
      <c r="AK335" s="1" t="s">
        <v>37</v>
      </c>
      <c r="AL335" s="6"/>
      <c r="AM335" s="6"/>
      <c r="AN335" s="1" t="s">
        <v>38</v>
      </c>
      <c r="AO335" s="1" t="s">
        <v>39</v>
      </c>
      <c r="AP335" s="6"/>
      <c r="AQ335" s="6"/>
      <c r="AR335" s="1" t="s">
        <v>40</v>
      </c>
      <c r="AS335" s="1" t="s">
        <v>41</v>
      </c>
      <c r="AT335" s="6"/>
      <c r="AU335" s="6"/>
      <c r="AV335" s="6"/>
      <c r="AW335" s="6"/>
      <c r="AX335" s="6"/>
      <c r="AY335" s="6"/>
      <c r="AZ335" s="1" t="s">
        <v>42</v>
      </c>
      <c r="BA335" s="1" t="s">
        <v>39</v>
      </c>
      <c r="BB335" s="6"/>
      <c r="BC335" s="6"/>
      <c r="BD335" s="1" t="s">
        <v>42</v>
      </c>
      <c r="BE335" s="1" t="s">
        <v>33</v>
      </c>
      <c r="BF335" s="6"/>
      <c r="BG335" s="6"/>
      <c r="BH335" s="1" t="s">
        <v>42</v>
      </c>
      <c r="BI335" s="1" t="s">
        <v>39</v>
      </c>
      <c r="BJ335" s="6"/>
      <c r="BK335" s="11"/>
      <c r="BL335" s="1" t="s">
        <v>43</v>
      </c>
      <c r="BM335" s="1" t="s">
        <v>44</v>
      </c>
      <c r="BN335" s="6"/>
      <c r="BO335" s="6"/>
      <c r="BP335" s="1" t="s">
        <v>45</v>
      </c>
      <c r="BQ335" s="1" t="s">
        <v>44</v>
      </c>
      <c r="BR335" s="6"/>
      <c r="BS335" s="6"/>
      <c r="BT335" s="1" t="s">
        <v>46</v>
      </c>
      <c r="BU335" s="1" t="s">
        <v>47</v>
      </c>
      <c r="BV335" s="6"/>
      <c r="BW335" s="6"/>
      <c r="BX335" s="1" t="s">
        <v>46</v>
      </c>
      <c r="BY335" s="1" t="s">
        <v>41</v>
      </c>
      <c r="BZ335" s="6"/>
      <c r="CA335" s="6"/>
      <c r="CB335" s="1" t="s">
        <v>46</v>
      </c>
      <c r="CC335" s="1" t="s">
        <v>48</v>
      </c>
      <c r="CD335" s="6"/>
      <c r="CE335" s="6"/>
      <c r="CF335" s="1" t="s">
        <v>46</v>
      </c>
      <c r="CG335" s="1" t="s">
        <v>48</v>
      </c>
      <c r="CH335" s="6"/>
      <c r="CI335" s="6"/>
      <c r="CJ335" s="1" t="s">
        <v>46</v>
      </c>
      <c r="CK335" s="1" t="s">
        <v>39</v>
      </c>
      <c r="CL335" s="6"/>
      <c r="CM335" s="6"/>
      <c r="CN335" s="1" t="s">
        <v>49</v>
      </c>
      <c r="CO335" s="1" t="s">
        <v>39</v>
      </c>
      <c r="CP335" s="6"/>
      <c r="CQ335" s="6"/>
      <c r="CR335" s="1" t="s">
        <v>50</v>
      </c>
      <c r="CS335" s="1" t="s">
        <v>51</v>
      </c>
      <c r="CT335" s="6"/>
      <c r="CU335" s="6"/>
      <c r="CV335" s="1" t="s">
        <v>50</v>
      </c>
      <c r="CW335" s="1" t="s">
        <v>39</v>
      </c>
      <c r="CX335" s="6"/>
      <c r="CY335" s="6"/>
      <c r="CZ335" s="1" t="s">
        <v>50</v>
      </c>
      <c r="DA335" s="1" t="s">
        <v>39</v>
      </c>
      <c r="DB335" s="6"/>
      <c r="DC335" s="6"/>
      <c r="DD335" s="1" t="s">
        <v>59</v>
      </c>
      <c r="DE335" s="1" t="s">
        <v>60</v>
      </c>
      <c r="DF335" s="6"/>
      <c r="DG335" s="6"/>
      <c r="DH335" s="1" t="s">
        <v>52</v>
      </c>
      <c r="DI335" s="1" t="s">
        <v>53</v>
      </c>
      <c r="DJ335" s="6"/>
      <c r="DK335" s="6"/>
      <c r="DL335" s="1" t="s">
        <v>31</v>
      </c>
      <c r="DM335" s="11"/>
    </row>
    <row r="336" spans="1:118" s="42" customFormat="1" ht="15.75" customHeight="1" x14ac:dyDescent="0.25">
      <c r="A336" s="35">
        <v>335</v>
      </c>
      <c r="B336" s="35">
        <v>1</v>
      </c>
      <c r="C336" s="36" t="s">
        <v>478</v>
      </c>
      <c r="D336" s="37" t="s">
        <v>373</v>
      </c>
      <c r="E336" s="35">
        <v>-517.01499999999999</v>
      </c>
      <c r="F336" s="35">
        <v>30.416</v>
      </c>
      <c r="G336" s="35">
        <v>-560.279</v>
      </c>
      <c r="H336" s="38">
        <v>238.98396</v>
      </c>
      <c r="I336" s="39">
        <f t="shared" si="16"/>
        <v>-321.29503999999997</v>
      </c>
      <c r="J336" s="39">
        <f t="shared" si="15"/>
        <v>10.029</v>
      </c>
      <c r="K336" s="3">
        <f t="shared" si="17"/>
        <v>-331.32403999999997</v>
      </c>
      <c r="L336" s="40" t="s">
        <v>28</v>
      </c>
      <c r="M336" s="40" t="s">
        <v>29</v>
      </c>
      <c r="N336" s="35"/>
      <c r="O336" s="35"/>
      <c r="P336" s="40" t="s">
        <v>30</v>
      </c>
      <c r="Q336" s="40" t="s">
        <v>34</v>
      </c>
      <c r="R336" s="35"/>
      <c r="S336" s="35"/>
      <c r="T336" s="40" t="s">
        <v>30</v>
      </c>
      <c r="U336" s="40" t="s">
        <v>32</v>
      </c>
      <c r="V336" s="35"/>
      <c r="W336" s="35"/>
      <c r="X336" s="35" t="s">
        <v>30</v>
      </c>
      <c r="Y336" s="35" t="s">
        <v>33</v>
      </c>
      <c r="Z336" s="35"/>
      <c r="AA336" s="35"/>
      <c r="AB336" s="40" t="s">
        <v>30</v>
      </c>
      <c r="AC336" s="40" t="s">
        <v>34</v>
      </c>
      <c r="AD336" s="35"/>
      <c r="AE336" s="35"/>
      <c r="AF336" s="40" t="s">
        <v>35</v>
      </c>
      <c r="AG336" s="40" t="s">
        <v>29</v>
      </c>
      <c r="AH336" s="35"/>
      <c r="AI336" s="35"/>
      <c r="AJ336" s="40" t="s">
        <v>36</v>
      </c>
      <c r="AK336" s="40" t="s">
        <v>37</v>
      </c>
      <c r="AL336" s="35"/>
      <c r="AM336" s="35"/>
      <c r="AN336" s="40" t="s">
        <v>38</v>
      </c>
      <c r="AO336" s="40" t="s">
        <v>39</v>
      </c>
      <c r="AP336" s="35"/>
      <c r="AQ336" s="35"/>
      <c r="AR336" s="40" t="s">
        <v>40</v>
      </c>
      <c r="AS336" s="40" t="s">
        <v>41</v>
      </c>
      <c r="AT336" s="35"/>
      <c r="AU336" s="35"/>
      <c r="AV336" s="35"/>
      <c r="AW336" s="35"/>
      <c r="AX336" s="35"/>
      <c r="AY336" s="35"/>
      <c r="AZ336" s="40" t="s">
        <v>42</v>
      </c>
      <c r="BA336" s="40" t="s">
        <v>39</v>
      </c>
      <c r="BB336" s="35"/>
      <c r="BC336" s="35"/>
      <c r="BD336" s="40" t="s">
        <v>42</v>
      </c>
      <c r="BE336" s="40" t="s">
        <v>33</v>
      </c>
      <c r="BF336" s="35"/>
      <c r="BG336" s="35"/>
      <c r="BH336" s="40" t="s">
        <v>42</v>
      </c>
      <c r="BI336" s="40" t="s">
        <v>39</v>
      </c>
      <c r="BJ336" s="35"/>
      <c r="BK336" s="41"/>
      <c r="BL336" s="40" t="s">
        <v>43</v>
      </c>
      <c r="BM336" s="40" t="s">
        <v>44</v>
      </c>
      <c r="BN336" s="35"/>
      <c r="BO336" s="35"/>
      <c r="BP336" s="40" t="s">
        <v>45</v>
      </c>
      <c r="BQ336" s="40" t="s">
        <v>44</v>
      </c>
      <c r="BR336" s="35"/>
      <c r="BS336" s="35"/>
      <c r="BT336" s="40" t="s">
        <v>46</v>
      </c>
      <c r="BU336" s="40" t="s">
        <v>47</v>
      </c>
      <c r="BV336" s="35"/>
      <c r="BW336" s="35"/>
      <c r="BX336" s="40" t="s">
        <v>46</v>
      </c>
      <c r="BY336" s="40" t="s">
        <v>41</v>
      </c>
      <c r="BZ336" s="35"/>
      <c r="CA336" s="35"/>
      <c r="CB336" s="40" t="s">
        <v>46</v>
      </c>
      <c r="CC336" s="40" t="s">
        <v>48</v>
      </c>
      <c r="CD336" s="35">
        <v>8.0000000000000002E-3</v>
      </c>
      <c r="CE336" s="35">
        <v>7.6879999999999997</v>
      </c>
      <c r="CF336" s="40" t="s">
        <v>46</v>
      </c>
      <c r="CG336" s="40" t="s">
        <v>48</v>
      </c>
      <c r="CH336" s="35"/>
      <c r="CI336" s="35"/>
      <c r="CJ336" s="40" t="s">
        <v>46</v>
      </c>
      <c r="CK336" s="40" t="s">
        <v>39</v>
      </c>
      <c r="CL336" s="35"/>
      <c r="CM336" s="35"/>
      <c r="CN336" s="40" t="s">
        <v>49</v>
      </c>
      <c r="CO336" s="40" t="s">
        <v>39</v>
      </c>
      <c r="CP336" s="35">
        <v>4</v>
      </c>
      <c r="CQ336" s="35">
        <v>2.3410000000000002</v>
      </c>
      <c r="CR336" s="40" t="s">
        <v>50</v>
      </c>
      <c r="CS336" s="40" t="s">
        <v>51</v>
      </c>
      <c r="CT336" s="35"/>
      <c r="CU336" s="35"/>
      <c r="CV336" s="40" t="s">
        <v>50</v>
      </c>
      <c r="CW336" s="40" t="s">
        <v>39</v>
      </c>
      <c r="CX336" s="35"/>
      <c r="CY336" s="35"/>
      <c r="CZ336" s="40" t="s">
        <v>50</v>
      </c>
      <c r="DA336" s="40" t="s">
        <v>39</v>
      </c>
      <c r="DB336" s="35"/>
      <c r="DC336" s="35"/>
      <c r="DD336" s="40" t="s">
        <v>59</v>
      </c>
      <c r="DE336" s="40" t="s">
        <v>60</v>
      </c>
      <c r="DF336" s="35"/>
      <c r="DG336" s="35"/>
      <c r="DH336" s="40" t="s">
        <v>52</v>
      </c>
      <c r="DI336" s="40" t="s">
        <v>53</v>
      </c>
      <c r="DJ336" s="35"/>
      <c r="DK336" s="35"/>
      <c r="DL336" s="40" t="s">
        <v>31</v>
      </c>
      <c r="DM336" s="41"/>
    </row>
    <row r="337" spans="1:118" s="34" customFormat="1" ht="15.75" customHeight="1" x14ac:dyDescent="0.25">
      <c r="A337" s="27">
        <v>336</v>
      </c>
      <c r="B337" s="27">
        <v>1</v>
      </c>
      <c r="C337" s="28" t="s">
        <v>479</v>
      </c>
      <c r="D337" s="29" t="s">
        <v>373</v>
      </c>
      <c r="E337" s="27">
        <v>-337.73700000000002</v>
      </c>
      <c r="F337" s="27">
        <v>128.203</v>
      </c>
      <c r="G337" s="27">
        <v>-470.79300000000001</v>
      </c>
      <c r="H337" s="30">
        <v>144.79212000000001</v>
      </c>
      <c r="I337" s="31">
        <f t="shared" si="16"/>
        <v>-326.00088</v>
      </c>
      <c r="J337" s="31">
        <f t="shared" si="15"/>
        <v>0</v>
      </c>
      <c r="K337" s="3">
        <f t="shared" si="17"/>
        <v>-326.00088</v>
      </c>
      <c r="L337" s="32" t="s">
        <v>28</v>
      </c>
      <c r="M337" s="32" t="s">
        <v>29</v>
      </c>
      <c r="N337" s="27"/>
      <c r="O337" s="27"/>
      <c r="P337" s="32" t="s">
        <v>30</v>
      </c>
      <c r="Q337" s="32" t="s">
        <v>34</v>
      </c>
      <c r="R337" s="27"/>
      <c r="S337" s="27"/>
      <c r="T337" s="32" t="s">
        <v>30</v>
      </c>
      <c r="U337" s="32" t="s">
        <v>32</v>
      </c>
      <c r="V337" s="27"/>
      <c r="W337" s="27"/>
      <c r="X337" s="27" t="s">
        <v>30</v>
      </c>
      <c r="Y337" s="27" t="s">
        <v>33</v>
      </c>
      <c r="Z337" s="27"/>
      <c r="AA337" s="27"/>
      <c r="AB337" s="32" t="s">
        <v>30</v>
      </c>
      <c r="AC337" s="32" t="s">
        <v>34</v>
      </c>
      <c r="AD337" s="27"/>
      <c r="AE337" s="27"/>
      <c r="AF337" s="32" t="s">
        <v>35</v>
      </c>
      <c r="AG337" s="32" t="s">
        <v>29</v>
      </c>
      <c r="AH337" s="27"/>
      <c r="AI337" s="27"/>
      <c r="AJ337" s="32" t="s">
        <v>36</v>
      </c>
      <c r="AK337" s="32" t="s">
        <v>37</v>
      </c>
      <c r="AL337" s="27"/>
      <c r="AM337" s="27"/>
      <c r="AN337" s="32" t="s">
        <v>38</v>
      </c>
      <c r="AO337" s="32" t="s">
        <v>39</v>
      </c>
      <c r="AP337" s="27"/>
      <c r="AQ337" s="27"/>
      <c r="AR337" s="32" t="s">
        <v>40</v>
      </c>
      <c r="AS337" s="32" t="s">
        <v>41</v>
      </c>
      <c r="AT337" s="27"/>
      <c r="AU337" s="27"/>
      <c r="AV337" s="27"/>
      <c r="AW337" s="27"/>
      <c r="AX337" s="27"/>
      <c r="AY337" s="27"/>
      <c r="AZ337" s="32" t="s">
        <v>42</v>
      </c>
      <c r="BA337" s="32" t="s">
        <v>39</v>
      </c>
      <c r="BB337" s="27"/>
      <c r="BC337" s="27"/>
      <c r="BD337" s="32" t="s">
        <v>42</v>
      </c>
      <c r="BE337" s="32" t="s">
        <v>33</v>
      </c>
      <c r="BF337" s="27"/>
      <c r="BG337" s="27"/>
      <c r="BH337" s="32" t="s">
        <v>42</v>
      </c>
      <c r="BI337" s="32" t="s">
        <v>39</v>
      </c>
      <c r="BJ337" s="27"/>
      <c r="BK337" s="33"/>
      <c r="BL337" s="32" t="s">
        <v>43</v>
      </c>
      <c r="BM337" s="32" t="s">
        <v>44</v>
      </c>
      <c r="BN337" s="27"/>
      <c r="BO337" s="27"/>
      <c r="BP337" s="32" t="s">
        <v>45</v>
      </c>
      <c r="BQ337" s="32" t="s">
        <v>44</v>
      </c>
      <c r="BR337" s="27"/>
      <c r="BS337" s="27"/>
      <c r="BT337" s="32" t="s">
        <v>46</v>
      </c>
      <c r="BU337" s="32" t="s">
        <v>47</v>
      </c>
      <c r="BV337" s="27"/>
      <c r="BW337" s="27"/>
      <c r="BX337" s="32" t="s">
        <v>46</v>
      </c>
      <c r="BY337" s="32" t="s">
        <v>41</v>
      </c>
      <c r="BZ337" s="27"/>
      <c r="CA337" s="27"/>
      <c r="CB337" s="32" t="s">
        <v>46</v>
      </c>
      <c r="CC337" s="32" t="s">
        <v>48</v>
      </c>
      <c r="CD337" s="27"/>
      <c r="CE337" s="27"/>
      <c r="CF337" s="32" t="s">
        <v>46</v>
      </c>
      <c r="CG337" s="32" t="s">
        <v>48</v>
      </c>
      <c r="CH337" s="27"/>
      <c r="CI337" s="27"/>
      <c r="CJ337" s="32" t="s">
        <v>46</v>
      </c>
      <c r="CK337" s="32" t="s">
        <v>39</v>
      </c>
      <c r="CL337" s="27"/>
      <c r="CM337" s="27"/>
      <c r="CN337" s="32" t="s">
        <v>49</v>
      </c>
      <c r="CO337" s="32" t="s">
        <v>39</v>
      </c>
      <c r="CP337" s="27"/>
      <c r="CQ337" s="27"/>
      <c r="CR337" s="32" t="s">
        <v>50</v>
      </c>
      <c r="CS337" s="32" t="s">
        <v>51</v>
      </c>
      <c r="CT337" s="27"/>
      <c r="CU337" s="27"/>
      <c r="CV337" s="32" t="s">
        <v>50</v>
      </c>
      <c r="CW337" s="32" t="s">
        <v>39</v>
      </c>
      <c r="CX337" s="27"/>
      <c r="CY337" s="27"/>
      <c r="CZ337" s="32" t="s">
        <v>50</v>
      </c>
      <c r="DA337" s="32" t="s">
        <v>39</v>
      </c>
      <c r="DB337" s="27"/>
      <c r="DC337" s="27"/>
      <c r="DD337" s="32" t="s">
        <v>59</v>
      </c>
      <c r="DE337" s="32" t="s">
        <v>60</v>
      </c>
      <c r="DF337" s="27"/>
      <c r="DG337" s="27"/>
      <c r="DH337" s="32" t="s">
        <v>52</v>
      </c>
      <c r="DI337" s="32" t="s">
        <v>53</v>
      </c>
      <c r="DJ337" s="27"/>
      <c r="DK337" s="27"/>
      <c r="DL337" s="1" t="s">
        <v>31</v>
      </c>
      <c r="DM337" s="33"/>
    </row>
    <row r="338" spans="1:118" s="42" customFormat="1" ht="15.75" customHeight="1" x14ac:dyDescent="0.25">
      <c r="A338" s="35">
        <v>337</v>
      </c>
      <c r="B338" s="35">
        <v>1</v>
      </c>
      <c r="C338" s="36" t="s">
        <v>480</v>
      </c>
      <c r="D338" s="37" t="s">
        <v>373</v>
      </c>
      <c r="E338" s="35">
        <v>-21.327999999999999</v>
      </c>
      <c r="F338" s="35">
        <v>34.805</v>
      </c>
      <c r="G338" s="35">
        <v>-58.984999999999999</v>
      </c>
      <c r="H338" s="38">
        <v>70.573679999999996</v>
      </c>
      <c r="I338" s="39">
        <f t="shared" si="16"/>
        <v>11.588679999999997</v>
      </c>
      <c r="J338" s="39">
        <f t="shared" si="15"/>
        <v>4.1749999999999998</v>
      </c>
      <c r="K338" s="3">
        <f t="shared" si="17"/>
        <v>7.4136799999999967</v>
      </c>
      <c r="L338" s="40" t="s">
        <v>28</v>
      </c>
      <c r="M338" s="40" t="s">
        <v>29</v>
      </c>
      <c r="N338" s="35"/>
      <c r="O338" s="35"/>
      <c r="P338" s="40" t="s">
        <v>30</v>
      </c>
      <c r="Q338" s="40" t="s">
        <v>34</v>
      </c>
      <c r="R338" s="35"/>
      <c r="S338" s="35"/>
      <c r="T338" s="40" t="s">
        <v>30</v>
      </c>
      <c r="U338" s="40" t="s">
        <v>32</v>
      </c>
      <c r="V338" s="35"/>
      <c r="W338" s="35"/>
      <c r="X338" s="35" t="s">
        <v>30</v>
      </c>
      <c r="Y338" s="35" t="s">
        <v>33</v>
      </c>
      <c r="Z338" s="35"/>
      <c r="AA338" s="35"/>
      <c r="AB338" s="40" t="s">
        <v>30</v>
      </c>
      <c r="AC338" s="40" t="s">
        <v>34</v>
      </c>
      <c r="AD338" s="35">
        <v>1</v>
      </c>
      <c r="AE338" s="35">
        <v>4.1749999999999998</v>
      </c>
      <c r="AF338" s="40" t="s">
        <v>35</v>
      </c>
      <c r="AG338" s="40" t="s">
        <v>29</v>
      </c>
      <c r="AH338" s="35"/>
      <c r="AI338" s="35"/>
      <c r="AJ338" s="40" t="s">
        <v>36</v>
      </c>
      <c r="AK338" s="40" t="s">
        <v>37</v>
      </c>
      <c r="AL338" s="35"/>
      <c r="AM338" s="35"/>
      <c r="AN338" s="40" t="s">
        <v>38</v>
      </c>
      <c r="AO338" s="40" t="s">
        <v>39</v>
      </c>
      <c r="AP338" s="35"/>
      <c r="AQ338" s="35"/>
      <c r="AR338" s="40" t="s">
        <v>40</v>
      </c>
      <c r="AS338" s="40" t="s">
        <v>41</v>
      </c>
      <c r="AT338" s="35"/>
      <c r="AU338" s="35"/>
      <c r="AV338" s="35"/>
      <c r="AW338" s="35"/>
      <c r="AX338" s="35"/>
      <c r="AY338" s="35"/>
      <c r="AZ338" s="40" t="s">
        <v>42</v>
      </c>
      <c r="BA338" s="40" t="s">
        <v>39</v>
      </c>
      <c r="BB338" s="35"/>
      <c r="BC338" s="35"/>
      <c r="BD338" s="40" t="s">
        <v>42</v>
      </c>
      <c r="BE338" s="40" t="s">
        <v>33</v>
      </c>
      <c r="BF338" s="35"/>
      <c r="BG338" s="35"/>
      <c r="BH338" s="40" t="s">
        <v>42</v>
      </c>
      <c r="BI338" s="40" t="s">
        <v>39</v>
      </c>
      <c r="BJ338" s="35"/>
      <c r="BK338" s="41"/>
      <c r="BL338" s="40" t="s">
        <v>43</v>
      </c>
      <c r="BM338" s="40" t="s">
        <v>44</v>
      </c>
      <c r="BN338" s="35"/>
      <c r="BO338" s="35"/>
      <c r="BP338" s="40" t="s">
        <v>45</v>
      </c>
      <c r="BQ338" s="40" t="s">
        <v>44</v>
      </c>
      <c r="BR338" s="35"/>
      <c r="BS338" s="35"/>
      <c r="BT338" s="40" t="s">
        <v>46</v>
      </c>
      <c r="BU338" s="40" t="s">
        <v>47</v>
      </c>
      <c r="BV338" s="35"/>
      <c r="BW338" s="35"/>
      <c r="BX338" s="40" t="s">
        <v>46</v>
      </c>
      <c r="BY338" s="40" t="s">
        <v>41</v>
      </c>
      <c r="BZ338" s="35"/>
      <c r="CA338" s="35"/>
      <c r="CB338" s="40" t="s">
        <v>46</v>
      </c>
      <c r="CC338" s="40" t="s">
        <v>48</v>
      </c>
      <c r="CD338" s="35"/>
      <c r="CE338" s="35"/>
      <c r="CF338" s="40" t="s">
        <v>46</v>
      </c>
      <c r="CG338" s="40" t="s">
        <v>48</v>
      </c>
      <c r="CH338" s="35"/>
      <c r="CI338" s="35"/>
      <c r="CJ338" s="40" t="s">
        <v>46</v>
      </c>
      <c r="CK338" s="40" t="s">
        <v>39</v>
      </c>
      <c r="CL338" s="35"/>
      <c r="CM338" s="35"/>
      <c r="CN338" s="40" t="s">
        <v>49</v>
      </c>
      <c r="CO338" s="40" t="s">
        <v>39</v>
      </c>
      <c r="CP338" s="35"/>
      <c r="CQ338" s="35"/>
      <c r="CR338" s="40" t="s">
        <v>50</v>
      </c>
      <c r="CS338" s="40" t="s">
        <v>51</v>
      </c>
      <c r="CT338" s="35"/>
      <c r="CU338" s="35"/>
      <c r="CV338" s="40" t="s">
        <v>50</v>
      </c>
      <c r="CW338" s="40" t="s">
        <v>39</v>
      </c>
      <c r="CX338" s="35"/>
      <c r="CY338" s="35"/>
      <c r="CZ338" s="40" t="s">
        <v>50</v>
      </c>
      <c r="DA338" s="40" t="s">
        <v>39</v>
      </c>
      <c r="DB338" s="35"/>
      <c r="DC338" s="35"/>
      <c r="DD338" s="40" t="s">
        <v>59</v>
      </c>
      <c r="DE338" s="40" t="s">
        <v>60</v>
      </c>
      <c r="DF338" s="35"/>
      <c r="DG338" s="35"/>
      <c r="DH338" s="40" t="s">
        <v>52</v>
      </c>
      <c r="DI338" s="40" t="s">
        <v>53</v>
      </c>
      <c r="DJ338" s="35"/>
      <c r="DK338" s="35"/>
      <c r="DL338" s="40" t="s">
        <v>31</v>
      </c>
      <c r="DM338" s="41"/>
    </row>
    <row r="339" spans="1:118" ht="15.75" customHeight="1" x14ac:dyDescent="0.25">
      <c r="A339" s="6">
        <v>338</v>
      </c>
      <c r="B339" s="6">
        <v>1</v>
      </c>
      <c r="C339" s="9" t="s">
        <v>481</v>
      </c>
      <c r="D339" s="8" t="s">
        <v>373</v>
      </c>
      <c r="E339" s="6">
        <v>-9.4610000000000003</v>
      </c>
      <c r="F339" s="6">
        <v>21.451000000000001</v>
      </c>
      <c r="G339" s="6">
        <v>-30.911999999999999</v>
      </c>
      <c r="H339" s="10">
        <v>31.050599999999999</v>
      </c>
      <c r="I339" s="3">
        <f t="shared" si="16"/>
        <v>0.13860000000000028</v>
      </c>
      <c r="J339" s="3">
        <f t="shared" si="15"/>
        <v>0</v>
      </c>
      <c r="K339" s="3">
        <f t="shared" si="17"/>
        <v>0.13860000000000028</v>
      </c>
      <c r="L339" s="1" t="s">
        <v>28</v>
      </c>
      <c r="M339" s="1" t="s">
        <v>29</v>
      </c>
      <c r="N339" s="6"/>
      <c r="O339" s="6"/>
      <c r="P339" s="1" t="s">
        <v>30</v>
      </c>
      <c r="Q339" s="1" t="s">
        <v>34</v>
      </c>
      <c r="R339" s="6"/>
      <c r="S339" s="6"/>
      <c r="T339" s="1" t="s">
        <v>30</v>
      </c>
      <c r="U339" s="1" t="s">
        <v>32</v>
      </c>
      <c r="V339" s="6"/>
      <c r="W339" s="6"/>
      <c r="X339" s="6" t="s">
        <v>30</v>
      </c>
      <c r="Y339" s="6" t="s">
        <v>33</v>
      </c>
      <c r="Z339" s="6"/>
      <c r="AA339" s="6"/>
      <c r="AB339" s="1" t="s">
        <v>30</v>
      </c>
      <c r="AC339" s="1" t="s">
        <v>34</v>
      </c>
      <c r="AD339" s="6"/>
      <c r="AE339" s="6"/>
      <c r="AF339" s="1" t="s">
        <v>35</v>
      </c>
      <c r="AG339" s="1" t="s">
        <v>29</v>
      </c>
      <c r="AH339" s="6"/>
      <c r="AI339" s="6"/>
      <c r="AJ339" s="1" t="s">
        <v>36</v>
      </c>
      <c r="AK339" s="1" t="s">
        <v>37</v>
      </c>
      <c r="AL339" s="6"/>
      <c r="AM339" s="6"/>
      <c r="AN339" s="1" t="s">
        <v>38</v>
      </c>
      <c r="AO339" s="1" t="s">
        <v>39</v>
      </c>
      <c r="AP339" s="6"/>
      <c r="AQ339" s="6"/>
      <c r="AR339" s="1" t="s">
        <v>40</v>
      </c>
      <c r="AS339" s="1" t="s">
        <v>41</v>
      </c>
      <c r="AT339" s="6"/>
      <c r="AU339" s="6"/>
      <c r="AV339" s="6"/>
      <c r="AW339" s="6"/>
      <c r="AX339" s="6"/>
      <c r="AY339" s="6"/>
      <c r="AZ339" s="1" t="s">
        <v>42</v>
      </c>
      <c r="BA339" s="1" t="s">
        <v>39</v>
      </c>
      <c r="BB339" s="6"/>
      <c r="BC339" s="6"/>
      <c r="BD339" s="1" t="s">
        <v>42</v>
      </c>
      <c r="BE339" s="1" t="s">
        <v>33</v>
      </c>
      <c r="BF339" s="6"/>
      <c r="BG339" s="6"/>
      <c r="BH339" s="1" t="s">
        <v>42</v>
      </c>
      <c r="BI339" s="1" t="s">
        <v>39</v>
      </c>
      <c r="BJ339" s="6"/>
      <c r="BK339" s="11"/>
      <c r="BL339" s="1" t="s">
        <v>43</v>
      </c>
      <c r="BM339" s="1" t="s">
        <v>44</v>
      </c>
      <c r="BN339" s="6"/>
      <c r="BO339" s="6"/>
      <c r="BP339" s="1" t="s">
        <v>45</v>
      </c>
      <c r="BQ339" s="1" t="s">
        <v>44</v>
      </c>
      <c r="BR339" s="6"/>
      <c r="BS339" s="6"/>
      <c r="BT339" s="1" t="s">
        <v>46</v>
      </c>
      <c r="BU339" s="1" t="s">
        <v>47</v>
      </c>
      <c r="BV339" s="6"/>
      <c r="BW339" s="6"/>
      <c r="BX339" s="1" t="s">
        <v>46</v>
      </c>
      <c r="BY339" s="1" t="s">
        <v>41</v>
      </c>
      <c r="BZ339" s="6"/>
      <c r="CA339" s="6"/>
      <c r="CB339" s="1" t="s">
        <v>46</v>
      </c>
      <c r="CC339" s="1" t="s">
        <v>48</v>
      </c>
      <c r="CD339" s="6"/>
      <c r="CE339" s="6"/>
      <c r="CF339" s="1" t="s">
        <v>46</v>
      </c>
      <c r="CG339" s="1" t="s">
        <v>48</v>
      </c>
      <c r="CH339" s="6"/>
      <c r="CI339" s="6"/>
      <c r="CJ339" s="1" t="s">
        <v>46</v>
      </c>
      <c r="CK339" s="1" t="s">
        <v>39</v>
      </c>
      <c r="CL339" s="6"/>
      <c r="CM339" s="6"/>
      <c r="CN339" s="1" t="s">
        <v>49</v>
      </c>
      <c r="CO339" s="1" t="s">
        <v>39</v>
      </c>
      <c r="CP339" s="6"/>
      <c r="CQ339" s="6"/>
      <c r="CR339" s="1" t="s">
        <v>50</v>
      </c>
      <c r="CS339" s="1" t="s">
        <v>51</v>
      </c>
      <c r="CT339" s="6"/>
      <c r="CU339" s="6"/>
      <c r="CV339" s="1" t="s">
        <v>50</v>
      </c>
      <c r="CW339" s="1" t="s">
        <v>39</v>
      </c>
      <c r="CX339" s="6"/>
      <c r="CY339" s="6"/>
      <c r="CZ339" s="1" t="s">
        <v>50</v>
      </c>
      <c r="DA339" s="1" t="s">
        <v>39</v>
      </c>
      <c r="DB339" s="6"/>
      <c r="DC339" s="6"/>
      <c r="DD339" s="1" t="s">
        <v>59</v>
      </c>
      <c r="DE339" s="1" t="s">
        <v>60</v>
      </c>
      <c r="DF339" s="6"/>
      <c r="DG339" s="6"/>
      <c r="DH339" s="1" t="s">
        <v>52</v>
      </c>
      <c r="DI339" s="1" t="s">
        <v>53</v>
      </c>
      <c r="DJ339" s="6"/>
      <c r="DK339" s="6"/>
      <c r="DL339" s="1" t="s">
        <v>31</v>
      </c>
      <c r="DM339" s="11"/>
    </row>
    <row r="340" spans="1:118" s="42" customFormat="1" ht="15.75" customHeight="1" x14ac:dyDescent="0.25">
      <c r="A340" s="35">
        <v>339</v>
      </c>
      <c r="B340" s="35">
        <v>1</v>
      </c>
      <c r="C340" s="36" t="s">
        <v>482</v>
      </c>
      <c r="D340" s="37" t="s">
        <v>373</v>
      </c>
      <c r="E340" s="35">
        <v>-13.747</v>
      </c>
      <c r="F340" s="35">
        <v>54.540999999999997</v>
      </c>
      <c r="G340" s="35">
        <v>-68.287999999999997</v>
      </c>
      <c r="H340" s="38">
        <v>25.32516</v>
      </c>
      <c r="I340" s="39">
        <f t="shared" si="16"/>
        <v>-42.96284</v>
      </c>
      <c r="J340" s="39">
        <f t="shared" si="15"/>
        <v>9.706999999999999</v>
      </c>
      <c r="K340" s="3">
        <f t="shared" si="17"/>
        <v>-52.669840000000001</v>
      </c>
      <c r="L340" s="40" t="s">
        <v>28</v>
      </c>
      <c r="M340" s="40" t="s">
        <v>29</v>
      </c>
      <c r="N340" s="35"/>
      <c r="O340" s="35"/>
      <c r="P340" s="40" t="s">
        <v>30</v>
      </c>
      <c r="Q340" s="40" t="s">
        <v>34</v>
      </c>
      <c r="R340" s="35"/>
      <c r="S340" s="35"/>
      <c r="T340" s="40" t="s">
        <v>30</v>
      </c>
      <c r="U340" s="40" t="s">
        <v>32</v>
      </c>
      <c r="V340" s="35"/>
      <c r="W340" s="35"/>
      <c r="X340" s="35" t="s">
        <v>30</v>
      </c>
      <c r="Y340" s="35" t="s">
        <v>33</v>
      </c>
      <c r="Z340" s="35"/>
      <c r="AA340" s="35"/>
      <c r="AB340" s="40" t="s">
        <v>30</v>
      </c>
      <c r="AC340" s="40" t="s">
        <v>34</v>
      </c>
      <c r="AD340" s="35"/>
      <c r="AE340" s="35"/>
      <c r="AF340" s="40" t="s">
        <v>35</v>
      </c>
      <c r="AG340" s="40" t="s">
        <v>29</v>
      </c>
      <c r="AH340" s="35"/>
      <c r="AI340" s="35"/>
      <c r="AJ340" s="40" t="s">
        <v>36</v>
      </c>
      <c r="AK340" s="40" t="s">
        <v>37</v>
      </c>
      <c r="AL340" s="35"/>
      <c r="AM340" s="35"/>
      <c r="AN340" s="40" t="s">
        <v>38</v>
      </c>
      <c r="AO340" s="40" t="s">
        <v>39</v>
      </c>
      <c r="AP340" s="35"/>
      <c r="AQ340" s="35"/>
      <c r="AR340" s="40" t="s">
        <v>40</v>
      </c>
      <c r="AS340" s="40" t="s">
        <v>41</v>
      </c>
      <c r="AT340" s="35"/>
      <c r="AU340" s="35"/>
      <c r="AV340" s="35"/>
      <c r="AW340" s="35"/>
      <c r="AX340" s="35"/>
      <c r="AY340" s="35"/>
      <c r="AZ340" s="40" t="s">
        <v>42</v>
      </c>
      <c r="BA340" s="40" t="s">
        <v>39</v>
      </c>
      <c r="BB340" s="35"/>
      <c r="BC340" s="35"/>
      <c r="BD340" s="40" t="s">
        <v>42</v>
      </c>
      <c r="BE340" s="40" t="s">
        <v>33</v>
      </c>
      <c r="BF340" s="35"/>
      <c r="BG340" s="35"/>
      <c r="BH340" s="40" t="s">
        <v>42</v>
      </c>
      <c r="BI340" s="40" t="s">
        <v>39</v>
      </c>
      <c r="BJ340" s="35"/>
      <c r="BK340" s="41"/>
      <c r="BL340" s="40" t="s">
        <v>43</v>
      </c>
      <c r="BM340" s="40" t="s">
        <v>44</v>
      </c>
      <c r="BN340" s="35"/>
      <c r="BO340" s="35"/>
      <c r="BP340" s="40" t="s">
        <v>45</v>
      </c>
      <c r="BQ340" s="40" t="s">
        <v>44</v>
      </c>
      <c r="BR340" s="35"/>
      <c r="BS340" s="35"/>
      <c r="BT340" s="40" t="s">
        <v>46</v>
      </c>
      <c r="BU340" s="40" t="s">
        <v>47</v>
      </c>
      <c r="BV340" s="35"/>
      <c r="BW340" s="35"/>
      <c r="BX340" s="40" t="s">
        <v>46</v>
      </c>
      <c r="BY340" s="40" t="s">
        <v>41</v>
      </c>
      <c r="BZ340" s="35"/>
      <c r="CA340" s="35"/>
      <c r="CB340" s="40" t="s">
        <v>46</v>
      </c>
      <c r="CC340" s="40" t="s">
        <v>48</v>
      </c>
      <c r="CD340" s="35">
        <v>8.9999999999999993E-3</v>
      </c>
      <c r="CE340" s="35">
        <v>8.6489999999999991</v>
      </c>
      <c r="CF340" s="40" t="s">
        <v>46</v>
      </c>
      <c r="CG340" s="40" t="s">
        <v>48</v>
      </c>
      <c r="CH340" s="35"/>
      <c r="CI340" s="35"/>
      <c r="CJ340" s="40" t="s">
        <v>46</v>
      </c>
      <c r="CK340" s="40" t="s">
        <v>39</v>
      </c>
      <c r="CL340" s="35"/>
      <c r="CM340" s="35"/>
      <c r="CN340" s="40" t="s">
        <v>49</v>
      </c>
      <c r="CO340" s="40" t="s">
        <v>39</v>
      </c>
      <c r="CP340" s="35"/>
      <c r="CQ340" s="35"/>
      <c r="CR340" s="40" t="s">
        <v>50</v>
      </c>
      <c r="CS340" s="40" t="s">
        <v>51</v>
      </c>
      <c r="CT340" s="35"/>
      <c r="CU340" s="35"/>
      <c r="CV340" s="40" t="s">
        <v>50</v>
      </c>
      <c r="CW340" s="40" t="s">
        <v>39</v>
      </c>
      <c r="CX340" s="35"/>
      <c r="CY340" s="35"/>
      <c r="CZ340" s="40" t="s">
        <v>50</v>
      </c>
      <c r="DA340" s="40" t="s">
        <v>39</v>
      </c>
      <c r="DB340" s="35"/>
      <c r="DC340" s="35"/>
      <c r="DD340" s="40" t="s">
        <v>59</v>
      </c>
      <c r="DE340" s="40" t="s">
        <v>60</v>
      </c>
      <c r="DF340" s="35"/>
      <c r="DG340" s="35"/>
      <c r="DH340" s="40" t="s">
        <v>52</v>
      </c>
      <c r="DI340" s="40" t="s">
        <v>53</v>
      </c>
      <c r="DJ340" s="35"/>
      <c r="DK340" s="35"/>
      <c r="DL340" s="40" t="s">
        <v>31</v>
      </c>
      <c r="DM340" s="41">
        <v>1.0580000000000001</v>
      </c>
      <c r="DN340" s="42" t="s">
        <v>518</v>
      </c>
    </row>
    <row r="341" spans="1:118" s="34" customFormat="1" ht="15.75" customHeight="1" x14ac:dyDescent="0.25">
      <c r="A341" s="27">
        <v>340</v>
      </c>
      <c r="B341" s="27">
        <v>1</v>
      </c>
      <c r="C341" s="28" t="s">
        <v>293</v>
      </c>
      <c r="D341" s="29" t="s">
        <v>373</v>
      </c>
      <c r="E341" s="27">
        <v>-211.57400000000001</v>
      </c>
      <c r="F341" s="27">
        <v>40.786000000000001</v>
      </c>
      <c r="G341" s="27">
        <v>-270.64699999999999</v>
      </c>
      <c r="H341" s="30">
        <v>157.70411999999999</v>
      </c>
      <c r="I341" s="31">
        <f t="shared" si="16"/>
        <v>-112.94288</v>
      </c>
      <c r="J341" s="31">
        <f t="shared" si="15"/>
        <v>0</v>
      </c>
      <c r="K341" s="3">
        <f t="shared" si="17"/>
        <v>-112.94288</v>
      </c>
      <c r="L341" s="32" t="s">
        <v>28</v>
      </c>
      <c r="M341" s="32" t="s">
        <v>29</v>
      </c>
      <c r="N341" s="27"/>
      <c r="O341" s="27"/>
      <c r="P341" s="32" t="s">
        <v>30</v>
      </c>
      <c r="Q341" s="32" t="s">
        <v>34</v>
      </c>
      <c r="R341" s="27"/>
      <c r="S341" s="27"/>
      <c r="T341" s="32" t="s">
        <v>30</v>
      </c>
      <c r="U341" s="32" t="s">
        <v>32</v>
      </c>
      <c r="V341" s="27"/>
      <c r="W341" s="27"/>
      <c r="X341" s="27" t="s">
        <v>30</v>
      </c>
      <c r="Y341" s="27" t="s">
        <v>33</v>
      </c>
      <c r="Z341" s="27"/>
      <c r="AA341" s="27"/>
      <c r="AB341" s="32" t="s">
        <v>30</v>
      </c>
      <c r="AC341" s="32" t="s">
        <v>34</v>
      </c>
      <c r="AD341" s="27"/>
      <c r="AE341" s="27"/>
      <c r="AF341" s="32" t="s">
        <v>35</v>
      </c>
      <c r="AG341" s="32" t="s">
        <v>29</v>
      </c>
      <c r="AH341" s="27"/>
      <c r="AI341" s="27"/>
      <c r="AJ341" s="32" t="s">
        <v>36</v>
      </c>
      <c r="AK341" s="32" t="s">
        <v>37</v>
      </c>
      <c r="AL341" s="27"/>
      <c r="AM341" s="27"/>
      <c r="AN341" s="32" t="s">
        <v>38</v>
      </c>
      <c r="AO341" s="32" t="s">
        <v>39</v>
      </c>
      <c r="AP341" s="27"/>
      <c r="AQ341" s="27"/>
      <c r="AR341" s="32" t="s">
        <v>40</v>
      </c>
      <c r="AS341" s="32" t="s">
        <v>41</v>
      </c>
      <c r="AT341" s="27"/>
      <c r="AU341" s="27"/>
      <c r="AV341" s="27"/>
      <c r="AW341" s="27"/>
      <c r="AX341" s="27"/>
      <c r="AY341" s="27"/>
      <c r="AZ341" s="32" t="s">
        <v>42</v>
      </c>
      <c r="BA341" s="32" t="s">
        <v>39</v>
      </c>
      <c r="BB341" s="27"/>
      <c r="BC341" s="27"/>
      <c r="BD341" s="32" t="s">
        <v>42</v>
      </c>
      <c r="BE341" s="32" t="s">
        <v>33</v>
      </c>
      <c r="BF341" s="27"/>
      <c r="BG341" s="27"/>
      <c r="BH341" s="32" t="s">
        <v>42</v>
      </c>
      <c r="BI341" s="32" t="s">
        <v>39</v>
      </c>
      <c r="BJ341" s="27"/>
      <c r="BK341" s="33"/>
      <c r="BL341" s="32" t="s">
        <v>43</v>
      </c>
      <c r="BM341" s="32" t="s">
        <v>44</v>
      </c>
      <c r="BN341" s="27"/>
      <c r="BO341" s="27"/>
      <c r="BP341" s="32" t="s">
        <v>45</v>
      </c>
      <c r="BQ341" s="32" t="s">
        <v>44</v>
      </c>
      <c r="BR341" s="27"/>
      <c r="BS341" s="27"/>
      <c r="BT341" s="32" t="s">
        <v>46</v>
      </c>
      <c r="BU341" s="32" t="s">
        <v>47</v>
      </c>
      <c r="BV341" s="27"/>
      <c r="BW341" s="27"/>
      <c r="BX341" s="32" t="s">
        <v>46</v>
      </c>
      <c r="BY341" s="32" t="s">
        <v>41</v>
      </c>
      <c r="BZ341" s="27"/>
      <c r="CA341" s="27"/>
      <c r="CB341" s="32" t="s">
        <v>46</v>
      </c>
      <c r="CC341" s="32" t="s">
        <v>48</v>
      </c>
      <c r="CD341" s="27"/>
      <c r="CE341" s="27"/>
      <c r="CF341" s="32" t="s">
        <v>46</v>
      </c>
      <c r="CG341" s="32" t="s">
        <v>48</v>
      </c>
      <c r="CH341" s="27"/>
      <c r="CI341" s="27"/>
      <c r="CJ341" s="32" t="s">
        <v>46</v>
      </c>
      <c r="CK341" s="32" t="s">
        <v>39</v>
      </c>
      <c r="CL341" s="27"/>
      <c r="CM341" s="27"/>
      <c r="CN341" s="32" t="s">
        <v>49</v>
      </c>
      <c r="CO341" s="32" t="s">
        <v>39</v>
      </c>
      <c r="CP341" s="27"/>
      <c r="CQ341" s="27"/>
      <c r="CR341" s="32" t="s">
        <v>50</v>
      </c>
      <c r="CS341" s="32" t="s">
        <v>51</v>
      </c>
      <c r="CT341" s="27"/>
      <c r="CU341" s="27"/>
      <c r="CV341" s="32" t="s">
        <v>50</v>
      </c>
      <c r="CW341" s="32" t="s">
        <v>39</v>
      </c>
      <c r="CX341" s="27"/>
      <c r="CY341" s="27"/>
      <c r="CZ341" s="32" t="s">
        <v>50</v>
      </c>
      <c r="DA341" s="32" t="s">
        <v>39</v>
      </c>
      <c r="DB341" s="27"/>
      <c r="DC341" s="27"/>
      <c r="DD341" s="32" t="s">
        <v>59</v>
      </c>
      <c r="DE341" s="32" t="s">
        <v>60</v>
      </c>
      <c r="DF341" s="27"/>
      <c r="DG341" s="27"/>
      <c r="DH341" s="32" t="s">
        <v>52</v>
      </c>
      <c r="DI341" s="32" t="s">
        <v>53</v>
      </c>
      <c r="DJ341" s="27"/>
      <c r="DK341" s="27"/>
      <c r="DL341" s="1" t="s">
        <v>31</v>
      </c>
      <c r="DM341" s="33"/>
    </row>
    <row r="342" spans="1:118" s="12" customFormat="1" ht="15.75" customHeight="1" x14ac:dyDescent="0.25">
      <c r="A342" s="6">
        <v>341</v>
      </c>
      <c r="B342" s="6">
        <v>2</v>
      </c>
      <c r="C342" s="9" t="s">
        <v>294</v>
      </c>
      <c r="D342" s="8" t="s">
        <v>373</v>
      </c>
      <c r="E342" s="6">
        <v>55.677</v>
      </c>
      <c r="F342" s="6">
        <v>9.9339999999999993</v>
      </c>
      <c r="G342" s="6">
        <v>45.119</v>
      </c>
      <c r="H342" s="10">
        <v>88.721159999999998</v>
      </c>
      <c r="I342" s="3">
        <f t="shared" si="16"/>
        <v>133.84016</v>
      </c>
      <c r="J342" s="3">
        <f t="shared" si="15"/>
        <v>0</v>
      </c>
      <c r="K342" s="3">
        <f t="shared" si="17"/>
        <v>133.84016</v>
      </c>
      <c r="L342" s="1" t="s">
        <v>28</v>
      </c>
      <c r="M342" s="1" t="s">
        <v>29</v>
      </c>
      <c r="N342" s="6"/>
      <c r="O342" s="6"/>
      <c r="P342" s="1" t="s">
        <v>30</v>
      </c>
      <c r="Q342" s="1" t="s">
        <v>34</v>
      </c>
      <c r="R342" s="6"/>
      <c r="S342" s="6"/>
      <c r="T342" s="1" t="s">
        <v>30</v>
      </c>
      <c r="U342" s="1" t="s">
        <v>32</v>
      </c>
      <c r="V342" s="6"/>
      <c r="W342" s="6"/>
      <c r="X342" s="6" t="s">
        <v>30</v>
      </c>
      <c r="Y342" s="6" t="s">
        <v>33</v>
      </c>
      <c r="Z342" s="6"/>
      <c r="AA342" s="6"/>
      <c r="AB342" s="1" t="s">
        <v>30</v>
      </c>
      <c r="AC342" s="1" t="s">
        <v>34</v>
      </c>
      <c r="AD342" s="6"/>
      <c r="AE342" s="6"/>
      <c r="AF342" s="1" t="s">
        <v>35</v>
      </c>
      <c r="AG342" s="1" t="s">
        <v>29</v>
      </c>
      <c r="AH342" s="6"/>
      <c r="AI342" s="6"/>
      <c r="AJ342" s="1" t="s">
        <v>36</v>
      </c>
      <c r="AK342" s="1" t="s">
        <v>37</v>
      </c>
      <c r="AL342" s="6"/>
      <c r="AM342" s="6"/>
      <c r="AN342" s="1" t="s">
        <v>38</v>
      </c>
      <c r="AO342" s="1" t="s">
        <v>39</v>
      </c>
      <c r="AP342" s="6"/>
      <c r="AQ342" s="6"/>
      <c r="AR342" s="1" t="s">
        <v>40</v>
      </c>
      <c r="AS342" s="1" t="s">
        <v>41</v>
      </c>
      <c r="AT342" s="6"/>
      <c r="AU342" s="6"/>
      <c r="AV342" s="6"/>
      <c r="AW342" s="6"/>
      <c r="AX342" s="6"/>
      <c r="AY342" s="6"/>
      <c r="AZ342" s="1" t="s">
        <v>42</v>
      </c>
      <c r="BA342" s="1" t="s">
        <v>39</v>
      </c>
      <c r="BB342" s="6"/>
      <c r="BC342" s="6"/>
      <c r="BD342" s="1" t="s">
        <v>42</v>
      </c>
      <c r="BE342" s="1" t="s">
        <v>33</v>
      </c>
      <c r="BF342" s="6"/>
      <c r="BG342" s="6"/>
      <c r="BH342" s="1" t="s">
        <v>42</v>
      </c>
      <c r="BI342" s="1" t="s">
        <v>39</v>
      </c>
      <c r="BJ342" s="6"/>
      <c r="BK342" s="11"/>
      <c r="BL342" s="1" t="s">
        <v>43</v>
      </c>
      <c r="BM342" s="1" t="s">
        <v>44</v>
      </c>
      <c r="BN342" s="6"/>
      <c r="BO342" s="6"/>
      <c r="BP342" s="1" t="s">
        <v>45</v>
      </c>
      <c r="BQ342" s="1" t="s">
        <v>44</v>
      </c>
      <c r="BR342" s="6"/>
      <c r="BS342" s="6"/>
      <c r="BT342" s="1" t="s">
        <v>46</v>
      </c>
      <c r="BU342" s="1" t="s">
        <v>47</v>
      </c>
      <c r="BV342" s="6"/>
      <c r="BW342" s="6"/>
      <c r="BX342" s="1" t="s">
        <v>46</v>
      </c>
      <c r="BY342" s="1" t="s">
        <v>41</v>
      </c>
      <c r="BZ342" s="6"/>
      <c r="CA342" s="6"/>
      <c r="CB342" s="1" t="s">
        <v>46</v>
      </c>
      <c r="CC342" s="1" t="s">
        <v>48</v>
      </c>
      <c r="CD342" s="6"/>
      <c r="CE342" s="6"/>
      <c r="CF342" s="1" t="s">
        <v>46</v>
      </c>
      <c r="CG342" s="1" t="s">
        <v>48</v>
      </c>
      <c r="CH342" s="6"/>
      <c r="CI342" s="6"/>
      <c r="CJ342" s="1" t="s">
        <v>46</v>
      </c>
      <c r="CK342" s="1" t="s">
        <v>39</v>
      </c>
      <c r="CL342" s="6"/>
      <c r="CM342" s="6"/>
      <c r="CN342" s="1" t="s">
        <v>49</v>
      </c>
      <c r="CO342" s="1" t="s">
        <v>39</v>
      </c>
      <c r="CP342" s="6"/>
      <c r="CQ342" s="6"/>
      <c r="CR342" s="1" t="s">
        <v>50</v>
      </c>
      <c r="CS342" s="1" t="s">
        <v>51</v>
      </c>
      <c r="CT342" s="6"/>
      <c r="CU342" s="6"/>
      <c r="CV342" s="1" t="s">
        <v>50</v>
      </c>
      <c r="CW342" s="1" t="s">
        <v>39</v>
      </c>
      <c r="CX342" s="6"/>
      <c r="CY342" s="6"/>
      <c r="CZ342" s="1" t="s">
        <v>50</v>
      </c>
      <c r="DA342" s="1" t="s">
        <v>39</v>
      </c>
      <c r="DB342" s="6"/>
      <c r="DC342" s="6"/>
      <c r="DD342" s="1" t="s">
        <v>59</v>
      </c>
      <c r="DE342" s="1" t="s">
        <v>60</v>
      </c>
      <c r="DF342" s="6"/>
      <c r="DG342" s="6"/>
      <c r="DH342" s="1" t="s">
        <v>52</v>
      </c>
      <c r="DI342" s="1" t="s">
        <v>53</v>
      </c>
      <c r="DJ342" s="6"/>
      <c r="DK342" s="6"/>
      <c r="DL342" s="1" t="s">
        <v>31</v>
      </c>
      <c r="DM342" s="11"/>
    </row>
    <row r="343" spans="1:118" ht="15.75" customHeight="1" x14ac:dyDescent="0.25">
      <c r="A343" s="6">
        <v>342</v>
      </c>
      <c r="B343" s="6">
        <v>2</v>
      </c>
      <c r="C343" s="9" t="s">
        <v>295</v>
      </c>
      <c r="D343" s="8" t="s">
        <v>373</v>
      </c>
      <c r="E343" s="6">
        <v>298.54399999999998</v>
      </c>
      <c r="F343" s="6">
        <v>292.483</v>
      </c>
      <c r="G343" s="6">
        <v>6.0620000000000003</v>
      </c>
      <c r="H343" s="10">
        <v>157.45511999999999</v>
      </c>
      <c r="I343" s="3">
        <f t="shared" si="16"/>
        <v>163.51712000000001</v>
      </c>
      <c r="J343" s="3">
        <f t="shared" si="15"/>
        <v>0</v>
      </c>
      <c r="K343" s="3">
        <f t="shared" si="17"/>
        <v>163.51712000000001</v>
      </c>
      <c r="L343" s="1" t="s">
        <v>28</v>
      </c>
      <c r="M343" s="1" t="s">
        <v>29</v>
      </c>
      <c r="N343" s="6"/>
      <c r="O343" s="6"/>
      <c r="P343" s="1" t="s">
        <v>30</v>
      </c>
      <c r="Q343" s="1" t="s">
        <v>34</v>
      </c>
      <c r="R343" s="6"/>
      <c r="S343" s="6"/>
      <c r="T343" s="1" t="s">
        <v>30</v>
      </c>
      <c r="U343" s="1" t="s">
        <v>32</v>
      </c>
      <c r="V343" s="6"/>
      <c r="W343" s="6"/>
      <c r="X343" s="6" t="s">
        <v>30</v>
      </c>
      <c r="Y343" s="6" t="s">
        <v>33</v>
      </c>
      <c r="Z343" s="6"/>
      <c r="AA343" s="6"/>
      <c r="AB343" s="1" t="s">
        <v>30</v>
      </c>
      <c r="AC343" s="1" t="s">
        <v>34</v>
      </c>
      <c r="AD343" s="6"/>
      <c r="AE343" s="6"/>
      <c r="AF343" s="1" t="s">
        <v>35</v>
      </c>
      <c r="AG343" s="1" t="s">
        <v>29</v>
      </c>
      <c r="AH343" s="6"/>
      <c r="AI343" s="6"/>
      <c r="AJ343" s="1" t="s">
        <v>36</v>
      </c>
      <c r="AK343" s="1" t="s">
        <v>37</v>
      </c>
      <c r="AL343" s="6"/>
      <c r="AM343" s="6"/>
      <c r="AN343" s="1" t="s">
        <v>38</v>
      </c>
      <c r="AO343" s="1" t="s">
        <v>39</v>
      </c>
      <c r="AP343" s="6"/>
      <c r="AQ343" s="6"/>
      <c r="AR343" s="1" t="s">
        <v>40</v>
      </c>
      <c r="AS343" s="1" t="s">
        <v>41</v>
      </c>
      <c r="AT343" s="6"/>
      <c r="AU343" s="6"/>
      <c r="AV343" s="6"/>
      <c r="AW343" s="6"/>
      <c r="AX343" s="6"/>
      <c r="AY343" s="6"/>
      <c r="AZ343" s="1" t="s">
        <v>42</v>
      </c>
      <c r="BA343" s="1" t="s">
        <v>39</v>
      </c>
      <c r="BB343" s="6"/>
      <c r="BC343" s="6"/>
      <c r="BD343" s="1" t="s">
        <v>42</v>
      </c>
      <c r="BE343" s="1" t="s">
        <v>33</v>
      </c>
      <c r="BF343" s="6"/>
      <c r="BG343" s="6"/>
      <c r="BH343" s="1" t="s">
        <v>42</v>
      </c>
      <c r="BI343" s="1" t="s">
        <v>39</v>
      </c>
      <c r="BJ343" s="6"/>
      <c r="BK343" s="11"/>
      <c r="BL343" s="1" t="s">
        <v>43</v>
      </c>
      <c r="BM343" s="1" t="s">
        <v>44</v>
      </c>
      <c r="BN343" s="6"/>
      <c r="BO343" s="6"/>
      <c r="BP343" s="1" t="s">
        <v>45</v>
      </c>
      <c r="BQ343" s="1" t="s">
        <v>44</v>
      </c>
      <c r="BR343" s="6"/>
      <c r="BS343" s="6"/>
      <c r="BT343" s="1" t="s">
        <v>46</v>
      </c>
      <c r="BU343" s="1" t="s">
        <v>47</v>
      </c>
      <c r="BV343" s="6"/>
      <c r="BW343" s="6"/>
      <c r="BX343" s="1" t="s">
        <v>46</v>
      </c>
      <c r="BY343" s="1" t="s">
        <v>41</v>
      </c>
      <c r="BZ343" s="6"/>
      <c r="CA343" s="6"/>
      <c r="CB343" s="1" t="s">
        <v>46</v>
      </c>
      <c r="CC343" s="1" t="s">
        <v>48</v>
      </c>
      <c r="CD343" s="6"/>
      <c r="CE343" s="6"/>
      <c r="CF343" s="1" t="s">
        <v>46</v>
      </c>
      <c r="CG343" s="1" t="s">
        <v>48</v>
      </c>
      <c r="CH343" s="6"/>
      <c r="CI343" s="6"/>
      <c r="CJ343" s="1" t="s">
        <v>46</v>
      </c>
      <c r="CK343" s="1" t="s">
        <v>39</v>
      </c>
      <c r="CL343" s="6"/>
      <c r="CM343" s="6"/>
      <c r="CN343" s="1" t="s">
        <v>49</v>
      </c>
      <c r="CO343" s="1" t="s">
        <v>39</v>
      </c>
      <c r="CP343" s="6"/>
      <c r="CQ343" s="6"/>
      <c r="CR343" s="1" t="s">
        <v>50</v>
      </c>
      <c r="CS343" s="1" t="s">
        <v>51</v>
      </c>
      <c r="CT343" s="6"/>
      <c r="CU343" s="6"/>
      <c r="CV343" s="1" t="s">
        <v>50</v>
      </c>
      <c r="CW343" s="1" t="s">
        <v>39</v>
      </c>
      <c r="CX343" s="6"/>
      <c r="CY343" s="6"/>
      <c r="CZ343" s="1" t="s">
        <v>50</v>
      </c>
      <c r="DA343" s="1" t="s">
        <v>39</v>
      </c>
      <c r="DB343" s="6"/>
      <c r="DC343" s="6"/>
      <c r="DD343" s="1" t="s">
        <v>59</v>
      </c>
      <c r="DE343" s="1" t="s">
        <v>60</v>
      </c>
      <c r="DF343" s="6"/>
      <c r="DG343" s="6"/>
      <c r="DH343" s="1" t="s">
        <v>52</v>
      </c>
      <c r="DI343" s="1" t="s">
        <v>53</v>
      </c>
      <c r="DJ343" s="6"/>
      <c r="DK343" s="6"/>
      <c r="DL343" s="1" t="s">
        <v>31</v>
      </c>
      <c r="DM343" s="11"/>
    </row>
    <row r="344" spans="1:118" s="34" customFormat="1" ht="15.75" customHeight="1" x14ac:dyDescent="0.25">
      <c r="A344" s="27">
        <v>343</v>
      </c>
      <c r="B344" s="27">
        <v>2</v>
      </c>
      <c r="C344" s="28" t="s">
        <v>483</v>
      </c>
      <c r="D344" s="29" t="s">
        <v>373</v>
      </c>
      <c r="E344" s="27">
        <v>-8.8330000000000002</v>
      </c>
      <c r="F344" s="27">
        <v>246.48400000000001</v>
      </c>
      <c r="G344" s="27">
        <v>-261.88600000000002</v>
      </c>
      <c r="H344" s="30">
        <v>28.160520000000002</v>
      </c>
      <c r="I344" s="31">
        <f t="shared" si="16"/>
        <v>-233.72548000000003</v>
      </c>
      <c r="J344" s="31">
        <f t="shared" si="15"/>
        <v>0</v>
      </c>
      <c r="K344" s="3">
        <f t="shared" si="17"/>
        <v>-233.72548000000003</v>
      </c>
      <c r="L344" s="32" t="s">
        <v>28</v>
      </c>
      <c r="M344" s="32" t="s">
        <v>29</v>
      </c>
      <c r="N344" s="27"/>
      <c r="O344" s="27"/>
      <c r="P344" s="32" t="s">
        <v>30</v>
      </c>
      <c r="Q344" s="32" t="s">
        <v>34</v>
      </c>
      <c r="R344" s="27"/>
      <c r="S344" s="27"/>
      <c r="T344" s="32" t="s">
        <v>30</v>
      </c>
      <c r="U344" s="32" t="s">
        <v>32</v>
      </c>
      <c r="V344" s="27"/>
      <c r="W344" s="27"/>
      <c r="X344" s="27" t="s">
        <v>30</v>
      </c>
      <c r="Y344" s="27" t="s">
        <v>33</v>
      </c>
      <c r="Z344" s="27"/>
      <c r="AA344" s="27"/>
      <c r="AB344" s="32" t="s">
        <v>30</v>
      </c>
      <c r="AC344" s="32" t="s">
        <v>34</v>
      </c>
      <c r="AD344" s="27"/>
      <c r="AE344" s="27"/>
      <c r="AF344" s="32" t="s">
        <v>35</v>
      </c>
      <c r="AG344" s="32" t="s">
        <v>29</v>
      </c>
      <c r="AH344" s="27"/>
      <c r="AI344" s="27"/>
      <c r="AJ344" s="32" t="s">
        <v>36</v>
      </c>
      <c r="AK344" s="32" t="s">
        <v>37</v>
      </c>
      <c r="AL344" s="27"/>
      <c r="AM344" s="27"/>
      <c r="AN344" s="32" t="s">
        <v>38</v>
      </c>
      <c r="AO344" s="32" t="s">
        <v>39</v>
      </c>
      <c r="AP344" s="27"/>
      <c r="AQ344" s="27"/>
      <c r="AR344" s="32" t="s">
        <v>40</v>
      </c>
      <c r="AS344" s="32" t="s">
        <v>41</v>
      </c>
      <c r="AT344" s="27"/>
      <c r="AU344" s="27"/>
      <c r="AV344" s="27"/>
      <c r="AW344" s="27"/>
      <c r="AX344" s="27"/>
      <c r="AY344" s="27"/>
      <c r="AZ344" s="32" t="s">
        <v>42</v>
      </c>
      <c r="BA344" s="32" t="s">
        <v>39</v>
      </c>
      <c r="BB344" s="27"/>
      <c r="BC344" s="27"/>
      <c r="BD344" s="32" t="s">
        <v>42</v>
      </c>
      <c r="BE344" s="32" t="s">
        <v>33</v>
      </c>
      <c r="BF344" s="27"/>
      <c r="BG344" s="27"/>
      <c r="BH344" s="32" t="s">
        <v>42</v>
      </c>
      <c r="BI344" s="32" t="s">
        <v>39</v>
      </c>
      <c r="BJ344" s="27"/>
      <c r="BK344" s="33"/>
      <c r="BL344" s="32" t="s">
        <v>43</v>
      </c>
      <c r="BM344" s="32" t="s">
        <v>44</v>
      </c>
      <c r="BN344" s="27"/>
      <c r="BO344" s="27"/>
      <c r="BP344" s="32" t="s">
        <v>45</v>
      </c>
      <c r="BQ344" s="32" t="s">
        <v>44</v>
      </c>
      <c r="BR344" s="27"/>
      <c r="BS344" s="27"/>
      <c r="BT344" s="32" t="s">
        <v>46</v>
      </c>
      <c r="BU344" s="32" t="s">
        <v>47</v>
      </c>
      <c r="BV344" s="27"/>
      <c r="BW344" s="27"/>
      <c r="BX344" s="32" t="s">
        <v>46</v>
      </c>
      <c r="BY344" s="32" t="s">
        <v>41</v>
      </c>
      <c r="BZ344" s="27"/>
      <c r="CA344" s="27"/>
      <c r="CB344" s="32" t="s">
        <v>46</v>
      </c>
      <c r="CC344" s="32" t="s">
        <v>48</v>
      </c>
      <c r="CD344" s="27"/>
      <c r="CE344" s="27"/>
      <c r="CF344" s="32" t="s">
        <v>46</v>
      </c>
      <c r="CG344" s="32" t="s">
        <v>48</v>
      </c>
      <c r="CH344" s="27"/>
      <c r="CI344" s="27"/>
      <c r="CJ344" s="32" t="s">
        <v>46</v>
      </c>
      <c r="CK344" s="32" t="s">
        <v>39</v>
      </c>
      <c r="CL344" s="27"/>
      <c r="CM344" s="27"/>
      <c r="CN344" s="32" t="s">
        <v>49</v>
      </c>
      <c r="CO344" s="32" t="s">
        <v>39</v>
      </c>
      <c r="CP344" s="27"/>
      <c r="CQ344" s="27"/>
      <c r="CR344" s="32" t="s">
        <v>50</v>
      </c>
      <c r="CS344" s="32" t="s">
        <v>51</v>
      </c>
      <c r="CT344" s="27"/>
      <c r="CU344" s="27"/>
      <c r="CV344" s="32" t="s">
        <v>50</v>
      </c>
      <c r="CW344" s="32" t="s">
        <v>39</v>
      </c>
      <c r="CX344" s="27"/>
      <c r="CY344" s="27"/>
      <c r="CZ344" s="32" t="s">
        <v>50</v>
      </c>
      <c r="DA344" s="32" t="s">
        <v>39</v>
      </c>
      <c r="DB344" s="27"/>
      <c r="DC344" s="27"/>
      <c r="DD344" s="32" t="s">
        <v>59</v>
      </c>
      <c r="DE344" s="32" t="s">
        <v>60</v>
      </c>
      <c r="DF344" s="27"/>
      <c r="DG344" s="27"/>
      <c r="DH344" s="32" t="s">
        <v>52</v>
      </c>
      <c r="DI344" s="32" t="s">
        <v>53</v>
      </c>
      <c r="DJ344" s="27"/>
      <c r="DK344" s="27"/>
      <c r="DL344" s="1" t="s">
        <v>31</v>
      </c>
      <c r="DM344" s="33"/>
    </row>
    <row r="345" spans="1:118" s="34" customFormat="1" ht="15.75" customHeight="1" x14ac:dyDescent="0.25">
      <c r="A345" s="27">
        <v>344</v>
      </c>
      <c r="B345" s="27">
        <v>2</v>
      </c>
      <c r="C345" s="28" t="s">
        <v>484</v>
      </c>
      <c r="D345" s="29" t="s">
        <v>373</v>
      </c>
      <c r="E345" s="27">
        <v>-13.095000000000001</v>
      </c>
      <c r="F345" s="27">
        <v>246.48500000000001</v>
      </c>
      <c r="G345" s="27">
        <v>-274.12400000000002</v>
      </c>
      <c r="H345" s="30">
        <v>35.646239999999999</v>
      </c>
      <c r="I345" s="31">
        <f t="shared" si="16"/>
        <v>-238.47776000000002</v>
      </c>
      <c r="J345" s="31">
        <f t="shared" si="15"/>
        <v>0</v>
      </c>
      <c r="K345" s="3">
        <f t="shared" si="17"/>
        <v>-238.47776000000002</v>
      </c>
      <c r="L345" s="32" t="s">
        <v>28</v>
      </c>
      <c r="M345" s="32" t="s">
        <v>29</v>
      </c>
      <c r="N345" s="27"/>
      <c r="O345" s="27"/>
      <c r="P345" s="32" t="s">
        <v>30</v>
      </c>
      <c r="Q345" s="32" t="s">
        <v>34</v>
      </c>
      <c r="R345" s="27"/>
      <c r="S345" s="27"/>
      <c r="T345" s="32" t="s">
        <v>30</v>
      </c>
      <c r="U345" s="32" t="s">
        <v>32</v>
      </c>
      <c r="V345" s="27"/>
      <c r="W345" s="27"/>
      <c r="X345" s="27" t="s">
        <v>30</v>
      </c>
      <c r="Y345" s="27" t="s">
        <v>33</v>
      </c>
      <c r="Z345" s="27"/>
      <c r="AA345" s="27"/>
      <c r="AB345" s="32" t="s">
        <v>30</v>
      </c>
      <c r="AC345" s="32" t="s">
        <v>34</v>
      </c>
      <c r="AD345" s="27"/>
      <c r="AE345" s="27"/>
      <c r="AF345" s="32" t="s">
        <v>35</v>
      </c>
      <c r="AG345" s="32" t="s">
        <v>29</v>
      </c>
      <c r="AH345" s="27"/>
      <c r="AI345" s="27"/>
      <c r="AJ345" s="32" t="s">
        <v>36</v>
      </c>
      <c r="AK345" s="32" t="s">
        <v>37</v>
      </c>
      <c r="AL345" s="27"/>
      <c r="AM345" s="27"/>
      <c r="AN345" s="32" t="s">
        <v>38</v>
      </c>
      <c r="AO345" s="32" t="s">
        <v>39</v>
      </c>
      <c r="AP345" s="27"/>
      <c r="AQ345" s="27"/>
      <c r="AR345" s="32" t="s">
        <v>40</v>
      </c>
      <c r="AS345" s="32" t="s">
        <v>41</v>
      </c>
      <c r="AT345" s="27"/>
      <c r="AU345" s="27"/>
      <c r="AV345" s="27"/>
      <c r="AW345" s="27"/>
      <c r="AX345" s="27"/>
      <c r="AY345" s="27"/>
      <c r="AZ345" s="32" t="s">
        <v>42</v>
      </c>
      <c r="BA345" s="32" t="s">
        <v>39</v>
      </c>
      <c r="BB345" s="27"/>
      <c r="BC345" s="27"/>
      <c r="BD345" s="32" t="s">
        <v>42</v>
      </c>
      <c r="BE345" s="32" t="s">
        <v>33</v>
      </c>
      <c r="BF345" s="27"/>
      <c r="BG345" s="27"/>
      <c r="BH345" s="32" t="s">
        <v>42</v>
      </c>
      <c r="BI345" s="32" t="s">
        <v>39</v>
      </c>
      <c r="BJ345" s="27"/>
      <c r="BK345" s="33"/>
      <c r="BL345" s="32" t="s">
        <v>43</v>
      </c>
      <c r="BM345" s="32" t="s">
        <v>44</v>
      </c>
      <c r="BN345" s="27"/>
      <c r="BO345" s="27"/>
      <c r="BP345" s="32" t="s">
        <v>45</v>
      </c>
      <c r="BQ345" s="32" t="s">
        <v>44</v>
      </c>
      <c r="BR345" s="27"/>
      <c r="BS345" s="27"/>
      <c r="BT345" s="32" t="s">
        <v>46</v>
      </c>
      <c r="BU345" s="32" t="s">
        <v>47</v>
      </c>
      <c r="BV345" s="27"/>
      <c r="BW345" s="27"/>
      <c r="BX345" s="32" t="s">
        <v>46</v>
      </c>
      <c r="BY345" s="32" t="s">
        <v>41</v>
      </c>
      <c r="BZ345" s="27"/>
      <c r="CA345" s="27"/>
      <c r="CB345" s="32" t="s">
        <v>46</v>
      </c>
      <c r="CC345" s="32" t="s">
        <v>48</v>
      </c>
      <c r="CD345" s="27"/>
      <c r="CE345" s="27"/>
      <c r="CF345" s="32" t="s">
        <v>46</v>
      </c>
      <c r="CG345" s="32" t="s">
        <v>48</v>
      </c>
      <c r="CH345" s="27"/>
      <c r="CI345" s="27"/>
      <c r="CJ345" s="32" t="s">
        <v>46</v>
      </c>
      <c r="CK345" s="32" t="s">
        <v>39</v>
      </c>
      <c r="CL345" s="27"/>
      <c r="CM345" s="27"/>
      <c r="CN345" s="32" t="s">
        <v>49</v>
      </c>
      <c r="CO345" s="32" t="s">
        <v>39</v>
      </c>
      <c r="CP345" s="27"/>
      <c r="CQ345" s="27"/>
      <c r="CR345" s="32" t="s">
        <v>50</v>
      </c>
      <c r="CS345" s="32" t="s">
        <v>51</v>
      </c>
      <c r="CT345" s="27"/>
      <c r="CU345" s="27"/>
      <c r="CV345" s="32" t="s">
        <v>50</v>
      </c>
      <c r="CW345" s="32" t="s">
        <v>39</v>
      </c>
      <c r="CX345" s="27"/>
      <c r="CY345" s="27"/>
      <c r="CZ345" s="32" t="s">
        <v>50</v>
      </c>
      <c r="DA345" s="32" t="s">
        <v>39</v>
      </c>
      <c r="DB345" s="27"/>
      <c r="DC345" s="27"/>
      <c r="DD345" s="32" t="s">
        <v>59</v>
      </c>
      <c r="DE345" s="32" t="s">
        <v>60</v>
      </c>
      <c r="DF345" s="27"/>
      <c r="DG345" s="27"/>
      <c r="DH345" s="32" t="s">
        <v>52</v>
      </c>
      <c r="DI345" s="32" t="s">
        <v>53</v>
      </c>
      <c r="DJ345" s="27"/>
      <c r="DK345" s="27"/>
      <c r="DL345" s="1" t="s">
        <v>31</v>
      </c>
      <c r="DM345" s="33"/>
    </row>
    <row r="346" spans="1:118" s="12" customFormat="1" ht="15.75" customHeight="1" x14ac:dyDescent="0.25">
      <c r="A346" s="6">
        <v>345</v>
      </c>
      <c r="B346" s="6">
        <v>2</v>
      </c>
      <c r="C346" s="9" t="s">
        <v>296</v>
      </c>
      <c r="D346" s="8" t="s">
        <v>373</v>
      </c>
      <c r="E346" s="6">
        <v>139.398</v>
      </c>
      <c r="F346" s="6">
        <v>3.1869999999999998</v>
      </c>
      <c r="G346" s="6">
        <v>133.221</v>
      </c>
      <c r="H346" s="10">
        <v>184.02083999999999</v>
      </c>
      <c r="I346" s="3">
        <f t="shared" si="16"/>
        <v>317.24184000000002</v>
      </c>
      <c r="J346" s="3">
        <f t="shared" si="15"/>
        <v>0</v>
      </c>
      <c r="K346" s="3">
        <f t="shared" si="17"/>
        <v>317.24184000000002</v>
      </c>
      <c r="L346" s="1" t="s">
        <v>28</v>
      </c>
      <c r="M346" s="1" t="s">
        <v>29</v>
      </c>
      <c r="N346" s="6"/>
      <c r="O346" s="6"/>
      <c r="P346" s="1" t="s">
        <v>30</v>
      </c>
      <c r="Q346" s="1" t="s">
        <v>34</v>
      </c>
      <c r="R346" s="6"/>
      <c r="S346" s="6"/>
      <c r="T346" s="1" t="s">
        <v>30</v>
      </c>
      <c r="U346" s="1" t="s">
        <v>32</v>
      </c>
      <c r="V346" s="6"/>
      <c r="W346" s="6"/>
      <c r="X346" s="6" t="s">
        <v>30</v>
      </c>
      <c r="Y346" s="6" t="s">
        <v>33</v>
      </c>
      <c r="Z346" s="6"/>
      <c r="AA346" s="6"/>
      <c r="AB346" s="1" t="s">
        <v>30</v>
      </c>
      <c r="AC346" s="1" t="s">
        <v>34</v>
      </c>
      <c r="AD346" s="6"/>
      <c r="AE346" s="6"/>
      <c r="AF346" s="1" t="s">
        <v>35</v>
      </c>
      <c r="AG346" s="1" t="s">
        <v>29</v>
      </c>
      <c r="AH346" s="6"/>
      <c r="AI346" s="6"/>
      <c r="AJ346" s="1" t="s">
        <v>36</v>
      </c>
      <c r="AK346" s="1" t="s">
        <v>37</v>
      </c>
      <c r="AL346" s="6"/>
      <c r="AM346" s="6"/>
      <c r="AN346" s="1" t="s">
        <v>38</v>
      </c>
      <c r="AO346" s="1" t="s">
        <v>39</v>
      </c>
      <c r="AP346" s="6"/>
      <c r="AQ346" s="6"/>
      <c r="AR346" s="1" t="s">
        <v>40</v>
      </c>
      <c r="AS346" s="1" t="s">
        <v>41</v>
      </c>
      <c r="AT346" s="6"/>
      <c r="AU346" s="6"/>
      <c r="AV346" s="6"/>
      <c r="AW346" s="6"/>
      <c r="AX346" s="6"/>
      <c r="AY346" s="6"/>
      <c r="AZ346" s="1" t="s">
        <v>42</v>
      </c>
      <c r="BA346" s="1" t="s">
        <v>39</v>
      </c>
      <c r="BB346" s="6"/>
      <c r="BC346" s="6"/>
      <c r="BD346" s="1" t="s">
        <v>42</v>
      </c>
      <c r="BE346" s="1" t="s">
        <v>33</v>
      </c>
      <c r="BF346" s="6"/>
      <c r="BG346" s="6"/>
      <c r="BH346" s="1" t="s">
        <v>42</v>
      </c>
      <c r="BI346" s="1" t="s">
        <v>39</v>
      </c>
      <c r="BJ346" s="6"/>
      <c r="BK346" s="11"/>
      <c r="BL346" s="1" t="s">
        <v>43</v>
      </c>
      <c r="BM346" s="1" t="s">
        <v>44</v>
      </c>
      <c r="BN346" s="6"/>
      <c r="BO346" s="6"/>
      <c r="BP346" s="1" t="s">
        <v>45</v>
      </c>
      <c r="BQ346" s="1" t="s">
        <v>44</v>
      </c>
      <c r="BR346" s="6"/>
      <c r="BS346" s="6"/>
      <c r="BT346" s="1" t="s">
        <v>46</v>
      </c>
      <c r="BU346" s="1" t="s">
        <v>47</v>
      </c>
      <c r="BV346" s="6"/>
      <c r="BW346" s="6"/>
      <c r="BX346" s="1" t="s">
        <v>46</v>
      </c>
      <c r="BY346" s="1" t="s">
        <v>41</v>
      </c>
      <c r="BZ346" s="6"/>
      <c r="CA346" s="6"/>
      <c r="CB346" s="1" t="s">
        <v>46</v>
      </c>
      <c r="CC346" s="1" t="s">
        <v>48</v>
      </c>
      <c r="CD346" s="6"/>
      <c r="CE346" s="6"/>
      <c r="CF346" s="1" t="s">
        <v>46</v>
      </c>
      <c r="CG346" s="1" t="s">
        <v>48</v>
      </c>
      <c r="CH346" s="6"/>
      <c r="CI346" s="6"/>
      <c r="CJ346" s="1" t="s">
        <v>46</v>
      </c>
      <c r="CK346" s="1" t="s">
        <v>39</v>
      </c>
      <c r="CL346" s="6"/>
      <c r="CM346" s="6"/>
      <c r="CN346" s="1" t="s">
        <v>49</v>
      </c>
      <c r="CO346" s="1" t="s">
        <v>39</v>
      </c>
      <c r="CP346" s="6"/>
      <c r="CQ346" s="6"/>
      <c r="CR346" s="1" t="s">
        <v>50</v>
      </c>
      <c r="CS346" s="1" t="s">
        <v>51</v>
      </c>
      <c r="CT346" s="6"/>
      <c r="CU346" s="6"/>
      <c r="CV346" s="1" t="s">
        <v>50</v>
      </c>
      <c r="CW346" s="1" t="s">
        <v>39</v>
      </c>
      <c r="CX346" s="6"/>
      <c r="CY346" s="6"/>
      <c r="CZ346" s="1" t="s">
        <v>50</v>
      </c>
      <c r="DA346" s="1" t="s">
        <v>39</v>
      </c>
      <c r="DB346" s="6"/>
      <c r="DC346" s="6"/>
      <c r="DD346" s="1" t="s">
        <v>59</v>
      </c>
      <c r="DE346" s="1" t="s">
        <v>60</v>
      </c>
      <c r="DF346" s="6"/>
      <c r="DG346" s="6"/>
      <c r="DH346" s="1" t="s">
        <v>52</v>
      </c>
      <c r="DI346" s="1" t="s">
        <v>53</v>
      </c>
      <c r="DJ346" s="6"/>
      <c r="DK346" s="6"/>
      <c r="DL346" s="1" t="s">
        <v>31</v>
      </c>
      <c r="DM346" s="11"/>
    </row>
    <row r="347" spans="1:118" ht="15.75" customHeight="1" x14ac:dyDescent="0.25">
      <c r="A347" s="6">
        <v>346</v>
      </c>
      <c r="B347" s="6">
        <v>2</v>
      </c>
      <c r="C347" s="9" t="s">
        <v>485</v>
      </c>
      <c r="D347" s="8" t="s">
        <v>373</v>
      </c>
      <c r="E347" s="6">
        <v>210.82</v>
      </c>
      <c r="F347" s="6">
        <v>11.002000000000001</v>
      </c>
      <c r="G347" s="6">
        <v>199.08</v>
      </c>
      <c r="H347" s="10">
        <v>98.134079999999997</v>
      </c>
      <c r="I347" s="3">
        <f t="shared" si="16"/>
        <v>297.21408000000002</v>
      </c>
      <c r="J347" s="3">
        <f t="shared" si="15"/>
        <v>0</v>
      </c>
      <c r="K347" s="3">
        <f t="shared" si="17"/>
        <v>297.21408000000002</v>
      </c>
      <c r="L347" s="1" t="s">
        <v>28</v>
      </c>
      <c r="M347" s="1" t="s">
        <v>29</v>
      </c>
      <c r="N347" s="6"/>
      <c r="O347" s="6"/>
      <c r="P347" s="1" t="s">
        <v>30</v>
      </c>
      <c r="Q347" s="1" t="s">
        <v>34</v>
      </c>
      <c r="R347" s="6"/>
      <c r="S347" s="6"/>
      <c r="T347" s="1" t="s">
        <v>30</v>
      </c>
      <c r="U347" s="1" t="s">
        <v>32</v>
      </c>
      <c r="V347" s="6"/>
      <c r="W347" s="6"/>
      <c r="X347" s="6" t="s">
        <v>30</v>
      </c>
      <c r="Y347" s="6" t="s">
        <v>33</v>
      </c>
      <c r="Z347" s="6"/>
      <c r="AA347" s="6"/>
      <c r="AB347" s="1" t="s">
        <v>30</v>
      </c>
      <c r="AC347" s="1" t="s">
        <v>34</v>
      </c>
      <c r="AD347" s="6"/>
      <c r="AE347" s="6"/>
      <c r="AF347" s="1" t="s">
        <v>35</v>
      </c>
      <c r="AG347" s="1" t="s">
        <v>29</v>
      </c>
      <c r="AH347" s="6"/>
      <c r="AI347" s="6"/>
      <c r="AJ347" s="1" t="s">
        <v>36</v>
      </c>
      <c r="AK347" s="1" t="s">
        <v>37</v>
      </c>
      <c r="AL347" s="6"/>
      <c r="AM347" s="6"/>
      <c r="AN347" s="1" t="s">
        <v>38</v>
      </c>
      <c r="AO347" s="1" t="s">
        <v>39</v>
      </c>
      <c r="AP347" s="6"/>
      <c r="AQ347" s="6"/>
      <c r="AR347" s="1" t="s">
        <v>40</v>
      </c>
      <c r="AS347" s="1" t="s">
        <v>41</v>
      </c>
      <c r="AT347" s="6"/>
      <c r="AU347" s="6"/>
      <c r="AV347" s="6"/>
      <c r="AW347" s="6"/>
      <c r="AX347" s="6"/>
      <c r="AY347" s="6"/>
      <c r="AZ347" s="1" t="s">
        <v>42</v>
      </c>
      <c r="BA347" s="1" t="s">
        <v>39</v>
      </c>
      <c r="BB347" s="6"/>
      <c r="BC347" s="6"/>
      <c r="BD347" s="1" t="s">
        <v>42</v>
      </c>
      <c r="BE347" s="1" t="s">
        <v>33</v>
      </c>
      <c r="BF347" s="6"/>
      <c r="BG347" s="6"/>
      <c r="BH347" s="1" t="s">
        <v>42</v>
      </c>
      <c r="BI347" s="1" t="s">
        <v>39</v>
      </c>
      <c r="BJ347" s="6"/>
      <c r="BK347" s="11"/>
      <c r="BL347" s="1" t="s">
        <v>43</v>
      </c>
      <c r="BM347" s="1" t="s">
        <v>44</v>
      </c>
      <c r="BN347" s="6"/>
      <c r="BO347" s="6"/>
      <c r="BP347" s="1" t="s">
        <v>45</v>
      </c>
      <c r="BQ347" s="1" t="s">
        <v>44</v>
      </c>
      <c r="BR347" s="6"/>
      <c r="BS347" s="6"/>
      <c r="BT347" s="1" t="s">
        <v>46</v>
      </c>
      <c r="BU347" s="1" t="s">
        <v>47</v>
      </c>
      <c r="BV347" s="6"/>
      <c r="BW347" s="6"/>
      <c r="BX347" s="1" t="s">
        <v>46</v>
      </c>
      <c r="BY347" s="1" t="s">
        <v>41</v>
      </c>
      <c r="BZ347" s="6"/>
      <c r="CA347" s="6"/>
      <c r="CB347" s="1" t="s">
        <v>46</v>
      </c>
      <c r="CC347" s="1" t="s">
        <v>48</v>
      </c>
      <c r="CD347" s="6"/>
      <c r="CE347" s="6"/>
      <c r="CF347" s="1" t="s">
        <v>46</v>
      </c>
      <c r="CG347" s="1" t="s">
        <v>48</v>
      </c>
      <c r="CH347" s="6"/>
      <c r="CI347" s="6"/>
      <c r="CJ347" s="1" t="s">
        <v>46</v>
      </c>
      <c r="CK347" s="1" t="s">
        <v>39</v>
      </c>
      <c r="CL347" s="6"/>
      <c r="CM347" s="6"/>
      <c r="CN347" s="1" t="s">
        <v>49</v>
      </c>
      <c r="CO347" s="1" t="s">
        <v>39</v>
      </c>
      <c r="CP347" s="6"/>
      <c r="CQ347" s="6"/>
      <c r="CR347" s="1" t="s">
        <v>50</v>
      </c>
      <c r="CS347" s="1" t="s">
        <v>51</v>
      </c>
      <c r="CT347" s="6"/>
      <c r="CU347" s="6"/>
      <c r="CV347" s="1" t="s">
        <v>50</v>
      </c>
      <c r="CW347" s="1" t="s">
        <v>39</v>
      </c>
      <c r="CX347" s="6"/>
      <c r="CY347" s="6"/>
      <c r="CZ347" s="1" t="s">
        <v>50</v>
      </c>
      <c r="DA347" s="1" t="s">
        <v>39</v>
      </c>
      <c r="DB347" s="6"/>
      <c r="DC347" s="6"/>
      <c r="DD347" s="1" t="s">
        <v>59</v>
      </c>
      <c r="DE347" s="1" t="s">
        <v>60</v>
      </c>
      <c r="DF347" s="6"/>
      <c r="DG347" s="6"/>
      <c r="DH347" s="1" t="s">
        <v>52</v>
      </c>
      <c r="DI347" s="1" t="s">
        <v>53</v>
      </c>
      <c r="DJ347" s="6"/>
      <c r="DK347" s="6"/>
      <c r="DL347" s="1" t="s">
        <v>31</v>
      </c>
      <c r="DM347" s="11"/>
    </row>
    <row r="348" spans="1:118" ht="15.75" customHeight="1" x14ac:dyDescent="0.25">
      <c r="A348" s="6">
        <v>347</v>
      </c>
      <c r="B348" s="6">
        <v>2</v>
      </c>
      <c r="C348" s="9" t="s">
        <v>486</v>
      </c>
      <c r="D348" s="8" t="s">
        <v>373</v>
      </c>
      <c r="E348" s="6">
        <v>186.43700000000001</v>
      </c>
      <c r="F348" s="6">
        <v>0</v>
      </c>
      <c r="G348" s="6">
        <v>186.43700000000001</v>
      </c>
      <c r="H348" s="10">
        <v>88.836839999999995</v>
      </c>
      <c r="I348" s="3">
        <f t="shared" si="16"/>
        <v>275.27384000000001</v>
      </c>
      <c r="J348" s="3">
        <f t="shared" si="15"/>
        <v>0</v>
      </c>
      <c r="K348" s="3">
        <f t="shared" si="17"/>
        <v>275.27384000000001</v>
      </c>
      <c r="L348" s="1" t="s">
        <v>28</v>
      </c>
      <c r="M348" s="1" t="s">
        <v>29</v>
      </c>
      <c r="N348" s="6"/>
      <c r="O348" s="6"/>
      <c r="P348" s="1" t="s">
        <v>30</v>
      </c>
      <c r="Q348" s="1" t="s">
        <v>34</v>
      </c>
      <c r="R348" s="6"/>
      <c r="S348" s="6"/>
      <c r="T348" s="1" t="s">
        <v>30</v>
      </c>
      <c r="U348" s="1" t="s">
        <v>32</v>
      </c>
      <c r="V348" s="6"/>
      <c r="W348" s="6"/>
      <c r="X348" s="6" t="s">
        <v>30</v>
      </c>
      <c r="Y348" s="6" t="s">
        <v>33</v>
      </c>
      <c r="Z348" s="6"/>
      <c r="AA348" s="6"/>
      <c r="AB348" s="1" t="s">
        <v>30</v>
      </c>
      <c r="AC348" s="1" t="s">
        <v>34</v>
      </c>
      <c r="AD348" s="6"/>
      <c r="AE348" s="6"/>
      <c r="AF348" s="1" t="s">
        <v>35</v>
      </c>
      <c r="AG348" s="1" t="s">
        <v>29</v>
      </c>
      <c r="AH348" s="6"/>
      <c r="AI348" s="6"/>
      <c r="AJ348" s="1" t="s">
        <v>36</v>
      </c>
      <c r="AK348" s="1" t="s">
        <v>37</v>
      </c>
      <c r="AL348" s="6"/>
      <c r="AM348" s="6"/>
      <c r="AN348" s="1" t="s">
        <v>38</v>
      </c>
      <c r="AO348" s="1" t="s">
        <v>39</v>
      </c>
      <c r="AP348" s="6"/>
      <c r="AQ348" s="6"/>
      <c r="AR348" s="1" t="s">
        <v>40</v>
      </c>
      <c r="AS348" s="1" t="s">
        <v>41</v>
      </c>
      <c r="AT348" s="6"/>
      <c r="AU348" s="6"/>
      <c r="AV348" s="6"/>
      <c r="AW348" s="6"/>
      <c r="AX348" s="6"/>
      <c r="AY348" s="6"/>
      <c r="AZ348" s="1" t="s">
        <v>42</v>
      </c>
      <c r="BA348" s="1" t="s">
        <v>39</v>
      </c>
      <c r="BB348" s="6"/>
      <c r="BC348" s="6"/>
      <c r="BD348" s="1" t="s">
        <v>42</v>
      </c>
      <c r="BE348" s="1" t="s">
        <v>33</v>
      </c>
      <c r="BF348" s="6"/>
      <c r="BG348" s="6"/>
      <c r="BH348" s="1" t="s">
        <v>42</v>
      </c>
      <c r="BI348" s="1" t="s">
        <v>39</v>
      </c>
      <c r="BJ348" s="6"/>
      <c r="BK348" s="11"/>
      <c r="BL348" s="1" t="s">
        <v>43</v>
      </c>
      <c r="BM348" s="1" t="s">
        <v>44</v>
      </c>
      <c r="BN348" s="6"/>
      <c r="BO348" s="6"/>
      <c r="BP348" s="1" t="s">
        <v>45</v>
      </c>
      <c r="BQ348" s="1" t="s">
        <v>44</v>
      </c>
      <c r="BR348" s="6"/>
      <c r="BS348" s="6"/>
      <c r="BT348" s="1" t="s">
        <v>46</v>
      </c>
      <c r="BU348" s="1" t="s">
        <v>47</v>
      </c>
      <c r="BV348" s="6"/>
      <c r="BW348" s="6"/>
      <c r="BX348" s="1" t="s">
        <v>46</v>
      </c>
      <c r="BY348" s="1" t="s">
        <v>41</v>
      </c>
      <c r="BZ348" s="6"/>
      <c r="CA348" s="6"/>
      <c r="CB348" s="1" t="s">
        <v>46</v>
      </c>
      <c r="CC348" s="1" t="s">
        <v>48</v>
      </c>
      <c r="CD348" s="6"/>
      <c r="CE348" s="6"/>
      <c r="CF348" s="1" t="s">
        <v>46</v>
      </c>
      <c r="CG348" s="1" t="s">
        <v>48</v>
      </c>
      <c r="CH348" s="6"/>
      <c r="CI348" s="6"/>
      <c r="CJ348" s="1" t="s">
        <v>46</v>
      </c>
      <c r="CK348" s="1" t="s">
        <v>39</v>
      </c>
      <c r="CL348" s="6"/>
      <c r="CM348" s="6"/>
      <c r="CN348" s="1" t="s">
        <v>49</v>
      </c>
      <c r="CO348" s="1" t="s">
        <v>39</v>
      </c>
      <c r="CP348" s="6"/>
      <c r="CQ348" s="6"/>
      <c r="CR348" s="1" t="s">
        <v>50</v>
      </c>
      <c r="CS348" s="1" t="s">
        <v>51</v>
      </c>
      <c r="CT348" s="6"/>
      <c r="CU348" s="6"/>
      <c r="CV348" s="1" t="s">
        <v>50</v>
      </c>
      <c r="CW348" s="1" t="s">
        <v>39</v>
      </c>
      <c r="CX348" s="6"/>
      <c r="CY348" s="6"/>
      <c r="CZ348" s="1" t="s">
        <v>50</v>
      </c>
      <c r="DA348" s="1" t="s">
        <v>39</v>
      </c>
      <c r="DB348" s="6"/>
      <c r="DC348" s="6"/>
      <c r="DD348" s="1" t="s">
        <v>59</v>
      </c>
      <c r="DE348" s="1" t="s">
        <v>60</v>
      </c>
      <c r="DF348" s="6"/>
      <c r="DG348" s="6"/>
      <c r="DH348" s="1" t="s">
        <v>52</v>
      </c>
      <c r="DI348" s="1" t="s">
        <v>53</v>
      </c>
      <c r="DJ348" s="6"/>
      <c r="DK348" s="6"/>
      <c r="DL348" s="1" t="s">
        <v>31</v>
      </c>
      <c r="DM348" s="11"/>
    </row>
    <row r="349" spans="1:118" ht="15.75" customHeight="1" x14ac:dyDescent="0.25">
      <c r="A349" s="6">
        <v>348</v>
      </c>
      <c r="B349" s="6">
        <v>2</v>
      </c>
      <c r="C349" s="9" t="s">
        <v>297</v>
      </c>
      <c r="D349" s="8" t="s">
        <v>373</v>
      </c>
      <c r="E349" s="6">
        <v>396.86</v>
      </c>
      <c r="F349" s="6">
        <v>4.9720000000000004</v>
      </c>
      <c r="G349" s="6">
        <v>391.88799999999998</v>
      </c>
      <c r="H349" s="10">
        <v>200.01012</v>
      </c>
      <c r="I349" s="3">
        <f t="shared" si="16"/>
        <v>591.89811999999995</v>
      </c>
      <c r="J349" s="3">
        <f t="shared" si="15"/>
        <v>0</v>
      </c>
      <c r="K349" s="3">
        <f t="shared" si="17"/>
        <v>591.89811999999995</v>
      </c>
      <c r="L349" s="1" t="s">
        <v>28</v>
      </c>
      <c r="M349" s="1" t="s">
        <v>29</v>
      </c>
      <c r="N349" s="6"/>
      <c r="O349" s="6"/>
      <c r="P349" s="1" t="s">
        <v>30</v>
      </c>
      <c r="Q349" s="1" t="s">
        <v>34</v>
      </c>
      <c r="R349" s="6"/>
      <c r="S349" s="6"/>
      <c r="T349" s="1" t="s">
        <v>30</v>
      </c>
      <c r="U349" s="1" t="s">
        <v>32</v>
      </c>
      <c r="V349" s="6"/>
      <c r="W349" s="6"/>
      <c r="X349" s="6" t="s">
        <v>30</v>
      </c>
      <c r="Y349" s="6" t="s">
        <v>33</v>
      </c>
      <c r="Z349" s="6"/>
      <c r="AA349" s="6"/>
      <c r="AB349" s="1" t="s">
        <v>30</v>
      </c>
      <c r="AC349" s="1" t="s">
        <v>34</v>
      </c>
      <c r="AD349" s="6"/>
      <c r="AE349" s="6"/>
      <c r="AF349" s="1" t="s">
        <v>35</v>
      </c>
      <c r="AG349" s="1" t="s">
        <v>29</v>
      </c>
      <c r="AH349" s="6"/>
      <c r="AI349" s="6"/>
      <c r="AJ349" s="1" t="s">
        <v>36</v>
      </c>
      <c r="AK349" s="1" t="s">
        <v>37</v>
      </c>
      <c r="AL349" s="6"/>
      <c r="AM349" s="6"/>
      <c r="AN349" s="1" t="s">
        <v>38</v>
      </c>
      <c r="AO349" s="1" t="s">
        <v>39</v>
      </c>
      <c r="AP349" s="6"/>
      <c r="AQ349" s="6"/>
      <c r="AR349" s="1" t="s">
        <v>40</v>
      </c>
      <c r="AS349" s="1" t="s">
        <v>41</v>
      </c>
      <c r="AT349" s="6"/>
      <c r="AU349" s="6"/>
      <c r="AV349" s="6"/>
      <c r="AW349" s="6"/>
      <c r="AX349" s="6"/>
      <c r="AY349" s="6"/>
      <c r="AZ349" s="1" t="s">
        <v>42</v>
      </c>
      <c r="BA349" s="1" t="s">
        <v>39</v>
      </c>
      <c r="BB349" s="6"/>
      <c r="BC349" s="6"/>
      <c r="BD349" s="1" t="s">
        <v>42</v>
      </c>
      <c r="BE349" s="1" t="s">
        <v>33</v>
      </c>
      <c r="BF349" s="6"/>
      <c r="BG349" s="6"/>
      <c r="BH349" s="1" t="s">
        <v>42</v>
      </c>
      <c r="BI349" s="1" t="s">
        <v>39</v>
      </c>
      <c r="BJ349" s="6"/>
      <c r="BK349" s="11"/>
      <c r="BL349" s="1" t="s">
        <v>43</v>
      </c>
      <c r="BM349" s="1" t="s">
        <v>44</v>
      </c>
      <c r="BN349" s="6"/>
      <c r="BO349" s="6"/>
      <c r="BP349" s="1" t="s">
        <v>45</v>
      </c>
      <c r="BQ349" s="1" t="s">
        <v>44</v>
      </c>
      <c r="BR349" s="6"/>
      <c r="BS349" s="6"/>
      <c r="BT349" s="1" t="s">
        <v>46</v>
      </c>
      <c r="BU349" s="1" t="s">
        <v>47</v>
      </c>
      <c r="BV349" s="6"/>
      <c r="BW349" s="6"/>
      <c r="BX349" s="1" t="s">
        <v>46</v>
      </c>
      <c r="BY349" s="1" t="s">
        <v>41</v>
      </c>
      <c r="BZ349" s="6"/>
      <c r="CA349" s="6"/>
      <c r="CB349" s="1" t="s">
        <v>46</v>
      </c>
      <c r="CC349" s="1" t="s">
        <v>48</v>
      </c>
      <c r="CD349" s="6"/>
      <c r="CE349" s="6"/>
      <c r="CF349" s="1" t="s">
        <v>46</v>
      </c>
      <c r="CG349" s="1" t="s">
        <v>48</v>
      </c>
      <c r="CH349" s="6"/>
      <c r="CI349" s="6"/>
      <c r="CJ349" s="1" t="s">
        <v>46</v>
      </c>
      <c r="CK349" s="1" t="s">
        <v>39</v>
      </c>
      <c r="CL349" s="6"/>
      <c r="CM349" s="6"/>
      <c r="CN349" s="1" t="s">
        <v>49</v>
      </c>
      <c r="CO349" s="1" t="s">
        <v>39</v>
      </c>
      <c r="CP349" s="6"/>
      <c r="CQ349" s="6"/>
      <c r="CR349" s="1" t="s">
        <v>50</v>
      </c>
      <c r="CS349" s="1" t="s">
        <v>51</v>
      </c>
      <c r="CT349" s="6"/>
      <c r="CU349" s="6"/>
      <c r="CV349" s="1" t="s">
        <v>50</v>
      </c>
      <c r="CW349" s="1" t="s">
        <v>39</v>
      </c>
      <c r="CX349" s="6"/>
      <c r="CY349" s="6"/>
      <c r="CZ349" s="1" t="s">
        <v>50</v>
      </c>
      <c r="DA349" s="1" t="s">
        <v>39</v>
      </c>
      <c r="DB349" s="6"/>
      <c r="DC349" s="6"/>
      <c r="DD349" s="1" t="s">
        <v>59</v>
      </c>
      <c r="DE349" s="1" t="s">
        <v>60</v>
      </c>
      <c r="DF349" s="6"/>
      <c r="DG349" s="6"/>
      <c r="DH349" s="1" t="s">
        <v>52</v>
      </c>
      <c r="DI349" s="1" t="s">
        <v>53</v>
      </c>
      <c r="DJ349" s="6"/>
      <c r="DK349" s="6"/>
      <c r="DL349" s="1" t="s">
        <v>31</v>
      </c>
      <c r="DM349" s="11"/>
    </row>
    <row r="350" spans="1:118" s="34" customFormat="1" ht="15.75" customHeight="1" x14ac:dyDescent="0.25">
      <c r="A350" s="27">
        <v>349</v>
      </c>
      <c r="B350" s="27">
        <v>3</v>
      </c>
      <c r="C350" s="28" t="s">
        <v>298</v>
      </c>
      <c r="D350" s="29" t="s">
        <v>373</v>
      </c>
      <c r="E350" s="27">
        <v>91.459000000000003</v>
      </c>
      <c r="F350" s="27">
        <v>0.99099999999999999</v>
      </c>
      <c r="G350" s="27">
        <v>-197.05799999999999</v>
      </c>
      <c r="H350" s="30">
        <v>78.815880000000007</v>
      </c>
      <c r="I350" s="31">
        <f t="shared" si="16"/>
        <v>-118.24211999999999</v>
      </c>
      <c r="J350" s="31">
        <f t="shared" si="15"/>
        <v>0</v>
      </c>
      <c r="K350" s="3">
        <f t="shared" si="17"/>
        <v>-118.24211999999999</v>
      </c>
      <c r="L350" s="32" t="s">
        <v>28</v>
      </c>
      <c r="M350" s="32" t="s">
        <v>29</v>
      </c>
      <c r="N350" s="27"/>
      <c r="O350" s="27"/>
      <c r="P350" s="32" t="s">
        <v>30</v>
      </c>
      <c r="Q350" s="32" t="s">
        <v>34</v>
      </c>
      <c r="R350" s="27"/>
      <c r="S350" s="27"/>
      <c r="T350" s="32" t="s">
        <v>30</v>
      </c>
      <c r="U350" s="32" t="s">
        <v>32</v>
      </c>
      <c r="V350" s="27"/>
      <c r="W350" s="27"/>
      <c r="X350" s="27" t="s">
        <v>30</v>
      </c>
      <c r="Y350" s="27" t="s">
        <v>33</v>
      </c>
      <c r="Z350" s="27"/>
      <c r="AA350" s="27"/>
      <c r="AB350" s="32" t="s">
        <v>30</v>
      </c>
      <c r="AC350" s="32" t="s">
        <v>34</v>
      </c>
      <c r="AD350" s="27"/>
      <c r="AE350" s="27"/>
      <c r="AF350" s="32" t="s">
        <v>35</v>
      </c>
      <c r="AG350" s="32" t="s">
        <v>29</v>
      </c>
      <c r="AH350" s="27"/>
      <c r="AI350" s="27"/>
      <c r="AJ350" s="32" t="s">
        <v>36</v>
      </c>
      <c r="AK350" s="32" t="s">
        <v>37</v>
      </c>
      <c r="AL350" s="27"/>
      <c r="AM350" s="27"/>
      <c r="AN350" s="32" t="s">
        <v>38</v>
      </c>
      <c r="AO350" s="32" t="s">
        <v>39</v>
      </c>
      <c r="AP350" s="27"/>
      <c r="AQ350" s="27"/>
      <c r="AR350" s="32" t="s">
        <v>40</v>
      </c>
      <c r="AS350" s="32" t="s">
        <v>41</v>
      </c>
      <c r="AT350" s="27"/>
      <c r="AU350" s="27"/>
      <c r="AV350" s="27"/>
      <c r="AW350" s="27"/>
      <c r="AX350" s="27"/>
      <c r="AY350" s="27"/>
      <c r="AZ350" s="32" t="s">
        <v>42</v>
      </c>
      <c r="BA350" s="32" t="s">
        <v>39</v>
      </c>
      <c r="BB350" s="27"/>
      <c r="BC350" s="27"/>
      <c r="BD350" s="32" t="s">
        <v>42</v>
      </c>
      <c r="BE350" s="32" t="s">
        <v>33</v>
      </c>
      <c r="BF350" s="27"/>
      <c r="BG350" s="27"/>
      <c r="BH350" s="32" t="s">
        <v>42</v>
      </c>
      <c r="BI350" s="32" t="s">
        <v>39</v>
      </c>
      <c r="BJ350" s="27"/>
      <c r="BK350" s="33"/>
      <c r="BL350" s="32" t="s">
        <v>43</v>
      </c>
      <c r="BM350" s="32" t="s">
        <v>44</v>
      </c>
      <c r="BN350" s="27"/>
      <c r="BO350" s="27"/>
      <c r="BP350" s="32" t="s">
        <v>45</v>
      </c>
      <c r="BQ350" s="32" t="s">
        <v>44</v>
      </c>
      <c r="BR350" s="27"/>
      <c r="BS350" s="27"/>
      <c r="BT350" s="32" t="s">
        <v>46</v>
      </c>
      <c r="BU350" s="32" t="s">
        <v>47</v>
      </c>
      <c r="BV350" s="27"/>
      <c r="BW350" s="27"/>
      <c r="BX350" s="32" t="s">
        <v>46</v>
      </c>
      <c r="BY350" s="32" t="s">
        <v>41</v>
      </c>
      <c r="BZ350" s="27"/>
      <c r="CA350" s="27"/>
      <c r="CB350" s="32" t="s">
        <v>46</v>
      </c>
      <c r="CC350" s="32" t="s">
        <v>48</v>
      </c>
      <c r="CD350" s="27"/>
      <c r="CE350" s="27"/>
      <c r="CF350" s="32" t="s">
        <v>46</v>
      </c>
      <c r="CG350" s="32" t="s">
        <v>48</v>
      </c>
      <c r="CH350" s="27"/>
      <c r="CI350" s="27"/>
      <c r="CJ350" s="32" t="s">
        <v>46</v>
      </c>
      <c r="CK350" s="32" t="s">
        <v>39</v>
      </c>
      <c r="CL350" s="27"/>
      <c r="CM350" s="27"/>
      <c r="CN350" s="32" t="s">
        <v>49</v>
      </c>
      <c r="CO350" s="32" t="s">
        <v>39</v>
      </c>
      <c r="CP350" s="27"/>
      <c r="CQ350" s="27"/>
      <c r="CR350" s="32" t="s">
        <v>50</v>
      </c>
      <c r="CS350" s="32" t="s">
        <v>51</v>
      </c>
      <c r="CT350" s="27"/>
      <c r="CU350" s="27"/>
      <c r="CV350" s="32" t="s">
        <v>50</v>
      </c>
      <c r="CW350" s="32" t="s">
        <v>39</v>
      </c>
      <c r="CX350" s="27"/>
      <c r="CY350" s="27"/>
      <c r="CZ350" s="32" t="s">
        <v>50</v>
      </c>
      <c r="DA350" s="32" t="s">
        <v>39</v>
      </c>
      <c r="DB350" s="27"/>
      <c r="DC350" s="27"/>
      <c r="DD350" s="32" t="s">
        <v>59</v>
      </c>
      <c r="DE350" s="32" t="s">
        <v>60</v>
      </c>
      <c r="DF350" s="27"/>
      <c r="DG350" s="27"/>
      <c r="DH350" s="32" t="s">
        <v>52</v>
      </c>
      <c r="DI350" s="32" t="s">
        <v>53</v>
      </c>
      <c r="DJ350" s="27"/>
      <c r="DK350" s="27"/>
      <c r="DL350" s="1" t="s">
        <v>31</v>
      </c>
      <c r="DM350" s="33"/>
    </row>
    <row r="351" spans="1:118" ht="15.75" customHeight="1" x14ac:dyDescent="0.25">
      <c r="A351" s="6">
        <v>350</v>
      </c>
      <c r="B351" s="6">
        <v>3</v>
      </c>
      <c r="C351" s="9" t="s">
        <v>299</v>
      </c>
      <c r="D351" s="8" t="s">
        <v>373</v>
      </c>
      <c r="E351" s="6">
        <v>507.58300000000003</v>
      </c>
      <c r="F351" s="6">
        <v>52.911000000000001</v>
      </c>
      <c r="G351" s="6">
        <v>448.51499999999999</v>
      </c>
      <c r="H351" s="10">
        <v>168.53616</v>
      </c>
      <c r="I351" s="3">
        <f t="shared" si="16"/>
        <v>617.05115999999998</v>
      </c>
      <c r="J351" s="3">
        <f t="shared" si="15"/>
        <v>0</v>
      </c>
      <c r="K351" s="3">
        <f t="shared" si="17"/>
        <v>617.05115999999998</v>
      </c>
      <c r="L351" s="1" t="s">
        <v>28</v>
      </c>
      <c r="M351" s="1" t="s">
        <v>29</v>
      </c>
      <c r="N351" s="6"/>
      <c r="O351" s="6"/>
      <c r="P351" s="1" t="s">
        <v>30</v>
      </c>
      <c r="Q351" s="1" t="s">
        <v>34</v>
      </c>
      <c r="R351" s="6"/>
      <c r="S351" s="6"/>
      <c r="T351" s="1" t="s">
        <v>30</v>
      </c>
      <c r="U351" s="1" t="s">
        <v>32</v>
      </c>
      <c r="V351" s="6"/>
      <c r="W351" s="6"/>
      <c r="X351" s="6" t="s">
        <v>30</v>
      </c>
      <c r="Y351" s="6" t="s">
        <v>33</v>
      </c>
      <c r="Z351" s="6"/>
      <c r="AA351" s="6"/>
      <c r="AB351" s="1" t="s">
        <v>30</v>
      </c>
      <c r="AC351" s="1" t="s">
        <v>34</v>
      </c>
      <c r="AD351" s="6"/>
      <c r="AE351" s="6"/>
      <c r="AF351" s="1" t="s">
        <v>35</v>
      </c>
      <c r="AG351" s="1" t="s">
        <v>29</v>
      </c>
      <c r="AH351" s="6"/>
      <c r="AI351" s="6"/>
      <c r="AJ351" s="1" t="s">
        <v>36</v>
      </c>
      <c r="AK351" s="1" t="s">
        <v>37</v>
      </c>
      <c r="AL351" s="6"/>
      <c r="AM351" s="6"/>
      <c r="AN351" s="1" t="s">
        <v>38</v>
      </c>
      <c r="AO351" s="1" t="s">
        <v>39</v>
      </c>
      <c r="AP351" s="6"/>
      <c r="AQ351" s="6"/>
      <c r="AR351" s="1" t="s">
        <v>40</v>
      </c>
      <c r="AS351" s="1" t="s">
        <v>41</v>
      </c>
      <c r="AT351" s="6"/>
      <c r="AU351" s="6"/>
      <c r="AV351" s="6"/>
      <c r="AW351" s="6"/>
      <c r="AX351" s="6"/>
      <c r="AY351" s="6"/>
      <c r="AZ351" s="1" t="s">
        <v>42</v>
      </c>
      <c r="BA351" s="1" t="s">
        <v>39</v>
      </c>
      <c r="BB351" s="6"/>
      <c r="BC351" s="6"/>
      <c r="BD351" s="1" t="s">
        <v>42</v>
      </c>
      <c r="BE351" s="1" t="s">
        <v>33</v>
      </c>
      <c r="BF351" s="6"/>
      <c r="BG351" s="6"/>
      <c r="BH351" s="1" t="s">
        <v>42</v>
      </c>
      <c r="BI351" s="1" t="s">
        <v>39</v>
      </c>
      <c r="BJ351" s="6"/>
      <c r="BK351" s="11"/>
      <c r="BL351" s="1" t="s">
        <v>43</v>
      </c>
      <c r="BM351" s="1" t="s">
        <v>44</v>
      </c>
      <c r="BN351" s="6"/>
      <c r="BO351" s="6"/>
      <c r="BP351" s="1" t="s">
        <v>45</v>
      </c>
      <c r="BQ351" s="1" t="s">
        <v>44</v>
      </c>
      <c r="BR351" s="6"/>
      <c r="BS351" s="6"/>
      <c r="BT351" s="1" t="s">
        <v>46</v>
      </c>
      <c r="BU351" s="1" t="s">
        <v>47</v>
      </c>
      <c r="BV351" s="6"/>
      <c r="BW351" s="6"/>
      <c r="BX351" s="1" t="s">
        <v>46</v>
      </c>
      <c r="BY351" s="1" t="s">
        <v>41</v>
      </c>
      <c r="BZ351" s="6"/>
      <c r="CA351" s="6"/>
      <c r="CB351" s="1" t="s">
        <v>46</v>
      </c>
      <c r="CC351" s="1" t="s">
        <v>48</v>
      </c>
      <c r="CD351" s="6"/>
      <c r="CE351" s="6"/>
      <c r="CF351" s="1" t="s">
        <v>46</v>
      </c>
      <c r="CG351" s="1" t="s">
        <v>48</v>
      </c>
      <c r="CH351" s="6"/>
      <c r="CI351" s="6"/>
      <c r="CJ351" s="1" t="s">
        <v>46</v>
      </c>
      <c r="CK351" s="1" t="s">
        <v>39</v>
      </c>
      <c r="CL351" s="6"/>
      <c r="CM351" s="6"/>
      <c r="CN351" s="1" t="s">
        <v>49</v>
      </c>
      <c r="CO351" s="1" t="s">
        <v>39</v>
      </c>
      <c r="CP351" s="6"/>
      <c r="CQ351" s="6"/>
      <c r="CR351" s="1" t="s">
        <v>50</v>
      </c>
      <c r="CS351" s="1" t="s">
        <v>51</v>
      </c>
      <c r="CT351" s="6"/>
      <c r="CU351" s="6"/>
      <c r="CV351" s="1" t="s">
        <v>50</v>
      </c>
      <c r="CW351" s="1" t="s">
        <v>39</v>
      </c>
      <c r="CX351" s="6"/>
      <c r="CY351" s="6"/>
      <c r="CZ351" s="1" t="s">
        <v>50</v>
      </c>
      <c r="DA351" s="1" t="s">
        <v>39</v>
      </c>
      <c r="DB351" s="6"/>
      <c r="DC351" s="6"/>
      <c r="DD351" s="1" t="s">
        <v>59</v>
      </c>
      <c r="DE351" s="1" t="s">
        <v>60</v>
      </c>
      <c r="DF351" s="6"/>
      <c r="DG351" s="6"/>
      <c r="DH351" s="1" t="s">
        <v>52</v>
      </c>
      <c r="DI351" s="1" t="s">
        <v>53</v>
      </c>
      <c r="DJ351" s="6"/>
      <c r="DK351" s="6"/>
      <c r="DL351" s="1" t="s">
        <v>31</v>
      </c>
      <c r="DM351" s="11"/>
    </row>
    <row r="352" spans="1:118" s="42" customFormat="1" ht="15.75" customHeight="1" x14ac:dyDescent="0.25">
      <c r="A352" s="35">
        <v>351</v>
      </c>
      <c r="B352" s="35">
        <v>3</v>
      </c>
      <c r="C352" s="36" t="s">
        <v>300</v>
      </c>
      <c r="D352" s="37" t="s">
        <v>373</v>
      </c>
      <c r="E352" s="35">
        <v>380.995</v>
      </c>
      <c r="F352" s="35">
        <v>21.800999999999998</v>
      </c>
      <c r="G352" s="35">
        <v>356.35599999999999</v>
      </c>
      <c r="H352" s="38">
        <v>174.47352000000001</v>
      </c>
      <c r="I352" s="39">
        <f t="shared" si="16"/>
        <v>530.82952</v>
      </c>
      <c r="J352" s="39">
        <f t="shared" si="15"/>
        <v>2.3410000000000002</v>
      </c>
      <c r="K352" s="3">
        <f t="shared" si="17"/>
        <v>528.48851999999999</v>
      </c>
      <c r="L352" s="40" t="s">
        <v>28</v>
      </c>
      <c r="M352" s="40" t="s">
        <v>29</v>
      </c>
      <c r="N352" s="35"/>
      <c r="O352" s="35"/>
      <c r="P352" s="40" t="s">
        <v>30</v>
      </c>
      <c r="Q352" s="40" t="s">
        <v>34</v>
      </c>
      <c r="R352" s="35"/>
      <c r="S352" s="35"/>
      <c r="T352" s="40" t="s">
        <v>30</v>
      </c>
      <c r="U352" s="40" t="s">
        <v>32</v>
      </c>
      <c r="V352" s="35"/>
      <c r="W352" s="35"/>
      <c r="X352" s="35" t="s">
        <v>30</v>
      </c>
      <c r="Y352" s="35" t="s">
        <v>33</v>
      </c>
      <c r="Z352" s="35"/>
      <c r="AA352" s="35"/>
      <c r="AB352" s="40" t="s">
        <v>30</v>
      </c>
      <c r="AC352" s="40" t="s">
        <v>34</v>
      </c>
      <c r="AD352" s="35"/>
      <c r="AE352" s="35"/>
      <c r="AF352" s="40" t="s">
        <v>35</v>
      </c>
      <c r="AG352" s="40" t="s">
        <v>29</v>
      </c>
      <c r="AH352" s="35"/>
      <c r="AI352" s="35"/>
      <c r="AJ352" s="40" t="s">
        <v>36</v>
      </c>
      <c r="AK352" s="40" t="s">
        <v>37</v>
      </c>
      <c r="AL352" s="35"/>
      <c r="AM352" s="35"/>
      <c r="AN352" s="40" t="s">
        <v>38</v>
      </c>
      <c r="AO352" s="40" t="s">
        <v>39</v>
      </c>
      <c r="AP352" s="35"/>
      <c r="AQ352" s="35"/>
      <c r="AR352" s="40" t="s">
        <v>40</v>
      </c>
      <c r="AS352" s="40" t="s">
        <v>41</v>
      </c>
      <c r="AT352" s="35"/>
      <c r="AU352" s="35"/>
      <c r="AV352" s="35"/>
      <c r="AW352" s="35"/>
      <c r="AX352" s="35"/>
      <c r="AY352" s="35"/>
      <c r="AZ352" s="40" t="s">
        <v>42</v>
      </c>
      <c r="BA352" s="40" t="s">
        <v>39</v>
      </c>
      <c r="BB352" s="35"/>
      <c r="BC352" s="35"/>
      <c r="BD352" s="40" t="s">
        <v>42</v>
      </c>
      <c r="BE352" s="40" t="s">
        <v>33</v>
      </c>
      <c r="BF352" s="35"/>
      <c r="BG352" s="35"/>
      <c r="BH352" s="40" t="s">
        <v>42</v>
      </c>
      <c r="BI352" s="40" t="s">
        <v>39</v>
      </c>
      <c r="BJ352" s="35"/>
      <c r="BK352" s="41"/>
      <c r="BL352" s="40" t="s">
        <v>43</v>
      </c>
      <c r="BM352" s="40" t="s">
        <v>44</v>
      </c>
      <c r="BN352" s="35"/>
      <c r="BO352" s="35"/>
      <c r="BP352" s="40" t="s">
        <v>45</v>
      </c>
      <c r="BQ352" s="40" t="s">
        <v>44</v>
      </c>
      <c r="BR352" s="35"/>
      <c r="BS352" s="35"/>
      <c r="BT352" s="40" t="s">
        <v>46</v>
      </c>
      <c r="BU352" s="40" t="s">
        <v>47</v>
      </c>
      <c r="BV352" s="35"/>
      <c r="BW352" s="35"/>
      <c r="BX352" s="40" t="s">
        <v>46</v>
      </c>
      <c r="BY352" s="40" t="s">
        <v>41</v>
      </c>
      <c r="BZ352" s="35"/>
      <c r="CA352" s="35"/>
      <c r="CB352" s="40" t="s">
        <v>46</v>
      </c>
      <c r="CC352" s="40" t="s">
        <v>48</v>
      </c>
      <c r="CD352" s="35"/>
      <c r="CE352" s="35"/>
      <c r="CF352" s="40" t="s">
        <v>46</v>
      </c>
      <c r="CG352" s="40" t="s">
        <v>48</v>
      </c>
      <c r="CH352" s="35"/>
      <c r="CI352" s="35"/>
      <c r="CJ352" s="40" t="s">
        <v>46</v>
      </c>
      <c r="CK352" s="40" t="s">
        <v>39</v>
      </c>
      <c r="CL352" s="35"/>
      <c r="CM352" s="35"/>
      <c r="CN352" s="40" t="s">
        <v>49</v>
      </c>
      <c r="CO352" s="40" t="s">
        <v>39</v>
      </c>
      <c r="CP352" s="35"/>
      <c r="CQ352" s="35"/>
      <c r="CR352" s="40" t="s">
        <v>50</v>
      </c>
      <c r="CS352" s="40" t="s">
        <v>51</v>
      </c>
      <c r="CT352" s="35"/>
      <c r="CU352" s="35"/>
      <c r="CV352" s="40" t="s">
        <v>50</v>
      </c>
      <c r="CW352" s="40" t="s">
        <v>39</v>
      </c>
      <c r="CX352" s="35"/>
      <c r="CY352" s="35"/>
      <c r="CZ352" s="40" t="s">
        <v>50</v>
      </c>
      <c r="DA352" s="40" t="s">
        <v>39</v>
      </c>
      <c r="DB352" s="35"/>
      <c r="DC352" s="35"/>
      <c r="DD352" s="40" t="s">
        <v>59</v>
      </c>
      <c r="DE352" s="40" t="s">
        <v>60</v>
      </c>
      <c r="DF352" s="35"/>
      <c r="DG352" s="35"/>
      <c r="DH352" s="40" t="s">
        <v>52</v>
      </c>
      <c r="DI352" s="40" t="s">
        <v>53</v>
      </c>
      <c r="DJ352" s="35"/>
      <c r="DK352" s="35"/>
      <c r="DL352" s="40" t="s">
        <v>31</v>
      </c>
      <c r="DM352" s="41">
        <v>2.3410000000000002</v>
      </c>
      <c r="DN352" s="42" t="s">
        <v>518</v>
      </c>
    </row>
    <row r="353" spans="1:118" ht="15.75" customHeight="1" x14ac:dyDescent="0.25">
      <c r="A353" s="6">
        <v>352</v>
      </c>
      <c r="B353" s="6">
        <v>3</v>
      </c>
      <c r="C353" s="9" t="s">
        <v>301</v>
      </c>
      <c r="D353" s="8" t="s">
        <v>373</v>
      </c>
      <c r="E353" s="6">
        <v>662.33500000000004</v>
      </c>
      <c r="F353" s="6">
        <v>26.117999999999999</v>
      </c>
      <c r="G353" s="6">
        <v>621.69399999999996</v>
      </c>
      <c r="H353" s="10">
        <v>245.82839999999999</v>
      </c>
      <c r="I353" s="3">
        <f t="shared" si="16"/>
        <v>867.52239999999995</v>
      </c>
      <c r="J353" s="3">
        <f t="shared" si="15"/>
        <v>0</v>
      </c>
      <c r="K353" s="3">
        <f t="shared" si="17"/>
        <v>867.52239999999995</v>
      </c>
      <c r="L353" s="1" t="s">
        <v>28</v>
      </c>
      <c r="M353" s="1" t="s">
        <v>29</v>
      </c>
      <c r="N353" s="6"/>
      <c r="O353" s="6"/>
      <c r="P353" s="1" t="s">
        <v>30</v>
      </c>
      <c r="Q353" s="1" t="s">
        <v>34</v>
      </c>
      <c r="R353" s="6"/>
      <c r="S353" s="6"/>
      <c r="T353" s="1" t="s">
        <v>30</v>
      </c>
      <c r="U353" s="1" t="s">
        <v>32</v>
      </c>
      <c r="V353" s="6"/>
      <c r="W353" s="6"/>
      <c r="X353" s="6" t="s">
        <v>30</v>
      </c>
      <c r="Y353" s="6" t="s">
        <v>33</v>
      </c>
      <c r="Z353" s="6"/>
      <c r="AA353" s="6"/>
      <c r="AB353" s="1" t="s">
        <v>30</v>
      </c>
      <c r="AC353" s="1" t="s">
        <v>34</v>
      </c>
      <c r="AD353" s="6"/>
      <c r="AE353" s="6"/>
      <c r="AF353" s="1" t="s">
        <v>35</v>
      </c>
      <c r="AG353" s="1" t="s">
        <v>29</v>
      </c>
      <c r="AH353" s="6"/>
      <c r="AI353" s="6"/>
      <c r="AJ353" s="1" t="s">
        <v>36</v>
      </c>
      <c r="AK353" s="1" t="s">
        <v>37</v>
      </c>
      <c r="AL353" s="6"/>
      <c r="AM353" s="6"/>
      <c r="AN353" s="1" t="s">
        <v>38</v>
      </c>
      <c r="AO353" s="1" t="s">
        <v>39</v>
      </c>
      <c r="AP353" s="6"/>
      <c r="AQ353" s="6"/>
      <c r="AR353" s="1" t="s">
        <v>40</v>
      </c>
      <c r="AS353" s="1" t="s">
        <v>41</v>
      </c>
      <c r="AT353" s="6"/>
      <c r="AU353" s="6"/>
      <c r="AV353" s="6"/>
      <c r="AW353" s="6"/>
      <c r="AX353" s="6"/>
      <c r="AY353" s="6"/>
      <c r="AZ353" s="1" t="s">
        <v>42</v>
      </c>
      <c r="BA353" s="1" t="s">
        <v>39</v>
      </c>
      <c r="BB353" s="6"/>
      <c r="BC353" s="6"/>
      <c r="BD353" s="1" t="s">
        <v>42</v>
      </c>
      <c r="BE353" s="1" t="s">
        <v>33</v>
      </c>
      <c r="BF353" s="6"/>
      <c r="BG353" s="6"/>
      <c r="BH353" s="1" t="s">
        <v>42</v>
      </c>
      <c r="BI353" s="1" t="s">
        <v>39</v>
      </c>
      <c r="BJ353" s="6"/>
      <c r="BK353" s="11"/>
      <c r="BL353" s="1" t="s">
        <v>43</v>
      </c>
      <c r="BM353" s="1" t="s">
        <v>44</v>
      </c>
      <c r="BN353" s="6"/>
      <c r="BO353" s="6"/>
      <c r="BP353" s="1" t="s">
        <v>45</v>
      </c>
      <c r="BQ353" s="1" t="s">
        <v>44</v>
      </c>
      <c r="BR353" s="6"/>
      <c r="BS353" s="6"/>
      <c r="BT353" s="1" t="s">
        <v>46</v>
      </c>
      <c r="BU353" s="1" t="s">
        <v>47</v>
      </c>
      <c r="BV353" s="6"/>
      <c r="BW353" s="6"/>
      <c r="BX353" s="1" t="s">
        <v>46</v>
      </c>
      <c r="BY353" s="1" t="s">
        <v>41</v>
      </c>
      <c r="BZ353" s="6"/>
      <c r="CA353" s="6"/>
      <c r="CB353" s="1" t="s">
        <v>46</v>
      </c>
      <c r="CC353" s="1" t="s">
        <v>48</v>
      </c>
      <c r="CD353" s="6"/>
      <c r="CE353" s="6"/>
      <c r="CF353" s="1" t="s">
        <v>46</v>
      </c>
      <c r="CG353" s="1" t="s">
        <v>48</v>
      </c>
      <c r="CH353" s="6"/>
      <c r="CI353" s="6"/>
      <c r="CJ353" s="1" t="s">
        <v>46</v>
      </c>
      <c r="CK353" s="1" t="s">
        <v>39</v>
      </c>
      <c r="CL353" s="6"/>
      <c r="CM353" s="6"/>
      <c r="CN353" s="1" t="s">
        <v>49</v>
      </c>
      <c r="CO353" s="1" t="s">
        <v>39</v>
      </c>
      <c r="CP353" s="6"/>
      <c r="CQ353" s="6"/>
      <c r="CR353" s="1" t="s">
        <v>50</v>
      </c>
      <c r="CS353" s="1" t="s">
        <v>51</v>
      </c>
      <c r="CT353" s="6"/>
      <c r="CU353" s="6"/>
      <c r="CV353" s="1" t="s">
        <v>50</v>
      </c>
      <c r="CW353" s="1" t="s">
        <v>39</v>
      </c>
      <c r="CX353" s="6"/>
      <c r="CY353" s="6"/>
      <c r="CZ353" s="1" t="s">
        <v>50</v>
      </c>
      <c r="DA353" s="1" t="s">
        <v>39</v>
      </c>
      <c r="DB353" s="6"/>
      <c r="DC353" s="6"/>
      <c r="DD353" s="1" t="s">
        <v>59</v>
      </c>
      <c r="DE353" s="1" t="s">
        <v>60</v>
      </c>
      <c r="DF353" s="6"/>
      <c r="DG353" s="6"/>
      <c r="DH353" s="1" t="s">
        <v>52</v>
      </c>
      <c r="DI353" s="1" t="s">
        <v>53</v>
      </c>
      <c r="DJ353" s="6"/>
      <c r="DK353" s="6"/>
      <c r="DL353" s="1" t="s">
        <v>31</v>
      </c>
      <c r="DM353" s="11"/>
    </row>
    <row r="354" spans="1:118" s="12" customFormat="1" ht="15.75" customHeight="1" x14ac:dyDescent="0.25">
      <c r="A354" s="6">
        <v>353</v>
      </c>
      <c r="B354" s="6">
        <v>3</v>
      </c>
      <c r="C354" s="9" t="s">
        <v>302</v>
      </c>
      <c r="D354" s="8" t="s">
        <v>373</v>
      </c>
      <c r="E354" s="6">
        <v>1199.771</v>
      </c>
      <c r="F354" s="6">
        <v>68.94</v>
      </c>
      <c r="G354" s="6">
        <v>1078.114</v>
      </c>
      <c r="H354" s="10">
        <v>584.31780000000003</v>
      </c>
      <c r="I354" s="3">
        <f t="shared" si="16"/>
        <v>1662.4318000000001</v>
      </c>
      <c r="J354" s="3">
        <f t="shared" si="15"/>
        <v>0</v>
      </c>
      <c r="K354" s="3">
        <f t="shared" si="17"/>
        <v>1662.4318000000001</v>
      </c>
      <c r="L354" s="1" t="s">
        <v>28</v>
      </c>
      <c r="M354" s="1" t="s">
        <v>29</v>
      </c>
      <c r="N354" s="6"/>
      <c r="O354" s="6"/>
      <c r="P354" s="1" t="s">
        <v>30</v>
      </c>
      <c r="Q354" s="1" t="s">
        <v>34</v>
      </c>
      <c r="R354" s="6"/>
      <c r="S354" s="6"/>
      <c r="T354" s="1" t="s">
        <v>30</v>
      </c>
      <c r="U354" s="1" t="s">
        <v>32</v>
      </c>
      <c r="V354" s="6"/>
      <c r="W354" s="6"/>
      <c r="X354" s="6" t="s">
        <v>30</v>
      </c>
      <c r="Y354" s="6" t="s">
        <v>33</v>
      </c>
      <c r="Z354" s="6"/>
      <c r="AA354" s="6"/>
      <c r="AB354" s="1" t="s">
        <v>30</v>
      </c>
      <c r="AC354" s="1" t="s">
        <v>34</v>
      </c>
      <c r="AD354" s="6"/>
      <c r="AE354" s="6"/>
      <c r="AF354" s="1" t="s">
        <v>35</v>
      </c>
      <c r="AG354" s="1" t="s">
        <v>29</v>
      </c>
      <c r="AH354" s="6"/>
      <c r="AI354" s="6"/>
      <c r="AJ354" s="1" t="s">
        <v>36</v>
      </c>
      <c r="AK354" s="1" t="s">
        <v>37</v>
      </c>
      <c r="AL354" s="6"/>
      <c r="AM354" s="6"/>
      <c r="AN354" s="1" t="s">
        <v>38</v>
      </c>
      <c r="AO354" s="1" t="s">
        <v>39</v>
      </c>
      <c r="AP354" s="6"/>
      <c r="AQ354" s="6"/>
      <c r="AR354" s="1" t="s">
        <v>40</v>
      </c>
      <c r="AS354" s="1" t="s">
        <v>41</v>
      </c>
      <c r="AT354" s="6"/>
      <c r="AU354" s="6"/>
      <c r="AV354" s="6"/>
      <c r="AW354" s="6"/>
      <c r="AX354" s="6"/>
      <c r="AY354" s="6"/>
      <c r="AZ354" s="1" t="s">
        <v>42</v>
      </c>
      <c r="BA354" s="1" t="s">
        <v>39</v>
      </c>
      <c r="BB354" s="6"/>
      <c r="BC354" s="6"/>
      <c r="BD354" s="1" t="s">
        <v>42</v>
      </c>
      <c r="BE354" s="1" t="s">
        <v>33</v>
      </c>
      <c r="BF354" s="6"/>
      <c r="BG354" s="6"/>
      <c r="BH354" s="1" t="s">
        <v>42</v>
      </c>
      <c r="BI354" s="1" t="s">
        <v>39</v>
      </c>
      <c r="BJ354" s="6"/>
      <c r="BK354" s="11"/>
      <c r="BL354" s="1" t="s">
        <v>43</v>
      </c>
      <c r="BM354" s="1" t="s">
        <v>44</v>
      </c>
      <c r="BN354" s="6"/>
      <c r="BO354" s="6"/>
      <c r="BP354" s="1" t="s">
        <v>45</v>
      </c>
      <c r="BQ354" s="1" t="s">
        <v>44</v>
      </c>
      <c r="BR354" s="6"/>
      <c r="BS354" s="6"/>
      <c r="BT354" s="1" t="s">
        <v>46</v>
      </c>
      <c r="BU354" s="1" t="s">
        <v>47</v>
      </c>
      <c r="BV354" s="6"/>
      <c r="BW354" s="6"/>
      <c r="BX354" s="1" t="s">
        <v>46</v>
      </c>
      <c r="BY354" s="1" t="s">
        <v>41</v>
      </c>
      <c r="BZ354" s="6"/>
      <c r="CA354" s="6"/>
      <c r="CB354" s="1" t="s">
        <v>46</v>
      </c>
      <c r="CC354" s="1" t="s">
        <v>48</v>
      </c>
      <c r="CD354" s="6"/>
      <c r="CE354" s="6"/>
      <c r="CF354" s="1" t="s">
        <v>46</v>
      </c>
      <c r="CG354" s="1" t="s">
        <v>48</v>
      </c>
      <c r="CH354" s="6"/>
      <c r="CI354" s="6"/>
      <c r="CJ354" s="1" t="s">
        <v>46</v>
      </c>
      <c r="CK354" s="1" t="s">
        <v>39</v>
      </c>
      <c r="CL354" s="6"/>
      <c r="CM354" s="6"/>
      <c r="CN354" s="1" t="s">
        <v>49</v>
      </c>
      <c r="CO354" s="1" t="s">
        <v>39</v>
      </c>
      <c r="CP354" s="6"/>
      <c r="CQ354" s="6"/>
      <c r="CR354" s="1" t="s">
        <v>50</v>
      </c>
      <c r="CS354" s="1" t="s">
        <v>51</v>
      </c>
      <c r="CT354" s="6"/>
      <c r="CU354" s="6"/>
      <c r="CV354" s="1" t="s">
        <v>50</v>
      </c>
      <c r="CW354" s="1" t="s">
        <v>39</v>
      </c>
      <c r="CX354" s="6"/>
      <c r="CY354" s="6"/>
      <c r="CZ354" s="1" t="s">
        <v>50</v>
      </c>
      <c r="DA354" s="1" t="s">
        <v>39</v>
      </c>
      <c r="DB354" s="6"/>
      <c r="DC354" s="6"/>
      <c r="DD354" s="1" t="s">
        <v>59</v>
      </c>
      <c r="DE354" s="1" t="s">
        <v>60</v>
      </c>
      <c r="DF354" s="6"/>
      <c r="DG354" s="6"/>
      <c r="DH354" s="1" t="s">
        <v>52</v>
      </c>
      <c r="DI354" s="1" t="s">
        <v>53</v>
      </c>
      <c r="DJ354" s="6"/>
      <c r="DK354" s="6"/>
      <c r="DL354" s="1" t="s">
        <v>31</v>
      </c>
      <c r="DM354" s="11"/>
    </row>
    <row r="355" spans="1:118" s="42" customFormat="1" ht="15.75" customHeight="1" x14ac:dyDescent="0.25">
      <c r="A355" s="35">
        <v>354</v>
      </c>
      <c r="B355" s="35">
        <v>3</v>
      </c>
      <c r="C355" s="36" t="s">
        <v>303</v>
      </c>
      <c r="D355" s="37" t="s">
        <v>373</v>
      </c>
      <c r="E355" s="35">
        <v>2603.1489999999999</v>
      </c>
      <c r="F355" s="35">
        <v>84.116</v>
      </c>
      <c r="G355" s="35">
        <v>2498.9</v>
      </c>
      <c r="H355" s="38">
        <v>750.52980000000002</v>
      </c>
      <c r="I355" s="39">
        <f t="shared" si="16"/>
        <v>3249.4297999999999</v>
      </c>
      <c r="J355" s="39">
        <f t="shared" si="15"/>
        <v>1.835</v>
      </c>
      <c r="K355" s="3">
        <f t="shared" si="17"/>
        <v>3247.5947999999999</v>
      </c>
      <c r="L355" s="40" t="s">
        <v>28</v>
      </c>
      <c r="M355" s="40" t="s">
        <v>29</v>
      </c>
      <c r="N355" s="35"/>
      <c r="O355" s="35"/>
      <c r="P355" s="40" t="s">
        <v>30</v>
      </c>
      <c r="Q355" s="40" t="s">
        <v>34</v>
      </c>
      <c r="R355" s="35"/>
      <c r="S355" s="35"/>
      <c r="T355" s="40" t="s">
        <v>30</v>
      </c>
      <c r="U355" s="40" t="s">
        <v>32</v>
      </c>
      <c r="V355" s="35"/>
      <c r="W355" s="35"/>
      <c r="X355" s="35" t="s">
        <v>30</v>
      </c>
      <c r="Y355" s="35" t="s">
        <v>33</v>
      </c>
      <c r="Z355" s="35"/>
      <c r="AA355" s="35"/>
      <c r="AB355" s="40" t="s">
        <v>30</v>
      </c>
      <c r="AC355" s="40" t="s">
        <v>34</v>
      </c>
      <c r="AD355" s="35"/>
      <c r="AE355" s="35"/>
      <c r="AF355" s="40" t="s">
        <v>35</v>
      </c>
      <c r="AG355" s="40" t="s">
        <v>29</v>
      </c>
      <c r="AH355" s="35"/>
      <c r="AI355" s="35"/>
      <c r="AJ355" s="40" t="s">
        <v>36</v>
      </c>
      <c r="AK355" s="40" t="s">
        <v>37</v>
      </c>
      <c r="AL355" s="35"/>
      <c r="AM355" s="35"/>
      <c r="AN355" s="40" t="s">
        <v>38</v>
      </c>
      <c r="AO355" s="40" t="s">
        <v>39</v>
      </c>
      <c r="AP355" s="35"/>
      <c r="AQ355" s="35"/>
      <c r="AR355" s="40" t="s">
        <v>40</v>
      </c>
      <c r="AS355" s="40" t="s">
        <v>41</v>
      </c>
      <c r="AT355" s="35"/>
      <c r="AU355" s="35"/>
      <c r="AV355" s="35"/>
      <c r="AW355" s="35"/>
      <c r="AX355" s="35"/>
      <c r="AY355" s="35"/>
      <c r="AZ355" s="40" t="s">
        <v>42</v>
      </c>
      <c r="BA355" s="40" t="s">
        <v>39</v>
      </c>
      <c r="BB355" s="35"/>
      <c r="BC355" s="35"/>
      <c r="BD355" s="40" t="s">
        <v>42</v>
      </c>
      <c r="BE355" s="40" t="s">
        <v>33</v>
      </c>
      <c r="BF355" s="35"/>
      <c r="BG355" s="35"/>
      <c r="BH355" s="40" t="s">
        <v>42</v>
      </c>
      <c r="BI355" s="40" t="s">
        <v>39</v>
      </c>
      <c r="BJ355" s="35"/>
      <c r="BK355" s="41"/>
      <c r="BL355" s="40" t="s">
        <v>43</v>
      </c>
      <c r="BM355" s="40" t="s">
        <v>44</v>
      </c>
      <c r="BN355" s="35"/>
      <c r="BO355" s="35"/>
      <c r="BP355" s="40" t="s">
        <v>45</v>
      </c>
      <c r="BQ355" s="40" t="s">
        <v>44</v>
      </c>
      <c r="BR355" s="35"/>
      <c r="BS355" s="35"/>
      <c r="BT355" s="40" t="s">
        <v>46</v>
      </c>
      <c r="BU355" s="40" t="s">
        <v>47</v>
      </c>
      <c r="BV355" s="35"/>
      <c r="BW355" s="35"/>
      <c r="BX355" s="40" t="s">
        <v>46</v>
      </c>
      <c r="BY355" s="40" t="s">
        <v>41</v>
      </c>
      <c r="BZ355" s="35"/>
      <c r="CA355" s="35"/>
      <c r="CB355" s="40" t="s">
        <v>46</v>
      </c>
      <c r="CC355" s="40" t="s">
        <v>48</v>
      </c>
      <c r="CD355" s="35"/>
      <c r="CE355" s="35"/>
      <c r="CF355" s="40" t="s">
        <v>46</v>
      </c>
      <c r="CG355" s="40" t="s">
        <v>48</v>
      </c>
      <c r="CH355" s="35"/>
      <c r="CI355" s="35"/>
      <c r="CJ355" s="40" t="s">
        <v>46</v>
      </c>
      <c r="CK355" s="40" t="s">
        <v>39</v>
      </c>
      <c r="CL355" s="35"/>
      <c r="CM355" s="35"/>
      <c r="CN355" s="40" t="s">
        <v>49</v>
      </c>
      <c r="CO355" s="40" t="s">
        <v>39</v>
      </c>
      <c r="CP355" s="35"/>
      <c r="CQ355" s="35"/>
      <c r="CR355" s="40" t="s">
        <v>50</v>
      </c>
      <c r="CS355" s="40" t="s">
        <v>51</v>
      </c>
      <c r="CT355" s="35"/>
      <c r="CU355" s="35"/>
      <c r="CV355" s="40" t="s">
        <v>50</v>
      </c>
      <c r="CW355" s="40" t="s">
        <v>39</v>
      </c>
      <c r="CX355" s="35">
        <v>2</v>
      </c>
      <c r="CY355" s="35">
        <v>1.835</v>
      </c>
      <c r="CZ355" s="40" t="s">
        <v>50</v>
      </c>
      <c r="DA355" s="40" t="s">
        <v>39</v>
      </c>
      <c r="DB355" s="35"/>
      <c r="DC355" s="35"/>
      <c r="DD355" s="40" t="s">
        <v>59</v>
      </c>
      <c r="DE355" s="40" t="s">
        <v>60</v>
      </c>
      <c r="DF355" s="35"/>
      <c r="DG355" s="35"/>
      <c r="DH355" s="40" t="s">
        <v>52</v>
      </c>
      <c r="DI355" s="40" t="s">
        <v>53</v>
      </c>
      <c r="DJ355" s="35"/>
      <c r="DK355" s="35"/>
      <c r="DL355" s="40" t="s">
        <v>31</v>
      </c>
      <c r="DM355" s="41"/>
    </row>
    <row r="356" spans="1:118" ht="15.75" customHeight="1" x14ac:dyDescent="0.25">
      <c r="A356" s="6">
        <v>355</v>
      </c>
      <c r="B356" s="6">
        <v>3</v>
      </c>
      <c r="C356" s="9" t="s">
        <v>304</v>
      </c>
      <c r="D356" s="8" t="s">
        <v>373</v>
      </c>
      <c r="E356" s="6">
        <v>273.92500000000001</v>
      </c>
      <c r="F356" s="6">
        <v>149.202</v>
      </c>
      <c r="G356" s="6">
        <v>124.723</v>
      </c>
      <c r="H356" s="10">
        <v>111.14952</v>
      </c>
      <c r="I356" s="3">
        <f t="shared" si="16"/>
        <v>235.87252000000001</v>
      </c>
      <c r="J356" s="3">
        <f t="shared" si="15"/>
        <v>0</v>
      </c>
      <c r="K356" s="3">
        <f t="shared" si="17"/>
        <v>235.87252000000001</v>
      </c>
      <c r="L356" s="1" t="s">
        <v>28</v>
      </c>
      <c r="M356" s="1" t="s">
        <v>29</v>
      </c>
      <c r="N356" s="6"/>
      <c r="O356" s="6"/>
      <c r="P356" s="1" t="s">
        <v>30</v>
      </c>
      <c r="Q356" s="1" t="s">
        <v>34</v>
      </c>
      <c r="R356" s="6"/>
      <c r="S356" s="6"/>
      <c r="T356" s="1" t="s">
        <v>30</v>
      </c>
      <c r="U356" s="1" t="s">
        <v>32</v>
      </c>
      <c r="V356" s="6"/>
      <c r="W356" s="6"/>
      <c r="X356" s="6" t="s">
        <v>30</v>
      </c>
      <c r="Y356" s="6" t="s">
        <v>33</v>
      </c>
      <c r="Z356" s="6"/>
      <c r="AA356" s="6"/>
      <c r="AB356" s="1" t="s">
        <v>30</v>
      </c>
      <c r="AC356" s="1" t="s">
        <v>34</v>
      </c>
      <c r="AD356" s="6"/>
      <c r="AE356" s="6"/>
      <c r="AF356" s="1" t="s">
        <v>35</v>
      </c>
      <c r="AG356" s="1" t="s">
        <v>29</v>
      </c>
      <c r="AH356" s="6"/>
      <c r="AI356" s="6"/>
      <c r="AJ356" s="1" t="s">
        <v>36</v>
      </c>
      <c r="AK356" s="1" t="s">
        <v>37</v>
      </c>
      <c r="AL356" s="6"/>
      <c r="AM356" s="6"/>
      <c r="AN356" s="1" t="s">
        <v>38</v>
      </c>
      <c r="AO356" s="1" t="s">
        <v>39</v>
      </c>
      <c r="AP356" s="6"/>
      <c r="AQ356" s="6"/>
      <c r="AR356" s="1" t="s">
        <v>40</v>
      </c>
      <c r="AS356" s="1" t="s">
        <v>41</v>
      </c>
      <c r="AT356" s="6"/>
      <c r="AU356" s="6"/>
      <c r="AV356" s="6"/>
      <c r="AW356" s="6"/>
      <c r="AX356" s="6"/>
      <c r="AY356" s="6"/>
      <c r="AZ356" s="1" t="s">
        <v>42</v>
      </c>
      <c r="BA356" s="1" t="s">
        <v>39</v>
      </c>
      <c r="BB356" s="6"/>
      <c r="BC356" s="6"/>
      <c r="BD356" s="1" t="s">
        <v>42</v>
      </c>
      <c r="BE356" s="1" t="s">
        <v>33</v>
      </c>
      <c r="BF356" s="6"/>
      <c r="BG356" s="6"/>
      <c r="BH356" s="1" t="s">
        <v>42</v>
      </c>
      <c r="BI356" s="1" t="s">
        <v>39</v>
      </c>
      <c r="BJ356" s="6"/>
      <c r="BK356" s="11"/>
      <c r="BL356" s="1" t="s">
        <v>43</v>
      </c>
      <c r="BM356" s="1" t="s">
        <v>44</v>
      </c>
      <c r="BN356" s="6"/>
      <c r="BO356" s="6"/>
      <c r="BP356" s="1" t="s">
        <v>45</v>
      </c>
      <c r="BQ356" s="1" t="s">
        <v>44</v>
      </c>
      <c r="BR356" s="6"/>
      <c r="BS356" s="6"/>
      <c r="BT356" s="1" t="s">
        <v>46</v>
      </c>
      <c r="BU356" s="1" t="s">
        <v>47</v>
      </c>
      <c r="BV356" s="6"/>
      <c r="BW356" s="6"/>
      <c r="BX356" s="1" t="s">
        <v>46</v>
      </c>
      <c r="BY356" s="1" t="s">
        <v>41</v>
      </c>
      <c r="BZ356" s="6"/>
      <c r="CA356" s="6"/>
      <c r="CB356" s="1" t="s">
        <v>46</v>
      </c>
      <c r="CC356" s="1" t="s">
        <v>48</v>
      </c>
      <c r="CD356" s="6"/>
      <c r="CE356" s="6"/>
      <c r="CF356" s="1" t="s">
        <v>46</v>
      </c>
      <c r="CG356" s="1" t="s">
        <v>48</v>
      </c>
      <c r="CH356" s="6"/>
      <c r="CI356" s="6"/>
      <c r="CJ356" s="1" t="s">
        <v>46</v>
      </c>
      <c r="CK356" s="1" t="s">
        <v>39</v>
      </c>
      <c r="CL356" s="6"/>
      <c r="CM356" s="6"/>
      <c r="CN356" s="1" t="s">
        <v>49</v>
      </c>
      <c r="CO356" s="1" t="s">
        <v>39</v>
      </c>
      <c r="CP356" s="6"/>
      <c r="CQ356" s="6"/>
      <c r="CR356" s="1" t="s">
        <v>50</v>
      </c>
      <c r="CS356" s="1" t="s">
        <v>51</v>
      </c>
      <c r="CT356" s="6"/>
      <c r="CU356" s="6"/>
      <c r="CV356" s="1" t="s">
        <v>50</v>
      </c>
      <c r="CW356" s="1" t="s">
        <v>39</v>
      </c>
      <c r="CX356" s="6"/>
      <c r="CY356" s="6"/>
      <c r="CZ356" s="1" t="s">
        <v>50</v>
      </c>
      <c r="DA356" s="1" t="s">
        <v>39</v>
      </c>
      <c r="DB356" s="6"/>
      <c r="DC356" s="6"/>
      <c r="DD356" s="1" t="s">
        <v>59</v>
      </c>
      <c r="DE356" s="1" t="s">
        <v>60</v>
      </c>
      <c r="DF356" s="6"/>
      <c r="DG356" s="6"/>
      <c r="DH356" s="1" t="s">
        <v>52</v>
      </c>
      <c r="DI356" s="1" t="s">
        <v>53</v>
      </c>
      <c r="DJ356" s="6"/>
      <c r="DK356" s="6"/>
      <c r="DL356" s="1" t="s">
        <v>31</v>
      </c>
      <c r="DM356" s="11"/>
    </row>
    <row r="357" spans="1:118" ht="15.75" customHeight="1" x14ac:dyDescent="0.25">
      <c r="A357" s="6">
        <v>356</v>
      </c>
      <c r="B357" s="6">
        <v>3</v>
      </c>
      <c r="C357" s="9" t="s">
        <v>305</v>
      </c>
      <c r="D357" s="8" t="s">
        <v>373</v>
      </c>
      <c r="E357" s="6">
        <v>24.158000000000001</v>
      </c>
      <c r="F357" s="6">
        <v>45.877000000000002</v>
      </c>
      <c r="G357" s="6">
        <v>-43.42</v>
      </c>
      <c r="H357" s="10">
        <v>105.75888</v>
      </c>
      <c r="I357" s="3">
        <f t="shared" si="16"/>
        <v>62.338880000000003</v>
      </c>
      <c r="J357" s="3">
        <f t="shared" si="15"/>
        <v>0</v>
      </c>
      <c r="K357" s="3">
        <f t="shared" si="17"/>
        <v>62.338880000000003</v>
      </c>
      <c r="L357" s="1" t="s">
        <v>28</v>
      </c>
      <c r="M357" s="1" t="s">
        <v>29</v>
      </c>
      <c r="N357" s="6"/>
      <c r="O357" s="6"/>
      <c r="P357" s="1" t="s">
        <v>30</v>
      </c>
      <c r="Q357" s="1" t="s">
        <v>34</v>
      </c>
      <c r="R357" s="6"/>
      <c r="S357" s="6"/>
      <c r="T357" s="1" t="s">
        <v>30</v>
      </c>
      <c r="U357" s="1" t="s">
        <v>32</v>
      </c>
      <c r="V357" s="6"/>
      <c r="W357" s="6"/>
      <c r="X357" s="6" t="s">
        <v>30</v>
      </c>
      <c r="Y357" s="6" t="s">
        <v>33</v>
      </c>
      <c r="Z357" s="6"/>
      <c r="AA357" s="6"/>
      <c r="AB357" s="1" t="s">
        <v>30</v>
      </c>
      <c r="AC357" s="1" t="s">
        <v>34</v>
      </c>
      <c r="AD357" s="6"/>
      <c r="AE357" s="6"/>
      <c r="AF357" s="1" t="s">
        <v>35</v>
      </c>
      <c r="AG357" s="1" t="s">
        <v>29</v>
      </c>
      <c r="AH357" s="6"/>
      <c r="AI357" s="6"/>
      <c r="AJ357" s="1" t="s">
        <v>36</v>
      </c>
      <c r="AK357" s="1" t="s">
        <v>37</v>
      </c>
      <c r="AL357" s="6"/>
      <c r="AM357" s="6"/>
      <c r="AN357" s="1" t="s">
        <v>38</v>
      </c>
      <c r="AO357" s="1" t="s">
        <v>39</v>
      </c>
      <c r="AP357" s="6"/>
      <c r="AQ357" s="6"/>
      <c r="AR357" s="1" t="s">
        <v>40</v>
      </c>
      <c r="AS357" s="1" t="s">
        <v>41</v>
      </c>
      <c r="AT357" s="6"/>
      <c r="AU357" s="6"/>
      <c r="AV357" s="6"/>
      <c r="AW357" s="6"/>
      <c r="AX357" s="6"/>
      <c r="AY357" s="6"/>
      <c r="AZ357" s="1" t="s">
        <v>42</v>
      </c>
      <c r="BA357" s="1" t="s">
        <v>39</v>
      </c>
      <c r="BB357" s="6"/>
      <c r="BC357" s="6"/>
      <c r="BD357" s="1" t="s">
        <v>42</v>
      </c>
      <c r="BE357" s="1" t="s">
        <v>33</v>
      </c>
      <c r="BF357" s="6"/>
      <c r="BG357" s="6"/>
      <c r="BH357" s="1" t="s">
        <v>42</v>
      </c>
      <c r="BI357" s="1" t="s">
        <v>39</v>
      </c>
      <c r="BJ357" s="6"/>
      <c r="BK357" s="11"/>
      <c r="BL357" s="1" t="s">
        <v>43</v>
      </c>
      <c r="BM357" s="1" t="s">
        <v>44</v>
      </c>
      <c r="BN357" s="6"/>
      <c r="BO357" s="6"/>
      <c r="BP357" s="1" t="s">
        <v>45</v>
      </c>
      <c r="BQ357" s="1" t="s">
        <v>44</v>
      </c>
      <c r="BR357" s="6"/>
      <c r="BS357" s="6"/>
      <c r="BT357" s="1" t="s">
        <v>46</v>
      </c>
      <c r="BU357" s="1" t="s">
        <v>47</v>
      </c>
      <c r="BV357" s="6"/>
      <c r="BW357" s="6"/>
      <c r="BX357" s="1" t="s">
        <v>46</v>
      </c>
      <c r="BY357" s="1" t="s">
        <v>41</v>
      </c>
      <c r="BZ357" s="6"/>
      <c r="CA357" s="6"/>
      <c r="CB357" s="1" t="s">
        <v>46</v>
      </c>
      <c r="CC357" s="1" t="s">
        <v>48</v>
      </c>
      <c r="CD357" s="6"/>
      <c r="CE357" s="6"/>
      <c r="CF357" s="1" t="s">
        <v>46</v>
      </c>
      <c r="CG357" s="1" t="s">
        <v>48</v>
      </c>
      <c r="CH357" s="6"/>
      <c r="CI357" s="6"/>
      <c r="CJ357" s="1" t="s">
        <v>46</v>
      </c>
      <c r="CK357" s="1" t="s">
        <v>39</v>
      </c>
      <c r="CL357" s="6"/>
      <c r="CM357" s="6"/>
      <c r="CN357" s="1" t="s">
        <v>49</v>
      </c>
      <c r="CO357" s="1" t="s">
        <v>39</v>
      </c>
      <c r="CP357" s="6"/>
      <c r="CQ357" s="6"/>
      <c r="CR357" s="1" t="s">
        <v>50</v>
      </c>
      <c r="CS357" s="1" t="s">
        <v>51</v>
      </c>
      <c r="CT357" s="6"/>
      <c r="CU357" s="6"/>
      <c r="CV357" s="1" t="s">
        <v>50</v>
      </c>
      <c r="CW357" s="1" t="s">
        <v>39</v>
      </c>
      <c r="CX357" s="6"/>
      <c r="CY357" s="6"/>
      <c r="CZ357" s="1" t="s">
        <v>50</v>
      </c>
      <c r="DA357" s="1" t="s">
        <v>39</v>
      </c>
      <c r="DB357" s="6"/>
      <c r="DC357" s="6"/>
      <c r="DD357" s="1" t="s">
        <v>59</v>
      </c>
      <c r="DE357" s="1" t="s">
        <v>60</v>
      </c>
      <c r="DF357" s="6"/>
      <c r="DG357" s="6"/>
      <c r="DH357" s="1" t="s">
        <v>52</v>
      </c>
      <c r="DI357" s="1" t="s">
        <v>53</v>
      </c>
      <c r="DJ357" s="6"/>
      <c r="DK357" s="6"/>
      <c r="DL357" s="1" t="s">
        <v>31</v>
      </c>
      <c r="DM357" s="11"/>
    </row>
    <row r="358" spans="1:118" s="42" customFormat="1" ht="15.75" customHeight="1" x14ac:dyDescent="0.25">
      <c r="A358" s="35">
        <v>357</v>
      </c>
      <c r="B358" s="35">
        <v>3</v>
      </c>
      <c r="C358" s="36" t="s">
        <v>306</v>
      </c>
      <c r="D358" s="37" t="s">
        <v>373</v>
      </c>
      <c r="E358" s="35">
        <v>400.274</v>
      </c>
      <c r="F358" s="35">
        <v>99.406999999999996</v>
      </c>
      <c r="G358" s="35">
        <v>291.55200000000002</v>
      </c>
      <c r="H358" s="38">
        <v>169.25615999999999</v>
      </c>
      <c r="I358" s="39">
        <f t="shared" si="16"/>
        <v>460.80816000000004</v>
      </c>
      <c r="J358" s="39">
        <f t="shared" si="15"/>
        <v>1.012</v>
      </c>
      <c r="K358" s="3">
        <f t="shared" si="17"/>
        <v>459.79616000000004</v>
      </c>
      <c r="L358" s="40" t="s">
        <v>28</v>
      </c>
      <c r="M358" s="40" t="s">
        <v>29</v>
      </c>
      <c r="N358" s="35"/>
      <c r="O358" s="35"/>
      <c r="P358" s="40" t="s">
        <v>30</v>
      </c>
      <c r="Q358" s="40" t="s">
        <v>34</v>
      </c>
      <c r="R358" s="35"/>
      <c r="S358" s="35"/>
      <c r="T358" s="40" t="s">
        <v>30</v>
      </c>
      <c r="U358" s="40" t="s">
        <v>32</v>
      </c>
      <c r="V358" s="35"/>
      <c r="W358" s="35"/>
      <c r="X358" s="35" t="s">
        <v>30</v>
      </c>
      <c r="Y358" s="35" t="s">
        <v>33</v>
      </c>
      <c r="Z358" s="35"/>
      <c r="AA358" s="35"/>
      <c r="AB358" s="40" t="s">
        <v>30</v>
      </c>
      <c r="AC358" s="40" t="s">
        <v>34</v>
      </c>
      <c r="AD358" s="35"/>
      <c r="AE358" s="35"/>
      <c r="AF358" s="40" t="s">
        <v>35</v>
      </c>
      <c r="AG358" s="40" t="s">
        <v>29</v>
      </c>
      <c r="AH358" s="35"/>
      <c r="AI358" s="35"/>
      <c r="AJ358" s="40" t="s">
        <v>36</v>
      </c>
      <c r="AK358" s="40" t="s">
        <v>37</v>
      </c>
      <c r="AL358" s="35"/>
      <c r="AM358" s="35"/>
      <c r="AN358" s="40" t="s">
        <v>38</v>
      </c>
      <c r="AO358" s="40" t="s">
        <v>39</v>
      </c>
      <c r="AP358" s="35"/>
      <c r="AQ358" s="35"/>
      <c r="AR358" s="40" t="s">
        <v>40</v>
      </c>
      <c r="AS358" s="40" t="s">
        <v>41</v>
      </c>
      <c r="AT358" s="35"/>
      <c r="AU358" s="35"/>
      <c r="AV358" s="35"/>
      <c r="AW358" s="35"/>
      <c r="AX358" s="35"/>
      <c r="AY358" s="35"/>
      <c r="AZ358" s="40" t="s">
        <v>42</v>
      </c>
      <c r="BA358" s="40" t="s">
        <v>39</v>
      </c>
      <c r="BB358" s="35"/>
      <c r="BC358" s="35"/>
      <c r="BD358" s="40" t="s">
        <v>42</v>
      </c>
      <c r="BE358" s="40" t="s">
        <v>33</v>
      </c>
      <c r="BF358" s="35"/>
      <c r="BG358" s="35"/>
      <c r="BH358" s="40" t="s">
        <v>42</v>
      </c>
      <c r="BI358" s="40" t="s">
        <v>39</v>
      </c>
      <c r="BJ358" s="35"/>
      <c r="BK358" s="41"/>
      <c r="BL358" s="40" t="s">
        <v>43</v>
      </c>
      <c r="BM358" s="40" t="s">
        <v>44</v>
      </c>
      <c r="BN358" s="35"/>
      <c r="BO358" s="35"/>
      <c r="BP358" s="40" t="s">
        <v>45</v>
      </c>
      <c r="BQ358" s="40" t="s">
        <v>44</v>
      </c>
      <c r="BR358" s="35"/>
      <c r="BS358" s="35"/>
      <c r="BT358" s="40" t="s">
        <v>46</v>
      </c>
      <c r="BU358" s="40" t="s">
        <v>47</v>
      </c>
      <c r="BV358" s="35"/>
      <c r="BW358" s="35"/>
      <c r="BX358" s="40" t="s">
        <v>46</v>
      </c>
      <c r="BY358" s="40" t="s">
        <v>41</v>
      </c>
      <c r="BZ358" s="35"/>
      <c r="CA358" s="35"/>
      <c r="CB358" s="40" t="s">
        <v>46</v>
      </c>
      <c r="CC358" s="40" t="s">
        <v>48</v>
      </c>
      <c r="CD358" s="35"/>
      <c r="CE358" s="35"/>
      <c r="CF358" s="40" t="s">
        <v>46</v>
      </c>
      <c r="CG358" s="40" t="s">
        <v>48</v>
      </c>
      <c r="CH358" s="35"/>
      <c r="CI358" s="35"/>
      <c r="CJ358" s="40" t="s">
        <v>46</v>
      </c>
      <c r="CK358" s="40" t="s">
        <v>39</v>
      </c>
      <c r="CL358" s="35"/>
      <c r="CM358" s="35"/>
      <c r="CN358" s="40" t="s">
        <v>49</v>
      </c>
      <c r="CO358" s="40" t="s">
        <v>39</v>
      </c>
      <c r="CP358" s="35"/>
      <c r="CQ358" s="35"/>
      <c r="CR358" s="40" t="s">
        <v>50</v>
      </c>
      <c r="CS358" s="40" t="s">
        <v>51</v>
      </c>
      <c r="CT358" s="35"/>
      <c r="CU358" s="35"/>
      <c r="CV358" s="40" t="s">
        <v>50</v>
      </c>
      <c r="CW358" s="40" t="s">
        <v>39</v>
      </c>
      <c r="CX358" s="35"/>
      <c r="CY358" s="35"/>
      <c r="CZ358" s="40" t="s">
        <v>50</v>
      </c>
      <c r="DA358" s="40" t="s">
        <v>39</v>
      </c>
      <c r="DB358" s="35"/>
      <c r="DC358" s="35"/>
      <c r="DD358" s="40" t="s">
        <v>59</v>
      </c>
      <c r="DE358" s="40" t="s">
        <v>60</v>
      </c>
      <c r="DF358" s="35"/>
      <c r="DG358" s="35"/>
      <c r="DH358" s="40" t="s">
        <v>52</v>
      </c>
      <c r="DI358" s="40" t="s">
        <v>53</v>
      </c>
      <c r="DJ358" s="35"/>
      <c r="DK358" s="35"/>
      <c r="DL358" s="40" t="s">
        <v>31</v>
      </c>
      <c r="DM358" s="41">
        <v>1.012</v>
      </c>
      <c r="DN358" s="42" t="s">
        <v>518</v>
      </c>
    </row>
    <row r="359" spans="1:118" s="34" customFormat="1" ht="15.75" customHeight="1" x14ac:dyDescent="0.25">
      <c r="A359" s="27">
        <v>358</v>
      </c>
      <c r="B359" s="27">
        <v>3</v>
      </c>
      <c r="C359" s="28" t="s">
        <v>487</v>
      </c>
      <c r="D359" s="29" t="s">
        <v>373</v>
      </c>
      <c r="E359" s="27">
        <v>226.25399999999999</v>
      </c>
      <c r="F359" s="27">
        <v>19.428999999999998</v>
      </c>
      <c r="G359" s="27">
        <v>-205.13300000000001</v>
      </c>
      <c r="H359" s="30">
        <v>97.846320000000006</v>
      </c>
      <c r="I359" s="31">
        <f t="shared" si="16"/>
        <v>-107.28668</v>
      </c>
      <c r="J359" s="31">
        <f t="shared" si="15"/>
        <v>0</v>
      </c>
      <c r="K359" s="3">
        <f t="shared" si="17"/>
        <v>-107.28668</v>
      </c>
      <c r="L359" s="32" t="s">
        <v>28</v>
      </c>
      <c r="M359" s="32" t="s">
        <v>29</v>
      </c>
      <c r="N359" s="27"/>
      <c r="O359" s="27"/>
      <c r="P359" s="32" t="s">
        <v>30</v>
      </c>
      <c r="Q359" s="32" t="s">
        <v>34</v>
      </c>
      <c r="R359" s="27"/>
      <c r="S359" s="27"/>
      <c r="T359" s="32" t="s">
        <v>30</v>
      </c>
      <c r="U359" s="32" t="s">
        <v>32</v>
      </c>
      <c r="V359" s="27"/>
      <c r="W359" s="27"/>
      <c r="X359" s="27" t="s">
        <v>30</v>
      </c>
      <c r="Y359" s="27" t="s">
        <v>33</v>
      </c>
      <c r="Z359" s="27"/>
      <c r="AA359" s="27"/>
      <c r="AB359" s="32" t="s">
        <v>30</v>
      </c>
      <c r="AC359" s="32" t="s">
        <v>34</v>
      </c>
      <c r="AD359" s="27"/>
      <c r="AE359" s="27"/>
      <c r="AF359" s="32" t="s">
        <v>35</v>
      </c>
      <c r="AG359" s="32" t="s">
        <v>29</v>
      </c>
      <c r="AH359" s="27"/>
      <c r="AI359" s="27"/>
      <c r="AJ359" s="32" t="s">
        <v>36</v>
      </c>
      <c r="AK359" s="32" t="s">
        <v>37</v>
      </c>
      <c r="AL359" s="27"/>
      <c r="AM359" s="27"/>
      <c r="AN359" s="32" t="s">
        <v>38</v>
      </c>
      <c r="AO359" s="32" t="s">
        <v>39</v>
      </c>
      <c r="AP359" s="27"/>
      <c r="AQ359" s="27"/>
      <c r="AR359" s="32" t="s">
        <v>40</v>
      </c>
      <c r="AS359" s="32" t="s">
        <v>41</v>
      </c>
      <c r="AT359" s="27"/>
      <c r="AU359" s="27"/>
      <c r="AV359" s="27"/>
      <c r="AW359" s="27"/>
      <c r="AX359" s="27"/>
      <c r="AY359" s="27"/>
      <c r="AZ359" s="32" t="s">
        <v>42</v>
      </c>
      <c r="BA359" s="32" t="s">
        <v>39</v>
      </c>
      <c r="BB359" s="27"/>
      <c r="BC359" s="27"/>
      <c r="BD359" s="32" t="s">
        <v>42</v>
      </c>
      <c r="BE359" s="32" t="s">
        <v>33</v>
      </c>
      <c r="BF359" s="27"/>
      <c r="BG359" s="27"/>
      <c r="BH359" s="32" t="s">
        <v>42</v>
      </c>
      <c r="BI359" s="32" t="s">
        <v>39</v>
      </c>
      <c r="BJ359" s="27"/>
      <c r="BK359" s="33"/>
      <c r="BL359" s="32" t="s">
        <v>43</v>
      </c>
      <c r="BM359" s="32" t="s">
        <v>44</v>
      </c>
      <c r="BN359" s="27"/>
      <c r="BO359" s="27"/>
      <c r="BP359" s="32" t="s">
        <v>45</v>
      </c>
      <c r="BQ359" s="32" t="s">
        <v>44</v>
      </c>
      <c r="BR359" s="27"/>
      <c r="BS359" s="27"/>
      <c r="BT359" s="32" t="s">
        <v>46</v>
      </c>
      <c r="BU359" s="32" t="s">
        <v>47</v>
      </c>
      <c r="BV359" s="27"/>
      <c r="BW359" s="27"/>
      <c r="BX359" s="32" t="s">
        <v>46</v>
      </c>
      <c r="BY359" s="32" t="s">
        <v>41</v>
      </c>
      <c r="BZ359" s="27"/>
      <c r="CA359" s="27"/>
      <c r="CB359" s="32" t="s">
        <v>46</v>
      </c>
      <c r="CC359" s="32" t="s">
        <v>48</v>
      </c>
      <c r="CD359" s="27"/>
      <c r="CE359" s="27"/>
      <c r="CF359" s="32" t="s">
        <v>46</v>
      </c>
      <c r="CG359" s="32" t="s">
        <v>48</v>
      </c>
      <c r="CH359" s="27"/>
      <c r="CI359" s="27"/>
      <c r="CJ359" s="32" t="s">
        <v>46</v>
      </c>
      <c r="CK359" s="32" t="s">
        <v>39</v>
      </c>
      <c r="CL359" s="27"/>
      <c r="CM359" s="27"/>
      <c r="CN359" s="32" t="s">
        <v>49</v>
      </c>
      <c r="CO359" s="32" t="s">
        <v>39</v>
      </c>
      <c r="CP359" s="27"/>
      <c r="CQ359" s="27"/>
      <c r="CR359" s="32" t="s">
        <v>50</v>
      </c>
      <c r="CS359" s="32" t="s">
        <v>51</v>
      </c>
      <c r="CT359" s="27"/>
      <c r="CU359" s="27"/>
      <c r="CV359" s="32" t="s">
        <v>50</v>
      </c>
      <c r="CW359" s="32" t="s">
        <v>39</v>
      </c>
      <c r="CX359" s="27"/>
      <c r="CY359" s="27"/>
      <c r="CZ359" s="32" t="s">
        <v>50</v>
      </c>
      <c r="DA359" s="32" t="s">
        <v>39</v>
      </c>
      <c r="DB359" s="27"/>
      <c r="DC359" s="27"/>
      <c r="DD359" s="32" t="s">
        <v>59</v>
      </c>
      <c r="DE359" s="32" t="s">
        <v>60</v>
      </c>
      <c r="DF359" s="27"/>
      <c r="DG359" s="27"/>
      <c r="DH359" s="32" t="s">
        <v>52</v>
      </c>
      <c r="DI359" s="32" t="s">
        <v>53</v>
      </c>
      <c r="DJ359" s="27"/>
      <c r="DK359" s="27"/>
      <c r="DL359" s="1" t="s">
        <v>31</v>
      </c>
      <c r="DM359" s="33"/>
    </row>
    <row r="360" spans="1:118" s="34" customFormat="1" ht="15.75" customHeight="1" x14ac:dyDescent="0.25">
      <c r="A360" s="27">
        <v>359</v>
      </c>
      <c r="B360" s="27">
        <v>3</v>
      </c>
      <c r="C360" s="28" t="s">
        <v>488</v>
      </c>
      <c r="D360" s="29" t="s">
        <v>373</v>
      </c>
      <c r="E360" s="27">
        <v>209.82400000000001</v>
      </c>
      <c r="F360" s="27">
        <v>0.39400000000000002</v>
      </c>
      <c r="G360" s="27">
        <v>-209.43</v>
      </c>
      <c r="H360" s="30">
        <v>82.818359999999998</v>
      </c>
      <c r="I360" s="31">
        <f t="shared" si="16"/>
        <v>-126.61164000000001</v>
      </c>
      <c r="J360" s="31">
        <f t="shared" si="15"/>
        <v>0</v>
      </c>
      <c r="K360" s="3">
        <f t="shared" si="17"/>
        <v>-126.61164000000001</v>
      </c>
      <c r="L360" s="32" t="s">
        <v>28</v>
      </c>
      <c r="M360" s="32" t="s">
        <v>29</v>
      </c>
      <c r="N360" s="27"/>
      <c r="O360" s="27"/>
      <c r="P360" s="32" t="s">
        <v>30</v>
      </c>
      <c r="Q360" s="32" t="s">
        <v>34</v>
      </c>
      <c r="R360" s="27"/>
      <c r="S360" s="27"/>
      <c r="T360" s="32" t="s">
        <v>30</v>
      </c>
      <c r="U360" s="32" t="s">
        <v>32</v>
      </c>
      <c r="V360" s="27"/>
      <c r="W360" s="27"/>
      <c r="X360" s="27" t="s">
        <v>30</v>
      </c>
      <c r="Y360" s="27" t="s">
        <v>33</v>
      </c>
      <c r="Z360" s="27"/>
      <c r="AA360" s="27"/>
      <c r="AB360" s="32" t="s">
        <v>30</v>
      </c>
      <c r="AC360" s="32" t="s">
        <v>34</v>
      </c>
      <c r="AD360" s="27"/>
      <c r="AE360" s="27"/>
      <c r="AF360" s="32" t="s">
        <v>35</v>
      </c>
      <c r="AG360" s="32" t="s">
        <v>29</v>
      </c>
      <c r="AH360" s="27"/>
      <c r="AI360" s="27"/>
      <c r="AJ360" s="32" t="s">
        <v>36</v>
      </c>
      <c r="AK360" s="32" t="s">
        <v>37</v>
      </c>
      <c r="AL360" s="27"/>
      <c r="AM360" s="27"/>
      <c r="AN360" s="32" t="s">
        <v>38</v>
      </c>
      <c r="AO360" s="32" t="s">
        <v>39</v>
      </c>
      <c r="AP360" s="27"/>
      <c r="AQ360" s="27"/>
      <c r="AR360" s="32" t="s">
        <v>40</v>
      </c>
      <c r="AS360" s="32" t="s">
        <v>41</v>
      </c>
      <c r="AT360" s="27"/>
      <c r="AU360" s="27"/>
      <c r="AV360" s="27"/>
      <c r="AW360" s="27"/>
      <c r="AX360" s="27"/>
      <c r="AY360" s="27"/>
      <c r="AZ360" s="32" t="s">
        <v>42</v>
      </c>
      <c r="BA360" s="32" t="s">
        <v>39</v>
      </c>
      <c r="BB360" s="27"/>
      <c r="BC360" s="27"/>
      <c r="BD360" s="32" t="s">
        <v>42</v>
      </c>
      <c r="BE360" s="32" t="s">
        <v>33</v>
      </c>
      <c r="BF360" s="27"/>
      <c r="BG360" s="27"/>
      <c r="BH360" s="32" t="s">
        <v>42</v>
      </c>
      <c r="BI360" s="32" t="s">
        <v>39</v>
      </c>
      <c r="BJ360" s="27"/>
      <c r="BK360" s="33"/>
      <c r="BL360" s="32" t="s">
        <v>43</v>
      </c>
      <c r="BM360" s="32" t="s">
        <v>44</v>
      </c>
      <c r="BN360" s="27"/>
      <c r="BO360" s="27"/>
      <c r="BP360" s="32" t="s">
        <v>45</v>
      </c>
      <c r="BQ360" s="32" t="s">
        <v>44</v>
      </c>
      <c r="BR360" s="27"/>
      <c r="BS360" s="27"/>
      <c r="BT360" s="32" t="s">
        <v>46</v>
      </c>
      <c r="BU360" s="32" t="s">
        <v>47</v>
      </c>
      <c r="BV360" s="27"/>
      <c r="BW360" s="27"/>
      <c r="BX360" s="32" t="s">
        <v>46</v>
      </c>
      <c r="BY360" s="32" t="s">
        <v>41</v>
      </c>
      <c r="BZ360" s="27"/>
      <c r="CA360" s="27"/>
      <c r="CB360" s="32" t="s">
        <v>46</v>
      </c>
      <c r="CC360" s="32" t="s">
        <v>48</v>
      </c>
      <c r="CD360" s="27"/>
      <c r="CE360" s="27"/>
      <c r="CF360" s="32" t="s">
        <v>46</v>
      </c>
      <c r="CG360" s="32" t="s">
        <v>48</v>
      </c>
      <c r="CH360" s="27"/>
      <c r="CI360" s="27"/>
      <c r="CJ360" s="32" t="s">
        <v>46</v>
      </c>
      <c r="CK360" s="32" t="s">
        <v>39</v>
      </c>
      <c r="CL360" s="27"/>
      <c r="CM360" s="27"/>
      <c r="CN360" s="32" t="s">
        <v>49</v>
      </c>
      <c r="CO360" s="32" t="s">
        <v>39</v>
      </c>
      <c r="CP360" s="27"/>
      <c r="CQ360" s="27"/>
      <c r="CR360" s="32" t="s">
        <v>50</v>
      </c>
      <c r="CS360" s="32" t="s">
        <v>51</v>
      </c>
      <c r="CT360" s="27"/>
      <c r="CU360" s="27"/>
      <c r="CV360" s="32" t="s">
        <v>50</v>
      </c>
      <c r="CW360" s="32" t="s">
        <v>39</v>
      </c>
      <c r="CX360" s="27"/>
      <c r="CY360" s="27"/>
      <c r="CZ360" s="32" t="s">
        <v>50</v>
      </c>
      <c r="DA360" s="32" t="s">
        <v>39</v>
      </c>
      <c r="DB360" s="27"/>
      <c r="DC360" s="27"/>
      <c r="DD360" s="32" t="s">
        <v>59</v>
      </c>
      <c r="DE360" s="32" t="s">
        <v>60</v>
      </c>
      <c r="DF360" s="27"/>
      <c r="DG360" s="27"/>
      <c r="DH360" s="32" t="s">
        <v>52</v>
      </c>
      <c r="DI360" s="32" t="s">
        <v>53</v>
      </c>
      <c r="DJ360" s="27"/>
      <c r="DK360" s="27"/>
      <c r="DL360" s="1" t="s">
        <v>31</v>
      </c>
      <c r="DM360" s="33"/>
    </row>
    <row r="361" spans="1:118" s="12" customFormat="1" ht="15.75" customHeight="1" x14ac:dyDescent="0.25">
      <c r="A361" s="6">
        <v>360</v>
      </c>
      <c r="B361" s="6">
        <v>3</v>
      </c>
      <c r="C361" s="9" t="s">
        <v>489</v>
      </c>
      <c r="D361" s="8" t="s">
        <v>373</v>
      </c>
      <c r="E361" s="6">
        <v>91.481999999999999</v>
      </c>
      <c r="F361" s="6">
        <v>208.15899999999999</v>
      </c>
      <c r="G361" s="6">
        <v>118.134</v>
      </c>
      <c r="H361" s="10">
        <v>29.21208</v>
      </c>
      <c r="I361" s="3">
        <f t="shared" si="16"/>
        <v>147.34608</v>
      </c>
      <c r="J361" s="3">
        <f t="shared" si="15"/>
        <v>0</v>
      </c>
      <c r="K361" s="3">
        <f t="shared" si="17"/>
        <v>147.34608</v>
      </c>
      <c r="L361" s="1" t="s">
        <v>28</v>
      </c>
      <c r="M361" s="1" t="s">
        <v>29</v>
      </c>
      <c r="N361" s="6"/>
      <c r="O361" s="6"/>
      <c r="P361" s="1" t="s">
        <v>30</v>
      </c>
      <c r="Q361" s="1" t="s">
        <v>34</v>
      </c>
      <c r="R361" s="6"/>
      <c r="S361" s="6"/>
      <c r="T361" s="1" t="s">
        <v>30</v>
      </c>
      <c r="U361" s="1" t="s">
        <v>32</v>
      </c>
      <c r="V361" s="6"/>
      <c r="W361" s="6"/>
      <c r="X361" s="6" t="s">
        <v>30</v>
      </c>
      <c r="Y361" s="6" t="s">
        <v>33</v>
      </c>
      <c r="Z361" s="6"/>
      <c r="AA361" s="6"/>
      <c r="AB361" s="1" t="s">
        <v>30</v>
      </c>
      <c r="AC361" s="1" t="s">
        <v>34</v>
      </c>
      <c r="AD361" s="6"/>
      <c r="AE361" s="6"/>
      <c r="AF361" s="1" t="s">
        <v>35</v>
      </c>
      <c r="AG361" s="1" t="s">
        <v>29</v>
      </c>
      <c r="AH361" s="6"/>
      <c r="AI361" s="6"/>
      <c r="AJ361" s="1" t="s">
        <v>36</v>
      </c>
      <c r="AK361" s="1" t="s">
        <v>37</v>
      </c>
      <c r="AL361" s="6"/>
      <c r="AM361" s="6"/>
      <c r="AN361" s="1" t="s">
        <v>38</v>
      </c>
      <c r="AO361" s="1" t="s">
        <v>39</v>
      </c>
      <c r="AP361" s="6"/>
      <c r="AQ361" s="6"/>
      <c r="AR361" s="1" t="s">
        <v>40</v>
      </c>
      <c r="AS361" s="1" t="s">
        <v>41</v>
      </c>
      <c r="AT361" s="6"/>
      <c r="AU361" s="6"/>
      <c r="AV361" s="6"/>
      <c r="AW361" s="6"/>
      <c r="AX361" s="6"/>
      <c r="AY361" s="6"/>
      <c r="AZ361" s="1" t="s">
        <v>42</v>
      </c>
      <c r="BA361" s="1" t="s">
        <v>39</v>
      </c>
      <c r="BB361" s="6"/>
      <c r="BC361" s="6"/>
      <c r="BD361" s="1" t="s">
        <v>42</v>
      </c>
      <c r="BE361" s="1" t="s">
        <v>33</v>
      </c>
      <c r="BF361" s="6"/>
      <c r="BG361" s="6"/>
      <c r="BH361" s="1" t="s">
        <v>42</v>
      </c>
      <c r="BI361" s="1" t="s">
        <v>39</v>
      </c>
      <c r="BJ361" s="6"/>
      <c r="BK361" s="11"/>
      <c r="BL361" s="1" t="s">
        <v>43</v>
      </c>
      <c r="BM361" s="1" t="s">
        <v>44</v>
      </c>
      <c r="BN361" s="6"/>
      <c r="BO361" s="6"/>
      <c r="BP361" s="1" t="s">
        <v>45</v>
      </c>
      <c r="BQ361" s="1" t="s">
        <v>44</v>
      </c>
      <c r="BR361" s="6"/>
      <c r="BS361" s="6"/>
      <c r="BT361" s="1" t="s">
        <v>46</v>
      </c>
      <c r="BU361" s="1" t="s">
        <v>47</v>
      </c>
      <c r="BV361" s="6"/>
      <c r="BW361" s="6"/>
      <c r="BX361" s="1" t="s">
        <v>46</v>
      </c>
      <c r="BY361" s="1" t="s">
        <v>41</v>
      </c>
      <c r="BZ361" s="6"/>
      <c r="CA361" s="6"/>
      <c r="CB361" s="1" t="s">
        <v>46</v>
      </c>
      <c r="CC361" s="1" t="s">
        <v>48</v>
      </c>
      <c r="CD361" s="6"/>
      <c r="CE361" s="6"/>
      <c r="CF361" s="1" t="s">
        <v>46</v>
      </c>
      <c r="CG361" s="1" t="s">
        <v>48</v>
      </c>
      <c r="CH361" s="6"/>
      <c r="CI361" s="6"/>
      <c r="CJ361" s="1" t="s">
        <v>46</v>
      </c>
      <c r="CK361" s="1" t="s">
        <v>39</v>
      </c>
      <c r="CL361" s="6"/>
      <c r="CM361" s="6"/>
      <c r="CN361" s="1" t="s">
        <v>49</v>
      </c>
      <c r="CO361" s="1" t="s">
        <v>39</v>
      </c>
      <c r="CP361" s="6"/>
      <c r="CQ361" s="6"/>
      <c r="CR361" s="1" t="s">
        <v>50</v>
      </c>
      <c r="CS361" s="1" t="s">
        <v>51</v>
      </c>
      <c r="CT361" s="6"/>
      <c r="CU361" s="6"/>
      <c r="CV361" s="1" t="s">
        <v>50</v>
      </c>
      <c r="CW361" s="1" t="s">
        <v>39</v>
      </c>
      <c r="CX361" s="6"/>
      <c r="CY361" s="6"/>
      <c r="CZ361" s="1" t="s">
        <v>50</v>
      </c>
      <c r="DA361" s="1" t="s">
        <v>39</v>
      </c>
      <c r="DB361" s="6"/>
      <c r="DC361" s="6"/>
      <c r="DD361" s="1" t="s">
        <v>59</v>
      </c>
      <c r="DE361" s="1" t="s">
        <v>60</v>
      </c>
      <c r="DF361" s="6"/>
      <c r="DG361" s="6"/>
      <c r="DH361" s="1" t="s">
        <v>52</v>
      </c>
      <c r="DI361" s="1" t="s">
        <v>53</v>
      </c>
      <c r="DJ361" s="6"/>
      <c r="DK361" s="6"/>
      <c r="DL361" s="1" t="s">
        <v>31</v>
      </c>
      <c r="DM361" s="11"/>
    </row>
    <row r="362" spans="1:118" s="34" customFormat="1" ht="15.75" customHeight="1" x14ac:dyDescent="0.25">
      <c r="A362" s="27">
        <v>361</v>
      </c>
      <c r="B362" s="27">
        <v>3</v>
      </c>
      <c r="C362" s="28" t="s">
        <v>490</v>
      </c>
      <c r="D362" s="29" t="s">
        <v>373</v>
      </c>
      <c r="E362" s="27">
        <v>104.349</v>
      </c>
      <c r="F362" s="27">
        <v>1.5640000000000001</v>
      </c>
      <c r="G362" s="27">
        <v>-100.795</v>
      </c>
      <c r="H362" s="30">
        <v>34.137599999999999</v>
      </c>
      <c r="I362" s="31">
        <f t="shared" si="16"/>
        <v>-66.657399999999996</v>
      </c>
      <c r="J362" s="31">
        <f t="shared" si="15"/>
        <v>0</v>
      </c>
      <c r="K362" s="3">
        <f t="shared" si="17"/>
        <v>-66.657399999999996</v>
      </c>
      <c r="L362" s="32" t="s">
        <v>28</v>
      </c>
      <c r="M362" s="32" t="s">
        <v>29</v>
      </c>
      <c r="N362" s="27"/>
      <c r="O362" s="27"/>
      <c r="P362" s="32" t="s">
        <v>30</v>
      </c>
      <c r="Q362" s="32" t="s">
        <v>34</v>
      </c>
      <c r="R362" s="27"/>
      <c r="S362" s="27"/>
      <c r="T362" s="32" t="s">
        <v>30</v>
      </c>
      <c r="U362" s="32" t="s">
        <v>32</v>
      </c>
      <c r="V362" s="27"/>
      <c r="W362" s="27"/>
      <c r="X362" s="27" t="s">
        <v>30</v>
      </c>
      <c r="Y362" s="27" t="s">
        <v>33</v>
      </c>
      <c r="Z362" s="27"/>
      <c r="AA362" s="27"/>
      <c r="AB362" s="32" t="s">
        <v>30</v>
      </c>
      <c r="AC362" s="32" t="s">
        <v>34</v>
      </c>
      <c r="AD362" s="27"/>
      <c r="AE362" s="27"/>
      <c r="AF362" s="32" t="s">
        <v>35</v>
      </c>
      <c r="AG362" s="32" t="s">
        <v>29</v>
      </c>
      <c r="AH362" s="27"/>
      <c r="AI362" s="27"/>
      <c r="AJ362" s="32" t="s">
        <v>36</v>
      </c>
      <c r="AK362" s="32" t="s">
        <v>37</v>
      </c>
      <c r="AL362" s="27"/>
      <c r="AM362" s="27"/>
      <c r="AN362" s="32" t="s">
        <v>38</v>
      </c>
      <c r="AO362" s="32" t="s">
        <v>39</v>
      </c>
      <c r="AP362" s="27"/>
      <c r="AQ362" s="27"/>
      <c r="AR362" s="32" t="s">
        <v>40</v>
      </c>
      <c r="AS362" s="32" t="s">
        <v>41</v>
      </c>
      <c r="AT362" s="27"/>
      <c r="AU362" s="27"/>
      <c r="AV362" s="27"/>
      <c r="AW362" s="27"/>
      <c r="AX362" s="27"/>
      <c r="AY362" s="27"/>
      <c r="AZ362" s="32" t="s">
        <v>42</v>
      </c>
      <c r="BA362" s="32" t="s">
        <v>39</v>
      </c>
      <c r="BB362" s="27"/>
      <c r="BC362" s="27"/>
      <c r="BD362" s="32" t="s">
        <v>42</v>
      </c>
      <c r="BE362" s="32" t="s">
        <v>33</v>
      </c>
      <c r="BF362" s="27"/>
      <c r="BG362" s="27"/>
      <c r="BH362" s="32" t="s">
        <v>42</v>
      </c>
      <c r="BI362" s="32" t="s">
        <v>39</v>
      </c>
      <c r="BJ362" s="27"/>
      <c r="BK362" s="33"/>
      <c r="BL362" s="32" t="s">
        <v>43</v>
      </c>
      <c r="BM362" s="32" t="s">
        <v>44</v>
      </c>
      <c r="BN362" s="27"/>
      <c r="BO362" s="27"/>
      <c r="BP362" s="32" t="s">
        <v>45</v>
      </c>
      <c r="BQ362" s="32" t="s">
        <v>44</v>
      </c>
      <c r="BR362" s="27"/>
      <c r="BS362" s="27"/>
      <c r="BT362" s="32" t="s">
        <v>46</v>
      </c>
      <c r="BU362" s="32" t="s">
        <v>47</v>
      </c>
      <c r="BV362" s="27"/>
      <c r="BW362" s="27"/>
      <c r="BX362" s="32" t="s">
        <v>46</v>
      </c>
      <c r="BY362" s="32" t="s">
        <v>41</v>
      </c>
      <c r="BZ362" s="27"/>
      <c r="CA362" s="27"/>
      <c r="CB362" s="32" t="s">
        <v>46</v>
      </c>
      <c r="CC362" s="32" t="s">
        <v>48</v>
      </c>
      <c r="CD362" s="27"/>
      <c r="CE362" s="27"/>
      <c r="CF362" s="32" t="s">
        <v>46</v>
      </c>
      <c r="CG362" s="32" t="s">
        <v>48</v>
      </c>
      <c r="CH362" s="27"/>
      <c r="CI362" s="27"/>
      <c r="CJ362" s="32" t="s">
        <v>46</v>
      </c>
      <c r="CK362" s="32" t="s">
        <v>39</v>
      </c>
      <c r="CL362" s="27"/>
      <c r="CM362" s="27"/>
      <c r="CN362" s="32" t="s">
        <v>49</v>
      </c>
      <c r="CO362" s="32" t="s">
        <v>39</v>
      </c>
      <c r="CP362" s="27"/>
      <c r="CQ362" s="27"/>
      <c r="CR362" s="32" t="s">
        <v>50</v>
      </c>
      <c r="CS362" s="32" t="s">
        <v>51</v>
      </c>
      <c r="CT362" s="27"/>
      <c r="CU362" s="27"/>
      <c r="CV362" s="32" t="s">
        <v>50</v>
      </c>
      <c r="CW362" s="32" t="s">
        <v>39</v>
      </c>
      <c r="CX362" s="27"/>
      <c r="CY362" s="27"/>
      <c r="CZ362" s="32" t="s">
        <v>50</v>
      </c>
      <c r="DA362" s="32" t="s">
        <v>39</v>
      </c>
      <c r="DB362" s="27"/>
      <c r="DC362" s="27"/>
      <c r="DD362" s="32" t="s">
        <v>59</v>
      </c>
      <c r="DE362" s="32" t="s">
        <v>60</v>
      </c>
      <c r="DF362" s="27"/>
      <c r="DG362" s="27"/>
      <c r="DH362" s="32" t="s">
        <v>52</v>
      </c>
      <c r="DI362" s="32" t="s">
        <v>53</v>
      </c>
      <c r="DJ362" s="27"/>
      <c r="DK362" s="27"/>
      <c r="DL362" s="1" t="s">
        <v>31</v>
      </c>
      <c r="DM362" s="33"/>
    </row>
    <row r="363" spans="1:118" ht="15.75" customHeight="1" x14ac:dyDescent="0.25">
      <c r="A363" s="6">
        <v>362</v>
      </c>
      <c r="B363" s="6">
        <v>3</v>
      </c>
      <c r="C363" s="9" t="s">
        <v>307</v>
      </c>
      <c r="D363" s="8" t="s">
        <v>373</v>
      </c>
      <c r="E363" s="6">
        <v>105.408</v>
      </c>
      <c r="F363" s="6">
        <v>21.030999999999999</v>
      </c>
      <c r="G363" s="6">
        <v>83.028999999999996</v>
      </c>
      <c r="H363" s="10">
        <v>45.402839999999998</v>
      </c>
      <c r="I363" s="3">
        <f t="shared" si="16"/>
        <v>128.43183999999999</v>
      </c>
      <c r="J363" s="3">
        <f t="shared" si="15"/>
        <v>0</v>
      </c>
      <c r="K363" s="3">
        <f t="shared" si="17"/>
        <v>128.43183999999999</v>
      </c>
      <c r="L363" s="1" t="s">
        <v>28</v>
      </c>
      <c r="M363" s="1" t="s">
        <v>29</v>
      </c>
      <c r="N363" s="6"/>
      <c r="O363" s="6"/>
      <c r="P363" s="1" t="s">
        <v>30</v>
      </c>
      <c r="Q363" s="1" t="s">
        <v>34</v>
      </c>
      <c r="R363" s="6"/>
      <c r="S363" s="6"/>
      <c r="T363" s="1" t="s">
        <v>30</v>
      </c>
      <c r="U363" s="1" t="s">
        <v>32</v>
      </c>
      <c r="V363" s="6"/>
      <c r="W363" s="6"/>
      <c r="X363" s="6" t="s">
        <v>30</v>
      </c>
      <c r="Y363" s="6" t="s">
        <v>33</v>
      </c>
      <c r="Z363" s="6"/>
      <c r="AA363" s="6"/>
      <c r="AB363" s="1" t="s">
        <v>30</v>
      </c>
      <c r="AC363" s="1" t="s">
        <v>34</v>
      </c>
      <c r="AD363" s="6"/>
      <c r="AE363" s="6"/>
      <c r="AF363" s="1" t="s">
        <v>35</v>
      </c>
      <c r="AG363" s="1" t="s">
        <v>29</v>
      </c>
      <c r="AH363" s="6"/>
      <c r="AI363" s="6"/>
      <c r="AJ363" s="1" t="s">
        <v>36</v>
      </c>
      <c r="AK363" s="1" t="s">
        <v>37</v>
      </c>
      <c r="AL363" s="6"/>
      <c r="AM363" s="6"/>
      <c r="AN363" s="1" t="s">
        <v>38</v>
      </c>
      <c r="AO363" s="1" t="s">
        <v>39</v>
      </c>
      <c r="AP363" s="6"/>
      <c r="AQ363" s="6"/>
      <c r="AR363" s="1" t="s">
        <v>40</v>
      </c>
      <c r="AS363" s="1" t="s">
        <v>41</v>
      </c>
      <c r="AT363" s="6"/>
      <c r="AU363" s="6"/>
      <c r="AV363" s="6"/>
      <c r="AW363" s="6"/>
      <c r="AX363" s="6"/>
      <c r="AY363" s="6"/>
      <c r="AZ363" s="1" t="s">
        <v>42</v>
      </c>
      <c r="BA363" s="1" t="s">
        <v>39</v>
      </c>
      <c r="BB363" s="6"/>
      <c r="BC363" s="6"/>
      <c r="BD363" s="1" t="s">
        <v>42</v>
      </c>
      <c r="BE363" s="1" t="s">
        <v>33</v>
      </c>
      <c r="BF363" s="6"/>
      <c r="BG363" s="6"/>
      <c r="BH363" s="1" t="s">
        <v>42</v>
      </c>
      <c r="BI363" s="1" t="s">
        <v>39</v>
      </c>
      <c r="BJ363" s="6"/>
      <c r="BK363" s="11"/>
      <c r="BL363" s="1" t="s">
        <v>43</v>
      </c>
      <c r="BM363" s="1" t="s">
        <v>44</v>
      </c>
      <c r="BN363" s="6"/>
      <c r="BO363" s="6"/>
      <c r="BP363" s="1" t="s">
        <v>45</v>
      </c>
      <c r="BQ363" s="1" t="s">
        <v>44</v>
      </c>
      <c r="BR363" s="6"/>
      <c r="BS363" s="6"/>
      <c r="BT363" s="1" t="s">
        <v>46</v>
      </c>
      <c r="BU363" s="1" t="s">
        <v>47</v>
      </c>
      <c r="BV363" s="6"/>
      <c r="BW363" s="6"/>
      <c r="BX363" s="1" t="s">
        <v>46</v>
      </c>
      <c r="BY363" s="1" t="s">
        <v>41</v>
      </c>
      <c r="BZ363" s="6"/>
      <c r="CA363" s="6"/>
      <c r="CB363" s="1" t="s">
        <v>46</v>
      </c>
      <c r="CC363" s="1" t="s">
        <v>48</v>
      </c>
      <c r="CD363" s="6"/>
      <c r="CE363" s="6"/>
      <c r="CF363" s="1" t="s">
        <v>46</v>
      </c>
      <c r="CG363" s="1" t="s">
        <v>48</v>
      </c>
      <c r="CH363" s="6"/>
      <c r="CI363" s="6"/>
      <c r="CJ363" s="1" t="s">
        <v>46</v>
      </c>
      <c r="CK363" s="1" t="s">
        <v>39</v>
      </c>
      <c r="CL363" s="6"/>
      <c r="CM363" s="6"/>
      <c r="CN363" s="1" t="s">
        <v>49</v>
      </c>
      <c r="CO363" s="1" t="s">
        <v>39</v>
      </c>
      <c r="CP363" s="6"/>
      <c r="CQ363" s="6"/>
      <c r="CR363" s="1" t="s">
        <v>50</v>
      </c>
      <c r="CS363" s="1" t="s">
        <v>51</v>
      </c>
      <c r="CT363" s="6"/>
      <c r="CU363" s="6"/>
      <c r="CV363" s="1" t="s">
        <v>50</v>
      </c>
      <c r="CW363" s="1" t="s">
        <v>39</v>
      </c>
      <c r="CX363" s="6"/>
      <c r="CY363" s="6"/>
      <c r="CZ363" s="1" t="s">
        <v>50</v>
      </c>
      <c r="DA363" s="1" t="s">
        <v>39</v>
      </c>
      <c r="DB363" s="6"/>
      <c r="DC363" s="6"/>
      <c r="DD363" s="1" t="s">
        <v>59</v>
      </c>
      <c r="DE363" s="1" t="s">
        <v>60</v>
      </c>
      <c r="DF363" s="6"/>
      <c r="DG363" s="6"/>
      <c r="DH363" s="1" t="s">
        <v>52</v>
      </c>
      <c r="DI363" s="1" t="s">
        <v>53</v>
      </c>
      <c r="DJ363" s="6"/>
      <c r="DK363" s="6"/>
      <c r="DL363" s="1" t="s">
        <v>31</v>
      </c>
      <c r="DM363" s="11"/>
    </row>
    <row r="364" spans="1:118" ht="15.75" customHeight="1" x14ac:dyDescent="0.25">
      <c r="A364" s="6">
        <v>363</v>
      </c>
      <c r="B364" s="6">
        <v>3</v>
      </c>
      <c r="C364" s="9" t="s">
        <v>491</v>
      </c>
      <c r="D364" s="8" t="s">
        <v>373</v>
      </c>
      <c r="E364" s="6">
        <v>0</v>
      </c>
      <c r="F364" s="6">
        <v>0</v>
      </c>
      <c r="G364" s="6">
        <v>0</v>
      </c>
      <c r="H364" s="10">
        <v>187.90899999999999</v>
      </c>
      <c r="I364" s="3">
        <f t="shared" si="16"/>
        <v>187.90899999999999</v>
      </c>
      <c r="J364" s="3">
        <f t="shared" si="15"/>
        <v>0</v>
      </c>
      <c r="K364" s="3">
        <f t="shared" si="17"/>
        <v>187.90899999999999</v>
      </c>
      <c r="L364" s="1" t="s">
        <v>28</v>
      </c>
      <c r="M364" s="1" t="s">
        <v>29</v>
      </c>
      <c r="N364" s="6"/>
      <c r="O364" s="6"/>
      <c r="P364" s="1" t="s">
        <v>30</v>
      </c>
      <c r="Q364" s="1" t="s">
        <v>34</v>
      </c>
      <c r="R364" s="6"/>
      <c r="S364" s="6"/>
      <c r="T364" s="1" t="s">
        <v>30</v>
      </c>
      <c r="U364" s="1" t="s">
        <v>32</v>
      </c>
      <c r="V364" s="6"/>
      <c r="W364" s="6"/>
      <c r="X364" s="6" t="s">
        <v>30</v>
      </c>
      <c r="Y364" s="6" t="s">
        <v>33</v>
      </c>
      <c r="Z364" s="6"/>
      <c r="AA364" s="6"/>
      <c r="AB364" s="1" t="s">
        <v>30</v>
      </c>
      <c r="AC364" s="1" t="s">
        <v>34</v>
      </c>
      <c r="AD364" s="6"/>
      <c r="AE364" s="6"/>
      <c r="AF364" s="1" t="s">
        <v>35</v>
      </c>
      <c r="AG364" s="1" t="s">
        <v>29</v>
      </c>
      <c r="AH364" s="6"/>
      <c r="AI364" s="6"/>
      <c r="AJ364" s="1" t="s">
        <v>36</v>
      </c>
      <c r="AK364" s="1" t="s">
        <v>37</v>
      </c>
      <c r="AL364" s="6"/>
      <c r="AM364" s="6"/>
      <c r="AN364" s="1" t="s">
        <v>38</v>
      </c>
      <c r="AO364" s="1" t="s">
        <v>39</v>
      </c>
      <c r="AP364" s="6"/>
      <c r="AQ364" s="6"/>
      <c r="AR364" s="1" t="s">
        <v>40</v>
      </c>
      <c r="AS364" s="1" t="s">
        <v>41</v>
      </c>
      <c r="AT364" s="6"/>
      <c r="AU364" s="6"/>
      <c r="AV364" s="6"/>
      <c r="AW364" s="6"/>
      <c r="AX364" s="6"/>
      <c r="AY364" s="6"/>
      <c r="AZ364" s="1" t="s">
        <v>42</v>
      </c>
      <c r="BA364" s="1" t="s">
        <v>39</v>
      </c>
      <c r="BB364" s="6"/>
      <c r="BC364" s="6"/>
      <c r="BD364" s="1" t="s">
        <v>42</v>
      </c>
      <c r="BE364" s="1" t="s">
        <v>33</v>
      </c>
      <c r="BF364" s="6"/>
      <c r="BG364" s="6"/>
      <c r="BH364" s="1" t="s">
        <v>42</v>
      </c>
      <c r="BI364" s="1" t="s">
        <v>39</v>
      </c>
      <c r="BJ364" s="6"/>
      <c r="BK364" s="11"/>
      <c r="BL364" s="1" t="s">
        <v>43</v>
      </c>
      <c r="BM364" s="1" t="s">
        <v>44</v>
      </c>
      <c r="BN364" s="6"/>
      <c r="BO364" s="6"/>
      <c r="BP364" s="1" t="s">
        <v>45</v>
      </c>
      <c r="BQ364" s="1" t="s">
        <v>44</v>
      </c>
      <c r="BR364" s="6"/>
      <c r="BS364" s="6"/>
      <c r="BT364" s="1" t="s">
        <v>46</v>
      </c>
      <c r="BU364" s="1" t="s">
        <v>47</v>
      </c>
      <c r="BV364" s="6"/>
      <c r="BW364" s="6"/>
      <c r="BX364" s="1" t="s">
        <v>46</v>
      </c>
      <c r="BY364" s="1" t="s">
        <v>41</v>
      </c>
      <c r="BZ364" s="6"/>
      <c r="CA364" s="6"/>
      <c r="CB364" s="1" t="s">
        <v>46</v>
      </c>
      <c r="CC364" s="1" t="s">
        <v>48</v>
      </c>
      <c r="CD364" s="6"/>
      <c r="CE364" s="6"/>
      <c r="CF364" s="1" t="s">
        <v>46</v>
      </c>
      <c r="CG364" s="1" t="s">
        <v>48</v>
      </c>
      <c r="CH364" s="6"/>
      <c r="CI364" s="6"/>
      <c r="CJ364" s="1" t="s">
        <v>46</v>
      </c>
      <c r="CK364" s="1" t="s">
        <v>39</v>
      </c>
      <c r="CL364" s="6"/>
      <c r="CM364" s="6"/>
      <c r="CN364" s="1" t="s">
        <v>49</v>
      </c>
      <c r="CO364" s="1" t="s">
        <v>39</v>
      </c>
      <c r="CP364" s="6"/>
      <c r="CQ364" s="6"/>
      <c r="CR364" s="1" t="s">
        <v>50</v>
      </c>
      <c r="CS364" s="1" t="s">
        <v>51</v>
      </c>
      <c r="CT364" s="6"/>
      <c r="CU364" s="6"/>
      <c r="CV364" s="1" t="s">
        <v>50</v>
      </c>
      <c r="CW364" s="1" t="s">
        <v>39</v>
      </c>
      <c r="CX364" s="6"/>
      <c r="CY364" s="6"/>
      <c r="CZ364" s="1" t="s">
        <v>50</v>
      </c>
      <c r="DA364" s="1" t="s">
        <v>39</v>
      </c>
      <c r="DB364" s="6"/>
      <c r="DC364" s="6"/>
      <c r="DD364" s="1" t="s">
        <v>59</v>
      </c>
      <c r="DE364" s="1" t="s">
        <v>60</v>
      </c>
      <c r="DF364" s="6"/>
      <c r="DG364" s="6"/>
      <c r="DH364" s="1" t="s">
        <v>52</v>
      </c>
      <c r="DI364" s="1" t="s">
        <v>53</v>
      </c>
      <c r="DJ364" s="6"/>
      <c r="DK364" s="6"/>
      <c r="DL364" s="1" t="s">
        <v>31</v>
      </c>
      <c r="DM364" s="11"/>
    </row>
    <row r="365" spans="1:118" ht="15.75" customHeight="1" x14ac:dyDescent="0.25">
      <c r="A365" s="6">
        <v>364</v>
      </c>
      <c r="B365" s="6">
        <v>2</v>
      </c>
      <c r="C365" s="9" t="s">
        <v>308</v>
      </c>
      <c r="D365" s="8" t="s">
        <v>373</v>
      </c>
      <c r="E365" s="6">
        <v>523.89300000000003</v>
      </c>
      <c r="F365" s="6">
        <v>73.358000000000004</v>
      </c>
      <c r="G365" s="6">
        <v>447.6</v>
      </c>
      <c r="H365" s="10">
        <v>162.50232</v>
      </c>
      <c r="I365" s="3">
        <f t="shared" si="16"/>
        <v>610.10231999999996</v>
      </c>
      <c r="J365" s="3">
        <f t="shared" si="15"/>
        <v>0</v>
      </c>
      <c r="K365" s="3">
        <f t="shared" si="17"/>
        <v>610.10231999999996</v>
      </c>
      <c r="L365" s="1" t="s">
        <v>28</v>
      </c>
      <c r="M365" s="1" t="s">
        <v>29</v>
      </c>
      <c r="N365" s="6"/>
      <c r="O365" s="6"/>
      <c r="P365" s="1" t="s">
        <v>30</v>
      </c>
      <c r="Q365" s="1" t="s">
        <v>34</v>
      </c>
      <c r="R365" s="6"/>
      <c r="S365" s="6"/>
      <c r="T365" s="1" t="s">
        <v>30</v>
      </c>
      <c r="U365" s="1" t="s">
        <v>32</v>
      </c>
      <c r="V365" s="6"/>
      <c r="W365" s="6"/>
      <c r="X365" s="6" t="s">
        <v>30</v>
      </c>
      <c r="Y365" s="6" t="s">
        <v>33</v>
      </c>
      <c r="Z365" s="6"/>
      <c r="AA365" s="6"/>
      <c r="AB365" s="1" t="s">
        <v>30</v>
      </c>
      <c r="AC365" s="1" t="s">
        <v>34</v>
      </c>
      <c r="AD365" s="6"/>
      <c r="AE365" s="6"/>
      <c r="AF365" s="1" t="s">
        <v>35</v>
      </c>
      <c r="AG365" s="1" t="s">
        <v>29</v>
      </c>
      <c r="AH365" s="6"/>
      <c r="AI365" s="6"/>
      <c r="AJ365" s="1" t="s">
        <v>36</v>
      </c>
      <c r="AK365" s="1" t="s">
        <v>37</v>
      </c>
      <c r="AL365" s="6"/>
      <c r="AM365" s="6"/>
      <c r="AN365" s="1" t="s">
        <v>38</v>
      </c>
      <c r="AO365" s="1" t="s">
        <v>39</v>
      </c>
      <c r="AP365" s="6"/>
      <c r="AQ365" s="6"/>
      <c r="AR365" s="1" t="s">
        <v>40</v>
      </c>
      <c r="AS365" s="1" t="s">
        <v>41</v>
      </c>
      <c r="AT365" s="6"/>
      <c r="AU365" s="6"/>
      <c r="AV365" s="6"/>
      <c r="AW365" s="6"/>
      <c r="AX365" s="6"/>
      <c r="AY365" s="6"/>
      <c r="AZ365" s="1" t="s">
        <v>42</v>
      </c>
      <c r="BA365" s="1" t="s">
        <v>39</v>
      </c>
      <c r="BB365" s="6"/>
      <c r="BC365" s="6"/>
      <c r="BD365" s="1" t="s">
        <v>42</v>
      </c>
      <c r="BE365" s="1" t="s">
        <v>33</v>
      </c>
      <c r="BF365" s="6"/>
      <c r="BG365" s="6"/>
      <c r="BH365" s="1" t="s">
        <v>42</v>
      </c>
      <c r="BI365" s="1" t="s">
        <v>39</v>
      </c>
      <c r="BJ365" s="6"/>
      <c r="BK365" s="11"/>
      <c r="BL365" s="1" t="s">
        <v>43</v>
      </c>
      <c r="BM365" s="1" t="s">
        <v>44</v>
      </c>
      <c r="BN365" s="6"/>
      <c r="BO365" s="6"/>
      <c r="BP365" s="1" t="s">
        <v>45</v>
      </c>
      <c r="BQ365" s="1" t="s">
        <v>44</v>
      </c>
      <c r="BR365" s="6"/>
      <c r="BS365" s="6"/>
      <c r="BT365" s="1" t="s">
        <v>46</v>
      </c>
      <c r="BU365" s="1" t="s">
        <v>47</v>
      </c>
      <c r="BV365" s="6"/>
      <c r="BW365" s="6"/>
      <c r="BX365" s="1" t="s">
        <v>46</v>
      </c>
      <c r="BY365" s="1" t="s">
        <v>41</v>
      </c>
      <c r="BZ365" s="6"/>
      <c r="CA365" s="6"/>
      <c r="CB365" s="1" t="s">
        <v>46</v>
      </c>
      <c r="CC365" s="1" t="s">
        <v>48</v>
      </c>
      <c r="CD365" s="6"/>
      <c r="CE365" s="6"/>
      <c r="CF365" s="1" t="s">
        <v>46</v>
      </c>
      <c r="CG365" s="1" t="s">
        <v>48</v>
      </c>
      <c r="CH365" s="6"/>
      <c r="CI365" s="6"/>
      <c r="CJ365" s="1" t="s">
        <v>46</v>
      </c>
      <c r="CK365" s="1" t="s">
        <v>39</v>
      </c>
      <c r="CL365" s="6"/>
      <c r="CM365" s="6"/>
      <c r="CN365" s="1" t="s">
        <v>49</v>
      </c>
      <c r="CO365" s="1" t="s">
        <v>39</v>
      </c>
      <c r="CP365" s="6"/>
      <c r="CQ365" s="6"/>
      <c r="CR365" s="1" t="s">
        <v>50</v>
      </c>
      <c r="CS365" s="1" t="s">
        <v>51</v>
      </c>
      <c r="CT365" s="6"/>
      <c r="CU365" s="6"/>
      <c r="CV365" s="1" t="s">
        <v>50</v>
      </c>
      <c r="CW365" s="1" t="s">
        <v>39</v>
      </c>
      <c r="CX365" s="6"/>
      <c r="CY365" s="6"/>
      <c r="CZ365" s="1" t="s">
        <v>50</v>
      </c>
      <c r="DA365" s="1" t="s">
        <v>39</v>
      </c>
      <c r="DB365" s="6"/>
      <c r="DC365" s="6"/>
      <c r="DD365" s="1" t="s">
        <v>59</v>
      </c>
      <c r="DE365" s="1" t="s">
        <v>60</v>
      </c>
      <c r="DF365" s="6"/>
      <c r="DG365" s="6"/>
      <c r="DH365" s="1" t="s">
        <v>52</v>
      </c>
      <c r="DI365" s="1" t="s">
        <v>53</v>
      </c>
      <c r="DJ365" s="6"/>
      <c r="DK365" s="6"/>
      <c r="DL365" s="1" t="s">
        <v>31</v>
      </c>
      <c r="DM365" s="11"/>
    </row>
    <row r="366" spans="1:118" ht="15.75" customHeight="1" x14ac:dyDescent="0.25">
      <c r="A366" s="6">
        <v>365</v>
      </c>
      <c r="B366" s="6">
        <v>2</v>
      </c>
      <c r="C366" s="9" t="s">
        <v>492</v>
      </c>
      <c r="D366" s="8" t="s">
        <v>373</v>
      </c>
      <c r="E366" s="6">
        <v>669.91399999999999</v>
      </c>
      <c r="F366" s="6">
        <v>71.704999999999998</v>
      </c>
      <c r="G366" s="6">
        <v>598.20899999999995</v>
      </c>
      <c r="H366" s="10">
        <v>269.64120000000003</v>
      </c>
      <c r="I366" s="3">
        <f t="shared" si="16"/>
        <v>867.85019999999997</v>
      </c>
      <c r="J366" s="3">
        <f t="shared" si="15"/>
        <v>0</v>
      </c>
      <c r="K366" s="3">
        <f t="shared" si="17"/>
        <v>867.85019999999997</v>
      </c>
      <c r="L366" s="1" t="s">
        <v>28</v>
      </c>
      <c r="M366" s="1" t="s">
        <v>29</v>
      </c>
      <c r="N366" s="6"/>
      <c r="O366" s="6"/>
      <c r="P366" s="1" t="s">
        <v>30</v>
      </c>
      <c r="Q366" s="1" t="s">
        <v>34</v>
      </c>
      <c r="R366" s="6"/>
      <c r="S366" s="6"/>
      <c r="T366" s="1" t="s">
        <v>30</v>
      </c>
      <c r="U366" s="1" t="s">
        <v>32</v>
      </c>
      <c r="V366" s="6"/>
      <c r="W366" s="6"/>
      <c r="X366" s="6" t="s">
        <v>30</v>
      </c>
      <c r="Y366" s="6" t="s">
        <v>33</v>
      </c>
      <c r="Z366" s="6"/>
      <c r="AA366" s="6"/>
      <c r="AB366" s="1" t="s">
        <v>30</v>
      </c>
      <c r="AC366" s="1" t="s">
        <v>34</v>
      </c>
      <c r="AD366" s="6"/>
      <c r="AE366" s="6"/>
      <c r="AF366" s="1" t="s">
        <v>35</v>
      </c>
      <c r="AG366" s="1" t="s">
        <v>29</v>
      </c>
      <c r="AH366" s="6"/>
      <c r="AI366" s="6"/>
      <c r="AJ366" s="1" t="s">
        <v>36</v>
      </c>
      <c r="AK366" s="1" t="s">
        <v>37</v>
      </c>
      <c r="AL366" s="6"/>
      <c r="AM366" s="6"/>
      <c r="AN366" s="1" t="s">
        <v>38</v>
      </c>
      <c r="AO366" s="1" t="s">
        <v>39</v>
      </c>
      <c r="AP366" s="6"/>
      <c r="AQ366" s="6"/>
      <c r="AR366" s="1" t="s">
        <v>40</v>
      </c>
      <c r="AS366" s="1" t="s">
        <v>41</v>
      </c>
      <c r="AT366" s="6"/>
      <c r="AU366" s="6"/>
      <c r="AV366" s="6"/>
      <c r="AW366" s="6"/>
      <c r="AX366" s="6"/>
      <c r="AY366" s="6"/>
      <c r="AZ366" s="1" t="s">
        <v>42</v>
      </c>
      <c r="BA366" s="1" t="s">
        <v>39</v>
      </c>
      <c r="BB366" s="6"/>
      <c r="BC366" s="6"/>
      <c r="BD366" s="1" t="s">
        <v>42</v>
      </c>
      <c r="BE366" s="1" t="s">
        <v>33</v>
      </c>
      <c r="BF366" s="6"/>
      <c r="BG366" s="6"/>
      <c r="BH366" s="1" t="s">
        <v>42</v>
      </c>
      <c r="BI366" s="1" t="s">
        <v>39</v>
      </c>
      <c r="BJ366" s="6"/>
      <c r="BK366" s="11"/>
      <c r="BL366" s="1" t="s">
        <v>43</v>
      </c>
      <c r="BM366" s="1" t="s">
        <v>44</v>
      </c>
      <c r="BN366" s="6"/>
      <c r="BO366" s="6"/>
      <c r="BP366" s="1" t="s">
        <v>45</v>
      </c>
      <c r="BQ366" s="1" t="s">
        <v>44</v>
      </c>
      <c r="BR366" s="6"/>
      <c r="BS366" s="6"/>
      <c r="BT366" s="1" t="s">
        <v>46</v>
      </c>
      <c r="BU366" s="1" t="s">
        <v>47</v>
      </c>
      <c r="BV366" s="6"/>
      <c r="BW366" s="6"/>
      <c r="BX366" s="1" t="s">
        <v>46</v>
      </c>
      <c r="BY366" s="1" t="s">
        <v>41</v>
      </c>
      <c r="BZ366" s="6"/>
      <c r="CA366" s="6"/>
      <c r="CB366" s="1" t="s">
        <v>46</v>
      </c>
      <c r="CC366" s="1" t="s">
        <v>48</v>
      </c>
      <c r="CD366" s="6"/>
      <c r="CE366" s="6"/>
      <c r="CF366" s="1" t="s">
        <v>46</v>
      </c>
      <c r="CG366" s="1" t="s">
        <v>48</v>
      </c>
      <c r="CH366" s="6"/>
      <c r="CI366" s="6"/>
      <c r="CJ366" s="1" t="s">
        <v>46</v>
      </c>
      <c r="CK366" s="1" t="s">
        <v>39</v>
      </c>
      <c r="CL366" s="6"/>
      <c r="CM366" s="6"/>
      <c r="CN366" s="1" t="s">
        <v>49</v>
      </c>
      <c r="CO366" s="1" t="s">
        <v>39</v>
      </c>
      <c r="CP366" s="6"/>
      <c r="CQ366" s="6"/>
      <c r="CR366" s="1" t="s">
        <v>50</v>
      </c>
      <c r="CS366" s="1" t="s">
        <v>51</v>
      </c>
      <c r="CT366" s="6"/>
      <c r="CU366" s="6"/>
      <c r="CV366" s="1" t="s">
        <v>50</v>
      </c>
      <c r="CW366" s="1" t="s">
        <v>39</v>
      </c>
      <c r="CX366" s="6"/>
      <c r="CY366" s="6"/>
      <c r="CZ366" s="1" t="s">
        <v>50</v>
      </c>
      <c r="DA366" s="1" t="s">
        <v>39</v>
      </c>
      <c r="DB366" s="6"/>
      <c r="DC366" s="6"/>
      <c r="DD366" s="1" t="s">
        <v>59</v>
      </c>
      <c r="DE366" s="1" t="s">
        <v>60</v>
      </c>
      <c r="DF366" s="6"/>
      <c r="DG366" s="6"/>
      <c r="DH366" s="1" t="s">
        <v>52</v>
      </c>
      <c r="DI366" s="1" t="s">
        <v>53</v>
      </c>
      <c r="DJ366" s="6"/>
      <c r="DK366" s="6"/>
      <c r="DL366" s="1" t="s">
        <v>31</v>
      </c>
      <c r="DM366" s="11"/>
    </row>
    <row r="367" spans="1:118" ht="15.75" customHeight="1" x14ac:dyDescent="0.25">
      <c r="A367" s="6">
        <v>366</v>
      </c>
      <c r="B367" s="6">
        <v>2</v>
      </c>
      <c r="C367" s="9" t="s">
        <v>493</v>
      </c>
      <c r="D367" s="8" t="s">
        <v>373</v>
      </c>
      <c r="E367" s="6">
        <v>205.70699999999999</v>
      </c>
      <c r="F367" s="6">
        <v>0</v>
      </c>
      <c r="G367" s="6">
        <v>205.70699999999999</v>
      </c>
      <c r="H367" s="10">
        <v>81.094800000000006</v>
      </c>
      <c r="I367" s="3">
        <f t="shared" si="16"/>
        <v>286.80180000000001</v>
      </c>
      <c r="J367" s="3">
        <f t="shared" si="15"/>
        <v>0</v>
      </c>
      <c r="K367" s="3">
        <f t="shared" si="17"/>
        <v>286.80180000000001</v>
      </c>
      <c r="L367" s="1" t="s">
        <v>28</v>
      </c>
      <c r="M367" s="1" t="s">
        <v>29</v>
      </c>
      <c r="N367" s="6"/>
      <c r="O367" s="6"/>
      <c r="P367" s="1" t="s">
        <v>30</v>
      </c>
      <c r="Q367" s="1" t="s">
        <v>34</v>
      </c>
      <c r="R367" s="6"/>
      <c r="S367" s="6"/>
      <c r="T367" s="1" t="s">
        <v>30</v>
      </c>
      <c r="U367" s="1" t="s">
        <v>32</v>
      </c>
      <c r="V367" s="6"/>
      <c r="W367" s="6"/>
      <c r="X367" s="6" t="s">
        <v>30</v>
      </c>
      <c r="Y367" s="6" t="s">
        <v>33</v>
      </c>
      <c r="Z367" s="6"/>
      <c r="AA367" s="6"/>
      <c r="AB367" s="1" t="s">
        <v>30</v>
      </c>
      <c r="AC367" s="1" t="s">
        <v>34</v>
      </c>
      <c r="AD367" s="6"/>
      <c r="AE367" s="6"/>
      <c r="AF367" s="1" t="s">
        <v>35</v>
      </c>
      <c r="AG367" s="1" t="s">
        <v>29</v>
      </c>
      <c r="AH367" s="6"/>
      <c r="AI367" s="6"/>
      <c r="AJ367" s="1" t="s">
        <v>36</v>
      </c>
      <c r="AK367" s="1" t="s">
        <v>37</v>
      </c>
      <c r="AL367" s="6"/>
      <c r="AM367" s="6"/>
      <c r="AN367" s="1" t="s">
        <v>38</v>
      </c>
      <c r="AO367" s="1" t="s">
        <v>39</v>
      </c>
      <c r="AP367" s="6"/>
      <c r="AQ367" s="6"/>
      <c r="AR367" s="1" t="s">
        <v>40</v>
      </c>
      <c r="AS367" s="1" t="s">
        <v>41</v>
      </c>
      <c r="AT367" s="6"/>
      <c r="AU367" s="6"/>
      <c r="AV367" s="6"/>
      <c r="AW367" s="6"/>
      <c r="AX367" s="6"/>
      <c r="AY367" s="6"/>
      <c r="AZ367" s="1" t="s">
        <v>42</v>
      </c>
      <c r="BA367" s="1" t="s">
        <v>39</v>
      </c>
      <c r="BB367" s="6"/>
      <c r="BC367" s="6"/>
      <c r="BD367" s="1" t="s">
        <v>42</v>
      </c>
      <c r="BE367" s="1" t="s">
        <v>33</v>
      </c>
      <c r="BF367" s="6"/>
      <c r="BG367" s="6"/>
      <c r="BH367" s="1" t="s">
        <v>42</v>
      </c>
      <c r="BI367" s="1" t="s">
        <v>39</v>
      </c>
      <c r="BJ367" s="6"/>
      <c r="BK367" s="11"/>
      <c r="BL367" s="1" t="s">
        <v>43</v>
      </c>
      <c r="BM367" s="1" t="s">
        <v>44</v>
      </c>
      <c r="BN367" s="6"/>
      <c r="BO367" s="6"/>
      <c r="BP367" s="1" t="s">
        <v>45</v>
      </c>
      <c r="BQ367" s="1" t="s">
        <v>44</v>
      </c>
      <c r="BR367" s="6"/>
      <c r="BS367" s="6"/>
      <c r="BT367" s="1" t="s">
        <v>46</v>
      </c>
      <c r="BU367" s="1" t="s">
        <v>47</v>
      </c>
      <c r="BV367" s="6"/>
      <c r="BW367" s="6"/>
      <c r="BX367" s="1" t="s">
        <v>46</v>
      </c>
      <c r="BY367" s="1" t="s">
        <v>41</v>
      </c>
      <c r="BZ367" s="6"/>
      <c r="CA367" s="6"/>
      <c r="CB367" s="1" t="s">
        <v>46</v>
      </c>
      <c r="CC367" s="1" t="s">
        <v>48</v>
      </c>
      <c r="CD367" s="6"/>
      <c r="CE367" s="6"/>
      <c r="CF367" s="1" t="s">
        <v>46</v>
      </c>
      <c r="CG367" s="1" t="s">
        <v>48</v>
      </c>
      <c r="CH367" s="6"/>
      <c r="CI367" s="6"/>
      <c r="CJ367" s="1" t="s">
        <v>46</v>
      </c>
      <c r="CK367" s="1" t="s">
        <v>39</v>
      </c>
      <c r="CL367" s="6"/>
      <c r="CM367" s="6"/>
      <c r="CN367" s="1" t="s">
        <v>49</v>
      </c>
      <c r="CO367" s="1" t="s">
        <v>39</v>
      </c>
      <c r="CP367" s="6"/>
      <c r="CQ367" s="6"/>
      <c r="CR367" s="1" t="s">
        <v>50</v>
      </c>
      <c r="CS367" s="1" t="s">
        <v>51</v>
      </c>
      <c r="CT367" s="6"/>
      <c r="CU367" s="6"/>
      <c r="CV367" s="1" t="s">
        <v>50</v>
      </c>
      <c r="CW367" s="1" t="s">
        <v>39</v>
      </c>
      <c r="CX367" s="6"/>
      <c r="CY367" s="6"/>
      <c r="CZ367" s="1" t="s">
        <v>50</v>
      </c>
      <c r="DA367" s="1" t="s">
        <v>39</v>
      </c>
      <c r="DB367" s="6"/>
      <c r="DC367" s="6"/>
      <c r="DD367" s="1" t="s">
        <v>59</v>
      </c>
      <c r="DE367" s="1" t="s">
        <v>60</v>
      </c>
      <c r="DF367" s="6"/>
      <c r="DG367" s="6"/>
      <c r="DH367" s="1" t="s">
        <v>52</v>
      </c>
      <c r="DI367" s="1" t="s">
        <v>53</v>
      </c>
      <c r="DJ367" s="6"/>
      <c r="DK367" s="6"/>
      <c r="DL367" s="1" t="s">
        <v>31</v>
      </c>
      <c r="DM367" s="11"/>
    </row>
    <row r="368" spans="1:118" ht="15.75" customHeight="1" x14ac:dyDescent="0.25">
      <c r="A368" s="6">
        <v>367</v>
      </c>
      <c r="B368" s="6">
        <v>3</v>
      </c>
      <c r="C368" s="9" t="s">
        <v>309</v>
      </c>
      <c r="D368" s="8" t="s">
        <v>373</v>
      </c>
      <c r="E368" s="6">
        <v>529.94899999999996</v>
      </c>
      <c r="F368" s="6">
        <v>143.786</v>
      </c>
      <c r="G368" s="6">
        <v>381.339</v>
      </c>
      <c r="H368" s="10">
        <v>304.88628</v>
      </c>
      <c r="I368" s="3">
        <f t="shared" si="16"/>
        <v>686.22528</v>
      </c>
      <c r="J368" s="3">
        <f t="shared" si="15"/>
        <v>0</v>
      </c>
      <c r="K368" s="3">
        <f t="shared" si="17"/>
        <v>686.22528</v>
      </c>
      <c r="L368" s="1" t="s">
        <v>28</v>
      </c>
      <c r="M368" s="1" t="s">
        <v>29</v>
      </c>
      <c r="N368" s="6"/>
      <c r="O368" s="6"/>
      <c r="P368" s="1" t="s">
        <v>30</v>
      </c>
      <c r="Q368" s="1" t="s">
        <v>34</v>
      </c>
      <c r="R368" s="6"/>
      <c r="S368" s="6"/>
      <c r="T368" s="1" t="s">
        <v>30</v>
      </c>
      <c r="U368" s="1" t="s">
        <v>32</v>
      </c>
      <c r="V368" s="6"/>
      <c r="W368" s="6"/>
      <c r="X368" s="6" t="s">
        <v>30</v>
      </c>
      <c r="Y368" s="6" t="s">
        <v>33</v>
      </c>
      <c r="Z368" s="6"/>
      <c r="AA368" s="6"/>
      <c r="AB368" s="1" t="s">
        <v>30</v>
      </c>
      <c r="AC368" s="1" t="s">
        <v>34</v>
      </c>
      <c r="AD368" s="6"/>
      <c r="AE368" s="6"/>
      <c r="AF368" s="1" t="s">
        <v>35</v>
      </c>
      <c r="AG368" s="1" t="s">
        <v>29</v>
      </c>
      <c r="AH368" s="6"/>
      <c r="AI368" s="6"/>
      <c r="AJ368" s="1" t="s">
        <v>36</v>
      </c>
      <c r="AK368" s="1" t="s">
        <v>37</v>
      </c>
      <c r="AL368" s="6"/>
      <c r="AM368" s="6"/>
      <c r="AN368" s="1" t="s">
        <v>38</v>
      </c>
      <c r="AO368" s="1" t="s">
        <v>39</v>
      </c>
      <c r="AP368" s="6"/>
      <c r="AQ368" s="6"/>
      <c r="AR368" s="1" t="s">
        <v>40</v>
      </c>
      <c r="AS368" s="1" t="s">
        <v>41</v>
      </c>
      <c r="AT368" s="6"/>
      <c r="AU368" s="6"/>
      <c r="AV368" s="6"/>
      <c r="AW368" s="6"/>
      <c r="AX368" s="6"/>
      <c r="AY368" s="6"/>
      <c r="AZ368" s="1" t="s">
        <v>42</v>
      </c>
      <c r="BA368" s="1" t="s">
        <v>39</v>
      </c>
      <c r="BB368" s="6"/>
      <c r="BC368" s="6"/>
      <c r="BD368" s="1" t="s">
        <v>42</v>
      </c>
      <c r="BE368" s="1" t="s">
        <v>33</v>
      </c>
      <c r="BF368" s="6"/>
      <c r="BG368" s="6"/>
      <c r="BH368" s="1" t="s">
        <v>42</v>
      </c>
      <c r="BI368" s="1" t="s">
        <v>39</v>
      </c>
      <c r="BJ368" s="6"/>
      <c r="BK368" s="11"/>
      <c r="BL368" s="1" t="s">
        <v>43</v>
      </c>
      <c r="BM368" s="1" t="s">
        <v>44</v>
      </c>
      <c r="BN368" s="6"/>
      <c r="BO368" s="6"/>
      <c r="BP368" s="1" t="s">
        <v>45</v>
      </c>
      <c r="BQ368" s="1" t="s">
        <v>44</v>
      </c>
      <c r="BR368" s="6"/>
      <c r="BS368" s="6"/>
      <c r="BT368" s="1" t="s">
        <v>46</v>
      </c>
      <c r="BU368" s="1" t="s">
        <v>47</v>
      </c>
      <c r="BV368" s="6"/>
      <c r="BW368" s="6"/>
      <c r="BX368" s="1" t="s">
        <v>46</v>
      </c>
      <c r="BY368" s="1" t="s">
        <v>41</v>
      </c>
      <c r="BZ368" s="6"/>
      <c r="CA368" s="6"/>
      <c r="CB368" s="1" t="s">
        <v>46</v>
      </c>
      <c r="CC368" s="1" t="s">
        <v>48</v>
      </c>
      <c r="CD368" s="6"/>
      <c r="CE368" s="6"/>
      <c r="CF368" s="1" t="s">
        <v>46</v>
      </c>
      <c r="CG368" s="1" t="s">
        <v>48</v>
      </c>
      <c r="CH368" s="6"/>
      <c r="CI368" s="6"/>
      <c r="CJ368" s="1" t="s">
        <v>46</v>
      </c>
      <c r="CK368" s="1" t="s">
        <v>39</v>
      </c>
      <c r="CL368" s="6"/>
      <c r="CM368" s="6"/>
      <c r="CN368" s="1" t="s">
        <v>49</v>
      </c>
      <c r="CO368" s="1" t="s">
        <v>39</v>
      </c>
      <c r="CP368" s="6"/>
      <c r="CQ368" s="6"/>
      <c r="CR368" s="1" t="s">
        <v>50</v>
      </c>
      <c r="CS368" s="1" t="s">
        <v>51</v>
      </c>
      <c r="CT368" s="6"/>
      <c r="CU368" s="6"/>
      <c r="CV368" s="1" t="s">
        <v>50</v>
      </c>
      <c r="CW368" s="1" t="s">
        <v>39</v>
      </c>
      <c r="CX368" s="6"/>
      <c r="CY368" s="6"/>
      <c r="CZ368" s="1" t="s">
        <v>50</v>
      </c>
      <c r="DA368" s="1" t="s">
        <v>39</v>
      </c>
      <c r="DB368" s="6"/>
      <c r="DC368" s="6"/>
      <c r="DD368" s="1" t="s">
        <v>59</v>
      </c>
      <c r="DE368" s="1" t="s">
        <v>60</v>
      </c>
      <c r="DF368" s="6"/>
      <c r="DG368" s="6"/>
      <c r="DH368" s="1" t="s">
        <v>52</v>
      </c>
      <c r="DI368" s="1" t="s">
        <v>53</v>
      </c>
      <c r="DJ368" s="6"/>
      <c r="DK368" s="6"/>
      <c r="DL368" s="1" t="s">
        <v>31</v>
      </c>
      <c r="DM368" s="11"/>
    </row>
    <row r="369" spans="1:117" ht="15.75" customHeight="1" x14ac:dyDescent="0.25">
      <c r="A369" s="6">
        <v>368</v>
      </c>
      <c r="B369" s="6">
        <v>3</v>
      </c>
      <c r="C369" s="9" t="s">
        <v>310</v>
      </c>
      <c r="D369" s="8" t="s">
        <v>373</v>
      </c>
      <c r="E369" s="6">
        <v>597.23299999999995</v>
      </c>
      <c r="F369" s="6">
        <v>85.935000000000002</v>
      </c>
      <c r="G369" s="6">
        <v>459.25200000000001</v>
      </c>
      <c r="H369" s="10">
        <v>600.49091999999996</v>
      </c>
      <c r="I369" s="3">
        <f t="shared" si="16"/>
        <v>1059.7429199999999</v>
      </c>
      <c r="J369" s="3">
        <f t="shared" si="15"/>
        <v>0</v>
      </c>
      <c r="K369" s="3">
        <f t="shared" si="17"/>
        <v>1059.7429199999999</v>
      </c>
      <c r="L369" s="1" t="s">
        <v>28</v>
      </c>
      <c r="M369" s="1" t="s">
        <v>29</v>
      </c>
      <c r="N369" s="6"/>
      <c r="O369" s="6"/>
      <c r="P369" s="1" t="s">
        <v>30</v>
      </c>
      <c r="Q369" s="1" t="s">
        <v>34</v>
      </c>
      <c r="R369" s="6"/>
      <c r="S369" s="6"/>
      <c r="T369" s="1" t="s">
        <v>30</v>
      </c>
      <c r="U369" s="1" t="s">
        <v>32</v>
      </c>
      <c r="V369" s="6"/>
      <c r="W369" s="6"/>
      <c r="X369" s="6" t="s">
        <v>30</v>
      </c>
      <c r="Y369" s="6" t="s">
        <v>33</v>
      </c>
      <c r="Z369" s="6"/>
      <c r="AA369" s="6"/>
      <c r="AB369" s="1" t="s">
        <v>30</v>
      </c>
      <c r="AC369" s="1" t="s">
        <v>34</v>
      </c>
      <c r="AD369" s="6"/>
      <c r="AE369" s="6"/>
      <c r="AF369" s="1" t="s">
        <v>35</v>
      </c>
      <c r="AG369" s="1" t="s">
        <v>29</v>
      </c>
      <c r="AH369" s="6"/>
      <c r="AI369" s="6"/>
      <c r="AJ369" s="1" t="s">
        <v>36</v>
      </c>
      <c r="AK369" s="1" t="s">
        <v>37</v>
      </c>
      <c r="AL369" s="6"/>
      <c r="AM369" s="6"/>
      <c r="AN369" s="1" t="s">
        <v>38</v>
      </c>
      <c r="AO369" s="1" t="s">
        <v>39</v>
      </c>
      <c r="AP369" s="6"/>
      <c r="AQ369" s="6"/>
      <c r="AR369" s="1" t="s">
        <v>40</v>
      </c>
      <c r="AS369" s="1" t="s">
        <v>41</v>
      </c>
      <c r="AT369" s="6"/>
      <c r="AU369" s="6"/>
      <c r="AV369" s="6"/>
      <c r="AW369" s="6"/>
      <c r="AX369" s="6"/>
      <c r="AY369" s="6"/>
      <c r="AZ369" s="1" t="s">
        <v>42</v>
      </c>
      <c r="BA369" s="1" t="s">
        <v>39</v>
      </c>
      <c r="BB369" s="6"/>
      <c r="BC369" s="6"/>
      <c r="BD369" s="1" t="s">
        <v>42</v>
      </c>
      <c r="BE369" s="1" t="s">
        <v>33</v>
      </c>
      <c r="BF369" s="6"/>
      <c r="BG369" s="6"/>
      <c r="BH369" s="1" t="s">
        <v>42</v>
      </c>
      <c r="BI369" s="1" t="s">
        <v>39</v>
      </c>
      <c r="BJ369" s="6"/>
      <c r="BK369" s="11"/>
      <c r="BL369" s="1" t="s">
        <v>43</v>
      </c>
      <c r="BM369" s="1" t="s">
        <v>44</v>
      </c>
      <c r="BN369" s="6"/>
      <c r="BO369" s="6"/>
      <c r="BP369" s="1" t="s">
        <v>45</v>
      </c>
      <c r="BQ369" s="1" t="s">
        <v>44</v>
      </c>
      <c r="BR369" s="6"/>
      <c r="BS369" s="6"/>
      <c r="BT369" s="1" t="s">
        <v>46</v>
      </c>
      <c r="BU369" s="1" t="s">
        <v>47</v>
      </c>
      <c r="BV369" s="6"/>
      <c r="BW369" s="6"/>
      <c r="BX369" s="1" t="s">
        <v>46</v>
      </c>
      <c r="BY369" s="1" t="s">
        <v>41</v>
      </c>
      <c r="BZ369" s="6"/>
      <c r="CA369" s="6"/>
      <c r="CB369" s="1" t="s">
        <v>46</v>
      </c>
      <c r="CC369" s="1" t="s">
        <v>48</v>
      </c>
      <c r="CD369" s="6"/>
      <c r="CE369" s="6"/>
      <c r="CF369" s="1" t="s">
        <v>46</v>
      </c>
      <c r="CG369" s="1" t="s">
        <v>48</v>
      </c>
      <c r="CH369" s="6"/>
      <c r="CI369" s="6"/>
      <c r="CJ369" s="1" t="s">
        <v>46</v>
      </c>
      <c r="CK369" s="1" t="s">
        <v>39</v>
      </c>
      <c r="CL369" s="6"/>
      <c r="CM369" s="6"/>
      <c r="CN369" s="1" t="s">
        <v>49</v>
      </c>
      <c r="CO369" s="1" t="s">
        <v>39</v>
      </c>
      <c r="CP369" s="6"/>
      <c r="CQ369" s="6"/>
      <c r="CR369" s="1" t="s">
        <v>50</v>
      </c>
      <c r="CS369" s="1" t="s">
        <v>51</v>
      </c>
      <c r="CT369" s="6"/>
      <c r="CU369" s="6"/>
      <c r="CV369" s="1" t="s">
        <v>50</v>
      </c>
      <c r="CW369" s="1" t="s">
        <v>39</v>
      </c>
      <c r="CX369" s="6"/>
      <c r="CY369" s="6"/>
      <c r="CZ369" s="1" t="s">
        <v>50</v>
      </c>
      <c r="DA369" s="1" t="s">
        <v>39</v>
      </c>
      <c r="DB369" s="6"/>
      <c r="DC369" s="6"/>
      <c r="DD369" s="1" t="s">
        <v>59</v>
      </c>
      <c r="DE369" s="1" t="s">
        <v>60</v>
      </c>
      <c r="DF369" s="6"/>
      <c r="DG369" s="6"/>
      <c r="DH369" s="1" t="s">
        <v>52</v>
      </c>
      <c r="DI369" s="1" t="s">
        <v>53</v>
      </c>
      <c r="DJ369" s="6"/>
      <c r="DK369" s="6"/>
      <c r="DL369" s="1" t="s">
        <v>31</v>
      </c>
      <c r="DM369" s="11"/>
    </row>
    <row r="370" spans="1:117" ht="15.75" customHeight="1" x14ac:dyDescent="0.25">
      <c r="A370" s="6">
        <v>369</v>
      </c>
      <c r="B370" s="6">
        <v>3</v>
      </c>
      <c r="C370" s="9" t="s">
        <v>311</v>
      </c>
      <c r="D370" s="8" t="s">
        <v>373</v>
      </c>
      <c r="E370" s="6">
        <v>71.320999999999998</v>
      </c>
      <c r="F370" s="6">
        <v>16.094000000000001</v>
      </c>
      <c r="G370" s="6">
        <v>54.735999999999997</v>
      </c>
      <c r="H370" s="10">
        <v>46.762320000000003</v>
      </c>
      <c r="I370" s="3">
        <f t="shared" si="16"/>
        <v>101.49832000000001</v>
      </c>
      <c r="J370" s="3">
        <f t="shared" si="15"/>
        <v>0</v>
      </c>
      <c r="K370" s="3">
        <f t="shared" si="17"/>
        <v>101.49832000000001</v>
      </c>
      <c r="L370" s="1" t="s">
        <v>28</v>
      </c>
      <c r="M370" s="1" t="s">
        <v>29</v>
      </c>
      <c r="N370" s="6"/>
      <c r="O370" s="6"/>
      <c r="P370" s="1" t="s">
        <v>30</v>
      </c>
      <c r="Q370" s="1" t="s">
        <v>34</v>
      </c>
      <c r="R370" s="6"/>
      <c r="S370" s="6"/>
      <c r="T370" s="1" t="s">
        <v>30</v>
      </c>
      <c r="U370" s="1" t="s">
        <v>32</v>
      </c>
      <c r="V370" s="6"/>
      <c r="W370" s="6"/>
      <c r="X370" s="6" t="s">
        <v>30</v>
      </c>
      <c r="Y370" s="6" t="s">
        <v>33</v>
      </c>
      <c r="Z370" s="6"/>
      <c r="AA370" s="6"/>
      <c r="AB370" s="1" t="s">
        <v>30</v>
      </c>
      <c r="AC370" s="1" t="s">
        <v>34</v>
      </c>
      <c r="AD370" s="6"/>
      <c r="AE370" s="6"/>
      <c r="AF370" s="1" t="s">
        <v>35</v>
      </c>
      <c r="AG370" s="1" t="s">
        <v>29</v>
      </c>
      <c r="AH370" s="6"/>
      <c r="AI370" s="6"/>
      <c r="AJ370" s="1" t="s">
        <v>36</v>
      </c>
      <c r="AK370" s="1" t="s">
        <v>37</v>
      </c>
      <c r="AL370" s="6"/>
      <c r="AM370" s="6"/>
      <c r="AN370" s="1" t="s">
        <v>38</v>
      </c>
      <c r="AO370" s="1" t="s">
        <v>39</v>
      </c>
      <c r="AP370" s="6"/>
      <c r="AQ370" s="6"/>
      <c r="AR370" s="1" t="s">
        <v>40</v>
      </c>
      <c r="AS370" s="1" t="s">
        <v>41</v>
      </c>
      <c r="AT370" s="6"/>
      <c r="AU370" s="6"/>
      <c r="AV370" s="6"/>
      <c r="AW370" s="6"/>
      <c r="AX370" s="6"/>
      <c r="AY370" s="6"/>
      <c r="AZ370" s="1" t="s">
        <v>42</v>
      </c>
      <c r="BA370" s="1" t="s">
        <v>39</v>
      </c>
      <c r="BB370" s="6"/>
      <c r="BC370" s="6"/>
      <c r="BD370" s="1" t="s">
        <v>42</v>
      </c>
      <c r="BE370" s="1" t="s">
        <v>33</v>
      </c>
      <c r="BF370" s="6"/>
      <c r="BG370" s="6"/>
      <c r="BH370" s="1" t="s">
        <v>42</v>
      </c>
      <c r="BI370" s="1" t="s">
        <v>39</v>
      </c>
      <c r="BJ370" s="6"/>
      <c r="BK370" s="11"/>
      <c r="BL370" s="1" t="s">
        <v>43</v>
      </c>
      <c r="BM370" s="1" t="s">
        <v>44</v>
      </c>
      <c r="BN370" s="6"/>
      <c r="BO370" s="6"/>
      <c r="BP370" s="1" t="s">
        <v>45</v>
      </c>
      <c r="BQ370" s="1" t="s">
        <v>44</v>
      </c>
      <c r="BR370" s="6"/>
      <c r="BS370" s="6"/>
      <c r="BT370" s="1" t="s">
        <v>46</v>
      </c>
      <c r="BU370" s="1" t="s">
        <v>47</v>
      </c>
      <c r="BV370" s="6"/>
      <c r="BW370" s="6"/>
      <c r="BX370" s="1" t="s">
        <v>46</v>
      </c>
      <c r="BY370" s="1" t="s">
        <v>41</v>
      </c>
      <c r="BZ370" s="6"/>
      <c r="CA370" s="6"/>
      <c r="CB370" s="1" t="s">
        <v>46</v>
      </c>
      <c r="CC370" s="1" t="s">
        <v>48</v>
      </c>
      <c r="CD370" s="6"/>
      <c r="CE370" s="6"/>
      <c r="CF370" s="1" t="s">
        <v>46</v>
      </c>
      <c r="CG370" s="1" t="s">
        <v>48</v>
      </c>
      <c r="CH370" s="6"/>
      <c r="CI370" s="6"/>
      <c r="CJ370" s="1" t="s">
        <v>46</v>
      </c>
      <c r="CK370" s="1" t="s">
        <v>39</v>
      </c>
      <c r="CL370" s="6"/>
      <c r="CM370" s="6"/>
      <c r="CN370" s="1" t="s">
        <v>49</v>
      </c>
      <c r="CO370" s="1" t="s">
        <v>39</v>
      </c>
      <c r="CP370" s="6"/>
      <c r="CQ370" s="6"/>
      <c r="CR370" s="1" t="s">
        <v>50</v>
      </c>
      <c r="CS370" s="1" t="s">
        <v>51</v>
      </c>
      <c r="CT370" s="6"/>
      <c r="CU370" s="6"/>
      <c r="CV370" s="1" t="s">
        <v>50</v>
      </c>
      <c r="CW370" s="1" t="s">
        <v>39</v>
      </c>
      <c r="CX370" s="6"/>
      <c r="CY370" s="6"/>
      <c r="CZ370" s="1" t="s">
        <v>50</v>
      </c>
      <c r="DA370" s="1" t="s">
        <v>39</v>
      </c>
      <c r="DB370" s="6"/>
      <c r="DC370" s="6"/>
      <c r="DD370" s="1" t="s">
        <v>59</v>
      </c>
      <c r="DE370" s="1" t="s">
        <v>60</v>
      </c>
      <c r="DF370" s="6"/>
      <c r="DG370" s="6"/>
      <c r="DH370" s="1" t="s">
        <v>52</v>
      </c>
      <c r="DI370" s="1" t="s">
        <v>53</v>
      </c>
      <c r="DJ370" s="6"/>
      <c r="DK370" s="6"/>
      <c r="DL370" s="1" t="s">
        <v>31</v>
      </c>
      <c r="DM370" s="11"/>
    </row>
    <row r="371" spans="1:117" ht="15.75" customHeight="1" x14ac:dyDescent="0.25">
      <c r="A371" s="6">
        <v>370</v>
      </c>
      <c r="B371" s="6">
        <v>3</v>
      </c>
      <c r="C371" s="9" t="s">
        <v>494</v>
      </c>
      <c r="D371" s="8" t="s">
        <v>373</v>
      </c>
      <c r="E371" s="6">
        <v>20.640999999999998</v>
      </c>
      <c r="F371" s="6">
        <v>19.891999999999999</v>
      </c>
      <c r="G371" s="6">
        <v>0.749</v>
      </c>
      <c r="H371" s="10">
        <v>47.256959999999999</v>
      </c>
      <c r="I371" s="3">
        <f t="shared" si="16"/>
        <v>48.005960000000002</v>
      </c>
      <c r="J371" s="3">
        <f t="shared" si="15"/>
        <v>0</v>
      </c>
      <c r="K371" s="3">
        <f t="shared" si="17"/>
        <v>48.005960000000002</v>
      </c>
      <c r="L371" s="1" t="s">
        <v>28</v>
      </c>
      <c r="M371" s="1" t="s">
        <v>29</v>
      </c>
      <c r="N371" s="6"/>
      <c r="O371" s="6"/>
      <c r="P371" s="1" t="s">
        <v>30</v>
      </c>
      <c r="Q371" s="1" t="s">
        <v>34</v>
      </c>
      <c r="R371" s="6"/>
      <c r="S371" s="6"/>
      <c r="T371" s="1" t="s">
        <v>30</v>
      </c>
      <c r="U371" s="1" t="s">
        <v>32</v>
      </c>
      <c r="V371" s="6"/>
      <c r="W371" s="6"/>
      <c r="X371" s="6" t="s">
        <v>30</v>
      </c>
      <c r="Y371" s="6" t="s">
        <v>33</v>
      </c>
      <c r="Z371" s="6"/>
      <c r="AA371" s="6"/>
      <c r="AB371" s="1" t="s">
        <v>30</v>
      </c>
      <c r="AC371" s="1" t="s">
        <v>34</v>
      </c>
      <c r="AD371" s="6"/>
      <c r="AE371" s="6"/>
      <c r="AF371" s="1" t="s">
        <v>35</v>
      </c>
      <c r="AG371" s="1" t="s">
        <v>29</v>
      </c>
      <c r="AH371" s="6"/>
      <c r="AI371" s="6"/>
      <c r="AJ371" s="1" t="s">
        <v>36</v>
      </c>
      <c r="AK371" s="1" t="s">
        <v>37</v>
      </c>
      <c r="AL371" s="6"/>
      <c r="AM371" s="6"/>
      <c r="AN371" s="1" t="s">
        <v>38</v>
      </c>
      <c r="AO371" s="1" t="s">
        <v>39</v>
      </c>
      <c r="AP371" s="6"/>
      <c r="AQ371" s="6"/>
      <c r="AR371" s="1" t="s">
        <v>40</v>
      </c>
      <c r="AS371" s="1" t="s">
        <v>41</v>
      </c>
      <c r="AT371" s="6"/>
      <c r="AU371" s="6"/>
      <c r="AV371" s="6"/>
      <c r="AW371" s="6"/>
      <c r="AX371" s="6"/>
      <c r="AY371" s="6"/>
      <c r="AZ371" s="1" t="s">
        <v>42</v>
      </c>
      <c r="BA371" s="1" t="s">
        <v>39</v>
      </c>
      <c r="BB371" s="6"/>
      <c r="BC371" s="6"/>
      <c r="BD371" s="1" t="s">
        <v>42</v>
      </c>
      <c r="BE371" s="1" t="s">
        <v>33</v>
      </c>
      <c r="BF371" s="6"/>
      <c r="BG371" s="6"/>
      <c r="BH371" s="1" t="s">
        <v>42</v>
      </c>
      <c r="BI371" s="1" t="s">
        <v>39</v>
      </c>
      <c r="BJ371" s="6"/>
      <c r="BK371" s="11"/>
      <c r="BL371" s="1" t="s">
        <v>43</v>
      </c>
      <c r="BM371" s="1" t="s">
        <v>44</v>
      </c>
      <c r="BN371" s="6"/>
      <c r="BO371" s="6"/>
      <c r="BP371" s="1" t="s">
        <v>45</v>
      </c>
      <c r="BQ371" s="1" t="s">
        <v>44</v>
      </c>
      <c r="BR371" s="6"/>
      <c r="BS371" s="6"/>
      <c r="BT371" s="1" t="s">
        <v>46</v>
      </c>
      <c r="BU371" s="1" t="s">
        <v>47</v>
      </c>
      <c r="BV371" s="6"/>
      <c r="BW371" s="6"/>
      <c r="BX371" s="1" t="s">
        <v>46</v>
      </c>
      <c r="BY371" s="1" t="s">
        <v>41</v>
      </c>
      <c r="BZ371" s="6"/>
      <c r="CA371" s="6"/>
      <c r="CB371" s="1" t="s">
        <v>46</v>
      </c>
      <c r="CC371" s="1" t="s">
        <v>48</v>
      </c>
      <c r="CD371" s="6"/>
      <c r="CE371" s="6"/>
      <c r="CF371" s="1" t="s">
        <v>46</v>
      </c>
      <c r="CG371" s="1" t="s">
        <v>48</v>
      </c>
      <c r="CH371" s="6"/>
      <c r="CI371" s="6"/>
      <c r="CJ371" s="1" t="s">
        <v>46</v>
      </c>
      <c r="CK371" s="1" t="s">
        <v>39</v>
      </c>
      <c r="CL371" s="6"/>
      <c r="CM371" s="6"/>
      <c r="CN371" s="1" t="s">
        <v>49</v>
      </c>
      <c r="CO371" s="1" t="s">
        <v>39</v>
      </c>
      <c r="CP371" s="6"/>
      <c r="CQ371" s="6"/>
      <c r="CR371" s="1" t="s">
        <v>50</v>
      </c>
      <c r="CS371" s="1" t="s">
        <v>51</v>
      </c>
      <c r="CT371" s="6"/>
      <c r="CU371" s="6"/>
      <c r="CV371" s="1" t="s">
        <v>50</v>
      </c>
      <c r="CW371" s="1" t="s">
        <v>39</v>
      </c>
      <c r="CX371" s="6"/>
      <c r="CY371" s="6"/>
      <c r="CZ371" s="1" t="s">
        <v>50</v>
      </c>
      <c r="DA371" s="1" t="s">
        <v>39</v>
      </c>
      <c r="DB371" s="6"/>
      <c r="DC371" s="6"/>
      <c r="DD371" s="1" t="s">
        <v>59</v>
      </c>
      <c r="DE371" s="1" t="s">
        <v>60</v>
      </c>
      <c r="DF371" s="6"/>
      <c r="DG371" s="6"/>
      <c r="DH371" s="1" t="s">
        <v>52</v>
      </c>
      <c r="DI371" s="1" t="s">
        <v>53</v>
      </c>
      <c r="DJ371" s="6"/>
      <c r="DK371" s="6"/>
      <c r="DL371" s="1" t="s">
        <v>31</v>
      </c>
      <c r="DM371" s="11"/>
    </row>
    <row r="372" spans="1:117" s="12" customFormat="1" ht="15.75" customHeight="1" x14ac:dyDescent="0.25">
      <c r="A372" s="6">
        <v>371</v>
      </c>
      <c r="B372" s="6">
        <v>3</v>
      </c>
      <c r="C372" s="9" t="s">
        <v>495</v>
      </c>
      <c r="D372" s="8" t="s">
        <v>373</v>
      </c>
      <c r="E372" s="6">
        <v>4.5650000000000004</v>
      </c>
      <c r="F372" s="6">
        <v>1.766</v>
      </c>
      <c r="G372" s="6">
        <v>2.7989999999999999</v>
      </c>
      <c r="H372" s="10">
        <v>13.27716</v>
      </c>
      <c r="I372" s="3">
        <f t="shared" si="16"/>
        <v>16.076160000000002</v>
      </c>
      <c r="J372" s="3">
        <f t="shared" si="15"/>
        <v>0</v>
      </c>
      <c r="K372" s="3">
        <f t="shared" si="17"/>
        <v>16.076160000000002</v>
      </c>
      <c r="L372" s="1" t="s">
        <v>28</v>
      </c>
      <c r="M372" s="1" t="s">
        <v>29</v>
      </c>
      <c r="N372" s="6"/>
      <c r="O372" s="6"/>
      <c r="P372" s="1" t="s">
        <v>30</v>
      </c>
      <c r="Q372" s="1" t="s">
        <v>34</v>
      </c>
      <c r="R372" s="6"/>
      <c r="S372" s="6"/>
      <c r="T372" s="1" t="s">
        <v>30</v>
      </c>
      <c r="U372" s="1" t="s">
        <v>32</v>
      </c>
      <c r="V372" s="6"/>
      <c r="W372" s="6"/>
      <c r="X372" s="6" t="s">
        <v>30</v>
      </c>
      <c r="Y372" s="6" t="s">
        <v>33</v>
      </c>
      <c r="Z372" s="6"/>
      <c r="AA372" s="6"/>
      <c r="AB372" s="1" t="s">
        <v>30</v>
      </c>
      <c r="AC372" s="1" t="s">
        <v>34</v>
      </c>
      <c r="AD372" s="6"/>
      <c r="AE372" s="6"/>
      <c r="AF372" s="1" t="s">
        <v>35</v>
      </c>
      <c r="AG372" s="1" t="s">
        <v>29</v>
      </c>
      <c r="AH372" s="6"/>
      <c r="AI372" s="6"/>
      <c r="AJ372" s="1" t="s">
        <v>36</v>
      </c>
      <c r="AK372" s="1" t="s">
        <v>37</v>
      </c>
      <c r="AL372" s="6"/>
      <c r="AM372" s="6"/>
      <c r="AN372" s="1" t="s">
        <v>38</v>
      </c>
      <c r="AO372" s="1" t="s">
        <v>39</v>
      </c>
      <c r="AP372" s="6"/>
      <c r="AQ372" s="6"/>
      <c r="AR372" s="1" t="s">
        <v>40</v>
      </c>
      <c r="AS372" s="1" t="s">
        <v>41</v>
      </c>
      <c r="AT372" s="6"/>
      <c r="AU372" s="6"/>
      <c r="AV372" s="6"/>
      <c r="AW372" s="6"/>
      <c r="AX372" s="6"/>
      <c r="AY372" s="6"/>
      <c r="AZ372" s="1" t="s">
        <v>42</v>
      </c>
      <c r="BA372" s="1" t="s">
        <v>39</v>
      </c>
      <c r="BB372" s="6"/>
      <c r="BC372" s="6"/>
      <c r="BD372" s="1" t="s">
        <v>42</v>
      </c>
      <c r="BE372" s="1" t="s">
        <v>33</v>
      </c>
      <c r="BF372" s="6"/>
      <c r="BG372" s="6"/>
      <c r="BH372" s="1" t="s">
        <v>42</v>
      </c>
      <c r="BI372" s="1" t="s">
        <v>39</v>
      </c>
      <c r="BJ372" s="6"/>
      <c r="BK372" s="11"/>
      <c r="BL372" s="1" t="s">
        <v>43</v>
      </c>
      <c r="BM372" s="1" t="s">
        <v>44</v>
      </c>
      <c r="BN372" s="6"/>
      <c r="BO372" s="6"/>
      <c r="BP372" s="1" t="s">
        <v>45</v>
      </c>
      <c r="BQ372" s="1" t="s">
        <v>44</v>
      </c>
      <c r="BR372" s="6"/>
      <c r="BS372" s="6"/>
      <c r="BT372" s="1" t="s">
        <v>46</v>
      </c>
      <c r="BU372" s="1" t="s">
        <v>47</v>
      </c>
      <c r="BV372" s="6"/>
      <c r="BW372" s="6"/>
      <c r="BX372" s="1" t="s">
        <v>46</v>
      </c>
      <c r="BY372" s="1" t="s">
        <v>41</v>
      </c>
      <c r="BZ372" s="6"/>
      <c r="CA372" s="6"/>
      <c r="CB372" s="1" t="s">
        <v>46</v>
      </c>
      <c r="CC372" s="1" t="s">
        <v>48</v>
      </c>
      <c r="CD372" s="6"/>
      <c r="CE372" s="6"/>
      <c r="CF372" s="1" t="s">
        <v>46</v>
      </c>
      <c r="CG372" s="1" t="s">
        <v>48</v>
      </c>
      <c r="CH372" s="6"/>
      <c r="CI372" s="6"/>
      <c r="CJ372" s="1" t="s">
        <v>46</v>
      </c>
      <c r="CK372" s="1" t="s">
        <v>39</v>
      </c>
      <c r="CL372" s="6"/>
      <c r="CM372" s="6"/>
      <c r="CN372" s="1" t="s">
        <v>49</v>
      </c>
      <c r="CO372" s="1" t="s">
        <v>39</v>
      </c>
      <c r="CP372" s="6"/>
      <c r="CQ372" s="6"/>
      <c r="CR372" s="1" t="s">
        <v>50</v>
      </c>
      <c r="CS372" s="1" t="s">
        <v>51</v>
      </c>
      <c r="CT372" s="6"/>
      <c r="CU372" s="6"/>
      <c r="CV372" s="1" t="s">
        <v>50</v>
      </c>
      <c r="CW372" s="1" t="s">
        <v>39</v>
      </c>
      <c r="CX372" s="6"/>
      <c r="CY372" s="6"/>
      <c r="CZ372" s="1" t="s">
        <v>50</v>
      </c>
      <c r="DA372" s="1" t="s">
        <v>39</v>
      </c>
      <c r="DB372" s="6"/>
      <c r="DC372" s="6"/>
      <c r="DD372" s="1" t="s">
        <v>59</v>
      </c>
      <c r="DE372" s="1" t="s">
        <v>60</v>
      </c>
      <c r="DF372" s="6"/>
      <c r="DG372" s="6"/>
      <c r="DH372" s="1" t="s">
        <v>52</v>
      </c>
      <c r="DI372" s="1" t="s">
        <v>53</v>
      </c>
      <c r="DJ372" s="6"/>
      <c r="DK372" s="6"/>
      <c r="DL372" s="1" t="s">
        <v>31</v>
      </c>
      <c r="DM372" s="11"/>
    </row>
    <row r="373" spans="1:117" s="34" customFormat="1" ht="15.75" customHeight="1" x14ac:dyDescent="0.25">
      <c r="A373" s="27">
        <v>372</v>
      </c>
      <c r="B373" s="27">
        <v>3</v>
      </c>
      <c r="C373" s="28" t="s">
        <v>312</v>
      </c>
      <c r="D373" s="29" t="s">
        <v>373</v>
      </c>
      <c r="E373" s="27">
        <v>-110.27800000000001</v>
      </c>
      <c r="F373" s="27">
        <v>1.9630000000000001</v>
      </c>
      <c r="G373" s="27">
        <v>-112.214</v>
      </c>
      <c r="H373" s="30">
        <v>23.695799999999998</v>
      </c>
      <c r="I373" s="31">
        <f t="shared" si="16"/>
        <v>-88.518200000000007</v>
      </c>
      <c r="J373" s="31">
        <f t="shared" si="15"/>
        <v>0</v>
      </c>
      <c r="K373" s="3">
        <f t="shared" si="17"/>
        <v>-88.518200000000007</v>
      </c>
      <c r="L373" s="32" t="s">
        <v>28</v>
      </c>
      <c r="M373" s="32" t="s">
        <v>29</v>
      </c>
      <c r="N373" s="27"/>
      <c r="O373" s="27"/>
      <c r="P373" s="32" t="s">
        <v>30</v>
      </c>
      <c r="Q373" s="32" t="s">
        <v>34</v>
      </c>
      <c r="R373" s="27"/>
      <c r="S373" s="27"/>
      <c r="T373" s="32" t="s">
        <v>30</v>
      </c>
      <c r="U373" s="32" t="s">
        <v>32</v>
      </c>
      <c r="V373" s="27"/>
      <c r="W373" s="27"/>
      <c r="X373" s="27" t="s">
        <v>30</v>
      </c>
      <c r="Y373" s="27" t="s">
        <v>33</v>
      </c>
      <c r="Z373" s="27"/>
      <c r="AA373" s="27"/>
      <c r="AB373" s="32" t="s">
        <v>30</v>
      </c>
      <c r="AC373" s="32" t="s">
        <v>34</v>
      </c>
      <c r="AD373" s="27"/>
      <c r="AE373" s="27"/>
      <c r="AF373" s="32" t="s">
        <v>35</v>
      </c>
      <c r="AG373" s="32" t="s">
        <v>29</v>
      </c>
      <c r="AH373" s="27"/>
      <c r="AI373" s="27"/>
      <c r="AJ373" s="32" t="s">
        <v>36</v>
      </c>
      <c r="AK373" s="32" t="s">
        <v>37</v>
      </c>
      <c r="AL373" s="27"/>
      <c r="AM373" s="27"/>
      <c r="AN373" s="32" t="s">
        <v>38</v>
      </c>
      <c r="AO373" s="32" t="s">
        <v>39</v>
      </c>
      <c r="AP373" s="27"/>
      <c r="AQ373" s="27"/>
      <c r="AR373" s="32" t="s">
        <v>40</v>
      </c>
      <c r="AS373" s="32" t="s">
        <v>41</v>
      </c>
      <c r="AT373" s="27"/>
      <c r="AU373" s="27"/>
      <c r="AV373" s="27"/>
      <c r="AW373" s="27"/>
      <c r="AX373" s="27"/>
      <c r="AY373" s="27"/>
      <c r="AZ373" s="32" t="s">
        <v>42</v>
      </c>
      <c r="BA373" s="32" t="s">
        <v>39</v>
      </c>
      <c r="BB373" s="27"/>
      <c r="BC373" s="27"/>
      <c r="BD373" s="32" t="s">
        <v>42</v>
      </c>
      <c r="BE373" s="32" t="s">
        <v>33</v>
      </c>
      <c r="BF373" s="27"/>
      <c r="BG373" s="27"/>
      <c r="BH373" s="32" t="s">
        <v>42</v>
      </c>
      <c r="BI373" s="32" t="s">
        <v>39</v>
      </c>
      <c r="BJ373" s="27"/>
      <c r="BK373" s="33"/>
      <c r="BL373" s="32" t="s">
        <v>43</v>
      </c>
      <c r="BM373" s="32" t="s">
        <v>44</v>
      </c>
      <c r="BN373" s="27"/>
      <c r="BO373" s="27"/>
      <c r="BP373" s="32" t="s">
        <v>45</v>
      </c>
      <c r="BQ373" s="32" t="s">
        <v>44</v>
      </c>
      <c r="BR373" s="27"/>
      <c r="BS373" s="27"/>
      <c r="BT373" s="32" t="s">
        <v>46</v>
      </c>
      <c r="BU373" s="32" t="s">
        <v>47</v>
      </c>
      <c r="BV373" s="27"/>
      <c r="BW373" s="27"/>
      <c r="BX373" s="32" t="s">
        <v>46</v>
      </c>
      <c r="BY373" s="32" t="s">
        <v>41</v>
      </c>
      <c r="BZ373" s="27"/>
      <c r="CA373" s="27"/>
      <c r="CB373" s="32" t="s">
        <v>46</v>
      </c>
      <c r="CC373" s="32" t="s">
        <v>48</v>
      </c>
      <c r="CD373" s="27"/>
      <c r="CE373" s="27"/>
      <c r="CF373" s="32" t="s">
        <v>46</v>
      </c>
      <c r="CG373" s="32" t="s">
        <v>48</v>
      </c>
      <c r="CH373" s="27"/>
      <c r="CI373" s="27"/>
      <c r="CJ373" s="32" t="s">
        <v>46</v>
      </c>
      <c r="CK373" s="32" t="s">
        <v>39</v>
      </c>
      <c r="CL373" s="27"/>
      <c r="CM373" s="27"/>
      <c r="CN373" s="32" t="s">
        <v>49</v>
      </c>
      <c r="CO373" s="32" t="s">
        <v>39</v>
      </c>
      <c r="CP373" s="27"/>
      <c r="CQ373" s="27"/>
      <c r="CR373" s="32" t="s">
        <v>50</v>
      </c>
      <c r="CS373" s="32" t="s">
        <v>51</v>
      </c>
      <c r="CT373" s="27"/>
      <c r="CU373" s="27"/>
      <c r="CV373" s="32" t="s">
        <v>50</v>
      </c>
      <c r="CW373" s="32" t="s">
        <v>39</v>
      </c>
      <c r="CX373" s="27"/>
      <c r="CY373" s="27"/>
      <c r="CZ373" s="32" t="s">
        <v>50</v>
      </c>
      <c r="DA373" s="32" t="s">
        <v>39</v>
      </c>
      <c r="DB373" s="27"/>
      <c r="DC373" s="27"/>
      <c r="DD373" s="32" t="s">
        <v>59</v>
      </c>
      <c r="DE373" s="32" t="s">
        <v>60</v>
      </c>
      <c r="DF373" s="27"/>
      <c r="DG373" s="27"/>
      <c r="DH373" s="32" t="s">
        <v>52</v>
      </c>
      <c r="DI373" s="32" t="s">
        <v>53</v>
      </c>
      <c r="DJ373" s="27"/>
      <c r="DK373" s="27"/>
      <c r="DL373" s="1" t="s">
        <v>31</v>
      </c>
      <c r="DM373" s="33"/>
    </row>
    <row r="374" spans="1:117" ht="15.75" customHeight="1" x14ac:dyDescent="0.25">
      <c r="A374" s="6">
        <v>373</v>
      </c>
      <c r="B374" s="6">
        <v>3</v>
      </c>
      <c r="C374" s="9" t="s">
        <v>313</v>
      </c>
      <c r="D374" s="8" t="s">
        <v>373</v>
      </c>
      <c r="E374" s="6">
        <v>315.423</v>
      </c>
      <c r="F374" s="6">
        <v>3.3340000000000001</v>
      </c>
      <c r="G374" s="6">
        <v>310.93400000000003</v>
      </c>
      <c r="H374" s="10">
        <v>116.51904</v>
      </c>
      <c r="I374" s="3">
        <f t="shared" si="16"/>
        <v>427.45304000000004</v>
      </c>
      <c r="J374" s="3">
        <f t="shared" si="15"/>
        <v>0</v>
      </c>
      <c r="K374" s="3">
        <f t="shared" si="17"/>
        <v>427.45304000000004</v>
      </c>
      <c r="L374" s="1" t="s">
        <v>28</v>
      </c>
      <c r="M374" s="1" t="s">
        <v>29</v>
      </c>
      <c r="N374" s="6"/>
      <c r="O374" s="6"/>
      <c r="P374" s="1" t="s">
        <v>30</v>
      </c>
      <c r="Q374" s="1" t="s">
        <v>34</v>
      </c>
      <c r="R374" s="6"/>
      <c r="S374" s="6"/>
      <c r="T374" s="1" t="s">
        <v>30</v>
      </c>
      <c r="U374" s="1" t="s">
        <v>32</v>
      </c>
      <c r="V374" s="6"/>
      <c r="W374" s="6"/>
      <c r="X374" s="6" t="s">
        <v>30</v>
      </c>
      <c r="Y374" s="6" t="s">
        <v>33</v>
      </c>
      <c r="Z374" s="6"/>
      <c r="AA374" s="6"/>
      <c r="AB374" s="1" t="s">
        <v>30</v>
      </c>
      <c r="AC374" s="1" t="s">
        <v>34</v>
      </c>
      <c r="AD374" s="6"/>
      <c r="AE374" s="6"/>
      <c r="AF374" s="1" t="s">
        <v>35</v>
      </c>
      <c r="AG374" s="1" t="s">
        <v>29</v>
      </c>
      <c r="AH374" s="6"/>
      <c r="AI374" s="6"/>
      <c r="AJ374" s="1" t="s">
        <v>36</v>
      </c>
      <c r="AK374" s="1" t="s">
        <v>37</v>
      </c>
      <c r="AL374" s="6"/>
      <c r="AM374" s="6"/>
      <c r="AN374" s="1" t="s">
        <v>38</v>
      </c>
      <c r="AO374" s="1" t="s">
        <v>39</v>
      </c>
      <c r="AP374" s="6"/>
      <c r="AQ374" s="6"/>
      <c r="AR374" s="1" t="s">
        <v>40</v>
      </c>
      <c r="AS374" s="1" t="s">
        <v>41</v>
      </c>
      <c r="AT374" s="6"/>
      <c r="AU374" s="6"/>
      <c r="AV374" s="6"/>
      <c r="AW374" s="6"/>
      <c r="AX374" s="6"/>
      <c r="AY374" s="6"/>
      <c r="AZ374" s="1" t="s">
        <v>42</v>
      </c>
      <c r="BA374" s="1" t="s">
        <v>39</v>
      </c>
      <c r="BB374" s="6"/>
      <c r="BC374" s="6"/>
      <c r="BD374" s="1" t="s">
        <v>42</v>
      </c>
      <c r="BE374" s="1" t="s">
        <v>33</v>
      </c>
      <c r="BF374" s="6"/>
      <c r="BG374" s="6"/>
      <c r="BH374" s="1" t="s">
        <v>42</v>
      </c>
      <c r="BI374" s="1" t="s">
        <v>39</v>
      </c>
      <c r="BJ374" s="6"/>
      <c r="BK374" s="11"/>
      <c r="BL374" s="1" t="s">
        <v>43</v>
      </c>
      <c r="BM374" s="1" t="s">
        <v>44</v>
      </c>
      <c r="BN374" s="6"/>
      <c r="BO374" s="6"/>
      <c r="BP374" s="1" t="s">
        <v>45</v>
      </c>
      <c r="BQ374" s="1" t="s">
        <v>44</v>
      </c>
      <c r="BR374" s="6"/>
      <c r="BS374" s="6"/>
      <c r="BT374" s="1" t="s">
        <v>46</v>
      </c>
      <c r="BU374" s="1" t="s">
        <v>47</v>
      </c>
      <c r="BV374" s="6"/>
      <c r="BW374" s="6"/>
      <c r="BX374" s="1" t="s">
        <v>46</v>
      </c>
      <c r="BY374" s="1" t="s">
        <v>41</v>
      </c>
      <c r="BZ374" s="6"/>
      <c r="CA374" s="6"/>
      <c r="CB374" s="1" t="s">
        <v>46</v>
      </c>
      <c r="CC374" s="1" t="s">
        <v>48</v>
      </c>
      <c r="CD374" s="6"/>
      <c r="CE374" s="6"/>
      <c r="CF374" s="1" t="s">
        <v>46</v>
      </c>
      <c r="CG374" s="1" t="s">
        <v>48</v>
      </c>
      <c r="CH374" s="6"/>
      <c r="CI374" s="6"/>
      <c r="CJ374" s="1" t="s">
        <v>46</v>
      </c>
      <c r="CK374" s="1" t="s">
        <v>39</v>
      </c>
      <c r="CL374" s="6"/>
      <c r="CM374" s="6"/>
      <c r="CN374" s="1" t="s">
        <v>49</v>
      </c>
      <c r="CO374" s="1" t="s">
        <v>39</v>
      </c>
      <c r="CP374" s="6"/>
      <c r="CQ374" s="6"/>
      <c r="CR374" s="1" t="s">
        <v>50</v>
      </c>
      <c r="CS374" s="1" t="s">
        <v>51</v>
      </c>
      <c r="CT374" s="6"/>
      <c r="CU374" s="6"/>
      <c r="CV374" s="1" t="s">
        <v>50</v>
      </c>
      <c r="CW374" s="1" t="s">
        <v>39</v>
      </c>
      <c r="CX374" s="6"/>
      <c r="CY374" s="6"/>
      <c r="CZ374" s="1" t="s">
        <v>50</v>
      </c>
      <c r="DA374" s="1" t="s">
        <v>39</v>
      </c>
      <c r="DB374" s="6"/>
      <c r="DC374" s="6"/>
      <c r="DD374" s="1" t="s">
        <v>59</v>
      </c>
      <c r="DE374" s="1" t="s">
        <v>60</v>
      </c>
      <c r="DF374" s="6"/>
      <c r="DG374" s="6"/>
      <c r="DH374" s="1" t="s">
        <v>52</v>
      </c>
      <c r="DI374" s="1" t="s">
        <v>53</v>
      </c>
      <c r="DJ374" s="6"/>
      <c r="DK374" s="6"/>
      <c r="DL374" s="1" t="s">
        <v>31</v>
      </c>
      <c r="DM374" s="11"/>
    </row>
    <row r="375" spans="1:117" s="34" customFormat="1" ht="15.75" customHeight="1" x14ac:dyDescent="0.25">
      <c r="A375" s="27">
        <v>374</v>
      </c>
      <c r="B375" s="27">
        <v>3</v>
      </c>
      <c r="C375" s="28" t="s">
        <v>314</v>
      </c>
      <c r="D375" s="29" t="s">
        <v>373</v>
      </c>
      <c r="E375" s="27">
        <v>-178.386</v>
      </c>
      <c r="F375" s="27">
        <v>11.712</v>
      </c>
      <c r="G375" s="27">
        <v>-779.76400000000001</v>
      </c>
      <c r="H375" s="30">
        <v>96.59196</v>
      </c>
      <c r="I375" s="31">
        <f t="shared" si="16"/>
        <v>-683.17204000000004</v>
      </c>
      <c r="J375" s="31">
        <f t="shared" si="15"/>
        <v>0</v>
      </c>
      <c r="K375" s="3">
        <f t="shared" si="17"/>
        <v>-683.17204000000004</v>
      </c>
      <c r="L375" s="32" t="s">
        <v>28</v>
      </c>
      <c r="M375" s="32" t="s">
        <v>29</v>
      </c>
      <c r="N375" s="27"/>
      <c r="O375" s="27"/>
      <c r="P375" s="32" t="s">
        <v>30</v>
      </c>
      <c r="Q375" s="32" t="s">
        <v>34</v>
      </c>
      <c r="R375" s="27"/>
      <c r="S375" s="27"/>
      <c r="T375" s="32" t="s">
        <v>30</v>
      </c>
      <c r="U375" s="32" t="s">
        <v>32</v>
      </c>
      <c r="V375" s="27"/>
      <c r="W375" s="27"/>
      <c r="X375" s="27" t="s">
        <v>30</v>
      </c>
      <c r="Y375" s="27" t="s">
        <v>33</v>
      </c>
      <c r="Z375" s="27"/>
      <c r="AA375" s="27"/>
      <c r="AB375" s="32" t="s">
        <v>30</v>
      </c>
      <c r="AC375" s="32" t="s">
        <v>34</v>
      </c>
      <c r="AD375" s="27"/>
      <c r="AE375" s="27"/>
      <c r="AF375" s="32" t="s">
        <v>35</v>
      </c>
      <c r="AG375" s="32" t="s">
        <v>29</v>
      </c>
      <c r="AH375" s="27"/>
      <c r="AI375" s="27"/>
      <c r="AJ375" s="32" t="s">
        <v>36</v>
      </c>
      <c r="AK375" s="32" t="s">
        <v>37</v>
      </c>
      <c r="AL375" s="27"/>
      <c r="AM375" s="27"/>
      <c r="AN375" s="32" t="s">
        <v>38</v>
      </c>
      <c r="AO375" s="32" t="s">
        <v>39</v>
      </c>
      <c r="AP375" s="27"/>
      <c r="AQ375" s="27"/>
      <c r="AR375" s="32" t="s">
        <v>40</v>
      </c>
      <c r="AS375" s="32" t="s">
        <v>41</v>
      </c>
      <c r="AT375" s="27"/>
      <c r="AU375" s="27"/>
      <c r="AV375" s="27"/>
      <c r="AW375" s="27"/>
      <c r="AX375" s="27"/>
      <c r="AY375" s="27"/>
      <c r="AZ375" s="32" t="s">
        <v>42</v>
      </c>
      <c r="BA375" s="32" t="s">
        <v>39</v>
      </c>
      <c r="BB375" s="27"/>
      <c r="BC375" s="27"/>
      <c r="BD375" s="32" t="s">
        <v>42</v>
      </c>
      <c r="BE375" s="32" t="s">
        <v>33</v>
      </c>
      <c r="BF375" s="27"/>
      <c r="BG375" s="27"/>
      <c r="BH375" s="32" t="s">
        <v>42</v>
      </c>
      <c r="BI375" s="32" t="s">
        <v>39</v>
      </c>
      <c r="BJ375" s="27"/>
      <c r="BK375" s="33"/>
      <c r="BL375" s="32" t="s">
        <v>43</v>
      </c>
      <c r="BM375" s="32" t="s">
        <v>44</v>
      </c>
      <c r="BN375" s="27"/>
      <c r="BO375" s="27"/>
      <c r="BP375" s="32" t="s">
        <v>45</v>
      </c>
      <c r="BQ375" s="32" t="s">
        <v>44</v>
      </c>
      <c r="BR375" s="27"/>
      <c r="BS375" s="27"/>
      <c r="BT375" s="32" t="s">
        <v>46</v>
      </c>
      <c r="BU375" s="32" t="s">
        <v>47</v>
      </c>
      <c r="BV375" s="27"/>
      <c r="BW375" s="27"/>
      <c r="BX375" s="32" t="s">
        <v>46</v>
      </c>
      <c r="BY375" s="32" t="s">
        <v>41</v>
      </c>
      <c r="BZ375" s="27"/>
      <c r="CA375" s="27"/>
      <c r="CB375" s="32" t="s">
        <v>46</v>
      </c>
      <c r="CC375" s="32" t="s">
        <v>48</v>
      </c>
      <c r="CD375" s="27"/>
      <c r="CE375" s="27"/>
      <c r="CF375" s="32" t="s">
        <v>46</v>
      </c>
      <c r="CG375" s="32" t="s">
        <v>48</v>
      </c>
      <c r="CH375" s="27"/>
      <c r="CI375" s="27"/>
      <c r="CJ375" s="32" t="s">
        <v>46</v>
      </c>
      <c r="CK375" s="32" t="s">
        <v>39</v>
      </c>
      <c r="CL375" s="27"/>
      <c r="CM375" s="27"/>
      <c r="CN375" s="32" t="s">
        <v>49</v>
      </c>
      <c r="CO375" s="32" t="s">
        <v>39</v>
      </c>
      <c r="CP375" s="27"/>
      <c r="CQ375" s="27"/>
      <c r="CR375" s="32" t="s">
        <v>50</v>
      </c>
      <c r="CS375" s="32" t="s">
        <v>51</v>
      </c>
      <c r="CT375" s="27"/>
      <c r="CU375" s="27"/>
      <c r="CV375" s="32" t="s">
        <v>50</v>
      </c>
      <c r="CW375" s="32" t="s">
        <v>39</v>
      </c>
      <c r="CX375" s="27"/>
      <c r="CY375" s="27"/>
      <c r="CZ375" s="32" t="s">
        <v>50</v>
      </c>
      <c r="DA375" s="32" t="s">
        <v>39</v>
      </c>
      <c r="DB375" s="27"/>
      <c r="DC375" s="27"/>
      <c r="DD375" s="32" t="s">
        <v>59</v>
      </c>
      <c r="DE375" s="32" t="s">
        <v>60</v>
      </c>
      <c r="DF375" s="27"/>
      <c r="DG375" s="27"/>
      <c r="DH375" s="32" t="s">
        <v>52</v>
      </c>
      <c r="DI375" s="32" t="s">
        <v>53</v>
      </c>
      <c r="DJ375" s="27"/>
      <c r="DK375" s="27"/>
      <c r="DL375" s="1" t="s">
        <v>31</v>
      </c>
      <c r="DM375" s="33"/>
    </row>
    <row r="376" spans="1:117" s="12" customFormat="1" ht="15.75" customHeight="1" x14ac:dyDescent="0.25">
      <c r="A376" s="6">
        <v>375</v>
      </c>
      <c r="B376" s="6">
        <v>3</v>
      </c>
      <c r="C376" s="9" t="s">
        <v>315</v>
      </c>
      <c r="D376" s="8" t="s">
        <v>373</v>
      </c>
      <c r="E376" s="6">
        <v>111.628</v>
      </c>
      <c r="F376" s="6">
        <v>75.724999999999994</v>
      </c>
      <c r="G376" s="6">
        <v>35.902000000000001</v>
      </c>
      <c r="H376" s="10">
        <v>75.230760000000004</v>
      </c>
      <c r="I376" s="3">
        <f t="shared" si="16"/>
        <v>111.13276</v>
      </c>
      <c r="J376" s="3">
        <f t="shared" si="15"/>
        <v>0</v>
      </c>
      <c r="K376" s="3">
        <f t="shared" si="17"/>
        <v>111.13276</v>
      </c>
      <c r="L376" s="1" t="s">
        <v>28</v>
      </c>
      <c r="M376" s="1" t="s">
        <v>29</v>
      </c>
      <c r="N376" s="6"/>
      <c r="O376" s="6"/>
      <c r="P376" s="1" t="s">
        <v>30</v>
      </c>
      <c r="Q376" s="1" t="s">
        <v>34</v>
      </c>
      <c r="R376" s="6"/>
      <c r="S376" s="6"/>
      <c r="T376" s="1" t="s">
        <v>30</v>
      </c>
      <c r="U376" s="1" t="s">
        <v>32</v>
      </c>
      <c r="V376" s="6"/>
      <c r="W376" s="6"/>
      <c r="X376" s="6" t="s">
        <v>30</v>
      </c>
      <c r="Y376" s="6" t="s">
        <v>33</v>
      </c>
      <c r="Z376" s="6"/>
      <c r="AA376" s="6"/>
      <c r="AB376" s="1" t="s">
        <v>30</v>
      </c>
      <c r="AC376" s="1" t="s">
        <v>34</v>
      </c>
      <c r="AD376" s="6"/>
      <c r="AE376" s="6"/>
      <c r="AF376" s="1" t="s">
        <v>35</v>
      </c>
      <c r="AG376" s="1" t="s">
        <v>29</v>
      </c>
      <c r="AH376" s="6"/>
      <c r="AI376" s="6"/>
      <c r="AJ376" s="1" t="s">
        <v>36</v>
      </c>
      <c r="AK376" s="1" t="s">
        <v>37</v>
      </c>
      <c r="AL376" s="6"/>
      <c r="AM376" s="6"/>
      <c r="AN376" s="1" t="s">
        <v>38</v>
      </c>
      <c r="AO376" s="1" t="s">
        <v>39</v>
      </c>
      <c r="AP376" s="6"/>
      <c r="AQ376" s="6"/>
      <c r="AR376" s="1" t="s">
        <v>40</v>
      </c>
      <c r="AS376" s="1" t="s">
        <v>41</v>
      </c>
      <c r="AT376" s="6"/>
      <c r="AU376" s="6"/>
      <c r="AV376" s="6"/>
      <c r="AW376" s="6"/>
      <c r="AX376" s="6"/>
      <c r="AY376" s="6"/>
      <c r="AZ376" s="1" t="s">
        <v>42</v>
      </c>
      <c r="BA376" s="1" t="s">
        <v>39</v>
      </c>
      <c r="BB376" s="6"/>
      <c r="BC376" s="6"/>
      <c r="BD376" s="1" t="s">
        <v>42</v>
      </c>
      <c r="BE376" s="1" t="s">
        <v>33</v>
      </c>
      <c r="BF376" s="6"/>
      <c r="BG376" s="6"/>
      <c r="BH376" s="1" t="s">
        <v>42</v>
      </c>
      <c r="BI376" s="1" t="s">
        <v>39</v>
      </c>
      <c r="BJ376" s="6"/>
      <c r="BK376" s="11"/>
      <c r="BL376" s="1" t="s">
        <v>43</v>
      </c>
      <c r="BM376" s="1" t="s">
        <v>44</v>
      </c>
      <c r="BN376" s="6"/>
      <c r="BO376" s="6"/>
      <c r="BP376" s="1" t="s">
        <v>45</v>
      </c>
      <c r="BQ376" s="1" t="s">
        <v>44</v>
      </c>
      <c r="BR376" s="6"/>
      <c r="BS376" s="6"/>
      <c r="BT376" s="1" t="s">
        <v>46</v>
      </c>
      <c r="BU376" s="1" t="s">
        <v>47</v>
      </c>
      <c r="BV376" s="6"/>
      <c r="BW376" s="6"/>
      <c r="BX376" s="1" t="s">
        <v>46</v>
      </c>
      <c r="BY376" s="1" t="s">
        <v>41</v>
      </c>
      <c r="BZ376" s="6"/>
      <c r="CA376" s="6"/>
      <c r="CB376" s="1" t="s">
        <v>46</v>
      </c>
      <c r="CC376" s="1" t="s">
        <v>48</v>
      </c>
      <c r="CD376" s="6"/>
      <c r="CE376" s="6"/>
      <c r="CF376" s="1" t="s">
        <v>46</v>
      </c>
      <c r="CG376" s="1" t="s">
        <v>48</v>
      </c>
      <c r="CH376" s="6"/>
      <c r="CI376" s="6"/>
      <c r="CJ376" s="1" t="s">
        <v>46</v>
      </c>
      <c r="CK376" s="1" t="s">
        <v>39</v>
      </c>
      <c r="CL376" s="6"/>
      <c r="CM376" s="6"/>
      <c r="CN376" s="1" t="s">
        <v>49</v>
      </c>
      <c r="CO376" s="1" t="s">
        <v>39</v>
      </c>
      <c r="CP376" s="6"/>
      <c r="CQ376" s="6"/>
      <c r="CR376" s="1" t="s">
        <v>50</v>
      </c>
      <c r="CS376" s="1" t="s">
        <v>51</v>
      </c>
      <c r="CT376" s="6"/>
      <c r="CU376" s="6"/>
      <c r="CV376" s="1" t="s">
        <v>50</v>
      </c>
      <c r="CW376" s="1" t="s">
        <v>39</v>
      </c>
      <c r="CX376" s="6"/>
      <c r="CY376" s="6"/>
      <c r="CZ376" s="1" t="s">
        <v>50</v>
      </c>
      <c r="DA376" s="1" t="s">
        <v>39</v>
      </c>
      <c r="DB376" s="6"/>
      <c r="DC376" s="6"/>
      <c r="DD376" s="1" t="s">
        <v>59</v>
      </c>
      <c r="DE376" s="1" t="s">
        <v>60</v>
      </c>
      <c r="DF376" s="6"/>
      <c r="DG376" s="6"/>
      <c r="DH376" s="1" t="s">
        <v>52</v>
      </c>
      <c r="DI376" s="1" t="s">
        <v>53</v>
      </c>
      <c r="DJ376" s="6"/>
      <c r="DK376" s="6"/>
      <c r="DL376" s="1" t="s">
        <v>31</v>
      </c>
      <c r="DM376" s="11"/>
    </row>
    <row r="377" spans="1:117" ht="15.75" customHeight="1" x14ac:dyDescent="0.25">
      <c r="A377" s="6">
        <v>376</v>
      </c>
      <c r="B377" s="6">
        <v>3</v>
      </c>
      <c r="C377" s="9" t="s">
        <v>316</v>
      </c>
      <c r="D377" s="8" t="s">
        <v>373</v>
      </c>
      <c r="E377" s="6">
        <v>64.018000000000001</v>
      </c>
      <c r="F377" s="6">
        <v>16.675999999999998</v>
      </c>
      <c r="G377" s="6">
        <v>47.341999999999999</v>
      </c>
      <c r="H377" s="10">
        <v>25.725239999999999</v>
      </c>
      <c r="I377" s="3">
        <f t="shared" si="16"/>
        <v>73.067239999999998</v>
      </c>
      <c r="J377" s="3">
        <f t="shared" si="15"/>
        <v>272.37799999999999</v>
      </c>
      <c r="K377" s="3">
        <f t="shared" si="17"/>
        <v>-199.31075999999999</v>
      </c>
      <c r="L377" s="1" t="s">
        <v>28</v>
      </c>
      <c r="M377" s="1" t="s">
        <v>29</v>
      </c>
      <c r="N377" s="6"/>
      <c r="O377" s="6"/>
      <c r="P377" s="1" t="s">
        <v>30</v>
      </c>
      <c r="Q377" s="1" t="s">
        <v>34</v>
      </c>
      <c r="R377" s="6"/>
      <c r="S377" s="6"/>
      <c r="T377" s="1" t="s">
        <v>30</v>
      </c>
      <c r="U377" s="1" t="s">
        <v>32</v>
      </c>
      <c r="V377" s="6"/>
      <c r="W377" s="6"/>
      <c r="X377" s="6" t="s">
        <v>30</v>
      </c>
      <c r="Y377" s="6" t="s">
        <v>33</v>
      </c>
      <c r="Z377" s="6"/>
      <c r="AA377" s="6"/>
      <c r="AB377" s="1" t="s">
        <v>30</v>
      </c>
      <c r="AC377" s="1" t="s">
        <v>34</v>
      </c>
      <c r="AD377" s="6"/>
      <c r="AE377" s="6"/>
      <c r="AF377" s="1" t="s">
        <v>35</v>
      </c>
      <c r="AG377" s="1" t="s">
        <v>29</v>
      </c>
      <c r="AH377" s="6"/>
      <c r="AI377" s="6"/>
      <c r="AJ377" s="1" t="s">
        <v>36</v>
      </c>
      <c r="AK377" s="1" t="s">
        <v>37</v>
      </c>
      <c r="AL377" s="6">
        <v>0.08</v>
      </c>
      <c r="AM377" s="6">
        <v>272.37799999999999</v>
      </c>
      <c r="AN377" s="1" t="s">
        <v>38</v>
      </c>
      <c r="AO377" s="1" t="s">
        <v>39</v>
      </c>
      <c r="AP377" s="6"/>
      <c r="AQ377" s="6"/>
      <c r="AR377" s="1" t="s">
        <v>40</v>
      </c>
      <c r="AS377" s="1" t="s">
        <v>41</v>
      </c>
      <c r="AT377" s="6"/>
      <c r="AU377" s="6"/>
      <c r="AV377" s="6"/>
      <c r="AW377" s="6"/>
      <c r="AX377" s="6"/>
      <c r="AY377" s="6"/>
      <c r="AZ377" s="1" t="s">
        <v>42</v>
      </c>
      <c r="BA377" s="1" t="s">
        <v>39</v>
      </c>
      <c r="BB377" s="6"/>
      <c r="BC377" s="6"/>
      <c r="BD377" s="1" t="s">
        <v>42</v>
      </c>
      <c r="BE377" s="1" t="s">
        <v>33</v>
      </c>
      <c r="BF377" s="6"/>
      <c r="BG377" s="6"/>
      <c r="BH377" s="1" t="s">
        <v>42</v>
      </c>
      <c r="BI377" s="1" t="s">
        <v>39</v>
      </c>
      <c r="BJ377" s="6"/>
      <c r="BK377" s="11"/>
      <c r="BL377" s="1" t="s">
        <v>43</v>
      </c>
      <c r="BM377" s="1" t="s">
        <v>44</v>
      </c>
      <c r="BN377" s="6"/>
      <c r="BO377" s="6"/>
      <c r="BP377" s="1" t="s">
        <v>45</v>
      </c>
      <c r="BQ377" s="1" t="s">
        <v>44</v>
      </c>
      <c r="BR377" s="6"/>
      <c r="BS377" s="6"/>
      <c r="BT377" s="1" t="s">
        <v>46</v>
      </c>
      <c r="BU377" s="1" t="s">
        <v>47</v>
      </c>
      <c r="BV377" s="6"/>
      <c r="BW377" s="6"/>
      <c r="BX377" s="1" t="s">
        <v>46</v>
      </c>
      <c r="BY377" s="1" t="s">
        <v>41</v>
      </c>
      <c r="BZ377" s="6"/>
      <c r="CA377" s="6"/>
      <c r="CB377" s="1" t="s">
        <v>46</v>
      </c>
      <c r="CC377" s="1" t="s">
        <v>48</v>
      </c>
      <c r="CD377" s="6"/>
      <c r="CE377" s="6"/>
      <c r="CF377" s="1" t="s">
        <v>46</v>
      </c>
      <c r="CG377" s="1" t="s">
        <v>48</v>
      </c>
      <c r="CH377" s="6"/>
      <c r="CI377" s="6"/>
      <c r="CJ377" s="1" t="s">
        <v>46</v>
      </c>
      <c r="CK377" s="1" t="s">
        <v>39</v>
      </c>
      <c r="CL377" s="6"/>
      <c r="CM377" s="6"/>
      <c r="CN377" s="1" t="s">
        <v>49</v>
      </c>
      <c r="CO377" s="1" t="s">
        <v>39</v>
      </c>
      <c r="CP377" s="6"/>
      <c r="CQ377" s="6"/>
      <c r="CR377" s="1" t="s">
        <v>50</v>
      </c>
      <c r="CS377" s="1" t="s">
        <v>51</v>
      </c>
      <c r="CT377" s="6"/>
      <c r="CU377" s="6"/>
      <c r="CV377" s="1" t="s">
        <v>50</v>
      </c>
      <c r="CW377" s="1" t="s">
        <v>39</v>
      </c>
      <c r="CX377" s="6"/>
      <c r="CY377" s="6"/>
      <c r="CZ377" s="1" t="s">
        <v>50</v>
      </c>
      <c r="DA377" s="1" t="s">
        <v>39</v>
      </c>
      <c r="DB377" s="6"/>
      <c r="DC377" s="6"/>
      <c r="DD377" s="1" t="s">
        <v>59</v>
      </c>
      <c r="DE377" s="1" t="s">
        <v>60</v>
      </c>
      <c r="DF377" s="6"/>
      <c r="DG377" s="6"/>
      <c r="DH377" s="1" t="s">
        <v>52</v>
      </c>
      <c r="DI377" s="1" t="s">
        <v>53</v>
      </c>
      <c r="DJ377" s="6"/>
      <c r="DK377" s="6"/>
      <c r="DL377" s="1" t="s">
        <v>31</v>
      </c>
      <c r="DM377" s="11"/>
    </row>
    <row r="378" spans="1:117" ht="15.75" customHeight="1" x14ac:dyDescent="0.25">
      <c r="A378" s="6">
        <v>377</v>
      </c>
      <c r="B378" s="6">
        <v>3</v>
      </c>
      <c r="C378" s="9" t="s">
        <v>317</v>
      </c>
      <c r="D378" s="8" t="s">
        <v>373</v>
      </c>
      <c r="E378" s="6">
        <v>6.8650000000000002</v>
      </c>
      <c r="F378" s="6">
        <v>14.196</v>
      </c>
      <c r="G378" s="6">
        <v>-7.3310000000000004</v>
      </c>
      <c r="H378" s="10">
        <v>77.552639999999997</v>
      </c>
      <c r="I378" s="3">
        <f t="shared" si="16"/>
        <v>70.221639999999994</v>
      </c>
      <c r="J378" s="3">
        <f t="shared" si="15"/>
        <v>0</v>
      </c>
      <c r="K378" s="3">
        <f t="shared" si="17"/>
        <v>70.221639999999994</v>
      </c>
      <c r="L378" s="1" t="s">
        <v>28</v>
      </c>
      <c r="M378" s="1" t="s">
        <v>29</v>
      </c>
      <c r="N378" s="6"/>
      <c r="O378" s="6"/>
      <c r="P378" s="1" t="s">
        <v>30</v>
      </c>
      <c r="Q378" s="1" t="s">
        <v>34</v>
      </c>
      <c r="R378" s="6"/>
      <c r="S378" s="6"/>
      <c r="T378" s="1" t="s">
        <v>30</v>
      </c>
      <c r="U378" s="1" t="s">
        <v>32</v>
      </c>
      <c r="V378" s="6"/>
      <c r="W378" s="6"/>
      <c r="X378" s="6" t="s">
        <v>30</v>
      </c>
      <c r="Y378" s="6" t="s">
        <v>33</v>
      </c>
      <c r="Z378" s="6"/>
      <c r="AA378" s="6"/>
      <c r="AB378" s="1" t="s">
        <v>30</v>
      </c>
      <c r="AC378" s="1" t="s">
        <v>34</v>
      </c>
      <c r="AD378" s="6"/>
      <c r="AE378" s="6"/>
      <c r="AF378" s="1" t="s">
        <v>35</v>
      </c>
      <c r="AG378" s="1" t="s">
        <v>29</v>
      </c>
      <c r="AH378" s="6"/>
      <c r="AI378" s="6"/>
      <c r="AJ378" s="1" t="s">
        <v>36</v>
      </c>
      <c r="AK378" s="1" t="s">
        <v>37</v>
      </c>
      <c r="AL378" s="6"/>
      <c r="AM378" s="6"/>
      <c r="AN378" s="1" t="s">
        <v>38</v>
      </c>
      <c r="AO378" s="1" t="s">
        <v>39</v>
      </c>
      <c r="AP378" s="6"/>
      <c r="AQ378" s="6"/>
      <c r="AR378" s="1" t="s">
        <v>40</v>
      </c>
      <c r="AS378" s="1" t="s">
        <v>41</v>
      </c>
      <c r="AT378" s="6"/>
      <c r="AU378" s="6"/>
      <c r="AV378" s="6"/>
      <c r="AW378" s="6"/>
      <c r="AX378" s="6"/>
      <c r="AY378" s="6"/>
      <c r="AZ378" s="1" t="s">
        <v>42</v>
      </c>
      <c r="BA378" s="1" t="s">
        <v>39</v>
      </c>
      <c r="BB378" s="6"/>
      <c r="BC378" s="6"/>
      <c r="BD378" s="1" t="s">
        <v>42</v>
      </c>
      <c r="BE378" s="1" t="s">
        <v>33</v>
      </c>
      <c r="BF378" s="6"/>
      <c r="BG378" s="6"/>
      <c r="BH378" s="1" t="s">
        <v>42</v>
      </c>
      <c r="BI378" s="1" t="s">
        <v>39</v>
      </c>
      <c r="BJ378" s="6"/>
      <c r="BK378" s="11"/>
      <c r="BL378" s="1" t="s">
        <v>43</v>
      </c>
      <c r="BM378" s="1" t="s">
        <v>44</v>
      </c>
      <c r="BN378" s="6"/>
      <c r="BO378" s="6"/>
      <c r="BP378" s="1" t="s">
        <v>45</v>
      </c>
      <c r="BQ378" s="1" t="s">
        <v>44</v>
      </c>
      <c r="BR378" s="6"/>
      <c r="BS378" s="6"/>
      <c r="BT378" s="1" t="s">
        <v>46</v>
      </c>
      <c r="BU378" s="1" t="s">
        <v>47</v>
      </c>
      <c r="BV378" s="6"/>
      <c r="BW378" s="6"/>
      <c r="BX378" s="1" t="s">
        <v>46</v>
      </c>
      <c r="BY378" s="1" t="s">
        <v>41</v>
      </c>
      <c r="BZ378" s="6"/>
      <c r="CA378" s="6"/>
      <c r="CB378" s="1" t="s">
        <v>46</v>
      </c>
      <c r="CC378" s="1" t="s">
        <v>48</v>
      </c>
      <c r="CD378" s="6"/>
      <c r="CE378" s="6"/>
      <c r="CF378" s="1" t="s">
        <v>46</v>
      </c>
      <c r="CG378" s="1" t="s">
        <v>48</v>
      </c>
      <c r="CH378" s="6"/>
      <c r="CI378" s="6"/>
      <c r="CJ378" s="1" t="s">
        <v>46</v>
      </c>
      <c r="CK378" s="1" t="s">
        <v>39</v>
      </c>
      <c r="CL378" s="6"/>
      <c r="CM378" s="6"/>
      <c r="CN378" s="1" t="s">
        <v>49</v>
      </c>
      <c r="CO378" s="1" t="s">
        <v>39</v>
      </c>
      <c r="CP378" s="6"/>
      <c r="CQ378" s="6"/>
      <c r="CR378" s="1" t="s">
        <v>50</v>
      </c>
      <c r="CS378" s="1" t="s">
        <v>51</v>
      </c>
      <c r="CT378" s="6"/>
      <c r="CU378" s="6"/>
      <c r="CV378" s="1" t="s">
        <v>50</v>
      </c>
      <c r="CW378" s="1" t="s">
        <v>39</v>
      </c>
      <c r="CX378" s="6"/>
      <c r="CY378" s="6"/>
      <c r="CZ378" s="1" t="s">
        <v>50</v>
      </c>
      <c r="DA378" s="1" t="s">
        <v>39</v>
      </c>
      <c r="DB378" s="6"/>
      <c r="DC378" s="6"/>
      <c r="DD378" s="1" t="s">
        <v>59</v>
      </c>
      <c r="DE378" s="1" t="s">
        <v>60</v>
      </c>
      <c r="DF378" s="6"/>
      <c r="DG378" s="6"/>
      <c r="DH378" s="1" t="s">
        <v>52</v>
      </c>
      <c r="DI378" s="1" t="s">
        <v>53</v>
      </c>
      <c r="DJ378" s="6"/>
      <c r="DK378" s="6"/>
      <c r="DL378" s="1" t="s">
        <v>31</v>
      </c>
      <c r="DM378" s="11"/>
    </row>
    <row r="379" spans="1:117" ht="15.75" customHeight="1" x14ac:dyDescent="0.25">
      <c r="A379" s="6">
        <v>378</v>
      </c>
      <c r="B379" s="6">
        <v>3</v>
      </c>
      <c r="C379" s="9" t="s">
        <v>318</v>
      </c>
      <c r="D379" s="8" t="s">
        <v>373</v>
      </c>
      <c r="E379" s="6">
        <v>120.004</v>
      </c>
      <c r="F379" s="6">
        <v>94.73</v>
      </c>
      <c r="G379" s="6">
        <v>-41.320999999999998</v>
      </c>
      <c r="H379" s="10">
        <v>79.859639999999999</v>
      </c>
      <c r="I379" s="3">
        <f t="shared" si="16"/>
        <v>38.538640000000001</v>
      </c>
      <c r="J379" s="3">
        <f t="shared" si="15"/>
        <v>0</v>
      </c>
      <c r="K379" s="3">
        <f t="shared" si="17"/>
        <v>38.538640000000001</v>
      </c>
      <c r="L379" s="1" t="s">
        <v>28</v>
      </c>
      <c r="M379" s="1" t="s">
        <v>29</v>
      </c>
      <c r="N379" s="6"/>
      <c r="O379" s="6"/>
      <c r="P379" s="1" t="s">
        <v>30</v>
      </c>
      <c r="Q379" s="1" t="s">
        <v>34</v>
      </c>
      <c r="R379" s="6"/>
      <c r="S379" s="6"/>
      <c r="T379" s="1" t="s">
        <v>30</v>
      </c>
      <c r="U379" s="1" t="s">
        <v>32</v>
      </c>
      <c r="V379" s="6"/>
      <c r="W379" s="6"/>
      <c r="X379" s="6" t="s">
        <v>30</v>
      </c>
      <c r="Y379" s="6" t="s">
        <v>33</v>
      </c>
      <c r="Z379" s="6"/>
      <c r="AA379" s="6"/>
      <c r="AB379" s="1" t="s">
        <v>30</v>
      </c>
      <c r="AC379" s="1" t="s">
        <v>34</v>
      </c>
      <c r="AD379" s="6"/>
      <c r="AE379" s="6"/>
      <c r="AF379" s="1" t="s">
        <v>35</v>
      </c>
      <c r="AG379" s="1" t="s">
        <v>29</v>
      </c>
      <c r="AH379" s="6"/>
      <c r="AI379" s="6"/>
      <c r="AJ379" s="1" t="s">
        <v>36</v>
      </c>
      <c r="AK379" s="1" t="s">
        <v>37</v>
      </c>
      <c r="AL379" s="6"/>
      <c r="AM379" s="6"/>
      <c r="AN379" s="1" t="s">
        <v>38</v>
      </c>
      <c r="AO379" s="1" t="s">
        <v>39</v>
      </c>
      <c r="AP379" s="6"/>
      <c r="AQ379" s="6"/>
      <c r="AR379" s="1" t="s">
        <v>40</v>
      </c>
      <c r="AS379" s="1" t="s">
        <v>41</v>
      </c>
      <c r="AT379" s="6"/>
      <c r="AU379" s="6"/>
      <c r="AV379" s="6"/>
      <c r="AW379" s="6"/>
      <c r="AX379" s="6"/>
      <c r="AY379" s="6"/>
      <c r="AZ379" s="1" t="s">
        <v>42</v>
      </c>
      <c r="BA379" s="1" t="s">
        <v>39</v>
      </c>
      <c r="BB379" s="6"/>
      <c r="BC379" s="6"/>
      <c r="BD379" s="1" t="s">
        <v>42</v>
      </c>
      <c r="BE379" s="1" t="s">
        <v>33</v>
      </c>
      <c r="BF379" s="6"/>
      <c r="BG379" s="6"/>
      <c r="BH379" s="1" t="s">
        <v>42</v>
      </c>
      <c r="BI379" s="1" t="s">
        <v>39</v>
      </c>
      <c r="BJ379" s="6"/>
      <c r="BK379" s="11"/>
      <c r="BL379" s="1" t="s">
        <v>43</v>
      </c>
      <c r="BM379" s="1" t="s">
        <v>44</v>
      </c>
      <c r="BN379" s="6"/>
      <c r="BO379" s="6"/>
      <c r="BP379" s="1" t="s">
        <v>45</v>
      </c>
      <c r="BQ379" s="1" t="s">
        <v>44</v>
      </c>
      <c r="BR379" s="6"/>
      <c r="BS379" s="6"/>
      <c r="BT379" s="1" t="s">
        <v>46</v>
      </c>
      <c r="BU379" s="1" t="s">
        <v>47</v>
      </c>
      <c r="BV379" s="6"/>
      <c r="BW379" s="6"/>
      <c r="BX379" s="1" t="s">
        <v>46</v>
      </c>
      <c r="BY379" s="1" t="s">
        <v>41</v>
      </c>
      <c r="BZ379" s="6"/>
      <c r="CA379" s="6"/>
      <c r="CB379" s="1" t="s">
        <v>46</v>
      </c>
      <c r="CC379" s="1" t="s">
        <v>48</v>
      </c>
      <c r="CD379" s="6"/>
      <c r="CE379" s="6"/>
      <c r="CF379" s="1" t="s">
        <v>46</v>
      </c>
      <c r="CG379" s="1" t="s">
        <v>48</v>
      </c>
      <c r="CH379" s="6"/>
      <c r="CI379" s="6"/>
      <c r="CJ379" s="1" t="s">
        <v>46</v>
      </c>
      <c r="CK379" s="1" t="s">
        <v>39</v>
      </c>
      <c r="CL379" s="6"/>
      <c r="CM379" s="6"/>
      <c r="CN379" s="1" t="s">
        <v>49</v>
      </c>
      <c r="CO379" s="1" t="s">
        <v>39</v>
      </c>
      <c r="CP379" s="6"/>
      <c r="CQ379" s="6"/>
      <c r="CR379" s="1" t="s">
        <v>50</v>
      </c>
      <c r="CS379" s="1" t="s">
        <v>51</v>
      </c>
      <c r="CT379" s="6"/>
      <c r="CU379" s="6"/>
      <c r="CV379" s="1" t="s">
        <v>50</v>
      </c>
      <c r="CW379" s="1" t="s">
        <v>39</v>
      </c>
      <c r="CX379" s="6"/>
      <c r="CY379" s="6"/>
      <c r="CZ379" s="1" t="s">
        <v>50</v>
      </c>
      <c r="DA379" s="1" t="s">
        <v>39</v>
      </c>
      <c r="DB379" s="6"/>
      <c r="DC379" s="6"/>
      <c r="DD379" s="1" t="s">
        <v>59</v>
      </c>
      <c r="DE379" s="1" t="s">
        <v>60</v>
      </c>
      <c r="DF379" s="6"/>
      <c r="DG379" s="6"/>
      <c r="DH379" s="1" t="s">
        <v>52</v>
      </c>
      <c r="DI379" s="1" t="s">
        <v>53</v>
      </c>
      <c r="DJ379" s="6"/>
      <c r="DK379" s="6"/>
      <c r="DL379" s="1" t="s">
        <v>31</v>
      </c>
      <c r="DM379" s="11"/>
    </row>
    <row r="380" spans="1:117" s="34" customFormat="1" ht="15.75" customHeight="1" x14ac:dyDescent="0.25">
      <c r="A380" s="27">
        <v>379</v>
      </c>
      <c r="B380" s="27">
        <v>3</v>
      </c>
      <c r="C380" s="28" t="s">
        <v>319</v>
      </c>
      <c r="D380" s="29" t="s">
        <v>373</v>
      </c>
      <c r="E380" s="27">
        <v>254.005</v>
      </c>
      <c r="F380" s="27">
        <v>535.13099999999997</v>
      </c>
      <c r="G380" s="27">
        <v>-281.12599999999998</v>
      </c>
      <c r="H380" s="30">
        <v>70.725239999999999</v>
      </c>
      <c r="I380" s="31">
        <f t="shared" si="16"/>
        <v>-210.40075999999999</v>
      </c>
      <c r="J380" s="31">
        <f t="shared" si="15"/>
        <v>0</v>
      </c>
      <c r="K380" s="3">
        <f t="shared" si="17"/>
        <v>-210.40075999999999</v>
      </c>
      <c r="L380" s="32" t="s">
        <v>28</v>
      </c>
      <c r="M380" s="32" t="s">
        <v>29</v>
      </c>
      <c r="N380" s="27"/>
      <c r="O380" s="27"/>
      <c r="P380" s="32" t="s">
        <v>30</v>
      </c>
      <c r="Q380" s="32" t="s">
        <v>34</v>
      </c>
      <c r="R380" s="27"/>
      <c r="S380" s="27"/>
      <c r="T380" s="32" t="s">
        <v>30</v>
      </c>
      <c r="U380" s="32" t="s">
        <v>32</v>
      </c>
      <c r="V380" s="27"/>
      <c r="W380" s="27"/>
      <c r="X380" s="27" t="s">
        <v>30</v>
      </c>
      <c r="Y380" s="27" t="s">
        <v>33</v>
      </c>
      <c r="Z380" s="27"/>
      <c r="AA380" s="27"/>
      <c r="AB380" s="32" t="s">
        <v>30</v>
      </c>
      <c r="AC380" s="32" t="s">
        <v>34</v>
      </c>
      <c r="AD380" s="27"/>
      <c r="AE380" s="27"/>
      <c r="AF380" s="32" t="s">
        <v>35</v>
      </c>
      <c r="AG380" s="32" t="s">
        <v>29</v>
      </c>
      <c r="AH380" s="27"/>
      <c r="AI380" s="27"/>
      <c r="AJ380" s="32" t="s">
        <v>36</v>
      </c>
      <c r="AK380" s="32" t="s">
        <v>37</v>
      </c>
      <c r="AL380" s="27"/>
      <c r="AM380" s="27"/>
      <c r="AN380" s="32" t="s">
        <v>38</v>
      </c>
      <c r="AO380" s="32" t="s">
        <v>39</v>
      </c>
      <c r="AP380" s="27"/>
      <c r="AQ380" s="27"/>
      <c r="AR380" s="32" t="s">
        <v>40</v>
      </c>
      <c r="AS380" s="32" t="s">
        <v>41</v>
      </c>
      <c r="AT380" s="27"/>
      <c r="AU380" s="27"/>
      <c r="AV380" s="27"/>
      <c r="AW380" s="27"/>
      <c r="AX380" s="27"/>
      <c r="AY380" s="27"/>
      <c r="AZ380" s="32" t="s">
        <v>42</v>
      </c>
      <c r="BA380" s="32" t="s">
        <v>39</v>
      </c>
      <c r="BB380" s="27"/>
      <c r="BC380" s="27"/>
      <c r="BD380" s="32" t="s">
        <v>42</v>
      </c>
      <c r="BE380" s="32" t="s">
        <v>33</v>
      </c>
      <c r="BF380" s="27"/>
      <c r="BG380" s="27"/>
      <c r="BH380" s="32" t="s">
        <v>42</v>
      </c>
      <c r="BI380" s="32" t="s">
        <v>39</v>
      </c>
      <c r="BJ380" s="27"/>
      <c r="BK380" s="33"/>
      <c r="BL380" s="32" t="s">
        <v>43</v>
      </c>
      <c r="BM380" s="32" t="s">
        <v>44</v>
      </c>
      <c r="BN380" s="27"/>
      <c r="BO380" s="27"/>
      <c r="BP380" s="32" t="s">
        <v>45</v>
      </c>
      <c r="BQ380" s="32" t="s">
        <v>44</v>
      </c>
      <c r="BR380" s="27"/>
      <c r="BS380" s="27"/>
      <c r="BT380" s="32" t="s">
        <v>46</v>
      </c>
      <c r="BU380" s="32" t="s">
        <v>47</v>
      </c>
      <c r="BV380" s="27"/>
      <c r="BW380" s="27"/>
      <c r="BX380" s="32" t="s">
        <v>46</v>
      </c>
      <c r="BY380" s="32" t="s">
        <v>41</v>
      </c>
      <c r="BZ380" s="27"/>
      <c r="CA380" s="27"/>
      <c r="CB380" s="32" t="s">
        <v>46</v>
      </c>
      <c r="CC380" s="32" t="s">
        <v>48</v>
      </c>
      <c r="CD380" s="27"/>
      <c r="CE380" s="27"/>
      <c r="CF380" s="32" t="s">
        <v>46</v>
      </c>
      <c r="CG380" s="32" t="s">
        <v>48</v>
      </c>
      <c r="CH380" s="27"/>
      <c r="CI380" s="27"/>
      <c r="CJ380" s="32" t="s">
        <v>46</v>
      </c>
      <c r="CK380" s="32" t="s">
        <v>39</v>
      </c>
      <c r="CL380" s="27"/>
      <c r="CM380" s="27"/>
      <c r="CN380" s="32" t="s">
        <v>49</v>
      </c>
      <c r="CO380" s="32" t="s">
        <v>39</v>
      </c>
      <c r="CP380" s="27"/>
      <c r="CQ380" s="27"/>
      <c r="CR380" s="32" t="s">
        <v>50</v>
      </c>
      <c r="CS380" s="32" t="s">
        <v>51</v>
      </c>
      <c r="CT380" s="27"/>
      <c r="CU380" s="27"/>
      <c r="CV380" s="32" t="s">
        <v>50</v>
      </c>
      <c r="CW380" s="32" t="s">
        <v>39</v>
      </c>
      <c r="CX380" s="27"/>
      <c r="CY380" s="27"/>
      <c r="CZ380" s="32" t="s">
        <v>50</v>
      </c>
      <c r="DA380" s="32" t="s">
        <v>39</v>
      </c>
      <c r="DB380" s="27"/>
      <c r="DC380" s="27"/>
      <c r="DD380" s="32" t="s">
        <v>59</v>
      </c>
      <c r="DE380" s="32" t="s">
        <v>60</v>
      </c>
      <c r="DF380" s="27"/>
      <c r="DG380" s="27"/>
      <c r="DH380" s="32" t="s">
        <v>52</v>
      </c>
      <c r="DI380" s="32" t="s">
        <v>53</v>
      </c>
      <c r="DJ380" s="27"/>
      <c r="DK380" s="27"/>
      <c r="DL380" s="1" t="s">
        <v>31</v>
      </c>
      <c r="DM380" s="33"/>
    </row>
    <row r="381" spans="1:117" ht="15.75" customHeight="1" x14ac:dyDescent="0.25">
      <c r="A381" s="6">
        <v>380</v>
      </c>
      <c r="B381" s="6">
        <v>3</v>
      </c>
      <c r="C381" s="9" t="s">
        <v>320</v>
      </c>
      <c r="D381" s="8" t="s">
        <v>373</v>
      </c>
      <c r="E381" s="6">
        <v>274.54599999999999</v>
      </c>
      <c r="F381" s="6">
        <v>1.46</v>
      </c>
      <c r="G381" s="6">
        <v>273.08600000000001</v>
      </c>
      <c r="H381" s="10">
        <v>72.91968</v>
      </c>
      <c r="I381" s="3">
        <f t="shared" si="16"/>
        <v>346.00567999999998</v>
      </c>
      <c r="J381" s="3">
        <f t="shared" si="15"/>
        <v>0</v>
      </c>
      <c r="K381" s="3">
        <f t="shared" si="17"/>
        <v>346.00567999999998</v>
      </c>
      <c r="L381" s="1" t="s">
        <v>28</v>
      </c>
      <c r="M381" s="1" t="s">
        <v>29</v>
      </c>
      <c r="N381" s="6"/>
      <c r="O381" s="6"/>
      <c r="P381" s="1" t="s">
        <v>30</v>
      </c>
      <c r="Q381" s="1" t="s">
        <v>34</v>
      </c>
      <c r="R381" s="6"/>
      <c r="S381" s="6"/>
      <c r="T381" s="1" t="s">
        <v>30</v>
      </c>
      <c r="U381" s="1" t="s">
        <v>32</v>
      </c>
      <c r="V381" s="6"/>
      <c r="W381" s="6"/>
      <c r="X381" s="6" t="s">
        <v>30</v>
      </c>
      <c r="Y381" s="6" t="s">
        <v>33</v>
      </c>
      <c r="Z381" s="6"/>
      <c r="AA381" s="6"/>
      <c r="AB381" s="1" t="s">
        <v>30</v>
      </c>
      <c r="AC381" s="1" t="s">
        <v>34</v>
      </c>
      <c r="AD381" s="6"/>
      <c r="AE381" s="6"/>
      <c r="AF381" s="1" t="s">
        <v>35</v>
      </c>
      <c r="AG381" s="1" t="s">
        <v>29</v>
      </c>
      <c r="AH381" s="6"/>
      <c r="AI381" s="6"/>
      <c r="AJ381" s="1" t="s">
        <v>36</v>
      </c>
      <c r="AK381" s="1" t="s">
        <v>37</v>
      </c>
      <c r="AL381" s="6"/>
      <c r="AM381" s="6"/>
      <c r="AN381" s="1" t="s">
        <v>38</v>
      </c>
      <c r="AO381" s="1" t="s">
        <v>39</v>
      </c>
      <c r="AP381" s="6"/>
      <c r="AQ381" s="6"/>
      <c r="AR381" s="1" t="s">
        <v>40</v>
      </c>
      <c r="AS381" s="1" t="s">
        <v>41</v>
      </c>
      <c r="AT381" s="6"/>
      <c r="AU381" s="6"/>
      <c r="AV381" s="6"/>
      <c r="AW381" s="6"/>
      <c r="AX381" s="6"/>
      <c r="AY381" s="6"/>
      <c r="AZ381" s="1" t="s">
        <v>42</v>
      </c>
      <c r="BA381" s="1" t="s">
        <v>39</v>
      </c>
      <c r="BB381" s="6"/>
      <c r="BC381" s="6"/>
      <c r="BD381" s="1" t="s">
        <v>42</v>
      </c>
      <c r="BE381" s="1" t="s">
        <v>33</v>
      </c>
      <c r="BF381" s="6"/>
      <c r="BG381" s="6"/>
      <c r="BH381" s="1" t="s">
        <v>42</v>
      </c>
      <c r="BI381" s="1" t="s">
        <v>39</v>
      </c>
      <c r="BJ381" s="6"/>
      <c r="BK381" s="11"/>
      <c r="BL381" s="1" t="s">
        <v>43</v>
      </c>
      <c r="BM381" s="1" t="s">
        <v>44</v>
      </c>
      <c r="BN381" s="6"/>
      <c r="BO381" s="6"/>
      <c r="BP381" s="1" t="s">
        <v>45</v>
      </c>
      <c r="BQ381" s="1" t="s">
        <v>44</v>
      </c>
      <c r="BR381" s="6"/>
      <c r="BS381" s="6"/>
      <c r="BT381" s="1" t="s">
        <v>46</v>
      </c>
      <c r="BU381" s="1" t="s">
        <v>47</v>
      </c>
      <c r="BV381" s="6"/>
      <c r="BW381" s="6"/>
      <c r="BX381" s="1" t="s">
        <v>46</v>
      </c>
      <c r="BY381" s="1" t="s">
        <v>41</v>
      </c>
      <c r="BZ381" s="6"/>
      <c r="CA381" s="6"/>
      <c r="CB381" s="1" t="s">
        <v>46</v>
      </c>
      <c r="CC381" s="1" t="s">
        <v>48</v>
      </c>
      <c r="CD381" s="6"/>
      <c r="CE381" s="6"/>
      <c r="CF381" s="1" t="s">
        <v>46</v>
      </c>
      <c r="CG381" s="1" t="s">
        <v>48</v>
      </c>
      <c r="CH381" s="6"/>
      <c r="CI381" s="6"/>
      <c r="CJ381" s="1" t="s">
        <v>46</v>
      </c>
      <c r="CK381" s="1" t="s">
        <v>39</v>
      </c>
      <c r="CL381" s="6"/>
      <c r="CM381" s="6"/>
      <c r="CN381" s="1" t="s">
        <v>49</v>
      </c>
      <c r="CO381" s="1" t="s">
        <v>39</v>
      </c>
      <c r="CP381" s="6"/>
      <c r="CQ381" s="6"/>
      <c r="CR381" s="1" t="s">
        <v>50</v>
      </c>
      <c r="CS381" s="1" t="s">
        <v>51</v>
      </c>
      <c r="CT381" s="6"/>
      <c r="CU381" s="6"/>
      <c r="CV381" s="1" t="s">
        <v>50</v>
      </c>
      <c r="CW381" s="1" t="s">
        <v>39</v>
      </c>
      <c r="CX381" s="6"/>
      <c r="CY381" s="6"/>
      <c r="CZ381" s="1" t="s">
        <v>50</v>
      </c>
      <c r="DA381" s="1" t="s">
        <v>39</v>
      </c>
      <c r="DB381" s="6"/>
      <c r="DC381" s="6"/>
      <c r="DD381" s="1" t="s">
        <v>59</v>
      </c>
      <c r="DE381" s="1" t="s">
        <v>60</v>
      </c>
      <c r="DF381" s="6"/>
      <c r="DG381" s="6"/>
      <c r="DH381" s="1" t="s">
        <v>52</v>
      </c>
      <c r="DI381" s="1" t="s">
        <v>53</v>
      </c>
      <c r="DJ381" s="6"/>
      <c r="DK381" s="6"/>
      <c r="DL381" s="1" t="s">
        <v>31</v>
      </c>
      <c r="DM381" s="11"/>
    </row>
    <row r="382" spans="1:117" s="42" customFormat="1" ht="15.75" customHeight="1" x14ac:dyDescent="0.25">
      <c r="A382" s="35">
        <v>381</v>
      </c>
      <c r="B382" s="35">
        <v>3</v>
      </c>
      <c r="C382" s="36" t="s">
        <v>321</v>
      </c>
      <c r="D382" s="37" t="s">
        <v>373</v>
      </c>
      <c r="E382" s="35">
        <v>-213.86799999999999</v>
      </c>
      <c r="F382" s="35">
        <v>0.90800000000000003</v>
      </c>
      <c r="G382" s="35">
        <v>-218.43899999999999</v>
      </c>
      <c r="H382" s="38">
        <v>51.662399999999998</v>
      </c>
      <c r="I382" s="39">
        <f t="shared" si="16"/>
        <v>-166.7766</v>
      </c>
      <c r="J382" s="39">
        <f t="shared" si="15"/>
        <v>7.3380000000000001</v>
      </c>
      <c r="K382" s="3">
        <f t="shared" si="17"/>
        <v>-174.1146</v>
      </c>
      <c r="L382" s="40" t="s">
        <v>28</v>
      </c>
      <c r="M382" s="40" t="s">
        <v>29</v>
      </c>
      <c r="N382" s="35"/>
      <c r="O382" s="35"/>
      <c r="P382" s="40" t="s">
        <v>30</v>
      </c>
      <c r="Q382" s="40" t="s">
        <v>34</v>
      </c>
      <c r="R382" s="35"/>
      <c r="S382" s="35"/>
      <c r="T382" s="40" t="s">
        <v>30</v>
      </c>
      <c r="U382" s="40" t="s">
        <v>32</v>
      </c>
      <c r="V382" s="35"/>
      <c r="W382" s="35"/>
      <c r="X382" s="35" t="s">
        <v>30</v>
      </c>
      <c r="Y382" s="35" t="s">
        <v>33</v>
      </c>
      <c r="Z382" s="35"/>
      <c r="AA382" s="35"/>
      <c r="AB382" s="40" t="s">
        <v>30</v>
      </c>
      <c r="AC382" s="40" t="s">
        <v>34</v>
      </c>
      <c r="AD382" s="35"/>
      <c r="AE382" s="35"/>
      <c r="AF382" s="40" t="s">
        <v>35</v>
      </c>
      <c r="AG382" s="40" t="s">
        <v>29</v>
      </c>
      <c r="AH382" s="35"/>
      <c r="AI382" s="35"/>
      <c r="AJ382" s="40" t="s">
        <v>36</v>
      </c>
      <c r="AK382" s="40" t="s">
        <v>37</v>
      </c>
      <c r="AL382" s="35"/>
      <c r="AM382" s="35"/>
      <c r="AN382" s="40" t="s">
        <v>38</v>
      </c>
      <c r="AO382" s="40" t="s">
        <v>39</v>
      </c>
      <c r="AP382" s="35"/>
      <c r="AQ382" s="35"/>
      <c r="AR382" s="40" t="s">
        <v>40</v>
      </c>
      <c r="AS382" s="40" t="s">
        <v>41</v>
      </c>
      <c r="AT382" s="35"/>
      <c r="AU382" s="35"/>
      <c r="AV382" s="35"/>
      <c r="AW382" s="35"/>
      <c r="AX382" s="35"/>
      <c r="AY382" s="35"/>
      <c r="AZ382" s="40" t="s">
        <v>42</v>
      </c>
      <c r="BA382" s="40" t="s">
        <v>39</v>
      </c>
      <c r="BB382" s="35"/>
      <c r="BC382" s="35"/>
      <c r="BD382" s="40" t="s">
        <v>42</v>
      </c>
      <c r="BE382" s="40" t="s">
        <v>33</v>
      </c>
      <c r="BF382" s="35"/>
      <c r="BG382" s="35"/>
      <c r="BH382" s="40" t="s">
        <v>42</v>
      </c>
      <c r="BI382" s="40" t="s">
        <v>39</v>
      </c>
      <c r="BJ382" s="35"/>
      <c r="BK382" s="41"/>
      <c r="BL382" s="40" t="s">
        <v>43</v>
      </c>
      <c r="BM382" s="40" t="s">
        <v>44</v>
      </c>
      <c r="BN382" s="35"/>
      <c r="BO382" s="35"/>
      <c r="BP382" s="40" t="s">
        <v>45</v>
      </c>
      <c r="BQ382" s="40" t="s">
        <v>44</v>
      </c>
      <c r="BR382" s="35"/>
      <c r="BS382" s="35"/>
      <c r="BT382" s="40" t="s">
        <v>46</v>
      </c>
      <c r="BU382" s="40" t="s">
        <v>47</v>
      </c>
      <c r="BV382" s="35"/>
      <c r="BW382" s="35"/>
      <c r="BX382" s="40" t="s">
        <v>46</v>
      </c>
      <c r="BY382" s="40" t="s">
        <v>41</v>
      </c>
      <c r="BZ382" s="35"/>
      <c r="CA382" s="35"/>
      <c r="CB382" s="40" t="s">
        <v>46</v>
      </c>
      <c r="CC382" s="40" t="s">
        <v>48</v>
      </c>
      <c r="CD382" s="35"/>
      <c r="CE382" s="35"/>
      <c r="CF382" s="40" t="s">
        <v>46</v>
      </c>
      <c r="CG382" s="40" t="s">
        <v>48</v>
      </c>
      <c r="CH382" s="35"/>
      <c r="CI382" s="35"/>
      <c r="CJ382" s="40" t="s">
        <v>46</v>
      </c>
      <c r="CK382" s="40" t="s">
        <v>39</v>
      </c>
      <c r="CL382" s="35"/>
      <c r="CM382" s="35"/>
      <c r="CN382" s="40" t="s">
        <v>49</v>
      </c>
      <c r="CO382" s="40" t="s">
        <v>39</v>
      </c>
      <c r="CP382" s="35"/>
      <c r="CQ382" s="35"/>
      <c r="CR382" s="40" t="s">
        <v>50</v>
      </c>
      <c r="CS382" s="40" t="s">
        <v>51</v>
      </c>
      <c r="CT382" s="35"/>
      <c r="CU382" s="35"/>
      <c r="CV382" s="40" t="s">
        <v>50</v>
      </c>
      <c r="CW382" s="40" t="s">
        <v>39</v>
      </c>
      <c r="CX382" s="35">
        <v>8</v>
      </c>
      <c r="CY382" s="35">
        <v>7.3380000000000001</v>
      </c>
      <c r="CZ382" s="40" t="s">
        <v>50</v>
      </c>
      <c r="DA382" s="40" t="s">
        <v>39</v>
      </c>
      <c r="DB382" s="35"/>
      <c r="DC382" s="35"/>
      <c r="DD382" s="40" t="s">
        <v>59</v>
      </c>
      <c r="DE382" s="40" t="s">
        <v>60</v>
      </c>
      <c r="DF382" s="35"/>
      <c r="DG382" s="35"/>
      <c r="DH382" s="40" t="s">
        <v>52</v>
      </c>
      <c r="DI382" s="40" t="s">
        <v>53</v>
      </c>
      <c r="DJ382" s="35"/>
      <c r="DK382" s="35"/>
      <c r="DL382" s="40" t="s">
        <v>31</v>
      </c>
      <c r="DM382" s="41"/>
    </row>
    <row r="383" spans="1:117" ht="15.75" customHeight="1" x14ac:dyDescent="0.25">
      <c r="A383" s="6">
        <v>382</v>
      </c>
      <c r="B383" s="6">
        <v>3</v>
      </c>
      <c r="C383" s="9" t="s">
        <v>322</v>
      </c>
      <c r="D383" s="8" t="s">
        <v>373</v>
      </c>
      <c r="E383" s="6">
        <v>250.27500000000001</v>
      </c>
      <c r="F383" s="6">
        <v>2.9430000000000001</v>
      </c>
      <c r="G383" s="6">
        <v>33.844000000000001</v>
      </c>
      <c r="H383" s="10">
        <v>85.101119999999995</v>
      </c>
      <c r="I383" s="3">
        <f t="shared" si="16"/>
        <v>118.94512</v>
      </c>
      <c r="J383" s="3">
        <f t="shared" si="15"/>
        <v>0</v>
      </c>
      <c r="K383" s="3">
        <f t="shared" si="17"/>
        <v>118.94512</v>
      </c>
      <c r="L383" s="1" t="s">
        <v>28</v>
      </c>
      <c r="M383" s="1" t="s">
        <v>29</v>
      </c>
      <c r="N383" s="6"/>
      <c r="O383" s="6"/>
      <c r="P383" s="1" t="s">
        <v>30</v>
      </c>
      <c r="Q383" s="1" t="s">
        <v>34</v>
      </c>
      <c r="R383" s="6"/>
      <c r="S383" s="6"/>
      <c r="T383" s="1" t="s">
        <v>30</v>
      </c>
      <c r="U383" s="1" t="s">
        <v>32</v>
      </c>
      <c r="V383" s="6"/>
      <c r="W383" s="6"/>
      <c r="X383" s="6" t="s">
        <v>30</v>
      </c>
      <c r="Y383" s="6" t="s">
        <v>33</v>
      </c>
      <c r="Z383" s="6"/>
      <c r="AA383" s="6"/>
      <c r="AB383" s="1" t="s">
        <v>30</v>
      </c>
      <c r="AC383" s="1" t="s">
        <v>34</v>
      </c>
      <c r="AD383" s="6"/>
      <c r="AE383" s="6"/>
      <c r="AF383" s="1" t="s">
        <v>35</v>
      </c>
      <c r="AG383" s="1" t="s">
        <v>29</v>
      </c>
      <c r="AH383" s="6"/>
      <c r="AI383" s="6"/>
      <c r="AJ383" s="1" t="s">
        <v>36</v>
      </c>
      <c r="AK383" s="1" t="s">
        <v>37</v>
      </c>
      <c r="AL383" s="6"/>
      <c r="AM383" s="6"/>
      <c r="AN383" s="1" t="s">
        <v>38</v>
      </c>
      <c r="AO383" s="1" t="s">
        <v>39</v>
      </c>
      <c r="AP383" s="6"/>
      <c r="AQ383" s="6"/>
      <c r="AR383" s="1" t="s">
        <v>40</v>
      </c>
      <c r="AS383" s="1" t="s">
        <v>41</v>
      </c>
      <c r="AT383" s="6"/>
      <c r="AU383" s="6"/>
      <c r="AV383" s="6"/>
      <c r="AW383" s="6"/>
      <c r="AX383" s="6"/>
      <c r="AY383" s="6"/>
      <c r="AZ383" s="1" t="s">
        <v>42</v>
      </c>
      <c r="BA383" s="1" t="s">
        <v>39</v>
      </c>
      <c r="BB383" s="6"/>
      <c r="BC383" s="6"/>
      <c r="BD383" s="1" t="s">
        <v>42</v>
      </c>
      <c r="BE383" s="1" t="s">
        <v>33</v>
      </c>
      <c r="BF383" s="6"/>
      <c r="BG383" s="6"/>
      <c r="BH383" s="1" t="s">
        <v>42</v>
      </c>
      <c r="BI383" s="1" t="s">
        <v>39</v>
      </c>
      <c r="BJ383" s="6"/>
      <c r="BK383" s="11"/>
      <c r="BL383" s="1" t="s">
        <v>43</v>
      </c>
      <c r="BM383" s="1" t="s">
        <v>44</v>
      </c>
      <c r="BN383" s="6"/>
      <c r="BO383" s="6"/>
      <c r="BP383" s="1" t="s">
        <v>45</v>
      </c>
      <c r="BQ383" s="1" t="s">
        <v>44</v>
      </c>
      <c r="BR383" s="6"/>
      <c r="BS383" s="6"/>
      <c r="BT383" s="1" t="s">
        <v>46</v>
      </c>
      <c r="BU383" s="1" t="s">
        <v>47</v>
      </c>
      <c r="BV383" s="6"/>
      <c r="BW383" s="6"/>
      <c r="BX383" s="1" t="s">
        <v>46</v>
      </c>
      <c r="BY383" s="1" t="s">
        <v>41</v>
      </c>
      <c r="BZ383" s="6"/>
      <c r="CA383" s="6"/>
      <c r="CB383" s="1" t="s">
        <v>46</v>
      </c>
      <c r="CC383" s="1" t="s">
        <v>48</v>
      </c>
      <c r="CD383" s="6"/>
      <c r="CE383" s="6"/>
      <c r="CF383" s="1" t="s">
        <v>46</v>
      </c>
      <c r="CG383" s="1" t="s">
        <v>48</v>
      </c>
      <c r="CH383" s="6"/>
      <c r="CI383" s="6"/>
      <c r="CJ383" s="1" t="s">
        <v>46</v>
      </c>
      <c r="CK383" s="1" t="s">
        <v>39</v>
      </c>
      <c r="CL383" s="6"/>
      <c r="CM383" s="6"/>
      <c r="CN383" s="1" t="s">
        <v>49</v>
      </c>
      <c r="CO383" s="1" t="s">
        <v>39</v>
      </c>
      <c r="CP383" s="6"/>
      <c r="CQ383" s="6"/>
      <c r="CR383" s="1" t="s">
        <v>50</v>
      </c>
      <c r="CS383" s="1" t="s">
        <v>51</v>
      </c>
      <c r="CT383" s="6"/>
      <c r="CU383" s="6"/>
      <c r="CV383" s="1" t="s">
        <v>50</v>
      </c>
      <c r="CW383" s="1" t="s">
        <v>39</v>
      </c>
      <c r="CX383" s="6"/>
      <c r="CY383" s="6"/>
      <c r="CZ383" s="1" t="s">
        <v>50</v>
      </c>
      <c r="DA383" s="1" t="s">
        <v>39</v>
      </c>
      <c r="DB383" s="6"/>
      <c r="DC383" s="6"/>
      <c r="DD383" s="1" t="s">
        <v>59</v>
      </c>
      <c r="DE383" s="1" t="s">
        <v>60</v>
      </c>
      <c r="DF383" s="6"/>
      <c r="DG383" s="6"/>
      <c r="DH383" s="1" t="s">
        <v>52</v>
      </c>
      <c r="DI383" s="1" t="s">
        <v>53</v>
      </c>
      <c r="DJ383" s="6"/>
      <c r="DK383" s="6"/>
      <c r="DL383" s="1" t="s">
        <v>31</v>
      </c>
      <c r="DM383" s="11"/>
    </row>
    <row r="384" spans="1:117" ht="15.75" customHeight="1" x14ac:dyDescent="0.25">
      <c r="A384" s="6">
        <v>383</v>
      </c>
      <c r="B384" s="6">
        <v>3</v>
      </c>
      <c r="C384" s="9" t="s">
        <v>323</v>
      </c>
      <c r="D384" s="8" t="s">
        <v>373</v>
      </c>
      <c r="E384" s="6">
        <v>258.84399999999999</v>
      </c>
      <c r="F384" s="6">
        <v>15.840999999999999</v>
      </c>
      <c r="G384" s="6">
        <v>41.045000000000002</v>
      </c>
      <c r="H384" s="10">
        <v>94.239000000000004</v>
      </c>
      <c r="I384" s="3">
        <f t="shared" si="16"/>
        <v>135.28399999999999</v>
      </c>
      <c r="J384" s="3">
        <f t="shared" si="15"/>
        <v>0</v>
      </c>
      <c r="K384" s="3">
        <f t="shared" si="17"/>
        <v>135.28399999999999</v>
      </c>
      <c r="L384" s="1" t="s">
        <v>28</v>
      </c>
      <c r="M384" s="1" t="s">
        <v>29</v>
      </c>
      <c r="N384" s="6"/>
      <c r="O384" s="6"/>
      <c r="P384" s="1" t="s">
        <v>30</v>
      </c>
      <c r="Q384" s="1" t="s">
        <v>34</v>
      </c>
      <c r="R384" s="6"/>
      <c r="S384" s="6"/>
      <c r="T384" s="1" t="s">
        <v>30</v>
      </c>
      <c r="U384" s="1" t="s">
        <v>32</v>
      </c>
      <c r="V384" s="6"/>
      <c r="W384" s="6"/>
      <c r="X384" s="6" t="s">
        <v>30</v>
      </c>
      <c r="Y384" s="6" t="s">
        <v>33</v>
      </c>
      <c r="Z384" s="6"/>
      <c r="AA384" s="6"/>
      <c r="AB384" s="1" t="s">
        <v>30</v>
      </c>
      <c r="AC384" s="1" t="s">
        <v>34</v>
      </c>
      <c r="AD384" s="6"/>
      <c r="AE384" s="6"/>
      <c r="AF384" s="1" t="s">
        <v>35</v>
      </c>
      <c r="AG384" s="1" t="s">
        <v>29</v>
      </c>
      <c r="AH384" s="6"/>
      <c r="AI384" s="6"/>
      <c r="AJ384" s="1" t="s">
        <v>36</v>
      </c>
      <c r="AK384" s="1" t="s">
        <v>37</v>
      </c>
      <c r="AL384" s="6"/>
      <c r="AM384" s="6"/>
      <c r="AN384" s="1" t="s">
        <v>38</v>
      </c>
      <c r="AO384" s="1" t="s">
        <v>39</v>
      </c>
      <c r="AP384" s="6"/>
      <c r="AQ384" s="6"/>
      <c r="AR384" s="1" t="s">
        <v>40</v>
      </c>
      <c r="AS384" s="1" t="s">
        <v>41</v>
      </c>
      <c r="AT384" s="6"/>
      <c r="AU384" s="6"/>
      <c r="AV384" s="6"/>
      <c r="AW384" s="6"/>
      <c r="AX384" s="6"/>
      <c r="AY384" s="6"/>
      <c r="AZ384" s="1" t="s">
        <v>42</v>
      </c>
      <c r="BA384" s="1" t="s">
        <v>39</v>
      </c>
      <c r="BB384" s="6"/>
      <c r="BC384" s="6"/>
      <c r="BD384" s="1" t="s">
        <v>42</v>
      </c>
      <c r="BE384" s="1" t="s">
        <v>33</v>
      </c>
      <c r="BF384" s="6"/>
      <c r="BG384" s="6"/>
      <c r="BH384" s="1" t="s">
        <v>42</v>
      </c>
      <c r="BI384" s="1" t="s">
        <v>39</v>
      </c>
      <c r="BJ384" s="6"/>
      <c r="BK384" s="11"/>
      <c r="BL384" s="1" t="s">
        <v>43</v>
      </c>
      <c r="BM384" s="1" t="s">
        <v>44</v>
      </c>
      <c r="BN384" s="6"/>
      <c r="BO384" s="6"/>
      <c r="BP384" s="1" t="s">
        <v>45</v>
      </c>
      <c r="BQ384" s="1" t="s">
        <v>44</v>
      </c>
      <c r="BR384" s="6"/>
      <c r="BS384" s="6"/>
      <c r="BT384" s="1" t="s">
        <v>46</v>
      </c>
      <c r="BU384" s="1" t="s">
        <v>47</v>
      </c>
      <c r="BV384" s="6"/>
      <c r="BW384" s="6"/>
      <c r="BX384" s="1" t="s">
        <v>46</v>
      </c>
      <c r="BY384" s="1" t="s">
        <v>41</v>
      </c>
      <c r="BZ384" s="6"/>
      <c r="CA384" s="6"/>
      <c r="CB384" s="1" t="s">
        <v>46</v>
      </c>
      <c r="CC384" s="1" t="s">
        <v>48</v>
      </c>
      <c r="CD384" s="6"/>
      <c r="CE384" s="6"/>
      <c r="CF384" s="1" t="s">
        <v>46</v>
      </c>
      <c r="CG384" s="1" t="s">
        <v>48</v>
      </c>
      <c r="CH384" s="6"/>
      <c r="CI384" s="6"/>
      <c r="CJ384" s="1" t="s">
        <v>46</v>
      </c>
      <c r="CK384" s="1" t="s">
        <v>39</v>
      </c>
      <c r="CL384" s="6"/>
      <c r="CM384" s="6"/>
      <c r="CN384" s="1" t="s">
        <v>49</v>
      </c>
      <c r="CO384" s="1" t="s">
        <v>39</v>
      </c>
      <c r="CP384" s="6"/>
      <c r="CQ384" s="6"/>
      <c r="CR384" s="1" t="s">
        <v>50</v>
      </c>
      <c r="CS384" s="1" t="s">
        <v>51</v>
      </c>
      <c r="CT384" s="6"/>
      <c r="CU384" s="6"/>
      <c r="CV384" s="1" t="s">
        <v>50</v>
      </c>
      <c r="CW384" s="1" t="s">
        <v>39</v>
      </c>
      <c r="CX384" s="6"/>
      <c r="CY384" s="6"/>
      <c r="CZ384" s="1" t="s">
        <v>50</v>
      </c>
      <c r="DA384" s="1" t="s">
        <v>39</v>
      </c>
      <c r="DB384" s="6"/>
      <c r="DC384" s="6"/>
      <c r="DD384" s="1" t="s">
        <v>59</v>
      </c>
      <c r="DE384" s="1" t="s">
        <v>60</v>
      </c>
      <c r="DF384" s="6"/>
      <c r="DG384" s="6"/>
      <c r="DH384" s="1" t="s">
        <v>52</v>
      </c>
      <c r="DI384" s="1" t="s">
        <v>53</v>
      </c>
      <c r="DJ384" s="6"/>
      <c r="DK384" s="6"/>
      <c r="DL384" s="1" t="s">
        <v>31</v>
      </c>
      <c r="DM384" s="11"/>
    </row>
    <row r="385" spans="1:117" s="34" customFormat="1" ht="15.75" customHeight="1" x14ac:dyDescent="0.25">
      <c r="A385" s="27">
        <v>384</v>
      </c>
      <c r="B385" s="27">
        <v>3</v>
      </c>
      <c r="C385" s="28" t="s">
        <v>324</v>
      </c>
      <c r="D385" s="29" t="s">
        <v>373</v>
      </c>
      <c r="E385" s="27">
        <v>-102.77800000000001</v>
      </c>
      <c r="F385" s="27">
        <v>31.248999999999999</v>
      </c>
      <c r="G385" s="27">
        <v>-139.86500000000001</v>
      </c>
      <c r="H385" s="30">
        <v>48.066240000000001</v>
      </c>
      <c r="I385" s="31">
        <f t="shared" si="16"/>
        <v>-91.798760000000016</v>
      </c>
      <c r="J385" s="31">
        <f t="shared" si="15"/>
        <v>0</v>
      </c>
      <c r="K385" s="3">
        <f t="shared" si="17"/>
        <v>-91.798760000000016</v>
      </c>
      <c r="L385" s="32" t="s">
        <v>28</v>
      </c>
      <c r="M385" s="32" t="s">
        <v>29</v>
      </c>
      <c r="N385" s="27"/>
      <c r="O385" s="27"/>
      <c r="P385" s="32" t="s">
        <v>30</v>
      </c>
      <c r="Q385" s="32" t="s">
        <v>34</v>
      </c>
      <c r="R385" s="27"/>
      <c r="S385" s="27"/>
      <c r="T385" s="32" t="s">
        <v>30</v>
      </c>
      <c r="U385" s="32" t="s">
        <v>32</v>
      </c>
      <c r="V385" s="27"/>
      <c r="W385" s="27"/>
      <c r="X385" s="27" t="s">
        <v>30</v>
      </c>
      <c r="Y385" s="27" t="s">
        <v>33</v>
      </c>
      <c r="Z385" s="27"/>
      <c r="AA385" s="27"/>
      <c r="AB385" s="32" t="s">
        <v>30</v>
      </c>
      <c r="AC385" s="32" t="s">
        <v>34</v>
      </c>
      <c r="AD385" s="27"/>
      <c r="AE385" s="27"/>
      <c r="AF385" s="32" t="s">
        <v>35</v>
      </c>
      <c r="AG385" s="32" t="s">
        <v>29</v>
      </c>
      <c r="AH385" s="27"/>
      <c r="AI385" s="27"/>
      <c r="AJ385" s="32" t="s">
        <v>36</v>
      </c>
      <c r="AK385" s="32" t="s">
        <v>37</v>
      </c>
      <c r="AL385" s="27"/>
      <c r="AM385" s="27"/>
      <c r="AN385" s="32" t="s">
        <v>38</v>
      </c>
      <c r="AO385" s="32" t="s">
        <v>39</v>
      </c>
      <c r="AP385" s="27"/>
      <c r="AQ385" s="27"/>
      <c r="AR385" s="32" t="s">
        <v>40</v>
      </c>
      <c r="AS385" s="32" t="s">
        <v>41</v>
      </c>
      <c r="AT385" s="27"/>
      <c r="AU385" s="27"/>
      <c r="AV385" s="27"/>
      <c r="AW385" s="27"/>
      <c r="AX385" s="27"/>
      <c r="AY385" s="27"/>
      <c r="AZ385" s="32" t="s">
        <v>42</v>
      </c>
      <c r="BA385" s="32" t="s">
        <v>39</v>
      </c>
      <c r="BB385" s="27"/>
      <c r="BC385" s="27"/>
      <c r="BD385" s="32" t="s">
        <v>42</v>
      </c>
      <c r="BE385" s="32" t="s">
        <v>33</v>
      </c>
      <c r="BF385" s="27"/>
      <c r="BG385" s="27"/>
      <c r="BH385" s="32" t="s">
        <v>42</v>
      </c>
      <c r="BI385" s="32" t="s">
        <v>39</v>
      </c>
      <c r="BJ385" s="27"/>
      <c r="BK385" s="33"/>
      <c r="BL385" s="32" t="s">
        <v>43</v>
      </c>
      <c r="BM385" s="32" t="s">
        <v>44</v>
      </c>
      <c r="BN385" s="27"/>
      <c r="BO385" s="27"/>
      <c r="BP385" s="32" t="s">
        <v>45</v>
      </c>
      <c r="BQ385" s="32" t="s">
        <v>44</v>
      </c>
      <c r="BR385" s="27"/>
      <c r="BS385" s="27"/>
      <c r="BT385" s="32" t="s">
        <v>46</v>
      </c>
      <c r="BU385" s="32" t="s">
        <v>47</v>
      </c>
      <c r="BV385" s="27"/>
      <c r="BW385" s="27"/>
      <c r="BX385" s="32" t="s">
        <v>46</v>
      </c>
      <c r="BY385" s="32" t="s">
        <v>41</v>
      </c>
      <c r="BZ385" s="27"/>
      <c r="CA385" s="27"/>
      <c r="CB385" s="32" t="s">
        <v>46</v>
      </c>
      <c r="CC385" s="32" t="s">
        <v>48</v>
      </c>
      <c r="CD385" s="27"/>
      <c r="CE385" s="27"/>
      <c r="CF385" s="32" t="s">
        <v>46</v>
      </c>
      <c r="CG385" s="32" t="s">
        <v>48</v>
      </c>
      <c r="CH385" s="27"/>
      <c r="CI385" s="27"/>
      <c r="CJ385" s="32" t="s">
        <v>46</v>
      </c>
      <c r="CK385" s="32" t="s">
        <v>39</v>
      </c>
      <c r="CL385" s="27"/>
      <c r="CM385" s="27"/>
      <c r="CN385" s="32" t="s">
        <v>49</v>
      </c>
      <c r="CO385" s="32" t="s">
        <v>39</v>
      </c>
      <c r="CP385" s="27"/>
      <c r="CQ385" s="27"/>
      <c r="CR385" s="32" t="s">
        <v>50</v>
      </c>
      <c r="CS385" s="32" t="s">
        <v>51</v>
      </c>
      <c r="CT385" s="27"/>
      <c r="CU385" s="27"/>
      <c r="CV385" s="32" t="s">
        <v>50</v>
      </c>
      <c r="CW385" s="32" t="s">
        <v>39</v>
      </c>
      <c r="CX385" s="27"/>
      <c r="CY385" s="27"/>
      <c r="CZ385" s="32" t="s">
        <v>50</v>
      </c>
      <c r="DA385" s="32" t="s">
        <v>39</v>
      </c>
      <c r="DB385" s="27"/>
      <c r="DC385" s="27"/>
      <c r="DD385" s="32" t="s">
        <v>59</v>
      </c>
      <c r="DE385" s="32" t="s">
        <v>60</v>
      </c>
      <c r="DF385" s="27"/>
      <c r="DG385" s="27"/>
      <c r="DH385" s="32" t="s">
        <v>52</v>
      </c>
      <c r="DI385" s="32" t="s">
        <v>53</v>
      </c>
      <c r="DJ385" s="27"/>
      <c r="DK385" s="27"/>
      <c r="DL385" s="1" t="s">
        <v>31</v>
      </c>
      <c r="DM385" s="33"/>
    </row>
    <row r="386" spans="1:117" s="34" customFormat="1" ht="15.75" customHeight="1" x14ac:dyDescent="0.25">
      <c r="A386" s="27">
        <v>385</v>
      </c>
      <c r="B386" s="27">
        <v>3</v>
      </c>
      <c r="C386" s="28" t="s">
        <v>325</v>
      </c>
      <c r="D386" s="29" t="s">
        <v>373</v>
      </c>
      <c r="E386" s="27">
        <v>-103.883</v>
      </c>
      <c r="F386" s="27">
        <v>79.552999999999997</v>
      </c>
      <c r="G386" s="27">
        <v>-186.185</v>
      </c>
      <c r="H386" s="30">
        <v>19.738800000000001</v>
      </c>
      <c r="I386" s="31">
        <f t="shared" si="16"/>
        <v>-166.4462</v>
      </c>
      <c r="J386" s="31">
        <f t="shared" ref="J386:J446" si="18">O386+S386+W386+AA386+AE386+AI386+AM386+AQ386+AU386+AY386+BC386+BG386+BK386+BO386+BS386+BW386+CA386+CE386+CI386+CM386+CQ386+CU386+CY386+DC386+DG386+DK386+DM386</f>
        <v>0</v>
      </c>
      <c r="K386" s="3">
        <f t="shared" si="17"/>
        <v>-166.4462</v>
      </c>
      <c r="L386" s="32" t="s">
        <v>28</v>
      </c>
      <c r="M386" s="32" t="s">
        <v>29</v>
      </c>
      <c r="N386" s="27"/>
      <c r="O386" s="27"/>
      <c r="P386" s="32" t="s">
        <v>30</v>
      </c>
      <c r="Q386" s="32" t="s">
        <v>34</v>
      </c>
      <c r="R386" s="27"/>
      <c r="S386" s="27"/>
      <c r="T386" s="32" t="s">
        <v>30</v>
      </c>
      <c r="U386" s="32" t="s">
        <v>32</v>
      </c>
      <c r="V386" s="27"/>
      <c r="W386" s="27"/>
      <c r="X386" s="27" t="s">
        <v>30</v>
      </c>
      <c r="Y386" s="27" t="s">
        <v>33</v>
      </c>
      <c r="Z386" s="27"/>
      <c r="AA386" s="27"/>
      <c r="AB386" s="32" t="s">
        <v>30</v>
      </c>
      <c r="AC386" s="32" t="s">
        <v>34</v>
      </c>
      <c r="AD386" s="27"/>
      <c r="AE386" s="27"/>
      <c r="AF386" s="32" t="s">
        <v>35</v>
      </c>
      <c r="AG386" s="32" t="s">
        <v>29</v>
      </c>
      <c r="AH386" s="27"/>
      <c r="AI386" s="27"/>
      <c r="AJ386" s="32" t="s">
        <v>36</v>
      </c>
      <c r="AK386" s="32" t="s">
        <v>37</v>
      </c>
      <c r="AL386" s="27"/>
      <c r="AM386" s="27"/>
      <c r="AN386" s="32" t="s">
        <v>38</v>
      </c>
      <c r="AO386" s="32" t="s">
        <v>39</v>
      </c>
      <c r="AP386" s="27"/>
      <c r="AQ386" s="27"/>
      <c r="AR386" s="32" t="s">
        <v>40</v>
      </c>
      <c r="AS386" s="32" t="s">
        <v>41</v>
      </c>
      <c r="AT386" s="27"/>
      <c r="AU386" s="27"/>
      <c r="AV386" s="27"/>
      <c r="AW386" s="27"/>
      <c r="AX386" s="27"/>
      <c r="AY386" s="27"/>
      <c r="AZ386" s="32" t="s">
        <v>42</v>
      </c>
      <c r="BA386" s="32" t="s">
        <v>39</v>
      </c>
      <c r="BB386" s="27"/>
      <c r="BC386" s="27"/>
      <c r="BD386" s="32" t="s">
        <v>42</v>
      </c>
      <c r="BE386" s="32" t="s">
        <v>33</v>
      </c>
      <c r="BF386" s="27"/>
      <c r="BG386" s="27"/>
      <c r="BH386" s="32" t="s">
        <v>42</v>
      </c>
      <c r="BI386" s="32" t="s">
        <v>39</v>
      </c>
      <c r="BJ386" s="27"/>
      <c r="BK386" s="33"/>
      <c r="BL386" s="32" t="s">
        <v>43</v>
      </c>
      <c r="BM386" s="32" t="s">
        <v>44</v>
      </c>
      <c r="BN386" s="27"/>
      <c r="BO386" s="27"/>
      <c r="BP386" s="32" t="s">
        <v>45</v>
      </c>
      <c r="BQ386" s="32" t="s">
        <v>44</v>
      </c>
      <c r="BR386" s="27"/>
      <c r="BS386" s="27"/>
      <c r="BT386" s="32" t="s">
        <v>46</v>
      </c>
      <c r="BU386" s="32" t="s">
        <v>47</v>
      </c>
      <c r="BV386" s="27"/>
      <c r="BW386" s="27"/>
      <c r="BX386" s="32" t="s">
        <v>46</v>
      </c>
      <c r="BY386" s="32" t="s">
        <v>41</v>
      </c>
      <c r="BZ386" s="27"/>
      <c r="CA386" s="27"/>
      <c r="CB386" s="32" t="s">
        <v>46</v>
      </c>
      <c r="CC386" s="32" t="s">
        <v>48</v>
      </c>
      <c r="CD386" s="27"/>
      <c r="CE386" s="27"/>
      <c r="CF386" s="32" t="s">
        <v>46</v>
      </c>
      <c r="CG386" s="32" t="s">
        <v>48</v>
      </c>
      <c r="CH386" s="27"/>
      <c r="CI386" s="27"/>
      <c r="CJ386" s="32" t="s">
        <v>46</v>
      </c>
      <c r="CK386" s="32" t="s">
        <v>39</v>
      </c>
      <c r="CL386" s="27"/>
      <c r="CM386" s="27"/>
      <c r="CN386" s="32" t="s">
        <v>49</v>
      </c>
      <c r="CO386" s="32" t="s">
        <v>39</v>
      </c>
      <c r="CP386" s="27"/>
      <c r="CQ386" s="27"/>
      <c r="CR386" s="32" t="s">
        <v>50</v>
      </c>
      <c r="CS386" s="32" t="s">
        <v>51</v>
      </c>
      <c r="CT386" s="27"/>
      <c r="CU386" s="27"/>
      <c r="CV386" s="32" t="s">
        <v>50</v>
      </c>
      <c r="CW386" s="32" t="s">
        <v>39</v>
      </c>
      <c r="CX386" s="27"/>
      <c r="CY386" s="27"/>
      <c r="CZ386" s="32" t="s">
        <v>50</v>
      </c>
      <c r="DA386" s="32" t="s">
        <v>39</v>
      </c>
      <c r="DB386" s="27"/>
      <c r="DC386" s="27"/>
      <c r="DD386" s="32" t="s">
        <v>59</v>
      </c>
      <c r="DE386" s="32" t="s">
        <v>60</v>
      </c>
      <c r="DF386" s="27"/>
      <c r="DG386" s="27"/>
      <c r="DH386" s="32" t="s">
        <v>52</v>
      </c>
      <c r="DI386" s="32" t="s">
        <v>53</v>
      </c>
      <c r="DJ386" s="27"/>
      <c r="DK386" s="27"/>
      <c r="DL386" s="1" t="s">
        <v>31</v>
      </c>
      <c r="DM386" s="33"/>
    </row>
    <row r="387" spans="1:117" s="34" customFormat="1" ht="15.75" customHeight="1" x14ac:dyDescent="0.25">
      <c r="A387" s="27">
        <v>386</v>
      </c>
      <c r="B387" s="27">
        <v>3</v>
      </c>
      <c r="C387" s="28" t="s">
        <v>326</v>
      </c>
      <c r="D387" s="29" t="s">
        <v>373</v>
      </c>
      <c r="E387" s="27">
        <v>-682.428</v>
      </c>
      <c r="F387" s="27">
        <v>67.97</v>
      </c>
      <c r="G387" s="27">
        <v>-750.39800000000002</v>
      </c>
      <c r="H387" s="30">
        <v>72.139080000000007</v>
      </c>
      <c r="I387" s="31">
        <f t="shared" ref="I387:I446" si="19">(G387+H387)</f>
        <v>-678.25891999999999</v>
      </c>
      <c r="J387" s="31">
        <f t="shared" si="18"/>
        <v>0</v>
      </c>
      <c r="K387" s="3">
        <f t="shared" ref="K387:K446" si="20">I387-J387</f>
        <v>-678.25891999999999</v>
      </c>
      <c r="L387" s="32" t="s">
        <v>28</v>
      </c>
      <c r="M387" s="32" t="s">
        <v>29</v>
      </c>
      <c r="N387" s="27"/>
      <c r="O387" s="27"/>
      <c r="P387" s="32" t="s">
        <v>30</v>
      </c>
      <c r="Q387" s="32" t="s">
        <v>34</v>
      </c>
      <c r="R387" s="27"/>
      <c r="S387" s="27"/>
      <c r="T387" s="32" t="s">
        <v>30</v>
      </c>
      <c r="U387" s="32" t="s">
        <v>32</v>
      </c>
      <c r="V387" s="27"/>
      <c r="W387" s="27"/>
      <c r="X387" s="27" t="s">
        <v>30</v>
      </c>
      <c r="Y387" s="27" t="s">
        <v>33</v>
      </c>
      <c r="Z387" s="27"/>
      <c r="AA387" s="27"/>
      <c r="AB387" s="32" t="s">
        <v>30</v>
      </c>
      <c r="AC387" s="32" t="s">
        <v>34</v>
      </c>
      <c r="AD387" s="27"/>
      <c r="AE387" s="27"/>
      <c r="AF387" s="32" t="s">
        <v>35</v>
      </c>
      <c r="AG387" s="32" t="s">
        <v>29</v>
      </c>
      <c r="AH387" s="27"/>
      <c r="AI387" s="27"/>
      <c r="AJ387" s="32" t="s">
        <v>36</v>
      </c>
      <c r="AK387" s="32" t="s">
        <v>37</v>
      </c>
      <c r="AL387" s="27"/>
      <c r="AM387" s="27"/>
      <c r="AN387" s="32" t="s">
        <v>38</v>
      </c>
      <c r="AO387" s="32" t="s">
        <v>39</v>
      </c>
      <c r="AP387" s="27"/>
      <c r="AQ387" s="27"/>
      <c r="AR387" s="32" t="s">
        <v>40</v>
      </c>
      <c r="AS387" s="32" t="s">
        <v>41</v>
      </c>
      <c r="AT387" s="27"/>
      <c r="AU387" s="27"/>
      <c r="AV387" s="27"/>
      <c r="AW387" s="27"/>
      <c r="AX387" s="27"/>
      <c r="AY387" s="27"/>
      <c r="AZ387" s="32" t="s">
        <v>42</v>
      </c>
      <c r="BA387" s="32" t="s">
        <v>39</v>
      </c>
      <c r="BB387" s="27"/>
      <c r="BC387" s="27"/>
      <c r="BD387" s="32" t="s">
        <v>42</v>
      </c>
      <c r="BE387" s="32" t="s">
        <v>33</v>
      </c>
      <c r="BF387" s="27"/>
      <c r="BG387" s="27"/>
      <c r="BH387" s="32" t="s">
        <v>42</v>
      </c>
      <c r="BI387" s="32" t="s">
        <v>39</v>
      </c>
      <c r="BJ387" s="27"/>
      <c r="BK387" s="33"/>
      <c r="BL387" s="32" t="s">
        <v>43</v>
      </c>
      <c r="BM387" s="32" t="s">
        <v>44</v>
      </c>
      <c r="BN387" s="27"/>
      <c r="BO387" s="27"/>
      <c r="BP387" s="32" t="s">
        <v>45</v>
      </c>
      <c r="BQ387" s="32" t="s">
        <v>44</v>
      </c>
      <c r="BR387" s="27"/>
      <c r="BS387" s="27"/>
      <c r="BT387" s="32" t="s">
        <v>46</v>
      </c>
      <c r="BU387" s="32" t="s">
        <v>47</v>
      </c>
      <c r="BV387" s="27"/>
      <c r="BW387" s="27"/>
      <c r="BX387" s="32" t="s">
        <v>46</v>
      </c>
      <c r="BY387" s="32" t="s">
        <v>41</v>
      </c>
      <c r="BZ387" s="27"/>
      <c r="CA387" s="27"/>
      <c r="CB387" s="32" t="s">
        <v>46</v>
      </c>
      <c r="CC387" s="32" t="s">
        <v>48</v>
      </c>
      <c r="CD387" s="27"/>
      <c r="CE387" s="27"/>
      <c r="CF387" s="32" t="s">
        <v>46</v>
      </c>
      <c r="CG387" s="32" t="s">
        <v>48</v>
      </c>
      <c r="CH387" s="27"/>
      <c r="CI387" s="27"/>
      <c r="CJ387" s="32" t="s">
        <v>46</v>
      </c>
      <c r="CK387" s="32" t="s">
        <v>39</v>
      </c>
      <c r="CL387" s="27"/>
      <c r="CM387" s="27"/>
      <c r="CN387" s="32" t="s">
        <v>49</v>
      </c>
      <c r="CO387" s="32" t="s">
        <v>39</v>
      </c>
      <c r="CP387" s="27"/>
      <c r="CQ387" s="27"/>
      <c r="CR387" s="32" t="s">
        <v>50</v>
      </c>
      <c r="CS387" s="32" t="s">
        <v>51</v>
      </c>
      <c r="CT387" s="27"/>
      <c r="CU387" s="27"/>
      <c r="CV387" s="32" t="s">
        <v>50</v>
      </c>
      <c r="CW387" s="32" t="s">
        <v>39</v>
      </c>
      <c r="CX387" s="27"/>
      <c r="CY387" s="27"/>
      <c r="CZ387" s="32" t="s">
        <v>50</v>
      </c>
      <c r="DA387" s="32" t="s">
        <v>39</v>
      </c>
      <c r="DB387" s="27"/>
      <c r="DC387" s="27"/>
      <c r="DD387" s="32" t="s">
        <v>59</v>
      </c>
      <c r="DE387" s="32" t="s">
        <v>60</v>
      </c>
      <c r="DF387" s="27"/>
      <c r="DG387" s="27"/>
      <c r="DH387" s="32" t="s">
        <v>52</v>
      </c>
      <c r="DI387" s="32" t="s">
        <v>53</v>
      </c>
      <c r="DJ387" s="27"/>
      <c r="DK387" s="27"/>
      <c r="DL387" s="1" t="s">
        <v>31</v>
      </c>
      <c r="DM387" s="33"/>
    </row>
    <row r="388" spans="1:117" s="42" customFormat="1" ht="15.75" customHeight="1" x14ac:dyDescent="0.25">
      <c r="A388" s="35">
        <v>387</v>
      </c>
      <c r="B388" s="35">
        <v>3</v>
      </c>
      <c r="C388" s="36" t="s">
        <v>327</v>
      </c>
      <c r="D388" s="37" t="s">
        <v>373</v>
      </c>
      <c r="E388" s="35">
        <v>193.81899999999999</v>
      </c>
      <c r="F388" s="35">
        <v>377.96600000000001</v>
      </c>
      <c r="G388" s="35">
        <v>-189.16200000000001</v>
      </c>
      <c r="H388" s="38">
        <v>75.157679999999999</v>
      </c>
      <c r="I388" s="39">
        <f t="shared" si="19"/>
        <v>-114.00432000000001</v>
      </c>
      <c r="J388" s="39">
        <f t="shared" si="18"/>
        <v>28.619999999999997</v>
      </c>
      <c r="K388" s="3">
        <f t="shared" si="20"/>
        <v>-142.62432000000001</v>
      </c>
      <c r="L388" s="40" t="s">
        <v>28</v>
      </c>
      <c r="M388" s="40" t="s">
        <v>29</v>
      </c>
      <c r="N388" s="35"/>
      <c r="O388" s="35"/>
      <c r="P388" s="40" t="s">
        <v>30</v>
      </c>
      <c r="Q388" s="40" t="s">
        <v>34</v>
      </c>
      <c r="R388" s="35"/>
      <c r="S388" s="35"/>
      <c r="T388" s="40" t="s">
        <v>30</v>
      </c>
      <c r="U388" s="40" t="s">
        <v>32</v>
      </c>
      <c r="V388" s="35"/>
      <c r="W388" s="35"/>
      <c r="X388" s="35" t="s">
        <v>30</v>
      </c>
      <c r="Y388" s="35" t="s">
        <v>33</v>
      </c>
      <c r="Z388" s="35"/>
      <c r="AA388" s="35"/>
      <c r="AB388" s="40" t="s">
        <v>30</v>
      </c>
      <c r="AC388" s="40" t="s">
        <v>34</v>
      </c>
      <c r="AD388" s="35"/>
      <c r="AE388" s="35"/>
      <c r="AF388" s="40" t="s">
        <v>35</v>
      </c>
      <c r="AG388" s="40" t="s">
        <v>29</v>
      </c>
      <c r="AH388" s="35"/>
      <c r="AI388" s="35"/>
      <c r="AJ388" s="40" t="s">
        <v>36</v>
      </c>
      <c r="AK388" s="40" t="s">
        <v>37</v>
      </c>
      <c r="AL388" s="35"/>
      <c r="AM388" s="35"/>
      <c r="AN388" s="40" t="s">
        <v>38</v>
      </c>
      <c r="AO388" s="40" t="s">
        <v>39</v>
      </c>
      <c r="AP388" s="35"/>
      <c r="AQ388" s="35"/>
      <c r="AR388" s="40" t="s">
        <v>40</v>
      </c>
      <c r="AS388" s="40" t="s">
        <v>41</v>
      </c>
      <c r="AT388" s="35"/>
      <c r="AU388" s="35"/>
      <c r="AV388" s="35"/>
      <c r="AW388" s="35"/>
      <c r="AX388" s="35"/>
      <c r="AY388" s="35"/>
      <c r="AZ388" s="40" t="s">
        <v>42</v>
      </c>
      <c r="BA388" s="40" t="s">
        <v>39</v>
      </c>
      <c r="BB388" s="35"/>
      <c r="BC388" s="35"/>
      <c r="BD388" s="40" t="s">
        <v>42</v>
      </c>
      <c r="BE388" s="40" t="s">
        <v>33</v>
      </c>
      <c r="BF388" s="35"/>
      <c r="BG388" s="35"/>
      <c r="BH388" s="40" t="s">
        <v>42</v>
      </c>
      <c r="BI388" s="40" t="s">
        <v>39</v>
      </c>
      <c r="BJ388" s="35"/>
      <c r="BK388" s="41"/>
      <c r="BL388" s="40" t="s">
        <v>43</v>
      </c>
      <c r="BM388" s="40" t="s">
        <v>44</v>
      </c>
      <c r="BN388" s="35">
        <v>0.01</v>
      </c>
      <c r="BO388" s="35">
        <v>3.1789999999999998</v>
      </c>
      <c r="BP388" s="40" t="s">
        <v>45</v>
      </c>
      <c r="BQ388" s="40" t="s">
        <v>44</v>
      </c>
      <c r="BR388" s="35"/>
      <c r="BS388" s="35"/>
      <c r="BT388" s="40" t="s">
        <v>46</v>
      </c>
      <c r="BU388" s="40" t="s">
        <v>47</v>
      </c>
      <c r="BV388" s="35"/>
      <c r="BW388" s="35"/>
      <c r="BX388" s="40" t="s">
        <v>46</v>
      </c>
      <c r="BY388" s="40" t="s">
        <v>41</v>
      </c>
      <c r="BZ388" s="35"/>
      <c r="CA388" s="35"/>
      <c r="CB388" s="40" t="s">
        <v>46</v>
      </c>
      <c r="CC388" s="40" t="s">
        <v>48</v>
      </c>
      <c r="CD388" s="35">
        <v>2.4E-2</v>
      </c>
      <c r="CE388" s="35">
        <v>25.440999999999999</v>
      </c>
      <c r="CF388" s="40" t="s">
        <v>46</v>
      </c>
      <c r="CG388" s="40" t="s">
        <v>48</v>
      </c>
      <c r="CH388" s="35"/>
      <c r="CI388" s="35"/>
      <c r="CJ388" s="40" t="s">
        <v>46</v>
      </c>
      <c r="CK388" s="40" t="s">
        <v>39</v>
      </c>
      <c r="CL388" s="35"/>
      <c r="CM388" s="35"/>
      <c r="CN388" s="40" t="s">
        <v>49</v>
      </c>
      <c r="CO388" s="40" t="s">
        <v>39</v>
      </c>
      <c r="CP388" s="35"/>
      <c r="CQ388" s="35"/>
      <c r="CR388" s="40" t="s">
        <v>50</v>
      </c>
      <c r="CS388" s="40" t="s">
        <v>51</v>
      </c>
      <c r="CT388" s="35"/>
      <c r="CU388" s="35"/>
      <c r="CV388" s="40" t="s">
        <v>50</v>
      </c>
      <c r="CW388" s="40" t="s">
        <v>39</v>
      </c>
      <c r="CX388" s="35"/>
      <c r="CY388" s="35"/>
      <c r="CZ388" s="40" t="s">
        <v>50</v>
      </c>
      <c r="DA388" s="40" t="s">
        <v>39</v>
      </c>
      <c r="DB388" s="35"/>
      <c r="DC388" s="35"/>
      <c r="DD388" s="40" t="s">
        <v>59</v>
      </c>
      <c r="DE388" s="40" t="s">
        <v>60</v>
      </c>
      <c r="DF388" s="35"/>
      <c r="DG388" s="35"/>
      <c r="DH388" s="40" t="s">
        <v>52</v>
      </c>
      <c r="DI388" s="40" t="s">
        <v>53</v>
      </c>
      <c r="DJ388" s="35"/>
      <c r="DK388" s="35"/>
      <c r="DL388" s="40" t="s">
        <v>31</v>
      </c>
      <c r="DM388" s="41"/>
    </row>
    <row r="389" spans="1:117" ht="15.75" customHeight="1" x14ac:dyDescent="0.25">
      <c r="A389" s="6">
        <v>388</v>
      </c>
      <c r="B389" s="6">
        <v>3</v>
      </c>
      <c r="C389" s="9" t="s">
        <v>328</v>
      </c>
      <c r="D389" s="8" t="s">
        <v>373</v>
      </c>
      <c r="E389" s="6">
        <v>237.977</v>
      </c>
      <c r="F389" s="6">
        <v>166.97399999999999</v>
      </c>
      <c r="G389" s="6">
        <v>71.003</v>
      </c>
      <c r="H389" s="10">
        <v>82.186319999999995</v>
      </c>
      <c r="I389" s="3">
        <f t="shared" si="19"/>
        <v>153.18932000000001</v>
      </c>
      <c r="J389" s="3">
        <f t="shared" si="18"/>
        <v>0</v>
      </c>
      <c r="K389" s="3">
        <f t="shared" si="20"/>
        <v>153.18932000000001</v>
      </c>
      <c r="L389" s="1" t="s">
        <v>28</v>
      </c>
      <c r="M389" s="1" t="s">
        <v>29</v>
      </c>
      <c r="N389" s="6"/>
      <c r="O389" s="6"/>
      <c r="P389" s="1" t="s">
        <v>30</v>
      </c>
      <c r="Q389" s="1" t="s">
        <v>34</v>
      </c>
      <c r="R389" s="6"/>
      <c r="S389" s="6"/>
      <c r="T389" s="1" t="s">
        <v>30</v>
      </c>
      <c r="U389" s="1" t="s">
        <v>32</v>
      </c>
      <c r="V389" s="6"/>
      <c r="W389" s="6"/>
      <c r="X389" s="6" t="s">
        <v>30</v>
      </c>
      <c r="Y389" s="6" t="s">
        <v>33</v>
      </c>
      <c r="Z389" s="6"/>
      <c r="AA389" s="6"/>
      <c r="AB389" s="1" t="s">
        <v>30</v>
      </c>
      <c r="AC389" s="1" t="s">
        <v>34</v>
      </c>
      <c r="AD389" s="6"/>
      <c r="AE389" s="6"/>
      <c r="AF389" s="1" t="s">
        <v>35</v>
      </c>
      <c r="AG389" s="1" t="s">
        <v>29</v>
      </c>
      <c r="AH389" s="6"/>
      <c r="AI389" s="6"/>
      <c r="AJ389" s="1" t="s">
        <v>36</v>
      </c>
      <c r="AK389" s="1" t="s">
        <v>37</v>
      </c>
      <c r="AL389" s="6"/>
      <c r="AM389" s="6"/>
      <c r="AN389" s="1" t="s">
        <v>38</v>
      </c>
      <c r="AO389" s="1" t="s">
        <v>39</v>
      </c>
      <c r="AP389" s="6"/>
      <c r="AQ389" s="6"/>
      <c r="AR389" s="1" t="s">
        <v>40</v>
      </c>
      <c r="AS389" s="1" t="s">
        <v>41</v>
      </c>
      <c r="AT389" s="6"/>
      <c r="AU389" s="6"/>
      <c r="AV389" s="6"/>
      <c r="AW389" s="6"/>
      <c r="AX389" s="6"/>
      <c r="AY389" s="6"/>
      <c r="AZ389" s="1" t="s">
        <v>42</v>
      </c>
      <c r="BA389" s="1" t="s">
        <v>39</v>
      </c>
      <c r="BB389" s="6"/>
      <c r="BC389" s="6"/>
      <c r="BD389" s="1" t="s">
        <v>42</v>
      </c>
      <c r="BE389" s="1" t="s">
        <v>33</v>
      </c>
      <c r="BF389" s="6"/>
      <c r="BG389" s="6"/>
      <c r="BH389" s="1" t="s">
        <v>42</v>
      </c>
      <c r="BI389" s="1" t="s">
        <v>39</v>
      </c>
      <c r="BJ389" s="6"/>
      <c r="BK389" s="11"/>
      <c r="BL389" s="1" t="s">
        <v>43</v>
      </c>
      <c r="BM389" s="1" t="s">
        <v>44</v>
      </c>
      <c r="BN389" s="6"/>
      <c r="BO389" s="6"/>
      <c r="BP389" s="1" t="s">
        <v>45</v>
      </c>
      <c r="BQ389" s="1" t="s">
        <v>44</v>
      </c>
      <c r="BR389" s="6"/>
      <c r="BS389" s="6"/>
      <c r="BT389" s="1" t="s">
        <v>46</v>
      </c>
      <c r="BU389" s="1" t="s">
        <v>47</v>
      </c>
      <c r="BV389" s="6"/>
      <c r="BW389" s="6"/>
      <c r="BX389" s="1" t="s">
        <v>46</v>
      </c>
      <c r="BY389" s="1" t="s">
        <v>41</v>
      </c>
      <c r="BZ389" s="6"/>
      <c r="CA389" s="6"/>
      <c r="CB389" s="1" t="s">
        <v>46</v>
      </c>
      <c r="CC389" s="1" t="s">
        <v>48</v>
      </c>
      <c r="CD389" s="6"/>
      <c r="CE389" s="6"/>
      <c r="CF389" s="1" t="s">
        <v>46</v>
      </c>
      <c r="CG389" s="1" t="s">
        <v>48</v>
      </c>
      <c r="CH389" s="6"/>
      <c r="CI389" s="6"/>
      <c r="CJ389" s="1" t="s">
        <v>46</v>
      </c>
      <c r="CK389" s="1" t="s">
        <v>39</v>
      </c>
      <c r="CL389" s="6"/>
      <c r="CM389" s="6"/>
      <c r="CN389" s="1" t="s">
        <v>49</v>
      </c>
      <c r="CO389" s="1" t="s">
        <v>39</v>
      </c>
      <c r="CP389" s="6"/>
      <c r="CQ389" s="6"/>
      <c r="CR389" s="1" t="s">
        <v>50</v>
      </c>
      <c r="CS389" s="1" t="s">
        <v>51</v>
      </c>
      <c r="CT389" s="6"/>
      <c r="CU389" s="6"/>
      <c r="CV389" s="1" t="s">
        <v>50</v>
      </c>
      <c r="CW389" s="1" t="s">
        <v>39</v>
      </c>
      <c r="CX389" s="6"/>
      <c r="CY389" s="6"/>
      <c r="CZ389" s="1" t="s">
        <v>50</v>
      </c>
      <c r="DA389" s="1" t="s">
        <v>39</v>
      </c>
      <c r="DB389" s="6"/>
      <c r="DC389" s="6"/>
      <c r="DD389" s="1" t="s">
        <v>59</v>
      </c>
      <c r="DE389" s="1" t="s">
        <v>60</v>
      </c>
      <c r="DF389" s="6"/>
      <c r="DG389" s="6"/>
      <c r="DH389" s="1" t="s">
        <v>52</v>
      </c>
      <c r="DI389" s="1" t="s">
        <v>53</v>
      </c>
      <c r="DJ389" s="6"/>
      <c r="DK389" s="6"/>
      <c r="DL389" s="1" t="s">
        <v>31</v>
      </c>
      <c r="DM389" s="11"/>
    </row>
    <row r="390" spans="1:117" s="34" customFormat="1" ht="15.75" customHeight="1" x14ac:dyDescent="0.25">
      <c r="A390" s="27">
        <v>389</v>
      </c>
      <c r="B390" s="27">
        <v>3</v>
      </c>
      <c r="C390" s="28" t="s">
        <v>329</v>
      </c>
      <c r="D390" s="29" t="s">
        <v>373</v>
      </c>
      <c r="E390" s="27">
        <v>27.530999999999999</v>
      </c>
      <c r="F390" s="27">
        <v>157.51499999999999</v>
      </c>
      <c r="G390" s="27">
        <v>-129.98400000000001</v>
      </c>
      <c r="H390" s="30">
        <v>20.20824</v>
      </c>
      <c r="I390" s="31">
        <f t="shared" si="19"/>
        <v>-109.77576000000001</v>
      </c>
      <c r="J390" s="31">
        <f t="shared" si="18"/>
        <v>0</v>
      </c>
      <c r="K390" s="3">
        <f t="shared" si="20"/>
        <v>-109.77576000000001</v>
      </c>
      <c r="L390" s="32" t="s">
        <v>28</v>
      </c>
      <c r="M390" s="32" t="s">
        <v>29</v>
      </c>
      <c r="N390" s="27"/>
      <c r="O390" s="27"/>
      <c r="P390" s="32" t="s">
        <v>30</v>
      </c>
      <c r="Q390" s="32" t="s">
        <v>34</v>
      </c>
      <c r="R390" s="27"/>
      <c r="S390" s="27"/>
      <c r="T390" s="32" t="s">
        <v>30</v>
      </c>
      <c r="U390" s="32" t="s">
        <v>32</v>
      </c>
      <c r="V390" s="27"/>
      <c r="W390" s="27"/>
      <c r="X390" s="27" t="s">
        <v>30</v>
      </c>
      <c r="Y390" s="27" t="s">
        <v>33</v>
      </c>
      <c r="Z390" s="27"/>
      <c r="AA390" s="27"/>
      <c r="AB390" s="32" t="s">
        <v>30</v>
      </c>
      <c r="AC390" s="32" t="s">
        <v>34</v>
      </c>
      <c r="AD390" s="27"/>
      <c r="AE390" s="27"/>
      <c r="AF390" s="32" t="s">
        <v>35</v>
      </c>
      <c r="AG390" s="32" t="s">
        <v>29</v>
      </c>
      <c r="AH390" s="27"/>
      <c r="AI390" s="27"/>
      <c r="AJ390" s="32" t="s">
        <v>36</v>
      </c>
      <c r="AK390" s="32" t="s">
        <v>37</v>
      </c>
      <c r="AL390" s="27"/>
      <c r="AM390" s="27"/>
      <c r="AN390" s="32" t="s">
        <v>38</v>
      </c>
      <c r="AO390" s="32" t="s">
        <v>39</v>
      </c>
      <c r="AP390" s="27"/>
      <c r="AQ390" s="27"/>
      <c r="AR390" s="32" t="s">
        <v>40</v>
      </c>
      <c r="AS390" s="32" t="s">
        <v>41</v>
      </c>
      <c r="AT390" s="27"/>
      <c r="AU390" s="27"/>
      <c r="AV390" s="27"/>
      <c r="AW390" s="27"/>
      <c r="AX390" s="27"/>
      <c r="AY390" s="27"/>
      <c r="AZ390" s="32" t="s">
        <v>42</v>
      </c>
      <c r="BA390" s="32" t="s">
        <v>39</v>
      </c>
      <c r="BB390" s="27"/>
      <c r="BC390" s="27"/>
      <c r="BD390" s="32" t="s">
        <v>42</v>
      </c>
      <c r="BE390" s="32" t="s">
        <v>33</v>
      </c>
      <c r="BF390" s="27"/>
      <c r="BG390" s="27"/>
      <c r="BH390" s="32" t="s">
        <v>42</v>
      </c>
      <c r="BI390" s="32" t="s">
        <v>39</v>
      </c>
      <c r="BJ390" s="27"/>
      <c r="BK390" s="33"/>
      <c r="BL390" s="32" t="s">
        <v>43</v>
      </c>
      <c r="BM390" s="32" t="s">
        <v>44</v>
      </c>
      <c r="BN390" s="27"/>
      <c r="BO390" s="27"/>
      <c r="BP390" s="32" t="s">
        <v>45</v>
      </c>
      <c r="BQ390" s="32" t="s">
        <v>44</v>
      </c>
      <c r="BR390" s="27"/>
      <c r="BS390" s="27"/>
      <c r="BT390" s="32" t="s">
        <v>46</v>
      </c>
      <c r="BU390" s="32" t="s">
        <v>47</v>
      </c>
      <c r="BV390" s="27"/>
      <c r="BW390" s="27"/>
      <c r="BX390" s="32" t="s">
        <v>46</v>
      </c>
      <c r="BY390" s="32" t="s">
        <v>41</v>
      </c>
      <c r="BZ390" s="27"/>
      <c r="CA390" s="27"/>
      <c r="CB390" s="32" t="s">
        <v>46</v>
      </c>
      <c r="CC390" s="32" t="s">
        <v>48</v>
      </c>
      <c r="CD390" s="27"/>
      <c r="CE390" s="27"/>
      <c r="CF390" s="32" t="s">
        <v>46</v>
      </c>
      <c r="CG390" s="32" t="s">
        <v>48</v>
      </c>
      <c r="CH390" s="27"/>
      <c r="CI390" s="27"/>
      <c r="CJ390" s="32" t="s">
        <v>46</v>
      </c>
      <c r="CK390" s="32" t="s">
        <v>39</v>
      </c>
      <c r="CL390" s="27"/>
      <c r="CM390" s="27"/>
      <c r="CN390" s="32" t="s">
        <v>49</v>
      </c>
      <c r="CO390" s="32" t="s">
        <v>39</v>
      </c>
      <c r="CP390" s="27"/>
      <c r="CQ390" s="27"/>
      <c r="CR390" s="32" t="s">
        <v>50</v>
      </c>
      <c r="CS390" s="32" t="s">
        <v>51</v>
      </c>
      <c r="CT390" s="27"/>
      <c r="CU390" s="27"/>
      <c r="CV390" s="32" t="s">
        <v>50</v>
      </c>
      <c r="CW390" s="32" t="s">
        <v>39</v>
      </c>
      <c r="CX390" s="27"/>
      <c r="CY390" s="27"/>
      <c r="CZ390" s="32" t="s">
        <v>50</v>
      </c>
      <c r="DA390" s="32" t="s">
        <v>39</v>
      </c>
      <c r="DB390" s="27"/>
      <c r="DC390" s="27"/>
      <c r="DD390" s="32" t="s">
        <v>59</v>
      </c>
      <c r="DE390" s="32" t="s">
        <v>60</v>
      </c>
      <c r="DF390" s="27"/>
      <c r="DG390" s="27"/>
      <c r="DH390" s="32" t="s">
        <v>52</v>
      </c>
      <c r="DI390" s="32" t="s">
        <v>53</v>
      </c>
      <c r="DJ390" s="27"/>
      <c r="DK390" s="27"/>
      <c r="DL390" s="1" t="s">
        <v>31</v>
      </c>
      <c r="DM390" s="33"/>
    </row>
    <row r="391" spans="1:117" ht="15.75" customHeight="1" x14ac:dyDescent="0.25">
      <c r="A391" s="6">
        <v>390</v>
      </c>
      <c r="B391" s="6">
        <v>3</v>
      </c>
      <c r="C391" s="9" t="s">
        <v>330</v>
      </c>
      <c r="D391" s="8" t="s">
        <v>373</v>
      </c>
      <c r="E391" s="6">
        <v>15.739000000000001</v>
      </c>
      <c r="F391" s="6">
        <v>12.84</v>
      </c>
      <c r="G391" s="6">
        <v>2.899</v>
      </c>
      <c r="H391" s="10">
        <v>25.28556</v>
      </c>
      <c r="I391" s="3">
        <f t="shared" si="19"/>
        <v>28.184560000000001</v>
      </c>
      <c r="J391" s="3">
        <f t="shared" si="18"/>
        <v>0</v>
      </c>
      <c r="K391" s="3">
        <f t="shared" si="20"/>
        <v>28.184560000000001</v>
      </c>
      <c r="L391" s="1" t="s">
        <v>28</v>
      </c>
      <c r="M391" s="1" t="s">
        <v>29</v>
      </c>
      <c r="N391" s="6"/>
      <c r="O391" s="6"/>
      <c r="P391" s="1" t="s">
        <v>30</v>
      </c>
      <c r="Q391" s="1" t="s">
        <v>34</v>
      </c>
      <c r="R391" s="6"/>
      <c r="S391" s="6"/>
      <c r="T391" s="1" t="s">
        <v>30</v>
      </c>
      <c r="U391" s="1" t="s">
        <v>32</v>
      </c>
      <c r="V391" s="6"/>
      <c r="W391" s="6"/>
      <c r="X391" s="6" t="s">
        <v>30</v>
      </c>
      <c r="Y391" s="6" t="s">
        <v>33</v>
      </c>
      <c r="Z391" s="6"/>
      <c r="AA391" s="6"/>
      <c r="AB391" s="1" t="s">
        <v>30</v>
      </c>
      <c r="AC391" s="1" t="s">
        <v>34</v>
      </c>
      <c r="AD391" s="6"/>
      <c r="AE391" s="6"/>
      <c r="AF391" s="1" t="s">
        <v>35</v>
      </c>
      <c r="AG391" s="1" t="s">
        <v>29</v>
      </c>
      <c r="AH391" s="6"/>
      <c r="AI391" s="6"/>
      <c r="AJ391" s="1" t="s">
        <v>36</v>
      </c>
      <c r="AK391" s="1" t="s">
        <v>37</v>
      </c>
      <c r="AL391" s="6"/>
      <c r="AM391" s="6"/>
      <c r="AN391" s="1" t="s">
        <v>38</v>
      </c>
      <c r="AO391" s="1" t="s">
        <v>39</v>
      </c>
      <c r="AP391" s="6"/>
      <c r="AQ391" s="6"/>
      <c r="AR391" s="1" t="s">
        <v>40</v>
      </c>
      <c r="AS391" s="1" t="s">
        <v>41</v>
      </c>
      <c r="AT391" s="6"/>
      <c r="AU391" s="6"/>
      <c r="AV391" s="6"/>
      <c r="AW391" s="6"/>
      <c r="AX391" s="6"/>
      <c r="AY391" s="6"/>
      <c r="AZ391" s="1" t="s">
        <v>42</v>
      </c>
      <c r="BA391" s="1" t="s">
        <v>39</v>
      </c>
      <c r="BB391" s="6"/>
      <c r="BC391" s="6"/>
      <c r="BD391" s="1" t="s">
        <v>42</v>
      </c>
      <c r="BE391" s="1" t="s">
        <v>33</v>
      </c>
      <c r="BF391" s="6"/>
      <c r="BG391" s="6"/>
      <c r="BH391" s="1" t="s">
        <v>42</v>
      </c>
      <c r="BI391" s="1" t="s">
        <v>39</v>
      </c>
      <c r="BJ391" s="6"/>
      <c r="BK391" s="11"/>
      <c r="BL391" s="1" t="s">
        <v>43</v>
      </c>
      <c r="BM391" s="1" t="s">
        <v>44</v>
      </c>
      <c r="BN391" s="6"/>
      <c r="BO391" s="6"/>
      <c r="BP391" s="1" t="s">
        <v>45</v>
      </c>
      <c r="BQ391" s="1" t="s">
        <v>44</v>
      </c>
      <c r="BR391" s="6"/>
      <c r="BS391" s="6"/>
      <c r="BT391" s="1" t="s">
        <v>46</v>
      </c>
      <c r="BU391" s="1" t="s">
        <v>47</v>
      </c>
      <c r="BV391" s="6"/>
      <c r="BW391" s="6"/>
      <c r="BX391" s="1" t="s">
        <v>46</v>
      </c>
      <c r="BY391" s="1" t="s">
        <v>41</v>
      </c>
      <c r="BZ391" s="6"/>
      <c r="CA391" s="6"/>
      <c r="CB391" s="1" t="s">
        <v>46</v>
      </c>
      <c r="CC391" s="1" t="s">
        <v>48</v>
      </c>
      <c r="CD391" s="6"/>
      <c r="CE391" s="6"/>
      <c r="CF391" s="1" t="s">
        <v>46</v>
      </c>
      <c r="CG391" s="1" t="s">
        <v>48</v>
      </c>
      <c r="CH391" s="6"/>
      <c r="CI391" s="6"/>
      <c r="CJ391" s="1" t="s">
        <v>46</v>
      </c>
      <c r="CK391" s="1" t="s">
        <v>39</v>
      </c>
      <c r="CL391" s="6"/>
      <c r="CM391" s="6"/>
      <c r="CN391" s="1" t="s">
        <v>49</v>
      </c>
      <c r="CO391" s="1" t="s">
        <v>39</v>
      </c>
      <c r="CP391" s="6"/>
      <c r="CQ391" s="6"/>
      <c r="CR391" s="1" t="s">
        <v>50</v>
      </c>
      <c r="CS391" s="1" t="s">
        <v>51</v>
      </c>
      <c r="CT391" s="6"/>
      <c r="CU391" s="6"/>
      <c r="CV391" s="1" t="s">
        <v>50</v>
      </c>
      <c r="CW391" s="1" t="s">
        <v>39</v>
      </c>
      <c r="CX391" s="6"/>
      <c r="CY391" s="6"/>
      <c r="CZ391" s="1" t="s">
        <v>50</v>
      </c>
      <c r="DA391" s="1" t="s">
        <v>39</v>
      </c>
      <c r="DB391" s="6"/>
      <c r="DC391" s="6"/>
      <c r="DD391" s="1" t="s">
        <v>59</v>
      </c>
      <c r="DE391" s="1" t="s">
        <v>60</v>
      </c>
      <c r="DF391" s="6"/>
      <c r="DG391" s="6"/>
      <c r="DH391" s="1" t="s">
        <v>52</v>
      </c>
      <c r="DI391" s="1" t="s">
        <v>53</v>
      </c>
      <c r="DJ391" s="6"/>
      <c r="DK391" s="6"/>
      <c r="DL391" s="1" t="s">
        <v>31</v>
      </c>
      <c r="DM391" s="11"/>
    </row>
    <row r="392" spans="1:117" s="34" customFormat="1" ht="15.75" customHeight="1" x14ac:dyDescent="0.25">
      <c r="A392" s="27">
        <v>391</v>
      </c>
      <c r="B392" s="27">
        <v>3</v>
      </c>
      <c r="C392" s="28" t="s">
        <v>331</v>
      </c>
      <c r="D392" s="29" t="s">
        <v>373</v>
      </c>
      <c r="E392" s="27">
        <v>20.465</v>
      </c>
      <c r="F392" s="27">
        <v>110.26300000000001</v>
      </c>
      <c r="G392" s="27">
        <v>-91.3</v>
      </c>
      <c r="H392" s="30">
        <v>88.788480000000007</v>
      </c>
      <c r="I392" s="31">
        <f t="shared" si="19"/>
        <v>-2.5115199999999902</v>
      </c>
      <c r="J392" s="31">
        <f t="shared" si="18"/>
        <v>0</v>
      </c>
      <c r="K392" s="3">
        <f t="shared" si="20"/>
        <v>-2.5115199999999902</v>
      </c>
      <c r="L392" s="32" t="s">
        <v>28</v>
      </c>
      <c r="M392" s="32" t="s">
        <v>29</v>
      </c>
      <c r="N392" s="27"/>
      <c r="O392" s="27"/>
      <c r="P392" s="32" t="s">
        <v>30</v>
      </c>
      <c r="Q392" s="32" t="s">
        <v>34</v>
      </c>
      <c r="R392" s="27"/>
      <c r="S392" s="27"/>
      <c r="T392" s="32" t="s">
        <v>30</v>
      </c>
      <c r="U392" s="32" t="s">
        <v>32</v>
      </c>
      <c r="V392" s="27"/>
      <c r="W392" s="27"/>
      <c r="X392" s="27" t="s">
        <v>30</v>
      </c>
      <c r="Y392" s="27" t="s">
        <v>33</v>
      </c>
      <c r="Z392" s="27"/>
      <c r="AA392" s="27"/>
      <c r="AB392" s="32" t="s">
        <v>30</v>
      </c>
      <c r="AC392" s="32" t="s">
        <v>34</v>
      </c>
      <c r="AD392" s="27"/>
      <c r="AE392" s="27"/>
      <c r="AF392" s="32" t="s">
        <v>35</v>
      </c>
      <c r="AG392" s="32" t="s">
        <v>29</v>
      </c>
      <c r="AH392" s="27"/>
      <c r="AI392" s="27"/>
      <c r="AJ392" s="32" t="s">
        <v>36</v>
      </c>
      <c r="AK392" s="32" t="s">
        <v>37</v>
      </c>
      <c r="AL392" s="27"/>
      <c r="AM392" s="27"/>
      <c r="AN392" s="32" t="s">
        <v>38</v>
      </c>
      <c r="AO392" s="32" t="s">
        <v>39</v>
      </c>
      <c r="AP392" s="27"/>
      <c r="AQ392" s="27"/>
      <c r="AR392" s="32" t="s">
        <v>40</v>
      </c>
      <c r="AS392" s="32" t="s">
        <v>41</v>
      </c>
      <c r="AT392" s="27"/>
      <c r="AU392" s="27"/>
      <c r="AV392" s="27"/>
      <c r="AW392" s="27"/>
      <c r="AX392" s="27"/>
      <c r="AY392" s="27"/>
      <c r="AZ392" s="32" t="s">
        <v>42</v>
      </c>
      <c r="BA392" s="32" t="s">
        <v>39</v>
      </c>
      <c r="BB392" s="27"/>
      <c r="BC392" s="27"/>
      <c r="BD392" s="32" t="s">
        <v>42</v>
      </c>
      <c r="BE392" s="32" t="s">
        <v>33</v>
      </c>
      <c r="BF392" s="27"/>
      <c r="BG392" s="27"/>
      <c r="BH392" s="32" t="s">
        <v>42</v>
      </c>
      <c r="BI392" s="32" t="s">
        <v>39</v>
      </c>
      <c r="BJ392" s="27"/>
      <c r="BK392" s="33"/>
      <c r="BL392" s="32" t="s">
        <v>43</v>
      </c>
      <c r="BM392" s="32" t="s">
        <v>44</v>
      </c>
      <c r="BN392" s="27"/>
      <c r="BO392" s="27"/>
      <c r="BP392" s="32" t="s">
        <v>45</v>
      </c>
      <c r="BQ392" s="32" t="s">
        <v>44</v>
      </c>
      <c r="BR392" s="27"/>
      <c r="BS392" s="27"/>
      <c r="BT392" s="32" t="s">
        <v>46</v>
      </c>
      <c r="BU392" s="32" t="s">
        <v>47</v>
      </c>
      <c r="BV392" s="27"/>
      <c r="BW392" s="27"/>
      <c r="BX392" s="32" t="s">
        <v>46</v>
      </c>
      <c r="BY392" s="32" t="s">
        <v>41</v>
      </c>
      <c r="BZ392" s="27"/>
      <c r="CA392" s="27"/>
      <c r="CB392" s="32" t="s">
        <v>46</v>
      </c>
      <c r="CC392" s="32" t="s">
        <v>48</v>
      </c>
      <c r="CD392" s="27"/>
      <c r="CE392" s="27"/>
      <c r="CF392" s="32" t="s">
        <v>46</v>
      </c>
      <c r="CG392" s="32" t="s">
        <v>48</v>
      </c>
      <c r="CH392" s="27"/>
      <c r="CI392" s="27"/>
      <c r="CJ392" s="32" t="s">
        <v>46</v>
      </c>
      <c r="CK392" s="32" t="s">
        <v>39</v>
      </c>
      <c r="CL392" s="27"/>
      <c r="CM392" s="27"/>
      <c r="CN392" s="32" t="s">
        <v>49</v>
      </c>
      <c r="CO392" s="32" t="s">
        <v>39</v>
      </c>
      <c r="CP392" s="27"/>
      <c r="CQ392" s="27"/>
      <c r="CR392" s="32" t="s">
        <v>50</v>
      </c>
      <c r="CS392" s="32" t="s">
        <v>51</v>
      </c>
      <c r="CT392" s="27"/>
      <c r="CU392" s="27"/>
      <c r="CV392" s="32" t="s">
        <v>50</v>
      </c>
      <c r="CW392" s="32" t="s">
        <v>39</v>
      </c>
      <c r="CX392" s="27"/>
      <c r="CY392" s="27"/>
      <c r="CZ392" s="32" t="s">
        <v>50</v>
      </c>
      <c r="DA392" s="32" t="s">
        <v>39</v>
      </c>
      <c r="DB392" s="27"/>
      <c r="DC392" s="27"/>
      <c r="DD392" s="32" t="s">
        <v>59</v>
      </c>
      <c r="DE392" s="32" t="s">
        <v>60</v>
      </c>
      <c r="DF392" s="27"/>
      <c r="DG392" s="27"/>
      <c r="DH392" s="32" t="s">
        <v>52</v>
      </c>
      <c r="DI392" s="32" t="s">
        <v>53</v>
      </c>
      <c r="DJ392" s="27"/>
      <c r="DK392" s="27"/>
      <c r="DL392" s="1" t="s">
        <v>31</v>
      </c>
      <c r="DM392" s="33"/>
    </row>
    <row r="393" spans="1:117" ht="15.75" customHeight="1" x14ac:dyDescent="0.25">
      <c r="A393" s="6">
        <v>392</v>
      </c>
      <c r="B393" s="6">
        <v>3</v>
      </c>
      <c r="C393" s="9" t="s">
        <v>332</v>
      </c>
      <c r="D393" s="8" t="s">
        <v>373</v>
      </c>
      <c r="E393" s="6">
        <v>210</v>
      </c>
      <c r="F393" s="6">
        <v>1.83</v>
      </c>
      <c r="G393" s="6">
        <v>205.136</v>
      </c>
      <c r="H393" s="10">
        <v>84.704639999999998</v>
      </c>
      <c r="I393" s="3">
        <f t="shared" si="19"/>
        <v>289.84064000000001</v>
      </c>
      <c r="J393" s="3">
        <f t="shared" si="18"/>
        <v>0</v>
      </c>
      <c r="K393" s="3">
        <f t="shared" si="20"/>
        <v>289.84064000000001</v>
      </c>
      <c r="L393" s="1" t="s">
        <v>28</v>
      </c>
      <c r="M393" s="1" t="s">
        <v>29</v>
      </c>
      <c r="N393" s="6"/>
      <c r="O393" s="6"/>
      <c r="P393" s="1" t="s">
        <v>30</v>
      </c>
      <c r="Q393" s="1" t="s">
        <v>34</v>
      </c>
      <c r="R393" s="6"/>
      <c r="S393" s="6"/>
      <c r="T393" s="1" t="s">
        <v>30</v>
      </c>
      <c r="U393" s="1" t="s">
        <v>32</v>
      </c>
      <c r="V393" s="6"/>
      <c r="W393" s="6"/>
      <c r="X393" s="6" t="s">
        <v>30</v>
      </c>
      <c r="Y393" s="6" t="s">
        <v>33</v>
      </c>
      <c r="Z393" s="6"/>
      <c r="AA393" s="6"/>
      <c r="AB393" s="1" t="s">
        <v>30</v>
      </c>
      <c r="AC393" s="1" t="s">
        <v>34</v>
      </c>
      <c r="AD393" s="6"/>
      <c r="AE393" s="6"/>
      <c r="AF393" s="1" t="s">
        <v>35</v>
      </c>
      <c r="AG393" s="1" t="s">
        <v>29</v>
      </c>
      <c r="AH393" s="6"/>
      <c r="AI393" s="6"/>
      <c r="AJ393" s="1" t="s">
        <v>36</v>
      </c>
      <c r="AK393" s="1" t="s">
        <v>37</v>
      </c>
      <c r="AL393" s="6"/>
      <c r="AM393" s="6"/>
      <c r="AN393" s="1" t="s">
        <v>38</v>
      </c>
      <c r="AO393" s="1" t="s">
        <v>39</v>
      </c>
      <c r="AP393" s="6"/>
      <c r="AQ393" s="6"/>
      <c r="AR393" s="1" t="s">
        <v>40</v>
      </c>
      <c r="AS393" s="1" t="s">
        <v>41</v>
      </c>
      <c r="AT393" s="6"/>
      <c r="AU393" s="6"/>
      <c r="AV393" s="6"/>
      <c r="AW393" s="6"/>
      <c r="AX393" s="6"/>
      <c r="AY393" s="6"/>
      <c r="AZ393" s="1" t="s">
        <v>42</v>
      </c>
      <c r="BA393" s="1" t="s">
        <v>39</v>
      </c>
      <c r="BB393" s="6"/>
      <c r="BC393" s="6"/>
      <c r="BD393" s="1" t="s">
        <v>42</v>
      </c>
      <c r="BE393" s="1" t="s">
        <v>33</v>
      </c>
      <c r="BF393" s="6"/>
      <c r="BG393" s="6"/>
      <c r="BH393" s="1" t="s">
        <v>42</v>
      </c>
      <c r="BI393" s="1" t="s">
        <v>39</v>
      </c>
      <c r="BJ393" s="6"/>
      <c r="BK393" s="11"/>
      <c r="BL393" s="1" t="s">
        <v>43</v>
      </c>
      <c r="BM393" s="1" t="s">
        <v>44</v>
      </c>
      <c r="BN393" s="6"/>
      <c r="BO393" s="6"/>
      <c r="BP393" s="1" t="s">
        <v>45</v>
      </c>
      <c r="BQ393" s="1" t="s">
        <v>44</v>
      </c>
      <c r="BR393" s="6"/>
      <c r="BS393" s="6"/>
      <c r="BT393" s="1" t="s">
        <v>46</v>
      </c>
      <c r="BU393" s="1" t="s">
        <v>47</v>
      </c>
      <c r="BV393" s="6"/>
      <c r="BW393" s="6"/>
      <c r="BX393" s="1" t="s">
        <v>46</v>
      </c>
      <c r="BY393" s="1" t="s">
        <v>41</v>
      </c>
      <c r="BZ393" s="6"/>
      <c r="CA393" s="6"/>
      <c r="CB393" s="1" t="s">
        <v>46</v>
      </c>
      <c r="CC393" s="1" t="s">
        <v>48</v>
      </c>
      <c r="CD393" s="6"/>
      <c r="CE393" s="6"/>
      <c r="CF393" s="1" t="s">
        <v>46</v>
      </c>
      <c r="CG393" s="1" t="s">
        <v>48</v>
      </c>
      <c r="CH393" s="6"/>
      <c r="CI393" s="6"/>
      <c r="CJ393" s="1" t="s">
        <v>46</v>
      </c>
      <c r="CK393" s="1" t="s">
        <v>39</v>
      </c>
      <c r="CL393" s="6"/>
      <c r="CM393" s="6"/>
      <c r="CN393" s="1" t="s">
        <v>49</v>
      </c>
      <c r="CO393" s="1" t="s">
        <v>39</v>
      </c>
      <c r="CP393" s="6"/>
      <c r="CQ393" s="6"/>
      <c r="CR393" s="1" t="s">
        <v>50</v>
      </c>
      <c r="CS393" s="1" t="s">
        <v>51</v>
      </c>
      <c r="CT393" s="6"/>
      <c r="CU393" s="6"/>
      <c r="CV393" s="1" t="s">
        <v>50</v>
      </c>
      <c r="CW393" s="1" t="s">
        <v>39</v>
      </c>
      <c r="CX393" s="6"/>
      <c r="CY393" s="6"/>
      <c r="CZ393" s="1" t="s">
        <v>50</v>
      </c>
      <c r="DA393" s="1" t="s">
        <v>39</v>
      </c>
      <c r="DB393" s="6"/>
      <c r="DC393" s="6"/>
      <c r="DD393" s="1" t="s">
        <v>59</v>
      </c>
      <c r="DE393" s="1" t="s">
        <v>60</v>
      </c>
      <c r="DF393" s="6"/>
      <c r="DG393" s="6"/>
      <c r="DH393" s="1" t="s">
        <v>52</v>
      </c>
      <c r="DI393" s="1" t="s">
        <v>53</v>
      </c>
      <c r="DJ393" s="6"/>
      <c r="DK393" s="6"/>
      <c r="DL393" s="1" t="s">
        <v>31</v>
      </c>
      <c r="DM393" s="11"/>
    </row>
    <row r="394" spans="1:117" ht="15.75" customHeight="1" x14ac:dyDescent="0.25">
      <c r="A394" s="6">
        <v>393</v>
      </c>
      <c r="B394" s="6">
        <v>3</v>
      </c>
      <c r="C394" s="9" t="s">
        <v>333</v>
      </c>
      <c r="D394" s="8" t="s">
        <v>373</v>
      </c>
      <c r="E394" s="6">
        <v>8.2899999999999991</v>
      </c>
      <c r="F394" s="6">
        <v>0</v>
      </c>
      <c r="G394" s="6">
        <v>-2.875</v>
      </c>
      <c r="H394" s="10">
        <v>22.183199999999999</v>
      </c>
      <c r="I394" s="3">
        <f t="shared" si="19"/>
        <v>19.308199999999999</v>
      </c>
      <c r="J394" s="3">
        <f t="shared" si="18"/>
        <v>0</v>
      </c>
      <c r="K394" s="3">
        <f t="shared" si="20"/>
        <v>19.308199999999999</v>
      </c>
      <c r="L394" s="1" t="s">
        <v>28</v>
      </c>
      <c r="M394" s="1" t="s">
        <v>29</v>
      </c>
      <c r="N394" s="6"/>
      <c r="O394" s="6"/>
      <c r="P394" s="1" t="s">
        <v>30</v>
      </c>
      <c r="Q394" s="1" t="s">
        <v>34</v>
      </c>
      <c r="R394" s="6"/>
      <c r="S394" s="6"/>
      <c r="T394" s="1" t="s">
        <v>30</v>
      </c>
      <c r="U394" s="1" t="s">
        <v>32</v>
      </c>
      <c r="V394" s="6"/>
      <c r="W394" s="6"/>
      <c r="X394" s="6" t="s">
        <v>30</v>
      </c>
      <c r="Y394" s="6" t="s">
        <v>33</v>
      </c>
      <c r="Z394" s="6"/>
      <c r="AA394" s="6"/>
      <c r="AB394" s="1" t="s">
        <v>30</v>
      </c>
      <c r="AC394" s="1" t="s">
        <v>34</v>
      </c>
      <c r="AD394" s="6"/>
      <c r="AE394" s="6"/>
      <c r="AF394" s="1" t="s">
        <v>35</v>
      </c>
      <c r="AG394" s="1" t="s">
        <v>29</v>
      </c>
      <c r="AH394" s="6"/>
      <c r="AI394" s="6"/>
      <c r="AJ394" s="1" t="s">
        <v>36</v>
      </c>
      <c r="AK394" s="1" t="s">
        <v>37</v>
      </c>
      <c r="AL394" s="6"/>
      <c r="AM394" s="6"/>
      <c r="AN394" s="1" t="s">
        <v>38</v>
      </c>
      <c r="AO394" s="1" t="s">
        <v>39</v>
      </c>
      <c r="AP394" s="6"/>
      <c r="AQ394" s="6"/>
      <c r="AR394" s="1" t="s">
        <v>40</v>
      </c>
      <c r="AS394" s="1" t="s">
        <v>41</v>
      </c>
      <c r="AT394" s="6"/>
      <c r="AU394" s="6"/>
      <c r="AV394" s="6"/>
      <c r="AW394" s="6"/>
      <c r="AX394" s="6"/>
      <c r="AY394" s="6"/>
      <c r="AZ394" s="1" t="s">
        <v>42</v>
      </c>
      <c r="BA394" s="1" t="s">
        <v>39</v>
      </c>
      <c r="BB394" s="6"/>
      <c r="BC394" s="6"/>
      <c r="BD394" s="1" t="s">
        <v>42</v>
      </c>
      <c r="BE394" s="1" t="s">
        <v>33</v>
      </c>
      <c r="BF394" s="6"/>
      <c r="BG394" s="6"/>
      <c r="BH394" s="1" t="s">
        <v>42</v>
      </c>
      <c r="BI394" s="1" t="s">
        <v>39</v>
      </c>
      <c r="BJ394" s="6"/>
      <c r="BK394" s="11"/>
      <c r="BL394" s="1" t="s">
        <v>43</v>
      </c>
      <c r="BM394" s="1" t="s">
        <v>44</v>
      </c>
      <c r="BN394" s="6"/>
      <c r="BO394" s="6"/>
      <c r="BP394" s="1" t="s">
        <v>45</v>
      </c>
      <c r="BQ394" s="1" t="s">
        <v>44</v>
      </c>
      <c r="BR394" s="6"/>
      <c r="BS394" s="6"/>
      <c r="BT394" s="1" t="s">
        <v>46</v>
      </c>
      <c r="BU394" s="1" t="s">
        <v>47</v>
      </c>
      <c r="BV394" s="6"/>
      <c r="BW394" s="6"/>
      <c r="BX394" s="1" t="s">
        <v>46</v>
      </c>
      <c r="BY394" s="1" t="s">
        <v>41</v>
      </c>
      <c r="BZ394" s="6"/>
      <c r="CA394" s="6"/>
      <c r="CB394" s="1" t="s">
        <v>46</v>
      </c>
      <c r="CC394" s="1" t="s">
        <v>48</v>
      </c>
      <c r="CD394" s="6"/>
      <c r="CE394" s="6"/>
      <c r="CF394" s="1" t="s">
        <v>46</v>
      </c>
      <c r="CG394" s="1" t="s">
        <v>48</v>
      </c>
      <c r="CH394" s="6"/>
      <c r="CI394" s="6"/>
      <c r="CJ394" s="1" t="s">
        <v>46</v>
      </c>
      <c r="CK394" s="1" t="s">
        <v>39</v>
      </c>
      <c r="CL394" s="6"/>
      <c r="CM394" s="6"/>
      <c r="CN394" s="1" t="s">
        <v>49</v>
      </c>
      <c r="CO394" s="1" t="s">
        <v>39</v>
      </c>
      <c r="CP394" s="6"/>
      <c r="CQ394" s="6"/>
      <c r="CR394" s="1" t="s">
        <v>50</v>
      </c>
      <c r="CS394" s="1" t="s">
        <v>51</v>
      </c>
      <c r="CT394" s="6"/>
      <c r="CU394" s="6"/>
      <c r="CV394" s="1" t="s">
        <v>50</v>
      </c>
      <c r="CW394" s="1" t="s">
        <v>39</v>
      </c>
      <c r="CX394" s="6"/>
      <c r="CY394" s="6"/>
      <c r="CZ394" s="1" t="s">
        <v>50</v>
      </c>
      <c r="DA394" s="1" t="s">
        <v>39</v>
      </c>
      <c r="DB394" s="6"/>
      <c r="DC394" s="6"/>
      <c r="DD394" s="1" t="s">
        <v>59</v>
      </c>
      <c r="DE394" s="1" t="s">
        <v>60</v>
      </c>
      <c r="DF394" s="6"/>
      <c r="DG394" s="6"/>
      <c r="DH394" s="1" t="s">
        <v>52</v>
      </c>
      <c r="DI394" s="1" t="s">
        <v>53</v>
      </c>
      <c r="DJ394" s="6"/>
      <c r="DK394" s="6"/>
      <c r="DL394" s="1" t="s">
        <v>31</v>
      </c>
      <c r="DM394" s="11"/>
    </row>
    <row r="395" spans="1:117" s="34" customFormat="1" ht="15.75" customHeight="1" x14ac:dyDescent="0.25">
      <c r="A395" s="27">
        <v>394</v>
      </c>
      <c r="B395" s="27">
        <v>3</v>
      </c>
      <c r="C395" s="28" t="s">
        <v>334</v>
      </c>
      <c r="D395" s="29" t="s">
        <v>373</v>
      </c>
      <c r="E395" s="27">
        <v>-158.983</v>
      </c>
      <c r="F395" s="27">
        <v>0</v>
      </c>
      <c r="G395" s="27">
        <v>-158.983</v>
      </c>
      <c r="H395" s="30">
        <v>70.7136</v>
      </c>
      <c r="I395" s="31">
        <f t="shared" si="19"/>
        <v>-88.269400000000005</v>
      </c>
      <c r="J395" s="31">
        <f t="shared" si="18"/>
        <v>0</v>
      </c>
      <c r="K395" s="3">
        <f t="shared" si="20"/>
        <v>-88.269400000000005</v>
      </c>
      <c r="L395" s="32" t="s">
        <v>28</v>
      </c>
      <c r="M395" s="32" t="s">
        <v>29</v>
      </c>
      <c r="N395" s="27"/>
      <c r="O395" s="27"/>
      <c r="P395" s="32" t="s">
        <v>30</v>
      </c>
      <c r="Q395" s="32" t="s">
        <v>34</v>
      </c>
      <c r="R395" s="27"/>
      <c r="S395" s="27"/>
      <c r="T395" s="32" t="s">
        <v>30</v>
      </c>
      <c r="U395" s="32" t="s">
        <v>32</v>
      </c>
      <c r="V395" s="27"/>
      <c r="W395" s="27"/>
      <c r="X395" s="27" t="s">
        <v>30</v>
      </c>
      <c r="Y395" s="27" t="s">
        <v>33</v>
      </c>
      <c r="Z395" s="27"/>
      <c r="AA395" s="27"/>
      <c r="AB395" s="32" t="s">
        <v>30</v>
      </c>
      <c r="AC395" s="32" t="s">
        <v>34</v>
      </c>
      <c r="AD395" s="27"/>
      <c r="AE395" s="27"/>
      <c r="AF395" s="32" t="s">
        <v>35</v>
      </c>
      <c r="AG395" s="32" t="s">
        <v>29</v>
      </c>
      <c r="AH395" s="27"/>
      <c r="AI395" s="27"/>
      <c r="AJ395" s="32" t="s">
        <v>36</v>
      </c>
      <c r="AK395" s="32" t="s">
        <v>37</v>
      </c>
      <c r="AL395" s="27"/>
      <c r="AM395" s="27"/>
      <c r="AN395" s="32" t="s">
        <v>38</v>
      </c>
      <c r="AO395" s="32" t="s">
        <v>39</v>
      </c>
      <c r="AP395" s="27"/>
      <c r="AQ395" s="27"/>
      <c r="AR395" s="32" t="s">
        <v>40</v>
      </c>
      <c r="AS395" s="32" t="s">
        <v>41</v>
      </c>
      <c r="AT395" s="27"/>
      <c r="AU395" s="27"/>
      <c r="AV395" s="27"/>
      <c r="AW395" s="27"/>
      <c r="AX395" s="27"/>
      <c r="AY395" s="27"/>
      <c r="AZ395" s="32" t="s">
        <v>42</v>
      </c>
      <c r="BA395" s="32" t="s">
        <v>39</v>
      </c>
      <c r="BB395" s="27"/>
      <c r="BC395" s="27"/>
      <c r="BD395" s="32" t="s">
        <v>42</v>
      </c>
      <c r="BE395" s="32" t="s">
        <v>33</v>
      </c>
      <c r="BF395" s="27"/>
      <c r="BG395" s="27"/>
      <c r="BH395" s="32" t="s">
        <v>42</v>
      </c>
      <c r="BI395" s="32" t="s">
        <v>39</v>
      </c>
      <c r="BJ395" s="27"/>
      <c r="BK395" s="33"/>
      <c r="BL395" s="32" t="s">
        <v>43</v>
      </c>
      <c r="BM395" s="32" t="s">
        <v>44</v>
      </c>
      <c r="BN395" s="27"/>
      <c r="BO395" s="27"/>
      <c r="BP395" s="32" t="s">
        <v>45</v>
      </c>
      <c r="BQ395" s="32" t="s">
        <v>44</v>
      </c>
      <c r="BR395" s="27"/>
      <c r="BS395" s="27"/>
      <c r="BT395" s="32" t="s">
        <v>46</v>
      </c>
      <c r="BU395" s="32" t="s">
        <v>47</v>
      </c>
      <c r="BV395" s="27"/>
      <c r="BW395" s="27"/>
      <c r="BX395" s="32" t="s">
        <v>46</v>
      </c>
      <c r="BY395" s="32" t="s">
        <v>41</v>
      </c>
      <c r="BZ395" s="27"/>
      <c r="CA395" s="27"/>
      <c r="CB395" s="32" t="s">
        <v>46</v>
      </c>
      <c r="CC395" s="32" t="s">
        <v>48</v>
      </c>
      <c r="CD395" s="27"/>
      <c r="CE395" s="27"/>
      <c r="CF395" s="32" t="s">
        <v>46</v>
      </c>
      <c r="CG395" s="32" t="s">
        <v>48</v>
      </c>
      <c r="CH395" s="27"/>
      <c r="CI395" s="27"/>
      <c r="CJ395" s="32" t="s">
        <v>46</v>
      </c>
      <c r="CK395" s="32" t="s">
        <v>39</v>
      </c>
      <c r="CL395" s="27"/>
      <c r="CM395" s="27"/>
      <c r="CN395" s="32" t="s">
        <v>49</v>
      </c>
      <c r="CO395" s="32" t="s">
        <v>39</v>
      </c>
      <c r="CP395" s="27"/>
      <c r="CQ395" s="27"/>
      <c r="CR395" s="32" t="s">
        <v>50</v>
      </c>
      <c r="CS395" s="32" t="s">
        <v>51</v>
      </c>
      <c r="CT395" s="27"/>
      <c r="CU395" s="27"/>
      <c r="CV395" s="32" t="s">
        <v>50</v>
      </c>
      <c r="CW395" s="32" t="s">
        <v>39</v>
      </c>
      <c r="CX395" s="27"/>
      <c r="CY395" s="27"/>
      <c r="CZ395" s="32" t="s">
        <v>50</v>
      </c>
      <c r="DA395" s="32" t="s">
        <v>39</v>
      </c>
      <c r="DB395" s="27"/>
      <c r="DC395" s="27"/>
      <c r="DD395" s="32" t="s">
        <v>59</v>
      </c>
      <c r="DE395" s="32" t="s">
        <v>60</v>
      </c>
      <c r="DF395" s="27"/>
      <c r="DG395" s="27"/>
      <c r="DH395" s="32" t="s">
        <v>52</v>
      </c>
      <c r="DI395" s="32" t="s">
        <v>53</v>
      </c>
      <c r="DJ395" s="27"/>
      <c r="DK395" s="27"/>
      <c r="DL395" s="1" t="s">
        <v>31</v>
      </c>
      <c r="DM395" s="33"/>
    </row>
    <row r="396" spans="1:117" s="34" customFormat="1" ht="15.75" customHeight="1" x14ac:dyDescent="0.25">
      <c r="A396" s="27">
        <v>395</v>
      </c>
      <c r="B396" s="27">
        <v>3</v>
      </c>
      <c r="C396" s="28" t="s">
        <v>335</v>
      </c>
      <c r="D396" s="29" t="s">
        <v>373</v>
      </c>
      <c r="E396" s="27">
        <v>218.011</v>
      </c>
      <c r="F396" s="27">
        <v>1.4950000000000001</v>
      </c>
      <c r="G396" s="27">
        <v>-208.52</v>
      </c>
      <c r="H396" s="30">
        <v>89.050439999999995</v>
      </c>
      <c r="I396" s="31">
        <f t="shared" si="19"/>
        <v>-119.46956000000002</v>
      </c>
      <c r="J396" s="31">
        <f t="shared" si="18"/>
        <v>0</v>
      </c>
      <c r="K396" s="3">
        <f t="shared" si="20"/>
        <v>-119.46956000000002</v>
      </c>
      <c r="L396" s="32" t="s">
        <v>28</v>
      </c>
      <c r="M396" s="32" t="s">
        <v>29</v>
      </c>
      <c r="N396" s="27"/>
      <c r="O396" s="27"/>
      <c r="P396" s="32" t="s">
        <v>30</v>
      </c>
      <c r="Q396" s="32" t="s">
        <v>34</v>
      </c>
      <c r="R396" s="27"/>
      <c r="S396" s="27"/>
      <c r="T396" s="32" t="s">
        <v>30</v>
      </c>
      <c r="U396" s="32" t="s">
        <v>32</v>
      </c>
      <c r="V396" s="27"/>
      <c r="W396" s="27"/>
      <c r="X396" s="27" t="s">
        <v>30</v>
      </c>
      <c r="Y396" s="27" t="s">
        <v>33</v>
      </c>
      <c r="Z396" s="27"/>
      <c r="AA396" s="27"/>
      <c r="AB396" s="32" t="s">
        <v>30</v>
      </c>
      <c r="AC396" s="32" t="s">
        <v>34</v>
      </c>
      <c r="AD396" s="27"/>
      <c r="AE396" s="27"/>
      <c r="AF396" s="32" t="s">
        <v>35</v>
      </c>
      <c r="AG396" s="32" t="s">
        <v>29</v>
      </c>
      <c r="AH396" s="27"/>
      <c r="AI396" s="27"/>
      <c r="AJ396" s="32" t="s">
        <v>36</v>
      </c>
      <c r="AK396" s="32" t="s">
        <v>37</v>
      </c>
      <c r="AL396" s="27"/>
      <c r="AM396" s="27"/>
      <c r="AN396" s="32" t="s">
        <v>38</v>
      </c>
      <c r="AO396" s="32" t="s">
        <v>39</v>
      </c>
      <c r="AP396" s="27"/>
      <c r="AQ396" s="27"/>
      <c r="AR396" s="32" t="s">
        <v>40</v>
      </c>
      <c r="AS396" s="32" t="s">
        <v>41</v>
      </c>
      <c r="AT396" s="27"/>
      <c r="AU396" s="27"/>
      <c r="AV396" s="27"/>
      <c r="AW396" s="27"/>
      <c r="AX396" s="27"/>
      <c r="AY396" s="27"/>
      <c r="AZ396" s="32" t="s">
        <v>42</v>
      </c>
      <c r="BA396" s="32" t="s">
        <v>39</v>
      </c>
      <c r="BB396" s="27"/>
      <c r="BC396" s="27"/>
      <c r="BD396" s="32" t="s">
        <v>42</v>
      </c>
      <c r="BE396" s="32" t="s">
        <v>33</v>
      </c>
      <c r="BF396" s="27"/>
      <c r="BG396" s="27"/>
      <c r="BH396" s="32" t="s">
        <v>42</v>
      </c>
      <c r="BI396" s="32" t="s">
        <v>39</v>
      </c>
      <c r="BJ396" s="27"/>
      <c r="BK396" s="33"/>
      <c r="BL396" s="32" t="s">
        <v>43</v>
      </c>
      <c r="BM396" s="32" t="s">
        <v>44</v>
      </c>
      <c r="BN396" s="27"/>
      <c r="BO396" s="27"/>
      <c r="BP396" s="32" t="s">
        <v>45</v>
      </c>
      <c r="BQ396" s="32" t="s">
        <v>44</v>
      </c>
      <c r="BR396" s="27"/>
      <c r="BS396" s="27"/>
      <c r="BT396" s="32" t="s">
        <v>46</v>
      </c>
      <c r="BU396" s="32" t="s">
        <v>47</v>
      </c>
      <c r="BV396" s="27"/>
      <c r="BW396" s="27"/>
      <c r="BX396" s="32" t="s">
        <v>46</v>
      </c>
      <c r="BY396" s="32" t="s">
        <v>41</v>
      </c>
      <c r="BZ396" s="27"/>
      <c r="CA396" s="27"/>
      <c r="CB396" s="32" t="s">
        <v>46</v>
      </c>
      <c r="CC396" s="32" t="s">
        <v>48</v>
      </c>
      <c r="CD396" s="27"/>
      <c r="CE396" s="27"/>
      <c r="CF396" s="32" t="s">
        <v>46</v>
      </c>
      <c r="CG396" s="32" t="s">
        <v>48</v>
      </c>
      <c r="CH396" s="27"/>
      <c r="CI396" s="27"/>
      <c r="CJ396" s="32" t="s">
        <v>46</v>
      </c>
      <c r="CK396" s="32" t="s">
        <v>39</v>
      </c>
      <c r="CL396" s="27"/>
      <c r="CM396" s="27"/>
      <c r="CN396" s="32" t="s">
        <v>49</v>
      </c>
      <c r="CO396" s="32" t="s">
        <v>39</v>
      </c>
      <c r="CP396" s="27"/>
      <c r="CQ396" s="27"/>
      <c r="CR396" s="32" t="s">
        <v>50</v>
      </c>
      <c r="CS396" s="32" t="s">
        <v>51</v>
      </c>
      <c r="CT396" s="27"/>
      <c r="CU396" s="27"/>
      <c r="CV396" s="32" t="s">
        <v>50</v>
      </c>
      <c r="CW396" s="32" t="s">
        <v>39</v>
      </c>
      <c r="CX396" s="27"/>
      <c r="CY396" s="27"/>
      <c r="CZ396" s="32" t="s">
        <v>50</v>
      </c>
      <c r="DA396" s="32" t="s">
        <v>39</v>
      </c>
      <c r="DB396" s="27"/>
      <c r="DC396" s="27"/>
      <c r="DD396" s="32" t="s">
        <v>59</v>
      </c>
      <c r="DE396" s="32" t="s">
        <v>60</v>
      </c>
      <c r="DF396" s="27"/>
      <c r="DG396" s="27"/>
      <c r="DH396" s="32" t="s">
        <v>52</v>
      </c>
      <c r="DI396" s="32" t="s">
        <v>53</v>
      </c>
      <c r="DJ396" s="27"/>
      <c r="DK396" s="27"/>
      <c r="DL396" s="1" t="s">
        <v>31</v>
      </c>
      <c r="DM396" s="33"/>
    </row>
    <row r="397" spans="1:117" ht="15.75" customHeight="1" x14ac:dyDescent="0.25">
      <c r="A397" s="6">
        <v>396</v>
      </c>
      <c r="B397" s="6">
        <v>3</v>
      </c>
      <c r="C397" s="9" t="s">
        <v>336</v>
      </c>
      <c r="D397" s="8" t="s">
        <v>373</v>
      </c>
      <c r="E397" s="6">
        <v>101.289</v>
      </c>
      <c r="F397" s="6">
        <v>29.683</v>
      </c>
      <c r="G397" s="6">
        <v>65.551000000000002</v>
      </c>
      <c r="H397" s="10">
        <v>44.433239999999998</v>
      </c>
      <c r="I397" s="3">
        <f t="shared" si="19"/>
        <v>109.98424</v>
      </c>
      <c r="J397" s="3">
        <f t="shared" si="18"/>
        <v>0</v>
      </c>
      <c r="K397" s="3">
        <f t="shared" si="20"/>
        <v>109.98424</v>
      </c>
      <c r="L397" s="1" t="s">
        <v>28</v>
      </c>
      <c r="M397" s="1" t="s">
        <v>29</v>
      </c>
      <c r="N397" s="6"/>
      <c r="O397" s="6"/>
      <c r="P397" s="1" t="s">
        <v>30</v>
      </c>
      <c r="Q397" s="1" t="s">
        <v>34</v>
      </c>
      <c r="R397" s="6"/>
      <c r="S397" s="6"/>
      <c r="T397" s="1" t="s">
        <v>30</v>
      </c>
      <c r="U397" s="1" t="s">
        <v>32</v>
      </c>
      <c r="V397" s="6"/>
      <c r="W397" s="6"/>
      <c r="X397" s="6" t="s">
        <v>30</v>
      </c>
      <c r="Y397" s="6" t="s">
        <v>33</v>
      </c>
      <c r="Z397" s="6"/>
      <c r="AA397" s="6"/>
      <c r="AB397" s="1" t="s">
        <v>30</v>
      </c>
      <c r="AC397" s="1" t="s">
        <v>34</v>
      </c>
      <c r="AD397" s="6"/>
      <c r="AE397" s="6"/>
      <c r="AF397" s="1" t="s">
        <v>35</v>
      </c>
      <c r="AG397" s="1" t="s">
        <v>29</v>
      </c>
      <c r="AH397" s="6"/>
      <c r="AI397" s="6"/>
      <c r="AJ397" s="1" t="s">
        <v>36</v>
      </c>
      <c r="AK397" s="1" t="s">
        <v>37</v>
      </c>
      <c r="AL397" s="6"/>
      <c r="AM397" s="6"/>
      <c r="AN397" s="1" t="s">
        <v>38</v>
      </c>
      <c r="AO397" s="1" t="s">
        <v>39</v>
      </c>
      <c r="AP397" s="6"/>
      <c r="AQ397" s="6"/>
      <c r="AR397" s="1" t="s">
        <v>40</v>
      </c>
      <c r="AS397" s="1" t="s">
        <v>41</v>
      </c>
      <c r="AT397" s="6"/>
      <c r="AU397" s="6"/>
      <c r="AV397" s="6"/>
      <c r="AW397" s="6"/>
      <c r="AX397" s="6"/>
      <c r="AY397" s="6"/>
      <c r="AZ397" s="1" t="s">
        <v>42</v>
      </c>
      <c r="BA397" s="1" t="s">
        <v>39</v>
      </c>
      <c r="BB397" s="6"/>
      <c r="BC397" s="6"/>
      <c r="BD397" s="1" t="s">
        <v>42</v>
      </c>
      <c r="BE397" s="1" t="s">
        <v>33</v>
      </c>
      <c r="BF397" s="6"/>
      <c r="BG397" s="6"/>
      <c r="BH397" s="1" t="s">
        <v>42</v>
      </c>
      <c r="BI397" s="1" t="s">
        <v>39</v>
      </c>
      <c r="BJ397" s="6"/>
      <c r="BK397" s="11"/>
      <c r="BL397" s="1" t="s">
        <v>43</v>
      </c>
      <c r="BM397" s="1" t="s">
        <v>44</v>
      </c>
      <c r="BN397" s="6"/>
      <c r="BO397" s="6"/>
      <c r="BP397" s="1" t="s">
        <v>45</v>
      </c>
      <c r="BQ397" s="1" t="s">
        <v>44</v>
      </c>
      <c r="BR397" s="6"/>
      <c r="BS397" s="6"/>
      <c r="BT397" s="1" t="s">
        <v>46</v>
      </c>
      <c r="BU397" s="1" t="s">
        <v>47</v>
      </c>
      <c r="BV397" s="6"/>
      <c r="BW397" s="6"/>
      <c r="BX397" s="1" t="s">
        <v>46</v>
      </c>
      <c r="BY397" s="1" t="s">
        <v>41</v>
      </c>
      <c r="BZ397" s="6"/>
      <c r="CA397" s="6"/>
      <c r="CB397" s="1" t="s">
        <v>46</v>
      </c>
      <c r="CC397" s="1" t="s">
        <v>48</v>
      </c>
      <c r="CD397" s="6"/>
      <c r="CE397" s="6"/>
      <c r="CF397" s="1" t="s">
        <v>46</v>
      </c>
      <c r="CG397" s="1" t="s">
        <v>48</v>
      </c>
      <c r="CH397" s="6"/>
      <c r="CI397" s="6"/>
      <c r="CJ397" s="1" t="s">
        <v>46</v>
      </c>
      <c r="CK397" s="1" t="s">
        <v>39</v>
      </c>
      <c r="CL397" s="6"/>
      <c r="CM397" s="6"/>
      <c r="CN397" s="1" t="s">
        <v>49</v>
      </c>
      <c r="CO397" s="1" t="s">
        <v>39</v>
      </c>
      <c r="CP397" s="6"/>
      <c r="CQ397" s="6"/>
      <c r="CR397" s="1" t="s">
        <v>50</v>
      </c>
      <c r="CS397" s="1" t="s">
        <v>51</v>
      </c>
      <c r="CT397" s="6"/>
      <c r="CU397" s="6"/>
      <c r="CV397" s="1" t="s">
        <v>50</v>
      </c>
      <c r="CW397" s="1" t="s">
        <v>39</v>
      </c>
      <c r="CX397" s="6"/>
      <c r="CY397" s="6"/>
      <c r="CZ397" s="1" t="s">
        <v>50</v>
      </c>
      <c r="DA397" s="1" t="s">
        <v>39</v>
      </c>
      <c r="DB397" s="6"/>
      <c r="DC397" s="6"/>
      <c r="DD397" s="1" t="s">
        <v>59</v>
      </c>
      <c r="DE397" s="1" t="s">
        <v>60</v>
      </c>
      <c r="DF397" s="6"/>
      <c r="DG397" s="6"/>
      <c r="DH397" s="1" t="s">
        <v>52</v>
      </c>
      <c r="DI397" s="1" t="s">
        <v>53</v>
      </c>
      <c r="DJ397" s="6"/>
      <c r="DK397" s="6"/>
      <c r="DL397" s="1" t="s">
        <v>31</v>
      </c>
      <c r="DM397" s="11"/>
    </row>
    <row r="398" spans="1:117" ht="15.75" customHeight="1" x14ac:dyDescent="0.25">
      <c r="A398" s="6">
        <v>397</v>
      </c>
      <c r="B398" s="6">
        <v>3</v>
      </c>
      <c r="C398" s="9" t="s">
        <v>496</v>
      </c>
      <c r="D398" s="8" t="s">
        <v>373</v>
      </c>
      <c r="E398" s="6">
        <v>-23.215</v>
      </c>
      <c r="F398" s="6">
        <v>7.6669999999999998</v>
      </c>
      <c r="G398" s="6">
        <v>-32.384</v>
      </c>
      <c r="H398" s="10">
        <v>92.122680000000003</v>
      </c>
      <c r="I398" s="3">
        <f t="shared" si="19"/>
        <v>59.738680000000002</v>
      </c>
      <c r="J398" s="3">
        <f t="shared" si="18"/>
        <v>0</v>
      </c>
      <c r="K398" s="3">
        <f t="shared" si="20"/>
        <v>59.738680000000002</v>
      </c>
      <c r="L398" s="1" t="s">
        <v>28</v>
      </c>
      <c r="M398" s="1" t="s">
        <v>29</v>
      </c>
      <c r="N398" s="6"/>
      <c r="O398" s="6"/>
      <c r="P398" s="1" t="s">
        <v>30</v>
      </c>
      <c r="Q398" s="1" t="s">
        <v>34</v>
      </c>
      <c r="R398" s="6"/>
      <c r="S398" s="6"/>
      <c r="T398" s="1" t="s">
        <v>30</v>
      </c>
      <c r="U398" s="1" t="s">
        <v>32</v>
      </c>
      <c r="V398" s="6"/>
      <c r="W398" s="6"/>
      <c r="X398" s="6" t="s">
        <v>30</v>
      </c>
      <c r="Y398" s="6" t="s">
        <v>33</v>
      </c>
      <c r="Z398" s="6"/>
      <c r="AA398" s="6"/>
      <c r="AB398" s="1" t="s">
        <v>30</v>
      </c>
      <c r="AC398" s="1" t="s">
        <v>34</v>
      </c>
      <c r="AD398" s="6"/>
      <c r="AE398" s="6"/>
      <c r="AF398" s="1" t="s">
        <v>35</v>
      </c>
      <c r="AG398" s="1" t="s">
        <v>29</v>
      </c>
      <c r="AH398" s="6"/>
      <c r="AI398" s="6"/>
      <c r="AJ398" s="1" t="s">
        <v>36</v>
      </c>
      <c r="AK398" s="1" t="s">
        <v>37</v>
      </c>
      <c r="AL398" s="6"/>
      <c r="AM398" s="6"/>
      <c r="AN398" s="1" t="s">
        <v>38</v>
      </c>
      <c r="AO398" s="1" t="s">
        <v>39</v>
      </c>
      <c r="AP398" s="6"/>
      <c r="AQ398" s="6"/>
      <c r="AR398" s="1" t="s">
        <v>40</v>
      </c>
      <c r="AS398" s="1" t="s">
        <v>41</v>
      </c>
      <c r="AT398" s="6"/>
      <c r="AU398" s="6"/>
      <c r="AV398" s="6"/>
      <c r="AW398" s="6"/>
      <c r="AX398" s="6"/>
      <c r="AY398" s="6"/>
      <c r="AZ398" s="1" t="s">
        <v>42</v>
      </c>
      <c r="BA398" s="1" t="s">
        <v>39</v>
      </c>
      <c r="BB398" s="6"/>
      <c r="BC398" s="6"/>
      <c r="BD398" s="1" t="s">
        <v>42</v>
      </c>
      <c r="BE398" s="1" t="s">
        <v>33</v>
      </c>
      <c r="BF398" s="6"/>
      <c r="BG398" s="6"/>
      <c r="BH398" s="1" t="s">
        <v>42</v>
      </c>
      <c r="BI398" s="1" t="s">
        <v>39</v>
      </c>
      <c r="BJ398" s="6"/>
      <c r="BK398" s="11"/>
      <c r="BL398" s="1" t="s">
        <v>43</v>
      </c>
      <c r="BM398" s="1" t="s">
        <v>44</v>
      </c>
      <c r="BN398" s="6"/>
      <c r="BO398" s="6"/>
      <c r="BP398" s="1" t="s">
        <v>45</v>
      </c>
      <c r="BQ398" s="1" t="s">
        <v>44</v>
      </c>
      <c r="BR398" s="6"/>
      <c r="BS398" s="6"/>
      <c r="BT398" s="1" t="s">
        <v>46</v>
      </c>
      <c r="BU398" s="1" t="s">
        <v>47</v>
      </c>
      <c r="BV398" s="6"/>
      <c r="BW398" s="6"/>
      <c r="BX398" s="1" t="s">
        <v>46</v>
      </c>
      <c r="BY398" s="1" t="s">
        <v>41</v>
      </c>
      <c r="BZ398" s="6"/>
      <c r="CA398" s="6"/>
      <c r="CB398" s="1" t="s">
        <v>46</v>
      </c>
      <c r="CC398" s="1" t="s">
        <v>48</v>
      </c>
      <c r="CD398" s="6"/>
      <c r="CE398" s="6"/>
      <c r="CF398" s="1" t="s">
        <v>46</v>
      </c>
      <c r="CG398" s="1" t="s">
        <v>48</v>
      </c>
      <c r="CH398" s="6"/>
      <c r="CI398" s="6"/>
      <c r="CJ398" s="1" t="s">
        <v>46</v>
      </c>
      <c r="CK398" s="1" t="s">
        <v>39</v>
      </c>
      <c r="CL398" s="6"/>
      <c r="CM398" s="6"/>
      <c r="CN398" s="1" t="s">
        <v>49</v>
      </c>
      <c r="CO398" s="1" t="s">
        <v>39</v>
      </c>
      <c r="CP398" s="6"/>
      <c r="CQ398" s="6"/>
      <c r="CR398" s="1" t="s">
        <v>50</v>
      </c>
      <c r="CS398" s="1" t="s">
        <v>51</v>
      </c>
      <c r="CT398" s="6"/>
      <c r="CU398" s="6"/>
      <c r="CV398" s="1" t="s">
        <v>50</v>
      </c>
      <c r="CW398" s="1" t="s">
        <v>39</v>
      </c>
      <c r="CX398" s="6"/>
      <c r="CY398" s="6"/>
      <c r="CZ398" s="1" t="s">
        <v>50</v>
      </c>
      <c r="DA398" s="1" t="s">
        <v>39</v>
      </c>
      <c r="DB398" s="6"/>
      <c r="DC398" s="6"/>
      <c r="DD398" s="1" t="s">
        <v>59</v>
      </c>
      <c r="DE398" s="1" t="s">
        <v>60</v>
      </c>
      <c r="DF398" s="6"/>
      <c r="DG398" s="6"/>
      <c r="DH398" s="1" t="s">
        <v>52</v>
      </c>
      <c r="DI398" s="1" t="s">
        <v>53</v>
      </c>
      <c r="DJ398" s="6"/>
      <c r="DK398" s="6"/>
      <c r="DL398" s="1" t="s">
        <v>31</v>
      </c>
      <c r="DM398" s="11"/>
    </row>
    <row r="399" spans="1:117" ht="15.75" customHeight="1" x14ac:dyDescent="0.25">
      <c r="A399" s="6">
        <v>398</v>
      </c>
      <c r="B399" s="6">
        <v>3</v>
      </c>
      <c r="C399" s="9" t="s">
        <v>497</v>
      </c>
      <c r="D399" s="8" t="s">
        <v>373</v>
      </c>
      <c r="E399" s="6">
        <v>-2.0630000000000002</v>
      </c>
      <c r="F399" s="6">
        <v>14</v>
      </c>
      <c r="G399" s="6">
        <v>-27.274999999999999</v>
      </c>
      <c r="H399" s="10">
        <v>97.575959999999995</v>
      </c>
      <c r="I399" s="3">
        <f t="shared" si="19"/>
        <v>70.300960000000003</v>
      </c>
      <c r="J399" s="3">
        <f t="shared" si="18"/>
        <v>0</v>
      </c>
      <c r="K399" s="3">
        <f t="shared" si="20"/>
        <v>70.300960000000003</v>
      </c>
      <c r="L399" s="1" t="s">
        <v>28</v>
      </c>
      <c r="M399" s="1" t="s">
        <v>29</v>
      </c>
      <c r="N399" s="6"/>
      <c r="O399" s="6"/>
      <c r="P399" s="1" t="s">
        <v>30</v>
      </c>
      <c r="Q399" s="1" t="s">
        <v>34</v>
      </c>
      <c r="R399" s="6"/>
      <c r="S399" s="6"/>
      <c r="T399" s="1" t="s">
        <v>30</v>
      </c>
      <c r="U399" s="1" t="s">
        <v>32</v>
      </c>
      <c r="V399" s="6"/>
      <c r="W399" s="6"/>
      <c r="X399" s="6" t="s">
        <v>30</v>
      </c>
      <c r="Y399" s="6" t="s">
        <v>33</v>
      </c>
      <c r="Z399" s="6"/>
      <c r="AA399" s="6"/>
      <c r="AB399" s="1" t="s">
        <v>30</v>
      </c>
      <c r="AC399" s="1" t="s">
        <v>34</v>
      </c>
      <c r="AD399" s="6"/>
      <c r="AE399" s="6"/>
      <c r="AF399" s="1" t="s">
        <v>35</v>
      </c>
      <c r="AG399" s="1" t="s">
        <v>29</v>
      </c>
      <c r="AH399" s="6"/>
      <c r="AI399" s="6"/>
      <c r="AJ399" s="1" t="s">
        <v>36</v>
      </c>
      <c r="AK399" s="1" t="s">
        <v>37</v>
      </c>
      <c r="AL399" s="6"/>
      <c r="AM399" s="6"/>
      <c r="AN399" s="1" t="s">
        <v>38</v>
      </c>
      <c r="AO399" s="1" t="s">
        <v>39</v>
      </c>
      <c r="AP399" s="6"/>
      <c r="AQ399" s="6"/>
      <c r="AR399" s="1" t="s">
        <v>40</v>
      </c>
      <c r="AS399" s="1" t="s">
        <v>41</v>
      </c>
      <c r="AT399" s="6"/>
      <c r="AU399" s="6"/>
      <c r="AV399" s="6"/>
      <c r="AW399" s="6"/>
      <c r="AX399" s="6"/>
      <c r="AY399" s="6"/>
      <c r="AZ399" s="1" t="s">
        <v>42</v>
      </c>
      <c r="BA399" s="1" t="s">
        <v>39</v>
      </c>
      <c r="BB399" s="6"/>
      <c r="BC399" s="6"/>
      <c r="BD399" s="1" t="s">
        <v>42</v>
      </c>
      <c r="BE399" s="1" t="s">
        <v>33</v>
      </c>
      <c r="BF399" s="6"/>
      <c r="BG399" s="6"/>
      <c r="BH399" s="1" t="s">
        <v>42</v>
      </c>
      <c r="BI399" s="1" t="s">
        <v>39</v>
      </c>
      <c r="BJ399" s="6"/>
      <c r="BK399" s="11"/>
      <c r="BL399" s="1" t="s">
        <v>43</v>
      </c>
      <c r="BM399" s="1" t="s">
        <v>44</v>
      </c>
      <c r="BN399" s="6"/>
      <c r="BO399" s="6"/>
      <c r="BP399" s="1" t="s">
        <v>45</v>
      </c>
      <c r="BQ399" s="1" t="s">
        <v>44</v>
      </c>
      <c r="BR399" s="6"/>
      <c r="BS399" s="6"/>
      <c r="BT399" s="1" t="s">
        <v>46</v>
      </c>
      <c r="BU399" s="1" t="s">
        <v>47</v>
      </c>
      <c r="BV399" s="6"/>
      <c r="BW399" s="6"/>
      <c r="BX399" s="1" t="s">
        <v>46</v>
      </c>
      <c r="BY399" s="1" t="s">
        <v>41</v>
      </c>
      <c r="BZ399" s="6"/>
      <c r="CA399" s="6"/>
      <c r="CB399" s="1" t="s">
        <v>46</v>
      </c>
      <c r="CC399" s="1" t="s">
        <v>48</v>
      </c>
      <c r="CD399" s="6"/>
      <c r="CE399" s="6"/>
      <c r="CF399" s="1" t="s">
        <v>46</v>
      </c>
      <c r="CG399" s="1" t="s">
        <v>48</v>
      </c>
      <c r="CH399" s="6"/>
      <c r="CI399" s="6"/>
      <c r="CJ399" s="1" t="s">
        <v>46</v>
      </c>
      <c r="CK399" s="1" t="s">
        <v>39</v>
      </c>
      <c r="CL399" s="6"/>
      <c r="CM399" s="6"/>
      <c r="CN399" s="1" t="s">
        <v>49</v>
      </c>
      <c r="CO399" s="1" t="s">
        <v>39</v>
      </c>
      <c r="CP399" s="6"/>
      <c r="CQ399" s="6"/>
      <c r="CR399" s="1" t="s">
        <v>50</v>
      </c>
      <c r="CS399" s="1" t="s">
        <v>51</v>
      </c>
      <c r="CT399" s="6"/>
      <c r="CU399" s="6"/>
      <c r="CV399" s="1" t="s">
        <v>50</v>
      </c>
      <c r="CW399" s="1" t="s">
        <v>39</v>
      </c>
      <c r="CX399" s="6"/>
      <c r="CY399" s="6"/>
      <c r="CZ399" s="1" t="s">
        <v>50</v>
      </c>
      <c r="DA399" s="1" t="s">
        <v>39</v>
      </c>
      <c r="DB399" s="6"/>
      <c r="DC399" s="6"/>
      <c r="DD399" s="1" t="s">
        <v>59</v>
      </c>
      <c r="DE399" s="1" t="s">
        <v>60</v>
      </c>
      <c r="DF399" s="6"/>
      <c r="DG399" s="6"/>
      <c r="DH399" s="1" t="s">
        <v>52</v>
      </c>
      <c r="DI399" s="1" t="s">
        <v>53</v>
      </c>
      <c r="DJ399" s="6"/>
      <c r="DK399" s="6"/>
      <c r="DL399" s="1" t="s">
        <v>31</v>
      </c>
      <c r="DM399" s="11"/>
    </row>
    <row r="400" spans="1:117" s="34" customFormat="1" ht="15.75" customHeight="1" x14ac:dyDescent="0.25">
      <c r="A400" s="27">
        <v>399</v>
      </c>
      <c r="B400" s="27">
        <v>3</v>
      </c>
      <c r="C400" s="28" t="s">
        <v>337</v>
      </c>
      <c r="D400" s="29" t="s">
        <v>373</v>
      </c>
      <c r="E400" s="27">
        <v>-60.8</v>
      </c>
      <c r="F400" s="27">
        <v>7.2119999999999997</v>
      </c>
      <c r="G400" s="27">
        <v>-68.012</v>
      </c>
      <c r="H400" s="30">
        <v>27.517320000000002</v>
      </c>
      <c r="I400" s="31">
        <f t="shared" si="19"/>
        <v>-40.494680000000002</v>
      </c>
      <c r="J400" s="31">
        <f t="shared" si="18"/>
        <v>0</v>
      </c>
      <c r="K400" s="3">
        <f t="shared" si="20"/>
        <v>-40.494680000000002</v>
      </c>
      <c r="L400" s="32" t="s">
        <v>28</v>
      </c>
      <c r="M400" s="32" t="s">
        <v>29</v>
      </c>
      <c r="N400" s="27"/>
      <c r="O400" s="27"/>
      <c r="P400" s="32" t="s">
        <v>30</v>
      </c>
      <c r="Q400" s="32" t="s">
        <v>34</v>
      </c>
      <c r="R400" s="27"/>
      <c r="S400" s="27"/>
      <c r="T400" s="32" t="s">
        <v>30</v>
      </c>
      <c r="U400" s="32" t="s">
        <v>32</v>
      </c>
      <c r="V400" s="27"/>
      <c r="W400" s="27"/>
      <c r="X400" s="27" t="s">
        <v>30</v>
      </c>
      <c r="Y400" s="27" t="s">
        <v>33</v>
      </c>
      <c r="Z400" s="27"/>
      <c r="AA400" s="27"/>
      <c r="AB400" s="32" t="s">
        <v>30</v>
      </c>
      <c r="AC400" s="32" t="s">
        <v>34</v>
      </c>
      <c r="AD400" s="27"/>
      <c r="AE400" s="27"/>
      <c r="AF400" s="32" t="s">
        <v>35</v>
      </c>
      <c r="AG400" s="32" t="s">
        <v>29</v>
      </c>
      <c r="AH400" s="27"/>
      <c r="AI400" s="27"/>
      <c r="AJ400" s="32" t="s">
        <v>36</v>
      </c>
      <c r="AK400" s="32" t="s">
        <v>37</v>
      </c>
      <c r="AL400" s="27"/>
      <c r="AM400" s="27"/>
      <c r="AN400" s="32" t="s">
        <v>38</v>
      </c>
      <c r="AO400" s="32" t="s">
        <v>39</v>
      </c>
      <c r="AP400" s="27"/>
      <c r="AQ400" s="27"/>
      <c r="AR400" s="32" t="s">
        <v>40</v>
      </c>
      <c r="AS400" s="32" t="s">
        <v>41</v>
      </c>
      <c r="AT400" s="27"/>
      <c r="AU400" s="27"/>
      <c r="AV400" s="27"/>
      <c r="AW400" s="27"/>
      <c r="AX400" s="27"/>
      <c r="AY400" s="27"/>
      <c r="AZ400" s="32" t="s">
        <v>42</v>
      </c>
      <c r="BA400" s="32" t="s">
        <v>39</v>
      </c>
      <c r="BB400" s="27"/>
      <c r="BC400" s="27"/>
      <c r="BD400" s="32" t="s">
        <v>42</v>
      </c>
      <c r="BE400" s="32" t="s">
        <v>33</v>
      </c>
      <c r="BF400" s="27"/>
      <c r="BG400" s="27"/>
      <c r="BH400" s="32" t="s">
        <v>42</v>
      </c>
      <c r="BI400" s="32" t="s">
        <v>39</v>
      </c>
      <c r="BJ400" s="27"/>
      <c r="BK400" s="33"/>
      <c r="BL400" s="32" t="s">
        <v>43</v>
      </c>
      <c r="BM400" s="32" t="s">
        <v>44</v>
      </c>
      <c r="BN400" s="27"/>
      <c r="BO400" s="27"/>
      <c r="BP400" s="32" t="s">
        <v>45</v>
      </c>
      <c r="BQ400" s="32" t="s">
        <v>44</v>
      </c>
      <c r="BR400" s="27"/>
      <c r="BS400" s="27"/>
      <c r="BT400" s="32" t="s">
        <v>46</v>
      </c>
      <c r="BU400" s="32" t="s">
        <v>47</v>
      </c>
      <c r="BV400" s="27"/>
      <c r="BW400" s="27"/>
      <c r="BX400" s="32" t="s">
        <v>46</v>
      </c>
      <c r="BY400" s="32" t="s">
        <v>41</v>
      </c>
      <c r="BZ400" s="27"/>
      <c r="CA400" s="27"/>
      <c r="CB400" s="32" t="s">
        <v>46</v>
      </c>
      <c r="CC400" s="32" t="s">
        <v>48</v>
      </c>
      <c r="CD400" s="27"/>
      <c r="CE400" s="27"/>
      <c r="CF400" s="32" t="s">
        <v>46</v>
      </c>
      <c r="CG400" s="32" t="s">
        <v>48</v>
      </c>
      <c r="CH400" s="27"/>
      <c r="CI400" s="27"/>
      <c r="CJ400" s="32" t="s">
        <v>46</v>
      </c>
      <c r="CK400" s="32" t="s">
        <v>39</v>
      </c>
      <c r="CL400" s="27"/>
      <c r="CM400" s="27"/>
      <c r="CN400" s="32" t="s">
        <v>49</v>
      </c>
      <c r="CO400" s="32" t="s">
        <v>39</v>
      </c>
      <c r="CP400" s="27"/>
      <c r="CQ400" s="27"/>
      <c r="CR400" s="32" t="s">
        <v>50</v>
      </c>
      <c r="CS400" s="32" t="s">
        <v>51</v>
      </c>
      <c r="CT400" s="27"/>
      <c r="CU400" s="27"/>
      <c r="CV400" s="32" t="s">
        <v>50</v>
      </c>
      <c r="CW400" s="32" t="s">
        <v>39</v>
      </c>
      <c r="CX400" s="27"/>
      <c r="CY400" s="27"/>
      <c r="CZ400" s="32" t="s">
        <v>50</v>
      </c>
      <c r="DA400" s="32" t="s">
        <v>39</v>
      </c>
      <c r="DB400" s="27"/>
      <c r="DC400" s="27"/>
      <c r="DD400" s="32" t="s">
        <v>59</v>
      </c>
      <c r="DE400" s="32" t="s">
        <v>60</v>
      </c>
      <c r="DF400" s="27"/>
      <c r="DG400" s="27"/>
      <c r="DH400" s="32" t="s">
        <v>52</v>
      </c>
      <c r="DI400" s="32" t="s">
        <v>53</v>
      </c>
      <c r="DJ400" s="27"/>
      <c r="DK400" s="27"/>
      <c r="DL400" s="1" t="s">
        <v>31</v>
      </c>
      <c r="DM400" s="33"/>
    </row>
    <row r="401" spans="1:118" s="12" customFormat="1" ht="15.75" customHeight="1" x14ac:dyDescent="0.25">
      <c r="A401" s="6">
        <v>400</v>
      </c>
      <c r="B401" s="6">
        <v>3</v>
      </c>
      <c r="C401" s="9" t="s">
        <v>338</v>
      </c>
      <c r="D401" s="8" t="s">
        <v>373</v>
      </c>
      <c r="E401" s="6">
        <v>371.392</v>
      </c>
      <c r="F401" s="6">
        <v>21.797999999999998</v>
      </c>
      <c r="G401" s="6">
        <v>-74.602999999999994</v>
      </c>
      <c r="H401" s="10">
        <v>129.44244</v>
      </c>
      <c r="I401" s="3">
        <f t="shared" si="19"/>
        <v>54.83944000000001</v>
      </c>
      <c r="J401" s="3">
        <f t="shared" si="18"/>
        <v>0</v>
      </c>
      <c r="K401" s="3">
        <f t="shared" si="20"/>
        <v>54.83944000000001</v>
      </c>
      <c r="L401" s="1" t="s">
        <v>28</v>
      </c>
      <c r="M401" s="1" t="s">
        <v>29</v>
      </c>
      <c r="N401" s="6"/>
      <c r="O401" s="6"/>
      <c r="P401" s="1" t="s">
        <v>30</v>
      </c>
      <c r="Q401" s="1" t="s">
        <v>34</v>
      </c>
      <c r="R401" s="6"/>
      <c r="S401" s="6"/>
      <c r="T401" s="1" t="s">
        <v>30</v>
      </c>
      <c r="U401" s="1" t="s">
        <v>32</v>
      </c>
      <c r="V401" s="6"/>
      <c r="W401" s="6"/>
      <c r="X401" s="6" t="s">
        <v>30</v>
      </c>
      <c r="Y401" s="6" t="s">
        <v>33</v>
      </c>
      <c r="Z401" s="6"/>
      <c r="AA401" s="6"/>
      <c r="AB401" s="1" t="s">
        <v>30</v>
      </c>
      <c r="AC401" s="1" t="s">
        <v>34</v>
      </c>
      <c r="AD401" s="6"/>
      <c r="AE401" s="6"/>
      <c r="AF401" s="1" t="s">
        <v>35</v>
      </c>
      <c r="AG401" s="1" t="s">
        <v>29</v>
      </c>
      <c r="AH401" s="6"/>
      <c r="AI401" s="6"/>
      <c r="AJ401" s="1" t="s">
        <v>36</v>
      </c>
      <c r="AK401" s="1" t="s">
        <v>37</v>
      </c>
      <c r="AL401" s="6"/>
      <c r="AM401" s="6"/>
      <c r="AN401" s="1" t="s">
        <v>38</v>
      </c>
      <c r="AO401" s="1" t="s">
        <v>39</v>
      </c>
      <c r="AP401" s="6"/>
      <c r="AQ401" s="6"/>
      <c r="AR401" s="1" t="s">
        <v>40</v>
      </c>
      <c r="AS401" s="1" t="s">
        <v>41</v>
      </c>
      <c r="AT401" s="6"/>
      <c r="AU401" s="6"/>
      <c r="AV401" s="6"/>
      <c r="AW401" s="6"/>
      <c r="AX401" s="6"/>
      <c r="AY401" s="6"/>
      <c r="AZ401" s="1" t="s">
        <v>42</v>
      </c>
      <c r="BA401" s="1" t="s">
        <v>39</v>
      </c>
      <c r="BB401" s="6"/>
      <c r="BC401" s="6"/>
      <c r="BD401" s="1" t="s">
        <v>42</v>
      </c>
      <c r="BE401" s="1" t="s">
        <v>33</v>
      </c>
      <c r="BF401" s="6"/>
      <c r="BG401" s="6"/>
      <c r="BH401" s="1" t="s">
        <v>42</v>
      </c>
      <c r="BI401" s="1" t="s">
        <v>39</v>
      </c>
      <c r="BJ401" s="6"/>
      <c r="BK401" s="11"/>
      <c r="BL401" s="1" t="s">
        <v>43</v>
      </c>
      <c r="BM401" s="1" t="s">
        <v>44</v>
      </c>
      <c r="BN401" s="6"/>
      <c r="BO401" s="6"/>
      <c r="BP401" s="1" t="s">
        <v>45</v>
      </c>
      <c r="BQ401" s="1" t="s">
        <v>44</v>
      </c>
      <c r="BR401" s="6"/>
      <c r="BS401" s="6"/>
      <c r="BT401" s="1" t="s">
        <v>46</v>
      </c>
      <c r="BU401" s="1" t="s">
        <v>47</v>
      </c>
      <c r="BV401" s="6"/>
      <c r="BW401" s="6"/>
      <c r="BX401" s="1" t="s">
        <v>46</v>
      </c>
      <c r="BY401" s="1" t="s">
        <v>41</v>
      </c>
      <c r="BZ401" s="6"/>
      <c r="CA401" s="6"/>
      <c r="CB401" s="1" t="s">
        <v>46</v>
      </c>
      <c r="CC401" s="1" t="s">
        <v>48</v>
      </c>
      <c r="CD401" s="6"/>
      <c r="CE401" s="6"/>
      <c r="CF401" s="1" t="s">
        <v>46</v>
      </c>
      <c r="CG401" s="1" t="s">
        <v>48</v>
      </c>
      <c r="CH401" s="6"/>
      <c r="CI401" s="6"/>
      <c r="CJ401" s="1" t="s">
        <v>46</v>
      </c>
      <c r="CK401" s="1" t="s">
        <v>39</v>
      </c>
      <c r="CL401" s="6"/>
      <c r="CM401" s="6"/>
      <c r="CN401" s="1" t="s">
        <v>49</v>
      </c>
      <c r="CO401" s="1" t="s">
        <v>39</v>
      </c>
      <c r="CP401" s="6"/>
      <c r="CQ401" s="6"/>
      <c r="CR401" s="1" t="s">
        <v>50</v>
      </c>
      <c r="CS401" s="1" t="s">
        <v>51</v>
      </c>
      <c r="CT401" s="6"/>
      <c r="CU401" s="6"/>
      <c r="CV401" s="1" t="s">
        <v>50</v>
      </c>
      <c r="CW401" s="1" t="s">
        <v>39</v>
      </c>
      <c r="CX401" s="6"/>
      <c r="CY401" s="6"/>
      <c r="CZ401" s="1" t="s">
        <v>50</v>
      </c>
      <c r="DA401" s="1" t="s">
        <v>39</v>
      </c>
      <c r="DB401" s="6"/>
      <c r="DC401" s="6"/>
      <c r="DD401" s="1" t="s">
        <v>59</v>
      </c>
      <c r="DE401" s="1" t="s">
        <v>60</v>
      </c>
      <c r="DF401" s="6"/>
      <c r="DG401" s="6"/>
      <c r="DH401" s="1" t="s">
        <v>52</v>
      </c>
      <c r="DI401" s="1" t="s">
        <v>53</v>
      </c>
      <c r="DJ401" s="6"/>
      <c r="DK401" s="6"/>
      <c r="DL401" s="1" t="s">
        <v>31</v>
      </c>
      <c r="DM401" s="11"/>
    </row>
    <row r="402" spans="1:118" ht="15.75" customHeight="1" x14ac:dyDescent="0.25">
      <c r="A402" s="6">
        <v>401</v>
      </c>
      <c r="B402" s="6">
        <v>3</v>
      </c>
      <c r="C402" s="9" t="s">
        <v>339</v>
      </c>
      <c r="D402" s="8" t="s">
        <v>373</v>
      </c>
      <c r="E402" s="6">
        <v>158.935</v>
      </c>
      <c r="F402" s="6">
        <v>17.661000000000001</v>
      </c>
      <c r="G402" s="6">
        <v>141.274</v>
      </c>
      <c r="H402" s="10">
        <v>55.912680000000002</v>
      </c>
      <c r="I402" s="3">
        <f t="shared" si="19"/>
        <v>197.18668</v>
      </c>
      <c r="J402" s="3">
        <f t="shared" si="18"/>
        <v>0</v>
      </c>
      <c r="K402" s="3">
        <f t="shared" si="20"/>
        <v>197.18668</v>
      </c>
      <c r="L402" s="1" t="s">
        <v>28</v>
      </c>
      <c r="M402" s="1" t="s">
        <v>29</v>
      </c>
      <c r="N402" s="6"/>
      <c r="O402" s="6"/>
      <c r="P402" s="1" t="s">
        <v>30</v>
      </c>
      <c r="Q402" s="1" t="s">
        <v>34</v>
      </c>
      <c r="R402" s="6"/>
      <c r="S402" s="6"/>
      <c r="T402" s="1" t="s">
        <v>30</v>
      </c>
      <c r="U402" s="1" t="s">
        <v>32</v>
      </c>
      <c r="V402" s="6"/>
      <c r="W402" s="6"/>
      <c r="X402" s="6" t="s">
        <v>30</v>
      </c>
      <c r="Y402" s="6" t="s">
        <v>33</v>
      </c>
      <c r="Z402" s="6"/>
      <c r="AA402" s="6"/>
      <c r="AB402" s="1" t="s">
        <v>30</v>
      </c>
      <c r="AC402" s="1" t="s">
        <v>34</v>
      </c>
      <c r="AD402" s="6"/>
      <c r="AE402" s="6"/>
      <c r="AF402" s="1" t="s">
        <v>35</v>
      </c>
      <c r="AG402" s="1" t="s">
        <v>29</v>
      </c>
      <c r="AH402" s="6"/>
      <c r="AI402" s="6"/>
      <c r="AJ402" s="1" t="s">
        <v>36</v>
      </c>
      <c r="AK402" s="1" t="s">
        <v>37</v>
      </c>
      <c r="AL402" s="6"/>
      <c r="AM402" s="6"/>
      <c r="AN402" s="1" t="s">
        <v>38</v>
      </c>
      <c r="AO402" s="1" t="s">
        <v>39</v>
      </c>
      <c r="AP402" s="6"/>
      <c r="AQ402" s="6"/>
      <c r="AR402" s="1" t="s">
        <v>40</v>
      </c>
      <c r="AS402" s="1" t="s">
        <v>41</v>
      </c>
      <c r="AT402" s="6"/>
      <c r="AU402" s="6"/>
      <c r="AV402" s="6"/>
      <c r="AW402" s="6"/>
      <c r="AX402" s="6"/>
      <c r="AY402" s="6"/>
      <c r="AZ402" s="1" t="s">
        <v>42</v>
      </c>
      <c r="BA402" s="1" t="s">
        <v>39</v>
      </c>
      <c r="BB402" s="6"/>
      <c r="BC402" s="6"/>
      <c r="BD402" s="1" t="s">
        <v>42</v>
      </c>
      <c r="BE402" s="1" t="s">
        <v>33</v>
      </c>
      <c r="BF402" s="6"/>
      <c r="BG402" s="6"/>
      <c r="BH402" s="1" t="s">
        <v>42</v>
      </c>
      <c r="BI402" s="1" t="s">
        <v>39</v>
      </c>
      <c r="BJ402" s="6"/>
      <c r="BK402" s="11"/>
      <c r="BL402" s="1" t="s">
        <v>43</v>
      </c>
      <c r="BM402" s="1" t="s">
        <v>44</v>
      </c>
      <c r="BN402" s="6"/>
      <c r="BO402" s="6"/>
      <c r="BP402" s="1" t="s">
        <v>45</v>
      </c>
      <c r="BQ402" s="1" t="s">
        <v>44</v>
      </c>
      <c r="BR402" s="6"/>
      <c r="BS402" s="6"/>
      <c r="BT402" s="1" t="s">
        <v>46</v>
      </c>
      <c r="BU402" s="1" t="s">
        <v>47</v>
      </c>
      <c r="BV402" s="6"/>
      <c r="BW402" s="6"/>
      <c r="BX402" s="1" t="s">
        <v>46</v>
      </c>
      <c r="BY402" s="1" t="s">
        <v>41</v>
      </c>
      <c r="BZ402" s="6"/>
      <c r="CA402" s="6"/>
      <c r="CB402" s="1" t="s">
        <v>46</v>
      </c>
      <c r="CC402" s="1" t="s">
        <v>48</v>
      </c>
      <c r="CD402" s="6"/>
      <c r="CE402" s="6"/>
      <c r="CF402" s="1" t="s">
        <v>46</v>
      </c>
      <c r="CG402" s="1" t="s">
        <v>48</v>
      </c>
      <c r="CH402" s="6"/>
      <c r="CI402" s="6"/>
      <c r="CJ402" s="1" t="s">
        <v>46</v>
      </c>
      <c r="CK402" s="1" t="s">
        <v>39</v>
      </c>
      <c r="CL402" s="6"/>
      <c r="CM402" s="6"/>
      <c r="CN402" s="1" t="s">
        <v>49</v>
      </c>
      <c r="CO402" s="1" t="s">
        <v>39</v>
      </c>
      <c r="CP402" s="6"/>
      <c r="CQ402" s="6"/>
      <c r="CR402" s="1" t="s">
        <v>50</v>
      </c>
      <c r="CS402" s="1" t="s">
        <v>51</v>
      </c>
      <c r="CT402" s="6"/>
      <c r="CU402" s="6"/>
      <c r="CV402" s="1" t="s">
        <v>50</v>
      </c>
      <c r="CW402" s="1" t="s">
        <v>39</v>
      </c>
      <c r="CX402" s="6"/>
      <c r="CY402" s="6"/>
      <c r="CZ402" s="1" t="s">
        <v>50</v>
      </c>
      <c r="DA402" s="1" t="s">
        <v>39</v>
      </c>
      <c r="DB402" s="6"/>
      <c r="DC402" s="6"/>
      <c r="DD402" s="1" t="s">
        <v>59</v>
      </c>
      <c r="DE402" s="1" t="s">
        <v>60</v>
      </c>
      <c r="DF402" s="6"/>
      <c r="DG402" s="6"/>
      <c r="DH402" s="1" t="s">
        <v>52</v>
      </c>
      <c r="DI402" s="1" t="s">
        <v>53</v>
      </c>
      <c r="DJ402" s="6"/>
      <c r="DK402" s="6"/>
      <c r="DL402" s="1" t="s">
        <v>31</v>
      </c>
      <c r="DM402" s="11"/>
    </row>
    <row r="403" spans="1:118" ht="15.75" customHeight="1" x14ac:dyDescent="0.25">
      <c r="A403" s="6">
        <v>402</v>
      </c>
      <c r="B403" s="6">
        <v>3</v>
      </c>
      <c r="C403" s="9" t="s">
        <v>340</v>
      </c>
      <c r="D403" s="8" t="s">
        <v>373</v>
      </c>
      <c r="E403" s="6">
        <v>212.96299999999999</v>
      </c>
      <c r="F403" s="6">
        <v>11.898</v>
      </c>
      <c r="G403" s="6">
        <v>200.08199999999999</v>
      </c>
      <c r="H403" s="10">
        <v>65.763720000000006</v>
      </c>
      <c r="I403" s="3">
        <f t="shared" si="19"/>
        <v>265.84572000000003</v>
      </c>
      <c r="J403" s="3">
        <f t="shared" si="18"/>
        <v>0</v>
      </c>
      <c r="K403" s="3">
        <f t="shared" si="20"/>
        <v>265.84572000000003</v>
      </c>
      <c r="L403" s="1" t="s">
        <v>28</v>
      </c>
      <c r="M403" s="1" t="s">
        <v>29</v>
      </c>
      <c r="N403" s="6"/>
      <c r="O403" s="6"/>
      <c r="P403" s="1" t="s">
        <v>30</v>
      </c>
      <c r="Q403" s="1" t="s">
        <v>34</v>
      </c>
      <c r="R403" s="6"/>
      <c r="S403" s="6"/>
      <c r="T403" s="1" t="s">
        <v>30</v>
      </c>
      <c r="U403" s="1" t="s">
        <v>32</v>
      </c>
      <c r="V403" s="6"/>
      <c r="W403" s="6"/>
      <c r="X403" s="6" t="s">
        <v>30</v>
      </c>
      <c r="Y403" s="6" t="s">
        <v>33</v>
      </c>
      <c r="Z403" s="6"/>
      <c r="AA403" s="6"/>
      <c r="AB403" s="1" t="s">
        <v>30</v>
      </c>
      <c r="AC403" s="1" t="s">
        <v>34</v>
      </c>
      <c r="AD403" s="6"/>
      <c r="AE403" s="6"/>
      <c r="AF403" s="1" t="s">
        <v>35</v>
      </c>
      <c r="AG403" s="1" t="s">
        <v>29</v>
      </c>
      <c r="AH403" s="6"/>
      <c r="AI403" s="6"/>
      <c r="AJ403" s="1" t="s">
        <v>36</v>
      </c>
      <c r="AK403" s="1" t="s">
        <v>37</v>
      </c>
      <c r="AL403" s="6"/>
      <c r="AM403" s="6"/>
      <c r="AN403" s="1" t="s">
        <v>38</v>
      </c>
      <c r="AO403" s="1" t="s">
        <v>39</v>
      </c>
      <c r="AP403" s="6"/>
      <c r="AQ403" s="6"/>
      <c r="AR403" s="1" t="s">
        <v>40</v>
      </c>
      <c r="AS403" s="1" t="s">
        <v>41</v>
      </c>
      <c r="AT403" s="6"/>
      <c r="AU403" s="6"/>
      <c r="AV403" s="6"/>
      <c r="AW403" s="6"/>
      <c r="AX403" s="6"/>
      <c r="AY403" s="6"/>
      <c r="AZ403" s="1" t="s">
        <v>42</v>
      </c>
      <c r="BA403" s="1" t="s">
        <v>39</v>
      </c>
      <c r="BB403" s="6"/>
      <c r="BC403" s="6"/>
      <c r="BD403" s="1" t="s">
        <v>42</v>
      </c>
      <c r="BE403" s="1" t="s">
        <v>33</v>
      </c>
      <c r="BF403" s="6"/>
      <c r="BG403" s="6"/>
      <c r="BH403" s="1" t="s">
        <v>42</v>
      </c>
      <c r="BI403" s="1" t="s">
        <v>39</v>
      </c>
      <c r="BJ403" s="6"/>
      <c r="BK403" s="11"/>
      <c r="BL403" s="1" t="s">
        <v>43</v>
      </c>
      <c r="BM403" s="1" t="s">
        <v>44</v>
      </c>
      <c r="BN403" s="6"/>
      <c r="BO403" s="6"/>
      <c r="BP403" s="1" t="s">
        <v>45</v>
      </c>
      <c r="BQ403" s="1" t="s">
        <v>44</v>
      </c>
      <c r="BR403" s="6"/>
      <c r="BS403" s="6"/>
      <c r="BT403" s="1" t="s">
        <v>46</v>
      </c>
      <c r="BU403" s="1" t="s">
        <v>47</v>
      </c>
      <c r="BV403" s="6"/>
      <c r="BW403" s="6"/>
      <c r="BX403" s="1" t="s">
        <v>46</v>
      </c>
      <c r="BY403" s="1" t="s">
        <v>41</v>
      </c>
      <c r="BZ403" s="6"/>
      <c r="CA403" s="6"/>
      <c r="CB403" s="1" t="s">
        <v>46</v>
      </c>
      <c r="CC403" s="1" t="s">
        <v>48</v>
      </c>
      <c r="CD403" s="6"/>
      <c r="CE403" s="6"/>
      <c r="CF403" s="1" t="s">
        <v>46</v>
      </c>
      <c r="CG403" s="1" t="s">
        <v>48</v>
      </c>
      <c r="CH403" s="6"/>
      <c r="CI403" s="6"/>
      <c r="CJ403" s="1" t="s">
        <v>46</v>
      </c>
      <c r="CK403" s="1" t="s">
        <v>39</v>
      </c>
      <c r="CL403" s="6"/>
      <c r="CM403" s="6"/>
      <c r="CN403" s="1" t="s">
        <v>49</v>
      </c>
      <c r="CO403" s="1" t="s">
        <v>39</v>
      </c>
      <c r="CP403" s="6"/>
      <c r="CQ403" s="6"/>
      <c r="CR403" s="1" t="s">
        <v>50</v>
      </c>
      <c r="CS403" s="1" t="s">
        <v>51</v>
      </c>
      <c r="CT403" s="6"/>
      <c r="CU403" s="6"/>
      <c r="CV403" s="1" t="s">
        <v>50</v>
      </c>
      <c r="CW403" s="1" t="s">
        <v>39</v>
      </c>
      <c r="CX403" s="6"/>
      <c r="CY403" s="6"/>
      <c r="CZ403" s="1" t="s">
        <v>50</v>
      </c>
      <c r="DA403" s="1" t="s">
        <v>39</v>
      </c>
      <c r="DB403" s="6"/>
      <c r="DC403" s="6"/>
      <c r="DD403" s="1" t="s">
        <v>59</v>
      </c>
      <c r="DE403" s="1" t="s">
        <v>60</v>
      </c>
      <c r="DF403" s="6"/>
      <c r="DG403" s="6"/>
      <c r="DH403" s="1" t="s">
        <v>52</v>
      </c>
      <c r="DI403" s="1" t="s">
        <v>53</v>
      </c>
      <c r="DJ403" s="6"/>
      <c r="DK403" s="6"/>
      <c r="DL403" s="1" t="s">
        <v>31</v>
      </c>
      <c r="DM403" s="11"/>
    </row>
    <row r="404" spans="1:118" ht="15.75" customHeight="1" x14ac:dyDescent="0.25">
      <c r="A404" s="6">
        <v>403</v>
      </c>
      <c r="B404" s="6">
        <v>3</v>
      </c>
      <c r="C404" s="9" t="s">
        <v>341</v>
      </c>
      <c r="D404" s="8" t="s">
        <v>373</v>
      </c>
      <c r="E404" s="6">
        <v>-33.917999999999999</v>
      </c>
      <c r="F404" s="6">
        <v>6.9850000000000003</v>
      </c>
      <c r="G404" s="6">
        <v>-40.902999999999999</v>
      </c>
      <c r="H404" s="10">
        <v>54.043559999999999</v>
      </c>
      <c r="I404" s="3">
        <f t="shared" si="19"/>
        <v>13.140560000000001</v>
      </c>
      <c r="J404" s="3">
        <f t="shared" si="18"/>
        <v>0</v>
      </c>
      <c r="K404" s="3">
        <f t="shared" si="20"/>
        <v>13.140560000000001</v>
      </c>
      <c r="L404" s="1" t="s">
        <v>28</v>
      </c>
      <c r="M404" s="1" t="s">
        <v>29</v>
      </c>
      <c r="N404" s="6"/>
      <c r="O404" s="6"/>
      <c r="P404" s="1" t="s">
        <v>30</v>
      </c>
      <c r="Q404" s="1" t="s">
        <v>34</v>
      </c>
      <c r="R404" s="6"/>
      <c r="S404" s="6"/>
      <c r="T404" s="1" t="s">
        <v>30</v>
      </c>
      <c r="U404" s="1" t="s">
        <v>32</v>
      </c>
      <c r="V404" s="6"/>
      <c r="W404" s="6"/>
      <c r="X404" s="6" t="s">
        <v>30</v>
      </c>
      <c r="Y404" s="6" t="s">
        <v>33</v>
      </c>
      <c r="Z404" s="6"/>
      <c r="AA404" s="6"/>
      <c r="AB404" s="1" t="s">
        <v>30</v>
      </c>
      <c r="AC404" s="1" t="s">
        <v>34</v>
      </c>
      <c r="AD404" s="6"/>
      <c r="AE404" s="6"/>
      <c r="AF404" s="1" t="s">
        <v>35</v>
      </c>
      <c r="AG404" s="1" t="s">
        <v>29</v>
      </c>
      <c r="AH404" s="6"/>
      <c r="AI404" s="6"/>
      <c r="AJ404" s="1" t="s">
        <v>36</v>
      </c>
      <c r="AK404" s="1" t="s">
        <v>37</v>
      </c>
      <c r="AL404" s="6"/>
      <c r="AM404" s="6"/>
      <c r="AN404" s="1" t="s">
        <v>38</v>
      </c>
      <c r="AO404" s="1" t="s">
        <v>39</v>
      </c>
      <c r="AP404" s="6"/>
      <c r="AQ404" s="6"/>
      <c r="AR404" s="1" t="s">
        <v>40</v>
      </c>
      <c r="AS404" s="1" t="s">
        <v>41</v>
      </c>
      <c r="AT404" s="6"/>
      <c r="AU404" s="6"/>
      <c r="AV404" s="6"/>
      <c r="AW404" s="6"/>
      <c r="AX404" s="6"/>
      <c r="AY404" s="6"/>
      <c r="AZ404" s="1" t="s">
        <v>42</v>
      </c>
      <c r="BA404" s="1" t="s">
        <v>39</v>
      </c>
      <c r="BB404" s="6"/>
      <c r="BC404" s="6"/>
      <c r="BD404" s="1" t="s">
        <v>42</v>
      </c>
      <c r="BE404" s="1" t="s">
        <v>33</v>
      </c>
      <c r="BF404" s="6"/>
      <c r="BG404" s="6"/>
      <c r="BH404" s="1" t="s">
        <v>42</v>
      </c>
      <c r="BI404" s="1" t="s">
        <v>39</v>
      </c>
      <c r="BJ404" s="6"/>
      <c r="BK404" s="11"/>
      <c r="BL404" s="1" t="s">
        <v>43</v>
      </c>
      <c r="BM404" s="1" t="s">
        <v>44</v>
      </c>
      <c r="BN404" s="6"/>
      <c r="BO404" s="6"/>
      <c r="BP404" s="1" t="s">
        <v>45</v>
      </c>
      <c r="BQ404" s="1" t="s">
        <v>44</v>
      </c>
      <c r="BR404" s="6"/>
      <c r="BS404" s="6"/>
      <c r="BT404" s="1" t="s">
        <v>46</v>
      </c>
      <c r="BU404" s="1" t="s">
        <v>47</v>
      </c>
      <c r="BV404" s="6"/>
      <c r="BW404" s="6"/>
      <c r="BX404" s="1" t="s">
        <v>46</v>
      </c>
      <c r="BY404" s="1" t="s">
        <v>41</v>
      </c>
      <c r="BZ404" s="6"/>
      <c r="CA404" s="6"/>
      <c r="CB404" s="1" t="s">
        <v>46</v>
      </c>
      <c r="CC404" s="1" t="s">
        <v>48</v>
      </c>
      <c r="CD404" s="6"/>
      <c r="CE404" s="6"/>
      <c r="CF404" s="1" t="s">
        <v>46</v>
      </c>
      <c r="CG404" s="1" t="s">
        <v>48</v>
      </c>
      <c r="CH404" s="6"/>
      <c r="CI404" s="6"/>
      <c r="CJ404" s="1" t="s">
        <v>46</v>
      </c>
      <c r="CK404" s="1" t="s">
        <v>39</v>
      </c>
      <c r="CL404" s="6"/>
      <c r="CM404" s="6"/>
      <c r="CN404" s="1" t="s">
        <v>49</v>
      </c>
      <c r="CO404" s="1" t="s">
        <v>39</v>
      </c>
      <c r="CP404" s="6"/>
      <c r="CQ404" s="6"/>
      <c r="CR404" s="1" t="s">
        <v>50</v>
      </c>
      <c r="CS404" s="1" t="s">
        <v>51</v>
      </c>
      <c r="CT404" s="6"/>
      <c r="CU404" s="6"/>
      <c r="CV404" s="1" t="s">
        <v>50</v>
      </c>
      <c r="CW404" s="1" t="s">
        <v>39</v>
      </c>
      <c r="CX404" s="6"/>
      <c r="CY404" s="6"/>
      <c r="CZ404" s="1" t="s">
        <v>50</v>
      </c>
      <c r="DA404" s="1" t="s">
        <v>39</v>
      </c>
      <c r="DB404" s="6"/>
      <c r="DC404" s="6"/>
      <c r="DD404" s="1" t="s">
        <v>59</v>
      </c>
      <c r="DE404" s="1" t="s">
        <v>60</v>
      </c>
      <c r="DF404" s="6"/>
      <c r="DG404" s="6"/>
      <c r="DH404" s="1" t="s">
        <v>52</v>
      </c>
      <c r="DI404" s="1" t="s">
        <v>53</v>
      </c>
      <c r="DJ404" s="6"/>
      <c r="DK404" s="6"/>
      <c r="DL404" s="1" t="s">
        <v>31</v>
      </c>
      <c r="DM404" s="11"/>
    </row>
    <row r="405" spans="1:118" ht="15.75" customHeight="1" x14ac:dyDescent="0.25">
      <c r="A405" s="6">
        <v>404</v>
      </c>
      <c r="B405" s="6">
        <v>3</v>
      </c>
      <c r="C405" s="9" t="s">
        <v>342</v>
      </c>
      <c r="D405" s="8" t="s">
        <v>373</v>
      </c>
      <c r="E405" s="6">
        <v>327.85899999999998</v>
      </c>
      <c r="F405" s="6">
        <v>47.423000000000002</v>
      </c>
      <c r="G405" s="6">
        <v>268.94900000000001</v>
      </c>
      <c r="H405" s="10">
        <v>108.78372</v>
      </c>
      <c r="I405" s="3">
        <f t="shared" si="19"/>
        <v>377.73272000000003</v>
      </c>
      <c r="J405" s="3">
        <f t="shared" si="18"/>
        <v>0</v>
      </c>
      <c r="K405" s="3">
        <f t="shared" si="20"/>
        <v>377.73272000000003</v>
      </c>
      <c r="L405" s="1" t="s">
        <v>28</v>
      </c>
      <c r="M405" s="1" t="s">
        <v>29</v>
      </c>
      <c r="N405" s="6"/>
      <c r="O405" s="6"/>
      <c r="P405" s="1" t="s">
        <v>30</v>
      </c>
      <c r="Q405" s="1" t="s">
        <v>34</v>
      </c>
      <c r="R405" s="6"/>
      <c r="S405" s="6"/>
      <c r="T405" s="1" t="s">
        <v>30</v>
      </c>
      <c r="U405" s="1" t="s">
        <v>32</v>
      </c>
      <c r="V405" s="6"/>
      <c r="W405" s="6"/>
      <c r="X405" s="6" t="s">
        <v>30</v>
      </c>
      <c r="Y405" s="6" t="s">
        <v>33</v>
      </c>
      <c r="Z405" s="6"/>
      <c r="AA405" s="6"/>
      <c r="AB405" s="1" t="s">
        <v>30</v>
      </c>
      <c r="AC405" s="1" t="s">
        <v>34</v>
      </c>
      <c r="AD405" s="6"/>
      <c r="AE405" s="6"/>
      <c r="AF405" s="1" t="s">
        <v>35</v>
      </c>
      <c r="AG405" s="1" t="s">
        <v>29</v>
      </c>
      <c r="AH405" s="6"/>
      <c r="AI405" s="6"/>
      <c r="AJ405" s="1" t="s">
        <v>36</v>
      </c>
      <c r="AK405" s="1" t="s">
        <v>37</v>
      </c>
      <c r="AL405" s="6"/>
      <c r="AM405" s="6"/>
      <c r="AN405" s="1" t="s">
        <v>38</v>
      </c>
      <c r="AO405" s="1" t="s">
        <v>39</v>
      </c>
      <c r="AP405" s="6"/>
      <c r="AQ405" s="6"/>
      <c r="AR405" s="1" t="s">
        <v>40</v>
      </c>
      <c r="AS405" s="1" t="s">
        <v>41</v>
      </c>
      <c r="AT405" s="6"/>
      <c r="AU405" s="6"/>
      <c r="AV405" s="6"/>
      <c r="AW405" s="6"/>
      <c r="AX405" s="6"/>
      <c r="AY405" s="6"/>
      <c r="AZ405" s="1" t="s">
        <v>42</v>
      </c>
      <c r="BA405" s="1" t="s">
        <v>39</v>
      </c>
      <c r="BB405" s="6"/>
      <c r="BC405" s="6"/>
      <c r="BD405" s="1" t="s">
        <v>42</v>
      </c>
      <c r="BE405" s="1" t="s">
        <v>33</v>
      </c>
      <c r="BF405" s="6"/>
      <c r="BG405" s="6"/>
      <c r="BH405" s="1" t="s">
        <v>42</v>
      </c>
      <c r="BI405" s="1" t="s">
        <v>39</v>
      </c>
      <c r="BJ405" s="6"/>
      <c r="BK405" s="11"/>
      <c r="BL405" s="1" t="s">
        <v>43</v>
      </c>
      <c r="BM405" s="1" t="s">
        <v>44</v>
      </c>
      <c r="BN405" s="6"/>
      <c r="BO405" s="6"/>
      <c r="BP405" s="1" t="s">
        <v>45</v>
      </c>
      <c r="BQ405" s="1" t="s">
        <v>44</v>
      </c>
      <c r="BR405" s="6"/>
      <c r="BS405" s="6"/>
      <c r="BT405" s="1" t="s">
        <v>46</v>
      </c>
      <c r="BU405" s="1" t="s">
        <v>47</v>
      </c>
      <c r="BV405" s="6"/>
      <c r="BW405" s="6"/>
      <c r="BX405" s="1" t="s">
        <v>46</v>
      </c>
      <c r="BY405" s="1" t="s">
        <v>41</v>
      </c>
      <c r="BZ405" s="6"/>
      <c r="CA405" s="6"/>
      <c r="CB405" s="1" t="s">
        <v>46</v>
      </c>
      <c r="CC405" s="1" t="s">
        <v>48</v>
      </c>
      <c r="CD405" s="6"/>
      <c r="CE405" s="6"/>
      <c r="CF405" s="1" t="s">
        <v>46</v>
      </c>
      <c r="CG405" s="1" t="s">
        <v>48</v>
      </c>
      <c r="CH405" s="6"/>
      <c r="CI405" s="6"/>
      <c r="CJ405" s="1" t="s">
        <v>46</v>
      </c>
      <c r="CK405" s="1" t="s">
        <v>39</v>
      </c>
      <c r="CL405" s="6"/>
      <c r="CM405" s="6"/>
      <c r="CN405" s="1" t="s">
        <v>49</v>
      </c>
      <c r="CO405" s="1" t="s">
        <v>39</v>
      </c>
      <c r="CP405" s="6"/>
      <c r="CQ405" s="6"/>
      <c r="CR405" s="1" t="s">
        <v>50</v>
      </c>
      <c r="CS405" s="1" t="s">
        <v>51</v>
      </c>
      <c r="CT405" s="6"/>
      <c r="CU405" s="6"/>
      <c r="CV405" s="1" t="s">
        <v>50</v>
      </c>
      <c r="CW405" s="1" t="s">
        <v>39</v>
      </c>
      <c r="CX405" s="6"/>
      <c r="CY405" s="6"/>
      <c r="CZ405" s="1" t="s">
        <v>50</v>
      </c>
      <c r="DA405" s="1" t="s">
        <v>39</v>
      </c>
      <c r="DB405" s="6"/>
      <c r="DC405" s="6"/>
      <c r="DD405" s="1" t="s">
        <v>59</v>
      </c>
      <c r="DE405" s="1" t="s">
        <v>60</v>
      </c>
      <c r="DF405" s="6"/>
      <c r="DG405" s="6"/>
      <c r="DH405" s="1" t="s">
        <v>52</v>
      </c>
      <c r="DI405" s="1" t="s">
        <v>53</v>
      </c>
      <c r="DJ405" s="6"/>
      <c r="DK405" s="6"/>
      <c r="DL405" s="1" t="s">
        <v>31</v>
      </c>
      <c r="DM405" s="11"/>
    </row>
    <row r="406" spans="1:118" ht="15.75" customHeight="1" x14ac:dyDescent="0.25">
      <c r="A406" s="6">
        <v>405</v>
      </c>
      <c r="B406" s="6">
        <v>3</v>
      </c>
      <c r="C406" s="9" t="s">
        <v>343</v>
      </c>
      <c r="D406" s="8" t="s">
        <v>373</v>
      </c>
      <c r="E406" s="6">
        <v>105.386</v>
      </c>
      <c r="F406" s="6">
        <v>21.265000000000001</v>
      </c>
      <c r="G406" s="6">
        <v>82.619</v>
      </c>
      <c r="H406" s="10">
        <v>40.343400000000003</v>
      </c>
      <c r="I406" s="3">
        <f t="shared" si="19"/>
        <v>122.9624</v>
      </c>
      <c r="J406" s="3">
        <f t="shared" si="18"/>
        <v>0</v>
      </c>
      <c r="K406" s="3">
        <f t="shared" si="20"/>
        <v>122.9624</v>
      </c>
      <c r="L406" s="1" t="s">
        <v>28</v>
      </c>
      <c r="M406" s="1" t="s">
        <v>29</v>
      </c>
      <c r="N406" s="6"/>
      <c r="O406" s="6"/>
      <c r="P406" s="1" t="s">
        <v>30</v>
      </c>
      <c r="Q406" s="1" t="s">
        <v>34</v>
      </c>
      <c r="R406" s="6"/>
      <c r="S406" s="6"/>
      <c r="T406" s="1" t="s">
        <v>30</v>
      </c>
      <c r="U406" s="1" t="s">
        <v>32</v>
      </c>
      <c r="V406" s="6"/>
      <c r="W406" s="6"/>
      <c r="X406" s="6" t="s">
        <v>30</v>
      </c>
      <c r="Y406" s="6" t="s">
        <v>33</v>
      </c>
      <c r="Z406" s="6"/>
      <c r="AA406" s="6"/>
      <c r="AB406" s="1" t="s">
        <v>30</v>
      </c>
      <c r="AC406" s="1" t="s">
        <v>34</v>
      </c>
      <c r="AD406" s="6"/>
      <c r="AE406" s="6"/>
      <c r="AF406" s="1" t="s">
        <v>35</v>
      </c>
      <c r="AG406" s="1" t="s">
        <v>29</v>
      </c>
      <c r="AH406" s="6"/>
      <c r="AI406" s="6"/>
      <c r="AJ406" s="1" t="s">
        <v>36</v>
      </c>
      <c r="AK406" s="1" t="s">
        <v>37</v>
      </c>
      <c r="AL406" s="6"/>
      <c r="AM406" s="6"/>
      <c r="AN406" s="1" t="s">
        <v>38</v>
      </c>
      <c r="AO406" s="1" t="s">
        <v>39</v>
      </c>
      <c r="AP406" s="6"/>
      <c r="AQ406" s="6"/>
      <c r="AR406" s="1" t="s">
        <v>40</v>
      </c>
      <c r="AS406" s="1" t="s">
        <v>41</v>
      </c>
      <c r="AT406" s="6"/>
      <c r="AU406" s="6"/>
      <c r="AV406" s="6"/>
      <c r="AW406" s="6"/>
      <c r="AX406" s="6"/>
      <c r="AY406" s="6"/>
      <c r="AZ406" s="1" t="s">
        <v>42</v>
      </c>
      <c r="BA406" s="1" t="s">
        <v>39</v>
      </c>
      <c r="BB406" s="6"/>
      <c r="BC406" s="6"/>
      <c r="BD406" s="1" t="s">
        <v>42</v>
      </c>
      <c r="BE406" s="1" t="s">
        <v>33</v>
      </c>
      <c r="BF406" s="6"/>
      <c r="BG406" s="6"/>
      <c r="BH406" s="1" t="s">
        <v>42</v>
      </c>
      <c r="BI406" s="1" t="s">
        <v>39</v>
      </c>
      <c r="BJ406" s="6"/>
      <c r="BK406" s="11"/>
      <c r="BL406" s="1" t="s">
        <v>43</v>
      </c>
      <c r="BM406" s="1" t="s">
        <v>44</v>
      </c>
      <c r="BN406" s="6"/>
      <c r="BO406" s="6"/>
      <c r="BP406" s="1" t="s">
        <v>45</v>
      </c>
      <c r="BQ406" s="1" t="s">
        <v>44</v>
      </c>
      <c r="BR406" s="6"/>
      <c r="BS406" s="6"/>
      <c r="BT406" s="1" t="s">
        <v>46</v>
      </c>
      <c r="BU406" s="1" t="s">
        <v>47</v>
      </c>
      <c r="BV406" s="6"/>
      <c r="BW406" s="6"/>
      <c r="BX406" s="1" t="s">
        <v>46</v>
      </c>
      <c r="BY406" s="1" t="s">
        <v>41</v>
      </c>
      <c r="BZ406" s="6"/>
      <c r="CA406" s="6"/>
      <c r="CB406" s="1" t="s">
        <v>46</v>
      </c>
      <c r="CC406" s="1" t="s">
        <v>48</v>
      </c>
      <c r="CD406" s="6"/>
      <c r="CE406" s="6"/>
      <c r="CF406" s="1" t="s">
        <v>46</v>
      </c>
      <c r="CG406" s="1" t="s">
        <v>48</v>
      </c>
      <c r="CH406" s="6"/>
      <c r="CI406" s="6"/>
      <c r="CJ406" s="1" t="s">
        <v>46</v>
      </c>
      <c r="CK406" s="1" t="s">
        <v>39</v>
      </c>
      <c r="CL406" s="6"/>
      <c r="CM406" s="6"/>
      <c r="CN406" s="1" t="s">
        <v>49</v>
      </c>
      <c r="CO406" s="1" t="s">
        <v>39</v>
      </c>
      <c r="CP406" s="6"/>
      <c r="CQ406" s="6"/>
      <c r="CR406" s="1" t="s">
        <v>50</v>
      </c>
      <c r="CS406" s="1" t="s">
        <v>51</v>
      </c>
      <c r="CT406" s="6"/>
      <c r="CU406" s="6"/>
      <c r="CV406" s="1" t="s">
        <v>50</v>
      </c>
      <c r="CW406" s="1" t="s">
        <v>39</v>
      </c>
      <c r="CX406" s="6"/>
      <c r="CY406" s="6"/>
      <c r="CZ406" s="1" t="s">
        <v>50</v>
      </c>
      <c r="DA406" s="1" t="s">
        <v>39</v>
      </c>
      <c r="DB406" s="6"/>
      <c r="DC406" s="6"/>
      <c r="DD406" s="1" t="s">
        <v>59</v>
      </c>
      <c r="DE406" s="1" t="s">
        <v>60</v>
      </c>
      <c r="DF406" s="6"/>
      <c r="DG406" s="6"/>
      <c r="DH406" s="1" t="s">
        <v>52</v>
      </c>
      <c r="DI406" s="1" t="s">
        <v>53</v>
      </c>
      <c r="DJ406" s="6"/>
      <c r="DK406" s="6"/>
      <c r="DL406" s="1" t="s">
        <v>31</v>
      </c>
      <c r="DM406" s="11"/>
    </row>
    <row r="407" spans="1:118" s="34" customFormat="1" ht="15.75" customHeight="1" x14ac:dyDescent="0.25">
      <c r="A407" s="27">
        <v>406</v>
      </c>
      <c r="B407" s="27">
        <v>3</v>
      </c>
      <c r="C407" s="28" t="s">
        <v>344</v>
      </c>
      <c r="D407" s="29" t="s">
        <v>373</v>
      </c>
      <c r="E407" s="27">
        <v>129.67699999999999</v>
      </c>
      <c r="F407" s="27">
        <v>417.63799999999998</v>
      </c>
      <c r="G407" s="27">
        <v>-542.51</v>
      </c>
      <c r="H407" s="30">
        <v>111.22752</v>
      </c>
      <c r="I407" s="31">
        <f t="shared" si="19"/>
        <v>-431.28247999999996</v>
      </c>
      <c r="J407" s="31">
        <f t="shared" si="18"/>
        <v>0</v>
      </c>
      <c r="K407" s="3">
        <f t="shared" si="20"/>
        <v>-431.28247999999996</v>
      </c>
      <c r="L407" s="32" t="s">
        <v>28</v>
      </c>
      <c r="M407" s="32" t="s">
        <v>29</v>
      </c>
      <c r="N407" s="27"/>
      <c r="O407" s="27"/>
      <c r="P407" s="32" t="s">
        <v>30</v>
      </c>
      <c r="Q407" s="32" t="s">
        <v>34</v>
      </c>
      <c r="R407" s="27"/>
      <c r="S407" s="27"/>
      <c r="T407" s="32" t="s">
        <v>30</v>
      </c>
      <c r="U407" s="32" t="s">
        <v>32</v>
      </c>
      <c r="V407" s="27"/>
      <c r="W407" s="27"/>
      <c r="X407" s="27" t="s">
        <v>30</v>
      </c>
      <c r="Y407" s="27" t="s">
        <v>33</v>
      </c>
      <c r="Z407" s="27"/>
      <c r="AA407" s="27"/>
      <c r="AB407" s="32" t="s">
        <v>30</v>
      </c>
      <c r="AC407" s="32" t="s">
        <v>34</v>
      </c>
      <c r="AD407" s="27"/>
      <c r="AE407" s="27"/>
      <c r="AF407" s="32" t="s">
        <v>35</v>
      </c>
      <c r="AG407" s="32" t="s">
        <v>29</v>
      </c>
      <c r="AH407" s="27"/>
      <c r="AI407" s="27"/>
      <c r="AJ407" s="32" t="s">
        <v>36</v>
      </c>
      <c r="AK407" s="32" t="s">
        <v>37</v>
      </c>
      <c r="AL407" s="27"/>
      <c r="AM407" s="27"/>
      <c r="AN407" s="32" t="s">
        <v>38</v>
      </c>
      <c r="AO407" s="32" t="s">
        <v>39</v>
      </c>
      <c r="AP407" s="27"/>
      <c r="AQ407" s="27"/>
      <c r="AR407" s="32" t="s">
        <v>40</v>
      </c>
      <c r="AS407" s="32" t="s">
        <v>41</v>
      </c>
      <c r="AT407" s="27"/>
      <c r="AU407" s="27"/>
      <c r="AV407" s="27"/>
      <c r="AW407" s="27"/>
      <c r="AX407" s="27"/>
      <c r="AY407" s="27"/>
      <c r="AZ407" s="32" t="s">
        <v>42</v>
      </c>
      <c r="BA407" s="32" t="s">
        <v>39</v>
      </c>
      <c r="BB407" s="27"/>
      <c r="BC407" s="27"/>
      <c r="BD407" s="32" t="s">
        <v>42</v>
      </c>
      <c r="BE407" s="32" t="s">
        <v>33</v>
      </c>
      <c r="BF407" s="27"/>
      <c r="BG407" s="27"/>
      <c r="BH407" s="32" t="s">
        <v>42</v>
      </c>
      <c r="BI407" s="32" t="s">
        <v>39</v>
      </c>
      <c r="BJ407" s="27"/>
      <c r="BK407" s="33"/>
      <c r="BL407" s="32" t="s">
        <v>43</v>
      </c>
      <c r="BM407" s="32" t="s">
        <v>44</v>
      </c>
      <c r="BN407" s="27"/>
      <c r="BO407" s="27"/>
      <c r="BP407" s="32" t="s">
        <v>45</v>
      </c>
      <c r="BQ407" s="32" t="s">
        <v>44</v>
      </c>
      <c r="BR407" s="27"/>
      <c r="BS407" s="27"/>
      <c r="BT407" s="32" t="s">
        <v>46</v>
      </c>
      <c r="BU407" s="32" t="s">
        <v>47</v>
      </c>
      <c r="BV407" s="27"/>
      <c r="BW407" s="27"/>
      <c r="BX407" s="32" t="s">
        <v>46</v>
      </c>
      <c r="BY407" s="32" t="s">
        <v>41</v>
      </c>
      <c r="BZ407" s="27"/>
      <c r="CA407" s="27"/>
      <c r="CB407" s="32" t="s">
        <v>46</v>
      </c>
      <c r="CC407" s="32" t="s">
        <v>48</v>
      </c>
      <c r="CD407" s="27"/>
      <c r="CE407" s="27"/>
      <c r="CF407" s="32" t="s">
        <v>46</v>
      </c>
      <c r="CG407" s="32" t="s">
        <v>48</v>
      </c>
      <c r="CH407" s="27"/>
      <c r="CI407" s="27"/>
      <c r="CJ407" s="32" t="s">
        <v>46</v>
      </c>
      <c r="CK407" s="32" t="s">
        <v>39</v>
      </c>
      <c r="CL407" s="27"/>
      <c r="CM407" s="27"/>
      <c r="CN407" s="32" t="s">
        <v>49</v>
      </c>
      <c r="CO407" s="32" t="s">
        <v>39</v>
      </c>
      <c r="CP407" s="27"/>
      <c r="CQ407" s="27"/>
      <c r="CR407" s="32" t="s">
        <v>50</v>
      </c>
      <c r="CS407" s="32" t="s">
        <v>51</v>
      </c>
      <c r="CT407" s="27"/>
      <c r="CU407" s="27"/>
      <c r="CV407" s="32" t="s">
        <v>50</v>
      </c>
      <c r="CW407" s="32" t="s">
        <v>39</v>
      </c>
      <c r="CX407" s="27"/>
      <c r="CY407" s="27"/>
      <c r="CZ407" s="32" t="s">
        <v>50</v>
      </c>
      <c r="DA407" s="32" t="s">
        <v>39</v>
      </c>
      <c r="DB407" s="27"/>
      <c r="DC407" s="27"/>
      <c r="DD407" s="32" t="s">
        <v>59</v>
      </c>
      <c r="DE407" s="32" t="s">
        <v>60</v>
      </c>
      <c r="DF407" s="27"/>
      <c r="DG407" s="27"/>
      <c r="DH407" s="32" t="s">
        <v>52</v>
      </c>
      <c r="DI407" s="32" t="s">
        <v>53</v>
      </c>
      <c r="DJ407" s="27"/>
      <c r="DK407" s="27"/>
      <c r="DL407" s="1" t="s">
        <v>31</v>
      </c>
      <c r="DM407" s="33"/>
    </row>
    <row r="408" spans="1:118" ht="15.75" customHeight="1" x14ac:dyDescent="0.25">
      <c r="A408" s="6">
        <v>407</v>
      </c>
      <c r="B408" s="6">
        <v>3</v>
      </c>
      <c r="C408" s="9" t="s">
        <v>345</v>
      </c>
      <c r="D408" s="8" t="s">
        <v>373</v>
      </c>
      <c r="E408" s="6">
        <v>79.662999999999997</v>
      </c>
      <c r="F408" s="6">
        <v>6.07</v>
      </c>
      <c r="G408" s="6">
        <v>73.593000000000004</v>
      </c>
      <c r="H408" s="10">
        <v>61.905000000000001</v>
      </c>
      <c r="I408" s="3">
        <f t="shared" si="19"/>
        <v>135.49799999999999</v>
      </c>
      <c r="J408" s="3">
        <f t="shared" si="18"/>
        <v>0</v>
      </c>
      <c r="K408" s="3">
        <f t="shared" si="20"/>
        <v>135.49799999999999</v>
      </c>
      <c r="L408" s="1" t="s">
        <v>28</v>
      </c>
      <c r="M408" s="1" t="s">
        <v>29</v>
      </c>
      <c r="N408" s="6"/>
      <c r="O408" s="6"/>
      <c r="P408" s="1" t="s">
        <v>30</v>
      </c>
      <c r="Q408" s="1" t="s">
        <v>34</v>
      </c>
      <c r="R408" s="6"/>
      <c r="S408" s="6"/>
      <c r="T408" s="1" t="s">
        <v>30</v>
      </c>
      <c r="U408" s="1" t="s">
        <v>32</v>
      </c>
      <c r="V408" s="6"/>
      <c r="W408" s="6"/>
      <c r="X408" s="6" t="s">
        <v>30</v>
      </c>
      <c r="Y408" s="6" t="s">
        <v>33</v>
      </c>
      <c r="Z408" s="6"/>
      <c r="AA408" s="6"/>
      <c r="AB408" s="1" t="s">
        <v>30</v>
      </c>
      <c r="AC408" s="1" t="s">
        <v>34</v>
      </c>
      <c r="AD408" s="6"/>
      <c r="AE408" s="6"/>
      <c r="AF408" s="1" t="s">
        <v>35</v>
      </c>
      <c r="AG408" s="1" t="s">
        <v>29</v>
      </c>
      <c r="AH408" s="6"/>
      <c r="AI408" s="6"/>
      <c r="AJ408" s="1" t="s">
        <v>36</v>
      </c>
      <c r="AK408" s="1" t="s">
        <v>37</v>
      </c>
      <c r="AL408" s="6"/>
      <c r="AM408" s="6"/>
      <c r="AN408" s="1" t="s">
        <v>38</v>
      </c>
      <c r="AO408" s="1" t="s">
        <v>39</v>
      </c>
      <c r="AP408" s="6"/>
      <c r="AQ408" s="6"/>
      <c r="AR408" s="1" t="s">
        <v>40</v>
      </c>
      <c r="AS408" s="1" t="s">
        <v>41</v>
      </c>
      <c r="AT408" s="6"/>
      <c r="AU408" s="6"/>
      <c r="AV408" s="6"/>
      <c r="AW408" s="6"/>
      <c r="AX408" s="6"/>
      <c r="AY408" s="6"/>
      <c r="AZ408" s="1" t="s">
        <v>42</v>
      </c>
      <c r="BA408" s="1" t="s">
        <v>39</v>
      </c>
      <c r="BB408" s="6"/>
      <c r="BC408" s="6"/>
      <c r="BD408" s="1" t="s">
        <v>42</v>
      </c>
      <c r="BE408" s="1" t="s">
        <v>33</v>
      </c>
      <c r="BF408" s="6"/>
      <c r="BG408" s="6"/>
      <c r="BH408" s="1" t="s">
        <v>42</v>
      </c>
      <c r="BI408" s="1" t="s">
        <v>39</v>
      </c>
      <c r="BJ408" s="6"/>
      <c r="BK408" s="11"/>
      <c r="BL408" s="1" t="s">
        <v>43</v>
      </c>
      <c r="BM408" s="1" t="s">
        <v>44</v>
      </c>
      <c r="BN408" s="6"/>
      <c r="BO408" s="6"/>
      <c r="BP408" s="1" t="s">
        <v>45</v>
      </c>
      <c r="BQ408" s="1" t="s">
        <v>44</v>
      </c>
      <c r="BR408" s="6"/>
      <c r="BS408" s="6"/>
      <c r="BT408" s="1" t="s">
        <v>46</v>
      </c>
      <c r="BU408" s="1" t="s">
        <v>47</v>
      </c>
      <c r="BV408" s="6"/>
      <c r="BW408" s="6"/>
      <c r="BX408" s="1" t="s">
        <v>46</v>
      </c>
      <c r="BY408" s="1" t="s">
        <v>41</v>
      </c>
      <c r="BZ408" s="6"/>
      <c r="CA408" s="6"/>
      <c r="CB408" s="1" t="s">
        <v>46</v>
      </c>
      <c r="CC408" s="1" t="s">
        <v>48</v>
      </c>
      <c r="CD408" s="6"/>
      <c r="CE408" s="6"/>
      <c r="CF408" s="1" t="s">
        <v>46</v>
      </c>
      <c r="CG408" s="1" t="s">
        <v>48</v>
      </c>
      <c r="CH408" s="6"/>
      <c r="CI408" s="6"/>
      <c r="CJ408" s="1" t="s">
        <v>46</v>
      </c>
      <c r="CK408" s="1" t="s">
        <v>39</v>
      </c>
      <c r="CL408" s="6"/>
      <c r="CM408" s="6"/>
      <c r="CN408" s="1" t="s">
        <v>49</v>
      </c>
      <c r="CO408" s="1" t="s">
        <v>39</v>
      </c>
      <c r="CP408" s="6"/>
      <c r="CQ408" s="6"/>
      <c r="CR408" s="1" t="s">
        <v>50</v>
      </c>
      <c r="CS408" s="1" t="s">
        <v>51</v>
      </c>
      <c r="CT408" s="6"/>
      <c r="CU408" s="6"/>
      <c r="CV408" s="1" t="s">
        <v>50</v>
      </c>
      <c r="CW408" s="1" t="s">
        <v>39</v>
      </c>
      <c r="CX408" s="6"/>
      <c r="CY408" s="6"/>
      <c r="CZ408" s="1" t="s">
        <v>50</v>
      </c>
      <c r="DA408" s="1" t="s">
        <v>39</v>
      </c>
      <c r="DB408" s="6"/>
      <c r="DC408" s="6"/>
      <c r="DD408" s="1" t="s">
        <v>59</v>
      </c>
      <c r="DE408" s="1" t="s">
        <v>60</v>
      </c>
      <c r="DF408" s="6"/>
      <c r="DG408" s="6"/>
      <c r="DH408" s="1" t="s">
        <v>52</v>
      </c>
      <c r="DI408" s="1" t="s">
        <v>53</v>
      </c>
      <c r="DJ408" s="6"/>
      <c r="DK408" s="6"/>
      <c r="DL408" s="1" t="s">
        <v>31</v>
      </c>
      <c r="DM408" s="11"/>
    </row>
    <row r="409" spans="1:118" ht="15.75" customHeight="1" x14ac:dyDescent="0.25">
      <c r="A409" s="6">
        <v>408</v>
      </c>
      <c r="B409" s="6">
        <v>3</v>
      </c>
      <c r="C409" s="9" t="s">
        <v>346</v>
      </c>
      <c r="D409" s="8" t="s">
        <v>373</v>
      </c>
      <c r="E409" s="6">
        <v>201.869</v>
      </c>
      <c r="F409" s="6">
        <v>7.3680000000000003</v>
      </c>
      <c r="G409" s="6">
        <v>167.16300000000001</v>
      </c>
      <c r="H409" s="10">
        <v>79.577640000000002</v>
      </c>
      <c r="I409" s="3">
        <f t="shared" si="19"/>
        <v>246.74064000000001</v>
      </c>
      <c r="J409" s="3">
        <f t="shared" si="18"/>
        <v>0</v>
      </c>
      <c r="K409" s="3">
        <f t="shared" si="20"/>
        <v>246.74064000000001</v>
      </c>
      <c r="L409" s="1" t="s">
        <v>28</v>
      </c>
      <c r="M409" s="1" t="s">
        <v>29</v>
      </c>
      <c r="N409" s="6"/>
      <c r="O409" s="6"/>
      <c r="P409" s="1" t="s">
        <v>30</v>
      </c>
      <c r="Q409" s="1" t="s">
        <v>34</v>
      </c>
      <c r="R409" s="6"/>
      <c r="S409" s="6"/>
      <c r="T409" s="1" t="s">
        <v>30</v>
      </c>
      <c r="U409" s="1" t="s">
        <v>32</v>
      </c>
      <c r="V409" s="6"/>
      <c r="W409" s="6"/>
      <c r="X409" s="6" t="s">
        <v>30</v>
      </c>
      <c r="Y409" s="6" t="s">
        <v>33</v>
      </c>
      <c r="Z409" s="6"/>
      <c r="AA409" s="6"/>
      <c r="AB409" s="1" t="s">
        <v>30</v>
      </c>
      <c r="AC409" s="1" t="s">
        <v>34</v>
      </c>
      <c r="AD409" s="6"/>
      <c r="AE409" s="6"/>
      <c r="AF409" s="1" t="s">
        <v>35</v>
      </c>
      <c r="AG409" s="1" t="s">
        <v>29</v>
      </c>
      <c r="AH409" s="6"/>
      <c r="AI409" s="6"/>
      <c r="AJ409" s="1" t="s">
        <v>36</v>
      </c>
      <c r="AK409" s="1" t="s">
        <v>37</v>
      </c>
      <c r="AL409" s="6"/>
      <c r="AM409" s="6"/>
      <c r="AN409" s="1" t="s">
        <v>38</v>
      </c>
      <c r="AO409" s="1" t="s">
        <v>39</v>
      </c>
      <c r="AP409" s="6"/>
      <c r="AQ409" s="6"/>
      <c r="AR409" s="1" t="s">
        <v>40</v>
      </c>
      <c r="AS409" s="1" t="s">
        <v>41</v>
      </c>
      <c r="AT409" s="6"/>
      <c r="AU409" s="6"/>
      <c r="AV409" s="6"/>
      <c r="AW409" s="6"/>
      <c r="AX409" s="6"/>
      <c r="AY409" s="6"/>
      <c r="AZ409" s="1" t="s">
        <v>42</v>
      </c>
      <c r="BA409" s="1" t="s">
        <v>39</v>
      </c>
      <c r="BB409" s="6"/>
      <c r="BC409" s="6"/>
      <c r="BD409" s="1" t="s">
        <v>42</v>
      </c>
      <c r="BE409" s="1" t="s">
        <v>33</v>
      </c>
      <c r="BF409" s="6"/>
      <c r="BG409" s="6"/>
      <c r="BH409" s="1" t="s">
        <v>42</v>
      </c>
      <c r="BI409" s="1" t="s">
        <v>39</v>
      </c>
      <c r="BJ409" s="6"/>
      <c r="BK409" s="11"/>
      <c r="BL409" s="1" t="s">
        <v>43</v>
      </c>
      <c r="BM409" s="1" t="s">
        <v>44</v>
      </c>
      <c r="BN409" s="6"/>
      <c r="BO409" s="6"/>
      <c r="BP409" s="1" t="s">
        <v>45</v>
      </c>
      <c r="BQ409" s="1" t="s">
        <v>44</v>
      </c>
      <c r="BR409" s="6"/>
      <c r="BS409" s="6"/>
      <c r="BT409" s="1" t="s">
        <v>46</v>
      </c>
      <c r="BU409" s="1" t="s">
        <v>47</v>
      </c>
      <c r="BV409" s="6"/>
      <c r="BW409" s="6"/>
      <c r="BX409" s="1" t="s">
        <v>46</v>
      </c>
      <c r="BY409" s="1" t="s">
        <v>41</v>
      </c>
      <c r="BZ409" s="6"/>
      <c r="CA409" s="6"/>
      <c r="CB409" s="1" t="s">
        <v>46</v>
      </c>
      <c r="CC409" s="1" t="s">
        <v>48</v>
      </c>
      <c r="CD409" s="6"/>
      <c r="CE409" s="6"/>
      <c r="CF409" s="1" t="s">
        <v>46</v>
      </c>
      <c r="CG409" s="1" t="s">
        <v>48</v>
      </c>
      <c r="CH409" s="6"/>
      <c r="CI409" s="6"/>
      <c r="CJ409" s="1" t="s">
        <v>46</v>
      </c>
      <c r="CK409" s="1" t="s">
        <v>39</v>
      </c>
      <c r="CL409" s="6"/>
      <c r="CM409" s="6"/>
      <c r="CN409" s="1" t="s">
        <v>49</v>
      </c>
      <c r="CO409" s="1" t="s">
        <v>39</v>
      </c>
      <c r="CP409" s="6"/>
      <c r="CQ409" s="6"/>
      <c r="CR409" s="1" t="s">
        <v>50</v>
      </c>
      <c r="CS409" s="1" t="s">
        <v>51</v>
      </c>
      <c r="CT409" s="6"/>
      <c r="CU409" s="6"/>
      <c r="CV409" s="1" t="s">
        <v>50</v>
      </c>
      <c r="CW409" s="1" t="s">
        <v>39</v>
      </c>
      <c r="CX409" s="6"/>
      <c r="CY409" s="6"/>
      <c r="CZ409" s="1" t="s">
        <v>50</v>
      </c>
      <c r="DA409" s="1" t="s">
        <v>39</v>
      </c>
      <c r="DB409" s="6"/>
      <c r="DC409" s="6"/>
      <c r="DD409" s="1" t="s">
        <v>59</v>
      </c>
      <c r="DE409" s="1" t="s">
        <v>60</v>
      </c>
      <c r="DF409" s="6"/>
      <c r="DG409" s="6"/>
      <c r="DH409" s="1" t="s">
        <v>52</v>
      </c>
      <c r="DI409" s="1" t="s">
        <v>53</v>
      </c>
      <c r="DJ409" s="6"/>
      <c r="DK409" s="6"/>
      <c r="DL409" s="1" t="s">
        <v>31</v>
      </c>
      <c r="DM409" s="11"/>
    </row>
    <row r="410" spans="1:118" ht="15.75" customHeight="1" x14ac:dyDescent="0.25">
      <c r="A410" s="6">
        <v>409</v>
      </c>
      <c r="B410" s="6">
        <v>3</v>
      </c>
      <c r="C410" s="9" t="s">
        <v>347</v>
      </c>
      <c r="D410" s="8" t="s">
        <v>373</v>
      </c>
      <c r="E410" s="6">
        <v>260.459</v>
      </c>
      <c r="F410" s="6">
        <v>9.3309999999999995</v>
      </c>
      <c r="G410" s="6">
        <v>251.12799999999999</v>
      </c>
      <c r="H410" s="10">
        <v>86.843519999999998</v>
      </c>
      <c r="I410" s="3">
        <f t="shared" si="19"/>
        <v>337.97152</v>
      </c>
      <c r="J410" s="3">
        <f t="shared" si="18"/>
        <v>0</v>
      </c>
      <c r="K410" s="3">
        <f t="shared" si="20"/>
        <v>337.97152</v>
      </c>
      <c r="L410" s="1" t="s">
        <v>28</v>
      </c>
      <c r="M410" s="1" t="s">
        <v>29</v>
      </c>
      <c r="N410" s="6"/>
      <c r="O410" s="6"/>
      <c r="P410" s="1" t="s">
        <v>30</v>
      </c>
      <c r="Q410" s="1" t="s">
        <v>34</v>
      </c>
      <c r="R410" s="6"/>
      <c r="S410" s="6"/>
      <c r="T410" s="1" t="s">
        <v>30</v>
      </c>
      <c r="U410" s="1" t="s">
        <v>32</v>
      </c>
      <c r="V410" s="6"/>
      <c r="W410" s="6"/>
      <c r="X410" s="6" t="s">
        <v>30</v>
      </c>
      <c r="Y410" s="6" t="s">
        <v>33</v>
      </c>
      <c r="Z410" s="6"/>
      <c r="AA410" s="6"/>
      <c r="AB410" s="1" t="s">
        <v>30</v>
      </c>
      <c r="AC410" s="1" t="s">
        <v>34</v>
      </c>
      <c r="AD410" s="6"/>
      <c r="AE410" s="6"/>
      <c r="AF410" s="1" t="s">
        <v>35</v>
      </c>
      <c r="AG410" s="1" t="s">
        <v>29</v>
      </c>
      <c r="AH410" s="6"/>
      <c r="AI410" s="6"/>
      <c r="AJ410" s="1" t="s">
        <v>36</v>
      </c>
      <c r="AK410" s="1" t="s">
        <v>37</v>
      </c>
      <c r="AL410" s="6"/>
      <c r="AM410" s="6"/>
      <c r="AN410" s="1" t="s">
        <v>38</v>
      </c>
      <c r="AO410" s="1" t="s">
        <v>39</v>
      </c>
      <c r="AP410" s="6"/>
      <c r="AQ410" s="6"/>
      <c r="AR410" s="1" t="s">
        <v>40</v>
      </c>
      <c r="AS410" s="1" t="s">
        <v>41</v>
      </c>
      <c r="AT410" s="6"/>
      <c r="AU410" s="6"/>
      <c r="AV410" s="6"/>
      <c r="AW410" s="6"/>
      <c r="AX410" s="6"/>
      <c r="AY410" s="6"/>
      <c r="AZ410" s="1" t="s">
        <v>42</v>
      </c>
      <c r="BA410" s="1" t="s">
        <v>39</v>
      </c>
      <c r="BB410" s="6"/>
      <c r="BC410" s="6"/>
      <c r="BD410" s="1" t="s">
        <v>42</v>
      </c>
      <c r="BE410" s="1" t="s">
        <v>33</v>
      </c>
      <c r="BF410" s="6"/>
      <c r="BG410" s="6"/>
      <c r="BH410" s="1" t="s">
        <v>42</v>
      </c>
      <c r="BI410" s="1" t="s">
        <v>39</v>
      </c>
      <c r="BJ410" s="6"/>
      <c r="BK410" s="11"/>
      <c r="BL410" s="1" t="s">
        <v>43</v>
      </c>
      <c r="BM410" s="1" t="s">
        <v>44</v>
      </c>
      <c r="BN410" s="6"/>
      <c r="BO410" s="6"/>
      <c r="BP410" s="1" t="s">
        <v>45</v>
      </c>
      <c r="BQ410" s="1" t="s">
        <v>44</v>
      </c>
      <c r="BR410" s="6"/>
      <c r="BS410" s="6"/>
      <c r="BT410" s="1" t="s">
        <v>46</v>
      </c>
      <c r="BU410" s="1" t="s">
        <v>47</v>
      </c>
      <c r="BV410" s="6"/>
      <c r="BW410" s="6"/>
      <c r="BX410" s="1" t="s">
        <v>46</v>
      </c>
      <c r="BY410" s="1" t="s">
        <v>41</v>
      </c>
      <c r="BZ410" s="6"/>
      <c r="CA410" s="6"/>
      <c r="CB410" s="1" t="s">
        <v>46</v>
      </c>
      <c r="CC410" s="1" t="s">
        <v>48</v>
      </c>
      <c r="CD410" s="6"/>
      <c r="CE410" s="6"/>
      <c r="CF410" s="1" t="s">
        <v>46</v>
      </c>
      <c r="CG410" s="1" t="s">
        <v>48</v>
      </c>
      <c r="CH410" s="6"/>
      <c r="CI410" s="6"/>
      <c r="CJ410" s="1" t="s">
        <v>46</v>
      </c>
      <c r="CK410" s="1" t="s">
        <v>39</v>
      </c>
      <c r="CL410" s="6"/>
      <c r="CM410" s="6"/>
      <c r="CN410" s="1" t="s">
        <v>49</v>
      </c>
      <c r="CO410" s="1" t="s">
        <v>39</v>
      </c>
      <c r="CP410" s="6"/>
      <c r="CQ410" s="6"/>
      <c r="CR410" s="1" t="s">
        <v>50</v>
      </c>
      <c r="CS410" s="1" t="s">
        <v>51</v>
      </c>
      <c r="CT410" s="6"/>
      <c r="CU410" s="6"/>
      <c r="CV410" s="1" t="s">
        <v>50</v>
      </c>
      <c r="CW410" s="1" t="s">
        <v>39</v>
      </c>
      <c r="CX410" s="6"/>
      <c r="CY410" s="6"/>
      <c r="CZ410" s="1" t="s">
        <v>50</v>
      </c>
      <c r="DA410" s="1" t="s">
        <v>39</v>
      </c>
      <c r="DB410" s="6"/>
      <c r="DC410" s="6"/>
      <c r="DD410" s="1" t="s">
        <v>59</v>
      </c>
      <c r="DE410" s="1" t="s">
        <v>60</v>
      </c>
      <c r="DF410" s="6"/>
      <c r="DG410" s="6"/>
      <c r="DH410" s="1" t="s">
        <v>52</v>
      </c>
      <c r="DI410" s="1" t="s">
        <v>53</v>
      </c>
      <c r="DJ410" s="6"/>
      <c r="DK410" s="6"/>
      <c r="DL410" s="1" t="s">
        <v>31</v>
      </c>
      <c r="DM410" s="11"/>
    </row>
    <row r="411" spans="1:118" ht="15.75" customHeight="1" x14ac:dyDescent="0.25">
      <c r="A411" s="6">
        <v>410</v>
      </c>
      <c r="B411" s="6">
        <v>3</v>
      </c>
      <c r="C411" s="9" t="s">
        <v>348</v>
      </c>
      <c r="D411" s="8" t="s">
        <v>373</v>
      </c>
      <c r="E411" s="6">
        <v>30.364999999999998</v>
      </c>
      <c r="F411" s="6">
        <v>73.870999999999995</v>
      </c>
      <c r="G411" s="6">
        <v>-45.509</v>
      </c>
      <c r="H411" s="10">
        <v>71.542919999999995</v>
      </c>
      <c r="I411" s="3">
        <f t="shared" si="19"/>
        <v>26.033919999999995</v>
      </c>
      <c r="J411" s="3">
        <f t="shared" si="18"/>
        <v>0</v>
      </c>
      <c r="K411" s="3">
        <f t="shared" si="20"/>
        <v>26.033919999999995</v>
      </c>
      <c r="L411" s="1" t="s">
        <v>28</v>
      </c>
      <c r="M411" s="1" t="s">
        <v>29</v>
      </c>
      <c r="N411" s="6"/>
      <c r="O411" s="6"/>
      <c r="P411" s="1" t="s">
        <v>30</v>
      </c>
      <c r="Q411" s="1" t="s">
        <v>34</v>
      </c>
      <c r="R411" s="6"/>
      <c r="S411" s="6"/>
      <c r="T411" s="1" t="s">
        <v>30</v>
      </c>
      <c r="U411" s="1" t="s">
        <v>32</v>
      </c>
      <c r="V411" s="6"/>
      <c r="W411" s="6"/>
      <c r="X411" s="6" t="s">
        <v>30</v>
      </c>
      <c r="Y411" s="6" t="s">
        <v>33</v>
      </c>
      <c r="Z411" s="6"/>
      <c r="AA411" s="6"/>
      <c r="AB411" s="1" t="s">
        <v>30</v>
      </c>
      <c r="AC411" s="1" t="s">
        <v>34</v>
      </c>
      <c r="AD411" s="6"/>
      <c r="AE411" s="6"/>
      <c r="AF411" s="1" t="s">
        <v>35</v>
      </c>
      <c r="AG411" s="1" t="s">
        <v>29</v>
      </c>
      <c r="AH411" s="6"/>
      <c r="AI411" s="6"/>
      <c r="AJ411" s="1" t="s">
        <v>36</v>
      </c>
      <c r="AK411" s="1" t="s">
        <v>37</v>
      </c>
      <c r="AL411" s="6"/>
      <c r="AM411" s="6"/>
      <c r="AN411" s="1" t="s">
        <v>38</v>
      </c>
      <c r="AO411" s="1" t="s">
        <v>39</v>
      </c>
      <c r="AP411" s="6"/>
      <c r="AQ411" s="6"/>
      <c r="AR411" s="1" t="s">
        <v>40</v>
      </c>
      <c r="AS411" s="1" t="s">
        <v>41</v>
      </c>
      <c r="AT411" s="6"/>
      <c r="AU411" s="6"/>
      <c r="AV411" s="6"/>
      <c r="AW411" s="6"/>
      <c r="AX411" s="6"/>
      <c r="AY411" s="6"/>
      <c r="AZ411" s="1" t="s">
        <v>42</v>
      </c>
      <c r="BA411" s="1" t="s">
        <v>39</v>
      </c>
      <c r="BB411" s="6"/>
      <c r="BC411" s="6"/>
      <c r="BD411" s="1" t="s">
        <v>42</v>
      </c>
      <c r="BE411" s="1" t="s">
        <v>33</v>
      </c>
      <c r="BF411" s="6"/>
      <c r="BG411" s="6"/>
      <c r="BH411" s="1" t="s">
        <v>42</v>
      </c>
      <c r="BI411" s="1" t="s">
        <v>39</v>
      </c>
      <c r="BJ411" s="6"/>
      <c r="BK411" s="11"/>
      <c r="BL411" s="1" t="s">
        <v>43</v>
      </c>
      <c r="BM411" s="1" t="s">
        <v>44</v>
      </c>
      <c r="BN411" s="6"/>
      <c r="BO411" s="6"/>
      <c r="BP411" s="1" t="s">
        <v>45</v>
      </c>
      <c r="BQ411" s="1" t="s">
        <v>44</v>
      </c>
      <c r="BR411" s="6"/>
      <c r="BS411" s="6"/>
      <c r="BT411" s="1" t="s">
        <v>46</v>
      </c>
      <c r="BU411" s="1" t="s">
        <v>47</v>
      </c>
      <c r="BV411" s="6"/>
      <c r="BW411" s="6"/>
      <c r="BX411" s="1" t="s">
        <v>46</v>
      </c>
      <c r="BY411" s="1" t="s">
        <v>41</v>
      </c>
      <c r="BZ411" s="6"/>
      <c r="CA411" s="6"/>
      <c r="CB411" s="1" t="s">
        <v>46</v>
      </c>
      <c r="CC411" s="1" t="s">
        <v>48</v>
      </c>
      <c r="CD411" s="6"/>
      <c r="CE411" s="6"/>
      <c r="CF411" s="1" t="s">
        <v>46</v>
      </c>
      <c r="CG411" s="1" t="s">
        <v>48</v>
      </c>
      <c r="CH411" s="6"/>
      <c r="CI411" s="6"/>
      <c r="CJ411" s="1" t="s">
        <v>46</v>
      </c>
      <c r="CK411" s="1" t="s">
        <v>39</v>
      </c>
      <c r="CL411" s="6"/>
      <c r="CM411" s="6"/>
      <c r="CN411" s="1" t="s">
        <v>49</v>
      </c>
      <c r="CO411" s="1" t="s">
        <v>39</v>
      </c>
      <c r="CP411" s="6"/>
      <c r="CQ411" s="6"/>
      <c r="CR411" s="1" t="s">
        <v>50</v>
      </c>
      <c r="CS411" s="1" t="s">
        <v>51</v>
      </c>
      <c r="CT411" s="6"/>
      <c r="CU411" s="6"/>
      <c r="CV411" s="1" t="s">
        <v>50</v>
      </c>
      <c r="CW411" s="1" t="s">
        <v>39</v>
      </c>
      <c r="CX411" s="6"/>
      <c r="CY411" s="6"/>
      <c r="CZ411" s="1" t="s">
        <v>50</v>
      </c>
      <c r="DA411" s="1" t="s">
        <v>39</v>
      </c>
      <c r="DB411" s="6"/>
      <c r="DC411" s="6"/>
      <c r="DD411" s="1" t="s">
        <v>59</v>
      </c>
      <c r="DE411" s="1" t="s">
        <v>60</v>
      </c>
      <c r="DF411" s="6"/>
      <c r="DG411" s="6"/>
      <c r="DH411" s="1" t="s">
        <v>52</v>
      </c>
      <c r="DI411" s="1" t="s">
        <v>53</v>
      </c>
      <c r="DJ411" s="6"/>
      <c r="DK411" s="6"/>
      <c r="DL411" s="1" t="s">
        <v>31</v>
      </c>
      <c r="DM411" s="11"/>
    </row>
    <row r="412" spans="1:118" s="12" customFormat="1" ht="15.75" customHeight="1" x14ac:dyDescent="0.25">
      <c r="A412" s="6">
        <v>411</v>
      </c>
      <c r="B412" s="6">
        <v>3</v>
      </c>
      <c r="C412" s="9" t="s">
        <v>349</v>
      </c>
      <c r="D412" s="8" t="s">
        <v>373</v>
      </c>
      <c r="E412" s="6">
        <v>257.27999999999997</v>
      </c>
      <c r="F412" s="6">
        <v>18.236000000000001</v>
      </c>
      <c r="G412" s="6">
        <v>238.422</v>
      </c>
      <c r="H412" s="10">
        <v>105.96372</v>
      </c>
      <c r="I412" s="3">
        <f t="shared" si="19"/>
        <v>344.38571999999999</v>
      </c>
      <c r="J412" s="3">
        <f t="shared" si="18"/>
        <v>0</v>
      </c>
      <c r="K412" s="3">
        <f t="shared" si="20"/>
        <v>344.38571999999999</v>
      </c>
      <c r="L412" s="1" t="s">
        <v>28</v>
      </c>
      <c r="M412" s="1" t="s">
        <v>29</v>
      </c>
      <c r="N412" s="6"/>
      <c r="O412" s="6"/>
      <c r="P412" s="1" t="s">
        <v>30</v>
      </c>
      <c r="Q412" s="1" t="s">
        <v>34</v>
      </c>
      <c r="R412" s="6"/>
      <c r="S412" s="6"/>
      <c r="T412" s="1" t="s">
        <v>30</v>
      </c>
      <c r="U412" s="1" t="s">
        <v>32</v>
      </c>
      <c r="V412" s="6"/>
      <c r="W412" s="6"/>
      <c r="X412" s="6" t="s">
        <v>30</v>
      </c>
      <c r="Y412" s="6" t="s">
        <v>33</v>
      </c>
      <c r="Z412" s="6"/>
      <c r="AA412" s="6"/>
      <c r="AB412" s="1" t="s">
        <v>30</v>
      </c>
      <c r="AC412" s="1" t="s">
        <v>34</v>
      </c>
      <c r="AD412" s="6"/>
      <c r="AE412" s="6"/>
      <c r="AF412" s="1" t="s">
        <v>35</v>
      </c>
      <c r="AG412" s="1" t="s">
        <v>29</v>
      </c>
      <c r="AH412" s="6"/>
      <c r="AI412" s="6"/>
      <c r="AJ412" s="1" t="s">
        <v>36</v>
      </c>
      <c r="AK412" s="1" t="s">
        <v>37</v>
      </c>
      <c r="AL412" s="6"/>
      <c r="AM412" s="6"/>
      <c r="AN412" s="1" t="s">
        <v>38</v>
      </c>
      <c r="AO412" s="1" t="s">
        <v>39</v>
      </c>
      <c r="AP412" s="6"/>
      <c r="AQ412" s="6"/>
      <c r="AR412" s="1" t="s">
        <v>40</v>
      </c>
      <c r="AS412" s="1" t="s">
        <v>41</v>
      </c>
      <c r="AT412" s="6"/>
      <c r="AU412" s="6"/>
      <c r="AV412" s="6"/>
      <c r="AW412" s="6"/>
      <c r="AX412" s="6"/>
      <c r="AY412" s="6"/>
      <c r="AZ412" s="1" t="s">
        <v>42</v>
      </c>
      <c r="BA412" s="1" t="s">
        <v>39</v>
      </c>
      <c r="BB412" s="6"/>
      <c r="BC412" s="6"/>
      <c r="BD412" s="1" t="s">
        <v>42</v>
      </c>
      <c r="BE412" s="1" t="s">
        <v>33</v>
      </c>
      <c r="BF412" s="6"/>
      <c r="BG412" s="6"/>
      <c r="BH412" s="1" t="s">
        <v>42</v>
      </c>
      <c r="BI412" s="1" t="s">
        <v>39</v>
      </c>
      <c r="BJ412" s="6"/>
      <c r="BK412" s="11"/>
      <c r="BL412" s="1" t="s">
        <v>43</v>
      </c>
      <c r="BM412" s="1" t="s">
        <v>44</v>
      </c>
      <c r="BN412" s="6"/>
      <c r="BO412" s="6"/>
      <c r="BP412" s="1" t="s">
        <v>45</v>
      </c>
      <c r="BQ412" s="1" t="s">
        <v>44</v>
      </c>
      <c r="BR412" s="6"/>
      <c r="BS412" s="6"/>
      <c r="BT412" s="1" t="s">
        <v>46</v>
      </c>
      <c r="BU412" s="1" t="s">
        <v>47</v>
      </c>
      <c r="BV412" s="6"/>
      <c r="BW412" s="6"/>
      <c r="BX412" s="1" t="s">
        <v>46</v>
      </c>
      <c r="BY412" s="1" t="s">
        <v>41</v>
      </c>
      <c r="BZ412" s="6"/>
      <c r="CA412" s="6"/>
      <c r="CB412" s="1" t="s">
        <v>46</v>
      </c>
      <c r="CC412" s="1" t="s">
        <v>48</v>
      </c>
      <c r="CD412" s="6"/>
      <c r="CE412" s="6"/>
      <c r="CF412" s="1" t="s">
        <v>46</v>
      </c>
      <c r="CG412" s="1" t="s">
        <v>48</v>
      </c>
      <c r="CH412" s="6"/>
      <c r="CI412" s="6"/>
      <c r="CJ412" s="1" t="s">
        <v>46</v>
      </c>
      <c r="CK412" s="1" t="s">
        <v>39</v>
      </c>
      <c r="CL412" s="6"/>
      <c r="CM412" s="6"/>
      <c r="CN412" s="1" t="s">
        <v>49</v>
      </c>
      <c r="CO412" s="1" t="s">
        <v>39</v>
      </c>
      <c r="CP412" s="6"/>
      <c r="CQ412" s="6"/>
      <c r="CR412" s="1" t="s">
        <v>50</v>
      </c>
      <c r="CS412" s="1" t="s">
        <v>51</v>
      </c>
      <c r="CT412" s="6"/>
      <c r="CU412" s="6"/>
      <c r="CV412" s="1" t="s">
        <v>50</v>
      </c>
      <c r="CW412" s="1" t="s">
        <v>39</v>
      </c>
      <c r="CX412" s="6"/>
      <c r="CY412" s="6"/>
      <c r="CZ412" s="1" t="s">
        <v>50</v>
      </c>
      <c r="DA412" s="1" t="s">
        <v>39</v>
      </c>
      <c r="DB412" s="6"/>
      <c r="DC412" s="6"/>
      <c r="DD412" s="1" t="s">
        <v>59</v>
      </c>
      <c r="DE412" s="1" t="s">
        <v>60</v>
      </c>
      <c r="DF412" s="6"/>
      <c r="DG412" s="6"/>
      <c r="DH412" s="1" t="s">
        <v>52</v>
      </c>
      <c r="DI412" s="1" t="s">
        <v>53</v>
      </c>
      <c r="DJ412" s="6"/>
      <c r="DK412" s="6"/>
      <c r="DL412" s="1" t="s">
        <v>31</v>
      </c>
      <c r="DM412" s="11"/>
    </row>
    <row r="413" spans="1:118" ht="15.75" customHeight="1" x14ac:dyDescent="0.25">
      <c r="A413" s="6">
        <v>412</v>
      </c>
      <c r="B413" s="6">
        <v>3</v>
      </c>
      <c r="C413" s="9" t="s">
        <v>350</v>
      </c>
      <c r="D413" s="8" t="s">
        <v>373</v>
      </c>
      <c r="E413" s="6">
        <v>284.06299999999999</v>
      </c>
      <c r="F413" s="6">
        <v>5.32</v>
      </c>
      <c r="G413" s="6">
        <v>60.786999999999999</v>
      </c>
      <c r="H413" s="10">
        <v>83.977919999999997</v>
      </c>
      <c r="I413" s="3">
        <f t="shared" si="19"/>
        <v>144.76491999999999</v>
      </c>
      <c r="J413" s="3">
        <f t="shared" si="18"/>
        <v>0</v>
      </c>
      <c r="K413" s="3">
        <f t="shared" si="20"/>
        <v>144.76491999999999</v>
      </c>
      <c r="L413" s="1" t="s">
        <v>28</v>
      </c>
      <c r="M413" s="1" t="s">
        <v>29</v>
      </c>
      <c r="N413" s="6"/>
      <c r="O413" s="6"/>
      <c r="P413" s="1" t="s">
        <v>30</v>
      </c>
      <c r="Q413" s="1" t="s">
        <v>34</v>
      </c>
      <c r="R413" s="6"/>
      <c r="S413" s="6"/>
      <c r="T413" s="1" t="s">
        <v>30</v>
      </c>
      <c r="U413" s="1" t="s">
        <v>32</v>
      </c>
      <c r="V413" s="6"/>
      <c r="W413" s="6"/>
      <c r="X413" s="6" t="s">
        <v>30</v>
      </c>
      <c r="Y413" s="6" t="s">
        <v>33</v>
      </c>
      <c r="Z413" s="6"/>
      <c r="AA413" s="6"/>
      <c r="AB413" s="1" t="s">
        <v>30</v>
      </c>
      <c r="AC413" s="1" t="s">
        <v>34</v>
      </c>
      <c r="AD413" s="6"/>
      <c r="AE413" s="6"/>
      <c r="AF413" s="1" t="s">
        <v>35</v>
      </c>
      <c r="AG413" s="1" t="s">
        <v>29</v>
      </c>
      <c r="AH413" s="6"/>
      <c r="AI413" s="6"/>
      <c r="AJ413" s="1" t="s">
        <v>36</v>
      </c>
      <c r="AK413" s="1" t="s">
        <v>37</v>
      </c>
      <c r="AL413" s="6"/>
      <c r="AM413" s="6"/>
      <c r="AN413" s="1" t="s">
        <v>38</v>
      </c>
      <c r="AO413" s="1" t="s">
        <v>39</v>
      </c>
      <c r="AP413" s="6"/>
      <c r="AQ413" s="6"/>
      <c r="AR413" s="1" t="s">
        <v>40</v>
      </c>
      <c r="AS413" s="1" t="s">
        <v>41</v>
      </c>
      <c r="AT413" s="6"/>
      <c r="AU413" s="6"/>
      <c r="AV413" s="6"/>
      <c r="AW413" s="6"/>
      <c r="AX413" s="6"/>
      <c r="AY413" s="6"/>
      <c r="AZ413" s="1" t="s">
        <v>42</v>
      </c>
      <c r="BA413" s="1" t="s">
        <v>39</v>
      </c>
      <c r="BB413" s="6"/>
      <c r="BC413" s="6"/>
      <c r="BD413" s="1" t="s">
        <v>42</v>
      </c>
      <c r="BE413" s="1" t="s">
        <v>33</v>
      </c>
      <c r="BF413" s="6"/>
      <c r="BG413" s="6"/>
      <c r="BH413" s="1" t="s">
        <v>42</v>
      </c>
      <c r="BI413" s="1" t="s">
        <v>39</v>
      </c>
      <c r="BJ413" s="6"/>
      <c r="BK413" s="11"/>
      <c r="BL413" s="1" t="s">
        <v>43</v>
      </c>
      <c r="BM413" s="1" t="s">
        <v>44</v>
      </c>
      <c r="BN413" s="6"/>
      <c r="BO413" s="6"/>
      <c r="BP413" s="1" t="s">
        <v>45</v>
      </c>
      <c r="BQ413" s="1" t="s">
        <v>44</v>
      </c>
      <c r="BR413" s="6"/>
      <c r="BS413" s="6"/>
      <c r="BT413" s="1" t="s">
        <v>46</v>
      </c>
      <c r="BU413" s="1" t="s">
        <v>47</v>
      </c>
      <c r="BV413" s="6"/>
      <c r="BW413" s="6"/>
      <c r="BX413" s="1" t="s">
        <v>46</v>
      </c>
      <c r="BY413" s="1" t="s">
        <v>41</v>
      </c>
      <c r="BZ413" s="6"/>
      <c r="CA413" s="6"/>
      <c r="CB413" s="1" t="s">
        <v>46</v>
      </c>
      <c r="CC413" s="1" t="s">
        <v>48</v>
      </c>
      <c r="CD413" s="6"/>
      <c r="CE413" s="6"/>
      <c r="CF413" s="1" t="s">
        <v>46</v>
      </c>
      <c r="CG413" s="1" t="s">
        <v>48</v>
      </c>
      <c r="CH413" s="6"/>
      <c r="CI413" s="6"/>
      <c r="CJ413" s="1" t="s">
        <v>46</v>
      </c>
      <c r="CK413" s="1" t="s">
        <v>39</v>
      </c>
      <c r="CL413" s="6"/>
      <c r="CM413" s="6"/>
      <c r="CN413" s="1" t="s">
        <v>49</v>
      </c>
      <c r="CO413" s="1" t="s">
        <v>39</v>
      </c>
      <c r="CP413" s="6"/>
      <c r="CQ413" s="6"/>
      <c r="CR413" s="1" t="s">
        <v>50</v>
      </c>
      <c r="CS413" s="1" t="s">
        <v>51</v>
      </c>
      <c r="CT413" s="6"/>
      <c r="CU413" s="6"/>
      <c r="CV413" s="1" t="s">
        <v>50</v>
      </c>
      <c r="CW413" s="1" t="s">
        <v>39</v>
      </c>
      <c r="CX413" s="6"/>
      <c r="CY413" s="6"/>
      <c r="CZ413" s="1" t="s">
        <v>50</v>
      </c>
      <c r="DA413" s="1" t="s">
        <v>39</v>
      </c>
      <c r="DB413" s="6"/>
      <c r="DC413" s="6"/>
      <c r="DD413" s="1" t="s">
        <v>59</v>
      </c>
      <c r="DE413" s="1" t="s">
        <v>60</v>
      </c>
      <c r="DF413" s="6"/>
      <c r="DG413" s="6"/>
      <c r="DH413" s="1" t="s">
        <v>52</v>
      </c>
      <c r="DI413" s="1" t="s">
        <v>53</v>
      </c>
      <c r="DJ413" s="6"/>
      <c r="DK413" s="6"/>
      <c r="DL413" s="1" t="s">
        <v>31</v>
      </c>
      <c r="DM413" s="11"/>
    </row>
    <row r="414" spans="1:118" ht="15.75" customHeight="1" x14ac:dyDescent="0.25">
      <c r="A414" s="6">
        <v>413</v>
      </c>
      <c r="B414" s="6">
        <v>3</v>
      </c>
      <c r="C414" s="9" t="s">
        <v>351</v>
      </c>
      <c r="D414" s="8" t="s">
        <v>373</v>
      </c>
      <c r="E414" s="6">
        <v>105.53400000000001</v>
      </c>
      <c r="F414" s="6">
        <v>6.8170000000000002</v>
      </c>
      <c r="G414" s="6">
        <v>98.716999999999999</v>
      </c>
      <c r="H414" s="10">
        <v>41.92812</v>
      </c>
      <c r="I414" s="3">
        <f t="shared" si="19"/>
        <v>140.64511999999999</v>
      </c>
      <c r="J414" s="3">
        <f t="shared" si="18"/>
        <v>0</v>
      </c>
      <c r="K414" s="3">
        <f t="shared" si="20"/>
        <v>140.64511999999999</v>
      </c>
      <c r="L414" s="1" t="s">
        <v>28</v>
      </c>
      <c r="M414" s="1" t="s">
        <v>29</v>
      </c>
      <c r="N414" s="6"/>
      <c r="O414" s="6"/>
      <c r="P414" s="1" t="s">
        <v>30</v>
      </c>
      <c r="Q414" s="1" t="s">
        <v>34</v>
      </c>
      <c r="R414" s="6"/>
      <c r="S414" s="6"/>
      <c r="T414" s="1" t="s">
        <v>30</v>
      </c>
      <c r="U414" s="1" t="s">
        <v>32</v>
      </c>
      <c r="V414" s="6"/>
      <c r="W414" s="6"/>
      <c r="X414" s="6" t="s">
        <v>30</v>
      </c>
      <c r="Y414" s="6" t="s">
        <v>33</v>
      </c>
      <c r="Z414" s="6"/>
      <c r="AA414" s="6"/>
      <c r="AB414" s="1" t="s">
        <v>30</v>
      </c>
      <c r="AC414" s="1" t="s">
        <v>34</v>
      </c>
      <c r="AD414" s="6"/>
      <c r="AE414" s="6"/>
      <c r="AF414" s="1" t="s">
        <v>35</v>
      </c>
      <c r="AG414" s="1" t="s">
        <v>29</v>
      </c>
      <c r="AH414" s="6"/>
      <c r="AI414" s="6"/>
      <c r="AJ414" s="1" t="s">
        <v>36</v>
      </c>
      <c r="AK414" s="1" t="s">
        <v>37</v>
      </c>
      <c r="AL414" s="6"/>
      <c r="AM414" s="6"/>
      <c r="AN414" s="1" t="s">
        <v>38</v>
      </c>
      <c r="AO414" s="1" t="s">
        <v>39</v>
      </c>
      <c r="AP414" s="6"/>
      <c r="AQ414" s="6"/>
      <c r="AR414" s="1" t="s">
        <v>40</v>
      </c>
      <c r="AS414" s="1" t="s">
        <v>41</v>
      </c>
      <c r="AT414" s="6"/>
      <c r="AU414" s="6"/>
      <c r="AV414" s="6"/>
      <c r="AW414" s="6"/>
      <c r="AX414" s="6"/>
      <c r="AY414" s="6"/>
      <c r="AZ414" s="1" t="s">
        <v>42</v>
      </c>
      <c r="BA414" s="1" t="s">
        <v>39</v>
      </c>
      <c r="BB414" s="6"/>
      <c r="BC414" s="6"/>
      <c r="BD414" s="1" t="s">
        <v>42</v>
      </c>
      <c r="BE414" s="1" t="s">
        <v>33</v>
      </c>
      <c r="BF414" s="6"/>
      <c r="BG414" s="6"/>
      <c r="BH414" s="1" t="s">
        <v>42</v>
      </c>
      <c r="BI414" s="1" t="s">
        <v>39</v>
      </c>
      <c r="BJ414" s="6"/>
      <c r="BK414" s="11"/>
      <c r="BL414" s="1" t="s">
        <v>43</v>
      </c>
      <c r="BM414" s="1" t="s">
        <v>44</v>
      </c>
      <c r="BN414" s="6"/>
      <c r="BO414" s="6"/>
      <c r="BP414" s="1" t="s">
        <v>45</v>
      </c>
      <c r="BQ414" s="1" t="s">
        <v>44</v>
      </c>
      <c r="BR414" s="6"/>
      <c r="BS414" s="6"/>
      <c r="BT414" s="1" t="s">
        <v>46</v>
      </c>
      <c r="BU414" s="1" t="s">
        <v>47</v>
      </c>
      <c r="BV414" s="6"/>
      <c r="BW414" s="6"/>
      <c r="BX414" s="1" t="s">
        <v>46</v>
      </c>
      <c r="BY414" s="1" t="s">
        <v>41</v>
      </c>
      <c r="BZ414" s="6"/>
      <c r="CA414" s="6"/>
      <c r="CB414" s="1" t="s">
        <v>46</v>
      </c>
      <c r="CC414" s="1" t="s">
        <v>48</v>
      </c>
      <c r="CD414" s="6"/>
      <c r="CE414" s="6"/>
      <c r="CF414" s="1" t="s">
        <v>46</v>
      </c>
      <c r="CG414" s="1" t="s">
        <v>48</v>
      </c>
      <c r="CH414" s="6"/>
      <c r="CI414" s="6"/>
      <c r="CJ414" s="1" t="s">
        <v>46</v>
      </c>
      <c r="CK414" s="1" t="s">
        <v>39</v>
      </c>
      <c r="CL414" s="6"/>
      <c r="CM414" s="6"/>
      <c r="CN414" s="1" t="s">
        <v>49</v>
      </c>
      <c r="CO414" s="1" t="s">
        <v>39</v>
      </c>
      <c r="CP414" s="6"/>
      <c r="CQ414" s="6"/>
      <c r="CR414" s="1" t="s">
        <v>50</v>
      </c>
      <c r="CS414" s="1" t="s">
        <v>51</v>
      </c>
      <c r="CT414" s="6"/>
      <c r="CU414" s="6"/>
      <c r="CV414" s="1" t="s">
        <v>50</v>
      </c>
      <c r="CW414" s="1" t="s">
        <v>39</v>
      </c>
      <c r="CX414" s="6"/>
      <c r="CY414" s="6"/>
      <c r="CZ414" s="1" t="s">
        <v>50</v>
      </c>
      <c r="DA414" s="1" t="s">
        <v>39</v>
      </c>
      <c r="DB414" s="6"/>
      <c r="DC414" s="6"/>
      <c r="DD414" s="1" t="s">
        <v>59</v>
      </c>
      <c r="DE414" s="1" t="s">
        <v>60</v>
      </c>
      <c r="DF414" s="6"/>
      <c r="DG414" s="6"/>
      <c r="DH414" s="1" t="s">
        <v>52</v>
      </c>
      <c r="DI414" s="1" t="s">
        <v>53</v>
      </c>
      <c r="DJ414" s="6"/>
      <c r="DK414" s="6"/>
      <c r="DL414" s="1" t="s">
        <v>31</v>
      </c>
      <c r="DM414" s="11"/>
    </row>
    <row r="415" spans="1:118" s="42" customFormat="1" ht="15.75" customHeight="1" x14ac:dyDescent="0.25">
      <c r="A415" s="35">
        <v>414</v>
      </c>
      <c r="B415" s="35">
        <v>3</v>
      </c>
      <c r="C415" s="36" t="s">
        <v>352</v>
      </c>
      <c r="D415" s="37" t="s">
        <v>373</v>
      </c>
      <c r="E415" s="35">
        <v>202.858</v>
      </c>
      <c r="F415" s="35">
        <v>31.373000000000001</v>
      </c>
      <c r="G415" s="35">
        <v>170.34100000000001</v>
      </c>
      <c r="H415" s="38">
        <v>178.15716</v>
      </c>
      <c r="I415" s="39">
        <f t="shared" si="19"/>
        <v>348.49815999999998</v>
      </c>
      <c r="J415" s="39">
        <f t="shared" si="18"/>
        <v>0.77700000000000002</v>
      </c>
      <c r="K415" s="3">
        <f t="shared" si="20"/>
        <v>347.72116</v>
      </c>
      <c r="L415" s="40" t="s">
        <v>28</v>
      </c>
      <c r="M415" s="40" t="s">
        <v>29</v>
      </c>
      <c r="N415" s="35"/>
      <c r="O415" s="35"/>
      <c r="P415" s="40" t="s">
        <v>30</v>
      </c>
      <c r="Q415" s="40" t="s">
        <v>34</v>
      </c>
      <c r="R415" s="35"/>
      <c r="S415" s="35"/>
      <c r="T415" s="40" t="s">
        <v>30</v>
      </c>
      <c r="U415" s="40" t="s">
        <v>32</v>
      </c>
      <c r="V415" s="35"/>
      <c r="W415" s="35"/>
      <c r="X415" s="35" t="s">
        <v>30</v>
      </c>
      <c r="Y415" s="35" t="s">
        <v>33</v>
      </c>
      <c r="Z415" s="35"/>
      <c r="AA415" s="35"/>
      <c r="AB415" s="40" t="s">
        <v>30</v>
      </c>
      <c r="AC415" s="40" t="s">
        <v>34</v>
      </c>
      <c r="AD415" s="35"/>
      <c r="AE415" s="35"/>
      <c r="AF415" s="40" t="s">
        <v>35</v>
      </c>
      <c r="AG415" s="40" t="s">
        <v>29</v>
      </c>
      <c r="AH415" s="35"/>
      <c r="AI415" s="35"/>
      <c r="AJ415" s="40" t="s">
        <v>36</v>
      </c>
      <c r="AK415" s="40" t="s">
        <v>37</v>
      </c>
      <c r="AL415" s="35"/>
      <c r="AM415" s="35"/>
      <c r="AN415" s="40" t="s">
        <v>38</v>
      </c>
      <c r="AO415" s="40" t="s">
        <v>39</v>
      </c>
      <c r="AP415" s="35"/>
      <c r="AQ415" s="35"/>
      <c r="AR415" s="40" t="s">
        <v>40</v>
      </c>
      <c r="AS415" s="40" t="s">
        <v>41</v>
      </c>
      <c r="AT415" s="35"/>
      <c r="AU415" s="35"/>
      <c r="AV415" s="35"/>
      <c r="AW415" s="35"/>
      <c r="AX415" s="35"/>
      <c r="AY415" s="35"/>
      <c r="AZ415" s="40" t="s">
        <v>42</v>
      </c>
      <c r="BA415" s="40" t="s">
        <v>39</v>
      </c>
      <c r="BB415" s="35"/>
      <c r="BC415" s="35"/>
      <c r="BD415" s="40" t="s">
        <v>42</v>
      </c>
      <c r="BE415" s="40" t="s">
        <v>33</v>
      </c>
      <c r="BF415" s="35"/>
      <c r="BG415" s="35"/>
      <c r="BH415" s="40" t="s">
        <v>42</v>
      </c>
      <c r="BI415" s="40" t="s">
        <v>39</v>
      </c>
      <c r="BJ415" s="35"/>
      <c r="BK415" s="41"/>
      <c r="BL415" s="40" t="s">
        <v>43</v>
      </c>
      <c r="BM415" s="40" t="s">
        <v>44</v>
      </c>
      <c r="BN415" s="35"/>
      <c r="BO415" s="35"/>
      <c r="BP415" s="40" t="s">
        <v>45</v>
      </c>
      <c r="BQ415" s="40" t="s">
        <v>44</v>
      </c>
      <c r="BR415" s="35"/>
      <c r="BS415" s="35"/>
      <c r="BT415" s="40" t="s">
        <v>46</v>
      </c>
      <c r="BU415" s="40" t="s">
        <v>47</v>
      </c>
      <c r="BV415" s="35"/>
      <c r="BW415" s="35"/>
      <c r="BX415" s="40" t="s">
        <v>46</v>
      </c>
      <c r="BY415" s="40" t="s">
        <v>41</v>
      </c>
      <c r="BZ415" s="35"/>
      <c r="CA415" s="35"/>
      <c r="CB415" s="40" t="s">
        <v>46</v>
      </c>
      <c r="CC415" s="40" t="s">
        <v>48</v>
      </c>
      <c r="CD415" s="35"/>
      <c r="CE415" s="35"/>
      <c r="CF415" s="40" t="s">
        <v>46</v>
      </c>
      <c r="CG415" s="40" t="s">
        <v>48</v>
      </c>
      <c r="CH415" s="35"/>
      <c r="CI415" s="35"/>
      <c r="CJ415" s="40" t="s">
        <v>46</v>
      </c>
      <c r="CK415" s="40" t="s">
        <v>39</v>
      </c>
      <c r="CL415" s="35"/>
      <c r="CM415" s="35"/>
      <c r="CN415" s="40" t="s">
        <v>49</v>
      </c>
      <c r="CO415" s="40" t="s">
        <v>39</v>
      </c>
      <c r="CP415" s="35"/>
      <c r="CQ415" s="35"/>
      <c r="CR415" s="40" t="s">
        <v>50</v>
      </c>
      <c r="CS415" s="40" t="s">
        <v>51</v>
      </c>
      <c r="CT415" s="35"/>
      <c r="CU415" s="35"/>
      <c r="CV415" s="40" t="s">
        <v>50</v>
      </c>
      <c r="CW415" s="40" t="s">
        <v>39</v>
      </c>
      <c r="CX415" s="35"/>
      <c r="CY415" s="35"/>
      <c r="CZ415" s="40" t="s">
        <v>50</v>
      </c>
      <c r="DA415" s="40" t="s">
        <v>39</v>
      </c>
      <c r="DB415" s="35"/>
      <c r="DC415" s="35"/>
      <c r="DD415" s="40" t="s">
        <v>59</v>
      </c>
      <c r="DE415" s="40" t="s">
        <v>60</v>
      </c>
      <c r="DF415" s="35"/>
      <c r="DG415" s="35"/>
      <c r="DH415" s="40" t="s">
        <v>52</v>
      </c>
      <c r="DI415" s="40" t="s">
        <v>53</v>
      </c>
      <c r="DJ415" s="35"/>
      <c r="DK415" s="35"/>
      <c r="DL415" s="40" t="s">
        <v>31</v>
      </c>
      <c r="DM415" s="41">
        <v>0.77700000000000002</v>
      </c>
      <c r="DN415" s="42" t="s">
        <v>519</v>
      </c>
    </row>
    <row r="416" spans="1:118" ht="15.75" customHeight="1" x14ac:dyDescent="0.25">
      <c r="A416" s="6">
        <v>415</v>
      </c>
      <c r="B416" s="6">
        <v>3</v>
      </c>
      <c r="C416" s="9" t="s">
        <v>353</v>
      </c>
      <c r="D416" s="8" t="s">
        <v>373</v>
      </c>
      <c r="E416" s="6">
        <v>172.464</v>
      </c>
      <c r="F416" s="6">
        <v>14.61</v>
      </c>
      <c r="G416" s="6">
        <v>63.436</v>
      </c>
      <c r="H416" s="10">
        <v>49.633679999999998</v>
      </c>
      <c r="I416" s="3">
        <f t="shared" si="19"/>
        <v>113.06968000000001</v>
      </c>
      <c r="J416" s="3">
        <f t="shared" si="18"/>
        <v>0</v>
      </c>
      <c r="K416" s="3">
        <f t="shared" si="20"/>
        <v>113.06968000000001</v>
      </c>
      <c r="L416" s="1" t="s">
        <v>28</v>
      </c>
      <c r="M416" s="1" t="s">
        <v>29</v>
      </c>
      <c r="N416" s="6"/>
      <c r="O416" s="6"/>
      <c r="P416" s="1" t="s">
        <v>30</v>
      </c>
      <c r="Q416" s="1" t="s">
        <v>34</v>
      </c>
      <c r="R416" s="6"/>
      <c r="S416" s="6"/>
      <c r="T416" s="1" t="s">
        <v>30</v>
      </c>
      <c r="U416" s="1" t="s">
        <v>32</v>
      </c>
      <c r="V416" s="6"/>
      <c r="W416" s="6"/>
      <c r="X416" s="6" t="s">
        <v>30</v>
      </c>
      <c r="Y416" s="6" t="s">
        <v>33</v>
      </c>
      <c r="Z416" s="6"/>
      <c r="AA416" s="6"/>
      <c r="AB416" s="1" t="s">
        <v>30</v>
      </c>
      <c r="AC416" s="1" t="s">
        <v>34</v>
      </c>
      <c r="AD416" s="6"/>
      <c r="AE416" s="6"/>
      <c r="AF416" s="1" t="s">
        <v>35</v>
      </c>
      <c r="AG416" s="1" t="s">
        <v>29</v>
      </c>
      <c r="AH416" s="6"/>
      <c r="AI416" s="6"/>
      <c r="AJ416" s="1" t="s">
        <v>36</v>
      </c>
      <c r="AK416" s="1" t="s">
        <v>37</v>
      </c>
      <c r="AL416" s="6"/>
      <c r="AM416" s="6"/>
      <c r="AN416" s="1" t="s">
        <v>38</v>
      </c>
      <c r="AO416" s="1" t="s">
        <v>39</v>
      </c>
      <c r="AP416" s="6"/>
      <c r="AQ416" s="6"/>
      <c r="AR416" s="1" t="s">
        <v>40</v>
      </c>
      <c r="AS416" s="1" t="s">
        <v>41</v>
      </c>
      <c r="AT416" s="6"/>
      <c r="AU416" s="6"/>
      <c r="AV416" s="6"/>
      <c r="AW416" s="6"/>
      <c r="AX416" s="6"/>
      <c r="AY416" s="6"/>
      <c r="AZ416" s="1" t="s">
        <v>42</v>
      </c>
      <c r="BA416" s="1" t="s">
        <v>39</v>
      </c>
      <c r="BB416" s="6"/>
      <c r="BC416" s="6"/>
      <c r="BD416" s="1" t="s">
        <v>42</v>
      </c>
      <c r="BE416" s="1" t="s">
        <v>33</v>
      </c>
      <c r="BF416" s="6"/>
      <c r="BG416" s="6"/>
      <c r="BH416" s="1" t="s">
        <v>42</v>
      </c>
      <c r="BI416" s="1" t="s">
        <v>39</v>
      </c>
      <c r="BJ416" s="6"/>
      <c r="BK416" s="11"/>
      <c r="BL416" s="1" t="s">
        <v>43</v>
      </c>
      <c r="BM416" s="1" t="s">
        <v>44</v>
      </c>
      <c r="BN416" s="6"/>
      <c r="BO416" s="6"/>
      <c r="BP416" s="1" t="s">
        <v>45</v>
      </c>
      <c r="BQ416" s="1" t="s">
        <v>44</v>
      </c>
      <c r="BR416" s="6"/>
      <c r="BS416" s="6"/>
      <c r="BT416" s="1" t="s">
        <v>46</v>
      </c>
      <c r="BU416" s="1" t="s">
        <v>47</v>
      </c>
      <c r="BV416" s="6"/>
      <c r="BW416" s="6"/>
      <c r="BX416" s="1" t="s">
        <v>46</v>
      </c>
      <c r="BY416" s="1" t="s">
        <v>41</v>
      </c>
      <c r="BZ416" s="6"/>
      <c r="CA416" s="6"/>
      <c r="CB416" s="1" t="s">
        <v>46</v>
      </c>
      <c r="CC416" s="1" t="s">
        <v>48</v>
      </c>
      <c r="CD416" s="6"/>
      <c r="CE416" s="6"/>
      <c r="CF416" s="1" t="s">
        <v>46</v>
      </c>
      <c r="CG416" s="1" t="s">
        <v>48</v>
      </c>
      <c r="CH416" s="6"/>
      <c r="CI416" s="6"/>
      <c r="CJ416" s="1" t="s">
        <v>46</v>
      </c>
      <c r="CK416" s="1" t="s">
        <v>39</v>
      </c>
      <c r="CL416" s="6"/>
      <c r="CM416" s="6"/>
      <c r="CN416" s="1" t="s">
        <v>49</v>
      </c>
      <c r="CO416" s="1" t="s">
        <v>39</v>
      </c>
      <c r="CP416" s="6"/>
      <c r="CQ416" s="6"/>
      <c r="CR416" s="1" t="s">
        <v>50</v>
      </c>
      <c r="CS416" s="1" t="s">
        <v>51</v>
      </c>
      <c r="CT416" s="6"/>
      <c r="CU416" s="6"/>
      <c r="CV416" s="1" t="s">
        <v>50</v>
      </c>
      <c r="CW416" s="1" t="s">
        <v>39</v>
      </c>
      <c r="CX416" s="6"/>
      <c r="CY416" s="6"/>
      <c r="CZ416" s="1" t="s">
        <v>50</v>
      </c>
      <c r="DA416" s="1" t="s">
        <v>39</v>
      </c>
      <c r="DB416" s="6"/>
      <c r="DC416" s="6"/>
      <c r="DD416" s="1" t="s">
        <v>59</v>
      </c>
      <c r="DE416" s="1" t="s">
        <v>60</v>
      </c>
      <c r="DF416" s="6"/>
      <c r="DG416" s="6"/>
      <c r="DH416" s="1" t="s">
        <v>52</v>
      </c>
      <c r="DI416" s="1" t="s">
        <v>53</v>
      </c>
      <c r="DJ416" s="6"/>
      <c r="DK416" s="6"/>
      <c r="DL416" s="1" t="s">
        <v>31</v>
      </c>
      <c r="DM416" s="11"/>
    </row>
    <row r="417" spans="1:117" ht="15.75" customHeight="1" x14ac:dyDescent="0.25">
      <c r="A417" s="6">
        <v>416</v>
      </c>
      <c r="B417" s="6">
        <v>3</v>
      </c>
      <c r="C417" s="9" t="s">
        <v>354</v>
      </c>
      <c r="D417" s="8" t="s">
        <v>373</v>
      </c>
      <c r="E417" s="6">
        <v>117.788</v>
      </c>
      <c r="F417" s="6">
        <v>8.9410000000000007</v>
      </c>
      <c r="G417" s="6">
        <v>108.84699999999999</v>
      </c>
      <c r="H417" s="10">
        <v>31.86984</v>
      </c>
      <c r="I417" s="3">
        <f t="shared" si="19"/>
        <v>140.71683999999999</v>
      </c>
      <c r="J417" s="3">
        <f t="shared" si="18"/>
        <v>0</v>
      </c>
      <c r="K417" s="3">
        <f t="shared" si="20"/>
        <v>140.71683999999999</v>
      </c>
      <c r="L417" s="1" t="s">
        <v>28</v>
      </c>
      <c r="M417" s="1" t="s">
        <v>29</v>
      </c>
      <c r="N417" s="6"/>
      <c r="O417" s="6"/>
      <c r="P417" s="1" t="s">
        <v>30</v>
      </c>
      <c r="Q417" s="1" t="s">
        <v>34</v>
      </c>
      <c r="R417" s="6"/>
      <c r="S417" s="6"/>
      <c r="T417" s="1" t="s">
        <v>30</v>
      </c>
      <c r="U417" s="1" t="s">
        <v>32</v>
      </c>
      <c r="V417" s="6"/>
      <c r="W417" s="6"/>
      <c r="X417" s="6" t="s">
        <v>30</v>
      </c>
      <c r="Y417" s="6" t="s">
        <v>33</v>
      </c>
      <c r="Z417" s="6"/>
      <c r="AA417" s="6"/>
      <c r="AB417" s="1" t="s">
        <v>30</v>
      </c>
      <c r="AC417" s="1" t="s">
        <v>34</v>
      </c>
      <c r="AD417" s="6"/>
      <c r="AE417" s="6"/>
      <c r="AF417" s="1" t="s">
        <v>35</v>
      </c>
      <c r="AG417" s="1" t="s">
        <v>29</v>
      </c>
      <c r="AH417" s="6"/>
      <c r="AI417" s="6"/>
      <c r="AJ417" s="1" t="s">
        <v>36</v>
      </c>
      <c r="AK417" s="1" t="s">
        <v>37</v>
      </c>
      <c r="AL417" s="6"/>
      <c r="AM417" s="6"/>
      <c r="AN417" s="1" t="s">
        <v>38</v>
      </c>
      <c r="AO417" s="1" t="s">
        <v>39</v>
      </c>
      <c r="AP417" s="6"/>
      <c r="AQ417" s="6"/>
      <c r="AR417" s="1" t="s">
        <v>40</v>
      </c>
      <c r="AS417" s="1" t="s">
        <v>41</v>
      </c>
      <c r="AT417" s="6"/>
      <c r="AU417" s="6"/>
      <c r="AV417" s="6"/>
      <c r="AW417" s="6"/>
      <c r="AX417" s="6"/>
      <c r="AY417" s="6"/>
      <c r="AZ417" s="1" t="s">
        <v>42</v>
      </c>
      <c r="BA417" s="1" t="s">
        <v>39</v>
      </c>
      <c r="BB417" s="6"/>
      <c r="BC417" s="6"/>
      <c r="BD417" s="1" t="s">
        <v>42</v>
      </c>
      <c r="BE417" s="1" t="s">
        <v>33</v>
      </c>
      <c r="BF417" s="6"/>
      <c r="BG417" s="6"/>
      <c r="BH417" s="1" t="s">
        <v>42</v>
      </c>
      <c r="BI417" s="1" t="s">
        <v>39</v>
      </c>
      <c r="BJ417" s="6"/>
      <c r="BK417" s="11"/>
      <c r="BL417" s="1" t="s">
        <v>43</v>
      </c>
      <c r="BM417" s="1" t="s">
        <v>44</v>
      </c>
      <c r="BN417" s="6"/>
      <c r="BO417" s="6"/>
      <c r="BP417" s="1" t="s">
        <v>45</v>
      </c>
      <c r="BQ417" s="1" t="s">
        <v>44</v>
      </c>
      <c r="BR417" s="6"/>
      <c r="BS417" s="6"/>
      <c r="BT417" s="1" t="s">
        <v>46</v>
      </c>
      <c r="BU417" s="1" t="s">
        <v>47</v>
      </c>
      <c r="BV417" s="6"/>
      <c r="BW417" s="6"/>
      <c r="BX417" s="1" t="s">
        <v>46</v>
      </c>
      <c r="BY417" s="1" t="s">
        <v>41</v>
      </c>
      <c r="BZ417" s="6"/>
      <c r="CA417" s="6"/>
      <c r="CB417" s="1" t="s">
        <v>46</v>
      </c>
      <c r="CC417" s="1" t="s">
        <v>48</v>
      </c>
      <c r="CD417" s="6"/>
      <c r="CE417" s="6"/>
      <c r="CF417" s="1" t="s">
        <v>46</v>
      </c>
      <c r="CG417" s="1" t="s">
        <v>48</v>
      </c>
      <c r="CH417" s="6"/>
      <c r="CI417" s="6"/>
      <c r="CJ417" s="1" t="s">
        <v>46</v>
      </c>
      <c r="CK417" s="1" t="s">
        <v>39</v>
      </c>
      <c r="CL417" s="6"/>
      <c r="CM417" s="6"/>
      <c r="CN417" s="1" t="s">
        <v>49</v>
      </c>
      <c r="CO417" s="1" t="s">
        <v>39</v>
      </c>
      <c r="CP417" s="6"/>
      <c r="CQ417" s="6"/>
      <c r="CR417" s="1" t="s">
        <v>50</v>
      </c>
      <c r="CS417" s="1" t="s">
        <v>51</v>
      </c>
      <c r="CT417" s="6"/>
      <c r="CU417" s="6"/>
      <c r="CV417" s="1" t="s">
        <v>50</v>
      </c>
      <c r="CW417" s="1" t="s">
        <v>39</v>
      </c>
      <c r="CX417" s="6"/>
      <c r="CY417" s="6"/>
      <c r="CZ417" s="1" t="s">
        <v>50</v>
      </c>
      <c r="DA417" s="1" t="s">
        <v>39</v>
      </c>
      <c r="DB417" s="6"/>
      <c r="DC417" s="6"/>
      <c r="DD417" s="1" t="s">
        <v>59</v>
      </c>
      <c r="DE417" s="1" t="s">
        <v>60</v>
      </c>
      <c r="DF417" s="6"/>
      <c r="DG417" s="6"/>
      <c r="DH417" s="1" t="s">
        <v>52</v>
      </c>
      <c r="DI417" s="1" t="s">
        <v>53</v>
      </c>
      <c r="DJ417" s="6"/>
      <c r="DK417" s="6"/>
      <c r="DL417" s="1" t="s">
        <v>31</v>
      </c>
      <c r="DM417" s="11"/>
    </row>
    <row r="418" spans="1:117" ht="15.75" customHeight="1" x14ac:dyDescent="0.25">
      <c r="A418" s="6">
        <v>417</v>
      </c>
      <c r="B418" s="6">
        <v>3</v>
      </c>
      <c r="C418" s="9" t="s">
        <v>498</v>
      </c>
      <c r="D418" s="8" t="s">
        <v>373</v>
      </c>
      <c r="E418" s="6">
        <v>487.959</v>
      </c>
      <c r="F418" s="6">
        <v>630.19100000000003</v>
      </c>
      <c r="G418" s="6">
        <v>-142.232</v>
      </c>
      <c r="H418" s="10">
        <v>171.71075999999999</v>
      </c>
      <c r="I418" s="3">
        <f t="shared" si="19"/>
        <v>29.478759999999994</v>
      </c>
      <c r="J418" s="3">
        <f t="shared" si="18"/>
        <v>0</v>
      </c>
      <c r="K418" s="3">
        <f t="shared" si="20"/>
        <v>29.478759999999994</v>
      </c>
      <c r="L418" s="1" t="s">
        <v>28</v>
      </c>
      <c r="M418" s="1" t="s">
        <v>29</v>
      </c>
      <c r="N418" s="6"/>
      <c r="O418" s="6"/>
      <c r="P418" s="1" t="s">
        <v>30</v>
      </c>
      <c r="Q418" s="1" t="s">
        <v>34</v>
      </c>
      <c r="R418" s="6"/>
      <c r="S418" s="6"/>
      <c r="T418" s="1" t="s">
        <v>30</v>
      </c>
      <c r="U418" s="1" t="s">
        <v>32</v>
      </c>
      <c r="V418" s="6"/>
      <c r="W418" s="6"/>
      <c r="X418" s="6" t="s">
        <v>30</v>
      </c>
      <c r="Y418" s="6" t="s">
        <v>33</v>
      </c>
      <c r="Z418" s="6"/>
      <c r="AA418" s="6"/>
      <c r="AB418" s="1" t="s">
        <v>30</v>
      </c>
      <c r="AC418" s="1" t="s">
        <v>34</v>
      </c>
      <c r="AD418" s="6"/>
      <c r="AE418" s="6"/>
      <c r="AF418" s="1" t="s">
        <v>35</v>
      </c>
      <c r="AG418" s="1" t="s">
        <v>29</v>
      </c>
      <c r="AH418" s="6"/>
      <c r="AI418" s="6"/>
      <c r="AJ418" s="1" t="s">
        <v>36</v>
      </c>
      <c r="AK418" s="1" t="s">
        <v>37</v>
      </c>
      <c r="AL418" s="6"/>
      <c r="AM418" s="6"/>
      <c r="AN418" s="1" t="s">
        <v>38</v>
      </c>
      <c r="AO418" s="1" t="s">
        <v>39</v>
      </c>
      <c r="AP418" s="6"/>
      <c r="AQ418" s="6"/>
      <c r="AR418" s="1" t="s">
        <v>40</v>
      </c>
      <c r="AS418" s="1" t="s">
        <v>41</v>
      </c>
      <c r="AT418" s="6"/>
      <c r="AU418" s="6"/>
      <c r="AV418" s="6"/>
      <c r="AW418" s="6"/>
      <c r="AX418" s="6"/>
      <c r="AY418" s="6"/>
      <c r="AZ418" s="1" t="s">
        <v>42</v>
      </c>
      <c r="BA418" s="1" t="s">
        <v>39</v>
      </c>
      <c r="BB418" s="6"/>
      <c r="BC418" s="6"/>
      <c r="BD418" s="1" t="s">
        <v>42</v>
      </c>
      <c r="BE418" s="1" t="s">
        <v>33</v>
      </c>
      <c r="BF418" s="6"/>
      <c r="BG418" s="6"/>
      <c r="BH418" s="1" t="s">
        <v>42</v>
      </c>
      <c r="BI418" s="1" t="s">
        <v>39</v>
      </c>
      <c r="BJ418" s="6"/>
      <c r="BK418" s="11"/>
      <c r="BL418" s="1" t="s">
        <v>43</v>
      </c>
      <c r="BM418" s="1" t="s">
        <v>44</v>
      </c>
      <c r="BN418" s="6"/>
      <c r="BO418" s="6"/>
      <c r="BP418" s="1" t="s">
        <v>45</v>
      </c>
      <c r="BQ418" s="1" t="s">
        <v>44</v>
      </c>
      <c r="BR418" s="6"/>
      <c r="BS418" s="6"/>
      <c r="BT418" s="1" t="s">
        <v>46</v>
      </c>
      <c r="BU418" s="1" t="s">
        <v>47</v>
      </c>
      <c r="BV418" s="6"/>
      <c r="BW418" s="6"/>
      <c r="BX418" s="1" t="s">
        <v>46</v>
      </c>
      <c r="BY418" s="1" t="s">
        <v>41</v>
      </c>
      <c r="BZ418" s="6"/>
      <c r="CA418" s="6"/>
      <c r="CB418" s="1" t="s">
        <v>46</v>
      </c>
      <c r="CC418" s="1" t="s">
        <v>48</v>
      </c>
      <c r="CD418" s="6"/>
      <c r="CE418" s="6"/>
      <c r="CF418" s="1" t="s">
        <v>46</v>
      </c>
      <c r="CG418" s="1" t="s">
        <v>48</v>
      </c>
      <c r="CH418" s="6"/>
      <c r="CI418" s="6"/>
      <c r="CJ418" s="1" t="s">
        <v>46</v>
      </c>
      <c r="CK418" s="1" t="s">
        <v>39</v>
      </c>
      <c r="CL418" s="6"/>
      <c r="CM418" s="6"/>
      <c r="CN418" s="1" t="s">
        <v>49</v>
      </c>
      <c r="CO418" s="1" t="s">
        <v>39</v>
      </c>
      <c r="CP418" s="6"/>
      <c r="CQ418" s="6"/>
      <c r="CR418" s="1" t="s">
        <v>50</v>
      </c>
      <c r="CS418" s="1" t="s">
        <v>51</v>
      </c>
      <c r="CT418" s="6"/>
      <c r="CU418" s="6"/>
      <c r="CV418" s="1" t="s">
        <v>50</v>
      </c>
      <c r="CW418" s="1" t="s">
        <v>39</v>
      </c>
      <c r="CX418" s="6"/>
      <c r="CY418" s="6"/>
      <c r="CZ418" s="1" t="s">
        <v>50</v>
      </c>
      <c r="DA418" s="1" t="s">
        <v>39</v>
      </c>
      <c r="DB418" s="6"/>
      <c r="DC418" s="6"/>
      <c r="DD418" s="1" t="s">
        <v>59</v>
      </c>
      <c r="DE418" s="1" t="s">
        <v>60</v>
      </c>
      <c r="DF418" s="6"/>
      <c r="DG418" s="6"/>
      <c r="DH418" s="1" t="s">
        <v>52</v>
      </c>
      <c r="DI418" s="1" t="s">
        <v>53</v>
      </c>
      <c r="DJ418" s="6"/>
      <c r="DK418" s="6"/>
      <c r="DL418" s="1" t="s">
        <v>31</v>
      </c>
      <c r="DM418" s="11"/>
    </row>
    <row r="419" spans="1:117" ht="15.75" customHeight="1" x14ac:dyDescent="0.25">
      <c r="A419" s="6">
        <v>418</v>
      </c>
      <c r="B419" s="6">
        <v>3</v>
      </c>
      <c r="C419" s="9" t="s">
        <v>499</v>
      </c>
      <c r="D419" s="8" t="s">
        <v>373</v>
      </c>
      <c r="E419" s="6">
        <v>24.927</v>
      </c>
      <c r="F419" s="6">
        <v>0</v>
      </c>
      <c r="G419" s="6">
        <v>24.927</v>
      </c>
      <c r="H419" s="10">
        <v>12.380879999999999</v>
      </c>
      <c r="I419" s="3">
        <f t="shared" si="19"/>
        <v>37.307879999999997</v>
      </c>
      <c r="J419" s="3">
        <f t="shared" si="18"/>
        <v>0</v>
      </c>
      <c r="K419" s="3">
        <f t="shared" si="20"/>
        <v>37.307879999999997</v>
      </c>
      <c r="L419" s="1" t="s">
        <v>28</v>
      </c>
      <c r="M419" s="1" t="s">
        <v>29</v>
      </c>
      <c r="N419" s="6"/>
      <c r="O419" s="6"/>
      <c r="P419" s="1" t="s">
        <v>30</v>
      </c>
      <c r="Q419" s="1" t="s">
        <v>34</v>
      </c>
      <c r="R419" s="6"/>
      <c r="S419" s="6"/>
      <c r="T419" s="1" t="s">
        <v>30</v>
      </c>
      <c r="U419" s="1" t="s">
        <v>32</v>
      </c>
      <c r="V419" s="6"/>
      <c r="W419" s="6"/>
      <c r="X419" s="6" t="s">
        <v>30</v>
      </c>
      <c r="Y419" s="6" t="s">
        <v>33</v>
      </c>
      <c r="Z419" s="6"/>
      <c r="AA419" s="6"/>
      <c r="AB419" s="1" t="s">
        <v>30</v>
      </c>
      <c r="AC419" s="1" t="s">
        <v>34</v>
      </c>
      <c r="AD419" s="6"/>
      <c r="AE419" s="6"/>
      <c r="AF419" s="1" t="s">
        <v>35</v>
      </c>
      <c r="AG419" s="1" t="s">
        <v>29</v>
      </c>
      <c r="AH419" s="6"/>
      <c r="AI419" s="6"/>
      <c r="AJ419" s="1" t="s">
        <v>36</v>
      </c>
      <c r="AK419" s="1" t="s">
        <v>37</v>
      </c>
      <c r="AL419" s="6"/>
      <c r="AM419" s="6"/>
      <c r="AN419" s="1" t="s">
        <v>38</v>
      </c>
      <c r="AO419" s="1" t="s">
        <v>39</v>
      </c>
      <c r="AP419" s="6"/>
      <c r="AQ419" s="6"/>
      <c r="AR419" s="1" t="s">
        <v>40</v>
      </c>
      <c r="AS419" s="1" t="s">
        <v>41</v>
      </c>
      <c r="AT419" s="6"/>
      <c r="AU419" s="6"/>
      <c r="AV419" s="6"/>
      <c r="AW419" s="6"/>
      <c r="AX419" s="6"/>
      <c r="AY419" s="6"/>
      <c r="AZ419" s="1" t="s">
        <v>42</v>
      </c>
      <c r="BA419" s="1" t="s">
        <v>39</v>
      </c>
      <c r="BB419" s="6"/>
      <c r="BC419" s="6"/>
      <c r="BD419" s="1" t="s">
        <v>42</v>
      </c>
      <c r="BE419" s="1" t="s">
        <v>33</v>
      </c>
      <c r="BF419" s="6"/>
      <c r="BG419" s="6"/>
      <c r="BH419" s="1" t="s">
        <v>42</v>
      </c>
      <c r="BI419" s="1" t="s">
        <v>39</v>
      </c>
      <c r="BJ419" s="6"/>
      <c r="BK419" s="11"/>
      <c r="BL419" s="1" t="s">
        <v>43</v>
      </c>
      <c r="BM419" s="1" t="s">
        <v>44</v>
      </c>
      <c r="BN419" s="6"/>
      <c r="BO419" s="6"/>
      <c r="BP419" s="1" t="s">
        <v>45</v>
      </c>
      <c r="BQ419" s="1" t="s">
        <v>44</v>
      </c>
      <c r="BR419" s="6"/>
      <c r="BS419" s="6"/>
      <c r="BT419" s="1" t="s">
        <v>46</v>
      </c>
      <c r="BU419" s="1" t="s">
        <v>47</v>
      </c>
      <c r="BV419" s="6"/>
      <c r="BW419" s="6"/>
      <c r="BX419" s="1" t="s">
        <v>46</v>
      </c>
      <c r="BY419" s="1" t="s">
        <v>41</v>
      </c>
      <c r="BZ419" s="6"/>
      <c r="CA419" s="6"/>
      <c r="CB419" s="1" t="s">
        <v>46</v>
      </c>
      <c r="CC419" s="1" t="s">
        <v>48</v>
      </c>
      <c r="CD419" s="6"/>
      <c r="CE419" s="6"/>
      <c r="CF419" s="1" t="s">
        <v>46</v>
      </c>
      <c r="CG419" s="1" t="s">
        <v>48</v>
      </c>
      <c r="CH419" s="6"/>
      <c r="CI419" s="6"/>
      <c r="CJ419" s="1" t="s">
        <v>46</v>
      </c>
      <c r="CK419" s="1" t="s">
        <v>39</v>
      </c>
      <c r="CL419" s="6"/>
      <c r="CM419" s="6"/>
      <c r="CN419" s="1" t="s">
        <v>49</v>
      </c>
      <c r="CO419" s="1" t="s">
        <v>39</v>
      </c>
      <c r="CP419" s="6"/>
      <c r="CQ419" s="6"/>
      <c r="CR419" s="1" t="s">
        <v>50</v>
      </c>
      <c r="CS419" s="1" t="s">
        <v>51</v>
      </c>
      <c r="CT419" s="6"/>
      <c r="CU419" s="6"/>
      <c r="CV419" s="1" t="s">
        <v>50</v>
      </c>
      <c r="CW419" s="1" t="s">
        <v>39</v>
      </c>
      <c r="CX419" s="6"/>
      <c r="CY419" s="6"/>
      <c r="CZ419" s="1" t="s">
        <v>50</v>
      </c>
      <c r="DA419" s="1" t="s">
        <v>39</v>
      </c>
      <c r="DB419" s="6"/>
      <c r="DC419" s="6"/>
      <c r="DD419" s="1" t="s">
        <v>59</v>
      </c>
      <c r="DE419" s="1" t="s">
        <v>60</v>
      </c>
      <c r="DF419" s="6"/>
      <c r="DG419" s="6"/>
      <c r="DH419" s="1" t="s">
        <v>52</v>
      </c>
      <c r="DI419" s="1" t="s">
        <v>53</v>
      </c>
      <c r="DJ419" s="6"/>
      <c r="DK419" s="6"/>
      <c r="DL419" s="1" t="s">
        <v>31</v>
      </c>
      <c r="DM419" s="11"/>
    </row>
    <row r="420" spans="1:117" s="12" customFormat="1" ht="15.75" customHeight="1" x14ac:dyDescent="0.25">
      <c r="A420" s="6">
        <v>419</v>
      </c>
      <c r="B420" s="6">
        <v>3</v>
      </c>
      <c r="C420" s="9" t="s">
        <v>500</v>
      </c>
      <c r="D420" s="8" t="s">
        <v>373</v>
      </c>
      <c r="E420" s="6">
        <v>87.188999999999993</v>
      </c>
      <c r="F420" s="6">
        <v>4.8929999999999998</v>
      </c>
      <c r="G420" s="6">
        <v>125.89100000000001</v>
      </c>
      <c r="H420" s="10">
        <v>128.8974</v>
      </c>
      <c r="I420" s="3">
        <f t="shared" si="19"/>
        <v>254.78840000000002</v>
      </c>
      <c r="J420" s="3">
        <f t="shared" si="18"/>
        <v>0</v>
      </c>
      <c r="K420" s="3">
        <f t="shared" si="20"/>
        <v>254.78840000000002</v>
      </c>
      <c r="L420" s="1" t="s">
        <v>28</v>
      </c>
      <c r="M420" s="1" t="s">
        <v>29</v>
      </c>
      <c r="N420" s="6"/>
      <c r="O420" s="6"/>
      <c r="P420" s="1" t="s">
        <v>30</v>
      </c>
      <c r="Q420" s="1" t="s">
        <v>34</v>
      </c>
      <c r="R420" s="6"/>
      <c r="S420" s="6"/>
      <c r="T420" s="1" t="s">
        <v>30</v>
      </c>
      <c r="U420" s="1" t="s">
        <v>32</v>
      </c>
      <c r="V420" s="6"/>
      <c r="W420" s="6"/>
      <c r="X420" s="6" t="s">
        <v>30</v>
      </c>
      <c r="Y420" s="6" t="s">
        <v>33</v>
      </c>
      <c r="Z420" s="6"/>
      <c r="AA420" s="6"/>
      <c r="AB420" s="1" t="s">
        <v>30</v>
      </c>
      <c r="AC420" s="1" t="s">
        <v>34</v>
      </c>
      <c r="AD420" s="6"/>
      <c r="AE420" s="6"/>
      <c r="AF420" s="1" t="s">
        <v>35</v>
      </c>
      <c r="AG420" s="1" t="s">
        <v>29</v>
      </c>
      <c r="AH420" s="6"/>
      <c r="AI420" s="6"/>
      <c r="AJ420" s="1" t="s">
        <v>36</v>
      </c>
      <c r="AK420" s="1" t="s">
        <v>37</v>
      </c>
      <c r="AL420" s="6"/>
      <c r="AM420" s="6"/>
      <c r="AN420" s="1" t="s">
        <v>38</v>
      </c>
      <c r="AO420" s="1" t="s">
        <v>39</v>
      </c>
      <c r="AP420" s="6"/>
      <c r="AQ420" s="6"/>
      <c r="AR420" s="1" t="s">
        <v>40</v>
      </c>
      <c r="AS420" s="1" t="s">
        <v>41</v>
      </c>
      <c r="AT420" s="6"/>
      <c r="AU420" s="6"/>
      <c r="AV420" s="6"/>
      <c r="AW420" s="6"/>
      <c r="AX420" s="6"/>
      <c r="AY420" s="6"/>
      <c r="AZ420" s="1" t="s">
        <v>42</v>
      </c>
      <c r="BA420" s="1" t="s">
        <v>39</v>
      </c>
      <c r="BB420" s="6"/>
      <c r="BC420" s="6"/>
      <c r="BD420" s="1" t="s">
        <v>42</v>
      </c>
      <c r="BE420" s="1" t="s">
        <v>33</v>
      </c>
      <c r="BF420" s="6"/>
      <c r="BG420" s="6"/>
      <c r="BH420" s="1" t="s">
        <v>42</v>
      </c>
      <c r="BI420" s="1" t="s">
        <v>39</v>
      </c>
      <c r="BJ420" s="6"/>
      <c r="BK420" s="11"/>
      <c r="BL420" s="1" t="s">
        <v>43</v>
      </c>
      <c r="BM420" s="1" t="s">
        <v>44</v>
      </c>
      <c r="BN420" s="6"/>
      <c r="BO420" s="6"/>
      <c r="BP420" s="1" t="s">
        <v>45</v>
      </c>
      <c r="BQ420" s="1" t="s">
        <v>44</v>
      </c>
      <c r="BR420" s="6"/>
      <c r="BS420" s="6"/>
      <c r="BT420" s="1" t="s">
        <v>46</v>
      </c>
      <c r="BU420" s="1" t="s">
        <v>47</v>
      </c>
      <c r="BV420" s="6"/>
      <c r="BW420" s="6"/>
      <c r="BX420" s="1" t="s">
        <v>46</v>
      </c>
      <c r="BY420" s="1" t="s">
        <v>41</v>
      </c>
      <c r="BZ420" s="6"/>
      <c r="CA420" s="6"/>
      <c r="CB420" s="1" t="s">
        <v>46</v>
      </c>
      <c r="CC420" s="1" t="s">
        <v>48</v>
      </c>
      <c r="CD420" s="6"/>
      <c r="CE420" s="6"/>
      <c r="CF420" s="1" t="s">
        <v>46</v>
      </c>
      <c r="CG420" s="1" t="s">
        <v>48</v>
      </c>
      <c r="CH420" s="6"/>
      <c r="CI420" s="6"/>
      <c r="CJ420" s="1" t="s">
        <v>46</v>
      </c>
      <c r="CK420" s="1" t="s">
        <v>39</v>
      </c>
      <c r="CL420" s="6"/>
      <c r="CM420" s="6"/>
      <c r="CN420" s="1" t="s">
        <v>49</v>
      </c>
      <c r="CO420" s="1" t="s">
        <v>39</v>
      </c>
      <c r="CP420" s="6"/>
      <c r="CQ420" s="6"/>
      <c r="CR420" s="1" t="s">
        <v>50</v>
      </c>
      <c r="CS420" s="1" t="s">
        <v>51</v>
      </c>
      <c r="CT420" s="6"/>
      <c r="CU420" s="6"/>
      <c r="CV420" s="1" t="s">
        <v>50</v>
      </c>
      <c r="CW420" s="1" t="s">
        <v>39</v>
      </c>
      <c r="CX420" s="6"/>
      <c r="CY420" s="6"/>
      <c r="CZ420" s="1" t="s">
        <v>50</v>
      </c>
      <c r="DA420" s="1" t="s">
        <v>39</v>
      </c>
      <c r="DB420" s="6"/>
      <c r="DC420" s="6"/>
      <c r="DD420" s="1" t="s">
        <v>59</v>
      </c>
      <c r="DE420" s="1" t="s">
        <v>60</v>
      </c>
      <c r="DF420" s="6"/>
      <c r="DG420" s="6"/>
      <c r="DH420" s="1" t="s">
        <v>52</v>
      </c>
      <c r="DI420" s="1" t="s">
        <v>53</v>
      </c>
      <c r="DJ420" s="6"/>
      <c r="DK420" s="6"/>
      <c r="DL420" s="1" t="s">
        <v>31</v>
      </c>
      <c r="DM420" s="11"/>
    </row>
    <row r="421" spans="1:117" ht="15.75" customHeight="1" x14ac:dyDescent="0.25">
      <c r="A421" s="6">
        <v>420</v>
      </c>
      <c r="B421" s="6">
        <v>2</v>
      </c>
      <c r="C421" s="9" t="s">
        <v>355</v>
      </c>
      <c r="D421" s="8" t="s">
        <v>373</v>
      </c>
      <c r="E421" s="6">
        <v>247.40899999999999</v>
      </c>
      <c r="F421" s="6">
        <v>2.8380000000000001</v>
      </c>
      <c r="G421" s="6">
        <v>244.571</v>
      </c>
      <c r="H421" s="10">
        <v>88.227720000000005</v>
      </c>
      <c r="I421" s="3">
        <f t="shared" si="19"/>
        <v>332.79872</v>
      </c>
      <c r="J421" s="3">
        <f t="shared" si="18"/>
        <v>0</v>
      </c>
      <c r="K421" s="3">
        <f t="shared" si="20"/>
        <v>332.79872</v>
      </c>
      <c r="L421" s="1" t="s">
        <v>28</v>
      </c>
      <c r="M421" s="1" t="s">
        <v>29</v>
      </c>
      <c r="N421" s="6"/>
      <c r="O421" s="6"/>
      <c r="P421" s="1" t="s">
        <v>30</v>
      </c>
      <c r="Q421" s="1" t="s">
        <v>34</v>
      </c>
      <c r="R421" s="6"/>
      <c r="S421" s="6"/>
      <c r="T421" s="1" t="s">
        <v>30</v>
      </c>
      <c r="U421" s="1" t="s">
        <v>32</v>
      </c>
      <c r="V421" s="6"/>
      <c r="W421" s="6"/>
      <c r="X421" s="6" t="s">
        <v>30</v>
      </c>
      <c r="Y421" s="6" t="s">
        <v>33</v>
      </c>
      <c r="Z421" s="6"/>
      <c r="AA421" s="6"/>
      <c r="AB421" s="1" t="s">
        <v>30</v>
      </c>
      <c r="AC421" s="1" t="s">
        <v>34</v>
      </c>
      <c r="AD421" s="6"/>
      <c r="AE421" s="6"/>
      <c r="AF421" s="1" t="s">
        <v>35</v>
      </c>
      <c r="AG421" s="1" t="s">
        <v>29</v>
      </c>
      <c r="AH421" s="6"/>
      <c r="AI421" s="6"/>
      <c r="AJ421" s="1" t="s">
        <v>36</v>
      </c>
      <c r="AK421" s="1" t="s">
        <v>37</v>
      </c>
      <c r="AL421" s="6"/>
      <c r="AM421" s="6"/>
      <c r="AN421" s="1" t="s">
        <v>38</v>
      </c>
      <c r="AO421" s="1" t="s">
        <v>39</v>
      </c>
      <c r="AP421" s="6"/>
      <c r="AQ421" s="6"/>
      <c r="AR421" s="1" t="s">
        <v>40</v>
      </c>
      <c r="AS421" s="1" t="s">
        <v>41</v>
      </c>
      <c r="AT421" s="6"/>
      <c r="AU421" s="6"/>
      <c r="AV421" s="6"/>
      <c r="AW421" s="6"/>
      <c r="AX421" s="6"/>
      <c r="AY421" s="6"/>
      <c r="AZ421" s="1" t="s">
        <v>42</v>
      </c>
      <c r="BA421" s="1" t="s">
        <v>39</v>
      </c>
      <c r="BB421" s="6"/>
      <c r="BC421" s="6"/>
      <c r="BD421" s="1" t="s">
        <v>42</v>
      </c>
      <c r="BE421" s="1" t="s">
        <v>33</v>
      </c>
      <c r="BF421" s="6"/>
      <c r="BG421" s="6"/>
      <c r="BH421" s="1" t="s">
        <v>42</v>
      </c>
      <c r="BI421" s="1" t="s">
        <v>39</v>
      </c>
      <c r="BJ421" s="6"/>
      <c r="BK421" s="11"/>
      <c r="BL421" s="1" t="s">
        <v>43</v>
      </c>
      <c r="BM421" s="1" t="s">
        <v>44</v>
      </c>
      <c r="BN421" s="6"/>
      <c r="BO421" s="6"/>
      <c r="BP421" s="1" t="s">
        <v>45</v>
      </c>
      <c r="BQ421" s="1" t="s">
        <v>44</v>
      </c>
      <c r="BR421" s="6"/>
      <c r="BS421" s="6"/>
      <c r="BT421" s="1" t="s">
        <v>46</v>
      </c>
      <c r="BU421" s="1" t="s">
        <v>47</v>
      </c>
      <c r="BV421" s="6"/>
      <c r="BW421" s="6"/>
      <c r="BX421" s="1" t="s">
        <v>46</v>
      </c>
      <c r="BY421" s="1" t="s">
        <v>41</v>
      </c>
      <c r="BZ421" s="6"/>
      <c r="CA421" s="6"/>
      <c r="CB421" s="1" t="s">
        <v>46</v>
      </c>
      <c r="CC421" s="1" t="s">
        <v>48</v>
      </c>
      <c r="CD421" s="6"/>
      <c r="CE421" s="6"/>
      <c r="CF421" s="1" t="s">
        <v>46</v>
      </c>
      <c r="CG421" s="1" t="s">
        <v>48</v>
      </c>
      <c r="CH421" s="6"/>
      <c r="CI421" s="6"/>
      <c r="CJ421" s="1" t="s">
        <v>46</v>
      </c>
      <c r="CK421" s="1" t="s">
        <v>39</v>
      </c>
      <c r="CL421" s="6"/>
      <c r="CM421" s="6"/>
      <c r="CN421" s="1" t="s">
        <v>49</v>
      </c>
      <c r="CO421" s="1" t="s">
        <v>39</v>
      </c>
      <c r="CP421" s="6"/>
      <c r="CQ421" s="6"/>
      <c r="CR421" s="1" t="s">
        <v>50</v>
      </c>
      <c r="CS421" s="1" t="s">
        <v>51</v>
      </c>
      <c r="CT421" s="6"/>
      <c r="CU421" s="6"/>
      <c r="CV421" s="1" t="s">
        <v>50</v>
      </c>
      <c r="CW421" s="1" t="s">
        <v>39</v>
      </c>
      <c r="CX421" s="6"/>
      <c r="CY421" s="6"/>
      <c r="CZ421" s="1" t="s">
        <v>50</v>
      </c>
      <c r="DA421" s="1" t="s">
        <v>39</v>
      </c>
      <c r="DB421" s="6"/>
      <c r="DC421" s="6"/>
      <c r="DD421" s="1" t="s">
        <v>59</v>
      </c>
      <c r="DE421" s="1" t="s">
        <v>60</v>
      </c>
      <c r="DF421" s="6"/>
      <c r="DG421" s="6"/>
      <c r="DH421" s="1" t="s">
        <v>52</v>
      </c>
      <c r="DI421" s="1" t="s">
        <v>53</v>
      </c>
      <c r="DJ421" s="6"/>
      <c r="DK421" s="6"/>
      <c r="DL421" s="1" t="s">
        <v>31</v>
      </c>
      <c r="DM421" s="11"/>
    </row>
    <row r="422" spans="1:117" ht="15.75" customHeight="1" x14ac:dyDescent="0.25">
      <c r="A422" s="6">
        <v>421</v>
      </c>
      <c r="B422" s="6">
        <v>2</v>
      </c>
      <c r="C422" s="9" t="s">
        <v>501</v>
      </c>
      <c r="D422" s="8" t="s">
        <v>373</v>
      </c>
      <c r="E422" s="6">
        <v>115.029</v>
      </c>
      <c r="F422" s="6">
        <v>73.302999999999997</v>
      </c>
      <c r="G422" s="6">
        <v>39.378</v>
      </c>
      <c r="H422" s="10">
        <v>43.237679999999997</v>
      </c>
      <c r="I422" s="3">
        <f t="shared" si="19"/>
        <v>82.615679999999998</v>
      </c>
      <c r="J422" s="3">
        <f t="shared" si="18"/>
        <v>0</v>
      </c>
      <c r="K422" s="3">
        <f t="shared" si="20"/>
        <v>82.615679999999998</v>
      </c>
      <c r="L422" s="1" t="s">
        <v>28</v>
      </c>
      <c r="M422" s="1" t="s">
        <v>29</v>
      </c>
      <c r="N422" s="6"/>
      <c r="O422" s="6"/>
      <c r="P422" s="1" t="s">
        <v>30</v>
      </c>
      <c r="Q422" s="1" t="s">
        <v>34</v>
      </c>
      <c r="R422" s="6"/>
      <c r="S422" s="6"/>
      <c r="T422" s="1" t="s">
        <v>30</v>
      </c>
      <c r="U422" s="1" t="s">
        <v>32</v>
      </c>
      <c r="V422" s="6"/>
      <c r="W422" s="6"/>
      <c r="X422" s="6" t="s">
        <v>30</v>
      </c>
      <c r="Y422" s="6" t="s">
        <v>33</v>
      </c>
      <c r="Z422" s="6"/>
      <c r="AA422" s="6"/>
      <c r="AB422" s="1" t="s">
        <v>30</v>
      </c>
      <c r="AC422" s="1" t="s">
        <v>34</v>
      </c>
      <c r="AD422" s="6"/>
      <c r="AE422" s="6"/>
      <c r="AF422" s="1" t="s">
        <v>35</v>
      </c>
      <c r="AG422" s="1" t="s">
        <v>29</v>
      </c>
      <c r="AH422" s="6"/>
      <c r="AI422" s="6"/>
      <c r="AJ422" s="1" t="s">
        <v>36</v>
      </c>
      <c r="AK422" s="1" t="s">
        <v>37</v>
      </c>
      <c r="AL422" s="6"/>
      <c r="AM422" s="6"/>
      <c r="AN422" s="1" t="s">
        <v>38</v>
      </c>
      <c r="AO422" s="1" t="s">
        <v>39</v>
      </c>
      <c r="AP422" s="6"/>
      <c r="AQ422" s="6"/>
      <c r="AR422" s="1" t="s">
        <v>40</v>
      </c>
      <c r="AS422" s="1" t="s">
        <v>41</v>
      </c>
      <c r="AT422" s="6"/>
      <c r="AU422" s="6"/>
      <c r="AV422" s="6"/>
      <c r="AW422" s="6"/>
      <c r="AX422" s="6"/>
      <c r="AY422" s="6"/>
      <c r="AZ422" s="1" t="s">
        <v>42</v>
      </c>
      <c r="BA422" s="1" t="s">
        <v>39</v>
      </c>
      <c r="BB422" s="6"/>
      <c r="BC422" s="6"/>
      <c r="BD422" s="1" t="s">
        <v>42</v>
      </c>
      <c r="BE422" s="1" t="s">
        <v>33</v>
      </c>
      <c r="BF422" s="6"/>
      <c r="BG422" s="6"/>
      <c r="BH422" s="1" t="s">
        <v>42</v>
      </c>
      <c r="BI422" s="1" t="s">
        <v>39</v>
      </c>
      <c r="BJ422" s="6"/>
      <c r="BK422" s="11"/>
      <c r="BL422" s="1" t="s">
        <v>43</v>
      </c>
      <c r="BM422" s="1" t="s">
        <v>44</v>
      </c>
      <c r="BN422" s="6"/>
      <c r="BO422" s="6"/>
      <c r="BP422" s="1" t="s">
        <v>45</v>
      </c>
      <c r="BQ422" s="1" t="s">
        <v>44</v>
      </c>
      <c r="BR422" s="6"/>
      <c r="BS422" s="6"/>
      <c r="BT422" s="1" t="s">
        <v>46</v>
      </c>
      <c r="BU422" s="1" t="s">
        <v>47</v>
      </c>
      <c r="BV422" s="6"/>
      <c r="BW422" s="6"/>
      <c r="BX422" s="1" t="s">
        <v>46</v>
      </c>
      <c r="BY422" s="1" t="s">
        <v>41</v>
      </c>
      <c r="BZ422" s="6"/>
      <c r="CA422" s="6"/>
      <c r="CB422" s="1" t="s">
        <v>46</v>
      </c>
      <c r="CC422" s="1" t="s">
        <v>48</v>
      </c>
      <c r="CD422" s="6"/>
      <c r="CE422" s="6"/>
      <c r="CF422" s="1" t="s">
        <v>46</v>
      </c>
      <c r="CG422" s="1" t="s">
        <v>48</v>
      </c>
      <c r="CH422" s="6"/>
      <c r="CI422" s="6"/>
      <c r="CJ422" s="1" t="s">
        <v>46</v>
      </c>
      <c r="CK422" s="1" t="s">
        <v>39</v>
      </c>
      <c r="CL422" s="6"/>
      <c r="CM422" s="6"/>
      <c r="CN422" s="1" t="s">
        <v>49</v>
      </c>
      <c r="CO422" s="1" t="s">
        <v>39</v>
      </c>
      <c r="CP422" s="6"/>
      <c r="CQ422" s="6"/>
      <c r="CR422" s="1" t="s">
        <v>50</v>
      </c>
      <c r="CS422" s="1" t="s">
        <v>51</v>
      </c>
      <c r="CT422" s="6"/>
      <c r="CU422" s="6"/>
      <c r="CV422" s="1" t="s">
        <v>50</v>
      </c>
      <c r="CW422" s="1" t="s">
        <v>39</v>
      </c>
      <c r="CX422" s="6"/>
      <c r="CY422" s="6"/>
      <c r="CZ422" s="1" t="s">
        <v>50</v>
      </c>
      <c r="DA422" s="1" t="s">
        <v>39</v>
      </c>
      <c r="DB422" s="6"/>
      <c r="DC422" s="6"/>
      <c r="DD422" s="1" t="s">
        <v>59</v>
      </c>
      <c r="DE422" s="1" t="s">
        <v>60</v>
      </c>
      <c r="DF422" s="6"/>
      <c r="DG422" s="6"/>
      <c r="DH422" s="1" t="s">
        <v>52</v>
      </c>
      <c r="DI422" s="1" t="s">
        <v>53</v>
      </c>
      <c r="DJ422" s="6"/>
      <c r="DK422" s="6"/>
      <c r="DL422" s="1" t="s">
        <v>31</v>
      </c>
      <c r="DM422" s="11"/>
    </row>
    <row r="423" spans="1:117" s="34" customFormat="1" ht="15.75" customHeight="1" x14ac:dyDescent="0.25">
      <c r="A423" s="27">
        <v>422</v>
      </c>
      <c r="B423" s="27">
        <v>2</v>
      </c>
      <c r="C423" s="28" t="s">
        <v>502</v>
      </c>
      <c r="D423" s="29" t="s">
        <v>373</v>
      </c>
      <c r="E423" s="27">
        <v>128.124</v>
      </c>
      <c r="F423" s="27">
        <v>238.739</v>
      </c>
      <c r="G423" s="27">
        <v>-110.61499999999999</v>
      </c>
      <c r="H423" s="30">
        <v>58.473480000000002</v>
      </c>
      <c r="I423" s="31">
        <f t="shared" si="19"/>
        <v>-52.141519999999993</v>
      </c>
      <c r="J423" s="31">
        <f t="shared" si="18"/>
        <v>0</v>
      </c>
      <c r="K423" s="3">
        <f t="shared" si="20"/>
        <v>-52.141519999999993</v>
      </c>
      <c r="L423" s="32" t="s">
        <v>28</v>
      </c>
      <c r="M423" s="32" t="s">
        <v>29</v>
      </c>
      <c r="N423" s="27"/>
      <c r="O423" s="27"/>
      <c r="P423" s="32" t="s">
        <v>30</v>
      </c>
      <c r="Q423" s="32" t="s">
        <v>34</v>
      </c>
      <c r="R423" s="27"/>
      <c r="S423" s="27"/>
      <c r="T423" s="32" t="s">
        <v>30</v>
      </c>
      <c r="U423" s="32" t="s">
        <v>32</v>
      </c>
      <c r="V423" s="27"/>
      <c r="W423" s="27"/>
      <c r="X423" s="27" t="s">
        <v>30</v>
      </c>
      <c r="Y423" s="27" t="s">
        <v>33</v>
      </c>
      <c r="Z423" s="27"/>
      <c r="AA423" s="27"/>
      <c r="AB423" s="32" t="s">
        <v>30</v>
      </c>
      <c r="AC423" s="32" t="s">
        <v>34</v>
      </c>
      <c r="AD423" s="27"/>
      <c r="AE423" s="27"/>
      <c r="AF423" s="32" t="s">
        <v>35</v>
      </c>
      <c r="AG423" s="32" t="s">
        <v>29</v>
      </c>
      <c r="AH423" s="27"/>
      <c r="AI423" s="27"/>
      <c r="AJ423" s="32" t="s">
        <v>36</v>
      </c>
      <c r="AK423" s="32" t="s">
        <v>37</v>
      </c>
      <c r="AL423" s="27"/>
      <c r="AM423" s="27"/>
      <c r="AN423" s="32" t="s">
        <v>38</v>
      </c>
      <c r="AO423" s="32" t="s">
        <v>39</v>
      </c>
      <c r="AP423" s="27"/>
      <c r="AQ423" s="27"/>
      <c r="AR423" s="32" t="s">
        <v>40</v>
      </c>
      <c r="AS423" s="32" t="s">
        <v>41</v>
      </c>
      <c r="AT423" s="27"/>
      <c r="AU423" s="27"/>
      <c r="AV423" s="27"/>
      <c r="AW423" s="27"/>
      <c r="AX423" s="27"/>
      <c r="AY423" s="27"/>
      <c r="AZ423" s="32" t="s">
        <v>42</v>
      </c>
      <c r="BA423" s="32" t="s">
        <v>39</v>
      </c>
      <c r="BB423" s="27"/>
      <c r="BC423" s="27"/>
      <c r="BD423" s="32" t="s">
        <v>42</v>
      </c>
      <c r="BE423" s="32" t="s">
        <v>33</v>
      </c>
      <c r="BF423" s="27"/>
      <c r="BG423" s="27"/>
      <c r="BH423" s="32" t="s">
        <v>42</v>
      </c>
      <c r="BI423" s="32" t="s">
        <v>39</v>
      </c>
      <c r="BJ423" s="27"/>
      <c r="BK423" s="33"/>
      <c r="BL423" s="32" t="s">
        <v>43</v>
      </c>
      <c r="BM423" s="32" t="s">
        <v>44</v>
      </c>
      <c r="BN423" s="27"/>
      <c r="BO423" s="27"/>
      <c r="BP423" s="32" t="s">
        <v>45</v>
      </c>
      <c r="BQ423" s="32" t="s">
        <v>44</v>
      </c>
      <c r="BR423" s="27"/>
      <c r="BS423" s="27"/>
      <c r="BT423" s="32" t="s">
        <v>46</v>
      </c>
      <c r="BU423" s="32" t="s">
        <v>47</v>
      </c>
      <c r="BV423" s="27"/>
      <c r="BW423" s="27"/>
      <c r="BX423" s="32" t="s">
        <v>46</v>
      </c>
      <c r="BY423" s="32" t="s">
        <v>41</v>
      </c>
      <c r="BZ423" s="27"/>
      <c r="CA423" s="27"/>
      <c r="CB423" s="32" t="s">
        <v>46</v>
      </c>
      <c r="CC423" s="32" t="s">
        <v>48</v>
      </c>
      <c r="CD423" s="27"/>
      <c r="CE423" s="27"/>
      <c r="CF423" s="32" t="s">
        <v>46</v>
      </c>
      <c r="CG423" s="32" t="s">
        <v>48</v>
      </c>
      <c r="CH423" s="27"/>
      <c r="CI423" s="27"/>
      <c r="CJ423" s="32" t="s">
        <v>46</v>
      </c>
      <c r="CK423" s="32" t="s">
        <v>39</v>
      </c>
      <c r="CL423" s="27"/>
      <c r="CM423" s="27"/>
      <c r="CN423" s="32" t="s">
        <v>49</v>
      </c>
      <c r="CO423" s="32" t="s">
        <v>39</v>
      </c>
      <c r="CP423" s="27"/>
      <c r="CQ423" s="27"/>
      <c r="CR423" s="32" t="s">
        <v>50</v>
      </c>
      <c r="CS423" s="32" t="s">
        <v>51</v>
      </c>
      <c r="CT423" s="27"/>
      <c r="CU423" s="27"/>
      <c r="CV423" s="32" t="s">
        <v>50</v>
      </c>
      <c r="CW423" s="32" t="s">
        <v>39</v>
      </c>
      <c r="CX423" s="27"/>
      <c r="CY423" s="27"/>
      <c r="CZ423" s="32" t="s">
        <v>50</v>
      </c>
      <c r="DA423" s="32" t="s">
        <v>39</v>
      </c>
      <c r="DB423" s="27"/>
      <c r="DC423" s="27"/>
      <c r="DD423" s="32" t="s">
        <v>59</v>
      </c>
      <c r="DE423" s="32" t="s">
        <v>60</v>
      </c>
      <c r="DF423" s="27"/>
      <c r="DG423" s="27"/>
      <c r="DH423" s="32" t="s">
        <v>52</v>
      </c>
      <c r="DI423" s="32" t="s">
        <v>53</v>
      </c>
      <c r="DJ423" s="27"/>
      <c r="DK423" s="27"/>
      <c r="DL423" s="1" t="s">
        <v>31</v>
      </c>
      <c r="DM423" s="33"/>
    </row>
    <row r="424" spans="1:117" ht="15.75" customHeight="1" x14ac:dyDescent="0.25">
      <c r="A424" s="6">
        <v>423</v>
      </c>
      <c r="B424" s="6">
        <v>2</v>
      </c>
      <c r="C424" s="9" t="s">
        <v>356</v>
      </c>
      <c r="D424" s="8" t="s">
        <v>373</v>
      </c>
      <c r="E424" s="6">
        <v>1012.871</v>
      </c>
      <c r="F424" s="6">
        <v>128.404</v>
      </c>
      <c r="G424" s="6">
        <v>870.81399999999996</v>
      </c>
      <c r="H424" s="10">
        <v>341.91816</v>
      </c>
      <c r="I424" s="3">
        <f t="shared" si="19"/>
        <v>1212.73216</v>
      </c>
      <c r="J424" s="3">
        <f t="shared" si="18"/>
        <v>0</v>
      </c>
      <c r="K424" s="3">
        <f t="shared" si="20"/>
        <v>1212.73216</v>
      </c>
      <c r="L424" s="1" t="s">
        <v>28</v>
      </c>
      <c r="M424" s="1" t="s">
        <v>29</v>
      </c>
      <c r="N424" s="6"/>
      <c r="O424" s="6"/>
      <c r="P424" s="1" t="s">
        <v>30</v>
      </c>
      <c r="Q424" s="1" t="s">
        <v>34</v>
      </c>
      <c r="R424" s="6"/>
      <c r="S424" s="6"/>
      <c r="T424" s="1" t="s">
        <v>30</v>
      </c>
      <c r="U424" s="1" t="s">
        <v>32</v>
      </c>
      <c r="V424" s="6"/>
      <c r="W424" s="6"/>
      <c r="X424" s="6" t="s">
        <v>30</v>
      </c>
      <c r="Y424" s="6" t="s">
        <v>33</v>
      </c>
      <c r="Z424" s="6"/>
      <c r="AA424" s="6"/>
      <c r="AB424" s="1" t="s">
        <v>30</v>
      </c>
      <c r="AC424" s="1" t="s">
        <v>34</v>
      </c>
      <c r="AD424" s="6"/>
      <c r="AE424" s="6"/>
      <c r="AF424" s="1" t="s">
        <v>35</v>
      </c>
      <c r="AG424" s="1" t="s">
        <v>29</v>
      </c>
      <c r="AH424" s="6"/>
      <c r="AI424" s="6"/>
      <c r="AJ424" s="1" t="s">
        <v>36</v>
      </c>
      <c r="AK424" s="1" t="s">
        <v>37</v>
      </c>
      <c r="AL424" s="6"/>
      <c r="AM424" s="6"/>
      <c r="AN424" s="1" t="s">
        <v>38</v>
      </c>
      <c r="AO424" s="1" t="s">
        <v>39</v>
      </c>
      <c r="AP424" s="6"/>
      <c r="AQ424" s="6"/>
      <c r="AR424" s="1" t="s">
        <v>40</v>
      </c>
      <c r="AS424" s="1" t="s">
        <v>41</v>
      </c>
      <c r="AT424" s="6"/>
      <c r="AU424" s="6"/>
      <c r="AV424" s="6"/>
      <c r="AW424" s="6"/>
      <c r="AX424" s="6"/>
      <c r="AY424" s="6"/>
      <c r="AZ424" s="1" t="s">
        <v>42</v>
      </c>
      <c r="BA424" s="1" t="s">
        <v>39</v>
      </c>
      <c r="BB424" s="6"/>
      <c r="BC424" s="6"/>
      <c r="BD424" s="1" t="s">
        <v>42</v>
      </c>
      <c r="BE424" s="1" t="s">
        <v>33</v>
      </c>
      <c r="BF424" s="6"/>
      <c r="BG424" s="6"/>
      <c r="BH424" s="1" t="s">
        <v>42</v>
      </c>
      <c r="BI424" s="1" t="s">
        <v>39</v>
      </c>
      <c r="BJ424" s="6"/>
      <c r="BK424" s="11"/>
      <c r="BL424" s="1" t="s">
        <v>43</v>
      </c>
      <c r="BM424" s="1" t="s">
        <v>44</v>
      </c>
      <c r="BN424" s="6"/>
      <c r="BO424" s="6"/>
      <c r="BP424" s="1" t="s">
        <v>45</v>
      </c>
      <c r="BQ424" s="1" t="s">
        <v>44</v>
      </c>
      <c r="BR424" s="6"/>
      <c r="BS424" s="6"/>
      <c r="BT424" s="1" t="s">
        <v>46</v>
      </c>
      <c r="BU424" s="1" t="s">
        <v>47</v>
      </c>
      <c r="BV424" s="6"/>
      <c r="BW424" s="6"/>
      <c r="BX424" s="1" t="s">
        <v>46</v>
      </c>
      <c r="BY424" s="1" t="s">
        <v>41</v>
      </c>
      <c r="BZ424" s="6"/>
      <c r="CA424" s="6"/>
      <c r="CB424" s="1" t="s">
        <v>46</v>
      </c>
      <c r="CC424" s="1" t="s">
        <v>48</v>
      </c>
      <c r="CD424" s="6"/>
      <c r="CE424" s="6"/>
      <c r="CF424" s="1" t="s">
        <v>46</v>
      </c>
      <c r="CG424" s="1" t="s">
        <v>48</v>
      </c>
      <c r="CH424" s="6"/>
      <c r="CI424" s="6"/>
      <c r="CJ424" s="1" t="s">
        <v>46</v>
      </c>
      <c r="CK424" s="1" t="s">
        <v>39</v>
      </c>
      <c r="CL424" s="6"/>
      <c r="CM424" s="6"/>
      <c r="CN424" s="1" t="s">
        <v>49</v>
      </c>
      <c r="CO424" s="1" t="s">
        <v>39</v>
      </c>
      <c r="CP424" s="6"/>
      <c r="CQ424" s="6"/>
      <c r="CR424" s="1" t="s">
        <v>50</v>
      </c>
      <c r="CS424" s="1" t="s">
        <v>51</v>
      </c>
      <c r="CT424" s="6"/>
      <c r="CU424" s="6"/>
      <c r="CV424" s="1" t="s">
        <v>50</v>
      </c>
      <c r="CW424" s="1" t="s">
        <v>39</v>
      </c>
      <c r="CX424" s="6"/>
      <c r="CY424" s="6"/>
      <c r="CZ424" s="1" t="s">
        <v>50</v>
      </c>
      <c r="DA424" s="1" t="s">
        <v>39</v>
      </c>
      <c r="DB424" s="6"/>
      <c r="DC424" s="6"/>
      <c r="DD424" s="1" t="s">
        <v>59</v>
      </c>
      <c r="DE424" s="1" t="s">
        <v>60</v>
      </c>
      <c r="DF424" s="6"/>
      <c r="DG424" s="6"/>
      <c r="DH424" s="1" t="s">
        <v>52</v>
      </c>
      <c r="DI424" s="1" t="s">
        <v>53</v>
      </c>
      <c r="DJ424" s="6"/>
      <c r="DK424" s="6"/>
      <c r="DL424" s="1" t="s">
        <v>31</v>
      </c>
      <c r="DM424" s="11"/>
    </row>
    <row r="425" spans="1:117" ht="15.75" customHeight="1" x14ac:dyDescent="0.25">
      <c r="A425" s="6">
        <v>424</v>
      </c>
      <c r="B425" s="6">
        <v>2</v>
      </c>
      <c r="C425" s="9" t="s">
        <v>357</v>
      </c>
      <c r="D425" s="8" t="s">
        <v>373</v>
      </c>
      <c r="E425" s="6">
        <v>971.08500000000004</v>
      </c>
      <c r="F425" s="6">
        <v>7.9109999999999996</v>
      </c>
      <c r="G425" s="6">
        <v>963.17399999999998</v>
      </c>
      <c r="H425" s="10">
        <v>254.48916</v>
      </c>
      <c r="I425" s="3">
        <f t="shared" si="19"/>
        <v>1217.6631600000001</v>
      </c>
      <c r="J425" s="3">
        <f t="shared" si="18"/>
        <v>0</v>
      </c>
      <c r="K425" s="3">
        <f t="shared" si="20"/>
        <v>1217.6631600000001</v>
      </c>
      <c r="L425" s="1" t="s">
        <v>28</v>
      </c>
      <c r="M425" s="1" t="s">
        <v>29</v>
      </c>
      <c r="N425" s="6"/>
      <c r="O425" s="6"/>
      <c r="P425" s="1" t="s">
        <v>30</v>
      </c>
      <c r="Q425" s="1" t="s">
        <v>34</v>
      </c>
      <c r="R425" s="6"/>
      <c r="S425" s="6"/>
      <c r="T425" s="1" t="s">
        <v>30</v>
      </c>
      <c r="U425" s="1" t="s">
        <v>32</v>
      </c>
      <c r="V425" s="6"/>
      <c r="W425" s="6"/>
      <c r="X425" s="6" t="s">
        <v>30</v>
      </c>
      <c r="Y425" s="6" t="s">
        <v>33</v>
      </c>
      <c r="Z425" s="6"/>
      <c r="AA425" s="6"/>
      <c r="AB425" s="1" t="s">
        <v>30</v>
      </c>
      <c r="AC425" s="1" t="s">
        <v>34</v>
      </c>
      <c r="AD425" s="6"/>
      <c r="AE425" s="6"/>
      <c r="AF425" s="1" t="s">
        <v>35</v>
      </c>
      <c r="AG425" s="1" t="s">
        <v>29</v>
      </c>
      <c r="AH425" s="6"/>
      <c r="AI425" s="6"/>
      <c r="AJ425" s="1" t="s">
        <v>36</v>
      </c>
      <c r="AK425" s="1" t="s">
        <v>37</v>
      </c>
      <c r="AL425" s="6"/>
      <c r="AM425" s="6"/>
      <c r="AN425" s="1" t="s">
        <v>38</v>
      </c>
      <c r="AO425" s="1" t="s">
        <v>39</v>
      </c>
      <c r="AP425" s="6"/>
      <c r="AQ425" s="6"/>
      <c r="AR425" s="1" t="s">
        <v>40</v>
      </c>
      <c r="AS425" s="1" t="s">
        <v>41</v>
      </c>
      <c r="AT425" s="6"/>
      <c r="AU425" s="6"/>
      <c r="AV425" s="6"/>
      <c r="AW425" s="6"/>
      <c r="AX425" s="6"/>
      <c r="AY425" s="6"/>
      <c r="AZ425" s="1" t="s">
        <v>42</v>
      </c>
      <c r="BA425" s="1" t="s">
        <v>39</v>
      </c>
      <c r="BB425" s="6"/>
      <c r="BC425" s="6"/>
      <c r="BD425" s="1" t="s">
        <v>42</v>
      </c>
      <c r="BE425" s="1" t="s">
        <v>33</v>
      </c>
      <c r="BF425" s="6"/>
      <c r="BG425" s="6"/>
      <c r="BH425" s="1" t="s">
        <v>42</v>
      </c>
      <c r="BI425" s="1" t="s">
        <v>39</v>
      </c>
      <c r="BJ425" s="6"/>
      <c r="BK425" s="11"/>
      <c r="BL425" s="1" t="s">
        <v>43</v>
      </c>
      <c r="BM425" s="1" t="s">
        <v>44</v>
      </c>
      <c r="BN425" s="6"/>
      <c r="BO425" s="6"/>
      <c r="BP425" s="1" t="s">
        <v>45</v>
      </c>
      <c r="BQ425" s="1" t="s">
        <v>44</v>
      </c>
      <c r="BR425" s="6"/>
      <c r="BS425" s="6"/>
      <c r="BT425" s="1" t="s">
        <v>46</v>
      </c>
      <c r="BU425" s="1" t="s">
        <v>47</v>
      </c>
      <c r="BV425" s="6"/>
      <c r="BW425" s="6"/>
      <c r="BX425" s="1" t="s">
        <v>46</v>
      </c>
      <c r="BY425" s="1" t="s">
        <v>41</v>
      </c>
      <c r="BZ425" s="6"/>
      <c r="CA425" s="6"/>
      <c r="CB425" s="1" t="s">
        <v>46</v>
      </c>
      <c r="CC425" s="1" t="s">
        <v>48</v>
      </c>
      <c r="CD425" s="6"/>
      <c r="CE425" s="6"/>
      <c r="CF425" s="1" t="s">
        <v>46</v>
      </c>
      <c r="CG425" s="1" t="s">
        <v>48</v>
      </c>
      <c r="CH425" s="6"/>
      <c r="CI425" s="6"/>
      <c r="CJ425" s="1" t="s">
        <v>46</v>
      </c>
      <c r="CK425" s="1" t="s">
        <v>39</v>
      </c>
      <c r="CL425" s="6"/>
      <c r="CM425" s="6"/>
      <c r="CN425" s="1" t="s">
        <v>49</v>
      </c>
      <c r="CO425" s="1" t="s">
        <v>39</v>
      </c>
      <c r="CP425" s="6"/>
      <c r="CQ425" s="6"/>
      <c r="CR425" s="1" t="s">
        <v>50</v>
      </c>
      <c r="CS425" s="1" t="s">
        <v>51</v>
      </c>
      <c r="CT425" s="6"/>
      <c r="CU425" s="6"/>
      <c r="CV425" s="1" t="s">
        <v>50</v>
      </c>
      <c r="CW425" s="1" t="s">
        <v>39</v>
      </c>
      <c r="CX425" s="6"/>
      <c r="CY425" s="6"/>
      <c r="CZ425" s="1" t="s">
        <v>50</v>
      </c>
      <c r="DA425" s="1" t="s">
        <v>39</v>
      </c>
      <c r="DB425" s="6"/>
      <c r="DC425" s="6"/>
      <c r="DD425" s="1" t="s">
        <v>59</v>
      </c>
      <c r="DE425" s="1" t="s">
        <v>60</v>
      </c>
      <c r="DF425" s="6"/>
      <c r="DG425" s="6"/>
      <c r="DH425" s="1" t="s">
        <v>52</v>
      </c>
      <c r="DI425" s="1" t="s">
        <v>53</v>
      </c>
      <c r="DJ425" s="6"/>
      <c r="DK425" s="6"/>
      <c r="DL425" s="1" t="s">
        <v>31</v>
      </c>
      <c r="DM425" s="11"/>
    </row>
    <row r="426" spans="1:117" ht="15.75" customHeight="1" x14ac:dyDescent="0.25">
      <c r="A426" s="6">
        <v>425</v>
      </c>
      <c r="B426" s="6">
        <v>2</v>
      </c>
      <c r="C426" s="9" t="s">
        <v>358</v>
      </c>
      <c r="D426" s="8" t="s">
        <v>373</v>
      </c>
      <c r="E426" s="6">
        <v>918.38199999999995</v>
      </c>
      <c r="F426" s="6">
        <v>8.2460000000000004</v>
      </c>
      <c r="G426" s="6">
        <v>903.64</v>
      </c>
      <c r="H426" s="10">
        <v>323.85144000000003</v>
      </c>
      <c r="I426" s="3">
        <f t="shared" si="19"/>
        <v>1227.49144</v>
      </c>
      <c r="J426" s="3">
        <f t="shared" si="18"/>
        <v>0</v>
      </c>
      <c r="K426" s="3">
        <f t="shared" si="20"/>
        <v>1227.49144</v>
      </c>
      <c r="L426" s="1" t="s">
        <v>28</v>
      </c>
      <c r="M426" s="1" t="s">
        <v>29</v>
      </c>
      <c r="N426" s="6"/>
      <c r="O426" s="6"/>
      <c r="P426" s="1" t="s">
        <v>30</v>
      </c>
      <c r="Q426" s="1" t="s">
        <v>34</v>
      </c>
      <c r="R426" s="6"/>
      <c r="S426" s="6"/>
      <c r="T426" s="1" t="s">
        <v>30</v>
      </c>
      <c r="U426" s="1" t="s">
        <v>32</v>
      </c>
      <c r="V426" s="6"/>
      <c r="W426" s="6"/>
      <c r="X426" s="6" t="s">
        <v>30</v>
      </c>
      <c r="Y426" s="6" t="s">
        <v>33</v>
      </c>
      <c r="Z426" s="6"/>
      <c r="AA426" s="6"/>
      <c r="AB426" s="1" t="s">
        <v>30</v>
      </c>
      <c r="AC426" s="1" t="s">
        <v>34</v>
      </c>
      <c r="AD426" s="6"/>
      <c r="AE426" s="6"/>
      <c r="AF426" s="1" t="s">
        <v>35</v>
      </c>
      <c r="AG426" s="1" t="s">
        <v>29</v>
      </c>
      <c r="AH426" s="6"/>
      <c r="AI426" s="6"/>
      <c r="AJ426" s="1" t="s">
        <v>36</v>
      </c>
      <c r="AK426" s="1" t="s">
        <v>37</v>
      </c>
      <c r="AL426" s="6"/>
      <c r="AM426" s="6"/>
      <c r="AN426" s="1" t="s">
        <v>38</v>
      </c>
      <c r="AO426" s="1" t="s">
        <v>39</v>
      </c>
      <c r="AP426" s="6"/>
      <c r="AQ426" s="6"/>
      <c r="AR426" s="1" t="s">
        <v>40</v>
      </c>
      <c r="AS426" s="1" t="s">
        <v>41</v>
      </c>
      <c r="AT426" s="6"/>
      <c r="AU426" s="6"/>
      <c r="AV426" s="6"/>
      <c r="AW426" s="6"/>
      <c r="AX426" s="6"/>
      <c r="AY426" s="6"/>
      <c r="AZ426" s="1" t="s">
        <v>42</v>
      </c>
      <c r="BA426" s="1" t="s">
        <v>39</v>
      </c>
      <c r="BB426" s="6"/>
      <c r="BC426" s="6"/>
      <c r="BD426" s="1" t="s">
        <v>42</v>
      </c>
      <c r="BE426" s="1" t="s">
        <v>33</v>
      </c>
      <c r="BF426" s="6"/>
      <c r="BG426" s="6"/>
      <c r="BH426" s="1" t="s">
        <v>42</v>
      </c>
      <c r="BI426" s="1" t="s">
        <v>39</v>
      </c>
      <c r="BJ426" s="6"/>
      <c r="BK426" s="11"/>
      <c r="BL426" s="1" t="s">
        <v>43</v>
      </c>
      <c r="BM426" s="1" t="s">
        <v>44</v>
      </c>
      <c r="BN426" s="6"/>
      <c r="BO426" s="6"/>
      <c r="BP426" s="1" t="s">
        <v>45</v>
      </c>
      <c r="BQ426" s="1" t="s">
        <v>44</v>
      </c>
      <c r="BR426" s="6"/>
      <c r="BS426" s="6"/>
      <c r="BT426" s="1" t="s">
        <v>46</v>
      </c>
      <c r="BU426" s="1" t="s">
        <v>47</v>
      </c>
      <c r="BV426" s="6"/>
      <c r="BW426" s="6"/>
      <c r="BX426" s="1" t="s">
        <v>46</v>
      </c>
      <c r="BY426" s="1" t="s">
        <v>41</v>
      </c>
      <c r="BZ426" s="6"/>
      <c r="CA426" s="6"/>
      <c r="CB426" s="1" t="s">
        <v>46</v>
      </c>
      <c r="CC426" s="1" t="s">
        <v>48</v>
      </c>
      <c r="CD426" s="6"/>
      <c r="CE426" s="6"/>
      <c r="CF426" s="1" t="s">
        <v>46</v>
      </c>
      <c r="CG426" s="1" t="s">
        <v>48</v>
      </c>
      <c r="CH426" s="6"/>
      <c r="CI426" s="6"/>
      <c r="CJ426" s="1" t="s">
        <v>46</v>
      </c>
      <c r="CK426" s="1" t="s">
        <v>39</v>
      </c>
      <c r="CL426" s="6"/>
      <c r="CM426" s="6"/>
      <c r="CN426" s="1" t="s">
        <v>49</v>
      </c>
      <c r="CO426" s="1" t="s">
        <v>39</v>
      </c>
      <c r="CP426" s="6"/>
      <c r="CQ426" s="6"/>
      <c r="CR426" s="1" t="s">
        <v>50</v>
      </c>
      <c r="CS426" s="1" t="s">
        <v>51</v>
      </c>
      <c r="CT426" s="6"/>
      <c r="CU426" s="6"/>
      <c r="CV426" s="1" t="s">
        <v>50</v>
      </c>
      <c r="CW426" s="1" t="s">
        <v>39</v>
      </c>
      <c r="CX426" s="6"/>
      <c r="CY426" s="6"/>
      <c r="CZ426" s="1" t="s">
        <v>50</v>
      </c>
      <c r="DA426" s="1" t="s">
        <v>39</v>
      </c>
      <c r="DB426" s="6"/>
      <c r="DC426" s="6"/>
      <c r="DD426" s="1" t="s">
        <v>59</v>
      </c>
      <c r="DE426" s="1" t="s">
        <v>60</v>
      </c>
      <c r="DF426" s="6"/>
      <c r="DG426" s="6"/>
      <c r="DH426" s="1" t="s">
        <v>52</v>
      </c>
      <c r="DI426" s="1" t="s">
        <v>53</v>
      </c>
      <c r="DJ426" s="6"/>
      <c r="DK426" s="6"/>
      <c r="DL426" s="1" t="s">
        <v>31</v>
      </c>
      <c r="DM426" s="11"/>
    </row>
    <row r="427" spans="1:117" ht="15.75" customHeight="1" x14ac:dyDescent="0.25">
      <c r="A427" s="6">
        <v>426</v>
      </c>
      <c r="B427" s="6">
        <v>2</v>
      </c>
      <c r="C427" s="9" t="s">
        <v>359</v>
      </c>
      <c r="D427" s="8" t="s">
        <v>373</v>
      </c>
      <c r="E427" s="6">
        <v>573.61500000000001</v>
      </c>
      <c r="F427" s="6">
        <v>53.74</v>
      </c>
      <c r="G427" s="6">
        <v>507.80500000000001</v>
      </c>
      <c r="H427" s="10">
        <v>249.95424</v>
      </c>
      <c r="I427" s="3">
        <f t="shared" si="19"/>
        <v>757.75923999999998</v>
      </c>
      <c r="J427" s="3">
        <f t="shared" si="18"/>
        <v>0</v>
      </c>
      <c r="K427" s="3">
        <f t="shared" si="20"/>
        <v>757.75923999999998</v>
      </c>
      <c r="L427" s="1" t="s">
        <v>28</v>
      </c>
      <c r="M427" s="1" t="s">
        <v>29</v>
      </c>
      <c r="N427" s="6"/>
      <c r="O427" s="6"/>
      <c r="P427" s="1" t="s">
        <v>30</v>
      </c>
      <c r="Q427" s="1" t="s">
        <v>34</v>
      </c>
      <c r="R427" s="6"/>
      <c r="S427" s="6"/>
      <c r="T427" s="1" t="s">
        <v>30</v>
      </c>
      <c r="U427" s="1" t="s">
        <v>32</v>
      </c>
      <c r="V427" s="6"/>
      <c r="W427" s="6"/>
      <c r="X427" s="6" t="s">
        <v>30</v>
      </c>
      <c r="Y427" s="6" t="s">
        <v>33</v>
      </c>
      <c r="Z427" s="6"/>
      <c r="AA427" s="6"/>
      <c r="AB427" s="1" t="s">
        <v>30</v>
      </c>
      <c r="AC427" s="1" t="s">
        <v>34</v>
      </c>
      <c r="AD427" s="6"/>
      <c r="AE427" s="6"/>
      <c r="AF427" s="1" t="s">
        <v>35</v>
      </c>
      <c r="AG427" s="1" t="s">
        <v>29</v>
      </c>
      <c r="AH427" s="6"/>
      <c r="AI427" s="6"/>
      <c r="AJ427" s="1" t="s">
        <v>36</v>
      </c>
      <c r="AK427" s="1" t="s">
        <v>37</v>
      </c>
      <c r="AL427" s="6"/>
      <c r="AM427" s="6"/>
      <c r="AN427" s="1" t="s">
        <v>38</v>
      </c>
      <c r="AO427" s="1" t="s">
        <v>39</v>
      </c>
      <c r="AP427" s="6"/>
      <c r="AQ427" s="6"/>
      <c r="AR427" s="1" t="s">
        <v>40</v>
      </c>
      <c r="AS427" s="1" t="s">
        <v>41</v>
      </c>
      <c r="AT427" s="6"/>
      <c r="AU427" s="6"/>
      <c r="AV427" s="6"/>
      <c r="AW427" s="6"/>
      <c r="AX427" s="6"/>
      <c r="AY427" s="6"/>
      <c r="AZ427" s="1" t="s">
        <v>42</v>
      </c>
      <c r="BA427" s="1" t="s">
        <v>39</v>
      </c>
      <c r="BB427" s="6"/>
      <c r="BC427" s="6"/>
      <c r="BD427" s="1" t="s">
        <v>42</v>
      </c>
      <c r="BE427" s="1" t="s">
        <v>33</v>
      </c>
      <c r="BF427" s="6"/>
      <c r="BG427" s="6"/>
      <c r="BH427" s="1" t="s">
        <v>42</v>
      </c>
      <c r="BI427" s="1" t="s">
        <v>39</v>
      </c>
      <c r="BJ427" s="6"/>
      <c r="BK427" s="11"/>
      <c r="BL427" s="1" t="s">
        <v>43</v>
      </c>
      <c r="BM427" s="1" t="s">
        <v>44</v>
      </c>
      <c r="BN427" s="6"/>
      <c r="BO427" s="6"/>
      <c r="BP427" s="1" t="s">
        <v>45</v>
      </c>
      <c r="BQ427" s="1" t="s">
        <v>44</v>
      </c>
      <c r="BR427" s="6"/>
      <c r="BS427" s="6"/>
      <c r="BT427" s="1" t="s">
        <v>46</v>
      </c>
      <c r="BU427" s="1" t="s">
        <v>47</v>
      </c>
      <c r="BV427" s="6"/>
      <c r="BW427" s="6"/>
      <c r="BX427" s="1" t="s">
        <v>46</v>
      </c>
      <c r="BY427" s="1" t="s">
        <v>41</v>
      </c>
      <c r="BZ427" s="6"/>
      <c r="CA427" s="6"/>
      <c r="CB427" s="1" t="s">
        <v>46</v>
      </c>
      <c r="CC427" s="1" t="s">
        <v>48</v>
      </c>
      <c r="CD427" s="6"/>
      <c r="CE427" s="6"/>
      <c r="CF427" s="1" t="s">
        <v>46</v>
      </c>
      <c r="CG427" s="1" t="s">
        <v>48</v>
      </c>
      <c r="CH427" s="6"/>
      <c r="CI427" s="6"/>
      <c r="CJ427" s="1" t="s">
        <v>46</v>
      </c>
      <c r="CK427" s="1" t="s">
        <v>39</v>
      </c>
      <c r="CL427" s="6"/>
      <c r="CM427" s="6"/>
      <c r="CN427" s="1" t="s">
        <v>49</v>
      </c>
      <c r="CO427" s="1" t="s">
        <v>39</v>
      </c>
      <c r="CP427" s="6"/>
      <c r="CQ427" s="6"/>
      <c r="CR427" s="1" t="s">
        <v>50</v>
      </c>
      <c r="CS427" s="1" t="s">
        <v>51</v>
      </c>
      <c r="CT427" s="6"/>
      <c r="CU427" s="6"/>
      <c r="CV427" s="1" t="s">
        <v>50</v>
      </c>
      <c r="CW427" s="1" t="s">
        <v>39</v>
      </c>
      <c r="CX427" s="6"/>
      <c r="CY427" s="6"/>
      <c r="CZ427" s="1" t="s">
        <v>50</v>
      </c>
      <c r="DA427" s="1" t="s">
        <v>39</v>
      </c>
      <c r="DB427" s="6"/>
      <c r="DC427" s="6"/>
      <c r="DD427" s="1" t="s">
        <v>59</v>
      </c>
      <c r="DE427" s="1" t="s">
        <v>60</v>
      </c>
      <c r="DF427" s="6"/>
      <c r="DG427" s="6"/>
      <c r="DH427" s="1" t="s">
        <v>52</v>
      </c>
      <c r="DI427" s="1" t="s">
        <v>53</v>
      </c>
      <c r="DJ427" s="6"/>
      <c r="DK427" s="6"/>
      <c r="DL427" s="1" t="s">
        <v>31</v>
      </c>
      <c r="DM427" s="11"/>
    </row>
    <row r="428" spans="1:117" s="42" customFormat="1" ht="15.75" customHeight="1" x14ac:dyDescent="0.25">
      <c r="A428" s="35">
        <v>427</v>
      </c>
      <c r="B428" s="35">
        <v>1</v>
      </c>
      <c r="C428" s="36" t="s">
        <v>360</v>
      </c>
      <c r="D428" s="37" t="s">
        <v>373</v>
      </c>
      <c r="E428" s="35">
        <v>508.47199999999998</v>
      </c>
      <c r="F428" s="35">
        <v>1418.0360000000001</v>
      </c>
      <c r="G428" s="35">
        <v>-919.03499999999997</v>
      </c>
      <c r="H428" s="38">
        <v>487.86876000000001</v>
      </c>
      <c r="I428" s="39">
        <f t="shared" si="19"/>
        <v>-431.16623999999996</v>
      </c>
      <c r="J428" s="39">
        <f t="shared" si="18"/>
        <v>7.6829999999999998</v>
      </c>
      <c r="K428" s="3">
        <f t="shared" si="20"/>
        <v>-438.84923999999995</v>
      </c>
      <c r="L428" s="40" t="s">
        <v>28</v>
      </c>
      <c r="M428" s="40" t="s">
        <v>29</v>
      </c>
      <c r="N428" s="35"/>
      <c r="O428" s="35"/>
      <c r="P428" s="40" t="s">
        <v>30</v>
      </c>
      <c r="Q428" s="40" t="s">
        <v>34</v>
      </c>
      <c r="R428" s="35"/>
      <c r="S428" s="35"/>
      <c r="T428" s="40" t="s">
        <v>30</v>
      </c>
      <c r="U428" s="40" t="s">
        <v>32</v>
      </c>
      <c r="V428" s="35"/>
      <c r="W428" s="35"/>
      <c r="X428" s="35" t="s">
        <v>30</v>
      </c>
      <c r="Y428" s="35" t="s">
        <v>33</v>
      </c>
      <c r="Z428" s="35"/>
      <c r="AA428" s="35"/>
      <c r="AB428" s="40" t="s">
        <v>30</v>
      </c>
      <c r="AC428" s="40" t="s">
        <v>34</v>
      </c>
      <c r="AD428" s="35"/>
      <c r="AE428" s="35"/>
      <c r="AF428" s="40" t="s">
        <v>35</v>
      </c>
      <c r="AG428" s="40" t="s">
        <v>29</v>
      </c>
      <c r="AH428" s="35"/>
      <c r="AI428" s="35"/>
      <c r="AJ428" s="40" t="s">
        <v>36</v>
      </c>
      <c r="AK428" s="40" t="s">
        <v>37</v>
      </c>
      <c r="AL428" s="35"/>
      <c r="AM428" s="35"/>
      <c r="AN428" s="40" t="s">
        <v>38</v>
      </c>
      <c r="AO428" s="40" t="s">
        <v>39</v>
      </c>
      <c r="AP428" s="35"/>
      <c r="AQ428" s="35"/>
      <c r="AR428" s="40" t="s">
        <v>40</v>
      </c>
      <c r="AS428" s="40" t="s">
        <v>41</v>
      </c>
      <c r="AT428" s="35"/>
      <c r="AU428" s="35"/>
      <c r="AV428" s="35"/>
      <c r="AW428" s="35"/>
      <c r="AX428" s="35"/>
      <c r="AY428" s="35"/>
      <c r="AZ428" s="40" t="s">
        <v>42</v>
      </c>
      <c r="BA428" s="40" t="s">
        <v>39</v>
      </c>
      <c r="BB428" s="35"/>
      <c r="BC428" s="35"/>
      <c r="BD428" s="40" t="s">
        <v>42</v>
      </c>
      <c r="BE428" s="40" t="s">
        <v>33</v>
      </c>
      <c r="BF428" s="35"/>
      <c r="BG428" s="35"/>
      <c r="BH428" s="40" t="s">
        <v>42</v>
      </c>
      <c r="BI428" s="40" t="s">
        <v>39</v>
      </c>
      <c r="BJ428" s="35"/>
      <c r="BK428" s="41"/>
      <c r="BL428" s="40" t="s">
        <v>43</v>
      </c>
      <c r="BM428" s="40" t="s">
        <v>44</v>
      </c>
      <c r="BN428" s="35"/>
      <c r="BO428" s="35"/>
      <c r="BP428" s="40" t="s">
        <v>45</v>
      </c>
      <c r="BQ428" s="40" t="s">
        <v>44</v>
      </c>
      <c r="BR428" s="35"/>
      <c r="BS428" s="35"/>
      <c r="BT428" s="40" t="s">
        <v>46</v>
      </c>
      <c r="BU428" s="40" t="s">
        <v>47</v>
      </c>
      <c r="BV428" s="35"/>
      <c r="BW428" s="35"/>
      <c r="BX428" s="40" t="s">
        <v>46</v>
      </c>
      <c r="BY428" s="40" t="s">
        <v>41</v>
      </c>
      <c r="BZ428" s="35"/>
      <c r="CA428" s="35"/>
      <c r="CB428" s="40" t="s">
        <v>46</v>
      </c>
      <c r="CC428" s="40" t="s">
        <v>48</v>
      </c>
      <c r="CD428" s="35"/>
      <c r="CE428" s="35"/>
      <c r="CF428" s="40" t="s">
        <v>46</v>
      </c>
      <c r="CG428" s="40" t="s">
        <v>48</v>
      </c>
      <c r="CH428" s="35"/>
      <c r="CI428" s="35"/>
      <c r="CJ428" s="40" t="s">
        <v>46</v>
      </c>
      <c r="CK428" s="40" t="s">
        <v>39</v>
      </c>
      <c r="CL428" s="35"/>
      <c r="CM428" s="35"/>
      <c r="CN428" s="40" t="s">
        <v>49</v>
      </c>
      <c r="CO428" s="40" t="s">
        <v>39</v>
      </c>
      <c r="CP428" s="35"/>
      <c r="CQ428" s="35"/>
      <c r="CR428" s="40" t="s">
        <v>50</v>
      </c>
      <c r="CS428" s="40" t="s">
        <v>51</v>
      </c>
      <c r="CT428" s="35"/>
      <c r="CU428" s="35"/>
      <c r="CV428" s="40" t="s">
        <v>50</v>
      </c>
      <c r="CW428" s="40" t="s">
        <v>39</v>
      </c>
      <c r="CX428" s="35">
        <v>3</v>
      </c>
      <c r="CY428" s="35">
        <v>4.8310000000000004</v>
      </c>
      <c r="CZ428" s="40" t="s">
        <v>50</v>
      </c>
      <c r="DA428" s="40" t="s">
        <v>39</v>
      </c>
      <c r="DB428" s="35">
        <v>1</v>
      </c>
      <c r="DC428" s="35">
        <v>2.8519999999999999</v>
      </c>
      <c r="DD428" s="40" t="s">
        <v>59</v>
      </c>
      <c r="DE428" s="40" t="s">
        <v>60</v>
      </c>
      <c r="DF428" s="35"/>
      <c r="DG428" s="35"/>
      <c r="DH428" s="40" t="s">
        <v>52</v>
      </c>
      <c r="DI428" s="40" t="s">
        <v>53</v>
      </c>
      <c r="DJ428" s="35"/>
      <c r="DK428" s="35"/>
      <c r="DL428" s="40" t="s">
        <v>31</v>
      </c>
      <c r="DM428" s="41"/>
    </row>
    <row r="429" spans="1:117" s="42" customFormat="1" ht="15.75" customHeight="1" x14ac:dyDescent="0.25">
      <c r="A429" s="35">
        <v>428</v>
      </c>
      <c r="B429" s="35">
        <v>1</v>
      </c>
      <c r="C429" s="36" t="s">
        <v>361</v>
      </c>
      <c r="D429" s="37" t="s">
        <v>373</v>
      </c>
      <c r="E429" s="35">
        <v>207.83</v>
      </c>
      <c r="F429" s="35">
        <v>13.288</v>
      </c>
      <c r="G429" s="35">
        <v>194.542</v>
      </c>
      <c r="H429" s="38">
        <v>95.28</v>
      </c>
      <c r="I429" s="39">
        <f t="shared" si="19"/>
        <v>289.822</v>
      </c>
      <c r="J429" s="39">
        <f t="shared" si="18"/>
        <v>0.91700000000000004</v>
      </c>
      <c r="K429" s="3">
        <f t="shared" si="20"/>
        <v>288.90500000000003</v>
      </c>
      <c r="L429" s="40" t="s">
        <v>28</v>
      </c>
      <c r="M429" s="40" t="s">
        <v>29</v>
      </c>
      <c r="N429" s="35"/>
      <c r="O429" s="35"/>
      <c r="P429" s="40" t="s">
        <v>30</v>
      </c>
      <c r="Q429" s="40" t="s">
        <v>34</v>
      </c>
      <c r="R429" s="35"/>
      <c r="S429" s="35"/>
      <c r="T429" s="40" t="s">
        <v>30</v>
      </c>
      <c r="U429" s="40" t="s">
        <v>32</v>
      </c>
      <c r="V429" s="35"/>
      <c r="W429" s="35"/>
      <c r="X429" s="35" t="s">
        <v>30</v>
      </c>
      <c r="Y429" s="35" t="s">
        <v>33</v>
      </c>
      <c r="Z429" s="35"/>
      <c r="AA429" s="35"/>
      <c r="AB429" s="40" t="s">
        <v>30</v>
      </c>
      <c r="AC429" s="40" t="s">
        <v>34</v>
      </c>
      <c r="AD429" s="35"/>
      <c r="AE429" s="35"/>
      <c r="AF429" s="40" t="s">
        <v>35</v>
      </c>
      <c r="AG429" s="40" t="s">
        <v>29</v>
      </c>
      <c r="AH429" s="35"/>
      <c r="AI429" s="35"/>
      <c r="AJ429" s="40" t="s">
        <v>36</v>
      </c>
      <c r="AK429" s="40" t="s">
        <v>37</v>
      </c>
      <c r="AL429" s="35"/>
      <c r="AM429" s="35"/>
      <c r="AN429" s="40" t="s">
        <v>38</v>
      </c>
      <c r="AO429" s="40" t="s">
        <v>39</v>
      </c>
      <c r="AP429" s="35"/>
      <c r="AQ429" s="35"/>
      <c r="AR429" s="40" t="s">
        <v>40</v>
      </c>
      <c r="AS429" s="40" t="s">
        <v>41</v>
      </c>
      <c r="AT429" s="35"/>
      <c r="AU429" s="35"/>
      <c r="AV429" s="35"/>
      <c r="AW429" s="35"/>
      <c r="AX429" s="35"/>
      <c r="AY429" s="35"/>
      <c r="AZ429" s="40" t="s">
        <v>42</v>
      </c>
      <c r="BA429" s="40" t="s">
        <v>39</v>
      </c>
      <c r="BB429" s="35"/>
      <c r="BC429" s="35"/>
      <c r="BD429" s="40" t="s">
        <v>42</v>
      </c>
      <c r="BE429" s="40" t="s">
        <v>33</v>
      </c>
      <c r="BF429" s="35"/>
      <c r="BG429" s="35"/>
      <c r="BH429" s="40" t="s">
        <v>42</v>
      </c>
      <c r="BI429" s="40" t="s">
        <v>39</v>
      </c>
      <c r="BJ429" s="35"/>
      <c r="BK429" s="41"/>
      <c r="BL429" s="40" t="s">
        <v>43</v>
      </c>
      <c r="BM429" s="40" t="s">
        <v>44</v>
      </c>
      <c r="BN429" s="35"/>
      <c r="BO429" s="35"/>
      <c r="BP429" s="40" t="s">
        <v>45</v>
      </c>
      <c r="BQ429" s="40" t="s">
        <v>44</v>
      </c>
      <c r="BR429" s="35"/>
      <c r="BS429" s="35"/>
      <c r="BT429" s="40" t="s">
        <v>46</v>
      </c>
      <c r="BU429" s="40" t="s">
        <v>47</v>
      </c>
      <c r="BV429" s="35"/>
      <c r="BW429" s="35"/>
      <c r="BX429" s="40" t="s">
        <v>46</v>
      </c>
      <c r="BY429" s="40" t="s">
        <v>41</v>
      </c>
      <c r="BZ429" s="35"/>
      <c r="CA429" s="35"/>
      <c r="CB429" s="40" t="s">
        <v>46</v>
      </c>
      <c r="CC429" s="40" t="s">
        <v>48</v>
      </c>
      <c r="CD429" s="35"/>
      <c r="CE429" s="35"/>
      <c r="CF429" s="40" t="s">
        <v>46</v>
      </c>
      <c r="CG429" s="40" t="s">
        <v>48</v>
      </c>
      <c r="CH429" s="35"/>
      <c r="CI429" s="35"/>
      <c r="CJ429" s="40" t="s">
        <v>46</v>
      </c>
      <c r="CK429" s="40" t="s">
        <v>39</v>
      </c>
      <c r="CL429" s="35"/>
      <c r="CM429" s="35"/>
      <c r="CN429" s="40" t="s">
        <v>49</v>
      </c>
      <c r="CO429" s="40" t="s">
        <v>39</v>
      </c>
      <c r="CP429" s="35"/>
      <c r="CQ429" s="35"/>
      <c r="CR429" s="40" t="s">
        <v>50</v>
      </c>
      <c r="CS429" s="40" t="s">
        <v>51</v>
      </c>
      <c r="CT429" s="35"/>
      <c r="CU429" s="35"/>
      <c r="CV429" s="40" t="s">
        <v>50</v>
      </c>
      <c r="CW429" s="40" t="s">
        <v>39</v>
      </c>
      <c r="CX429" s="35">
        <v>1</v>
      </c>
      <c r="CY429" s="35">
        <v>0.91700000000000004</v>
      </c>
      <c r="CZ429" s="40" t="s">
        <v>50</v>
      </c>
      <c r="DA429" s="40" t="s">
        <v>39</v>
      </c>
      <c r="DB429" s="35"/>
      <c r="DC429" s="35"/>
      <c r="DD429" s="40" t="s">
        <v>59</v>
      </c>
      <c r="DE429" s="40" t="s">
        <v>60</v>
      </c>
      <c r="DF429" s="35"/>
      <c r="DG429" s="35"/>
      <c r="DH429" s="40" t="s">
        <v>52</v>
      </c>
      <c r="DI429" s="40" t="s">
        <v>53</v>
      </c>
      <c r="DJ429" s="35"/>
      <c r="DK429" s="35"/>
      <c r="DL429" s="40" t="s">
        <v>31</v>
      </c>
      <c r="DM429" s="41"/>
    </row>
    <row r="430" spans="1:117" ht="15.75" customHeight="1" x14ac:dyDescent="0.25">
      <c r="A430" s="6">
        <v>429</v>
      </c>
      <c r="B430" s="6">
        <v>1</v>
      </c>
      <c r="C430" s="9" t="s">
        <v>362</v>
      </c>
      <c r="D430" s="8" t="s">
        <v>373</v>
      </c>
      <c r="E430" s="6">
        <v>1.714</v>
      </c>
      <c r="F430" s="6">
        <v>66.162999999999997</v>
      </c>
      <c r="G430" s="6">
        <v>-64.448999999999998</v>
      </c>
      <c r="H430" s="10">
        <v>112.3554</v>
      </c>
      <c r="I430" s="3">
        <f t="shared" si="19"/>
        <v>47.906400000000005</v>
      </c>
      <c r="J430" s="3">
        <f t="shared" si="18"/>
        <v>0</v>
      </c>
      <c r="K430" s="3">
        <f t="shared" si="20"/>
        <v>47.906400000000005</v>
      </c>
      <c r="L430" s="1" t="s">
        <v>28</v>
      </c>
      <c r="M430" s="1" t="s">
        <v>29</v>
      </c>
      <c r="N430" s="6"/>
      <c r="O430" s="6"/>
      <c r="P430" s="1" t="s">
        <v>30</v>
      </c>
      <c r="Q430" s="1" t="s">
        <v>34</v>
      </c>
      <c r="R430" s="6"/>
      <c r="S430" s="6"/>
      <c r="T430" s="1" t="s">
        <v>30</v>
      </c>
      <c r="U430" s="1" t="s">
        <v>32</v>
      </c>
      <c r="V430" s="6"/>
      <c r="W430" s="6"/>
      <c r="X430" s="6" t="s">
        <v>30</v>
      </c>
      <c r="Y430" s="6" t="s">
        <v>33</v>
      </c>
      <c r="Z430" s="6"/>
      <c r="AA430" s="6"/>
      <c r="AB430" s="1" t="s">
        <v>30</v>
      </c>
      <c r="AC430" s="1" t="s">
        <v>34</v>
      </c>
      <c r="AD430" s="6"/>
      <c r="AE430" s="6"/>
      <c r="AF430" s="1" t="s">
        <v>35</v>
      </c>
      <c r="AG430" s="1" t="s">
        <v>29</v>
      </c>
      <c r="AH430" s="6"/>
      <c r="AI430" s="6"/>
      <c r="AJ430" s="1" t="s">
        <v>36</v>
      </c>
      <c r="AK430" s="1" t="s">
        <v>37</v>
      </c>
      <c r="AL430" s="6"/>
      <c r="AM430" s="6"/>
      <c r="AN430" s="1" t="s">
        <v>38</v>
      </c>
      <c r="AO430" s="1" t="s">
        <v>39</v>
      </c>
      <c r="AP430" s="6"/>
      <c r="AQ430" s="6"/>
      <c r="AR430" s="1" t="s">
        <v>40</v>
      </c>
      <c r="AS430" s="1" t="s">
        <v>41</v>
      </c>
      <c r="AT430" s="6"/>
      <c r="AU430" s="6"/>
      <c r="AV430" s="6"/>
      <c r="AW430" s="6"/>
      <c r="AX430" s="6"/>
      <c r="AY430" s="6"/>
      <c r="AZ430" s="1" t="s">
        <v>42</v>
      </c>
      <c r="BA430" s="1" t="s">
        <v>39</v>
      </c>
      <c r="BB430" s="6"/>
      <c r="BC430" s="6"/>
      <c r="BD430" s="1" t="s">
        <v>42</v>
      </c>
      <c r="BE430" s="1" t="s">
        <v>33</v>
      </c>
      <c r="BF430" s="6"/>
      <c r="BG430" s="6"/>
      <c r="BH430" s="1" t="s">
        <v>42</v>
      </c>
      <c r="BI430" s="1" t="s">
        <v>39</v>
      </c>
      <c r="BJ430" s="6"/>
      <c r="BK430" s="11"/>
      <c r="BL430" s="1" t="s">
        <v>43</v>
      </c>
      <c r="BM430" s="1" t="s">
        <v>44</v>
      </c>
      <c r="BN430" s="6"/>
      <c r="BO430" s="6"/>
      <c r="BP430" s="1" t="s">
        <v>45</v>
      </c>
      <c r="BQ430" s="1" t="s">
        <v>44</v>
      </c>
      <c r="BR430" s="6"/>
      <c r="BS430" s="6"/>
      <c r="BT430" s="1" t="s">
        <v>46</v>
      </c>
      <c r="BU430" s="1" t="s">
        <v>47</v>
      </c>
      <c r="BV430" s="6"/>
      <c r="BW430" s="6"/>
      <c r="BX430" s="1" t="s">
        <v>46</v>
      </c>
      <c r="BY430" s="1" t="s">
        <v>41</v>
      </c>
      <c r="BZ430" s="6"/>
      <c r="CA430" s="6"/>
      <c r="CB430" s="1" t="s">
        <v>46</v>
      </c>
      <c r="CC430" s="1" t="s">
        <v>48</v>
      </c>
      <c r="CD430" s="6"/>
      <c r="CE430" s="6"/>
      <c r="CF430" s="1" t="s">
        <v>46</v>
      </c>
      <c r="CG430" s="1" t="s">
        <v>48</v>
      </c>
      <c r="CH430" s="6"/>
      <c r="CI430" s="6"/>
      <c r="CJ430" s="1" t="s">
        <v>46</v>
      </c>
      <c r="CK430" s="1" t="s">
        <v>39</v>
      </c>
      <c r="CL430" s="6"/>
      <c r="CM430" s="6"/>
      <c r="CN430" s="1" t="s">
        <v>49</v>
      </c>
      <c r="CO430" s="1" t="s">
        <v>39</v>
      </c>
      <c r="CP430" s="6"/>
      <c r="CQ430" s="6"/>
      <c r="CR430" s="1" t="s">
        <v>50</v>
      </c>
      <c r="CS430" s="1" t="s">
        <v>51</v>
      </c>
      <c r="CT430" s="6"/>
      <c r="CU430" s="6"/>
      <c r="CV430" s="1" t="s">
        <v>50</v>
      </c>
      <c r="CW430" s="1" t="s">
        <v>39</v>
      </c>
      <c r="CX430" s="6"/>
      <c r="CY430" s="6"/>
      <c r="CZ430" s="1" t="s">
        <v>50</v>
      </c>
      <c r="DA430" s="1" t="s">
        <v>39</v>
      </c>
      <c r="DB430" s="6"/>
      <c r="DC430" s="6"/>
      <c r="DD430" s="1" t="s">
        <v>59</v>
      </c>
      <c r="DE430" s="1" t="s">
        <v>60</v>
      </c>
      <c r="DF430" s="6"/>
      <c r="DG430" s="6"/>
      <c r="DH430" s="1" t="s">
        <v>52</v>
      </c>
      <c r="DI430" s="1" t="s">
        <v>53</v>
      </c>
      <c r="DJ430" s="6"/>
      <c r="DK430" s="6"/>
      <c r="DL430" s="1" t="s">
        <v>31</v>
      </c>
      <c r="DM430" s="11"/>
    </row>
    <row r="431" spans="1:117" s="42" customFormat="1" ht="15.75" customHeight="1" x14ac:dyDescent="0.25">
      <c r="A431" s="35">
        <v>430</v>
      </c>
      <c r="B431" s="35">
        <v>1</v>
      </c>
      <c r="C431" s="36" t="s">
        <v>503</v>
      </c>
      <c r="D431" s="37" t="s">
        <v>373</v>
      </c>
      <c r="E431" s="35">
        <v>163.66900000000001</v>
      </c>
      <c r="F431" s="35">
        <v>16.116</v>
      </c>
      <c r="G431" s="35">
        <v>146.077</v>
      </c>
      <c r="H431" s="38">
        <v>101.18940000000001</v>
      </c>
      <c r="I431" s="39">
        <f t="shared" si="19"/>
        <v>247.2664</v>
      </c>
      <c r="J431" s="39">
        <f t="shared" si="18"/>
        <v>0.58499999999999996</v>
      </c>
      <c r="K431" s="3">
        <f t="shared" si="20"/>
        <v>246.6814</v>
      </c>
      <c r="L431" s="40" t="s">
        <v>28</v>
      </c>
      <c r="M431" s="40" t="s">
        <v>29</v>
      </c>
      <c r="N431" s="35"/>
      <c r="O431" s="35"/>
      <c r="P431" s="40" t="s">
        <v>30</v>
      </c>
      <c r="Q431" s="40" t="s">
        <v>34</v>
      </c>
      <c r="R431" s="35"/>
      <c r="S431" s="35"/>
      <c r="T431" s="40" t="s">
        <v>30</v>
      </c>
      <c r="U431" s="40" t="s">
        <v>32</v>
      </c>
      <c r="V431" s="35"/>
      <c r="W431" s="35"/>
      <c r="X431" s="35" t="s">
        <v>30</v>
      </c>
      <c r="Y431" s="35" t="s">
        <v>33</v>
      </c>
      <c r="Z431" s="35"/>
      <c r="AA431" s="35"/>
      <c r="AB431" s="40" t="s">
        <v>30</v>
      </c>
      <c r="AC431" s="40" t="s">
        <v>34</v>
      </c>
      <c r="AD431" s="35"/>
      <c r="AE431" s="35"/>
      <c r="AF431" s="40" t="s">
        <v>35</v>
      </c>
      <c r="AG431" s="40" t="s">
        <v>29</v>
      </c>
      <c r="AH431" s="35"/>
      <c r="AI431" s="35"/>
      <c r="AJ431" s="40" t="s">
        <v>36</v>
      </c>
      <c r="AK431" s="40" t="s">
        <v>37</v>
      </c>
      <c r="AL431" s="35"/>
      <c r="AM431" s="35"/>
      <c r="AN431" s="40" t="s">
        <v>38</v>
      </c>
      <c r="AO431" s="40" t="s">
        <v>39</v>
      </c>
      <c r="AP431" s="35"/>
      <c r="AQ431" s="35"/>
      <c r="AR431" s="40" t="s">
        <v>40</v>
      </c>
      <c r="AS431" s="40" t="s">
        <v>41</v>
      </c>
      <c r="AT431" s="35"/>
      <c r="AU431" s="35"/>
      <c r="AV431" s="35"/>
      <c r="AW431" s="35"/>
      <c r="AX431" s="35"/>
      <c r="AY431" s="35"/>
      <c r="AZ431" s="40" t="s">
        <v>42</v>
      </c>
      <c r="BA431" s="40" t="s">
        <v>39</v>
      </c>
      <c r="BB431" s="35"/>
      <c r="BC431" s="35"/>
      <c r="BD431" s="40" t="s">
        <v>42</v>
      </c>
      <c r="BE431" s="40" t="s">
        <v>33</v>
      </c>
      <c r="BF431" s="35"/>
      <c r="BG431" s="35"/>
      <c r="BH431" s="40" t="s">
        <v>42</v>
      </c>
      <c r="BI431" s="40" t="s">
        <v>39</v>
      </c>
      <c r="BJ431" s="35"/>
      <c r="BK431" s="41"/>
      <c r="BL431" s="40" t="s">
        <v>43</v>
      </c>
      <c r="BM431" s="40" t="s">
        <v>44</v>
      </c>
      <c r="BN431" s="35"/>
      <c r="BO431" s="35"/>
      <c r="BP431" s="40" t="s">
        <v>45</v>
      </c>
      <c r="BQ431" s="40" t="s">
        <v>44</v>
      </c>
      <c r="BR431" s="35"/>
      <c r="BS431" s="35"/>
      <c r="BT431" s="40" t="s">
        <v>46</v>
      </c>
      <c r="BU431" s="40" t="s">
        <v>47</v>
      </c>
      <c r="BV431" s="35"/>
      <c r="BW431" s="35"/>
      <c r="BX431" s="40" t="s">
        <v>46</v>
      </c>
      <c r="BY431" s="40" t="s">
        <v>41</v>
      </c>
      <c r="BZ431" s="35"/>
      <c r="CA431" s="35"/>
      <c r="CB431" s="40" t="s">
        <v>46</v>
      </c>
      <c r="CC431" s="40" t="s">
        <v>48</v>
      </c>
      <c r="CD431" s="35"/>
      <c r="CE431" s="35"/>
      <c r="CF431" s="40" t="s">
        <v>46</v>
      </c>
      <c r="CG431" s="40" t="s">
        <v>48</v>
      </c>
      <c r="CH431" s="35"/>
      <c r="CI431" s="35"/>
      <c r="CJ431" s="40" t="s">
        <v>46</v>
      </c>
      <c r="CK431" s="40" t="s">
        <v>39</v>
      </c>
      <c r="CL431" s="35"/>
      <c r="CM431" s="35"/>
      <c r="CN431" s="40" t="s">
        <v>49</v>
      </c>
      <c r="CO431" s="40" t="s">
        <v>39</v>
      </c>
      <c r="CP431" s="35">
        <v>1</v>
      </c>
      <c r="CQ431" s="35">
        <v>0.58499999999999996</v>
      </c>
      <c r="CR431" s="40" t="s">
        <v>50</v>
      </c>
      <c r="CS431" s="40" t="s">
        <v>51</v>
      </c>
      <c r="CT431" s="35"/>
      <c r="CU431" s="35"/>
      <c r="CV431" s="40" t="s">
        <v>50</v>
      </c>
      <c r="CW431" s="40" t="s">
        <v>39</v>
      </c>
      <c r="CX431" s="35"/>
      <c r="CY431" s="35"/>
      <c r="CZ431" s="40" t="s">
        <v>50</v>
      </c>
      <c r="DA431" s="40" t="s">
        <v>39</v>
      </c>
      <c r="DB431" s="35"/>
      <c r="DC431" s="35"/>
      <c r="DD431" s="40" t="s">
        <v>59</v>
      </c>
      <c r="DE431" s="40" t="s">
        <v>60</v>
      </c>
      <c r="DF431" s="35"/>
      <c r="DG431" s="35"/>
      <c r="DH431" s="40" t="s">
        <v>52</v>
      </c>
      <c r="DI431" s="40" t="s">
        <v>53</v>
      </c>
      <c r="DJ431" s="35"/>
      <c r="DK431" s="35"/>
      <c r="DL431" s="40" t="s">
        <v>31</v>
      </c>
      <c r="DM431" s="41"/>
    </row>
    <row r="432" spans="1:117" ht="15.75" customHeight="1" x14ac:dyDescent="0.25">
      <c r="A432" s="6">
        <v>431</v>
      </c>
      <c r="B432" s="6">
        <v>1</v>
      </c>
      <c r="C432" s="9" t="s">
        <v>504</v>
      </c>
      <c r="D432" s="8" t="s">
        <v>373</v>
      </c>
      <c r="E432" s="6">
        <v>233.73</v>
      </c>
      <c r="F432" s="6">
        <v>0</v>
      </c>
      <c r="G432" s="6">
        <v>1.758</v>
      </c>
      <c r="H432" s="10">
        <v>87.669719999999998</v>
      </c>
      <c r="I432" s="3">
        <f t="shared" si="19"/>
        <v>89.427719999999994</v>
      </c>
      <c r="J432" s="3">
        <f t="shared" si="18"/>
        <v>0</v>
      </c>
      <c r="K432" s="3">
        <f t="shared" si="20"/>
        <v>89.427719999999994</v>
      </c>
      <c r="L432" s="1" t="s">
        <v>28</v>
      </c>
      <c r="M432" s="1" t="s">
        <v>29</v>
      </c>
      <c r="N432" s="6"/>
      <c r="O432" s="6"/>
      <c r="P432" s="1" t="s">
        <v>30</v>
      </c>
      <c r="Q432" s="1" t="s">
        <v>34</v>
      </c>
      <c r="R432" s="6"/>
      <c r="S432" s="6"/>
      <c r="T432" s="1" t="s">
        <v>30</v>
      </c>
      <c r="U432" s="1" t="s">
        <v>32</v>
      </c>
      <c r="V432" s="6"/>
      <c r="W432" s="6"/>
      <c r="X432" s="6" t="s">
        <v>30</v>
      </c>
      <c r="Y432" s="6" t="s">
        <v>33</v>
      </c>
      <c r="Z432" s="6"/>
      <c r="AA432" s="6"/>
      <c r="AB432" s="1" t="s">
        <v>30</v>
      </c>
      <c r="AC432" s="1" t="s">
        <v>34</v>
      </c>
      <c r="AD432" s="6"/>
      <c r="AE432" s="6"/>
      <c r="AF432" s="1" t="s">
        <v>35</v>
      </c>
      <c r="AG432" s="1" t="s">
        <v>29</v>
      </c>
      <c r="AH432" s="6"/>
      <c r="AI432" s="6"/>
      <c r="AJ432" s="1" t="s">
        <v>36</v>
      </c>
      <c r="AK432" s="1" t="s">
        <v>37</v>
      </c>
      <c r="AL432" s="6"/>
      <c r="AM432" s="6"/>
      <c r="AN432" s="1" t="s">
        <v>38</v>
      </c>
      <c r="AO432" s="1" t="s">
        <v>39</v>
      </c>
      <c r="AP432" s="6"/>
      <c r="AQ432" s="6"/>
      <c r="AR432" s="1" t="s">
        <v>40</v>
      </c>
      <c r="AS432" s="1" t="s">
        <v>41</v>
      </c>
      <c r="AT432" s="6"/>
      <c r="AU432" s="6"/>
      <c r="AV432" s="6"/>
      <c r="AW432" s="6"/>
      <c r="AX432" s="6"/>
      <c r="AY432" s="6"/>
      <c r="AZ432" s="1" t="s">
        <v>42</v>
      </c>
      <c r="BA432" s="1" t="s">
        <v>39</v>
      </c>
      <c r="BB432" s="6"/>
      <c r="BC432" s="6"/>
      <c r="BD432" s="1" t="s">
        <v>42</v>
      </c>
      <c r="BE432" s="1" t="s">
        <v>33</v>
      </c>
      <c r="BF432" s="6"/>
      <c r="BG432" s="6"/>
      <c r="BH432" s="1" t="s">
        <v>42</v>
      </c>
      <c r="BI432" s="1" t="s">
        <v>39</v>
      </c>
      <c r="BJ432" s="6"/>
      <c r="BK432" s="11"/>
      <c r="BL432" s="1" t="s">
        <v>43</v>
      </c>
      <c r="BM432" s="1" t="s">
        <v>44</v>
      </c>
      <c r="BN432" s="6"/>
      <c r="BO432" s="6"/>
      <c r="BP432" s="1" t="s">
        <v>45</v>
      </c>
      <c r="BQ432" s="1" t="s">
        <v>44</v>
      </c>
      <c r="BR432" s="6"/>
      <c r="BS432" s="6"/>
      <c r="BT432" s="1" t="s">
        <v>46</v>
      </c>
      <c r="BU432" s="1" t="s">
        <v>47</v>
      </c>
      <c r="BV432" s="6"/>
      <c r="BW432" s="6"/>
      <c r="BX432" s="1" t="s">
        <v>46</v>
      </c>
      <c r="BY432" s="1" t="s">
        <v>41</v>
      </c>
      <c r="BZ432" s="6"/>
      <c r="CA432" s="6"/>
      <c r="CB432" s="1" t="s">
        <v>46</v>
      </c>
      <c r="CC432" s="1" t="s">
        <v>48</v>
      </c>
      <c r="CD432" s="6"/>
      <c r="CE432" s="6"/>
      <c r="CF432" s="1" t="s">
        <v>46</v>
      </c>
      <c r="CG432" s="1" t="s">
        <v>48</v>
      </c>
      <c r="CH432" s="6"/>
      <c r="CI432" s="6"/>
      <c r="CJ432" s="1" t="s">
        <v>46</v>
      </c>
      <c r="CK432" s="1" t="s">
        <v>39</v>
      </c>
      <c r="CL432" s="6"/>
      <c r="CM432" s="6"/>
      <c r="CN432" s="1" t="s">
        <v>49</v>
      </c>
      <c r="CO432" s="1" t="s">
        <v>39</v>
      </c>
      <c r="CP432" s="6"/>
      <c r="CQ432" s="6"/>
      <c r="CR432" s="1" t="s">
        <v>50</v>
      </c>
      <c r="CS432" s="1" t="s">
        <v>51</v>
      </c>
      <c r="CT432" s="6"/>
      <c r="CU432" s="6"/>
      <c r="CV432" s="1" t="s">
        <v>50</v>
      </c>
      <c r="CW432" s="1" t="s">
        <v>39</v>
      </c>
      <c r="CX432" s="6"/>
      <c r="CY432" s="6"/>
      <c r="CZ432" s="1" t="s">
        <v>50</v>
      </c>
      <c r="DA432" s="1" t="s">
        <v>39</v>
      </c>
      <c r="DB432" s="6"/>
      <c r="DC432" s="6"/>
      <c r="DD432" s="1" t="s">
        <v>59</v>
      </c>
      <c r="DE432" s="1" t="s">
        <v>60</v>
      </c>
      <c r="DF432" s="6"/>
      <c r="DG432" s="6"/>
      <c r="DH432" s="1" t="s">
        <v>52</v>
      </c>
      <c r="DI432" s="1" t="s">
        <v>53</v>
      </c>
      <c r="DJ432" s="6"/>
      <c r="DK432" s="6"/>
      <c r="DL432" s="1" t="s">
        <v>31</v>
      </c>
      <c r="DM432" s="11"/>
    </row>
    <row r="433" spans="1:118" ht="15.75" customHeight="1" x14ac:dyDescent="0.25">
      <c r="A433" s="6">
        <v>432</v>
      </c>
      <c r="B433" s="6">
        <v>1</v>
      </c>
      <c r="C433" s="9" t="s">
        <v>363</v>
      </c>
      <c r="D433" s="8" t="s">
        <v>373</v>
      </c>
      <c r="E433" s="6">
        <v>214.37700000000001</v>
      </c>
      <c r="F433" s="6">
        <v>0.437</v>
      </c>
      <c r="G433" s="6">
        <v>210.69399999999999</v>
      </c>
      <c r="H433" s="10">
        <v>90.236639999999994</v>
      </c>
      <c r="I433" s="3">
        <f t="shared" si="19"/>
        <v>300.93063999999998</v>
      </c>
      <c r="J433" s="3">
        <f t="shared" si="18"/>
        <v>0</v>
      </c>
      <c r="K433" s="3">
        <f t="shared" si="20"/>
        <v>300.93063999999998</v>
      </c>
      <c r="L433" s="1" t="s">
        <v>28</v>
      </c>
      <c r="M433" s="1" t="s">
        <v>29</v>
      </c>
      <c r="N433" s="6"/>
      <c r="O433" s="6"/>
      <c r="P433" s="1" t="s">
        <v>30</v>
      </c>
      <c r="Q433" s="1" t="s">
        <v>34</v>
      </c>
      <c r="R433" s="6"/>
      <c r="S433" s="6"/>
      <c r="T433" s="1" t="s">
        <v>30</v>
      </c>
      <c r="U433" s="1" t="s">
        <v>32</v>
      </c>
      <c r="V433" s="6"/>
      <c r="W433" s="6"/>
      <c r="X433" s="6" t="s">
        <v>30</v>
      </c>
      <c r="Y433" s="6" t="s">
        <v>33</v>
      </c>
      <c r="Z433" s="6"/>
      <c r="AA433" s="6"/>
      <c r="AB433" s="1" t="s">
        <v>30</v>
      </c>
      <c r="AC433" s="1" t="s">
        <v>34</v>
      </c>
      <c r="AD433" s="6"/>
      <c r="AE433" s="6"/>
      <c r="AF433" s="1" t="s">
        <v>35</v>
      </c>
      <c r="AG433" s="1" t="s">
        <v>29</v>
      </c>
      <c r="AH433" s="6"/>
      <c r="AI433" s="6"/>
      <c r="AJ433" s="1" t="s">
        <v>36</v>
      </c>
      <c r="AK433" s="1" t="s">
        <v>37</v>
      </c>
      <c r="AL433" s="6"/>
      <c r="AM433" s="6"/>
      <c r="AN433" s="1" t="s">
        <v>38</v>
      </c>
      <c r="AO433" s="1" t="s">
        <v>39</v>
      </c>
      <c r="AP433" s="6"/>
      <c r="AQ433" s="6"/>
      <c r="AR433" s="1" t="s">
        <v>40</v>
      </c>
      <c r="AS433" s="1" t="s">
        <v>41</v>
      </c>
      <c r="AT433" s="6"/>
      <c r="AU433" s="6"/>
      <c r="AV433" s="6"/>
      <c r="AW433" s="6"/>
      <c r="AX433" s="6"/>
      <c r="AY433" s="6"/>
      <c r="AZ433" s="1" t="s">
        <v>42</v>
      </c>
      <c r="BA433" s="1" t="s">
        <v>39</v>
      </c>
      <c r="BB433" s="6"/>
      <c r="BC433" s="6"/>
      <c r="BD433" s="1" t="s">
        <v>42</v>
      </c>
      <c r="BE433" s="1" t="s">
        <v>33</v>
      </c>
      <c r="BF433" s="6"/>
      <c r="BG433" s="6"/>
      <c r="BH433" s="1" t="s">
        <v>42</v>
      </c>
      <c r="BI433" s="1" t="s">
        <v>39</v>
      </c>
      <c r="BJ433" s="6"/>
      <c r="BK433" s="11"/>
      <c r="BL433" s="1" t="s">
        <v>43</v>
      </c>
      <c r="BM433" s="1" t="s">
        <v>44</v>
      </c>
      <c r="BN433" s="6"/>
      <c r="BO433" s="6"/>
      <c r="BP433" s="1" t="s">
        <v>45</v>
      </c>
      <c r="BQ433" s="1" t="s">
        <v>44</v>
      </c>
      <c r="BR433" s="6"/>
      <c r="BS433" s="6"/>
      <c r="BT433" s="1" t="s">
        <v>46</v>
      </c>
      <c r="BU433" s="1" t="s">
        <v>47</v>
      </c>
      <c r="BV433" s="6"/>
      <c r="BW433" s="6"/>
      <c r="BX433" s="1" t="s">
        <v>46</v>
      </c>
      <c r="BY433" s="1" t="s">
        <v>41</v>
      </c>
      <c r="BZ433" s="6"/>
      <c r="CA433" s="6"/>
      <c r="CB433" s="1" t="s">
        <v>46</v>
      </c>
      <c r="CC433" s="1" t="s">
        <v>48</v>
      </c>
      <c r="CD433" s="6"/>
      <c r="CE433" s="6"/>
      <c r="CF433" s="1" t="s">
        <v>46</v>
      </c>
      <c r="CG433" s="1" t="s">
        <v>48</v>
      </c>
      <c r="CH433" s="6"/>
      <c r="CI433" s="6"/>
      <c r="CJ433" s="1" t="s">
        <v>46</v>
      </c>
      <c r="CK433" s="1" t="s">
        <v>39</v>
      </c>
      <c r="CL433" s="6"/>
      <c r="CM433" s="6"/>
      <c r="CN433" s="1" t="s">
        <v>49</v>
      </c>
      <c r="CO433" s="1" t="s">
        <v>39</v>
      </c>
      <c r="CP433" s="6"/>
      <c r="CQ433" s="6"/>
      <c r="CR433" s="1" t="s">
        <v>50</v>
      </c>
      <c r="CS433" s="1" t="s">
        <v>51</v>
      </c>
      <c r="CT433" s="6"/>
      <c r="CU433" s="6"/>
      <c r="CV433" s="1" t="s">
        <v>50</v>
      </c>
      <c r="CW433" s="1" t="s">
        <v>39</v>
      </c>
      <c r="CX433" s="6"/>
      <c r="CY433" s="6"/>
      <c r="CZ433" s="1" t="s">
        <v>50</v>
      </c>
      <c r="DA433" s="1" t="s">
        <v>39</v>
      </c>
      <c r="DB433" s="6"/>
      <c r="DC433" s="6"/>
      <c r="DD433" s="1" t="s">
        <v>59</v>
      </c>
      <c r="DE433" s="1" t="s">
        <v>60</v>
      </c>
      <c r="DF433" s="6"/>
      <c r="DG433" s="6"/>
      <c r="DH433" s="1" t="s">
        <v>52</v>
      </c>
      <c r="DI433" s="1" t="s">
        <v>53</v>
      </c>
      <c r="DJ433" s="6"/>
      <c r="DK433" s="6"/>
      <c r="DL433" s="1" t="s">
        <v>31</v>
      </c>
      <c r="DM433" s="11"/>
    </row>
    <row r="434" spans="1:118" s="42" customFormat="1" ht="15.75" customHeight="1" x14ac:dyDescent="0.25">
      <c r="A434" s="35">
        <v>433</v>
      </c>
      <c r="B434" s="35">
        <v>1</v>
      </c>
      <c r="C434" s="36" t="s">
        <v>364</v>
      </c>
      <c r="D434" s="37" t="s">
        <v>373</v>
      </c>
      <c r="E434" s="35">
        <v>45.713000000000001</v>
      </c>
      <c r="F434" s="35">
        <v>38.253</v>
      </c>
      <c r="G434" s="35">
        <v>0.57699999999999996</v>
      </c>
      <c r="H434" s="38">
        <v>142.25304</v>
      </c>
      <c r="I434" s="39">
        <f t="shared" si="19"/>
        <v>142.83004</v>
      </c>
      <c r="J434" s="39">
        <f t="shared" si="18"/>
        <v>1.083</v>
      </c>
      <c r="K434" s="3">
        <f t="shared" si="20"/>
        <v>141.74704</v>
      </c>
      <c r="L434" s="40" t="s">
        <v>28</v>
      </c>
      <c r="M434" s="40" t="s">
        <v>29</v>
      </c>
      <c r="N434" s="35"/>
      <c r="O434" s="35"/>
      <c r="P434" s="40" t="s">
        <v>30</v>
      </c>
      <c r="Q434" s="40" t="s">
        <v>34</v>
      </c>
      <c r="R434" s="35"/>
      <c r="S434" s="35"/>
      <c r="T434" s="40" t="s">
        <v>30</v>
      </c>
      <c r="U434" s="40" t="s">
        <v>32</v>
      </c>
      <c r="V434" s="35"/>
      <c r="W434" s="35"/>
      <c r="X434" s="35" t="s">
        <v>30</v>
      </c>
      <c r="Y434" s="35" t="s">
        <v>33</v>
      </c>
      <c r="Z434" s="35"/>
      <c r="AA434" s="35"/>
      <c r="AB434" s="40" t="s">
        <v>30</v>
      </c>
      <c r="AC434" s="40" t="s">
        <v>34</v>
      </c>
      <c r="AD434" s="35"/>
      <c r="AE434" s="35"/>
      <c r="AF434" s="40" t="s">
        <v>35</v>
      </c>
      <c r="AG434" s="40" t="s">
        <v>29</v>
      </c>
      <c r="AH434" s="35"/>
      <c r="AI434" s="35"/>
      <c r="AJ434" s="40" t="s">
        <v>36</v>
      </c>
      <c r="AK434" s="40" t="s">
        <v>37</v>
      </c>
      <c r="AL434" s="35"/>
      <c r="AM434" s="35"/>
      <c r="AN434" s="40" t="s">
        <v>38</v>
      </c>
      <c r="AO434" s="40" t="s">
        <v>39</v>
      </c>
      <c r="AP434" s="35"/>
      <c r="AQ434" s="35"/>
      <c r="AR434" s="40" t="s">
        <v>40</v>
      </c>
      <c r="AS434" s="40" t="s">
        <v>41</v>
      </c>
      <c r="AT434" s="35"/>
      <c r="AU434" s="35"/>
      <c r="AV434" s="35"/>
      <c r="AW434" s="35"/>
      <c r="AX434" s="35"/>
      <c r="AY434" s="35"/>
      <c r="AZ434" s="40" t="s">
        <v>42</v>
      </c>
      <c r="BA434" s="40" t="s">
        <v>39</v>
      </c>
      <c r="BB434" s="35"/>
      <c r="BC434" s="35"/>
      <c r="BD434" s="40" t="s">
        <v>42</v>
      </c>
      <c r="BE434" s="40" t="s">
        <v>33</v>
      </c>
      <c r="BF434" s="35"/>
      <c r="BG434" s="35"/>
      <c r="BH434" s="40" t="s">
        <v>42</v>
      </c>
      <c r="BI434" s="40" t="s">
        <v>39</v>
      </c>
      <c r="BJ434" s="35"/>
      <c r="BK434" s="41"/>
      <c r="BL434" s="40" t="s">
        <v>43</v>
      </c>
      <c r="BM434" s="40" t="s">
        <v>44</v>
      </c>
      <c r="BN434" s="35"/>
      <c r="BO434" s="35"/>
      <c r="BP434" s="40" t="s">
        <v>45</v>
      </c>
      <c r="BQ434" s="40" t="s">
        <v>44</v>
      </c>
      <c r="BR434" s="35"/>
      <c r="BS434" s="35"/>
      <c r="BT434" s="40" t="s">
        <v>46</v>
      </c>
      <c r="BU434" s="40" t="s">
        <v>47</v>
      </c>
      <c r="BV434" s="35"/>
      <c r="BW434" s="35"/>
      <c r="BX434" s="40" t="s">
        <v>46</v>
      </c>
      <c r="BY434" s="40" t="s">
        <v>41</v>
      </c>
      <c r="BZ434" s="35"/>
      <c r="CA434" s="35"/>
      <c r="CB434" s="40" t="s">
        <v>46</v>
      </c>
      <c r="CC434" s="40" t="s">
        <v>48</v>
      </c>
      <c r="CD434" s="35"/>
      <c r="CE434" s="35"/>
      <c r="CF434" s="40" t="s">
        <v>46</v>
      </c>
      <c r="CG434" s="40" t="s">
        <v>48</v>
      </c>
      <c r="CH434" s="35"/>
      <c r="CI434" s="35"/>
      <c r="CJ434" s="40" t="s">
        <v>46</v>
      </c>
      <c r="CK434" s="40" t="s">
        <v>39</v>
      </c>
      <c r="CL434" s="35"/>
      <c r="CM434" s="35"/>
      <c r="CN434" s="40" t="s">
        <v>49</v>
      </c>
      <c r="CO434" s="40" t="s">
        <v>39</v>
      </c>
      <c r="CP434" s="35"/>
      <c r="CQ434" s="35"/>
      <c r="CR434" s="40" t="s">
        <v>50</v>
      </c>
      <c r="CS434" s="40" t="s">
        <v>51</v>
      </c>
      <c r="CT434" s="35"/>
      <c r="CU434" s="35"/>
      <c r="CV434" s="40" t="s">
        <v>50</v>
      </c>
      <c r="CW434" s="40" t="s">
        <v>39</v>
      </c>
      <c r="CX434" s="35"/>
      <c r="CY434" s="35"/>
      <c r="CZ434" s="40" t="s">
        <v>50</v>
      </c>
      <c r="DA434" s="40" t="s">
        <v>39</v>
      </c>
      <c r="DB434" s="35"/>
      <c r="DC434" s="35"/>
      <c r="DD434" s="40" t="s">
        <v>59</v>
      </c>
      <c r="DE434" s="40" t="s">
        <v>60</v>
      </c>
      <c r="DF434" s="35"/>
      <c r="DG434" s="35"/>
      <c r="DH434" s="40" t="s">
        <v>52</v>
      </c>
      <c r="DI434" s="40" t="s">
        <v>53</v>
      </c>
      <c r="DJ434" s="35"/>
      <c r="DK434" s="35"/>
      <c r="DL434" s="40" t="s">
        <v>31</v>
      </c>
      <c r="DM434" s="41">
        <v>1.083</v>
      </c>
      <c r="DN434" s="42" t="s">
        <v>518</v>
      </c>
    </row>
    <row r="435" spans="1:118" s="42" customFormat="1" ht="15.75" customHeight="1" x14ac:dyDescent="0.25">
      <c r="A435" s="35">
        <v>434</v>
      </c>
      <c r="B435" s="35">
        <v>1</v>
      </c>
      <c r="C435" s="36" t="s">
        <v>365</v>
      </c>
      <c r="D435" s="37" t="s">
        <v>373</v>
      </c>
      <c r="E435" s="35">
        <v>-192.696</v>
      </c>
      <c r="F435" s="35">
        <v>6.6020000000000003</v>
      </c>
      <c r="G435" s="35">
        <v>-210.02</v>
      </c>
      <c r="H435" s="38">
        <v>180.42071999999999</v>
      </c>
      <c r="I435" s="39">
        <f t="shared" si="19"/>
        <v>-29.599280000000022</v>
      </c>
      <c r="J435" s="39">
        <f t="shared" si="18"/>
        <v>0.91700000000000004</v>
      </c>
      <c r="K435" s="3">
        <f t="shared" si="20"/>
        <v>-30.516280000000023</v>
      </c>
      <c r="L435" s="40" t="s">
        <v>28</v>
      </c>
      <c r="M435" s="40" t="s">
        <v>29</v>
      </c>
      <c r="N435" s="35"/>
      <c r="O435" s="35"/>
      <c r="P435" s="40" t="s">
        <v>30</v>
      </c>
      <c r="Q435" s="40" t="s">
        <v>34</v>
      </c>
      <c r="R435" s="35"/>
      <c r="S435" s="35"/>
      <c r="T435" s="40" t="s">
        <v>30</v>
      </c>
      <c r="U435" s="40" t="s">
        <v>32</v>
      </c>
      <c r="V435" s="35"/>
      <c r="W435" s="35"/>
      <c r="X435" s="35" t="s">
        <v>30</v>
      </c>
      <c r="Y435" s="35" t="s">
        <v>33</v>
      </c>
      <c r="Z435" s="35"/>
      <c r="AA435" s="35"/>
      <c r="AB435" s="40" t="s">
        <v>30</v>
      </c>
      <c r="AC435" s="40" t="s">
        <v>34</v>
      </c>
      <c r="AD435" s="35"/>
      <c r="AE435" s="35"/>
      <c r="AF435" s="40" t="s">
        <v>35</v>
      </c>
      <c r="AG435" s="40" t="s">
        <v>29</v>
      </c>
      <c r="AH435" s="35"/>
      <c r="AI435" s="35"/>
      <c r="AJ435" s="40" t="s">
        <v>36</v>
      </c>
      <c r="AK435" s="40" t="s">
        <v>37</v>
      </c>
      <c r="AL435" s="35"/>
      <c r="AM435" s="35"/>
      <c r="AN435" s="40" t="s">
        <v>38</v>
      </c>
      <c r="AO435" s="40" t="s">
        <v>39</v>
      </c>
      <c r="AP435" s="35"/>
      <c r="AQ435" s="35"/>
      <c r="AR435" s="40" t="s">
        <v>40</v>
      </c>
      <c r="AS435" s="40" t="s">
        <v>41</v>
      </c>
      <c r="AT435" s="35"/>
      <c r="AU435" s="35"/>
      <c r="AV435" s="35"/>
      <c r="AW435" s="35"/>
      <c r="AX435" s="35"/>
      <c r="AY435" s="35"/>
      <c r="AZ435" s="40" t="s">
        <v>42</v>
      </c>
      <c r="BA435" s="40" t="s">
        <v>39</v>
      </c>
      <c r="BB435" s="35"/>
      <c r="BC435" s="35"/>
      <c r="BD435" s="40" t="s">
        <v>42</v>
      </c>
      <c r="BE435" s="40" t="s">
        <v>33</v>
      </c>
      <c r="BF435" s="35"/>
      <c r="BG435" s="35"/>
      <c r="BH435" s="40" t="s">
        <v>42</v>
      </c>
      <c r="BI435" s="40" t="s">
        <v>39</v>
      </c>
      <c r="BJ435" s="35"/>
      <c r="BK435" s="41"/>
      <c r="BL435" s="40" t="s">
        <v>43</v>
      </c>
      <c r="BM435" s="40" t="s">
        <v>44</v>
      </c>
      <c r="BN435" s="35"/>
      <c r="BO435" s="35"/>
      <c r="BP435" s="40" t="s">
        <v>45</v>
      </c>
      <c r="BQ435" s="40" t="s">
        <v>44</v>
      </c>
      <c r="BR435" s="35"/>
      <c r="BS435" s="35"/>
      <c r="BT435" s="40" t="s">
        <v>46</v>
      </c>
      <c r="BU435" s="40" t="s">
        <v>47</v>
      </c>
      <c r="BV435" s="35"/>
      <c r="BW435" s="35"/>
      <c r="BX435" s="40" t="s">
        <v>46</v>
      </c>
      <c r="BY435" s="40" t="s">
        <v>41</v>
      </c>
      <c r="BZ435" s="35"/>
      <c r="CA435" s="35"/>
      <c r="CB435" s="40" t="s">
        <v>46</v>
      </c>
      <c r="CC435" s="40" t="s">
        <v>48</v>
      </c>
      <c r="CD435" s="35"/>
      <c r="CE435" s="35"/>
      <c r="CF435" s="40" t="s">
        <v>46</v>
      </c>
      <c r="CG435" s="40" t="s">
        <v>48</v>
      </c>
      <c r="CH435" s="35"/>
      <c r="CI435" s="35"/>
      <c r="CJ435" s="40" t="s">
        <v>46</v>
      </c>
      <c r="CK435" s="40" t="s">
        <v>39</v>
      </c>
      <c r="CL435" s="35"/>
      <c r="CM435" s="35"/>
      <c r="CN435" s="40" t="s">
        <v>49</v>
      </c>
      <c r="CO435" s="40" t="s">
        <v>39</v>
      </c>
      <c r="CP435" s="35"/>
      <c r="CQ435" s="35"/>
      <c r="CR435" s="40" t="s">
        <v>50</v>
      </c>
      <c r="CS435" s="40" t="s">
        <v>51</v>
      </c>
      <c r="CT435" s="35"/>
      <c r="CU435" s="35"/>
      <c r="CV435" s="40" t="s">
        <v>50</v>
      </c>
      <c r="CW435" s="40" t="s">
        <v>39</v>
      </c>
      <c r="CX435" s="35">
        <v>1</v>
      </c>
      <c r="CY435" s="35">
        <v>0.91700000000000004</v>
      </c>
      <c r="CZ435" s="40" t="s">
        <v>50</v>
      </c>
      <c r="DA435" s="40" t="s">
        <v>39</v>
      </c>
      <c r="DB435" s="35"/>
      <c r="DC435" s="35"/>
      <c r="DD435" s="40" t="s">
        <v>59</v>
      </c>
      <c r="DE435" s="40" t="s">
        <v>60</v>
      </c>
      <c r="DF435" s="35"/>
      <c r="DG435" s="35"/>
      <c r="DH435" s="40" t="s">
        <v>52</v>
      </c>
      <c r="DI435" s="40" t="s">
        <v>53</v>
      </c>
      <c r="DJ435" s="35"/>
      <c r="DK435" s="35"/>
      <c r="DL435" s="40" t="s">
        <v>31</v>
      </c>
      <c r="DM435" s="41"/>
    </row>
    <row r="436" spans="1:118" s="42" customFormat="1" ht="15.75" customHeight="1" x14ac:dyDescent="0.25">
      <c r="A436" s="35">
        <v>435</v>
      </c>
      <c r="B436" s="35">
        <v>2</v>
      </c>
      <c r="C436" s="36" t="s">
        <v>366</v>
      </c>
      <c r="D436" s="37" t="s">
        <v>373</v>
      </c>
      <c r="E436" s="35">
        <v>0.125</v>
      </c>
      <c r="F436" s="35">
        <v>59.834000000000003</v>
      </c>
      <c r="G436" s="35">
        <v>-92.867000000000004</v>
      </c>
      <c r="H436" s="38">
        <v>453.62808000000001</v>
      </c>
      <c r="I436" s="39">
        <f t="shared" si="19"/>
        <v>360.76107999999999</v>
      </c>
      <c r="J436" s="39">
        <f t="shared" si="18"/>
        <v>4.9930000000000003</v>
      </c>
      <c r="K436" s="3">
        <f t="shared" si="20"/>
        <v>355.76808</v>
      </c>
      <c r="L436" s="40" t="s">
        <v>28</v>
      </c>
      <c r="M436" s="40" t="s">
        <v>29</v>
      </c>
      <c r="N436" s="35"/>
      <c r="O436" s="35"/>
      <c r="P436" s="40" t="s">
        <v>30</v>
      </c>
      <c r="Q436" s="40" t="s">
        <v>34</v>
      </c>
      <c r="R436" s="35"/>
      <c r="S436" s="35"/>
      <c r="T436" s="40" t="s">
        <v>30</v>
      </c>
      <c r="U436" s="40" t="s">
        <v>32</v>
      </c>
      <c r="V436" s="35"/>
      <c r="W436" s="35"/>
      <c r="X436" s="35" t="s">
        <v>30</v>
      </c>
      <c r="Y436" s="35" t="s">
        <v>33</v>
      </c>
      <c r="Z436" s="35"/>
      <c r="AA436" s="35"/>
      <c r="AB436" s="40" t="s">
        <v>30</v>
      </c>
      <c r="AC436" s="40" t="s">
        <v>34</v>
      </c>
      <c r="AD436" s="35"/>
      <c r="AE436" s="35"/>
      <c r="AF436" s="40" t="s">
        <v>35</v>
      </c>
      <c r="AG436" s="40" t="s">
        <v>29</v>
      </c>
      <c r="AH436" s="35"/>
      <c r="AI436" s="35"/>
      <c r="AJ436" s="40" t="s">
        <v>36</v>
      </c>
      <c r="AK436" s="40" t="s">
        <v>37</v>
      </c>
      <c r="AL436" s="35"/>
      <c r="AM436" s="35"/>
      <c r="AN436" s="40" t="s">
        <v>38</v>
      </c>
      <c r="AO436" s="40" t="s">
        <v>39</v>
      </c>
      <c r="AP436" s="35"/>
      <c r="AQ436" s="35"/>
      <c r="AR436" s="40" t="s">
        <v>40</v>
      </c>
      <c r="AS436" s="40" t="s">
        <v>41</v>
      </c>
      <c r="AT436" s="35"/>
      <c r="AU436" s="35"/>
      <c r="AV436" s="35"/>
      <c r="AW436" s="35"/>
      <c r="AX436" s="35"/>
      <c r="AY436" s="35"/>
      <c r="AZ436" s="40" t="s">
        <v>42</v>
      </c>
      <c r="BA436" s="40" t="s">
        <v>39</v>
      </c>
      <c r="BB436" s="35"/>
      <c r="BC436" s="35"/>
      <c r="BD436" s="40" t="s">
        <v>42</v>
      </c>
      <c r="BE436" s="40" t="s">
        <v>33</v>
      </c>
      <c r="BF436" s="35"/>
      <c r="BG436" s="35"/>
      <c r="BH436" s="40" t="s">
        <v>42</v>
      </c>
      <c r="BI436" s="40" t="s">
        <v>39</v>
      </c>
      <c r="BJ436" s="35"/>
      <c r="BK436" s="41"/>
      <c r="BL436" s="40" t="s">
        <v>43</v>
      </c>
      <c r="BM436" s="40" t="s">
        <v>44</v>
      </c>
      <c r="BN436" s="35"/>
      <c r="BO436" s="35"/>
      <c r="BP436" s="40" t="s">
        <v>45</v>
      </c>
      <c r="BQ436" s="40" t="s">
        <v>44</v>
      </c>
      <c r="BR436" s="35"/>
      <c r="BS436" s="35"/>
      <c r="BT436" s="40" t="s">
        <v>46</v>
      </c>
      <c r="BU436" s="40" t="s">
        <v>47</v>
      </c>
      <c r="BV436" s="35"/>
      <c r="BW436" s="35"/>
      <c r="BX436" s="40" t="s">
        <v>46</v>
      </c>
      <c r="BY436" s="40" t="s">
        <v>41</v>
      </c>
      <c r="BZ436" s="35"/>
      <c r="CA436" s="35"/>
      <c r="CB436" s="40" t="s">
        <v>46</v>
      </c>
      <c r="CC436" s="40" t="s">
        <v>48</v>
      </c>
      <c r="CD436" s="35"/>
      <c r="CE436" s="35"/>
      <c r="CF436" s="40" t="s">
        <v>46</v>
      </c>
      <c r="CG436" s="40" t="s">
        <v>48</v>
      </c>
      <c r="CH436" s="35"/>
      <c r="CI436" s="35"/>
      <c r="CJ436" s="40" t="s">
        <v>46</v>
      </c>
      <c r="CK436" s="40" t="s">
        <v>39</v>
      </c>
      <c r="CL436" s="35"/>
      <c r="CM436" s="35"/>
      <c r="CN436" s="40" t="s">
        <v>49</v>
      </c>
      <c r="CO436" s="40" t="s">
        <v>39</v>
      </c>
      <c r="CP436" s="35"/>
      <c r="CQ436" s="35"/>
      <c r="CR436" s="40" t="s">
        <v>50</v>
      </c>
      <c r="CS436" s="40" t="s">
        <v>51</v>
      </c>
      <c r="CT436" s="35"/>
      <c r="CU436" s="35"/>
      <c r="CV436" s="40" t="s">
        <v>50</v>
      </c>
      <c r="CW436" s="40" t="s">
        <v>39</v>
      </c>
      <c r="CX436" s="35">
        <v>1</v>
      </c>
      <c r="CY436" s="35">
        <v>2.379</v>
      </c>
      <c r="CZ436" s="40" t="s">
        <v>50</v>
      </c>
      <c r="DA436" s="40" t="s">
        <v>39</v>
      </c>
      <c r="DB436" s="35"/>
      <c r="DC436" s="35"/>
      <c r="DD436" s="40" t="s">
        <v>59</v>
      </c>
      <c r="DE436" s="40" t="s">
        <v>60</v>
      </c>
      <c r="DF436" s="35"/>
      <c r="DG436" s="35"/>
      <c r="DH436" s="40" t="s">
        <v>52</v>
      </c>
      <c r="DI436" s="40" t="s">
        <v>53</v>
      </c>
      <c r="DJ436" s="35"/>
      <c r="DK436" s="35"/>
      <c r="DL436" s="40" t="s">
        <v>31</v>
      </c>
      <c r="DM436" s="41">
        <v>2.6139999999999999</v>
      </c>
      <c r="DN436" s="42" t="s">
        <v>518</v>
      </c>
    </row>
    <row r="437" spans="1:118" s="42" customFormat="1" ht="15.75" customHeight="1" x14ac:dyDescent="0.25">
      <c r="A437" s="35">
        <v>436</v>
      </c>
      <c r="B437" s="35">
        <v>2</v>
      </c>
      <c r="C437" s="36" t="s">
        <v>367</v>
      </c>
      <c r="D437" s="37" t="s">
        <v>373</v>
      </c>
      <c r="E437" s="35">
        <v>1696.5029999999999</v>
      </c>
      <c r="F437" s="35">
        <v>163.59200000000001</v>
      </c>
      <c r="G437" s="35">
        <v>1318.059</v>
      </c>
      <c r="H437" s="38">
        <v>651.84659999999997</v>
      </c>
      <c r="I437" s="39">
        <f t="shared" si="19"/>
        <v>1969.9056</v>
      </c>
      <c r="J437" s="39">
        <f t="shared" si="18"/>
        <v>9.3189999999999991</v>
      </c>
      <c r="K437" s="3">
        <f t="shared" si="20"/>
        <v>1960.5866000000001</v>
      </c>
      <c r="L437" s="40" t="s">
        <v>28</v>
      </c>
      <c r="M437" s="40" t="s">
        <v>29</v>
      </c>
      <c r="N437" s="35"/>
      <c r="O437" s="35"/>
      <c r="P437" s="40" t="s">
        <v>30</v>
      </c>
      <c r="Q437" s="40" t="s">
        <v>34</v>
      </c>
      <c r="R437" s="35"/>
      <c r="S437" s="35"/>
      <c r="T437" s="40" t="s">
        <v>30</v>
      </c>
      <c r="U437" s="40" t="s">
        <v>32</v>
      </c>
      <c r="V437" s="35"/>
      <c r="W437" s="35"/>
      <c r="X437" s="35" t="s">
        <v>30</v>
      </c>
      <c r="Y437" s="35" t="s">
        <v>33</v>
      </c>
      <c r="Z437" s="35"/>
      <c r="AA437" s="35"/>
      <c r="AB437" s="40" t="s">
        <v>30</v>
      </c>
      <c r="AC437" s="40" t="s">
        <v>34</v>
      </c>
      <c r="AD437" s="35"/>
      <c r="AE437" s="35"/>
      <c r="AF437" s="40" t="s">
        <v>35</v>
      </c>
      <c r="AG437" s="40" t="s">
        <v>29</v>
      </c>
      <c r="AH437" s="35"/>
      <c r="AI437" s="35"/>
      <c r="AJ437" s="40" t="s">
        <v>36</v>
      </c>
      <c r="AK437" s="40" t="s">
        <v>37</v>
      </c>
      <c r="AL437" s="35"/>
      <c r="AM437" s="35"/>
      <c r="AN437" s="40" t="s">
        <v>38</v>
      </c>
      <c r="AO437" s="40" t="s">
        <v>39</v>
      </c>
      <c r="AP437" s="35"/>
      <c r="AQ437" s="35"/>
      <c r="AR437" s="40" t="s">
        <v>40</v>
      </c>
      <c r="AS437" s="40" t="s">
        <v>41</v>
      </c>
      <c r="AT437" s="35"/>
      <c r="AU437" s="35"/>
      <c r="AV437" s="35"/>
      <c r="AW437" s="35"/>
      <c r="AX437" s="35"/>
      <c r="AY437" s="35"/>
      <c r="AZ437" s="40" t="s">
        <v>42</v>
      </c>
      <c r="BA437" s="40" t="s">
        <v>39</v>
      </c>
      <c r="BB437" s="35"/>
      <c r="BC437" s="35"/>
      <c r="BD437" s="40" t="s">
        <v>42</v>
      </c>
      <c r="BE437" s="40" t="s">
        <v>33</v>
      </c>
      <c r="BF437" s="35"/>
      <c r="BG437" s="35"/>
      <c r="BH437" s="40" t="s">
        <v>42</v>
      </c>
      <c r="BI437" s="40" t="s">
        <v>39</v>
      </c>
      <c r="BJ437" s="35"/>
      <c r="BK437" s="41"/>
      <c r="BL437" s="40" t="s">
        <v>43</v>
      </c>
      <c r="BM437" s="40" t="s">
        <v>44</v>
      </c>
      <c r="BN437" s="35"/>
      <c r="BO437" s="35"/>
      <c r="BP437" s="40" t="s">
        <v>45</v>
      </c>
      <c r="BQ437" s="40" t="s">
        <v>44</v>
      </c>
      <c r="BR437" s="35"/>
      <c r="BS437" s="35"/>
      <c r="BT437" s="40" t="s">
        <v>46</v>
      </c>
      <c r="BU437" s="40" t="s">
        <v>47</v>
      </c>
      <c r="BV437" s="35"/>
      <c r="BW437" s="35"/>
      <c r="BX437" s="40" t="s">
        <v>46</v>
      </c>
      <c r="BY437" s="40" t="s">
        <v>41</v>
      </c>
      <c r="BZ437" s="35"/>
      <c r="CA437" s="35"/>
      <c r="CB437" s="40" t="s">
        <v>46</v>
      </c>
      <c r="CC437" s="40" t="s">
        <v>48</v>
      </c>
      <c r="CD437" s="35"/>
      <c r="CE437" s="35"/>
      <c r="CF437" s="40" t="s">
        <v>46</v>
      </c>
      <c r="CG437" s="40" t="s">
        <v>48</v>
      </c>
      <c r="CH437" s="35"/>
      <c r="CI437" s="35"/>
      <c r="CJ437" s="40" t="s">
        <v>46</v>
      </c>
      <c r="CK437" s="40" t="s">
        <v>39</v>
      </c>
      <c r="CL437" s="35">
        <v>1</v>
      </c>
      <c r="CM437" s="35">
        <v>4.0140000000000002</v>
      </c>
      <c r="CN437" s="40" t="s">
        <v>49</v>
      </c>
      <c r="CO437" s="40" t="s">
        <v>39</v>
      </c>
      <c r="CP437" s="35"/>
      <c r="CQ437" s="35"/>
      <c r="CR437" s="40" t="s">
        <v>50</v>
      </c>
      <c r="CS437" s="40" t="s">
        <v>51</v>
      </c>
      <c r="CT437" s="35"/>
      <c r="CU437" s="35"/>
      <c r="CV437" s="40" t="s">
        <v>50</v>
      </c>
      <c r="CW437" s="40" t="s">
        <v>39</v>
      </c>
      <c r="CX437" s="35"/>
      <c r="CY437" s="35"/>
      <c r="CZ437" s="40" t="s">
        <v>50</v>
      </c>
      <c r="DA437" s="40" t="s">
        <v>39</v>
      </c>
      <c r="DB437" s="35"/>
      <c r="DC437" s="35"/>
      <c r="DD437" s="40" t="s">
        <v>59</v>
      </c>
      <c r="DE437" s="40" t="s">
        <v>60</v>
      </c>
      <c r="DF437" s="35"/>
      <c r="DG437" s="35"/>
      <c r="DH437" s="40" t="s">
        <v>52</v>
      </c>
      <c r="DI437" s="40" t="s">
        <v>53</v>
      </c>
      <c r="DJ437" s="35"/>
      <c r="DK437" s="35"/>
      <c r="DL437" s="40" t="s">
        <v>31</v>
      </c>
      <c r="DM437" s="41">
        <v>5.3049999999999997</v>
      </c>
      <c r="DN437" s="42" t="s">
        <v>518</v>
      </c>
    </row>
    <row r="438" spans="1:118" ht="15.75" customHeight="1" x14ac:dyDescent="0.25">
      <c r="A438" s="6">
        <v>437</v>
      </c>
      <c r="B438" s="6">
        <v>2</v>
      </c>
      <c r="C438" s="9" t="s">
        <v>505</v>
      </c>
      <c r="D438" s="8" t="s">
        <v>373</v>
      </c>
      <c r="E438" s="6">
        <v>123.84</v>
      </c>
      <c r="F438" s="6">
        <v>15.413</v>
      </c>
      <c r="G438" s="6">
        <v>108.42700000000001</v>
      </c>
      <c r="H438" s="10">
        <v>77.339759999999998</v>
      </c>
      <c r="I438" s="3">
        <f t="shared" si="19"/>
        <v>185.76676</v>
      </c>
      <c r="J438" s="3">
        <f t="shared" si="18"/>
        <v>0</v>
      </c>
      <c r="K438" s="3">
        <f t="shared" si="20"/>
        <v>185.76676</v>
      </c>
      <c r="L438" s="1" t="s">
        <v>28</v>
      </c>
      <c r="M438" s="1" t="s">
        <v>29</v>
      </c>
      <c r="N438" s="6"/>
      <c r="O438" s="6"/>
      <c r="P438" s="1" t="s">
        <v>30</v>
      </c>
      <c r="Q438" s="1" t="s">
        <v>34</v>
      </c>
      <c r="R438" s="6"/>
      <c r="S438" s="6"/>
      <c r="T438" s="1" t="s">
        <v>30</v>
      </c>
      <c r="U438" s="1" t="s">
        <v>32</v>
      </c>
      <c r="V438" s="6"/>
      <c r="W438" s="6"/>
      <c r="X438" s="6" t="s">
        <v>30</v>
      </c>
      <c r="Y438" s="6" t="s">
        <v>33</v>
      </c>
      <c r="Z438" s="6"/>
      <c r="AA438" s="6"/>
      <c r="AB438" s="1" t="s">
        <v>30</v>
      </c>
      <c r="AC438" s="1" t="s">
        <v>34</v>
      </c>
      <c r="AD438" s="6"/>
      <c r="AE438" s="6"/>
      <c r="AF438" s="1" t="s">
        <v>35</v>
      </c>
      <c r="AG438" s="1" t="s">
        <v>29</v>
      </c>
      <c r="AH438" s="6"/>
      <c r="AI438" s="6"/>
      <c r="AJ438" s="1" t="s">
        <v>36</v>
      </c>
      <c r="AK438" s="1" t="s">
        <v>37</v>
      </c>
      <c r="AL438" s="6"/>
      <c r="AM438" s="6"/>
      <c r="AN438" s="1" t="s">
        <v>38</v>
      </c>
      <c r="AO438" s="1" t="s">
        <v>39</v>
      </c>
      <c r="AP438" s="6"/>
      <c r="AQ438" s="6"/>
      <c r="AR438" s="1" t="s">
        <v>40</v>
      </c>
      <c r="AS438" s="1" t="s">
        <v>41</v>
      </c>
      <c r="AT438" s="6"/>
      <c r="AU438" s="6"/>
      <c r="AV438" s="6"/>
      <c r="AW438" s="6"/>
      <c r="AX438" s="6"/>
      <c r="AY438" s="6"/>
      <c r="AZ438" s="1" t="s">
        <v>42</v>
      </c>
      <c r="BA438" s="1" t="s">
        <v>39</v>
      </c>
      <c r="BB438" s="6"/>
      <c r="BC438" s="6"/>
      <c r="BD438" s="1" t="s">
        <v>42</v>
      </c>
      <c r="BE438" s="1" t="s">
        <v>33</v>
      </c>
      <c r="BF438" s="6"/>
      <c r="BG438" s="6"/>
      <c r="BH438" s="1" t="s">
        <v>42</v>
      </c>
      <c r="BI438" s="1" t="s">
        <v>39</v>
      </c>
      <c r="BJ438" s="6"/>
      <c r="BK438" s="11"/>
      <c r="BL438" s="1" t="s">
        <v>43</v>
      </c>
      <c r="BM438" s="1" t="s">
        <v>44</v>
      </c>
      <c r="BN438" s="6"/>
      <c r="BO438" s="6"/>
      <c r="BP438" s="1" t="s">
        <v>45</v>
      </c>
      <c r="BQ438" s="1" t="s">
        <v>44</v>
      </c>
      <c r="BR438" s="6"/>
      <c r="BS438" s="6"/>
      <c r="BT438" s="1" t="s">
        <v>46</v>
      </c>
      <c r="BU438" s="1" t="s">
        <v>47</v>
      </c>
      <c r="BV438" s="6"/>
      <c r="BW438" s="6"/>
      <c r="BX438" s="1" t="s">
        <v>46</v>
      </c>
      <c r="BY438" s="1" t="s">
        <v>41</v>
      </c>
      <c r="BZ438" s="6"/>
      <c r="CA438" s="6"/>
      <c r="CB438" s="1" t="s">
        <v>46</v>
      </c>
      <c r="CC438" s="1" t="s">
        <v>48</v>
      </c>
      <c r="CD438" s="6"/>
      <c r="CE438" s="6"/>
      <c r="CF438" s="1" t="s">
        <v>46</v>
      </c>
      <c r="CG438" s="1" t="s">
        <v>48</v>
      </c>
      <c r="CH438" s="6"/>
      <c r="CI438" s="6"/>
      <c r="CJ438" s="1" t="s">
        <v>46</v>
      </c>
      <c r="CK438" s="1" t="s">
        <v>39</v>
      </c>
      <c r="CL438" s="6"/>
      <c r="CM438" s="6"/>
      <c r="CN438" s="1" t="s">
        <v>49</v>
      </c>
      <c r="CO438" s="1" t="s">
        <v>39</v>
      </c>
      <c r="CP438" s="6"/>
      <c r="CQ438" s="6"/>
      <c r="CR438" s="1" t="s">
        <v>50</v>
      </c>
      <c r="CS438" s="1" t="s">
        <v>51</v>
      </c>
      <c r="CT438" s="6"/>
      <c r="CU438" s="6"/>
      <c r="CV438" s="1" t="s">
        <v>50</v>
      </c>
      <c r="CW438" s="1" t="s">
        <v>39</v>
      </c>
      <c r="CX438" s="6"/>
      <c r="CY438" s="6"/>
      <c r="CZ438" s="1" t="s">
        <v>50</v>
      </c>
      <c r="DA438" s="1" t="s">
        <v>39</v>
      </c>
      <c r="DB438" s="6"/>
      <c r="DC438" s="6"/>
      <c r="DD438" s="1" t="s">
        <v>59</v>
      </c>
      <c r="DE438" s="1" t="s">
        <v>60</v>
      </c>
      <c r="DF438" s="6"/>
      <c r="DG438" s="6"/>
      <c r="DH438" s="1" t="s">
        <v>52</v>
      </c>
      <c r="DI438" s="1" t="s">
        <v>53</v>
      </c>
      <c r="DJ438" s="6"/>
      <c r="DK438" s="6"/>
      <c r="DL438" s="1" t="s">
        <v>31</v>
      </c>
      <c r="DM438" s="11"/>
    </row>
    <row r="439" spans="1:118" ht="15.75" customHeight="1" x14ac:dyDescent="0.25">
      <c r="A439" s="6">
        <v>438</v>
      </c>
      <c r="B439" s="6">
        <v>2</v>
      </c>
      <c r="C439" s="9" t="s">
        <v>506</v>
      </c>
      <c r="D439" s="8" t="s">
        <v>373</v>
      </c>
      <c r="E439" s="6">
        <v>129.96899999999999</v>
      </c>
      <c r="F439" s="6">
        <v>9.2870000000000008</v>
      </c>
      <c r="G439" s="6">
        <v>120.682</v>
      </c>
      <c r="H439" s="10">
        <v>85.155000000000001</v>
      </c>
      <c r="I439" s="3">
        <f t="shared" si="19"/>
        <v>205.83699999999999</v>
      </c>
      <c r="J439" s="3">
        <f t="shared" si="18"/>
        <v>0</v>
      </c>
      <c r="K439" s="3">
        <f t="shared" si="20"/>
        <v>205.83699999999999</v>
      </c>
      <c r="L439" s="1" t="s">
        <v>28</v>
      </c>
      <c r="M439" s="1" t="s">
        <v>29</v>
      </c>
      <c r="N439" s="6"/>
      <c r="O439" s="6"/>
      <c r="P439" s="1" t="s">
        <v>30</v>
      </c>
      <c r="Q439" s="1" t="s">
        <v>34</v>
      </c>
      <c r="R439" s="6"/>
      <c r="S439" s="6"/>
      <c r="T439" s="1" t="s">
        <v>30</v>
      </c>
      <c r="U439" s="1" t="s">
        <v>32</v>
      </c>
      <c r="V439" s="6"/>
      <c r="W439" s="6"/>
      <c r="X439" s="6" t="s">
        <v>30</v>
      </c>
      <c r="Y439" s="6" t="s">
        <v>33</v>
      </c>
      <c r="Z439" s="6"/>
      <c r="AA439" s="6"/>
      <c r="AB439" s="1" t="s">
        <v>30</v>
      </c>
      <c r="AC439" s="1" t="s">
        <v>34</v>
      </c>
      <c r="AD439" s="6"/>
      <c r="AE439" s="6"/>
      <c r="AF439" s="1" t="s">
        <v>35</v>
      </c>
      <c r="AG439" s="1" t="s">
        <v>29</v>
      </c>
      <c r="AH439" s="6"/>
      <c r="AI439" s="6"/>
      <c r="AJ439" s="1" t="s">
        <v>36</v>
      </c>
      <c r="AK439" s="1" t="s">
        <v>37</v>
      </c>
      <c r="AL439" s="6"/>
      <c r="AM439" s="6"/>
      <c r="AN439" s="1" t="s">
        <v>38</v>
      </c>
      <c r="AO439" s="1" t="s">
        <v>39</v>
      </c>
      <c r="AP439" s="6"/>
      <c r="AQ439" s="6"/>
      <c r="AR439" s="1" t="s">
        <v>40</v>
      </c>
      <c r="AS439" s="1" t="s">
        <v>41</v>
      </c>
      <c r="AT439" s="6"/>
      <c r="AU439" s="6"/>
      <c r="AV439" s="6"/>
      <c r="AW439" s="6"/>
      <c r="AX439" s="6"/>
      <c r="AY439" s="6"/>
      <c r="AZ439" s="1" t="s">
        <v>42</v>
      </c>
      <c r="BA439" s="1" t="s">
        <v>39</v>
      </c>
      <c r="BB439" s="6"/>
      <c r="BC439" s="6"/>
      <c r="BD439" s="1" t="s">
        <v>42</v>
      </c>
      <c r="BE439" s="1" t="s">
        <v>33</v>
      </c>
      <c r="BF439" s="6"/>
      <c r="BG439" s="6"/>
      <c r="BH439" s="1" t="s">
        <v>42</v>
      </c>
      <c r="BI439" s="1" t="s">
        <v>39</v>
      </c>
      <c r="BJ439" s="6"/>
      <c r="BK439" s="11"/>
      <c r="BL439" s="1" t="s">
        <v>43</v>
      </c>
      <c r="BM439" s="1" t="s">
        <v>44</v>
      </c>
      <c r="BN439" s="6"/>
      <c r="BO439" s="6"/>
      <c r="BP439" s="1" t="s">
        <v>45</v>
      </c>
      <c r="BQ439" s="1" t="s">
        <v>44</v>
      </c>
      <c r="BR439" s="6"/>
      <c r="BS439" s="6"/>
      <c r="BT439" s="1" t="s">
        <v>46</v>
      </c>
      <c r="BU439" s="1" t="s">
        <v>47</v>
      </c>
      <c r="BV439" s="6"/>
      <c r="BW439" s="6"/>
      <c r="BX439" s="1" t="s">
        <v>46</v>
      </c>
      <c r="BY439" s="1" t="s">
        <v>41</v>
      </c>
      <c r="BZ439" s="6"/>
      <c r="CA439" s="6"/>
      <c r="CB439" s="1" t="s">
        <v>46</v>
      </c>
      <c r="CC439" s="1" t="s">
        <v>48</v>
      </c>
      <c r="CD439" s="6"/>
      <c r="CE439" s="6"/>
      <c r="CF439" s="1" t="s">
        <v>46</v>
      </c>
      <c r="CG439" s="1" t="s">
        <v>48</v>
      </c>
      <c r="CH439" s="6"/>
      <c r="CI439" s="6"/>
      <c r="CJ439" s="1" t="s">
        <v>46</v>
      </c>
      <c r="CK439" s="1" t="s">
        <v>39</v>
      </c>
      <c r="CL439" s="6"/>
      <c r="CM439" s="6"/>
      <c r="CN439" s="1" t="s">
        <v>49</v>
      </c>
      <c r="CO439" s="1" t="s">
        <v>39</v>
      </c>
      <c r="CP439" s="6"/>
      <c r="CQ439" s="6"/>
      <c r="CR439" s="1" t="s">
        <v>50</v>
      </c>
      <c r="CS439" s="1" t="s">
        <v>51</v>
      </c>
      <c r="CT439" s="6"/>
      <c r="CU439" s="6"/>
      <c r="CV439" s="1" t="s">
        <v>50</v>
      </c>
      <c r="CW439" s="1" t="s">
        <v>39</v>
      </c>
      <c r="CX439" s="6"/>
      <c r="CY439" s="6"/>
      <c r="CZ439" s="1" t="s">
        <v>50</v>
      </c>
      <c r="DA439" s="1" t="s">
        <v>39</v>
      </c>
      <c r="DB439" s="6"/>
      <c r="DC439" s="6"/>
      <c r="DD439" s="1" t="s">
        <v>59</v>
      </c>
      <c r="DE439" s="1" t="s">
        <v>60</v>
      </c>
      <c r="DF439" s="6"/>
      <c r="DG439" s="6"/>
      <c r="DH439" s="1" t="s">
        <v>52</v>
      </c>
      <c r="DI439" s="1" t="s">
        <v>53</v>
      </c>
      <c r="DJ439" s="6"/>
      <c r="DK439" s="6"/>
      <c r="DL439" s="1" t="s">
        <v>31</v>
      </c>
      <c r="DM439" s="11"/>
    </row>
    <row r="440" spans="1:118" s="42" customFormat="1" ht="15.75" customHeight="1" x14ac:dyDescent="0.25">
      <c r="A440" s="35">
        <v>439</v>
      </c>
      <c r="B440" s="35">
        <v>2</v>
      </c>
      <c r="C440" s="36" t="s">
        <v>368</v>
      </c>
      <c r="D440" s="37" t="s">
        <v>373</v>
      </c>
      <c r="E440" s="35">
        <v>-748.76</v>
      </c>
      <c r="F440" s="35">
        <v>24.414000000000001</v>
      </c>
      <c r="G440" s="35">
        <v>-783.31200000000001</v>
      </c>
      <c r="H440" s="38">
        <v>466.33308</v>
      </c>
      <c r="I440" s="39">
        <f t="shared" si="19"/>
        <v>-316.97892000000002</v>
      </c>
      <c r="J440" s="39">
        <f t="shared" si="18"/>
        <v>6.7910000000000004</v>
      </c>
      <c r="K440" s="3">
        <f t="shared" si="20"/>
        <v>-323.76992000000001</v>
      </c>
      <c r="L440" s="40" t="s">
        <v>28</v>
      </c>
      <c r="M440" s="40" t="s">
        <v>29</v>
      </c>
      <c r="N440" s="35"/>
      <c r="O440" s="35"/>
      <c r="P440" s="40" t="s">
        <v>30</v>
      </c>
      <c r="Q440" s="40" t="s">
        <v>34</v>
      </c>
      <c r="R440" s="35"/>
      <c r="S440" s="35"/>
      <c r="T440" s="40" t="s">
        <v>30</v>
      </c>
      <c r="U440" s="40" t="s">
        <v>32</v>
      </c>
      <c r="V440" s="35"/>
      <c r="W440" s="35"/>
      <c r="X440" s="35" t="s">
        <v>30</v>
      </c>
      <c r="Y440" s="35" t="s">
        <v>33</v>
      </c>
      <c r="Z440" s="35"/>
      <c r="AA440" s="35"/>
      <c r="AB440" s="40" t="s">
        <v>30</v>
      </c>
      <c r="AC440" s="40" t="s">
        <v>34</v>
      </c>
      <c r="AD440" s="35"/>
      <c r="AE440" s="35"/>
      <c r="AF440" s="40" t="s">
        <v>35</v>
      </c>
      <c r="AG440" s="40" t="s">
        <v>29</v>
      </c>
      <c r="AH440" s="35"/>
      <c r="AI440" s="35"/>
      <c r="AJ440" s="40" t="s">
        <v>36</v>
      </c>
      <c r="AK440" s="40" t="s">
        <v>37</v>
      </c>
      <c r="AL440" s="35"/>
      <c r="AM440" s="35"/>
      <c r="AN440" s="40" t="s">
        <v>38</v>
      </c>
      <c r="AO440" s="40" t="s">
        <v>39</v>
      </c>
      <c r="AP440" s="35"/>
      <c r="AQ440" s="35"/>
      <c r="AR440" s="40" t="s">
        <v>40</v>
      </c>
      <c r="AS440" s="40" t="s">
        <v>41</v>
      </c>
      <c r="AT440" s="35"/>
      <c r="AU440" s="35"/>
      <c r="AV440" s="35"/>
      <c r="AW440" s="35"/>
      <c r="AX440" s="35"/>
      <c r="AY440" s="35"/>
      <c r="AZ440" s="40" t="s">
        <v>42</v>
      </c>
      <c r="BA440" s="40" t="s">
        <v>39</v>
      </c>
      <c r="BB440" s="35"/>
      <c r="BC440" s="35"/>
      <c r="BD440" s="40" t="s">
        <v>42</v>
      </c>
      <c r="BE440" s="40" t="s">
        <v>33</v>
      </c>
      <c r="BF440" s="35"/>
      <c r="BG440" s="35"/>
      <c r="BH440" s="40" t="s">
        <v>42</v>
      </c>
      <c r="BI440" s="40" t="s">
        <v>39</v>
      </c>
      <c r="BJ440" s="35"/>
      <c r="BK440" s="41"/>
      <c r="BL440" s="40" t="s">
        <v>43</v>
      </c>
      <c r="BM440" s="40" t="s">
        <v>44</v>
      </c>
      <c r="BN440" s="35"/>
      <c r="BO440" s="35"/>
      <c r="BP440" s="40" t="s">
        <v>45</v>
      </c>
      <c r="BQ440" s="40" t="s">
        <v>44</v>
      </c>
      <c r="BR440" s="35"/>
      <c r="BS440" s="35"/>
      <c r="BT440" s="40" t="s">
        <v>46</v>
      </c>
      <c r="BU440" s="40" t="s">
        <v>47</v>
      </c>
      <c r="BV440" s="35"/>
      <c r="BW440" s="35"/>
      <c r="BX440" s="40" t="s">
        <v>46</v>
      </c>
      <c r="BY440" s="40" t="s">
        <v>41</v>
      </c>
      <c r="BZ440" s="35"/>
      <c r="CA440" s="35"/>
      <c r="CB440" s="40" t="s">
        <v>46</v>
      </c>
      <c r="CC440" s="40" t="s">
        <v>48</v>
      </c>
      <c r="CD440" s="35">
        <v>6.0000000000000001E-3</v>
      </c>
      <c r="CE440" s="35">
        <v>6.7910000000000004</v>
      </c>
      <c r="CF440" s="40" t="s">
        <v>46</v>
      </c>
      <c r="CG440" s="40" t="s">
        <v>48</v>
      </c>
      <c r="CH440" s="35"/>
      <c r="CI440" s="35"/>
      <c r="CJ440" s="40" t="s">
        <v>46</v>
      </c>
      <c r="CK440" s="40" t="s">
        <v>39</v>
      </c>
      <c r="CL440" s="35"/>
      <c r="CM440" s="35"/>
      <c r="CN440" s="40" t="s">
        <v>49</v>
      </c>
      <c r="CO440" s="40" t="s">
        <v>39</v>
      </c>
      <c r="CP440" s="35"/>
      <c r="CQ440" s="35"/>
      <c r="CR440" s="40" t="s">
        <v>50</v>
      </c>
      <c r="CS440" s="40" t="s">
        <v>51</v>
      </c>
      <c r="CT440" s="35"/>
      <c r="CU440" s="35"/>
      <c r="CV440" s="40" t="s">
        <v>50</v>
      </c>
      <c r="CW440" s="40" t="s">
        <v>39</v>
      </c>
      <c r="CX440" s="35"/>
      <c r="CY440" s="35"/>
      <c r="CZ440" s="40" t="s">
        <v>50</v>
      </c>
      <c r="DA440" s="40" t="s">
        <v>39</v>
      </c>
      <c r="DB440" s="35"/>
      <c r="DC440" s="35"/>
      <c r="DD440" s="40" t="s">
        <v>59</v>
      </c>
      <c r="DE440" s="40" t="s">
        <v>60</v>
      </c>
      <c r="DF440" s="35"/>
      <c r="DG440" s="35"/>
      <c r="DH440" s="40" t="s">
        <v>52</v>
      </c>
      <c r="DI440" s="40" t="s">
        <v>53</v>
      </c>
      <c r="DJ440" s="35"/>
      <c r="DK440" s="35"/>
      <c r="DL440" s="40" t="s">
        <v>31</v>
      </c>
      <c r="DM440" s="41"/>
    </row>
    <row r="441" spans="1:118" s="34" customFormat="1" ht="15.75" customHeight="1" x14ac:dyDescent="0.25">
      <c r="A441" s="27">
        <v>440</v>
      </c>
      <c r="B441" s="27">
        <v>2</v>
      </c>
      <c r="C441" s="28" t="s">
        <v>369</v>
      </c>
      <c r="D441" s="29" t="s">
        <v>373</v>
      </c>
      <c r="E441" s="27">
        <v>-36.155999999999999</v>
      </c>
      <c r="F441" s="27">
        <v>114.333</v>
      </c>
      <c r="G441" s="27">
        <v>-168.69800000000001</v>
      </c>
      <c r="H441" s="30">
        <v>107.83188</v>
      </c>
      <c r="I441" s="31">
        <f t="shared" si="19"/>
        <v>-60.866120000000009</v>
      </c>
      <c r="J441" s="31">
        <f t="shared" si="18"/>
        <v>0</v>
      </c>
      <c r="K441" s="3">
        <f t="shared" si="20"/>
        <v>-60.866120000000009</v>
      </c>
      <c r="L441" s="32" t="s">
        <v>28</v>
      </c>
      <c r="M441" s="32" t="s">
        <v>29</v>
      </c>
      <c r="N441" s="27"/>
      <c r="O441" s="27"/>
      <c r="P441" s="32" t="s">
        <v>30</v>
      </c>
      <c r="Q441" s="32" t="s">
        <v>34</v>
      </c>
      <c r="R441" s="27"/>
      <c r="S441" s="27"/>
      <c r="T441" s="32" t="s">
        <v>30</v>
      </c>
      <c r="U441" s="32" t="s">
        <v>32</v>
      </c>
      <c r="V441" s="27"/>
      <c r="W441" s="27"/>
      <c r="X441" s="27" t="s">
        <v>30</v>
      </c>
      <c r="Y441" s="27" t="s">
        <v>33</v>
      </c>
      <c r="Z441" s="27"/>
      <c r="AA441" s="27"/>
      <c r="AB441" s="32" t="s">
        <v>30</v>
      </c>
      <c r="AC441" s="32" t="s">
        <v>34</v>
      </c>
      <c r="AD441" s="27"/>
      <c r="AE441" s="27"/>
      <c r="AF441" s="32" t="s">
        <v>35</v>
      </c>
      <c r="AG441" s="32" t="s">
        <v>29</v>
      </c>
      <c r="AH441" s="27"/>
      <c r="AI441" s="27"/>
      <c r="AJ441" s="32" t="s">
        <v>36</v>
      </c>
      <c r="AK441" s="32" t="s">
        <v>37</v>
      </c>
      <c r="AL441" s="27"/>
      <c r="AM441" s="27"/>
      <c r="AN441" s="32" t="s">
        <v>38</v>
      </c>
      <c r="AO441" s="32" t="s">
        <v>39</v>
      </c>
      <c r="AP441" s="27"/>
      <c r="AQ441" s="27"/>
      <c r="AR441" s="32" t="s">
        <v>40</v>
      </c>
      <c r="AS441" s="32" t="s">
        <v>41</v>
      </c>
      <c r="AT441" s="27"/>
      <c r="AU441" s="27"/>
      <c r="AV441" s="27"/>
      <c r="AW441" s="27"/>
      <c r="AX441" s="27"/>
      <c r="AY441" s="27"/>
      <c r="AZ441" s="32" t="s">
        <v>42</v>
      </c>
      <c r="BA441" s="32" t="s">
        <v>39</v>
      </c>
      <c r="BB441" s="27"/>
      <c r="BC441" s="27"/>
      <c r="BD441" s="32" t="s">
        <v>42</v>
      </c>
      <c r="BE441" s="32" t="s">
        <v>33</v>
      </c>
      <c r="BF441" s="27"/>
      <c r="BG441" s="27"/>
      <c r="BH441" s="32" t="s">
        <v>42</v>
      </c>
      <c r="BI441" s="32" t="s">
        <v>39</v>
      </c>
      <c r="BJ441" s="27"/>
      <c r="BK441" s="33"/>
      <c r="BL441" s="32" t="s">
        <v>43</v>
      </c>
      <c r="BM441" s="32" t="s">
        <v>44</v>
      </c>
      <c r="BN441" s="27"/>
      <c r="BO441" s="27"/>
      <c r="BP441" s="32" t="s">
        <v>45</v>
      </c>
      <c r="BQ441" s="32" t="s">
        <v>44</v>
      </c>
      <c r="BR441" s="27"/>
      <c r="BS441" s="27"/>
      <c r="BT441" s="32" t="s">
        <v>46</v>
      </c>
      <c r="BU441" s="32" t="s">
        <v>47</v>
      </c>
      <c r="BV441" s="27"/>
      <c r="BW441" s="27"/>
      <c r="BX441" s="32" t="s">
        <v>46</v>
      </c>
      <c r="BY441" s="32" t="s">
        <v>41</v>
      </c>
      <c r="BZ441" s="27"/>
      <c r="CA441" s="27"/>
      <c r="CB441" s="32" t="s">
        <v>46</v>
      </c>
      <c r="CC441" s="32" t="s">
        <v>48</v>
      </c>
      <c r="CD441" s="27"/>
      <c r="CE441" s="27"/>
      <c r="CF441" s="32" t="s">
        <v>46</v>
      </c>
      <c r="CG441" s="32" t="s">
        <v>48</v>
      </c>
      <c r="CH441" s="27"/>
      <c r="CI441" s="27"/>
      <c r="CJ441" s="32" t="s">
        <v>46</v>
      </c>
      <c r="CK441" s="32" t="s">
        <v>39</v>
      </c>
      <c r="CL441" s="27"/>
      <c r="CM441" s="27"/>
      <c r="CN441" s="32" t="s">
        <v>49</v>
      </c>
      <c r="CO441" s="32" t="s">
        <v>39</v>
      </c>
      <c r="CP441" s="27"/>
      <c r="CQ441" s="27"/>
      <c r="CR441" s="32" t="s">
        <v>50</v>
      </c>
      <c r="CS441" s="32" t="s">
        <v>51</v>
      </c>
      <c r="CT441" s="27"/>
      <c r="CU441" s="27"/>
      <c r="CV441" s="32" t="s">
        <v>50</v>
      </c>
      <c r="CW441" s="32" t="s">
        <v>39</v>
      </c>
      <c r="CX441" s="27"/>
      <c r="CY441" s="27"/>
      <c r="CZ441" s="32" t="s">
        <v>50</v>
      </c>
      <c r="DA441" s="32" t="s">
        <v>39</v>
      </c>
      <c r="DB441" s="27"/>
      <c r="DC441" s="27"/>
      <c r="DD441" s="32" t="s">
        <v>59</v>
      </c>
      <c r="DE441" s="32" t="s">
        <v>60</v>
      </c>
      <c r="DF441" s="27"/>
      <c r="DG441" s="27"/>
      <c r="DH441" s="32" t="s">
        <v>52</v>
      </c>
      <c r="DI441" s="32" t="s">
        <v>53</v>
      </c>
      <c r="DJ441" s="27"/>
      <c r="DK441" s="27"/>
      <c r="DL441" s="1" t="s">
        <v>31</v>
      </c>
      <c r="DM441" s="33"/>
    </row>
    <row r="442" spans="1:118" s="42" customFormat="1" ht="15.75" customHeight="1" x14ac:dyDescent="0.25">
      <c r="A442" s="35">
        <v>441</v>
      </c>
      <c r="B442" s="35">
        <v>2</v>
      </c>
      <c r="C442" s="36" t="s">
        <v>370</v>
      </c>
      <c r="D442" s="37" t="s">
        <v>373</v>
      </c>
      <c r="E442" s="35">
        <v>428.88499999999999</v>
      </c>
      <c r="F442" s="35">
        <v>89.028000000000006</v>
      </c>
      <c r="G442" s="35">
        <v>322.79000000000002</v>
      </c>
      <c r="H442" s="38">
        <v>169.78955999999999</v>
      </c>
      <c r="I442" s="39">
        <f t="shared" si="19"/>
        <v>492.57956000000001</v>
      </c>
      <c r="J442" s="39">
        <f t="shared" si="18"/>
        <v>1.962</v>
      </c>
      <c r="K442" s="3">
        <f t="shared" si="20"/>
        <v>490.61756000000003</v>
      </c>
      <c r="L442" s="40" t="s">
        <v>28</v>
      </c>
      <c r="M442" s="40" t="s">
        <v>29</v>
      </c>
      <c r="N442" s="35"/>
      <c r="O442" s="35"/>
      <c r="P442" s="40" t="s">
        <v>30</v>
      </c>
      <c r="Q442" s="40" t="s">
        <v>34</v>
      </c>
      <c r="R442" s="35"/>
      <c r="S442" s="35"/>
      <c r="T442" s="40" t="s">
        <v>30</v>
      </c>
      <c r="U442" s="40" t="s">
        <v>32</v>
      </c>
      <c r="V442" s="35"/>
      <c r="W442" s="35"/>
      <c r="X442" s="35" t="s">
        <v>30</v>
      </c>
      <c r="Y442" s="35" t="s">
        <v>33</v>
      </c>
      <c r="Z442" s="35"/>
      <c r="AA442" s="35"/>
      <c r="AB442" s="40" t="s">
        <v>30</v>
      </c>
      <c r="AC442" s="40" t="s">
        <v>34</v>
      </c>
      <c r="AD442" s="35"/>
      <c r="AE442" s="35"/>
      <c r="AF442" s="40" t="s">
        <v>35</v>
      </c>
      <c r="AG442" s="40" t="s">
        <v>29</v>
      </c>
      <c r="AH442" s="35"/>
      <c r="AI442" s="35"/>
      <c r="AJ442" s="40" t="s">
        <v>36</v>
      </c>
      <c r="AK442" s="40" t="s">
        <v>37</v>
      </c>
      <c r="AL442" s="35"/>
      <c r="AM442" s="35"/>
      <c r="AN442" s="40" t="s">
        <v>38</v>
      </c>
      <c r="AO442" s="40" t="s">
        <v>39</v>
      </c>
      <c r="AP442" s="35"/>
      <c r="AQ442" s="35"/>
      <c r="AR442" s="40" t="s">
        <v>40</v>
      </c>
      <c r="AS442" s="40" t="s">
        <v>41</v>
      </c>
      <c r="AT442" s="35"/>
      <c r="AU442" s="35"/>
      <c r="AV442" s="35"/>
      <c r="AW442" s="35"/>
      <c r="AX442" s="35"/>
      <c r="AY442" s="35"/>
      <c r="AZ442" s="40" t="s">
        <v>42</v>
      </c>
      <c r="BA442" s="40" t="s">
        <v>39</v>
      </c>
      <c r="BB442" s="35"/>
      <c r="BC442" s="35"/>
      <c r="BD442" s="40" t="s">
        <v>42</v>
      </c>
      <c r="BE442" s="40" t="s">
        <v>33</v>
      </c>
      <c r="BF442" s="35"/>
      <c r="BG442" s="35"/>
      <c r="BH442" s="40" t="s">
        <v>42</v>
      </c>
      <c r="BI442" s="40" t="s">
        <v>39</v>
      </c>
      <c r="BJ442" s="35"/>
      <c r="BK442" s="41"/>
      <c r="BL442" s="40" t="s">
        <v>43</v>
      </c>
      <c r="BM442" s="40" t="s">
        <v>44</v>
      </c>
      <c r="BN442" s="35"/>
      <c r="BO442" s="35"/>
      <c r="BP442" s="40" t="s">
        <v>45</v>
      </c>
      <c r="BQ442" s="40" t="s">
        <v>44</v>
      </c>
      <c r="BR442" s="35"/>
      <c r="BS442" s="35"/>
      <c r="BT442" s="40" t="s">
        <v>46</v>
      </c>
      <c r="BU442" s="40" t="s">
        <v>47</v>
      </c>
      <c r="BV442" s="35"/>
      <c r="BW442" s="35"/>
      <c r="BX442" s="40" t="s">
        <v>46</v>
      </c>
      <c r="BY442" s="40" t="s">
        <v>41</v>
      </c>
      <c r="BZ442" s="35"/>
      <c r="CA442" s="35"/>
      <c r="CB442" s="40" t="s">
        <v>46</v>
      </c>
      <c r="CC442" s="40" t="s">
        <v>48</v>
      </c>
      <c r="CD442" s="35"/>
      <c r="CE442" s="35"/>
      <c r="CF442" s="40" t="s">
        <v>46</v>
      </c>
      <c r="CG442" s="40" t="s">
        <v>48</v>
      </c>
      <c r="CH442" s="35"/>
      <c r="CI442" s="35"/>
      <c r="CJ442" s="40" t="s">
        <v>46</v>
      </c>
      <c r="CK442" s="40" t="s">
        <v>39</v>
      </c>
      <c r="CL442" s="35"/>
      <c r="CM442" s="35"/>
      <c r="CN442" s="40" t="s">
        <v>49</v>
      </c>
      <c r="CO442" s="40" t="s">
        <v>39</v>
      </c>
      <c r="CP442" s="35"/>
      <c r="CQ442" s="35"/>
      <c r="CR442" s="40" t="s">
        <v>50</v>
      </c>
      <c r="CS442" s="40" t="s">
        <v>51</v>
      </c>
      <c r="CT442" s="35"/>
      <c r="CU442" s="35"/>
      <c r="CV442" s="40" t="s">
        <v>50</v>
      </c>
      <c r="CW442" s="40" t="s">
        <v>39</v>
      </c>
      <c r="CX442" s="35"/>
      <c r="CY442" s="35"/>
      <c r="CZ442" s="40" t="s">
        <v>50</v>
      </c>
      <c r="DA442" s="40" t="s">
        <v>39</v>
      </c>
      <c r="DB442" s="35"/>
      <c r="DC442" s="35"/>
      <c r="DD442" s="40" t="s">
        <v>59</v>
      </c>
      <c r="DE442" s="40" t="s">
        <v>60</v>
      </c>
      <c r="DF442" s="35"/>
      <c r="DG442" s="35"/>
      <c r="DH442" s="40" t="s">
        <v>52</v>
      </c>
      <c r="DI442" s="40" t="s">
        <v>53</v>
      </c>
      <c r="DJ442" s="35"/>
      <c r="DK442" s="35"/>
      <c r="DL442" s="40" t="s">
        <v>31</v>
      </c>
      <c r="DM442" s="41">
        <v>1.962</v>
      </c>
      <c r="DN442" s="42" t="s">
        <v>518</v>
      </c>
    </row>
    <row r="443" spans="1:118" s="34" customFormat="1" ht="15.75" customHeight="1" x14ac:dyDescent="0.25">
      <c r="A443" s="27">
        <v>442</v>
      </c>
      <c r="B443" s="27">
        <v>3</v>
      </c>
      <c r="C443" s="28" t="s">
        <v>371</v>
      </c>
      <c r="D443" s="29" t="s">
        <v>373</v>
      </c>
      <c r="E443" s="27">
        <v>-654.952</v>
      </c>
      <c r="F443" s="27">
        <v>10.968999999999999</v>
      </c>
      <c r="G443" s="27">
        <v>-729.56299999999999</v>
      </c>
      <c r="H443" s="30">
        <v>86.465400000000002</v>
      </c>
      <c r="I443" s="31">
        <f t="shared" si="19"/>
        <v>-643.09759999999994</v>
      </c>
      <c r="J443" s="31">
        <f t="shared" si="18"/>
        <v>0</v>
      </c>
      <c r="K443" s="3">
        <f t="shared" si="20"/>
        <v>-643.09759999999994</v>
      </c>
      <c r="L443" s="32" t="s">
        <v>28</v>
      </c>
      <c r="M443" s="32" t="s">
        <v>29</v>
      </c>
      <c r="N443" s="27"/>
      <c r="O443" s="27"/>
      <c r="P443" s="32" t="s">
        <v>30</v>
      </c>
      <c r="Q443" s="32" t="s">
        <v>34</v>
      </c>
      <c r="R443" s="27"/>
      <c r="S443" s="27"/>
      <c r="T443" s="32" t="s">
        <v>30</v>
      </c>
      <c r="U443" s="32" t="s">
        <v>32</v>
      </c>
      <c r="V443" s="27"/>
      <c r="W443" s="27"/>
      <c r="X443" s="27" t="s">
        <v>30</v>
      </c>
      <c r="Y443" s="27" t="s">
        <v>33</v>
      </c>
      <c r="Z443" s="27"/>
      <c r="AA443" s="27"/>
      <c r="AB443" s="32" t="s">
        <v>30</v>
      </c>
      <c r="AC443" s="32" t="s">
        <v>34</v>
      </c>
      <c r="AD443" s="27"/>
      <c r="AE443" s="27"/>
      <c r="AF443" s="32" t="s">
        <v>35</v>
      </c>
      <c r="AG443" s="32" t="s">
        <v>29</v>
      </c>
      <c r="AH443" s="27"/>
      <c r="AI443" s="27"/>
      <c r="AJ443" s="32" t="s">
        <v>36</v>
      </c>
      <c r="AK443" s="32" t="s">
        <v>37</v>
      </c>
      <c r="AL443" s="27"/>
      <c r="AM443" s="27"/>
      <c r="AN443" s="32" t="s">
        <v>38</v>
      </c>
      <c r="AO443" s="32" t="s">
        <v>39</v>
      </c>
      <c r="AP443" s="27"/>
      <c r="AQ443" s="27"/>
      <c r="AR443" s="32" t="s">
        <v>40</v>
      </c>
      <c r="AS443" s="32" t="s">
        <v>41</v>
      </c>
      <c r="AT443" s="27"/>
      <c r="AU443" s="27"/>
      <c r="AV443" s="27"/>
      <c r="AW443" s="27"/>
      <c r="AX443" s="27"/>
      <c r="AY443" s="27"/>
      <c r="AZ443" s="32" t="s">
        <v>42</v>
      </c>
      <c r="BA443" s="32" t="s">
        <v>39</v>
      </c>
      <c r="BB443" s="27"/>
      <c r="BC443" s="27"/>
      <c r="BD443" s="32" t="s">
        <v>42</v>
      </c>
      <c r="BE443" s="32" t="s">
        <v>33</v>
      </c>
      <c r="BF443" s="27"/>
      <c r="BG443" s="27"/>
      <c r="BH443" s="32" t="s">
        <v>42</v>
      </c>
      <c r="BI443" s="32" t="s">
        <v>39</v>
      </c>
      <c r="BJ443" s="27"/>
      <c r="BK443" s="33"/>
      <c r="BL443" s="32" t="s">
        <v>43</v>
      </c>
      <c r="BM443" s="32" t="s">
        <v>44</v>
      </c>
      <c r="BN443" s="27"/>
      <c r="BO443" s="27"/>
      <c r="BP443" s="32" t="s">
        <v>45</v>
      </c>
      <c r="BQ443" s="32" t="s">
        <v>44</v>
      </c>
      <c r="BR443" s="27"/>
      <c r="BS443" s="27"/>
      <c r="BT443" s="32" t="s">
        <v>46</v>
      </c>
      <c r="BU443" s="32" t="s">
        <v>47</v>
      </c>
      <c r="BV443" s="27"/>
      <c r="BW443" s="27"/>
      <c r="BX443" s="32" t="s">
        <v>46</v>
      </c>
      <c r="BY443" s="32" t="s">
        <v>41</v>
      </c>
      <c r="BZ443" s="27"/>
      <c r="CA443" s="27"/>
      <c r="CB443" s="32" t="s">
        <v>46</v>
      </c>
      <c r="CC443" s="32" t="s">
        <v>48</v>
      </c>
      <c r="CD443" s="27"/>
      <c r="CE443" s="27"/>
      <c r="CF443" s="32" t="s">
        <v>46</v>
      </c>
      <c r="CG443" s="32" t="s">
        <v>48</v>
      </c>
      <c r="CH443" s="27"/>
      <c r="CI443" s="27"/>
      <c r="CJ443" s="32" t="s">
        <v>46</v>
      </c>
      <c r="CK443" s="32" t="s">
        <v>39</v>
      </c>
      <c r="CL443" s="27"/>
      <c r="CM443" s="27"/>
      <c r="CN443" s="32" t="s">
        <v>49</v>
      </c>
      <c r="CO443" s="32" t="s">
        <v>39</v>
      </c>
      <c r="CP443" s="27"/>
      <c r="CQ443" s="27"/>
      <c r="CR443" s="32" t="s">
        <v>50</v>
      </c>
      <c r="CS443" s="32" t="s">
        <v>51</v>
      </c>
      <c r="CT443" s="27"/>
      <c r="CU443" s="27"/>
      <c r="CV443" s="32" t="s">
        <v>50</v>
      </c>
      <c r="CW443" s="32" t="s">
        <v>39</v>
      </c>
      <c r="CX443" s="27"/>
      <c r="CY443" s="27"/>
      <c r="CZ443" s="32" t="s">
        <v>50</v>
      </c>
      <c r="DA443" s="32" t="s">
        <v>39</v>
      </c>
      <c r="DB443" s="27"/>
      <c r="DC443" s="27"/>
      <c r="DD443" s="32" t="s">
        <v>59</v>
      </c>
      <c r="DE443" s="32" t="s">
        <v>60</v>
      </c>
      <c r="DF443" s="27"/>
      <c r="DG443" s="27"/>
      <c r="DH443" s="32" t="s">
        <v>52</v>
      </c>
      <c r="DI443" s="32" t="s">
        <v>53</v>
      </c>
      <c r="DJ443" s="27"/>
      <c r="DK443" s="27"/>
      <c r="DL443" s="1" t="s">
        <v>31</v>
      </c>
      <c r="DM443" s="33"/>
    </row>
    <row r="444" spans="1:118" s="42" customFormat="1" ht="15.75" customHeight="1" x14ac:dyDescent="0.25">
      <c r="A444" s="35">
        <v>443</v>
      </c>
      <c r="B444" s="35">
        <v>3</v>
      </c>
      <c r="C444" s="36" t="s">
        <v>507</v>
      </c>
      <c r="D444" s="37" t="s">
        <v>373</v>
      </c>
      <c r="E444" s="35">
        <v>878.423</v>
      </c>
      <c r="F444" s="35">
        <v>32.334000000000003</v>
      </c>
      <c r="G444" s="35">
        <v>632.03200000000004</v>
      </c>
      <c r="H444" s="38">
        <v>276.80964</v>
      </c>
      <c r="I444" s="39">
        <f t="shared" si="19"/>
        <v>908.8416400000001</v>
      </c>
      <c r="J444" s="39">
        <f t="shared" si="18"/>
        <v>4.827</v>
      </c>
      <c r="K444" s="3">
        <f t="shared" si="20"/>
        <v>904.0146400000001</v>
      </c>
      <c r="L444" s="40" t="s">
        <v>28</v>
      </c>
      <c r="M444" s="40" t="s">
        <v>29</v>
      </c>
      <c r="N444" s="35"/>
      <c r="O444" s="35"/>
      <c r="P444" s="40" t="s">
        <v>30</v>
      </c>
      <c r="Q444" s="40" t="s">
        <v>34</v>
      </c>
      <c r="R444" s="35"/>
      <c r="S444" s="35"/>
      <c r="T444" s="40" t="s">
        <v>30</v>
      </c>
      <c r="U444" s="40" t="s">
        <v>32</v>
      </c>
      <c r="V444" s="35"/>
      <c r="W444" s="35"/>
      <c r="X444" s="35" t="s">
        <v>30</v>
      </c>
      <c r="Y444" s="35" t="s">
        <v>33</v>
      </c>
      <c r="Z444" s="35"/>
      <c r="AA444" s="35"/>
      <c r="AB444" s="40" t="s">
        <v>30</v>
      </c>
      <c r="AC444" s="40" t="s">
        <v>34</v>
      </c>
      <c r="AD444" s="35"/>
      <c r="AE444" s="35"/>
      <c r="AF444" s="40" t="s">
        <v>35</v>
      </c>
      <c r="AG444" s="40" t="s">
        <v>29</v>
      </c>
      <c r="AH444" s="35"/>
      <c r="AI444" s="35"/>
      <c r="AJ444" s="40" t="s">
        <v>36</v>
      </c>
      <c r="AK444" s="40" t="s">
        <v>37</v>
      </c>
      <c r="AL444" s="35"/>
      <c r="AM444" s="35"/>
      <c r="AN444" s="40" t="s">
        <v>38</v>
      </c>
      <c r="AO444" s="40" t="s">
        <v>39</v>
      </c>
      <c r="AP444" s="35"/>
      <c r="AQ444" s="35"/>
      <c r="AR444" s="40" t="s">
        <v>40</v>
      </c>
      <c r="AS444" s="40" t="s">
        <v>41</v>
      </c>
      <c r="AT444" s="35"/>
      <c r="AU444" s="35"/>
      <c r="AV444" s="35"/>
      <c r="AW444" s="35"/>
      <c r="AX444" s="35"/>
      <c r="AY444" s="35"/>
      <c r="AZ444" s="40" t="s">
        <v>42</v>
      </c>
      <c r="BA444" s="40" t="s">
        <v>39</v>
      </c>
      <c r="BB444" s="35"/>
      <c r="BC444" s="35"/>
      <c r="BD444" s="40" t="s">
        <v>42</v>
      </c>
      <c r="BE444" s="40" t="s">
        <v>33</v>
      </c>
      <c r="BF444" s="35"/>
      <c r="BG444" s="35"/>
      <c r="BH444" s="40" t="s">
        <v>42</v>
      </c>
      <c r="BI444" s="40" t="s">
        <v>39</v>
      </c>
      <c r="BJ444" s="35"/>
      <c r="BK444" s="41"/>
      <c r="BL444" s="40" t="s">
        <v>43</v>
      </c>
      <c r="BM444" s="40" t="s">
        <v>44</v>
      </c>
      <c r="BN444" s="35"/>
      <c r="BO444" s="35"/>
      <c r="BP444" s="40" t="s">
        <v>45</v>
      </c>
      <c r="BQ444" s="40" t="s">
        <v>44</v>
      </c>
      <c r="BR444" s="35"/>
      <c r="BS444" s="35"/>
      <c r="BT444" s="40" t="s">
        <v>46</v>
      </c>
      <c r="BU444" s="40" t="s">
        <v>47</v>
      </c>
      <c r="BV444" s="35"/>
      <c r="BW444" s="35"/>
      <c r="BX444" s="40" t="s">
        <v>46</v>
      </c>
      <c r="BY444" s="40" t="s">
        <v>41</v>
      </c>
      <c r="BZ444" s="35"/>
      <c r="CA444" s="35"/>
      <c r="CB444" s="40" t="s">
        <v>46</v>
      </c>
      <c r="CC444" s="40" t="s">
        <v>48</v>
      </c>
      <c r="CD444" s="35"/>
      <c r="CE444" s="35"/>
      <c r="CF444" s="40" t="s">
        <v>46</v>
      </c>
      <c r="CG444" s="40" t="s">
        <v>48</v>
      </c>
      <c r="CH444" s="35"/>
      <c r="CI444" s="35"/>
      <c r="CJ444" s="40" t="s">
        <v>46</v>
      </c>
      <c r="CK444" s="40" t="s">
        <v>39</v>
      </c>
      <c r="CL444" s="35"/>
      <c r="CM444" s="35"/>
      <c r="CN444" s="40" t="s">
        <v>49</v>
      </c>
      <c r="CO444" s="40" t="s">
        <v>39</v>
      </c>
      <c r="CP444" s="35"/>
      <c r="CQ444" s="35"/>
      <c r="CR444" s="40" t="s">
        <v>50</v>
      </c>
      <c r="CS444" s="40" t="s">
        <v>51</v>
      </c>
      <c r="CT444" s="35"/>
      <c r="CU444" s="35"/>
      <c r="CV444" s="40" t="s">
        <v>50</v>
      </c>
      <c r="CW444" s="40" t="s">
        <v>39</v>
      </c>
      <c r="CX444" s="35"/>
      <c r="CY444" s="35"/>
      <c r="CZ444" s="40" t="s">
        <v>50</v>
      </c>
      <c r="DA444" s="40" t="s">
        <v>39</v>
      </c>
      <c r="DB444" s="35"/>
      <c r="DC444" s="35"/>
      <c r="DD444" s="40" t="s">
        <v>59</v>
      </c>
      <c r="DE444" s="40" t="s">
        <v>60</v>
      </c>
      <c r="DF444" s="35"/>
      <c r="DG444" s="35"/>
      <c r="DH444" s="40" t="s">
        <v>52</v>
      </c>
      <c r="DI444" s="40" t="s">
        <v>53</v>
      </c>
      <c r="DJ444" s="35"/>
      <c r="DK444" s="35"/>
      <c r="DL444" s="40" t="s">
        <v>31</v>
      </c>
      <c r="DM444" s="41">
        <v>4.827</v>
      </c>
      <c r="DN444" s="42" t="s">
        <v>518</v>
      </c>
    </row>
    <row r="445" spans="1:118" s="42" customFormat="1" ht="15.75" customHeight="1" x14ac:dyDescent="0.25">
      <c r="A445" s="35">
        <v>444</v>
      </c>
      <c r="B445" s="35">
        <v>3</v>
      </c>
      <c r="C445" s="36" t="s">
        <v>508</v>
      </c>
      <c r="D445" s="37" t="s">
        <v>373</v>
      </c>
      <c r="E445" s="35">
        <v>861.47</v>
      </c>
      <c r="F445" s="35">
        <v>6.508</v>
      </c>
      <c r="G445" s="35">
        <v>704.94600000000003</v>
      </c>
      <c r="H445" s="38">
        <v>274.94423999999998</v>
      </c>
      <c r="I445" s="39">
        <f t="shared" si="19"/>
        <v>979.89023999999995</v>
      </c>
      <c r="J445" s="39">
        <f t="shared" si="18"/>
        <v>15.440000000000001</v>
      </c>
      <c r="K445" s="3">
        <f t="shared" si="20"/>
        <v>964.45023999999989</v>
      </c>
      <c r="L445" s="40" t="s">
        <v>28</v>
      </c>
      <c r="M445" s="40" t="s">
        <v>29</v>
      </c>
      <c r="N445" s="35"/>
      <c r="O445" s="35"/>
      <c r="P445" s="40" t="s">
        <v>30</v>
      </c>
      <c r="Q445" s="40" t="s">
        <v>34</v>
      </c>
      <c r="R445" s="35"/>
      <c r="S445" s="35"/>
      <c r="T445" s="40" t="s">
        <v>30</v>
      </c>
      <c r="U445" s="40" t="s">
        <v>32</v>
      </c>
      <c r="V445" s="35"/>
      <c r="W445" s="35"/>
      <c r="X445" s="35" t="s">
        <v>30</v>
      </c>
      <c r="Y445" s="35" t="s">
        <v>33</v>
      </c>
      <c r="Z445" s="35"/>
      <c r="AA445" s="35"/>
      <c r="AB445" s="40" t="s">
        <v>30</v>
      </c>
      <c r="AC445" s="40" t="s">
        <v>34</v>
      </c>
      <c r="AD445" s="35"/>
      <c r="AE445" s="35"/>
      <c r="AF445" s="40" t="s">
        <v>35</v>
      </c>
      <c r="AG445" s="40" t="s">
        <v>29</v>
      </c>
      <c r="AH445" s="35"/>
      <c r="AI445" s="35"/>
      <c r="AJ445" s="40" t="s">
        <v>36</v>
      </c>
      <c r="AK445" s="40" t="s">
        <v>37</v>
      </c>
      <c r="AL445" s="35"/>
      <c r="AM445" s="35"/>
      <c r="AN445" s="40" t="s">
        <v>38</v>
      </c>
      <c r="AO445" s="40" t="s">
        <v>39</v>
      </c>
      <c r="AP445" s="35"/>
      <c r="AQ445" s="35"/>
      <c r="AR445" s="40" t="s">
        <v>40</v>
      </c>
      <c r="AS445" s="40" t="s">
        <v>41</v>
      </c>
      <c r="AT445" s="35"/>
      <c r="AU445" s="35"/>
      <c r="AV445" s="35"/>
      <c r="AW445" s="35"/>
      <c r="AX445" s="35"/>
      <c r="AY445" s="35"/>
      <c r="AZ445" s="40" t="s">
        <v>42</v>
      </c>
      <c r="BA445" s="40" t="s">
        <v>39</v>
      </c>
      <c r="BB445" s="35"/>
      <c r="BC445" s="35"/>
      <c r="BD445" s="40" t="s">
        <v>42</v>
      </c>
      <c r="BE445" s="40" t="s">
        <v>33</v>
      </c>
      <c r="BF445" s="35">
        <v>1</v>
      </c>
      <c r="BG445" s="35">
        <v>15.031000000000001</v>
      </c>
      <c r="BH445" s="40" t="s">
        <v>42</v>
      </c>
      <c r="BI445" s="40" t="s">
        <v>39</v>
      </c>
      <c r="BJ445" s="35"/>
      <c r="BK445" s="41"/>
      <c r="BL445" s="40" t="s">
        <v>43</v>
      </c>
      <c r="BM445" s="40" t="s">
        <v>44</v>
      </c>
      <c r="BN445" s="35"/>
      <c r="BO445" s="35"/>
      <c r="BP445" s="40" t="s">
        <v>45</v>
      </c>
      <c r="BQ445" s="40" t="s">
        <v>44</v>
      </c>
      <c r="BR445" s="35"/>
      <c r="BS445" s="35"/>
      <c r="BT445" s="40" t="s">
        <v>46</v>
      </c>
      <c r="BU445" s="40" t="s">
        <v>47</v>
      </c>
      <c r="BV445" s="35"/>
      <c r="BW445" s="35"/>
      <c r="BX445" s="40" t="s">
        <v>46</v>
      </c>
      <c r="BY445" s="40" t="s">
        <v>41</v>
      </c>
      <c r="BZ445" s="35"/>
      <c r="CA445" s="35"/>
      <c r="CB445" s="40" t="s">
        <v>46</v>
      </c>
      <c r="CC445" s="40" t="s">
        <v>48</v>
      </c>
      <c r="CD445" s="35"/>
      <c r="CE445" s="35"/>
      <c r="CF445" s="40" t="s">
        <v>46</v>
      </c>
      <c r="CG445" s="40" t="s">
        <v>48</v>
      </c>
      <c r="CH445" s="35"/>
      <c r="CI445" s="35"/>
      <c r="CJ445" s="40" t="s">
        <v>46</v>
      </c>
      <c r="CK445" s="40" t="s">
        <v>39</v>
      </c>
      <c r="CL445" s="35"/>
      <c r="CM445" s="35"/>
      <c r="CN445" s="40" t="s">
        <v>49</v>
      </c>
      <c r="CO445" s="40" t="s">
        <v>39</v>
      </c>
      <c r="CP445" s="35"/>
      <c r="CQ445" s="35"/>
      <c r="CR445" s="40" t="s">
        <v>50</v>
      </c>
      <c r="CS445" s="40" t="s">
        <v>51</v>
      </c>
      <c r="CT445" s="35"/>
      <c r="CU445" s="35"/>
      <c r="CV445" s="40" t="s">
        <v>50</v>
      </c>
      <c r="CW445" s="40" t="s">
        <v>39</v>
      </c>
      <c r="CX445" s="35"/>
      <c r="CY445" s="35"/>
      <c r="CZ445" s="40" t="s">
        <v>50</v>
      </c>
      <c r="DA445" s="40" t="s">
        <v>39</v>
      </c>
      <c r="DB445" s="35"/>
      <c r="DC445" s="35"/>
      <c r="DD445" s="40" t="s">
        <v>59</v>
      </c>
      <c r="DE445" s="40" t="s">
        <v>60</v>
      </c>
      <c r="DF445" s="35"/>
      <c r="DG445" s="35"/>
      <c r="DH445" s="40" t="s">
        <v>52</v>
      </c>
      <c r="DI445" s="40" t="s">
        <v>53</v>
      </c>
      <c r="DJ445" s="35"/>
      <c r="DK445" s="35"/>
      <c r="DL445" s="40" t="s">
        <v>31</v>
      </c>
      <c r="DM445" s="41">
        <v>0.40899999999999997</v>
      </c>
      <c r="DN445" s="42" t="s">
        <v>519</v>
      </c>
    </row>
    <row r="446" spans="1:118" ht="15.75" customHeight="1" x14ac:dyDescent="0.25">
      <c r="A446" s="6">
        <v>445</v>
      </c>
      <c r="B446" s="6">
        <v>3</v>
      </c>
      <c r="C446" s="9" t="s">
        <v>509</v>
      </c>
      <c r="D446" s="8" t="s">
        <v>373</v>
      </c>
      <c r="E446" s="6">
        <v>735.20600000000002</v>
      </c>
      <c r="F446" s="6">
        <v>1.226</v>
      </c>
      <c r="G446" s="6">
        <v>733.98</v>
      </c>
      <c r="H446" s="10">
        <v>247.99127999999999</v>
      </c>
      <c r="I446" s="3">
        <f t="shared" si="19"/>
        <v>981.97127999999998</v>
      </c>
      <c r="J446" s="3">
        <f t="shared" si="18"/>
        <v>0</v>
      </c>
      <c r="K446" s="3">
        <f t="shared" si="20"/>
        <v>981.97127999999998</v>
      </c>
      <c r="L446" s="1" t="s">
        <v>28</v>
      </c>
      <c r="M446" s="1" t="s">
        <v>29</v>
      </c>
      <c r="N446" s="6"/>
      <c r="O446" s="6"/>
      <c r="P446" s="1" t="s">
        <v>30</v>
      </c>
      <c r="Q446" s="1" t="s">
        <v>34</v>
      </c>
      <c r="R446" s="6"/>
      <c r="S446" s="6"/>
      <c r="T446" s="1" t="s">
        <v>30</v>
      </c>
      <c r="U446" s="1" t="s">
        <v>32</v>
      </c>
      <c r="V446" s="6"/>
      <c r="W446" s="6"/>
      <c r="X446" s="6" t="s">
        <v>30</v>
      </c>
      <c r="Y446" s="6" t="s">
        <v>33</v>
      </c>
      <c r="Z446" s="6"/>
      <c r="AA446" s="6"/>
      <c r="AB446" s="1" t="s">
        <v>30</v>
      </c>
      <c r="AC446" s="1" t="s">
        <v>34</v>
      </c>
      <c r="AD446" s="6"/>
      <c r="AE446" s="6"/>
      <c r="AF446" s="1" t="s">
        <v>35</v>
      </c>
      <c r="AG446" s="1" t="s">
        <v>29</v>
      </c>
      <c r="AH446" s="6"/>
      <c r="AI446" s="6"/>
      <c r="AJ446" s="1" t="s">
        <v>36</v>
      </c>
      <c r="AK446" s="1" t="s">
        <v>37</v>
      </c>
      <c r="AL446" s="6"/>
      <c r="AM446" s="6"/>
      <c r="AN446" s="1" t="s">
        <v>38</v>
      </c>
      <c r="AO446" s="1" t="s">
        <v>39</v>
      </c>
      <c r="AP446" s="6"/>
      <c r="AQ446" s="6"/>
      <c r="AR446" s="1" t="s">
        <v>40</v>
      </c>
      <c r="AS446" s="1" t="s">
        <v>41</v>
      </c>
      <c r="AT446" s="6"/>
      <c r="AU446" s="6"/>
      <c r="AV446" s="6"/>
      <c r="AW446" s="6"/>
      <c r="AX446" s="6"/>
      <c r="AY446" s="6"/>
      <c r="AZ446" s="1" t="s">
        <v>42</v>
      </c>
      <c r="BA446" s="1" t="s">
        <v>39</v>
      </c>
      <c r="BB446" s="6"/>
      <c r="BC446" s="6"/>
      <c r="BD446" s="1" t="s">
        <v>42</v>
      </c>
      <c r="BE446" s="1" t="s">
        <v>33</v>
      </c>
      <c r="BF446" s="6"/>
      <c r="BG446" s="6"/>
      <c r="BH446" s="1" t="s">
        <v>42</v>
      </c>
      <c r="BI446" s="1" t="s">
        <v>39</v>
      </c>
      <c r="BJ446" s="6"/>
      <c r="BK446" s="11"/>
      <c r="BL446" s="1" t="s">
        <v>43</v>
      </c>
      <c r="BM446" s="1" t="s">
        <v>44</v>
      </c>
      <c r="BN446" s="6"/>
      <c r="BO446" s="6"/>
      <c r="BP446" s="1" t="s">
        <v>45</v>
      </c>
      <c r="BQ446" s="1" t="s">
        <v>44</v>
      </c>
      <c r="BR446" s="6"/>
      <c r="BS446" s="6"/>
      <c r="BT446" s="1" t="s">
        <v>46</v>
      </c>
      <c r="BU446" s="1" t="s">
        <v>47</v>
      </c>
      <c r="BV446" s="6"/>
      <c r="BW446" s="6"/>
      <c r="BX446" s="1" t="s">
        <v>46</v>
      </c>
      <c r="BY446" s="1" t="s">
        <v>41</v>
      </c>
      <c r="BZ446" s="6"/>
      <c r="CA446" s="6"/>
      <c r="CB446" s="1" t="s">
        <v>46</v>
      </c>
      <c r="CC446" s="1" t="s">
        <v>48</v>
      </c>
      <c r="CD446" s="6"/>
      <c r="CE446" s="6"/>
      <c r="CF446" s="1" t="s">
        <v>46</v>
      </c>
      <c r="CG446" s="1" t="s">
        <v>48</v>
      </c>
      <c r="CH446" s="6"/>
      <c r="CI446" s="6"/>
      <c r="CJ446" s="1" t="s">
        <v>46</v>
      </c>
      <c r="CK446" s="1" t="s">
        <v>39</v>
      </c>
      <c r="CL446" s="6"/>
      <c r="CM446" s="6"/>
      <c r="CN446" s="1" t="s">
        <v>49</v>
      </c>
      <c r="CO446" s="1" t="s">
        <v>39</v>
      </c>
      <c r="CP446" s="6"/>
      <c r="CQ446" s="6"/>
      <c r="CR446" s="1" t="s">
        <v>50</v>
      </c>
      <c r="CS446" s="1" t="s">
        <v>51</v>
      </c>
      <c r="CT446" s="6"/>
      <c r="CU446" s="6"/>
      <c r="CV446" s="1" t="s">
        <v>50</v>
      </c>
      <c r="CW446" s="1" t="s">
        <v>39</v>
      </c>
      <c r="CX446" s="6"/>
      <c r="CY446" s="6"/>
      <c r="CZ446" s="1" t="s">
        <v>50</v>
      </c>
      <c r="DA446" s="1" t="s">
        <v>39</v>
      </c>
      <c r="DB446" s="6"/>
      <c r="DC446" s="6"/>
      <c r="DD446" s="1" t="s">
        <v>59</v>
      </c>
      <c r="DE446" s="1" t="s">
        <v>60</v>
      </c>
      <c r="DF446" s="6"/>
      <c r="DG446" s="6"/>
      <c r="DH446" s="1" t="s">
        <v>52</v>
      </c>
      <c r="DI446" s="1" t="s">
        <v>53</v>
      </c>
      <c r="DJ446" s="6"/>
      <c r="DK446" s="6"/>
      <c r="DL446" s="1" t="s">
        <v>31</v>
      </c>
      <c r="DM446" s="11"/>
    </row>
    <row r="447" spans="1:118" ht="15.75" x14ac:dyDescent="0.25">
      <c r="A447" s="6"/>
      <c r="B447" s="6"/>
      <c r="C447" s="6"/>
      <c r="D447" s="6"/>
      <c r="E447" s="6"/>
      <c r="F447" s="6"/>
      <c r="G447" s="6"/>
      <c r="H447" s="26">
        <f>SUM(H2:H446)</f>
        <v>71666.816279999985</v>
      </c>
      <c r="I447" s="26"/>
      <c r="J447" s="26">
        <f>SUBTOTAL(9,J2:J446)</f>
        <v>2137.3689999999992</v>
      </c>
      <c r="K447" s="26"/>
      <c r="L447" s="26"/>
      <c r="M447" s="26"/>
      <c r="N447" s="26">
        <f>SUM(N2:N446)</f>
        <v>2E-3</v>
      </c>
      <c r="O447" s="26">
        <f t="shared" ref="O447:BZ447" si="21">SUM(O2:O446)</f>
        <v>8.5559999999999992</v>
      </c>
      <c r="P447" s="26"/>
      <c r="Q447" s="26"/>
      <c r="R447" s="26">
        <f t="shared" si="21"/>
        <v>0</v>
      </c>
      <c r="S447" s="26">
        <f t="shared" si="21"/>
        <v>0</v>
      </c>
      <c r="T447" s="26"/>
      <c r="U447" s="26"/>
      <c r="V447" s="26">
        <f t="shared" si="21"/>
        <v>0</v>
      </c>
      <c r="W447" s="26">
        <f t="shared" si="21"/>
        <v>0</v>
      </c>
      <c r="X447" s="26"/>
      <c r="Y447" s="26"/>
      <c r="Z447" s="26">
        <f t="shared" si="21"/>
        <v>0</v>
      </c>
      <c r="AA447" s="26">
        <f t="shared" si="21"/>
        <v>0</v>
      </c>
      <c r="AB447" s="26"/>
      <c r="AC447" s="26"/>
      <c r="AD447" s="26">
        <f t="shared" si="21"/>
        <v>5</v>
      </c>
      <c r="AE447" s="26">
        <f t="shared" si="21"/>
        <v>42.070999999999998</v>
      </c>
      <c r="AF447" s="26"/>
      <c r="AG447" s="26"/>
      <c r="AH447" s="26">
        <f>SUM(AH2:AH446)</f>
        <v>0</v>
      </c>
      <c r="AI447" s="26">
        <f>SUM(AI2:AI446)</f>
        <v>0</v>
      </c>
      <c r="AJ447" s="26"/>
      <c r="AK447" s="26"/>
      <c r="AL447" s="26">
        <f t="shared" si="21"/>
        <v>0.60799999999999998</v>
      </c>
      <c r="AM447" s="26">
        <f t="shared" si="21"/>
        <v>1298.0489999999998</v>
      </c>
      <c r="AN447" s="26"/>
      <c r="AO447" s="26"/>
      <c r="AP447" s="26">
        <f t="shared" si="21"/>
        <v>0</v>
      </c>
      <c r="AQ447" s="26">
        <f t="shared" si="21"/>
        <v>0</v>
      </c>
      <c r="AR447" s="26"/>
      <c r="AS447" s="26"/>
      <c r="AT447" s="26">
        <f t="shared" si="21"/>
        <v>0</v>
      </c>
      <c r="AU447" s="26">
        <f t="shared" si="21"/>
        <v>0</v>
      </c>
      <c r="AV447" s="26">
        <f t="shared" si="21"/>
        <v>0</v>
      </c>
      <c r="AW447" s="26">
        <f t="shared" si="21"/>
        <v>0</v>
      </c>
      <c r="AX447" s="26">
        <f t="shared" si="21"/>
        <v>0</v>
      </c>
      <c r="AY447" s="26">
        <f t="shared" si="21"/>
        <v>0</v>
      </c>
      <c r="AZ447" s="26"/>
      <c r="BA447" s="26"/>
      <c r="BB447" s="26">
        <f t="shared" si="21"/>
        <v>2</v>
      </c>
      <c r="BC447" s="26">
        <f t="shared" si="21"/>
        <v>12.956</v>
      </c>
      <c r="BD447" s="26"/>
      <c r="BE447" s="26"/>
      <c r="BF447" s="26">
        <f t="shared" si="21"/>
        <v>1</v>
      </c>
      <c r="BG447" s="26">
        <f t="shared" si="21"/>
        <v>15.031000000000001</v>
      </c>
      <c r="BH447" s="26"/>
      <c r="BI447" s="26"/>
      <c r="BJ447" s="26">
        <f t="shared" si="21"/>
        <v>7</v>
      </c>
      <c r="BK447" s="26">
        <f t="shared" si="21"/>
        <v>101.679</v>
      </c>
      <c r="BL447" s="26"/>
      <c r="BM447" s="26"/>
      <c r="BN447" s="26">
        <f t="shared" si="21"/>
        <v>1.4E-2</v>
      </c>
      <c r="BO447" s="26">
        <f t="shared" si="21"/>
        <v>4.8519999999999994</v>
      </c>
      <c r="BP447" s="26"/>
      <c r="BQ447" s="26"/>
      <c r="BR447" s="26">
        <f t="shared" si="21"/>
        <v>0</v>
      </c>
      <c r="BS447" s="26">
        <f t="shared" si="21"/>
        <v>0</v>
      </c>
      <c r="BT447" s="26"/>
      <c r="BU447" s="26"/>
      <c r="BV447" s="26">
        <f t="shared" si="21"/>
        <v>0</v>
      </c>
      <c r="BW447" s="26">
        <f t="shared" si="21"/>
        <v>0</v>
      </c>
      <c r="BX447" s="26"/>
      <c r="BY447" s="26"/>
      <c r="BZ447" s="26">
        <f t="shared" si="21"/>
        <v>0.11899999999999999</v>
      </c>
      <c r="CA447" s="26">
        <f t="shared" ref="CA447:DM447" si="22">SUM(CA2:CA446)</f>
        <v>153.99300000000002</v>
      </c>
      <c r="CB447" s="26"/>
      <c r="CC447" s="26"/>
      <c r="CD447" s="26">
        <f t="shared" si="22"/>
        <v>0.151</v>
      </c>
      <c r="CE447" s="26">
        <f t="shared" si="22"/>
        <v>182.917</v>
      </c>
      <c r="CF447" s="26"/>
      <c r="CG447" s="26"/>
      <c r="CH447" s="26">
        <f t="shared" si="22"/>
        <v>1.8000000000000002E-2</v>
      </c>
      <c r="CI447" s="26">
        <f t="shared" si="22"/>
        <v>13.097999999999999</v>
      </c>
      <c r="CJ447" s="26"/>
      <c r="CK447" s="26"/>
      <c r="CL447" s="26">
        <f t="shared" si="22"/>
        <v>1</v>
      </c>
      <c r="CM447" s="26">
        <f t="shared" si="22"/>
        <v>4.0140000000000002</v>
      </c>
      <c r="CN447" s="26"/>
      <c r="CO447" s="26"/>
      <c r="CP447" s="26">
        <f t="shared" si="22"/>
        <v>32</v>
      </c>
      <c r="CQ447" s="26">
        <f t="shared" si="22"/>
        <v>19.274000000000001</v>
      </c>
      <c r="CR447" s="26"/>
      <c r="CS447" s="26"/>
      <c r="CT447" s="26">
        <f t="shared" si="22"/>
        <v>8.7000000000000008E-2</v>
      </c>
      <c r="CU447" s="26">
        <f t="shared" si="22"/>
        <v>14.684999999999999</v>
      </c>
      <c r="CV447" s="26"/>
      <c r="CW447" s="26"/>
      <c r="CX447" s="26">
        <f t="shared" si="22"/>
        <v>81</v>
      </c>
      <c r="CY447" s="26">
        <f t="shared" si="22"/>
        <v>69.034000000000034</v>
      </c>
      <c r="CZ447" s="26"/>
      <c r="DA447" s="26"/>
      <c r="DB447" s="26">
        <f t="shared" si="22"/>
        <v>2</v>
      </c>
      <c r="DC447" s="26">
        <f t="shared" si="22"/>
        <v>5.7039999999999997</v>
      </c>
      <c r="DD447" s="26"/>
      <c r="DE447" s="26"/>
      <c r="DF447" s="26">
        <f t="shared" si="22"/>
        <v>0</v>
      </c>
      <c r="DG447" s="26">
        <f t="shared" si="22"/>
        <v>0</v>
      </c>
      <c r="DH447" s="26"/>
      <c r="DI447" s="26"/>
      <c r="DJ447" s="26">
        <f t="shared" si="22"/>
        <v>0</v>
      </c>
      <c r="DK447" s="26">
        <f t="shared" si="22"/>
        <v>0</v>
      </c>
      <c r="DL447" s="26"/>
      <c r="DM447" s="26">
        <f t="shared" si="22"/>
        <v>191.45599999999996</v>
      </c>
    </row>
    <row r="448" spans="1:118" x14ac:dyDescent="0.25">
      <c r="J448" s="4"/>
      <c r="K448" s="4"/>
    </row>
    <row r="449" spans="3:120" x14ac:dyDescent="0.25">
      <c r="J449" s="4"/>
      <c r="K449" s="4"/>
    </row>
    <row r="450" spans="3:120" x14ac:dyDescent="0.25">
      <c r="I450" s="4"/>
      <c r="J450" s="4"/>
      <c r="K450" s="4"/>
      <c r="M450" s="4"/>
      <c r="O450" s="4"/>
    </row>
    <row r="451" spans="3:120" x14ac:dyDescent="0.25">
      <c r="I451" s="4"/>
      <c r="DP451" s="4"/>
    </row>
    <row r="452" spans="3:120" x14ac:dyDescent="0.25">
      <c r="C452" s="12"/>
      <c r="D452" s="12"/>
      <c r="E452" s="12"/>
      <c r="F452" s="12"/>
      <c r="G452" s="12"/>
    </row>
    <row r="453" spans="3:120" x14ac:dyDescent="0.25">
      <c r="C453" s="12"/>
      <c r="D453" s="12"/>
      <c r="E453" s="12"/>
      <c r="F453" s="12"/>
      <c r="G453" s="12"/>
    </row>
    <row r="454" spans="3:120" x14ac:dyDescent="0.25">
      <c r="C454" s="12"/>
      <c r="D454" s="12"/>
      <c r="E454" s="12"/>
      <c r="F454" s="12"/>
      <c r="G454" s="12"/>
    </row>
    <row r="455" spans="3:120" x14ac:dyDescent="0.25">
      <c r="C455" s="12"/>
      <c r="D455" s="12"/>
      <c r="E455" s="12"/>
      <c r="F455" s="12"/>
      <c r="G455" s="12"/>
    </row>
    <row r="456" spans="3:120" x14ac:dyDescent="0.25">
      <c r="C456" s="12"/>
      <c r="D456" s="12"/>
      <c r="E456" s="12"/>
      <c r="F456" s="12"/>
      <c r="G456" s="12"/>
    </row>
    <row r="457" spans="3:120" x14ac:dyDescent="0.25">
      <c r="C457" s="12"/>
      <c r="D457" s="12"/>
      <c r="E457" s="12"/>
      <c r="F457" s="12"/>
      <c r="G457" s="12"/>
    </row>
    <row r="458" spans="3:120" x14ac:dyDescent="0.25">
      <c r="C458" s="12"/>
      <c r="D458" s="12"/>
      <c r="E458" s="12"/>
      <c r="F458" s="12"/>
      <c r="G458" s="12"/>
    </row>
    <row r="459" spans="3:120" x14ac:dyDescent="0.25">
      <c r="C459" s="12"/>
      <c r="D459" s="12"/>
      <c r="E459" s="12"/>
      <c r="F459" s="12"/>
      <c r="G459" s="12"/>
    </row>
    <row r="460" spans="3:120" x14ac:dyDescent="0.25">
      <c r="C460" s="12"/>
      <c r="D460" s="12"/>
      <c r="E460" s="12"/>
      <c r="F460" s="12"/>
      <c r="G460" s="12"/>
    </row>
  </sheetData>
  <autoFilter ref="A1:DM446"/>
  <pageMargins left="0" right="0" top="0.74803149606299213" bottom="0.74803149606299213" header="0.31496062992125984" footer="0.31496062992125984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60"/>
  <sheetViews>
    <sheetView workbookViewId="0">
      <pane ySplit="1" topLeftCell="A437" activePane="bottomLeft" state="frozen"/>
      <selection pane="bottomLeft" activeCell="D9" sqref="D9"/>
    </sheetView>
  </sheetViews>
  <sheetFormatPr defaultRowHeight="15" x14ac:dyDescent="0.25"/>
  <cols>
    <col min="1" max="1" width="6.85546875" customWidth="1"/>
    <col min="2" max="2" width="8.5703125" customWidth="1"/>
    <col min="3" max="3" width="43.85546875" customWidth="1"/>
    <col min="4" max="4" width="11.5703125" customWidth="1"/>
    <col min="5" max="5" width="9.140625" customWidth="1"/>
    <col min="6" max="7" width="10.5703125" customWidth="1"/>
    <col min="8" max="8" width="14.140625" style="4" customWidth="1"/>
    <col min="9" max="9" width="14.7109375" customWidth="1"/>
    <col min="10" max="11" width="11.5703125" customWidth="1"/>
    <col min="12" max="12" width="9.140625" customWidth="1"/>
    <col min="13" max="13" width="11.140625" customWidth="1"/>
    <col min="14" max="14" width="9.140625" customWidth="1"/>
    <col min="15" max="15" width="10.5703125" customWidth="1"/>
    <col min="16" max="22" width="9.140625" customWidth="1"/>
    <col min="23" max="23" width="14.140625" customWidth="1"/>
    <col min="24" max="34" width="9.140625" customWidth="1"/>
    <col min="35" max="35" width="15.5703125" customWidth="1"/>
    <col min="36" max="36" width="9.140625" customWidth="1"/>
    <col min="37" max="37" width="10.5703125" customWidth="1"/>
    <col min="38" max="38" width="9.140625" customWidth="1"/>
    <col min="39" max="39" width="10.7109375" customWidth="1"/>
    <col min="40" max="47" width="9.140625" customWidth="1"/>
    <col min="48" max="48" width="13.7109375" customWidth="1"/>
    <col min="49" max="58" width="9.140625" customWidth="1"/>
    <col min="59" max="59" width="11.42578125" customWidth="1"/>
    <col min="60" max="62" width="9.140625" customWidth="1"/>
    <col min="63" max="63" width="10.7109375" style="4" customWidth="1"/>
    <col min="64" max="66" width="9.140625" customWidth="1"/>
    <col min="67" max="67" width="10.5703125" customWidth="1"/>
    <col min="68" max="68" width="9.140625" customWidth="1"/>
    <col min="69" max="69" width="12.7109375" customWidth="1"/>
    <col min="70" max="71" width="9.140625" customWidth="1"/>
    <col min="72" max="72" width="10.7109375" customWidth="1"/>
    <col min="73" max="74" width="9.140625" customWidth="1"/>
    <col min="75" max="75" width="9.28515625" customWidth="1"/>
    <col min="76" max="76" width="11.7109375" customWidth="1"/>
    <col min="77" max="78" width="9.140625" customWidth="1"/>
    <col min="79" max="79" width="12.140625" customWidth="1"/>
    <col min="80" max="80" width="11.140625" customWidth="1"/>
    <col min="81" max="86" width="9.140625" customWidth="1"/>
    <col min="87" max="87" width="16.140625" customWidth="1"/>
    <col min="88" max="98" width="9.140625" customWidth="1"/>
    <col min="99" max="99" width="12" customWidth="1"/>
    <col min="100" max="101" width="9.140625" customWidth="1"/>
    <col min="102" max="102" width="10" customWidth="1"/>
    <col min="103" max="103" width="11" customWidth="1"/>
    <col min="104" max="107" width="9.140625" customWidth="1"/>
    <col min="108" max="108" width="10.42578125" customWidth="1"/>
    <col min="109" max="111" width="9.140625" customWidth="1"/>
    <col min="112" max="112" width="9" customWidth="1"/>
    <col min="113" max="116" width="9.140625" customWidth="1"/>
    <col min="117" max="117" width="12.7109375" style="4" customWidth="1"/>
  </cols>
  <sheetData>
    <row r="1" spans="1:117" ht="191.25" x14ac:dyDescent="0.25">
      <c r="A1" s="13" t="s">
        <v>56</v>
      </c>
      <c r="B1" s="13" t="s">
        <v>57</v>
      </c>
      <c r="C1" s="14" t="s">
        <v>0</v>
      </c>
      <c r="D1" s="15" t="s">
        <v>372</v>
      </c>
      <c r="E1" s="14" t="s">
        <v>510</v>
      </c>
      <c r="F1" s="14" t="s">
        <v>384</v>
      </c>
      <c r="G1" s="14" t="s">
        <v>515</v>
      </c>
      <c r="H1" s="16" t="s">
        <v>61</v>
      </c>
      <c r="I1" s="16" t="s">
        <v>516</v>
      </c>
      <c r="J1" s="16" t="s">
        <v>526</v>
      </c>
      <c r="K1" s="16" t="s">
        <v>527</v>
      </c>
      <c r="L1" s="17"/>
      <c r="M1" s="17"/>
      <c r="N1" s="17" t="s">
        <v>1</v>
      </c>
      <c r="O1" s="17" t="s">
        <v>2</v>
      </c>
      <c r="P1" s="17"/>
      <c r="Q1" s="17"/>
      <c r="R1" s="17" t="s">
        <v>1</v>
      </c>
      <c r="S1" s="17" t="s">
        <v>3</v>
      </c>
      <c r="T1" s="17"/>
      <c r="U1" s="17"/>
      <c r="V1" s="17" t="s">
        <v>4</v>
      </c>
      <c r="W1" s="17" t="s">
        <v>5</v>
      </c>
      <c r="X1" s="17"/>
      <c r="Y1" s="17"/>
      <c r="Z1" s="18" t="s">
        <v>1</v>
      </c>
      <c r="AA1" s="17" t="s">
        <v>6</v>
      </c>
      <c r="AB1" s="6"/>
      <c r="AC1" s="17"/>
      <c r="AD1" s="17" t="s">
        <v>1</v>
      </c>
      <c r="AE1" s="17" t="s">
        <v>7</v>
      </c>
      <c r="AF1" s="19"/>
      <c r="AG1" s="19"/>
      <c r="AH1" s="19" t="s">
        <v>8</v>
      </c>
      <c r="AI1" s="19" t="s">
        <v>9</v>
      </c>
      <c r="AJ1" s="19"/>
      <c r="AK1" s="19"/>
      <c r="AL1" s="19" t="s">
        <v>1</v>
      </c>
      <c r="AM1" s="19" t="s">
        <v>10</v>
      </c>
      <c r="AN1" s="19"/>
      <c r="AO1" s="19"/>
      <c r="AP1" s="19" t="s">
        <v>1</v>
      </c>
      <c r="AQ1" s="19" t="s">
        <v>11</v>
      </c>
      <c r="AR1" s="19"/>
      <c r="AS1" s="19"/>
      <c r="AT1" s="20" t="s">
        <v>1</v>
      </c>
      <c r="AU1" s="20" t="s">
        <v>12</v>
      </c>
      <c r="AV1" s="20"/>
      <c r="AW1" s="20"/>
      <c r="AX1" s="20" t="s">
        <v>1</v>
      </c>
      <c r="AY1" s="20" t="s">
        <v>13</v>
      </c>
      <c r="AZ1" s="19"/>
      <c r="BA1" s="19"/>
      <c r="BB1" s="19" t="s">
        <v>1</v>
      </c>
      <c r="BC1" s="19" t="s">
        <v>14</v>
      </c>
      <c r="BD1" s="19"/>
      <c r="BE1" s="19"/>
      <c r="BF1" s="19" t="s">
        <v>1</v>
      </c>
      <c r="BG1" s="19" t="s">
        <v>521</v>
      </c>
      <c r="BH1" s="19"/>
      <c r="BI1" s="19"/>
      <c r="BJ1" s="20" t="s">
        <v>1</v>
      </c>
      <c r="BK1" s="21" t="s">
        <v>16</v>
      </c>
      <c r="BL1" s="19"/>
      <c r="BM1" s="19"/>
      <c r="BN1" s="20" t="s">
        <v>1</v>
      </c>
      <c r="BO1" s="20" t="s">
        <v>17</v>
      </c>
      <c r="BP1" s="19"/>
      <c r="BQ1" s="19"/>
      <c r="BR1" s="20" t="s">
        <v>1</v>
      </c>
      <c r="BS1" s="20" t="s">
        <v>18</v>
      </c>
      <c r="BT1" s="20"/>
      <c r="BU1" s="20"/>
      <c r="BV1" s="20" t="s">
        <v>1</v>
      </c>
      <c r="BW1" s="20" t="s">
        <v>19</v>
      </c>
      <c r="BX1" s="20"/>
      <c r="BY1" s="20"/>
      <c r="BZ1" s="20" t="s">
        <v>1</v>
      </c>
      <c r="CA1" s="20" t="s">
        <v>20</v>
      </c>
      <c r="CB1" s="20"/>
      <c r="CC1" s="20"/>
      <c r="CD1" s="20" t="s">
        <v>1</v>
      </c>
      <c r="CE1" s="20" t="s">
        <v>21</v>
      </c>
      <c r="CF1" s="20"/>
      <c r="CG1" s="20"/>
      <c r="CH1" s="20" t="s">
        <v>1</v>
      </c>
      <c r="CI1" s="20" t="s">
        <v>22</v>
      </c>
      <c r="CJ1" s="20"/>
      <c r="CK1" s="20"/>
      <c r="CL1" s="20" t="s">
        <v>1</v>
      </c>
      <c r="CM1" s="20" t="s">
        <v>23</v>
      </c>
      <c r="CN1" s="20"/>
      <c r="CO1" s="20"/>
      <c r="CP1" s="20" t="s">
        <v>1</v>
      </c>
      <c r="CQ1" s="20" t="s">
        <v>24</v>
      </c>
      <c r="CR1" s="20"/>
      <c r="CS1" s="20"/>
      <c r="CT1" s="20" t="s">
        <v>1</v>
      </c>
      <c r="CU1" s="20" t="s">
        <v>25</v>
      </c>
      <c r="CV1" s="20"/>
      <c r="CW1" s="20"/>
      <c r="CX1" s="20" t="s">
        <v>1</v>
      </c>
      <c r="CY1" s="20" t="s">
        <v>26</v>
      </c>
      <c r="CZ1" s="20"/>
      <c r="DA1" s="20"/>
      <c r="DB1" s="20" t="s">
        <v>1</v>
      </c>
      <c r="DC1" s="20" t="s">
        <v>27</v>
      </c>
      <c r="DD1" s="22"/>
      <c r="DE1" s="22"/>
      <c r="DF1" s="23" t="s">
        <v>1</v>
      </c>
      <c r="DG1" s="24" t="s">
        <v>58</v>
      </c>
      <c r="DH1" s="22"/>
      <c r="DI1" s="22"/>
      <c r="DJ1" s="22" t="s">
        <v>1</v>
      </c>
      <c r="DK1" s="22" t="s">
        <v>55</v>
      </c>
      <c r="DL1" s="22"/>
      <c r="DM1" s="21" t="s">
        <v>54</v>
      </c>
    </row>
    <row r="2" spans="1:117" s="12" customFormat="1" ht="13.5" customHeight="1" x14ac:dyDescent="0.25">
      <c r="A2" s="6">
        <v>1</v>
      </c>
      <c r="B2" s="6">
        <v>3</v>
      </c>
      <c r="C2" s="9" t="s">
        <v>62</v>
      </c>
      <c r="D2" s="8" t="s">
        <v>373</v>
      </c>
      <c r="E2" s="8">
        <v>1136.56</v>
      </c>
      <c r="F2" s="5">
        <v>17.3</v>
      </c>
      <c r="G2" s="5">
        <v>1119.26</v>
      </c>
      <c r="H2" s="10">
        <v>341.95092</v>
      </c>
      <c r="I2" s="3">
        <f>(G2+H2)</f>
        <v>1461.21092</v>
      </c>
      <c r="J2" s="3">
        <f t="shared" ref="J2:J65" si="0">O2+S2+W2+AA2+AE2+AI2+AM2+AQ2+AU2+AY2+BC2+BG2+BK2+BO2+BS2+BW2+CA2+CE2+CI2+CM2+CQ2+CU2+CY2+DC2+DG2+DK2+DM2</f>
        <v>0</v>
      </c>
      <c r="K2" s="3">
        <f>I2-J2</f>
        <v>1461.21092</v>
      </c>
      <c r="L2" s="1" t="s">
        <v>28</v>
      </c>
      <c r="M2" s="1" t="s">
        <v>29</v>
      </c>
      <c r="N2" s="1"/>
      <c r="O2" s="1"/>
      <c r="P2" s="1" t="s">
        <v>30</v>
      </c>
      <c r="Q2" s="1" t="s">
        <v>34</v>
      </c>
      <c r="R2" s="1"/>
      <c r="S2" s="1"/>
      <c r="T2" s="1" t="s">
        <v>30</v>
      </c>
      <c r="U2" s="1" t="s">
        <v>32</v>
      </c>
      <c r="V2" s="6"/>
      <c r="W2" s="6"/>
      <c r="X2" s="6" t="s">
        <v>30</v>
      </c>
      <c r="Y2" s="6" t="s">
        <v>33</v>
      </c>
      <c r="Z2" s="6"/>
      <c r="AA2" s="6"/>
      <c r="AB2" s="1" t="s">
        <v>30</v>
      </c>
      <c r="AC2" s="1" t="s">
        <v>34</v>
      </c>
      <c r="AD2" s="1"/>
      <c r="AE2" s="1"/>
      <c r="AF2" s="1" t="s">
        <v>35</v>
      </c>
      <c r="AG2" s="1" t="s">
        <v>29</v>
      </c>
      <c r="AH2" s="1"/>
      <c r="AI2" s="1"/>
      <c r="AJ2" s="1" t="s">
        <v>36</v>
      </c>
      <c r="AK2" s="1" t="s">
        <v>37</v>
      </c>
      <c r="AL2" s="1"/>
      <c r="AM2" s="1"/>
      <c r="AN2" s="1" t="s">
        <v>38</v>
      </c>
      <c r="AO2" s="1" t="s">
        <v>39</v>
      </c>
      <c r="AP2" s="1"/>
      <c r="AQ2" s="1"/>
      <c r="AR2" s="1" t="s">
        <v>40</v>
      </c>
      <c r="AS2" s="1" t="s">
        <v>41</v>
      </c>
      <c r="AT2" s="1"/>
      <c r="AU2" s="1"/>
      <c r="AV2" s="2" t="s">
        <v>40</v>
      </c>
      <c r="AW2" s="1" t="s">
        <v>33</v>
      </c>
      <c r="AX2" s="1"/>
      <c r="AY2" s="1"/>
      <c r="AZ2" s="1" t="s">
        <v>42</v>
      </c>
      <c r="BA2" s="1" t="s">
        <v>39</v>
      </c>
      <c r="BB2" s="1"/>
      <c r="BC2" s="1"/>
      <c r="BD2" s="1" t="s">
        <v>42</v>
      </c>
      <c r="BE2" s="1" t="s">
        <v>33</v>
      </c>
      <c r="BF2" s="1"/>
      <c r="BG2" s="1"/>
      <c r="BH2" s="1" t="s">
        <v>42</v>
      </c>
      <c r="BI2" s="1" t="s">
        <v>39</v>
      </c>
      <c r="BJ2" s="1"/>
      <c r="BK2" s="7"/>
      <c r="BL2" s="1" t="s">
        <v>43</v>
      </c>
      <c r="BM2" s="1" t="s">
        <v>44</v>
      </c>
      <c r="BN2" s="1"/>
      <c r="BO2" s="1"/>
      <c r="BP2" s="1" t="s">
        <v>45</v>
      </c>
      <c r="BQ2" s="1" t="s">
        <v>44</v>
      </c>
      <c r="BR2" s="1"/>
      <c r="BS2" s="1"/>
      <c r="BT2" s="1" t="s">
        <v>46</v>
      </c>
      <c r="BU2" s="1" t="s">
        <v>47</v>
      </c>
      <c r="BV2" s="1"/>
      <c r="BW2" s="1"/>
      <c r="BX2" s="1" t="s">
        <v>46</v>
      </c>
      <c r="BY2" s="1" t="s">
        <v>41</v>
      </c>
      <c r="BZ2" s="1"/>
      <c r="CA2" s="1"/>
      <c r="CB2" s="1" t="s">
        <v>46</v>
      </c>
      <c r="CC2" s="1" t="s">
        <v>48</v>
      </c>
      <c r="CD2" s="1"/>
      <c r="CE2" s="1"/>
      <c r="CF2" s="1" t="s">
        <v>46</v>
      </c>
      <c r="CG2" s="1" t="s">
        <v>48</v>
      </c>
      <c r="CH2" s="1"/>
      <c r="CI2" s="1"/>
      <c r="CJ2" s="1" t="s">
        <v>46</v>
      </c>
      <c r="CK2" s="1" t="s">
        <v>39</v>
      </c>
      <c r="CL2" s="1"/>
      <c r="CM2" s="1"/>
      <c r="CN2" s="1" t="s">
        <v>49</v>
      </c>
      <c r="CO2" s="1" t="s">
        <v>39</v>
      </c>
      <c r="CP2" s="1"/>
      <c r="CQ2" s="1"/>
      <c r="CR2" s="1" t="s">
        <v>50</v>
      </c>
      <c r="CS2" s="1" t="s">
        <v>51</v>
      </c>
      <c r="CT2" s="1"/>
      <c r="CU2" s="1"/>
      <c r="CV2" s="1" t="s">
        <v>50</v>
      </c>
      <c r="CW2" s="1" t="s">
        <v>39</v>
      </c>
      <c r="CX2" s="1"/>
      <c r="CY2" s="1"/>
      <c r="CZ2" s="1" t="s">
        <v>50</v>
      </c>
      <c r="DA2" s="1" t="s">
        <v>39</v>
      </c>
      <c r="DB2" s="1"/>
      <c r="DC2" s="1"/>
      <c r="DD2" s="1" t="s">
        <v>59</v>
      </c>
      <c r="DE2" s="1" t="s">
        <v>60</v>
      </c>
      <c r="DF2" s="1"/>
      <c r="DG2" s="1"/>
      <c r="DH2" s="1" t="s">
        <v>52</v>
      </c>
      <c r="DI2" s="1" t="s">
        <v>53</v>
      </c>
      <c r="DJ2" s="1"/>
      <c r="DK2" s="1"/>
      <c r="DL2" s="1" t="s">
        <v>31</v>
      </c>
      <c r="DM2" s="7"/>
    </row>
    <row r="3" spans="1:117" s="12" customFormat="1" ht="15.75" customHeight="1" x14ac:dyDescent="0.25">
      <c r="A3" s="6">
        <v>2</v>
      </c>
      <c r="B3" s="6">
        <v>3</v>
      </c>
      <c r="C3" s="9" t="s">
        <v>63</v>
      </c>
      <c r="D3" s="8" t="s">
        <v>373</v>
      </c>
      <c r="E3" s="6">
        <v>69.957999999999998</v>
      </c>
      <c r="F3" s="6">
        <v>0</v>
      </c>
      <c r="G3" s="6">
        <v>69.957999999999998</v>
      </c>
      <c r="H3" s="10">
        <v>69.957599999999999</v>
      </c>
      <c r="I3" s="3">
        <f t="shared" ref="I3:I66" si="1">(G3+H3)</f>
        <v>139.91559999999998</v>
      </c>
      <c r="J3" s="3">
        <f t="shared" si="0"/>
        <v>0</v>
      </c>
      <c r="K3" s="3">
        <f t="shared" ref="K3:K66" si="2">I3-J3</f>
        <v>139.91559999999998</v>
      </c>
      <c r="L3" s="1" t="s">
        <v>28</v>
      </c>
      <c r="M3" s="1" t="s">
        <v>29</v>
      </c>
      <c r="N3" s="6"/>
      <c r="O3" s="6"/>
      <c r="P3" s="1" t="s">
        <v>30</v>
      </c>
      <c r="Q3" s="1" t="s">
        <v>34</v>
      </c>
      <c r="R3" s="6"/>
      <c r="S3" s="6"/>
      <c r="T3" s="1" t="s">
        <v>30</v>
      </c>
      <c r="U3" s="1" t="s">
        <v>32</v>
      </c>
      <c r="V3" s="6"/>
      <c r="W3" s="6"/>
      <c r="X3" s="6" t="s">
        <v>30</v>
      </c>
      <c r="Y3" s="6" t="s">
        <v>33</v>
      </c>
      <c r="Z3" s="6"/>
      <c r="AA3" s="6"/>
      <c r="AB3" s="1" t="s">
        <v>30</v>
      </c>
      <c r="AC3" s="1" t="s">
        <v>34</v>
      </c>
      <c r="AD3" s="6"/>
      <c r="AE3" s="6"/>
      <c r="AF3" s="1" t="s">
        <v>35</v>
      </c>
      <c r="AG3" s="1" t="s">
        <v>29</v>
      </c>
      <c r="AH3" s="6"/>
      <c r="AI3" s="6"/>
      <c r="AJ3" s="1" t="s">
        <v>36</v>
      </c>
      <c r="AK3" s="1" t="s">
        <v>37</v>
      </c>
      <c r="AL3" s="6"/>
      <c r="AM3" s="6"/>
      <c r="AN3" s="1" t="s">
        <v>38</v>
      </c>
      <c r="AO3" s="1" t="s">
        <v>39</v>
      </c>
      <c r="AP3" s="6"/>
      <c r="AQ3" s="6"/>
      <c r="AR3" s="1" t="s">
        <v>40</v>
      </c>
      <c r="AS3" s="1" t="s">
        <v>41</v>
      </c>
      <c r="AT3" s="6"/>
      <c r="AU3" s="6"/>
      <c r="AV3" s="6"/>
      <c r="AW3" s="6"/>
      <c r="AX3" s="6"/>
      <c r="AY3" s="6"/>
      <c r="AZ3" s="1" t="s">
        <v>42</v>
      </c>
      <c r="BA3" s="1" t="s">
        <v>39</v>
      </c>
      <c r="BB3" s="6"/>
      <c r="BC3" s="6"/>
      <c r="BD3" s="1" t="s">
        <v>42</v>
      </c>
      <c r="BE3" s="1" t="s">
        <v>33</v>
      </c>
      <c r="BF3" s="6"/>
      <c r="BG3" s="6"/>
      <c r="BH3" s="1" t="s">
        <v>42</v>
      </c>
      <c r="BI3" s="1" t="s">
        <v>39</v>
      </c>
      <c r="BJ3" s="6"/>
      <c r="BK3" s="11"/>
      <c r="BL3" s="1" t="s">
        <v>43</v>
      </c>
      <c r="BM3" s="1" t="s">
        <v>44</v>
      </c>
      <c r="BN3" s="6"/>
      <c r="BO3" s="6"/>
      <c r="BP3" s="1" t="s">
        <v>45</v>
      </c>
      <c r="BQ3" s="1" t="s">
        <v>44</v>
      </c>
      <c r="BR3" s="6"/>
      <c r="BS3" s="6"/>
      <c r="BT3" s="1" t="s">
        <v>46</v>
      </c>
      <c r="BU3" s="1" t="s">
        <v>47</v>
      </c>
      <c r="BV3" s="6"/>
      <c r="BW3" s="6"/>
      <c r="BX3" s="1" t="s">
        <v>46</v>
      </c>
      <c r="BY3" s="1" t="s">
        <v>41</v>
      </c>
      <c r="BZ3" s="6"/>
      <c r="CA3" s="6"/>
      <c r="CB3" s="1" t="s">
        <v>46</v>
      </c>
      <c r="CC3" s="1" t="s">
        <v>48</v>
      </c>
      <c r="CD3" s="6"/>
      <c r="CE3" s="6"/>
      <c r="CF3" s="1" t="s">
        <v>46</v>
      </c>
      <c r="CG3" s="1" t="s">
        <v>48</v>
      </c>
      <c r="CH3" s="6"/>
      <c r="CI3" s="6"/>
      <c r="CJ3" s="1" t="s">
        <v>46</v>
      </c>
      <c r="CK3" s="1" t="s">
        <v>39</v>
      </c>
      <c r="CL3" s="6"/>
      <c r="CM3" s="6"/>
      <c r="CN3" s="1" t="s">
        <v>49</v>
      </c>
      <c r="CO3" s="1" t="s">
        <v>39</v>
      </c>
      <c r="CP3" s="6"/>
      <c r="CQ3" s="6"/>
      <c r="CR3" s="1" t="s">
        <v>50</v>
      </c>
      <c r="CS3" s="1" t="s">
        <v>51</v>
      </c>
      <c r="CT3" s="6"/>
      <c r="CU3" s="6"/>
      <c r="CV3" s="1" t="s">
        <v>50</v>
      </c>
      <c r="CW3" s="1" t="s">
        <v>39</v>
      </c>
      <c r="CX3" s="6"/>
      <c r="CY3" s="6"/>
      <c r="CZ3" s="1" t="s">
        <v>50</v>
      </c>
      <c r="DA3" s="1" t="s">
        <v>39</v>
      </c>
      <c r="DB3" s="6"/>
      <c r="DC3" s="6"/>
      <c r="DD3" s="1" t="s">
        <v>59</v>
      </c>
      <c r="DE3" s="1" t="s">
        <v>60</v>
      </c>
      <c r="DF3" s="6"/>
      <c r="DG3" s="6"/>
      <c r="DH3" s="1" t="s">
        <v>52</v>
      </c>
      <c r="DI3" s="1" t="s">
        <v>53</v>
      </c>
      <c r="DJ3" s="6"/>
      <c r="DK3" s="6"/>
      <c r="DL3" s="1" t="s">
        <v>31</v>
      </c>
      <c r="DM3" s="7"/>
    </row>
    <row r="4" spans="1:117" s="12" customFormat="1" ht="15.75" customHeight="1" x14ac:dyDescent="0.25">
      <c r="A4" s="6">
        <v>3</v>
      </c>
      <c r="B4" s="6">
        <v>3</v>
      </c>
      <c r="C4" s="9" t="s">
        <v>64</v>
      </c>
      <c r="D4" s="8" t="s">
        <v>373</v>
      </c>
      <c r="E4" s="6">
        <v>78.277000000000001</v>
      </c>
      <c r="F4" s="6">
        <v>9.9949999999999992</v>
      </c>
      <c r="G4" s="6">
        <v>60.91</v>
      </c>
      <c r="H4" s="10">
        <v>62.704320000000003</v>
      </c>
      <c r="I4" s="3">
        <f t="shared" si="1"/>
        <v>123.61431999999999</v>
      </c>
      <c r="J4" s="3">
        <f t="shared" si="0"/>
        <v>0</v>
      </c>
      <c r="K4" s="3">
        <f t="shared" si="2"/>
        <v>123.61431999999999</v>
      </c>
      <c r="L4" s="1" t="s">
        <v>28</v>
      </c>
      <c r="M4" s="1" t="s">
        <v>29</v>
      </c>
      <c r="N4" s="6"/>
      <c r="O4" s="6"/>
      <c r="P4" s="1" t="s">
        <v>30</v>
      </c>
      <c r="Q4" s="1" t="s">
        <v>34</v>
      </c>
      <c r="R4" s="6"/>
      <c r="S4" s="6"/>
      <c r="T4" s="1" t="s">
        <v>30</v>
      </c>
      <c r="U4" s="1" t="s">
        <v>32</v>
      </c>
      <c r="V4" s="6"/>
      <c r="W4" s="6"/>
      <c r="X4" s="6" t="s">
        <v>30</v>
      </c>
      <c r="Y4" s="6" t="s">
        <v>33</v>
      </c>
      <c r="Z4" s="6"/>
      <c r="AA4" s="6"/>
      <c r="AB4" s="1" t="s">
        <v>30</v>
      </c>
      <c r="AC4" s="1" t="s">
        <v>34</v>
      </c>
      <c r="AD4" s="6"/>
      <c r="AE4" s="6"/>
      <c r="AF4" s="1" t="s">
        <v>35</v>
      </c>
      <c r="AG4" s="1" t="s">
        <v>29</v>
      </c>
      <c r="AH4" s="6"/>
      <c r="AI4" s="6"/>
      <c r="AJ4" s="1" t="s">
        <v>36</v>
      </c>
      <c r="AK4" s="1" t="s">
        <v>37</v>
      </c>
      <c r="AL4" s="6"/>
      <c r="AM4" s="6"/>
      <c r="AN4" s="1" t="s">
        <v>38</v>
      </c>
      <c r="AO4" s="1" t="s">
        <v>39</v>
      </c>
      <c r="AP4" s="6"/>
      <c r="AQ4" s="6"/>
      <c r="AR4" s="1" t="s">
        <v>40</v>
      </c>
      <c r="AS4" s="1" t="s">
        <v>41</v>
      </c>
      <c r="AT4" s="6"/>
      <c r="AU4" s="6"/>
      <c r="AV4" s="6"/>
      <c r="AW4" s="6"/>
      <c r="AX4" s="6"/>
      <c r="AY4" s="6"/>
      <c r="AZ4" s="1" t="s">
        <v>42</v>
      </c>
      <c r="BA4" s="1" t="s">
        <v>39</v>
      </c>
      <c r="BB4" s="6"/>
      <c r="BC4" s="6"/>
      <c r="BD4" s="1" t="s">
        <v>42</v>
      </c>
      <c r="BE4" s="1" t="s">
        <v>33</v>
      </c>
      <c r="BF4" s="6"/>
      <c r="BG4" s="6"/>
      <c r="BH4" s="1" t="s">
        <v>42</v>
      </c>
      <c r="BI4" s="1" t="s">
        <v>39</v>
      </c>
      <c r="BJ4" s="6"/>
      <c r="BK4" s="11"/>
      <c r="BL4" s="1" t="s">
        <v>43</v>
      </c>
      <c r="BM4" s="1" t="s">
        <v>44</v>
      </c>
      <c r="BN4" s="6"/>
      <c r="BO4" s="6"/>
      <c r="BP4" s="1" t="s">
        <v>45</v>
      </c>
      <c r="BQ4" s="1" t="s">
        <v>44</v>
      </c>
      <c r="BR4" s="6"/>
      <c r="BS4" s="6"/>
      <c r="BT4" s="1" t="s">
        <v>46</v>
      </c>
      <c r="BU4" s="1" t="s">
        <v>47</v>
      </c>
      <c r="BV4" s="6"/>
      <c r="BW4" s="6"/>
      <c r="BX4" s="1" t="s">
        <v>46</v>
      </c>
      <c r="BY4" s="1" t="s">
        <v>41</v>
      </c>
      <c r="BZ4" s="6"/>
      <c r="CA4" s="6"/>
      <c r="CB4" s="1" t="s">
        <v>46</v>
      </c>
      <c r="CC4" s="1" t="s">
        <v>48</v>
      </c>
      <c r="CD4" s="6"/>
      <c r="CE4" s="6"/>
      <c r="CF4" s="1" t="s">
        <v>46</v>
      </c>
      <c r="CG4" s="1" t="s">
        <v>48</v>
      </c>
      <c r="CH4" s="6"/>
      <c r="CI4" s="6"/>
      <c r="CJ4" s="1" t="s">
        <v>46</v>
      </c>
      <c r="CK4" s="1" t="s">
        <v>39</v>
      </c>
      <c r="CL4" s="6"/>
      <c r="CM4" s="6"/>
      <c r="CN4" s="1" t="s">
        <v>49</v>
      </c>
      <c r="CO4" s="1" t="s">
        <v>39</v>
      </c>
      <c r="CP4" s="6"/>
      <c r="CQ4" s="6"/>
      <c r="CR4" s="1" t="s">
        <v>50</v>
      </c>
      <c r="CS4" s="1" t="s">
        <v>51</v>
      </c>
      <c r="CT4" s="6"/>
      <c r="CU4" s="6"/>
      <c r="CV4" s="1" t="s">
        <v>50</v>
      </c>
      <c r="CW4" s="1" t="s">
        <v>39</v>
      </c>
      <c r="CX4" s="6"/>
      <c r="CY4" s="6"/>
      <c r="CZ4" s="1" t="s">
        <v>50</v>
      </c>
      <c r="DA4" s="1" t="s">
        <v>39</v>
      </c>
      <c r="DB4" s="6"/>
      <c r="DC4" s="6"/>
      <c r="DD4" s="1" t="s">
        <v>59</v>
      </c>
      <c r="DE4" s="1" t="s">
        <v>60</v>
      </c>
      <c r="DF4" s="6"/>
      <c r="DG4" s="6"/>
      <c r="DH4" s="1" t="s">
        <v>52</v>
      </c>
      <c r="DI4" s="1" t="s">
        <v>53</v>
      </c>
      <c r="DJ4" s="6"/>
      <c r="DK4" s="6"/>
      <c r="DL4" s="1" t="s">
        <v>31</v>
      </c>
      <c r="DM4" s="7"/>
    </row>
    <row r="5" spans="1:117" s="42" customFormat="1" ht="15.75" customHeight="1" x14ac:dyDescent="0.25">
      <c r="A5" s="35">
        <v>4</v>
      </c>
      <c r="B5" s="35">
        <v>3</v>
      </c>
      <c r="C5" s="36" t="s">
        <v>65</v>
      </c>
      <c r="D5" s="37" t="s">
        <v>373</v>
      </c>
      <c r="E5" s="35">
        <v>236.66900000000001</v>
      </c>
      <c r="F5" s="35">
        <v>0</v>
      </c>
      <c r="G5" s="35">
        <v>236.66900000000001</v>
      </c>
      <c r="H5" s="38">
        <v>57.734999999999999</v>
      </c>
      <c r="I5" s="39">
        <f t="shared" si="1"/>
        <v>294.404</v>
      </c>
      <c r="J5" s="39">
        <f t="shared" si="0"/>
        <v>2.2989999999999999</v>
      </c>
      <c r="K5" s="39">
        <f t="shared" si="2"/>
        <v>292.10500000000002</v>
      </c>
      <c r="L5" s="40" t="s">
        <v>28</v>
      </c>
      <c r="M5" s="40" t="s">
        <v>29</v>
      </c>
      <c r="N5" s="35">
        <v>2E-3</v>
      </c>
      <c r="O5" s="35">
        <v>2.2989999999999999</v>
      </c>
      <c r="P5" s="40" t="s">
        <v>30</v>
      </c>
      <c r="Q5" s="40" t="s">
        <v>34</v>
      </c>
      <c r="R5" s="35"/>
      <c r="S5" s="35"/>
      <c r="T5" s="40" t="s">
        <v>30</v>
      </c>
      <c r="U5" s="40" t="s">
        <v>32</v>
      </c>
      <c r="V5" s="35"/>
      <c r="W5" s="35"/>
      <c r="X5" s="35" t="s">
        <v>30</v>
      </c>
      <c r="Y5" s="35" t="s">
        <v>33</v>
      </c>
      <c r="Z5" s="35"/>
      <c r="AA5" s="35"/>
      <c r="AB5" s="40" t="s">
        <v>30</v>
      </c>
      <c r="AC5" s="40" t="s">
        <v>34</v>
      </c>
      <c r="AD5" s="35"/>
      <c r="AE5" s="35"/>
      <c r="AF5" s="40" t="s">
        <v>35</v>
      </c>
      <c r="AG5" s="40" t="s">
        <v>29</v>
      </c>
      <c r="AH5" s="35"/>
      <c r="AI5" s="35"/>
      <c r="AJ5" s="40" t="s">
        <v>36</v>
      </c>
      <c r="AK5" s="40" t="s">
        <v>37</v>
      </c>
      <c r="AL5" s="35"/>
      <c r="AM5" s="35"/>
      <c r="AN5" s="40" t="s">
        <v>38</v>
      </c>
      <c r="AO5" s="40" t="s">
        <v>39</v>
      </c>
      <c r="AP5" s="35"/>
      <c r="AQ5" s="35"/>
      <c r="AR5" s="40" t="s">
        <v>40</v>
      </c>
      <c r="AS5" s="40" t="s">
        <v>41</v>
      </c>
      <c r="AT5" s="35"/>
      <c r="AU5" s="35"/>
      <c r="AV5" s="35"/>
      <c r="AW5" s="35"/>
      <c r="AX5" s="35"/>
      <c r="AY5" s="35"/>
      <c r="AZ5" s="40" t="s">
        <v>42</v>
      </c>
      <c r="BA5" s="40" t="s">
        <v>39</v>
      </c>
      <c r="BB5" s="35"/>
      <c r="BC5" s="35"/>
      <c r="BD5" s="40" t="s">
        <v>42</v>
      </c>
      <c r="BE5" s="40" t="s">
        <v>33</v>
      </c>
      <c r="BF5" s="35"/>
      <c r="BG5" s="35"/>
      <c r="BH5" s="40" t="s">
        <v>42</v>
      </c>
      <c r="BI5" s="40" t="s">
        <v>39</v>
      </c>
      <c r="BJ5" s="35"/>
      <c r="BK5" s="41"/>
      <c r="BL5" s="40" t="s">
        <v>43</v>
      </c>
      <c r="BM5" s="40" t="s">
        <v>44</v>
      </c>
      <c r="BN5" s="35"/>
      <c r="BO5" s="35"/>
      <c r="BP5" s="40" t="s">
        <v>45</v>
      </c>
      <c r="BQ5" s="40" t="s">
        <v>44</v>
      </c>
      <c r="BR5" s="35"/>
      <c r="BS5" s="35"/>
      <c r="BT5" s="40" t="s">
        <v>46</v>
      </c>
      <c r="BU5" s="40" t="s">
        <v>47</v>
      </c>
      <c r="BV5" s="35"/>
      <c r="BW5" s="35"/>
      <c r="BX5" s="40" t="s">
        <v>46</v>
      </c>
      <c r="BY5" s="40" t="s">
        <v>41</v>
      </c>
      <c r="BZ5" s="35"/>
      <c r="CA5" s="35"/>
      <c r="CB5" s="40" t="s">
        <v>46</v>
      </c>
      <c r="CC5" s="40" t="s">
        <v>48</v>
      </c>
      <c r="CD5" s="35"/>
      <c r="CE5" s="35"/>
      <c r="CF5" s="40" t="s">
        <v>46</v>
      </c>
      <c r="CG5" s="40" t="s">
        <v>48</v>
      </c>
      <c r="CH5" s="35"/>
      <c r="CI5" s="35"/>
      <c r="CJ5" s="40" t="s">
        <v>46</v>
      </c>
      <c r="CK5" s="40" t="s">
        <v>39</v>
      </c>
      <c r="CL5" s="35"/>
      <c r="CM5" s="35"/>
      <c r="CN5" s="40" t="s">
        <v>49</v>
      </c>
      <c r="CO5" s="40" t="s">
        <v>39</v>
      </c>
      <c r="CP5" s="35"/>
      <c r="CQ5" s="35"/>
      <c r="CR5" s="40" t="s">
        <v>50</v>
      </c>
      <c r="CS5" s="40" t="s">
        <v>51</v>
      </c>
      <c r="CT5" s="35"/>
      <c r="CU5" s="35"/>
      <c r="CV5" s="40" t="s">
        <v>50</v>
      </c>
      <c r="CW5" s="40" t="s">
        <v>39</v>
      </c>
      <c r="CX5" s="35"/>
      <c r="CY5" s="35"/>
      <c r="CZ5" s="40" t="s">
        <v>50</v>
      </c>
      <c r="DA5" s="40" t="s">
        <v>39</v>
      </c>
      <c r="DB5" s="35"/>
      <c r="DC5" s="35"/>
      <c r="DD5" s="40" t="s">
        <v>59</v>
      </c>
      <c r="DE5" s="40" t="s">
        <v>60</v>
      </c>
      <c r="DF5" s="35"/>
      <c r="DG5" s="35"/>
      <c r="DH5" s="40" t="s">
        <v>52</v>
      </c>
      <c r="DI5" s="40" t="s">
        <v>53</v>
      </c>
      <c r="DJ5" s="35"/>
      <c r="DK5" s="35"/>
      <c r="DL5" s="40" t="s">
        <v>31</v>
      </c>
      <c r="DM5" s="44"/>
    </row>
    <row r="6" spans="1:117" s="12" customFormat="1" ht="15.75" customHeight="1" x14ac:dyDescent="0.25">
      <c r="A6" s="6">
        <v>5</v>
      </c>
      <c r="B6" s="6">
        <v>3</v>
      </c>
      <c r="C6" s="9" t="s">
        <v>66</v>
      </c>
      <c r="D6" s="8" t="s">
        <v>373</v>
      </c>
      <c r="E6" s="6">
        <v>13.254</v>
      </c>
      <c r="F6" s="6">
        <v>0</v>
      </c>
      <c r="G6" s="6">
        <v>13.254</v>
      </c>
      <c r="H6" s="10">
        <v>33.296039999999998</v>
      </c>
      <c r="I6" s="3">
        <f t="shared" si="1"/>
        <v>46.550039999999996</v>
      </c>
      <c r="J6" s="3">
        <f t="shared" si="0"/>
        <v>0</v>
      </c>
      <c r="K6" s="3">
        <f t="shared" si="2"/>
        <v>46.550039999999996</v>
      </c>
      <c r="L6" s="1" t="s">
        <v>28</v>
      </c>
      <c r="M6" s="1" t="s">
        <v>29</v>
      </c>
      <c r="N6" s="6"/>
      <c r="O6" s="6"/>
      <c r="P6" s="1" t="s">
        <v>30</v>
      </c>
      <c r="Q6" s="1" t="s">
        <v>34</v>
      </c>
      <c r="R6" s="6"/>
      <c r="S6" s="6"/>
      <c r="T6" s="1" t="s">
        <v>30</v>
      </c>
      <c r="U6" s="1" t="s">
        <v>32</v>
      </c>
      <c r="V6" s="6"/>
      <c r="W6" s="6"/>
      <c r="X6" s="6" t="s">
        <v>30</v>
      </c>
      <c r="Y6" s="6" t="s">
        <v>33</v>
      </c>
      <c r="Z6" s="6"/>
      <c r="AA6" s="6"/>
      <c r="AB6" s="1" t="s">
        <v>30</v>
      </c>
      <c r="AC6" s="1" t="s">
        <v>34</v>
      </c>
      <c r="AD6" s="6"/>
      <c r="AE6" s="6"/>
      <c r="AF6" s="1" t="s">
        <v>35</v>
      </c>
      <c r="AG6" s="1" t="s">
        <v>29</v>
      </c>
      <c r="AH6" s="6"/>
      <c r="AI6" s="6"/>
      <c r="AJ6" s="1" t="s">
        <v>36</v>
      </c>
      <c r="AK6" s="1" t="s">
        <v>37</v>
      </c>
      <c r="AL6" s="6"/>
      <c r="AM6" s="6"/>
      <c r="AN6" s="1" t="s">
        <v>38</v>
      </c>
      <c r="AO6" s="1" t="s">
        <v>39</v>
      </c>
      <c r="AP6" s="6"/>
      <c r="AQ6" s="6"/>
      <c r="AR6" s="1" t="s">
        <v>40</v>
      </c>
      <c r="AS6" s="1" t="s">
        <v>41</v>
      </c>
      <c r="AT6" s="6"/>
      <c r="AU6" s="6"/>
      <c r="AV6" s="6"/>
      <c r="AW6" s="6"/>
      <c r="AX6" s="6"/>
      <c r="AY6" s="6"/>
      <c r="AZ6" s="1" t="s">
        <v>42</v>
      </c>
      <c r="BA6" s="1" t="s">
        <v>39</v>
      </c>
      <c r="BB6" s="6"/>
      <c r="BC6" s="6"/>
      <c r="BD6" s="1" t="s">
        <v>42</v>
      </c>
      <c r="BE6" s="1" t="s">
        <v>33</v>
      </c>
      <c r="BF6" s="6"/>
      <c r="BG6" s="6"/>
      <c r="BH6" s="1" t="s">
        <v>42</v>
      </c>
      <c r="BI6" s="1" t="s">
        <v>39</v>
      </c>
      <c r="BJ6" s="6"/>
      <c r="BK6" s="11"/>
      <c r="BL6" s="1" t="s">
        <v>43</v>
      </c>
      <c r="BM6" s="1" t="s">
        <v>44</v>
      </c>
      <c r="BN6" s="6"/>
      <c r="BO6" s="6"/>
      <c r="BP6" s="1" t="s">
        <v>45</v>
      </c>
      <c r="BQ6" s="1" t="s">
        <v>44</v>
      </c>
      <c r="BR6" s="6"/>
      <c r="BS6" s="6"/>
      <c r="BT6" s="1" t="s">
        <v>46</v>
      </c>
      <c r="BU6" s="1" t="s">
        <v>47</v>
      </c>
      <c r="BV6" s="6"/>
      <c r="BW6" s="6"/>
      <c r="BX6" s="1" t="s">
        <v>46</v>
      </c>
      <c r="BY6" s="1" t="s">
        <v>41</v>
      </c>
      <c r="BZ6" s="6"/>
      <c r="CA6" s="6"/>
      <c r="CB6" s="1" t="s">
        <v>46</v>
      </c>
      <c r="CC6" s="1" t="s">
        <v>48</v>
      </c>
      <c r="CD6" s="6"/>
      <c r="CE6" s="6"/>
      <c r="CF6" s="1" t="s">
        <v>46</v>
      </c>
      <c r="CG6" s="1" t="s">
        <v>48</v>
      </c>
      <c r="CH6" s="6"/>
      <c r="CI6" s="6"/>
      <c r="CJ6" s="1" t="s">
        <v>46</v>
      </c>
      <c r="CK6" s="1" t="s">
        <v>39</v>
      </c>
      <c r="CL6" s="6"/>
      <c r="CM6" s="6"/>
      <c r="CN6" s="1" t="s">
        <v>49</v>
      </c>
      <c r="CO6" s="1" t="s">
        <v>39</v>
      </c>
      <c r="CP6" s="6"/>
      <c r="CQ6" s="6"/>
      <c r="CR6" s="1" t="s">
        <v>50</v>
      </c>
      <c r="CS6" s="1" t="s">
        <v>51</v>
      </c>
      <c r="CT6" s="6"/>
      <c r="CU6" s="6"/>
      <c r="CV6" s="1" t="s">
        <v>50</v>
      </c>
      <c r="CW6" s="1" t="s">
        <v>39</v>
      </c>
      <c r="CX6" s="6"/>
      <c r="CY6" s="6"/>
      <c r="CZ6" s="1" t="s">
        <v>50</v>
      </c>
      <c r="DA6" s="1" t="s">
        <v>39</v>
      </c>
      <c r="DB6" s="6"/>
      <c r="DC6" s="6"/>
      <c r="DD6" s="1" t="s">
        <v>59</v>
      </c>
      <c r="DE6" s="1" t="s">
        <v>60</v>
      </c>
      <c r="DF6" s="6"/>
      <c r="DG6" s="6"/>
      <c r="DH6" s="1" t="s">
        <v>52</v>
      </c>
      <c r="DI6" s="1" t="s">
        <v>53</v>
      </c>
      <c r="DJ6" s="6"/>
      <c r="DK6" s="6"/>
      <c r="DL6" s="1" t="s">
        <v>31</v>
      </c>
      <c r="DM6" s="7"/>
    </row>
    <row r="7" spans="1:117" s="12" customFormat="1" ht="15.75" customHeight="1" x14ac:dyDescent="0.25">
      <c r="A7" s="6">
        <v>6</v>
      </c>
      <c r="B7" s="6">
        <v>3</v>
      </c>
      <c r="C7" s="9" t="s">
        <v>67</v>
      </c>
      <c r="D7" s="8" t="s">
        <v>373</v>
      </c>
      <c r="E7" s="6">
        <v>-164.76599999999999</v>
      </c>
      <c r="F7" s="6">
        <v>0</v>
      </c>
      <c r="G7" s="6">
        <v>-164.76599999999999</v>
      </c>
      <c r="H7" s="10">
        <v>28.85772</v>
      </c>
      <c r="I7" s="3">
        <f t="shared" si="1"/>
        <v>-135.90827999999999</v>
      </c>
      <c r="J7" s="3">
        <f t="shared" si="0"/>
        <v>0</v>
      </c>
      <c r="K7" s="3">
        <f t="shared" si="2"/>
        <v>-135.90827999999999</v>
      </c>
      <c r="L7" s="1" t="s">
        <v>28</v>
      </c>
      <c r="M7" s="1" t="s">
        <v>29</v>
      </c>
      <c r="N7" s="6"/>
      <c r="O7" s="6"/>
      <c r="P7" s="1" t="s">
        <v>30</v>
      </c>
      <c r="Q7" s="1" t="s">
        <v>34</v>
      </c>
      <c r="R7" s="6"/>
      <c r="S7" s="6"/>
      <c r="T7" s="1" t="s">
        <v>30</v>
      </c>
      <c r="U7" s="1" t="s">
        <v>32</v>
      </c>
      <c r="V7" s="6"/>
      <c r="W7" s="6"/>
      <c r="X7" s="6" t="s">
        <v>30</v>
      </c>
      <c r="Y7" s="6" t="s">
        <v>33</v>
      </c>
      <c r="Z7" s="6"/>
      <c r="AA7" s="6"/>
      <c r="AB7" s="1" t="s">
        <v>30</v>
      </c>
      <c r="AC7" s="1" t="s">
        <v>34</v>
      </c>
      <c r="AD7" s="6"/>
      <c r="AE7" s="6"/>
      <c r="AF7" s="1" t="s">
        <v>35</v>
      </c>
      <c r="AG7" s="1" t="s">
        <v>29</v>
      </c>
      <c r="AH7" s="6"/>
      <c r="AI7" s="6"/>
      <c r="AJ7" s="1" t="s">
        <v>36</v>
      </c>
      <c r="AK7" s="1" t="s">
        <v>37</v>
      </c>
      <c r="AL7" s="6"/>
      <c r="AM7" s="6"/>
      <c r="AN7" s="1" t="s">
        <v>38</v>
      </c>
      <c r="AO7" s="1" t="s">
        <v>39</v>
      </c>
      <c r="AP7" s="6"/>
      <c r="AQ7" s="6"/>
      <c r="AR7" s="1" t="s">
        <v>40</v>
      </c>
      <c r="AS7" s="1" t="s">
        <v>41</v>
      </c>
      <c r="AT7" s="6"/>
      <c r="AU7" s="6"/>
      <c r="AV7" s="6"/>
      <c r="AW7" s="6"/>
      <c r="AX7" s="6"/>
      <c r="AY7" s="6"/>
      <c r="AZ7" s="1" t="s">
        <v>42</v>
      </c>
      <c r="BA7" s="1" t="s">
        <v>39</v>
      </c>
      <c r="BB7" s="6"/>
      <c r="BC7" s="6"/>
      <c r="BD7" s="1" t="s">
        <v>42</v>
      </c>
      <c r="BE7" s="1" t="s">
        <v>33</v>
      </c>
      <c r="BF7" s="6"/>
      <c r="BG7" s="6"/>
      <c r="BH7" s="1" t="s">
        <v>42</v>
      </c>
      <c r="BI7" s="1" t="s">
        <v>39</v>
      </c>
      <c r="BJ7" s="6"/>
      <c r="BK7" s="11"/>
      <c r="BL7" s="1" t="s">
        <v>43</v>
      </c>
      <c r="BM7" s="1" t="s">
        <v>44</v>
      </c>
      <c r="BN7" s="6"/>
      <c r="BO7" s="6"/>
      <c r="BP7" s="1" t="s">
        <v>45</v>
      </c>
      <c r="BQ7" s="1" t="s">
        <v>44</v>
      </c>
      <c r="BR7" s="6"/>
      <c r="BS7" s="6"/>
      <c r="BT7" s="1" t="s">
        <v>46</v>
      </c>
      <c r="BU7" s="1" t="s">
        <v>47</v>
      </c>
      <c r="BV7" s="6"/>
      <c r="BW7" s="6"/>
      <c r="BX7" s="1" t="s">
        <v>46</v>
      </c>
      <c r="BY7" s="1" t="s">
        <v>41</v>
      </c>
      <c r="BZ7" s="6"/>
      <c r="CA7" s="6"/>
      <c r="CB7" s="1" t="s">
        <v>46</v>
      </c>
      <c r="CC7" s="1" t="s">
        <v>48</v>
      </c>
      <c r="CD7" s="6"/>
      <c r="CE7" s="6"/>
      <c r="CF7" s="1" t="s">
        <v>46</v>
      </c>
      <c r="CG7" s="1" t="s">
        <v>48</v>
      </c>
      <c r="CH7" s="6"/>
      <c r="CI7" s="6"/>
      <c r="CJ7" s="1" t="s">
        <v>46</v>
      </c>
      <c r="CK7" s="1" t="s">
        <v>39</v>
      </c>
      <c r="CL7" s="6"/>
      <c r="CM7" s="6"/>
      <c r="CN7" s="1" t="s">
        <v>49</v>
      </c>
      <c r="CO7" s="1" t="s">
        <v>39</v>
      </c>
      <c r="CP7" s="6"/>
      <c r="CQ7" s="6"/>
      <c r="CR7" s="1" t="s">
        <v>50</v>
      </c>
      <c r="CS7" s="1" t="s">
        <v>51</v>
      </c>
      <c r="CT7" s="6"/>
      <c r="CU7" s="6"/>
      <c r="CV7" s="1" t="s">
        <v>50</v>
      </c>
      <c r="CW7" s="1" t="s">
        <v>39</v>
      </c>
      <c r="CX7" s="6"/>
      <c r="CY7" s="6"/>
      <c r="CZ7" s="1" t="s">
        <v>50</v>
      </c>
      <c r="DA7" s="1" t="s">
        <v>39</v>
      </c>
      <c r="DB7" s="6"/>
      <c r="DC7" s="6"/>
      <c r="DD7" s="1" t="s">
        <v>59</v>
      </c>
      <c r="DE7" s="1" t="s">
        <v>60</v>
      </c>
      <c r="DF7" s="6"/>
      <c r="DG7" s="6"/>
      <c r="DH7" s="1" t="s">
        <v>52</v>
      </c>
      <c r="DI7" s="1" t="s">
        <v>53</v>
      </c>
      <c r="DJ7" s="6"/>
      <c r="DK7" s="6"/>
      <c r="DL7" s="1" t="s">
        <v>31</v>
      </c>
      <c r="DM7" s="11"/>
    </row>
    <row r="8" spans="1:117" s="12" customFormat="1" ht="15.75" customHeight="1" x14ac:dyDescent="0.25">
      <c r="A8" s="6">
        <v>7</v>
      </c>
      <c r="B8" s="6">
        <v>3</v>
      </c>
      <c r="C8" s="9" t="s">
        <v>68</v>
      </c>
      <c r="D8" s="8" t="s">
        <v>373</v>
      </c>
      <c r="E8" s="6">
        <v>115.042</v>
      </c>
      <c r="F8" s="6">
        <v>3.4969999999999999</v>
      </c>
      <c r="G8" s="6">
        <v>111.545</v>
      </c>
      <c r="H8" s="10">
        <v>44.257559999999998</v>
      </c>
      <c r="I8" s="3">
        <f t="shared" si="1"/>
        <v>155.80256</v>
      </c>
      <c r="J8" s="3">
        <f t="shared" si="0"/>
        <v>0</v>
      </c>
      <c r="K8" s="3">
        <f t="shared" si="2"/>
        <v>155.80256</v>
      </c>
      <c r="L8" s="1" t="s">
        <v>28</v>
      </c>
      <c r="M8" s="1" t="s">
        <v>29</v>
      </c>
      <c r="N8" s="6"/>
      <c r="O8" s="6"/>
      <c r="P8" s="1" t="s">
        <v>30</v>
      </c>
      <c r="Q8" s="1" t="s">
        <v>34</v>
      </c>
      <c r="R8" s="6"/>
      <c r="S8" s="6"/>
      <c r="T8" s="1" t="s">
        <v>30</v>
      </c>
      <c r="U8" s="1" t="s">
        <v>32</v>
      </c>
      <c r="V8" s="6"/>
      <c r="W8" s="6"/>
      <c r="X8" s="6" t="s">
        <v>30</v>
      </c>
      <c r="Y8" s="6" t="s">
        <v>33</v>
      </c>
      <c r="Z8" s="6"/>
      <c r="AA8" s="6"/>
      <c r="AB8" s="1" t="s">
        <v>30</v>
      </c>
      <c r="AC8" s="1" t="s">
        <v>34</v>
      </c>
      <c r="AD8" s="6"/>
      <c r="AE8" s="6"/>
      <c r="AF8" s="1" t="s">
        <v>35</v>
      </c>
      <c r="AG8" s="1" t="s">
        <v>29</v>
      </c>
      <c r="AH8" s="6"/>
      <c r="AI8" s="6"/>
      <c r="AJ8" s="1" t="s">
        <v>36</v>
      </c>
      <c r="AK8" s="1" t="s">
        <v>37</v>
      </c>
      <c r="AL8" s="6"/>
      <c r="AM8" s="6"/>
      <c r="AN8" s="1" t="s">
        <v>38</v>
      </c>
      <c r="AO8" s="1" t="s">
        <v>39</v>
      </c>
      <c r="AP8" s="6"/>
      <c r="AQ8" s="6"/>
      <c r="AR8" s="1" t="s">
        <v>40</v>
      </c>
      <c r="AS8" s="1" t="s">
        <v>41</v>
      </c>
      <c r="AT8" s="6"/>
      <c r="AU8" s="6"/>
      <c r="AV8" s="6"/>
      <c r="AW8" s="6"/>
      <c r="AX8" s="6"/>
      <c r="AY8" s="6"/>
      <c r="AZ8" s="1" t="s">
        <v>42</v>
      </c>
      <c r="BA8" s="1" t="s">
        <v>39</v>
      </c>
      <c r="BB8" s="6"/>
      <c r="BC8" s="6"/>
      <c r="BD8" s="1" t="s">
        <v>42</v>
      </c>
      <c r="BE8" s="1" t="s">
        <v>33</v>
      </c>
      <c r="BF8" s="6"/>
      <c r="BG8" s="6"/>
      <c r="BH8" s="1" t="s">
        <v>42</v>
      </c>
      <c r="BI8" s="1" t="s">
        <v>39</v>
      </c>
      <c r="BJ8" s="6"/>
      <c r="BK8" s="11"/>
      <c r="BL8" s="1" t="s">
        <v>43</v>
      </c>
      <c r="BM8" s="1" t="s">
        <v>44</v>
      </c>
      <c r="BN8" s="6"/>
      <c r="BO8" s="6"/>
      <c r="BP8" s="1" t="s">
        <v>45</v>
      </c>
      <c r="BQ8" s="1" t="s">
        <v>44</v>
      </c>
      <c r="BR8" s="6"/>
      <c r="BS8" s="6"/>
      <c r="BT8" s="1" t="s">
        <v>46</v>
      </c>
      <c r="BU8" s="1" t="s">
        <v>47</v>
      </c>
      <c r="BV8" s="6"/>
      <c r="BW8" s="6"/>
      <c r="BX8" s="1" t="s">
        <v>46</v>
      </c>
      <c r="BY8" s="1" t="s">
        <v>41</v>
      </c>
      <c r="BZ8" s="6"/>
      <c r="CA8" s="6"/>
      <c r="CB8" s="1" t="s">
        <v>46</v>
      </c>
      <c r="CC8" s="1" t="s">
        <v>48</v>
      </c>
      <c r="CD8" s="6"/>
      <c r="CE8" s="6"/>
      <c r="CF8" s="1" t="s">
        <v>46</v>
      </c>
      <c r="CG8" s="1" t="s">
        <v>48</v>
      </c>
      <c r="CH8" s="6"/>
      <c r="CI8" s="6"/>
      <c r="CJ8" s="1" t="s">
        <v>46</v>
      </c>
      <c r="CK8" s="1" t="s">
        <v>39</v>
      </c>
      <c r="CL8" s="6"/>
      <c r="CM8" s="6"/>
      <c r="CN8" s="1" t="s">
        <v>49</v>
      </c>
      <c r="CO8" s="1" t="s">
        <v>39</v>
      </c>
      <c r="CP8" s="6"/>
      <c r="CQ8" s="6"/>
      <c r="CR8" s="1" t="s">
        <v>50</v>
      </c>
      <c r="CS8" s="1" t="s">
        <v>51</v>
      </c>
      <c r="CT8" s="6"/>
      <c r="CU8" s="6"/>
      <c r="CV8" s="1" t="s">
        <v>50</v>
      </c>
      <c r="CW8" s="1" t="s">
        <v>39</v>
      </c>
      <c r="CX8" s="6"/>
      <c r="CY8" s="6"/>
      <c r="CZ8" s="1" t="s">
        <v>50</v>
      </c>
      <c r="DA8" s="1" t="s">
        <v>39</v>
      </c>
      <c r="DB8" s="6"/>
      <c r="DC8" s="6"/>
      <c r="DD8" s="1" t="s">
        <v>59</v>
      </c>
      <c r="DE8" s="1" t="s">
        <v>60</v>
      </c>
      <c r="DF8" s="6"/>
      <c r="DG8" s="6"/>
      <c r="DH8" s="1" t="s">
        <v>52</v>
      </c>
      <c r="DI8" s="1" t="s">
        <v>53</v>
      </c>
      <c r="DJ8" s="6"/>
      <c r="DK8" s="6"/>
      <c r="DL8" s="1" t="s">
        <v>31</v>
      </c>
      <c r="DM8" s="11"/>
    </row>
    <row r="9" spans="1:117" s="42" customFormat="1" ht="15.75" customHeight="1" x14ac:dyDescent="0.25">
      <c r="A9" s="35">
        <v>8</v>
      </c>
      <c r="B9" s="35">
        <v>3</v>
      </c>
      <c r="C9" s="36" t="s">
        <v>69</v>
      </c>
      <c r="D9" s="37" t="s">
        <v>373</v>
      </c>
      <c r="E9" s="35">
        <v>17.058</v>
      </c>
      <c r="F9" s="35">
        <v>0</v>
      </c>
      <c r="G9" s="35">
        <v>17.058</v>
      </c>
      <c r="H9" s="38">
        <v>34.149839999999998</v>
      </c>
      <c r="I9" s="39">
        <f t="shared" si="1"/>
        <v>51.207839999999997</v>
      </c>
      <c r="J9" s="39">
        <f t="shared" si="0"/>
        <v>5.31</v>
      </c>
      <c r="K9" s="39">
        <f t="shared" si="2"/>
        <v>45.897839999999995</v>
      </c>
      <c r="L9" s="40" t="s">
        <v>28</v>
      </c>
      <c r="M9" s="40" t="s">
        <v>29</v>
      </c>
      <c r="N9" s="35"/>
      <c r="O9" s="35"/>
      <c r="P9" s="40" t="s">
        <v>30</v>
      </c>
      <c r="Q9" s="40" t="s">
        <v>34</v>
      </c>
      <c r="R9" s="35"/>
      <c r="S9" s="35"/>
      <c r="T9" s="40" t="s">
        <v>30</v>
      </c>
      <c r="U9" s="40" t="s">
        <v>32</v>
      </c>
      <c r="V9" s="35"/>
      <c r="W9" s="35"/>
      <c r="X9" s="35" t="s">
        <v>30</v>
      </c>
      <c r="Y9" s="35" t="s">
        <v>33</v>
      </c>
      <c r="Z9" s="35"/>
      <c r="AA9" s="35"/>
      <c r="AB9" s="40" t="s">
        <v>30</v>
      </c>
      <c r="AC9" s="40" t="s">
        <v>34</v>
      </c>
      <c r="AD9" s="35"/>
      <c r="AE9" s="35"/>
      <c r="AF9" s="40" t="s">
        <v>35</v>
      </c>
      <c r="AG9" s="40" t="s">
        <v>29</v>
      </c>
      <c r="AH9" s="35"/>
      <c r="AI9" s="35"/>
      <c r="AJ9" s="40" t="s">
        <v>36</v>
      </c>
      <c r="AK9" s="40" t="s">
        <v>37</v>
      </c>
      <c r="AL9" s="35"/>
      <c r="AM9" s="35"/>
      <c r="AN9" s="40" t="s">
        <v>38</v>
      </c>
      <c r="AO9" s="40" t="s">
        <v>39</v>
      </c>
      <c r="AP9" s="35"/>
      <c r="AQ9" s="35"/>
      <c r="AR9" s="40" t="s">
        <v>40</v>
      </c>
      <c r="AS9" s="40" t="s">
        <v>41</v>
      </c>
      <c r="AT9" s="35"/>
      <c r="AU9" s="35"/>
      <c r="AV9" s="35"/>
      <c r="AW9" s="35"/>
      <c r="AX9" s="35"/>
      <c r="AY9" s="35"/>
      <c r="AZ9" s="40" t="s">
        <v>42</v>
      </c>
      <c r="BA9" s="40" t="s">
        <v>39</v>
      </c>
      <c r="BB9" s="35">
        <v>1</v>
      </c>
      <c r="BC9" s="35">
        <v>5.31</v>
      </c>
      <c r="BD9" s="40" t="s">
        <v>42</v>
      </c>
      <c r="BE9" s="40" t="s">
        <v>33</v>
      </c>
      <c r="BF9" s="35"/>
      <c r="BG9" s="35"/>
      <c r="BH9" s="40" t="s">
        <v>42</v>
      </c>
      <c r="BI9" s="40" t="s">
        <v>39</v>
      </c>
      <c r="BJ9" s="35"/>
      <c r="BK9" s="41"/>
      <c r="BL9" s="40" t="s">
        <v>43</v>
      </c>
      <c r="BM9" s="40" t="s">
        <v>44</v>
      </c>
      <c r="BN9" s="35"/>
      <c r="BO9" s="35"/>
      <c r="BP9" s="40" t="s">
        <v>45</v>
      </c>
      <c r="BQ9" s="40" t="s">
        <v>44</v>
      </c>
      <c r="BR9" s="35"/>
      <c r="BS9" s="35"/>
      <c r="BT9" s="40" t="s">
        <v>46</v>
      </c>
      <c r="BU9" s="40" t="s">
        <v>47</v>
      </c>
      <c r="BV9" s="35"/>
      <c r="BW9" s="35"/>
      <c r="BX9" s="40" t="s">
        <v>46</v>
      </c>
      <c r="BY9" s="40" t="s">
        <v>41</v>
      </c>
      <c r="BZ9" s="35"/>
      <c r="CA9" s="35"/>
      <c r="CB9" s="40" t="s">
        <v>46</v>
      </c>
      <c r="CC9" s="40" t="s">
        <v>48</v>
      </c>
      <c r="CD9" s="35"/>
      <c r="CE9" s="35"/>
      <c r="CF9" s="40" t="s">
        <v>46</v>
      </c>
      <c r="CG9" s="40" t="s">
        <v>48</v>
      </c>
      <c r="CH9" s="35"/>
      <c r="CI9" s="35"/>
      <c r="CJ9" s="40" t="s">
        <v>46</v>
      </c>
      <c r="CK9" s="40" t="s">
        <v>39</v>
      </c>
      <c r="CL9" s="35"/>
      <c r="CM9" s="35"/>
      <c r="CN9" s="40" t="s">
        <v>49</v>
      </c>
      <c r="CO9" s="40" t="s">
        <v>39</v>
      </c>
      <c r="CP9" s="35"/>
      <c r="CQ9" s="35"/>
      <c r="CR9" s="40" t="s">
        <v>50</v>
      </c>
      <c r="CS9" s="40" t="s">
        <v>51</v>
      </c>
      <c r="CT9" s="35"/>
      <c r="CU9" s="35"/>
      <c r="CV9" s="40" t="s">
        <v>50</v>
      </c>
      <c r="CW9" s="40" t="s">
        <v>39</v>
      </c>
      <c r="CX9" s="35"/>
      <c r="CY9" s="35"/>
      <c r="CZ9" s="40" t="s">
        <v>50</v>
      </c>
      <c r="DA9" s="40" t="s">
        <v>39</v>
      </c>
      <c r="DB9" s="35"/>
      <c r="DC9" s="35"/>
      <c r="DD9" s="40" t="s">
        <v>59</v>
      </c>
      <c r="DE9" s="40" t="s">
        <v>60</v>
      </c>
      <c r="DF9" s="35"/>
      <c r="DG9" s="35"/>
      <c r="DH9" s="40" t="s">
        <v>52</v>
      </c>
      <c r="DI9" s="40" t="s">
        <v>53</v>
      </c>
      <c r="DJ9" s="35"/>
      <c r="DK9" s="35"/>
      <c r="DL9" s="40" t="s">
        <v>31</v>
      </c>
      <c r="DM9" s="41"/>
    </row>
    <row r="10" spans="1:117" s="12" customFormat="1" ht="15.75" customHeight="1" x14ac:dyDescent="0.25">
      <c r="A10" s="6">
        <v>9</v>
      </c>
      <c r="B10" s="6">
        <v>3</v>
      </c>
      <c r="C10" s="9" t="s">
        <v>70</v>
      </c>
      <c r="D10" s="8" t="s">
        <v>373</v>
      </c>
      <c r="E10" s="6">
        <v>134.13999999999999</v>
      </c>
      <c r="F10" s="6">
        <v>2.5339999999999998</v>
      </c>
      <c r="G10" s="6">
        <v>131.60599999999999</v>
      </c>
      <c r="H10" s="10">
        <v>34.783799999999999</v>
      </c>
      <c r="I10" s="3">
        <f t="shared" si="1"/>
        <v>166.38979999999998</v>
      </c>
      <c r="J10" s="3">
        <f t="shared" si="0"/>
        <v>0</v>
      </c>
      <c r="K10" s="3">
        <f t="shared" si="2"/>
        <v>166.38979999999998</v>
      </c>
      <c r="L10" s="1" t="s">
        <v>28</v>
      </c>
      <c r="M10" s="1" t="s">
        <v>29</v>
      </c>
      <c r="N10" s="6"/>
      <c r="O10" s="6"/>
      <c r="P10" s="1" t="s">
        <v>30</v>
      </c>
      <c r="Q10" s="1" t="s">
        <v>34</v>
      </c>
      <c r="R10" s="6"/>
      <c r="S10" s="6"/>
      <c r="T10" s="1" t="s">
        <v>30</v>
      </c>
      <c r="U10" s="1" t="s">
        <v>32</v>
      </c>
      <c r="V10" s="6"/>
      <c r="W10" s="6"/>
      <c r="X10" s="6" t="s">
        <v>30</v>
      </c>
      <c r="Y10" s="6" t="s">
        <v>33</v>
      </c>
      <c r="Z10" s="6"/>
      <c r="AA10" s="6"/>
      <c r="AB10" s="1" t="s">
        <v>30</v>
      </c>
      <c r="AC10" s="1" t="s">
        <v>34</v>
      </c>
      <c r="AD10" s="6"/>
      <c r="AE10" s="6"/>
      <c r="AF10" s="1" t="s">
        <v>35</v>
      </c>
      <c r="AG10" s="1" t="s">
        <v>29</v>
      </c>
      <c r="AH10" s="6"/>
      <c r="AI10" s="6"/>
      <c r="AJ10" s="1" t="s">
        <v>36</v>
      </c>
      <c r="AK10" s="1" t="s">
        <v>37</v>
      </c>
      <c r="AL10" s="6"/>
      <c r="AM10" s="6"/>
      <c r="AN10" s="1" t="s">
        <v>38</v>
      </c>
      <c r="AO10" s="1" t="s">
        <v>39</v>
      </c>
      <c r="AP10" s="6"/>
      <c r="AQ10" s="6"/>
      <c r="AR10" s="1" t="s">
        <v>40</v>
      </c>
      <c r="AS10" s="1" t="s">
        <v>41</v>
      </c>
      <c r="AT10" s="6"/>
      <c r="AU10" s="6"/>
      <c r="AV10" s="6"/>
      <c r="AW10" s="6"/>
      <c r="AX10" s="6"/>
      <c r="AY10" s="6"/>
      <c r="AZ10" s="1" t="s">
        <v>42</v>
      </c>
      <c r="BA10" s="1" t="s">
        <v>39</v>
      </c>
      <c r="BB10" s="6"/>
      <c r="BC10" s="6"/>
      <c r="BD10" s="1" t="s">
        <v>42</v>
      </c>
      <c r="BE10" s="1" t="s">
        <v>33</v>
      </c>
      <c r="BF10" s="6"/>
      <c r="BG10" s="6"/>
      <c r="BH10" s="1" t="s">
        <v>42</v>
      </c>
      <c r="BI10" s="1" t="s">
        <v>39</v>
      </c>
      <c r="BJ10" s="6"/>
      <c r="BK10" s="11"/>
      <c r="BL10" s="1" t="s">
        <v>43</v>
      </c>
      <c r="BM10" s="1" t="s">
        <v>44</v>
      </c>
      <c r="BN10" s="6"/>
      <c r="BO10" s="6"/>
      <c r="BP10" s="1" t="s">
        <v>45</v>
      </c>
      <c r="BQ10" s="1" t="s">
        <v>44</v>
      </c>
      <c r="BR10" s="6"/>
      <c r="BS10" s="6"/>
      <c r="BT10" s="1" t="s">
        <v>46</v>
      </c>
      <c r="BU10" s="1" t="s">
        <v>47</v>
      </c>
      <c r="BV10" s="6"/>
      <c r="BW10" s="6"/>
      <c r="BX10" s="1" t="s">
        <v>46</v>
      </c>
      <c r="BY10" s="1" t="s">
        <v>41</v>
      </c>
      <c r="BZ10" s="6"/>
      <c r="CA10" s="6"/>
      <c r="CB10" s="1" t="s">
        <v>46</v>
      </c>
      <c r="CC10" s="1" t="s">
        <v>48</v>
      </c>
      <c r="CD10" s="6"/>
      <c r="CE10" s="6"/>
      <c r="CF10" s="1" t="s">
        <v>46</v>
      </c>
      <c r="CG10" s="1" t="s">
        <v>48</v>
      </c>
      <c r="CH10" s="6"/>
      <c r="CI10" s="6"/>
      <c r="CJ10" s="1" t="s">
        <v>46</v>
      </c>
      <c r="CK10" s="1" t="s">
        <v>39</v>
      </c>
      <c r="CL10" s="6"/>
      <c r="CM10" s="6"/>
      <c r="CN10" s="1" t="s">
        <v>49</v>
      </c>
      <c r="CO10" s="1" t="s">
        <v>39</v>
      </c>
      <c r="CP10" s="6"/>
      <c r="CQ10" s="6"/>
      <c r="CR10" s="1" t="s">
        <v>50</v>
      </c>
      <c r="CS10" s="1" t="s">
        <v>51</v>
      </c>
      <c r="CT10" s="6"/>
      <c r="CU10" s="6"/>
      <c r="CV10" s="1" t="s">
        <v>50</v>
      </c>
      <c r="CW10" s="1" t="s">
        <v>39</v>
      </c>
      <c r="CX10" s="6"/>
      <c r="CY10" s="6"/>
      <c r="CZ10" s="1" t="s">
        <v>50</v>
      </c>
      <c r="DA10" s="1" t="s">
        <v>39</v>
      </c>
      <c r="DB10" s="6"/>
      <c r="DC10" s="6"/>
      <c r="DD10" s="1" t="s">
        <v>59</v>
      </c>
      <c r="DE10" s="1" t="s">
        <v>60</v>
      </c>
      <c r="DF10" s="6"/>
      <c r="DG10" s="6"/>
      <c r="DH10" s="1" t="s">
        <v>52</v>
      </c>
      <c r="DI10" s="1" t="s">
        <v>53</v>
      </c>
      <c r="DJ10" s="6"/>
      <c r="DK10" s="6"/>
      <c r="DL10" s="1" t="s">
        <v>31</v>
      </c>
      <c r="DM10" s="11"/>
    </row>
    <row r="11" spans="1:117" s="12" customFormat="1" ht="15.75" customHeight="1" x14ac:dyDescent="0.25">
      <c r="A11" s="6">
        <v>10</v>
      </c>
      <c r="B11" s="6">
        <v>3</v>
      </c>
      <c r="C11" s="9" t="s">
        <v>71</v>
      </c>
      <c r="D11" s="8" t="s">
        <v>373</v>
      </c>
      <c r="E11" s="6">
        <v>340.74099999999999</v>
      </c>
      <c r="F11" s="6">
        <v>114.286</v>
      </c>
      <c r="G11" s="6">
        <v>215.99700000000001</v>
      </c>
      <c r="H11" s="10">
        <v>99.858720000000005</v>
      </c>
      <c r="I11" s="3">
        <f t="shared" si="1"/>
        <v>315.85572000000002</v>
      </c>
      <c r="J11" s="3">
        <f t="shared" si="0"/>
        <v>0</v>
      </c>
      <c r="K11" s="3">
        <f t="shared" si="2"/>
        <v>315.85572000000002</v>
      </c>
      <c r="L11" s="1" t="s">
        <v>28</v>
      </c>
      <c r="M11" s="1" t="s">
        <v>29</v>
      </c>
      <c r="N11" s="6"/>
      <c r="O11" s="6"/>
      <c r="P11" s="1" t="s">
        <v>30</v>
      </c>
      <c r="Q11" s="1" t="s">
        <v>34</v>
      </c>
      <c r="R11" s="6"/>
      <c r="S11" s="6"/>
      <c r="T11" s="1" t="s">
        <v>30</v>
      </c>
      <c r="U11" s="1" t="s">
        <v>32</v>
      </c>
      <c r="V11" s="6"/>
      <c r="W11" s="6"/>
      <c r="X11" s="6" t="s">
        <v>30</v>
      </c>
      <c r="Y11" s="6" t="s">
        <v>33</v>
      </c>
      <c r="Z11" s="6"/>
      <c r="AA11" s="6"/>
      <c r="AB11" s="1" t="s">
        <v>30</v>
      </c>
      <c r="AC11" s="1" t="s">
        <v>34</v>
      </c>
      <c r="AD11" s="6"/>
      <c r="AE11" s="6"/>
      <c r="AF11" s="1" t="s">
        <v>35</v>
      </c>
      <c r="AG11" s="1" t="s">
        <v>29</v>
      </c>
      <c r="AH11" s="6"/>
      <c r="AI11" s="6"/>
      <c r="AJ11" s="1" t="s">
        <v>36</v>
      </c>
      <c r="AK11" s="1" t="s">
        <v>37</v>
      </c>
      <c r="AL11" s="6"/>
      <c r="AM11" s="6"/>
      <c r="AN11" s="1" t="s">
        <v>38</v>
      </c>
      <c r="AO11" s="1" t="s">
        <v>39</v>
      </c>
      <c r="AP11" s="6"/>
      <c r="AQ11" s="6"/>
      <c r="AR11" s="1" t="s">
        <v>40</v>
      </c>
      <c r="AS11" s="1" t="s">
        <v>41</v>
      </c>
      <c r="AT11" s="6"/>
      <c r="AU11" s="6"/>
      <c r="AV11" s="6"/>
      <c r="AW11" s="6"/>
      <c r="AX11" s="6"/>
      <c r="AY11" s="6"/>
      <c r="AZ11" s="1" t="s">
        <v>42</v>
      </c>
      <c r="BA11" s="1" t="s">
        <v>39</v>
      </c>
      <c r="BB11" s="6"/>
      <c r="BC11" s="6"/>
      <c r="BD11" s="1" t="s">
        <v>42</v>
      </c>
      <c r="BE11" s="1" t="s">
        <v>33</v>
      </c>
      <c r="BF11" s="6"/>
      <c r="BG11" s="6"/>
      <c r="BH11" s="1" t="s">
        <v>42</v>
      </c>
      <c r="BI11" s="1" t="s">
        <v>39</v>
      </c>
      <c r="BJ11" s="6"/>
      <c r="BK11" s="11"/>
      <c r="BL11" s="1" t="s">
        <v>43</v>
      </c>
      <c r="BM11" s="1" t="s">
        <v>44</v>
      </c>
      <c r="BN11" s="6"/>
      <c r="BO11" s="6"/>
      <c r="BP11" s="1" t="s">
        <v>45</v>
      </c>
      <c r="BQ11" s="1" t="s">
        <v>44</v>
      </c>
      <c r="BR11" s="6"/>
      <c r="BS11" s="6"/>
      <c r="BT11" s="1" t="s">
        <v>46</v>
      </c>
      <c r="BU11" s="1" t="s">
        <v>47</v>
      </c>
      <c r="BV11" s="6"/>
      <c r="BW11" s="6"/>
      <c r="BX11" s="1" t="s">
        <v>46</v>
      </c>
      <c r="BY11" s="1" t="s">
        <v>41</v>
      </c>
      <c r="BZ11" s="6"/>
      <c r="CA11" s="6"/>
      <c r="CB11" s="1" t="s">
        <v>46</v>
      </c>
      <c r="CC11" s="1" t="s">
        <v>48</v>
      </c>
      <c r="CD11" s="6"/>
      <c r="CE11" s="6"/>
      <c r="CF11" s="1" t="s">
        <v>46</v>
      </c>
      <c r="CG11" s="1" t="s">
        <v>48</v>
      </c>
      <c r="CH11" s="6"/>
      <c r="CI11" s="6"/>
      <c r="CJ11" s="1" t="s">
        <v>46</v>
      </c>
      <c r="CK11" s="1" t="s">
        <v>39</v>
      </c>
      <c r="CL11" s="6"/>
      <c r="CM11" s="6"/>
      <c r="CN11" s="1" t="s">
        <v>49</v>
      </c>
      <c r="CO11" s="1" t="s">
        <v>39</v>
      </c>
      <c r="CP11" s="6"/>
      <c r="CQ11" s="6"/>
      <c r="CR11" s="1" t="s">
        <v>50</v>
      </c>
      <c r="CS11" s="1" t="s">
        <v>51</v>
      </c>
      <c r="CT11" s="6"/>
      <c r="CU11" s="6"/>
      <c r="CV11" s="1" t="s">
        <v>50</v>
      </c>
      <c r="CW11" s="1" t="s">
        <v>39</v>
      </c>
      <c r="CX11" s="6"/>
      <c r="CY11" s="6"/>
      <c r="CZ11" s="1" t="s">
        <v>50</v>
      </c>
      <c r="DA11" s="1" t="s">
        <v>39</v>
      </c>
      <c r="DB11" s="6"/>
      <c r="DC11" s="6"/>
      <c r="DD11" s="1" t="s">
        <v>59</v>
      </c>
      <c r="DE11" s="1" t="s">
        <v>60</v>
      </c>
      <c r="DF11" s="6"/>
      <c r="DG11" s="6"/>
      <c r="DH11" s="1" t="s">
        <v>52</v>
      </c>
      <c r="DI11" s="1" t="s">
        <v>53</v>
      </c>
      <c r="DJ11" s="6"/>
      <c r="DK11" s="6"/>
      <c r="DL11" s="1" t="s">
        <v>31</v>
      </c>
      <c r="DM11" s="11"/>
    </row>
    <row r="12" spans="1:117" s="12" customFormat="1" ht="15.75" customHeight="1" x14ac:dyDescent="0.25">
      <c r="A12" s="6">
        <v>11</v>
      </c>
      <c r="B12" s="6">
        <v>3</v>
      </c>
      <c r="C12" s="9" t="s">
        <v>72</v>
      </c>
      <c r="D12" s="8" t="s">
        <v>373</v>
      </c>
      <c r="E12" s="6">
        <v>147.23599999999999</v>
      </c>
      <c r="F12" s="6">
        <v>44.741999999999997</v>
      </c>
      <c r="G12" s="6">
        <v>-57.631</v>
      </c>
      <c r="H12" s="10">
        <v>94.037400000000005</v>
      </c>
      <c r="I12" s="3">
        <f t="shared" si="1"/>
        <v>36.406400000000005</v>
      </c>
      <c r="J12" s="3">
        <f t="shared" si="0"/>
        <v>0</v>
      </c>
      <c r="K12" s="3">
        <f t="shared" si="2"/>
        <v>36.406400000000005</v>
      </c>
      <c r="L12" s="1" t="s">
        <v>28</v>
      </c>
      <c r="M12" s="1" t="s">
        <v>29</v>
      </c>
      <c r="N12" s="6"/>
      <c r="O12" s="6"/>
      <c r="P12" s="1" t="s">
        <v>30</v>
      </c>
      <c r="Q12" s="1" t="s">
        <v>34</v>
      </c>
      <c r="R12" s="6"/>
      <c r="S12" s="6"/>
      <c r="T12" s="1" t="s">
        <v>30</v>
      </c>
      <c r="U12" s="1" t="s">
        <v>32</v>
      </c>
      <c r="V12" s="6"/>
      <c r="W12" s="6"/>
      <c r="X12" s="6" t="s">
        <v>30</v>
      </c>
      <c r="Y12" s="6" t="s">
        <v>33</v>
      </c>
      <c r="Z12" s="6"/>
      <c r="AA12" s="6"/>
      <c r="AB12" s="1" t="s">
        <v>30</v>
      </c>
      <c r="AC12" s="1" t="s">
        <v>34</v>
      </c>
      <c r="AD12" s="6"/>
      <c r="AE12" s="6"/>
      <c r="AF12" s="1" t="s">
        <v>35</v>
      </c>
      <c r="AG12" s="1" t="s">
        <v>29</v>
      </c>
      <c r="AH12" s="6"/>
      <c r="AI12" s="6"/>
      <c r="AJ12" s="1" t="s">
        <v>36</v>
      </c>
      <c r="AK12" s="1" t="s">
        <v>37</v>
      </c>
      <c r="AL12" s="6"/>
      <c r="AM12" s="6"/>
      <c r="AN12" s="1" t="s">
        <v>38</v>
      </c>
      <c r="AO12" s="1" t="s">
        <v>39</v>
      </c>
      <c r="AP12" s="6"/>
      <c r="AQ12" s="6"/>
      <c r="AR12" s="1" t="s">
        <v>40</v>
      </c>
      <c r="AS12" s="1" t="s">
        <v>41</v>
      </c>
      <c r="AT12" s="6"/>
      <c r="AU12" s="6"/>
      <c r="AV12" s="6"/>
      <c r="AW12" s="6"/>
      <c r="AX12" s="6"/>
      <c r="AY12" s="6"/>
      <c r="AZ12" s="1" t="s">
        <v>42</v>
      </c>
      <c r="BA12" s="1" t="s">
        <v>39</v>
      </c>
      <c r="BB12" s="6"/>
      <c r="BC12" s="6"/>
      <c r="BD12" s="1" t="s">
        <v>42</v>
      </c>
      <c r="BE12" s="1" t="s">
        <v>33</v>
      </c>
      <c r="BF12" s="6"/>
      <c r="BG12" s="6"/>
      <c r="BH12" s="1" t="s">
        <v>42</v>
      </c>
      <c r="BI12" s="1" t="s">
        <v>39</v>
      </c>
      <c r="BJ12" s="6"/>
      <c r="BK12" s="11"/>
      <c r="BL12" s="1" t="s">
        <v>43</v>
      </c>
      <c r="BM12" s="1" t="s">
        <v>44</v>
      </c>
      <c r="BN12" s="6"/>
      <c r="BO12" s="6"/>
      <c r="BP12" s="1" t="s">
        <v>45</v>
      </c>
      <c r="BQ12" s="1" t="s">
        <v>44</v>
      </c>
      <c r="BR12" s="6"/>
      <c r="BS12" s="6"/>
      <c r="BT12" s="1" t="s">
        <v>46</v>
      </c>
      <c r="BU12" s="1" t="s">
        <v>47</v>
      </c>
      <c r="BV12" s="6"/>
      <c r="BW12" s="6"/>
      <c r="BX12" s="1" t="s">
        <v>46</v>
      </c>
      <c r="BY12" s="1" t="s">
        <v>41</v>
      </c>
      <c r="BZ12" s="6"/>
      <c r="CA12" s="6"/>
      <c r="CB12" s="1" t="s">
        <v>46</v>
      </c>
      <c r="CC12" s="1" t="s">
        <v>48</v>
      </c>
      <c r="CD12" s="6"/>
      <c r="CE12" s="6"/>
      <c r="CF12" s="1" t="s">
        <v>46</v>
      </c>
      <c r="CG12" s="1" t="s">
        <v>48</v>
      </c>
      <c r="CH12" s="6"/>
      <c r="CI12" s="6"/>
      <c r="CJ12" s="1" t="s">
        <v>46</v>
      </c>
      <c r="CK12" s="1" t="s">
        <v>39</v>
      </c>
      <c r="CL12" s="6"/>
      <c r="CM12" s="6"/>
      <c r="CN12" s="1" t="s">
        <v>49</v>
      </c>
      <c r="CO12" s="1" t="s">
        <v>39</v>
      </c>
      <c r="CP12" s="6"/>
      <c r="CQ12" s="6"/>
      <c r="CR12" s="1" t="s">
        <v>50</v>
      </c>
      <c r="CS12" s="1" t="s">
        <v>51</v>
      </c>
      <c r="CT12" s="6"/>
      <c r="CU12" s="6"/>
      <c r="CV12" s="1" t="s">
        <v>50</v>
      </c>
      <c r="CW12" s="1" t="s">
        <v>39</v>
      </c>
      <c r="CX12" s="6"/>
      <c r="CY12" s="6"/>
      <c r="CZ12" s="1" t="s">
        <v>50</v>
      </c>
      <c r="DA12" s="1" t="s">
        <v>39</v>
      </c>
      <c r="DB12" s="6"/>
      <c r="DC12" s="6"/>
      <c r="DD12" s="1" t="s">
        <v>59</v>
      </c>
      <c r="DE12" s="1" t="s">
        <v>60</v>
      </c>
      <c r="DF12" s="6"/>
      <c r="DG12" s="6"/>
      <c r="DH12" s="1" t="s">
        <v>52</v>
      </c>
      <c r="DI12" s="1" t="s">
        <v>53</v>
      </c>
      <c r="DJ12" s="6"/>
      <c r="DK12" s="6"/>
      <c r="DL12" s="1" t="s">
        <v>31</v>
      </c>
      <c r="DM12" s="11"/>
    </row>
    <row r="13" spans="1:117" s="12" customFormat="1" ht="15.75" customHeight="1" x14ac:dyDescent="0.25">
      <c r="A13" s="6">
        <v>12</v>
      </c>
      <c r="B13" s="6">
        <v>3</v>
      </c>
      <c r="C13" s="9" t="s">
        <v>73</v>
      </c>
      <c r="D13" s="8" t="s">
        <v>373</v>
      </c>
      <c r="E13" s="6">
        <v>210.73500000000001</v>
      </c>
      <c r="F13" s="6">
        <v>550.43399999999997</v>
      </c>
      <c r="G13" s="6">
        <v>-496.90699999999998</v>
      </c>
      <c r="H13" s="10">
        <v>57.771839999999997</v>
      </c>
      <c r="I13" s="3">
        <f t="shared" si="1"/>
        <v>-439.13515999999998</v>
      </c>
      <c r="J13" s="3">
        <f t="shared" si="0"/>
        <v>0</v>
      </c>
      <c r="K13" s="3">
        <f t="shared" si="2"/>
        <v>-439.13515999999998</v>
      </c>
      <c r="L13" s="1" t="s">
        <v>28</v>
      </c>
      <c r="M13" s="1" t="s">
        <v>29</v>
      </c>
      <c r="N13" s="6"/>
      <c r="O13" s="6"/>
      <c r="P13" s="1" t="s">
        <v>30</v>
      </c>
      <c r="Q13" s="1" t="s">
        <v>34</v>
      </c>
      <c r="R13" s="6"/>
      <c r="S13" s="6"/>
      <c r="T13" s="1" t="s">
        <v>30</v>
      </c>
      <c r="U13" s="1" t="s">
        <v>32</v>
      </c>
      <c r="V13" s="6"/>
      <c r="W13" s="6"/>
      <c r="X13" s="6" t="s">
        <v>30</v>
      </c>
      <c r="Y13" s="6" t="s">
        <v>33</v>
      </c>
      <c r="Z13" s="6"/>
      <c r="AA13" s="6"/>
      <c r="AB13" s="1" t="s">
        <v>30</v>
      </c>
      <c r="AC13" s="1" t="s">
        <v>34</v>
      </c>
      <c r="AD13" s="6"/>
      <c r="AE13" s="6"/>
      <c r="AF13" s="1" t="s">
        <v>35</v>
      </c>
      <c r="AG13" s="1" t="s">
        <v>29</v>
      </c>
      <c r="AH13" s="6"/>
      <c r="AI13" s="6"/>
      <c r="AJ13" s="1" t="s">
        <v>36</v>
      </c>
      <c r="AK13" s="1" t="s">
        <v>37</v>
      </c>
      <c r="AL13" s="6"/>
      <c r="AM13" s="6"/>
      <c r="AN13" s="1" t="s">
        <v>38</v>
      </c>
      <c r="AO13" s="1" t="s">
        <v>39</v>
      </c>
      <c r="AP13" s="6"/>
      <c r="AQ13" s="6"/>
      <c r="AR13" s="1" t="s">
        <v>40</v>
      </c>
      <c r="AS13" s="1" t="s">
        <v>41</v>
      </c>
      <c r="AT13" s="6"/>
      <c r="AU13" s="6"/>
      <c r="AV13" s="6"/>
      <c r="AW13" s="6"/>
      <c r="AX13" s="6"/>
      <c r="AY13" s="6"/>
      <c r="AZ13" s="1" t="s">
        <v>42</v>
      </c>
      <c r="BA13" s="1" t="s">
        <v>39</v>
      </c>
      <c r="BB13" s="6"/>
      <c r="BC13" s="6"/>
      <c r="BD13" s="1" t="s">
        <v>42</v>
      </c>
      <c r="BE13" s="1" t="s">
        <v>33</v>
      </c>
      <c r="BF13" s="6"/>
      <c r="BG13" s="6"/>
      <c r="BH13" s="1" t="s">
        <v>42</v>
      </c>
      <c r="BI13" s="1" t="s">
        <v>39</v>
      </c>
      <c r="BJ13" s="6"/>
      <c r="BK13" s="11"/>
      <c r="BL13" s="1" t="s">
        <v>43</v>
      </c>
      <c r="BM13" s="1" t="s">
        <v>44</v>
      </c>
      <c r="BN13" s="6"/>
      <c r="BO13" s="6"/>
      <c r="BP13" s="1" t="s">
        <v>45</v>
      </c>
      <c r="BQ13" s="1" t="s">
        <v>44</v>
      </c>
      <c r="BR13" s="6"/>
      <c r="BS13" s="6"/>
      <c r="BT13" s="1" t="s">
        <v>46</v>
      </c>
      <c r="BU13" s="1" t="s">
        <v>47</v>
      </c>
      <c r="BV13" s="6"/>
      <c r="BW13" s="6"/>
      <c r="BX13" s="1" t="s">
        <v>46</v>
      </c>
      <c r="BY13" s="1" t="s">
        <v>41</v>
      </c>
      <c r="BZ13" s="6"/>
      <c r="CA13" s="6"/>
      <c r="CB13" s="1" t="s">
        <v>46</v>
      </c>
      <c r="CC13" s="1" t="s">
        <v>48</v>
      </c>
      <c r="CD13" s="6"/>
      <c r="CE13" s="6"/>
      <c r="CF13" s="1" t="s">
        <v>46</v>
      </c>
      <c r="CG13" s="1" t="s">
        <v>48</v>
      </c>
      <c r="CH13" s="6"/>
      <c r="CI13" s="6"/>
      <c r="CJ13" s="1" t="s">
        <v>46</v>
      </c>
      <c r="CK13" s="1" t="s">
        <v>39</v>
      </c>
      <c r="CL13" s="6"/>
      <c r="CM13" s="6"/>
      <c r="CN13" s="1" t="s">
        <v>49</v>
      </c>
      <c r="CO13" s="1" t="s">
        <v>39</v>
      </c>
      <c r="CP13" s="6"/>
      <c r="CQ13" s="6"/>
      <c r="CR13" s="1" t="s">
        <v>50</v>
      </c>
      <c r="CS13" s="1" t="s">
        <v>51</v>
      </c>
      <c r="CT13" s="6"/>
      <c r="CU13" s="6"/>
      <c r="CV13" s="1" t="s">
        <v>50</v>
      </c>
      <c r="CW13" s="1" t="s">
        <v>39</v>
      </c>
      <c r="CX13" s="6"/>
      <c r="CY13" s="6"/>
      <c r="CZ13" s="1" t="s">
        <v>50</v>
      </c>
      <c r="DA13" s="1" t="s">
        <v>39</v>
      </c>
      <c r="DB13" s="6"/>
      <c r="DC13" s="6"/>
      <c r="DD13" s="1" t="s">
        <v>59</v>
      </c>
      <c r="DE13" s="1" t="s">
        <v>60</v>
      </c>
      <c r="DF13" s="6"/>
      <c r="DG13" s="6"/>
      <c r="DH13" s="1" t="s">
        <v>52</v>
      </c>
      <c r="DI13" s="1" t="s">
        <v>53</v>
      </c>
      <c r="DJ13" s="6"/>
      <c r="DK13" s="6"/>
      <c r="DL13" s="1" t="s">
        <v>31</v>
      </c>
      <c r="DM13" s="11"/>
    </row>
    <row r="14" spans="1:117" s="42" customFormat="1" ht="15.75" customHeight="1" x14ac:dyDescent="0.25">
      <c r="A14" s="35">
        <v>13</v>
      </c>
      <c r="B14" s="35">
        <v>3</v>
      </c>
      <c r="C14" s="36" t="s">
        <v>74</v>
      </c>
      <c r="D14" s="37" t="s">
        <v>373</v>
      </c>
      <c r="E14" s="35">
        <v>62.835000000000001</v>
      </c>
      <c r="F14" s="35">
        <v>1.4079999999999999</v>
      </c>
      <c r="G14" s="35">
        <v>61.427</v>
      </c>
      <c r="H14" s="38">
        <v>97.694519999999997</v>
      </c>
      <c r="I14" s="39">
        <f t="shared" si="1"/>
        <v>159.12152</v>
      </c>
      <c r="J14" s="39">
        <f t="shared" si="0"/>
        <v>5.25</v>
      </c>
      <c r="K14" s="39">
        <f t="shared" si="2"/>
        <v>153.87152</v>
      </c>
      <c r="L14" s="40" t="s">
        <v>28</v>
      </c>
      <c r="M14" s="40" t="s">
        <v>29</v>
      </c>
      <c r="N14" s="35"/>
      <c r="O14" s="35"/>
      <c r="P14" s="40" t="s">
        <v>30</v>
      </c>
      <c r="Q14" s="40" t="s">
        <v>34</v>
      </c>
      <c r="R14" s="35"/>
      <c r="S14" s="35"/>
      <c r="T14" s="40" t="s">
        <v>30</v>
      </c>
      <c r="U14" s="40" t="s">
        <v>32</v>
      </c>
      <c r="V14" s="35"/>
      <c r="W14" s="35"/>
      <c r="X14" s="35" t="s">
        <v>30</v>
      </c>
      <c r="Y14" s="35" t="s">
        <v>33</v>
      </c>
      <c r="Z14" s="35"/>
      <c r="AA14" s="35"/>
      <c r="AB14" s="40" t="s">
        <v>30</v>
      </c>
      <c r="AC14" s="40" t="s">
        <v>34</v>
      </c>
      <c r="AD14" s="35"/>
      <c r="AE14" s="35"/>
      <c r="AF14" s="40" t="s">
        <v>35</v>
      </c>
      <c r="AG14" s="40" t="s">
        <v>29</v>
      </c>
      <c r="AH14" s="35"/>
      <c r="AI14" s="35"/>
      <c r="AJ14" s="40" t="s">
        <v>36</v>
      </c>
      <c r="AK14" s="40" t="s">
        <v>37</v>
      </c>
      <c r="AL14" s="35"/>
      <c r="AM14" s="35"/>
      <c r="AN14" s="40" t="s">
        <v>38</v>
      </c>
      <c r="AO14" s="40" t="s">
        <v>39</v>
      </c>
      <c r="AP14" s="35"/>
      <c r="AQ14" s="35"/>
      <c r="AR14" s="40" t="s">
        <v>40</v>
      </c>
      <c r="AS14" s="40" t="s">
        <v>41</v>
      </c>
      <c r="AT14" s="35"/>
      <c r="AU14" s="35"/>
      <c r="AV14" s="35"/>
      <c r="AW14" s="35"/>
      <c r="AX14" s="35"/>
      <c r="AY14" s="35"/>
      <c r="AZ14" s="40" t="s">
        <v>42</v>
      </c>
      <c r="BA14" s="40" t="s">
        <v>39</v>
      </c>
      <c r="BB14" s="35"/>
      <c r="BC14" s="35"/>
      <c r="BD14" s="40" t="s">
        <v>42</v>
      </c>
      <c r="BE14" s="40" t="s">
        <v>33</v>
      </c>
      <c r="BF14" s="35"/>
      <c r="BG14" s="35"/>
      <c r="BH14" s="40" t="s">
        <v>42</v>
      </c>
      <c r="BI14" s="40" t="s">
        <v>39</v>
      </c>
      <c r="BJ14" s="35"/>
      <c r="BK14" s="41"/>
      <c r="BL14" s="40" t="s">
        <v>43</v>
      </c>
      <c r="BM14" s="40" t="s">
        <v>44</v>
      </c>
      <c r="BN14" s="35"/>
      <c r="BO14" s="35"/>
      <c r="BP14" s="40" t="s">
        <v>45</v>
      </c>
      <c r="BQ14" s="40" t="s">
        <v>44</v>
      </c>
      <c r="BR14" s="35"/>
      <c r="BS14" s="35"/>
      <c r="BT14" s="40" t="s">
        <v>46</v>
      </c>
      <c r="BU14" s="40" t="s">
        <v>47</v>
      </c>
      <c r="BV14" s="35"/>
      <c r="BW14" s="35"/>
      <c r="BX14" s="40" t="s">
        <v>46</v>
      </c>
      <c r="BY14" s="40" t="s">
        <v>41</v>
      </c>
      <c r="BZ14" s="35"/>
      <c r="CA14" s="35"/>
      <c r="CB14" s="40" t="s">
        <v>46</v>
      </c>
      <c r="CC14" s="40" t="s">
        <v>48</v>
      </c>
      <c r="CD14" s="35"/>
      <c r="CE14" s="35"/>
      <c r="CF14" s="40" t="s">
        <v>46</v>
      </c>
      <c r="CG14" s="40" t="s">
        <v>48</v>
      </c>
      <c r="CH14" s="35"/>
      <c r="CI14" s="35"/>
      <c r="CJ14" s="40" t="s">
        <v>46</v>
      </c>
      <c r="CK14" s="40" t="s">
        <v>39</v>
      </c>
      <c r="CL14" s="35"/>
      <c r="CM14" s="35"/>
      <c r="CN14" s="40" t="s">
        <v>49</v>
      </c>
      <c r="CO14" s="40" t="s">
        <v>39</v>
      </c>
      <c r="CP14" s="35"/>
      <c r="CQ14" s="35"/>
      <c r="CR14" s="40" t="s">
        <v>50</v>
      </c>
      <c r="CS14" s="40" t="s">
        <v>51</v>
      </c>
      <c r="CT14" s="35"/>
      <c r="CU14" s="35"/>
      <c r="CV14" s="40" t="s">
        <v>50</v>
      </c>
      <c r="CW14" s="40" t="s">
        <v>39</v>
      </c>
      <c r="CX14" s="35">
        <v>1</v>
      </c>
      <c r="CY14" s="35">
        <v>2.379</v>
      </c>
      <c r="CZ14" s="40" t="s">
        <v>50</v>
      </c>
      <c r="DA14" s="40" t="s">
        <v>39</v>
      </c>
      <c r="DB14" s="35">
        <v>1</v>
      </c>
      <c r="DC14" s="35">
        <v>2.871</v>
      </c>
      <c r="DD14" s="40" t="s">
        <v>59</v>
      </c>
      <c r="DE14" s="40" t="s">
        <v>60</v>
      </c>
      <c r="DF14" s="35"/>
      <c r="DG14" s="35"/>
      <c r="DH14" s="40" t="s">
        <v>52</v>
      </c>
      <c r="DI14" s="40" t="s">
        <v>53</v>
      </c>
      <c r="DJ14" s="35"/>
      <c r="DK14" s="35"/>
      <c r="DL14" s="40" t="s">
        <v>31</v>
      </c>
      <c r="DM14" s="41"/>
    </row>
    <row r="15" spans="1:117" s="12" customFormat="1" ht="15.75" customHeight="1" x14ac:dyDescent="0.25">
      <c r="A15" s="6">
        <v>14</v>
      </c>
      <c r="B15" s="6">
        <v>3</v>
      </c>
      <c r="C15" s="9" t="s">
        <v>75</v>
      </c>
      <c r="D15" s="8" t="s">
        <v>373</v>
      </c>
      <c r="E15" s="6">
        <v>17.292000000000002</v>
      </c>
      <c r="F15" s="6">
        <v>3.423</v>
      </c>
      <c r="G15" s="6">
        <v>12.714</v>
      </c>
      <c r="H15" s="10">
        <v>21.93336</v>
      </c>
      <c r="I15" s="3">
        <f t="shared" si="1"/>
        <v>34.647359999999999</v>
      </c>
      <c r="J15" s="3">
        <f t="shared" si="0"/>
        <v>0</v>
      </c>
      <c r="K15" s="3">
        <f t="shared" si="2"/>
        <v>34.647359999999999</v>
      </c>
      <c r="L15" s="1" t="s">
        <v>28</v>
      </c>
      <c r="M15" s="1" t="s">
        <v>29</v>
      </c>
      <c r="N15" s="6"/>
      <c r="O15" s="6"/>
      <c r="P15" s="1" t="s">
        <v>30</v>
      </c>
      <c r="Q15" s="1" t="s">
        <v>34</v>
      </c>
      <c r="R15" s="6"/>
      <c r="S15" s="6"/>
      <c r="T15" s="1" t="s">
        <v>30</v>
      </c>
      <c r="U15" s="1" t="s">
        <v>32</v>
      </c>
      <c r="V15" s="6"/>
      <c r="W15" s="6"/>
      <c r="X15" s="6" t="s">
        <v>30</v>
      </c>
      <c r="Y15" s="6" t="s">
        <v>33</v>
      </c>
      <c r="Z15" s="6"/>
      <c r="AA15" s="6"/>
      <c r="AB15" s="1" t="s">
        <v>30</v>
      </c>
      <c r="AC15" s="1" t="s">
        <v>34</v>
      </c>
      <c r="AD15" s="6"/>
      <c r="AE15" s="6"/>
      <c r="AF15" s="1" t="s">
        <v>35</v>
      </c>
      <c r="AG15" s="1" t="s">
        <v>29</v>
      </c>
      <c r="AH15" s="6"/>
      <c r="AI15" s="6"/>
      <c r="AJ15" s="1" t="s">
        <v>36</v>
      </c>
      <c r="AK15" s="1" t="s">
        <v>37</v>
      </c>
      <c r="AL15" s="6"/>
      <c r="AM15" s="6"/>
      <c r="AN15" s="1" t="s">
        <v>38</v>
      </c>
      <c r="AO15" s="1" t="s">
        <v>39</v>
      </c>
      <c r="AP15" s="6"/>
      <c r="AQ15" s="6"/>
      <c r="AR15" s="1" t="s">
        <v>40</v>
      </c>
      <c r="AS15" s="1" t="s">
        <v>41</v>
      </c>
      <c r="AT15" s="6"/>
      <c r="AU15" s="6"/>
      <c r="AV15" s="6"/>
      <c r="AW15" s="6"/>
      <c r="AX15" s="6"/>
      <c r="AY15" s="6"/>
      <c r="AZ15" s="1" t="s">
        <v>42</v>
      </c>
      <c r="BA15" s="1" t="s">
        <v>39</v>
      </c>
      <c r="BB15" s="6"/>
      <c r="BC15" s="6"/>
      <c r="BD15" s="1" t="s">
        <v>42</v>
      </c>
      <c r="BE15" s="1" t="s">
        <v>33</v>
      </c>
      <c r="BF15" s="6"/>
      <c r="BG15" s="6"/>
      <c r="BH15" s="1" t="s">
        <v>42</v>
      </c>
      <c r="BI15" s="1" t="s">
        <v>39</v>
      </c>
      <c r="BJ15" s="6"/>
      <c r="BK15" s="11"/>
      <c r="BL15" s="1" t="s">
        <v>43</v>
      </c>
      <c r="BM15" s="1" t="s">
        <v>44</v>
      </c>
      <c r="BN15" s="6"/>
      <c r="BO15" s="6"/>
      <c r="BP15" s="1" t="s">
        <v>45</v>
      </c>
      <c r="BQ15" s="1" t="s">
        <v>44</v>
      </c>
      <c r="BR15" s="6"/>
      <c r="BS15" s="6"/>
      <c r="BT15" s="1" t="s">
        <v>46</v>
      </c>
      <c r="BU15" s="1" t="s">
        <v>47</v>
      </c>
      <c r="BV15" s="6"/>
      <c r="BW15" s="6"/>
      <c r="BX15" s="1" t="s">
        <v>46</v>
      </c>
      <c r="BY15" s="1" t="s">
        <v>41</v>
      </c>
      <c r="BZ15" s="6"/>
      <c r="CA15" s="6"/>
      <c r="CB15" s="1" t="s">
        <v>46</v>
      </c>
      <c r="CC15" s="1" t="s">
        <v>48</v>
      </c>
      <c r="CD15" s="6"/>
      <c r="CE15" s="6"/>
      <c r="CF15" s="1" t="s">
        <v>46</v>
      </c>
      <c r="CG15" s="1" t="s">
        <v>48</v>
      </c>
      <c r="CH15" s="6"/>
      <c r="CI15" s="6"/>
      <c r="CJ15" s="1" t="s">
        <v>46</v>
      </c>
      <c r="CK15" s="1" t="s">
        <v>39</v>
      </c>
      <c r="CL15" s="6"/>
      <c r="CM15" s="6"/>
      <c r="CN15" s="1" t="s">
        <v>49</v>
      </c>
      <c r="CO15" s="1" t="s">
        <v>39</v>
      </c>
      <c r="CP15" s="6"/>
      <c r="CQ15" s="6"/>
      <c r="CR15" s="1" t="s">
        <v>50</v>
      </c>
      <c r="CS15" s="1" t="s">
        <v>51</v>
      </c>
      <c r="CT15" s="6"/>
      <c r="CU15" s="6"/>
      <c r="CV15" s="1" t="s">
        <v>50</v>
      </c>
      <c r="CW15" s="1" t="s">
        <v>39</v>
      </c>
      <c r="CX15" s="6"/>
      <c r="CY15" s="6"/>
      <c r="CZ15" s="1" t="s">
        <v>50</v>
      </c>
      <c r="DA15" s="1" t="s">
        <v>39</v>
      </c>
      <c r="DB15" s="6"/>
      <c r="DC15" s="6"/>
      <c r="DD15" s="1" t="s">
        <v>59</v>
      </c>
      <c r="DE15" s="1" t="s">
        <v>60</v>
      </c>
      <c r="DF15" s="6"/>
      <c r="DG15" s="6"/>
      <c r="DH15" s="1" t="s">
        <v>52</v>
      </c>
      <c r="DI15" s="1" t="s">
        <v>53</v>
      </c>
      <c r="DJ15" s="6"/>
      <c r="DK15" s="6"/>
      <c r="DL15" s="1" t="s">
        <v>31</v>
      </c>
      <c r="DM15" s="11"/>
    </row>
    <row r="16" spans="1:117" s="12" customFormat="1" ht="15.75" customHeight="1" x14ac:dyDescent="0.25">
      <c r="A16" s="6">
        <v>15</v>
      </c>
      <c r="B16" s="6">
        <v>3</v>
      </c>
      <c r="C16" s="9" t="s">
        <v>76</v>
      </c>
      <c r="D16" s="8" t="s">
        <v>373</v>
      </c>
      <c r="E16" s="6">
        <v>198.26</v>
      </c>
      <c r="F16" s="6">
        <v>42.771999999999998</v>
      </c>
      <c r="G16" s="6">
        <v>155.488</v>
      </c>
      <c r="H16" s="10">
        <v>92.391000000000005</v>
      </c>
      <c r="I16" s="3">
        <f t="shared" si="1"/>
        <v>247.87900000000002</v>
      </c>
      <c r="J16" s="3">
        <f t="shared" si="0"/>
        <v>0</v>
      </c>
      <c r="K16" s="3">
        <f t="shared" si="2"/>
        <v>247.87900000000002</v>
      </c>
      <c r="L16" s="1" t="s">
        <v>28</v>
      </c>
      <c r="M16" s="1" t="s">
        <v>29</v>
      </c>
      <c r="N16" s="6"/>
      <c r="O16" s="6"/>
      <c r="P16" s="1" t="s">
        <v>30</v>
      </c>
      <c r="Q16" s="1" t="s">
        <v>34</v>
      </c>
      <c r="R16" s="6"/>
      <c r="S16" s="6"/>
      <c r="T16" s="1" t="s">
        <v>30</v>
      </c>
      <c r="U16" s="1" t="s">
        <v>32</v>
      </c>
      <c r="V16" s="6"/>
      <c r="W16" s="6"/>
      <c r="X16" s="6" t="s">
        <v>30</v>
      </c>
      <c r="Y16" s="6" t="s">
        <v>33</v>
      </c>
      <c r="Z16" s="6"/>
      <c r="AA16" s="6"/>
      <c r="AB16" s="1" t="s">
        <v>30</v>
      </c>
      <c r="AC16" s="1" t="s">
        <v>34</v>
      </c>
      <c r="AD16" s="6"/>
      <c r="AE16" s="6"/>
      <c r="AF16" s="1" t="s">
        <v>35</v>
      </c>
      <c r="AG16" s="1" t="s">
        <v>29</v>
      </c>
      <c r="AH16" s="6"/>
      <c r="AI16" s="6"/>
      <c r="AJ16" s="1" t="s">
        <v>36</v>
      </c>
      <c r="AK16" s="1" t="s">
        <v>37</v>
      </c>
      <c r="AL16" s="6"/>
      <c r="AM16" s="6"/>
      <c r="AN16" s="1" t="s">
        <v>38</v>
      </c>
      <c r="AO16" s="1" t="s">
        <v>39</v>
      </c>
      <c r="AP16" s="6"/>
      <c r="AQ16" s="6"/>
      <c r="AR16" s="1" t="s">
        <v>40</v>
      </c>
      <c r="AS16" s="1" t="s">
        <v>41</v>
      </c>
      <c r="AT16" s="6"/>
      <c r="AU16" s="6"/>
      <c r="AV16" s="6"/>
      <c r="AW16" s="6"/>
      <c r="AX16" s="6"/>
      <c r="AY16" s="6"/>
      <c r="AZ16" s="1" t="s">
        <v>42</v>
      </c>
      <c r="BA16" s="1" t="s">
        <v>39</v>
      </c>
      <c r="BB16" s="6"/>
      <c r="BC16" s="6"/>
      <c r="BD16" s="1" t="s">
        <v>42</v>
      </c>
      <c r="BE16" s="1" t="s">
        <v>33</v>
      </c>
      <c r="BF16" s="6"/>
      <c r="BG16" s="6"/>
      <c r="BH16" s="1" t="s">
        <v>42</v>
      </c>
      <c r="BI16" s="1" t="s">
        <v>39</v>
      </c>
      <c r="BJ16" s="6"/>
      <c r="BK16" s="11"/>
      <c r="BL16" s="1" t="s">
        <v>43</v>
      </c>
      <c r="BM16" s="1" t="s">
        <v>44</v>
      </c>
      <c r="BN16" s="6"/>
      <c r="BO16" s="6"/>
      <c r="BP16" s="1" t="s">
        <v>45</v>
      </c>
      <c r="BQ16" s="1" t="s">
        <v>44</v>
      </c>
      <c r="BR16" s="6"/>
      <c r="BS16" s="6"/>
      <c r="BT16" s="1" t="s">
        <v>46</v>
      </c>
      <c r="BU16" s="1" t="s">
        <v>47</v>
      </c>
      <c r="BV16" s="6"/>
      <c r="BW16" s="6"/>
      <c r="BX16" s="1" t="s">
        <v>46</v>
      </c>
      <c r="BY16" s="1" t="s">
        <v>41</v>
      </c>
      <c r="BZ16" s="6"/>
      <c r="CA16" s="6"/>
      <c r="CB16" s="1" t="s">
        <v>46</v>
      </c>
      <c r="CC16" s="1" t="s">
        <v>48</v>
      </c>
      <c r="CD16" s="6"/>
      <c r="CE16" s="6"/>
      <c r="CF16" s="1" t="s">
        <v>46</v>
      </c>
      <c r="CG16" s="1" t="s">
        <v>48</v>
      </c>
      <c r="CH16" s="6"/>
      <c r="CI16" s="6"/>
      <c r="CJ16" s="1" t="s">
        <v>46</v>
      </c>
      <c r="CK16" s="1" t="s">
        <v>39</v>
      </c>
      <c r="CL16" s="6"/>
      <c r="CM16" s="6"/>
      <c r="CN16" s="1" t="s">
        <v>49</v>
      </c>
      <c r="CO16" s="1" t="s">
        <v>39</v>
      </c>
      <c r="CP16" s="6"/>
      <c r="CQ16" s="6"/>
      <c r="CR16" s="1" t="s">
        <v>50</v>
      </c>
      <c r="CS16" s="1" t="s">
        <v>51</v>
      </c>
      <c r="CT16" s="6"/>
      <c r="CU16" s="6"/>
      <c r="CV16" s="1" t="s">
        <v>50</v>
      </c>
      <c r="CW16" s="1" t="s">
        <v>39</v>
      </c>
      <c r="CX16" s="6"/>
      <c r="CY16" s="6"/>
      <c r="CZ16" s="1" t="s">
        <v>50</v>
      </c>
      <c r="DA16" s="1" t="s">
        <v>39</v>
      </c>
      <c r="DB16" s="6"/>
      <c r="DC16" s="6"/>
      <c r="DD16" s="1" t="s">
        <v>59</v>
      </c>
      <c r="DE16" s="1" t="s">
        <v>60</v>
      </c>
      <c r="DF16" s="6"/>
      <c r="DG16" s="6"/>
      <c r="DH16" s="1" t="s">
        <v>52</v>
      </c>
      <c r="DI16" s="1" t="s">
        <v>53</v>
      </c>
      <c r="DJ16" s="6"/>
      <c r="DK16" s="6"/>
      <c r="DL16" s="1" t="s">
        <v>31</v>
      </c>
      <c r="DM16" s="11"/>
    </row>
    <row r="17" spans="1:118" s="12" customFormat="1" ht="15.75" customHeight="1" x14ac:dyDescent="0.25">
      <c r="A17" s="6">
        <v>16</v>
      </c>
      <c r="B17" s="6">
        <v>1</v>
      </c>
      <c r="C17" s="9" t="s">
        <v>77</v>
      </c>
      <c r="D17" s="8" t="s">
        <v>373</v>
      </c>
      <c r="E17" s="6">
        <v>-198.30799999999999</v>
      </c>
      <c r="F17" s="6">
        <v>23.745999999999999</v>
      </c>
      <c r="G17" s="6">
        <v>-222.054</v>
      </c>
      <c r="H17" s="10">
        <v>23.09712</v>
      </c>
      <c r="I17" s="3">
        <f t="shared" si="1"/>
        <v>-198.95688000000001</v>
      </c>
      <c r="J17" s="3">
        <f t="shared" si="0"/>
        <v>0</v>
      </c>
      <c r="K17" s="3">
        <f t="shared" si="2"/>
        <v>-198.95688000000001</v>
      </c>
      <c r="L17" s="1" t="s">
        <v>28</v>
      </c>
      <c r="M17" s="1" t="s">
        <v>29</v>
      </c>
      <c r="N17" s="6"/>
      <c r="O17" s="6"/>
      <c r="P17" s="1" t="s">
        <v>30</v>
      </c>
      <c r="Q17" s="1" t="s">
        <v>34</v>
      </c>
      <c r="R17" s="6"/>
      <c r="S17" s="6"/>
      <c r="T17" s="1" t="s">
        <v>30</v>
      </c>
      <c r="U17" s="1" t="s">
        <v>32</v>
      </c>
      <c r="V17" s="6"/>
      <c r="W17" s="6"/>
      <c r="X17" s="6" t="s">
        <v>30</v>
      </c>
      <c r="Y17" s="6" t="s">
        <v>33</v>
      </c>
      <c r="Z17" s="6"/>
      <c r="AA17" s="6"/>
      <c r="AB17" s="1" t="s">
        <v>30</v>
      </c>
      <c r="AC17" s="1" t="s">
        <v>34</v>
      </c>
      <c r="AD17" s="6"/>
      <c r="AE17" s="6"/>
      <c r="AF17" s="1" t="s">
        <v>35</v>
      </c>
      <c r="AG17" s="1" t="s">
        <v>29</v>
      </c>
      <c r="AH17" s="6"/>
      <c r="AI17" s="6"/>
      <c r="AJ17" s="1" t="s">
        <v>36</v>
      </c>
      <c r="AK17" s="1" t="s">
        <v>37</v>
      </c>
      <c r="AL17" s="6"/>
      <c r="AM17" s="6"/>
      <c r="AN17" s="1" t="s">
        <v>38</v>
      </c>
      <c r="AO17" s="1" t="s">
        <v>39</v>
      </c>
      <c r="AP17" s="6"/>
      <c r="AQ17" s="6"/>
      <c r="AR17" s="1" t="s">
        <v>40</v>
      </c>
      <c r="AS17" s="1" t="s">
        <v>41</v>
      </c>
      <c r="AT17" s="6"/>
      <c r="AU17" s="6"/>
      <c r="AV17" s="6"/>
      <c r="AW17" s="6"/>
      <c r="AX17" s="6"/>
      <c r="AY17" s="6"/>
      <c r="AZ17" s="1" t="s">
        <v>42</v>
      </c>
      <c r="BA17" s="1" t="s">
        <v>39</v>
      </c>
      <c r="BB17" s="6"/>
      <c r="BC17" s="6"/>
      <c r="BD17" s="1" t="s">
        <v>42</v>
      </c>
      <c r="BE17" s="1" t="s">
        <v>33</v>
      </c>
      <c r="BF17" s="6"/>
      <c r="BG17" s="6"/>
      <c r="BH17" s="1" t="s">
        <v>42</v>
      </c>
      <c r="BI17" s="1" t="s">
        <v>39</v>
      </c>
      <c r="BJ17" s="6"/>
      <c r="BK17" s="11"/>
      <c r="BL17" s="1" t="s">
        <v>43</v>
      </c>
      <c r="BM17" s="1" t="s">
        <v>44</v>
      </c>
      <c r="BN17" s="6"/>
      <c r="BO17" s="6"/>
      <c r="BP17" s="1" t="s">
        <v>45</v>
      </c>
      <c r="BQ17" s="1" t="s">
        <v>44</v>
      </c>
      <c r="BR17" s="6"/>
      <c r="BS17" s="6"/>
      <c r="BT17" s="1" t="s">
        <v>46</v>
      </c>
      <c r="BU17" s="1" t="s">
        <v>47</v>
      </c>
      <c r="BV17" s="6"/>
      <c r="BW17" s="6"/>
      <c r="BX17" s="1" t="s">
        <v>46</v>
      </c>
      <c r="BY17" s="1" t="s">
        <v>41</v>
      </c>
      <c r="BZ17" s="6"/>
      <c r="CA17" s="6"/>
      <c r="CB17" s="1" t="s">
        <v>46</v>
      </c>
      <c r="CC17" s="1" t="s">
        <v>48</v>
      </c>
      <c r="CD17" s="6"/>
      <c r="CE17" s="6"/>
      <c r="CF17" s="1" t="s">
        <v>46</v>
      </c>
      <c r="CG17" s="1" t="s">
        <v>48</v>
      </c>
      <c r="CH17" s="6"/>
      <c r="CI17" s="6"/>
      <c r="CJ17" s="1" t="s">
        <v>46</v>
      </c>
      <c r="CK17" s="1" t="s">
        <v>39</v>
      </c>
      <c r="CL17" s="6"/>
      <c r="CM17" s="6"/>
      <c r="CN17" s="1" t="s">
        <v>49</v>
      </c>
      <c r="CO17" s="1" t="s">
        <v>39</v>
      </c>
      <c r="CP17" s="6"/>
      <c r="CQ17" s="6"/>
      <c r="CR17" s="1" t="s">
        <v>50</v>
      </c>
      <c r="CS17" s="1" t="s">
        <v>51</v>
      </c>
      <c r="CT17" s="6"/>
      <c r="CU17" s="6"/>
      <c r="CV17" s="1" t="s">
        <v>50</v>
      </c>
      <c r="CW17" s="1" t="s">
        <v>39</v>
      </c>
      <c r="CX17" s="6"/>
      <c r="CY17" s="6"/>
      <c r="CZ17" s="1" t="s">
        <v>50</v>
      </c>
      <c r="DA17" s="1" t="s">
        <v>39</v>
      </c>
      <c r="DB17" s="6"/>
      <c r="DC17" s="6"/>
      <c r="DD17" s="1" t="s">
        <v>59</v>
      </c>
      <c r="DE17" s="1" t="s">
        <v>60</v>
      </c>
      <c r="DF17" s="6"/>
      <c r="DG17" s="6"/>
      <c r="DH17" s="1" t="s">
        <v>52</v>
      </c>
      <c r="DI17" s="1" t="s">
        <v>53</v>
      </c>
      <c r="DJ17" s="6"/>
      <c r="DK17" s="6"/>
      <c r="DL17" s="1" t="s">
        <v>31</v>
      </c>
      <c r="DM17" s="11"/>
    </row>
    <row r="18" spans="1:118" s="42" customFormat="1" ht="15.75" customHeight="1" x14ac:dyDescent="0.25">
      <c r="A18" s="35">
        <v>17</v>
      </c>
      <c r="B18" s="35">
        <v>2</v>
      </c>
      <c r="C18" s="36" t="s">
        <v>78</v>
      </c>
      <c r="D18" s="37" t="s">
        <v>373</v>
      </c>
      <c r="E18" s="35">
        <v>1034.9359999999999</v>
      </c>
      <c r="F18" s="35">
        <v>124.696</v>
      </c>
      <c r="G18" s="35">
        <v>791.36</v>
      </c>
      <c r="H18" s="38">
        <v>347.83260000000001</v>
      </c>
      <c r="I18" s="39">
        <f t="shared" si="1"/>
        <v>1139.1926000000001</v>
      </c>
      <c r="J18" s="39">
        <f t="shared" si="0"/>
        <v>0.16800000000000001</v>
      </c>
      <c r="K18" s="39">
        <f t="shared" si="2"/>
        <v>1139.0246000000002</v>
      </c>
      <c r="L18" s="40" t="s">
        <v>28</v>
      </c>
      <c r="M18" s="40" t="s">
        <v>29</v>
      </c>
      <c r="N18" s="35"/>
      <c r="O18" s="35"/>
      <c r="P18" s="40" t="s">
        <v>30</v>
      </c>
      <c r="Q18" s="40" t="s">
        <v>34</v>
      </c>
      <c r="R18" s="35"/>
      <c r="S18" s="35"/>
      <c r="T18" s="40" t="s">
        <v>30</v>
      </c>
      <c r="U18" s="40" t="s">
        <v>32</v>
      </c>
      <c r="V18" s="35"/>
      <c r="W18" s="35"/>
      <c r="X18" s="35" t="s">
        <v>30</v>
      </c>
      <c r="Y18" s="35" t="s">
        <v>33</v>
      </c>
      <c r="Z18" s="35"/>
      <c r="AA18" s="35"/>
      <c r="AB18" s="40" t="s">
        <v>30</v>
      </c>
      <c r="AC18" s="40" t="s">
        <v>34</v>
      </c>
      <c r="AD18" s="35"/>
      <c r="AE18" s="35"/>
      <c r="AF18" s="40" t="s">
        <v>35</v>
      </c>
      <c r="AG18" s="40" t="s">
        <v>29</v>
      </c>
      <c r="AH18" s="35"/>
      <c r="AI18" s="35"/>
      <c r="AJ18" s="40" t="s">
        <v>36</v>
      </c>
      <c r="AK18" s="40" t="s">
        <v>37</v>
      </c>
      <c r="AL18" s="35"/>
      <c r="AM18" s="35"/>
      <c r="AN18" s="40" t="s">
        <v>38</v>
      </c>
      <c r="AO18" s="40" t="s">
        <v>39</v>
      </c>
      <c r="AP18" s="35"/>
      <c r="AQ18" s="35"/>
      <c r="AR18" s="40" t="s">
        <v>40</v>
      </c>
      <c r="AS18" s="40" t="s">
        <v>41</v>
      </c>
      <c r="AT18" s="35"/>
      <c r="AU18" s="35"/>
      <c r="AV18" s="35"/>
      <c r="AW18" s="35"/>
      <c r="AX18" s="35"/>
      <c r="AY18" s="35"/>
      <c r="AZ18" s="40" t="s">
        <v>42</v>
      </c>
      <c r="BA18" s="40" t="s">
        <v>39</v>
      </c>
      <c r="BB18" s="35"/>
      <c r="BC18" s="35"/>
      <c r="BD18" s="40" t="s">
        <v>42</v>
      </c>
      <c r="BE18" s="40" t="s">
        <v>33</v>
      </c>
      <c r="BF18" s="35"/>
      <c r="BG18" s="35"/>
      <c r="BH18" s="40" t="s">
        <v>42</v>
      </c>
      <c r="BI18" s="40" t="s">
        <v>39</v>
      </c>
      <c r="BJ18" s="35"/>
      <c r="BK18" s="41"/>
      <c r="BL18" s="40" t="s">
        <v>43</v>
      </c>
      <c r="BM18" s="40" t="s">
        <v>44</v>
      </c>
      <c r="BN18" s="35"/>
      <c r="BO18" s="35"/>
      <c r="BP18" s="40" t="s">
        <v>45</v>
      </c>
      <c r="BQ18" s="40" t="s">
        <v>44</v>
      </c>
      <c r="BR18" s="35"/>
      <c r="BS18" s="35"/>
      <c r="BT18" s="40" t="s">
        <v>46</v>
      </c>
      <c r="BU18" s="40" t="s">
        <v>47</v>
      </c>
      <c r="BV18" s="35"/>
      <c r="BW18" s="35"/>
      <c r="BX18" s="40" t="s">
        <v>46</v>
      </c>
      <c r="BY18" s="40" t="s">
        <v>41</v>
      </c>
      <c r="BZ18" s="35"/>
      <c r="CA18" s="35"/>
      <c r="CB18" s="40" t="s">
        <v>46</v>
      </c>
      <c r="CC18" s="40" t="s">
        <v>48</v>
      </c>
      <c r="CD18" s="35"/>
      <c r="CE18" s="35"/>
      <c r="CF18" s="40" t="s">
        <v>46</v>
      </c>
      <c r="CG18" s="40" t="s">
        <v>48</v>
      </c>
      <c r="CH18" s="35"/>
      <c r="CI18" s="35"/>
      <c r="CJ18" s="40" t="s">
        <v>46</v>
      </c>
      <c r="CK18" s="40" t="s">
        <v>39</v>
      </c>
      <c r="CL18" s="35"/>
      <c r="CM18" s="35"/>
      <c r="CN18" s="40" t="s">
        <v>49</v>
      </c>
      <c r="CO18" s="40" t="s">
        <v>39</v>
      </c>
      <c r="CP18" s="35"/>
      <c r="CQ18" s="35"/>
      <c r="CR18" s="40" t="s">
        <v>50</v>
      </c>
      <c r="CS18" s="40" t="s">
        <v>51</v>
      </c>
      <c r="CT18" s="35"/>
      <c r="CU18" s="35"/>
      <c r="CV18" s="40" t="s">
        <v>50</v>
      </c>
      <c r="CW18" s="40" t="s">
        <v>39</v>
      </c>
      <c r="CX18" s="35">
        <v>1</v>
      </c>
      <c r="CY18" s="35">
        <v>0.16800000000000001</v>
      </c>
      <c r="CZ18" s="40" t="s">
        <v>50</v>
      </c>
      <c r="DA18" s="40" t="s">
        <v>39</v>
      </c>
      <c r="DB18" s="35"/>
      <c r="DC18" s="35"/>
      <c r="DD18" s="40" t="s">
        <v>59</v>
      </c>
      <c r="DE18" s="40" t="s">
        <v>60</v>
      </c>
      <c r="DF18" s="35"/>
      <c r="DG18" s="35"/>
      <c r="DH18" s="40" t="s">
        <v>52</v>
      </c>
      <c r="DI18" s="40" t="s">
        <v>53</v>
      </c>
      <c r="DJ18" s="35"/>
      <c r="DK18" s="35"/>
      <c r="DL18" s="40" t="s">
        <v>31</v>
      </c>
      <c r="DM18" s="41"/>
    </row>
    <row r="19" spans="1:118" s="12" customFormat="1" ht="15.75" customHeight="1" x14ac:dyDescent="0.25">
      <c r="A19" s="6">
        <v>18</v>
      </c>
      <c r="B19" s="6">
        <v>2</v>
      </c>
      <c r="C19" s="9" t="s">
        <v>79</v>
      </c>
      <c r="D19" s="8" t="s">
        <v>373</v>
      </c>
      <c r="E19" s="6">
        <v>570.50099999999998</v>
      </c>
      <c r="F19" s="6">
        <v>56.511000000000003</v>
      </c>
      <c r="G19" s="6">
        <v>513.99</v>
      </c>
      <c r="H19" s="10">
        <v>169.82208</v>
      </c>
      <c r="I19" s="3">
        <f t="shared" si="1"/>
        <v>683.81208000000004</v>
      </c>
      <c r="J19" s="3">
        <f t="shared" si="0"/>
        <v>0</v>
      </c>
      <c r="K19" s="3">
        <f t="shared" si="2"/>
        <v>683.81208000000004</v>
      </c>
      <c r="L19" s="1" t="s">
        <v>28</v>
      </c>
      <c r="M19" s="1" t="s">
        <v>29</v>
      </c>
      <c r="N19" s="6"/>
      <c r="O19" s="6"/>
      <c r="P19" s="1" t="s">
        <v>30</v>
      </c>
      <c r="Q19" s="1" t="s">
        <v>34</v>
      </c>
      <c r="R19" s="6"/>
      <c r="S19" s="6"/>
      <c r="T19" s="1" t="s">
        <v>30</v>
      </c>
      <c r="U19" s="1" t="s">
        <v>32</v>
      </c>
      <c r="V19" s="6"/>
      <c r="W19" s="6"/>
      <c r="X19" s="6" t="s">
        <v>30</v>
      </c>
      <c r="Y19" s="6" t="s">
        <v>33</v>
      </c>
      <c r="Z19" s="6"/>
      <c r="AA19" s="6"/>
      <c r="AB19" s="1" t="s">
        <v>30</v>
      </c>
      <c r="AC19" s="1" t="s">
        <v>34</v>
      </c>
      <c r="AD19" s="6"/>
      <c r="AE19" s="6"/>
      <c r="AF19" s="1" t="s">
        <v>35</v>
      </c>
      <c r="AG19" s="1" t="s">
        <v>29</v>
      </c>
      <c r="AH19" s="6"/>
      <c r="AI19" s="6"/>
      <c r="AJ19" s="1" t="s">
        <v>36</v>
      </c>
      <c r="AK19" s="1" t="s">
        <v>37</v>
      </c>
      <c r="AL19" s="6"/>
      <c r="AM19" s="6"/>
      <c r="AN19" s="1" t="s">
        <v>38</v>
      </c>
      <c r="AO19" s="1" t="s">
        <v>39</v>
      </c>
      <c r="AP19" s="6"/>
      <c r="AQ19" s="6"/>
      <c r="AR19" s="1" t="s">
        <v>40</v>
      </c>
      <c r="AS19" s="1" t="s">
        <v>41</v>
      </c>
      <c r="AT19" s="6"/>
      <c r="AU19" s="6"/>
      <c r="AV19" s="6"/>
      <c r="AW19" s="6"/>
      <c r="AX19" s="6"/>
      <c r="AY19" s="6"/>
      <c r="AZ19" s="1" t="s">
        <v>42</v>
      </c>
      <c r="BA19" s="1" t="s">
        <v>39</v>
      </c>
      <c r="BB19" s="6"/>
      <c r="BC19" s="6"/>
      <c r="BD19" s="1" t="s">
        <v>42</v>
      </c>
      <c r="BE19" s="1" t="s">
        <v>33</v>
      </c>
      <c r="BF19" s="6"/>
      <c r="BG19" s="6"/>
      <c r="BH19" s="1" t="s">
        <v>42</v>
      </c>
      <c r="BI19" s="1" t="s">
        <v>39</v>
      </c>
      <c r="BJ19" s="6"/>
      <c r="BK19" s="11"/>
      <c r="BL19" s="1" t="s">
        <v>43</v>
      </c>
      <c r="BM19" s="1" t="s">
        <v>44</v>
      </c>
      <c r="BN19" s="6"/>
      <c r="BO19" s="6"/>
      <c r="BP19" s="1" t="s">
        <v>45</v>
      </c>
      <c r="BQ19" s="1" t="s">
        <v>44</v>
      </c>
      <c r="BR19" s="6"/>
      <c r="BS19" s="6"/>
      <c r="BT19" s="1" t="s">
        <v>46</v>
      </c>
      <c r="BU19" s="1" t="s">
        <v>47</v>
      </c>
      <c r="BV19" s="6"/>
      <c r="BW19" s="6"/>
      <c r="BX19" s="1" t="s">
        <v>46</v>
      </c>
      <c r="BY19" s="1" t="s">
        <v>41</v>
      </c>
      <c r="BZ19" s="6"/>
      <c r="CA19" s="6"/>
      <c r="CB19" s="1" t="s">
        <v>46</v>
      </c>
      <c r="CC19" s="1" t="s">
        <v>48</v>
      </c>
      <c r="CD19" s="6"/>
      <c r="CE19" s="6"/>
      <c r="CF19" s="1" t="s">
        <v>46</v>
      </c>
      <c r="CG19" s="1" t="s">
        <v>48</v>
      </c>
      <c r="CH19" s="6"/>
      <c r="CI19" s="6"/>
      <c r="CJ19" s="1" t="s">
        <v>46</v>
      </c>
      <c r="CK19" s="1" t="s">
        <v>39</v>
      </c>
      <c r="CL19" s="6"/>
      <c r="CM19" s="6"/>
      <c r="CN19" s="1" t="s">
        <v>49</v>
      </c>
      <c r="CO19" s="1" t="s">
        <v>39</v>
      </c>
      <c r="CP19" s="6"/>
      <c r="CQ19" s="6"/>
      <c r="CR19" s="1" t="s">
        <v>50</v>
      </c>
      <c r="CS19" s="1" t="s">
        <v>51</v>
      </c>
      <c r="CT19" s="6"/>
      <c r="CU19" s="6"/>
      <c r="CV19" s="1" t="s">
        <v>50</v>
      </c>
      <c r="CW19" s="1" t="s">
        <v>39</v>
      </c>
      <c r="CX19" s="6"/>
      <c r="CY19" s="6"/>
      <c r="CZ19" s="1" t="s">
        <v>50</v>
      </c>
      <c r="DA19" s="1" t="s">
        <v>39</v>
      </c>
      <c r="DB19" s="6"/>
      <c r="DC19" s="6"/>
      <c r="DD19" s="1" t="s">
        <v>59</v>
      </c>
      <c r="DE19" s="1" t="s">
        <v>60</v>
      </c>
      <c r="DF19" s="6"/>
      <c r="DG19" s="6"/>
      <c r="DH19" s="1" t="s">
        <v>52</v>
      </c>
      <c r="DI19" s="1" t="s">
        <v>53</v>
      </c>
      <c r="DJ19" s="6"/>
      <c r="DK19" s="6"/>
      <c r="DL19" s="1" t="s">
        <v>31</v>
      </c>
      <c r="DM19" s="11"/>
    </row>
    <row r="20" spans="1:118" s="42" customFormat="1" ht="15.75" customHeight="1" x14ac:dyDescent="0.25">
      <c r="A20" s="35">
        <v>19</v>
      </c>
      <c r="B20" s="35">
        <v>2</v>
      </c>
      <c r="C20" s="36" t="s">
        <v>80</v>
      </c>
      <c r="D20" s="37" t="s">
        <v>373</v>
      </c>
      <c r="E20" s="35">
        <v>1036.5229999999999</v>
      </c>
      <c r="F20" s="35">
        <v>81.167000000000002</v>
      </c>
      <c r="G20" s="35">
        <v>-38.463999999999999</v>
      </c>
      <c r="H20" s="38">
        <v>356.41055999999998</v>
      </c>
      <c r="I20" s="39">
        <f t="shared" si="1"/>
        <v>317.94655999999998</v>
      </c>
      <c r="J20" s="39">
        <f t="shared" si="0"/>
        <v>25.430999999999997</v>
      </c>
      <c r="K20" s="39">
        <f t="shared" si="2"/>
        <v>292.51555999999999</v>
      </c>
      <c r="L20" s="40" t="s">
        <v>28</v>
      </c>
      <c r="M20" s="40" t="s">
        <v>29</v>
      </c>
      <c r="N20" s="35"/>
      <c r="O20" s="35"/>
      <c r="P20" s="40" t="s">
        <v>30</v>
      </c>
      <c r="Q20" s="40" t="s">
        <v>34</v>
      </c>
      <c r="R20" s="35"/>
      <c r="S20" s="35"/>
      <c r="T20" s="40" t="s">
        <v>30</v>
      </c>
      <c r="U20" s="40" t="s">
        <v>32</v>
      </c>
      <c r="V20" s="35"/>
      <c r="W20" s="35"/>
      <c r="X20" s="35" t="s">
        <v>30</v>
      </c>
      <c r="Y20" s="35" t="s">
        <v>33</v>
      </c>
      <c r="Z20" s="35"/>
      <c r="AA20" s="35"/>
      <c r="AB20" s="40" t="s">
        <v>30</v>
      </c>
      <c r="AC20" s="40" t="s">
        <v>34</v>
      </c>
      <c r="AD20" s="35"/>
      <c r="AE20" s="35"/>
      <c r="AF20" s="40" t="s">
        <v>35</v>
      </c>
      <c r="AG20" s="40" t="s">
        <v>29</v>
      </c>
      <c r="AH20" s="35">
        <v>0.03</v>
      </c>
      <c r="AI20" s="35">
        <v>19.885999999999999</v>
      </c>
      <c r="AJ20" s="40" t="s">
        <v>36</v>
      </c>
      <c r="AK20" s="40" t="s">
        <v>37</v>
      </c>
      <c r="AL20" s="35"/>
      <c r="AM20" s="35"/>
      <c r="AN20" s="40" t="s">
        <v>38</v>
      </c>
      <c r="AO20" s="40" t="s">
        <v>39</v>
      </c>
      <c r="AP20" s="35"/>
      <c r="AQ20" s="35"/>
      <c r="AR20" s="40" t="s">
        <v>40</v>
      </c>
      <c r="AS20" s="40" t="s">
        <v>41</v>
      </c>
      <c r="AT20" s="35"/>
      <c r="AU20" s="35"/>
      <c r="AV20" s="35"/>
      <c r="AW20" s="35"/>
      <c r="AX20" s="35"/>
      <c r="AY20" s="35"/>
      <c r="AZ20" s="40" t="s">
        <v>42</v>
      </c>
      <c r="BA20" s="40" t="s">
        <v>39</v>
      </c>
      <c r="BB20" s="35"/>
      <c r="BC20" s="35"/>
      <c r="BD20" s="40" t="s">
        <v>42</v>
      </c>
      <c r="BE20" s="40" t="s">
        <v>33</v>
      </c>
      <c r="BF20" s="35"/>
      <c r="BG20" s="35"/>
      <c r="BH20" s="40" t="s">
        <v>42</v>
      </c>
      <c r="BI20" s="40" t="s">
        <v>39</v>
      </c>
      <c r="BJ20" s="35"/>
      <c r="BK20" s="41"/>
      <c r="BL20" s="40" t="s">
        <v>43</v>
      </c>
      <c r="BM20" s="40" t="s">
        <v>44</v>
      </c>
      <c r="BN20" s="35"/>
      <c r="BO20" s="35"/>
      <c r="BP20" s="40" t="s">
        <v>45</v>
      </c>
      <c r="BQ20" s="40" t="s">
        <v>44</v>
      </c>
      <c r="BR20" s="35"/>
      <c r="BS20" s="35"/>
      <c r="BT20" s="40" t="s">
        <v>46</v>
      </c>
      <c r="BU20" s="40" t="s">
        <v>47</v>
      </c>
      <c r="BV20" s="35"/>
      <c r="BW20" s="35"/>
      <c r="BX20" s="40" t="s">
        <v>46</v>
      </c>
      <c r="BY20" s="40" t="s">
        <v>41</v>
      </c>
      <c r="BZ20" s="35"/>
      <c r="CA20" s="35"/>
      <c r="CB20" s="40" t="s">
        <v>46</v>
      </c>
      <c r="CC20" s="40" t="s">
        <v>48</v>
      </c>
      <c r="CD20" s="35"/>
      <c r="CE20" s="35"/>
      <c r="CF20" s="40" t="s">
        <v>46</v>
      </c>
      <c r="CG20" s="40" t="s">
        <v>48</v>
      </c>
      <c r="CH20" s="35"/>
      <c r="CI20" s="35"/>
      <c r="CJ20" s="40" t="s">
        <v>46</v>
      </c>
      <c r="CK20" s="40" t="s">
        <v>39</v>
      </c>
      <c r="CL20" s="35"/>
      <c r="CM20" s="35"/>
      <c r="CN20" s="40" t="s">
        <v>49</v>
      </c>
      <c r="CO20" s="40" t="s">
        <v>39</v>
      </c>
      <c r="CP20" s="35"/>
      <c r="CQ20" s="35"/>
      <c r="CR20" s="40" t="s">
        <v>50</v>
      </c>
      <c r="CS20" s="40" t="s">
        <v>51</v>
      </c>
      <c r="CT20" s="35"/>
      <c r="CU20" s="35"/>
      <c r="CV20" s="40" t="s">
        <v>50</v>
      </c>
      <c r="CW20" s="40" t="s">
        <v>39</v>
      </c>
      <c r="CX20" s="35">
        <v>1</v>
      </c>
      <c r="CY20" s="35">
        <v>0.71699999999999997</v>
      </c>
      <c r="CZ20" s="40" t="s">
        <v>50</v>
      </c>
      <c r="DA20" s="40" t="s">
        <v>39</v>
      </c>
      <c r="DB20" s="35">
        <v>1</v>
      </c>
      <c r="DC20" s="35">
        <v>2.871</v>
      </c>
      <c r="DD20" s="40" t="s">
        <v>59</v>
      </c>
      <c r="DE20" s="40" t="s">
        <v>60</v>
      </c>
      <c r="DF20" s="35"/>
      <c r="DG20" s="35"/>
      <c r="DH20" s="40" t="s">
        <v>52</v>
      </c>
      <c r="DI20" s="40" t="s">
        <v>53</v>
      </c>
      <c r="DJ20" s="35"/>
      <c r="DK20" s="35"/>
      <c r="DL20" s="40" t="s">
        <v>31</v>
      </c>
      <c r="DM20" s="41">
        <v>1.9570000000000001</v>
      </c>
      <c r="DN20" s="42" t="s">
        <v>518</v>
      </c>
    </row>
    <row r="21" spans="1:118" s="42" customFormat="1" ht="15.75" customHeight="1" x14ac:dyDescent="0.25">
      <c r="A21" s="35">
        <v>20</v>
      </c>
      <c r="B21" s="35">
        <v>2</v>
      </c>
      <c r="C21" s="36" t="s">
        <v>81</v>
      </c>
      <c r="D21" s="37" t="s">
        <v>373</v>
      </c>
      <c r="E21" s="35">
        <v>1018.601</v>
      </c>
      <c r="F21" s="35">
        <v>43.067</v>
      </c>
      <c r="G21" s="35">
        <v>971.15499999999997</v>
      </c>
      <c r="H21" s="38">
        <v>419.12975999999998</v>
      </c>
      <c r="I21" s="39">
        <f t="shared" si="1"/>
        <v>1390.28476</v>
      </c>
      <c r="J21" s="39">
        <f t="shared" si="0"/>
        <v>0.92100000000000004</v>
      </c>
      <c r="K21" s="39">
        <f t="shared" si="2"/>
        <v>1389.36376</v>
      </c>
      <c r="L21" s="40" t="s">
        <v>28</v>
      </c>
      <c r="M21" s="40" t="s">
        <v>29</v>
      </c>
      <c r="N21" s="35"/>
      <c r="O21" s="35"/>
      <c r="P21" s="40" t="s">
        <v>30</v>
      </c>
      <c r="Q21" s="40" t="s">
        <v>34</v>
      </c>
      <c r="R21" s="35"/>
      <c r="S21" s="35"/>
      <c r="T21" s="40" t="s">
        <v>30</v>
      </c>
      <c r="U21" s="40" t="s">
        <v>32</v>
      </c>
      <c r="V21" s="35"/>
      <c r="W21" s="35"/>
      <c r="X21" s="35" t="s">
        <v>30</v>
      </c>
      <c r="Y21" s="35" t="s">
        <v>33</v>
      </c>
      <c r="Z21" s="35"/>
      <c r="AA21" s="35"/>
      <c r="AB21" s="40" t="s">
        <v>30</v>
      </c>
      <c r="AC21" s="40" t="s">
        <v>34</v>
      </c>
      <c r="AD21" s="35"/>
      <c r="AE21" s="35"/>
      <c r="AF21" s="40" t="s">
        <v>35</v>
      </c>
      <c r="AG21" s="40" t="s">
        <v>29</v>
      </c>
      <c r="AH21" s="35"/>
      <c r="AI21" s="35"/>
      <c r="AJ21" s="40" t="s">
        <v>36</v>
      </c>
      <c r="AK21" s="40" t="s">
        <v>37</v>
      </c>
      <c r="AL21" s="35"/>
      <c r="AM21" s="35"/>
      <c r="AN21" s="40" t="s">
        <v>38</v>
      </c>
      <c r="AO21" s="40" t="s">
        <v>39</v>
      </c>
      <c r="AP21" s="35"/>
      <c r="AQ21" s="35"/>
      <c r="AR21" s="40" t="s">
        <v>40</v>
      </c>
      <c r="AS21" s="40" t="s">
        <v>41</v>
      </c>
      <c r="AT21" s="35"/>
      <c r="AU21" s="35"/>
      <c r="AV21" s="35"/>
      <c r="AW21" s="35"/>
      <c r="AX21" s="35"/>
      <c r="AY21" s="35"/>
      <c r="AZ21" s="40" t="s">
        <v>42</v>
      </c>
      <c r="BA21" s="40" t="s">
        <v>39</v>
      </c>
      <c r="BB21" s="35"/>
      <c r="BC21" s="35"/>
      <c r="BD21" s="40" t="s">
        <v>42</v>
      </c>
      <c r="BE21" s="40" t="s">
        <v>33</v>
      </c>
      <c r="BF21" s="35"/>
      <c r="BG21" s="35"/>
      <c r="BH21" s="40" t="s">
        <v>42</v>
      </c>
      <c r="BI21" s="40" t="s">
        <v>39</v>
      </c>
      <c r="BJ21" s="35"/>
      <c r="BK21" s="41"/>
      <c r="BL21" s="40" t="s">
        <v>43</v>
      </c>
      <c r="BM21" s="40" t="s">
        <v>44</v>
      </c>
      <c r="BN21" s="35"/>
      <c r="BO21" s="35"/>
      <c r="BP21" s="40" t="s">
        <v>45</v>
      </c>
      <c r="BQ21" s="40" t="s">
        <v>44</v>
      </c>
      <c r="BR21" s="35"/>
      <c r="BS21" s="35"/>
      <c r="BT21" s="40" t="s">
        <v>46</v>
      </c>
      <c r="BU21" s="40" t="s">
        <v>47</v>
      </c>
      <c r="BV21" s="35"/>
      <c r="BW21" s="35"/>
      <c r="BX21" s="40" t="s">
        <v>46</v>
      </c>
      <c r="BY21" s="40" t="s">
        <v>41</v>
      </c>
      <c r="BZ21" s="35"/>
      <c r="CA21" s="35"/>
      <c r="CB21" s="40" t="s">
        <v>46</v>
      </c>
      <c r="CC21" s="40" t="s">
        <v>48</v>
      </c>
      <c r="CD21" s="35"/>
      <c r="CE21" s="35"/>
      <c r="CF21" s="40" t="s">
        <v>46</v>
      </c>
      <c r="CG21" s="40" t="s">
        <v>48</v>
      </c>
      <c r="CH21" s="35"/>
      <c r="CI21" s="35"/>
      <c r="CJ21" s="40" t="s">
        <v>46</v>
      </c>
      <c r="CK21" s="40" t="s">
        <v>39</v>
      </c>
      <c r="CL21" s="35"/>
      <c r="CM21" s="35"/>
      <c r="CN21" s="40" t="s">
        <v>49</v>
      </c>
      <c r="CO21" s="40" t="s">
        <v>39</v>
      </c>
      <c r="CP21" s="35"/>
      <c r="CQ21" s="35"/>
      <c r="CR21" s="40" t="s">
        <v>50</v>
      </c>
      <c r="CS21" s="40" t="s">
        <v>51</v>
      </c>
      <c r="CT21" s="35"/>
      <c r="CU21" s="35"/>
      <c r="CV21" s="40" t="s">
        <v>50</v>
      </c>
      <c r="CW21" s="40" t="s">
        <v>39</v>
      </c>
      <c r="CX21" s="35">
        <v>1</v>
      </c>
      <c r="CY21" s="35">
        <v>0.92100000000000004</v>
      </c>
      <c r="CZ21" s="40" t="s">
        <v>50</v>
      </c>
      <c r="DA21" s="40" t="s">
        <v>39</v>
      </c>
      <c r="DB21" s="35"/>
      <c r="DC21" s="35"/>
      <c r="DD21" s="40" t="s">
        <v>59</v>
      </c>
      <c r="DE21" s="40" t="s">
        <v>60</v>
      </c>
      <c r="DF21" s="35"/>
      <c r="DG21" s="35"/>
      <c r="DH21" s="40" t="s">
        <v>52</v>
      </c>
      <c r="DI21" s="40" t="s">
        <v>53</v>
      </c>
      <c r="DJ21" s="35"/>
      <c r="DK21" s="35"/>
      <c r="DL21" s="40" t="s">
        <v>31</v>
      </c>
      <c r="DM21" s="41"/>
    </row>
    <row r="22" spans="1:118" s="42" customFormat="1" ht="15.75" customHeight="1" x14ac:dyDescent="0.25">
      <c r="A22" s="35">
        <v>21</v>
      </c>
      <c r="B22" s="35">
        <v>2</v>
      </c>
      <c r="C22" s="36" t="s">
        <v>82</v>
      </c>
      <c r="D22" s="37" t="s">
        <v>373</v>
      </c>
      <c r="E22" s="35">
        <v>1555.32</v>
      </c>
      <c r="F22" s="35">
        <v>1043.261</v>
      </c>
      <c r="G22" s="35">
        <v>472.69900000000001</v>
      </c>
      <c r="H22" s="38">
        <v>766.32276000000002</v>
      </c>
      <c r="I22" s="39">
        <f t="shared" si="1"/>
        <v>1239.0217600000001</v>
      </c>
      <c r="J22" s="39">
        <f t="shared" si="0"/>
        <v>619.83499999999992</v>
      </c>
      <c r="K22" s="39">
        <f t="shared" si="2"/>
        <v>619.18676000000016</v>
      </c>
      <c r="L22" s="40" t="s">
        <v>28</v>
      </c>
      <c r="M22" s="40" t="s">
        <v>29</v>
      </c>
      <c r="N22" s="35"/>
      <c r="O22" s="35"/>
      <c r="P22" s="40" t="s">
        <v>30</v>
      </c>
      <c r="Q22" s="40" t="s">
        <v>34</v>
      </c>
      <c r="R22" s="35"/>
      <c r="S22" s="35"/>
      <c r="T22" s="40" t="s">
        <v>30</v>
      </c>
      <c r="U22" s="40" t="s">
        <v>32</v>
      </c>
      <c r="V22" s="35"/>
      <c r="W22" s="35"/>
      <c r="X22" s="35" t="s">
        <v>30</v>
      </c>
      <c r="Y22" s="35" t="s">
        <v>33</v>
      </c>
      <c r="Z22" s="35"/>
      <c r="AA22" s="35"/>
      <c r="AB22" s="40" t="s">
        <v>30</v>
      </c>
      <c r="AC22" s="40" t="s">
        <v>34</v>
      </c>
      <c r="AD22" s="35"/>
      <c r="AE22" s="35"/>
      <c r="AF22" s="40" t="s">
        <v>35</v>
      </c>
      <c r="AG22" s="40" t="s">
        <v>29</v>
      </c>
      <c r="AH22" s="35"/>
      <c r="AI22" s="35"/>
      <c r="AJ22" s="40" t="s">
        <v>36</v>
      </c>
      <c r="AK22" s="40" t="s">
        <v>528</v>
      </c>
      <c r="AL22" s="35">
        <f>0.166*2</f>
        <v>0.33200000000000002</v>
      </c>
      <c r="AM22" s="35">
        <v>617.99199999999996</v>
      </c>
      <c r="AN22" s="40" t="s">
        <v>38</v>
      </c>
      <c r="AO22" s="40" t="s">
        <v>39</v>
      </c>
      <c r="AP22" s="35"/>
      <c r="AQ22" s="35"/>
      <c r="AR22" s="40" t="s">
        <v>40</v>
      </c>
      <c r="AS22" s="40" t="s">
        <v>41</v>
      </c>
      <c r="AT22" s="35"/>
      <c r="AU22" s="35"/>
      <c r="AV22" s="35"/>
      <c r="AW22" s="35"/>
      <c r="AX22" s="35"/>
      <c r="AY22" s="35"/>
      <c r="AZ22" s="40" t="s">
        <v>42</v>
      </c>
      <c r="BA22" s="40" t="s">
        <v>39</v>
      </c>
      <c r="BB22" s="35"/>
      <c r="BC22" s="35"/>
      <c r="BD22" s="40" t="s">
        <v>42</v>
      </c>
      <c r="BE22" s="40" t="s">
        <v>33</v>
      </c>
      <c r="BF22" s="35"/>
      <c r="BG22" s="35"/>
      <c r="BH22" s="40" t="s">
        <v>42</v>
      </c>
      <c r="BI22" s="40" t="s">
        <v>39</v>
      </c>
      <c r="BJ22" s="35"/>
      <c r="BK22" s="41"/>
      <c r="BL22" s="40" t="s">
        <v>43</v>
      </c>
      <c r="BM22" s="40" t="s">
        <v>44</v>
      </c>
      <c r="BN22" s="35"/>
      <c r="BO22" s="35"/>
      <c r="BP22" s="40" t="s">
        <v>45</v>
      </c>
      <c r="BQ22" s="40" t="s">
        <v>44</v>
      </c>
      <c r="BR22" s="35"/>
      <c r="BS22" s="35"/>
      <c r="BT22" s="40" t="s">
        <v>46</v>
      </c>
      <c r="BU22" s="40" t="s">
        <v>47</v>
      </c>
      <c r="BV22" s="35"/>
      <c r="BW22" s="35"/>
      <c r="BX22" s="40" t="s">
        <v>46</v>
      </c>
      <c r="BY22" s="40" t="s">
        <v>41</v>
      </c>
      <c r="BZ22" s="35"/>
      <c r="CA22" s="35"/>
      <c r="CB22" s="40" t="s">
        <v>46</v>
      </c>
      <c r="CC22" s="40" t="s">
        <v>48</v>
      </c>
      <c r="CD22" s="35"/>
      <c r="CE22" s="35"/>
      <c r="CF22" s="40" t="s">
        <v>46</v>
      </c>
      <c r="CG22" s="40" t="s">
        <v>48</v>
      </c>
      <c r="CH22" s="35"/>
      <c r="CI22" s="35"/>
      <c r="CJ22" s="40" t="s">
        <v>46</v>
      </c>
      <c r="CK22" s="40" t="s">
        <v>39</v>
      </c>
      <c r="CL22" s="35"/>
      <c r="CM22" s="35"/>
      <c r="CN22" s="40" t="s">
        <v>49</v>
      </c>
      <c r="CO22" s="40" t="s">
        <v>39</v>
      </c>
      <c r="CP22" s="35"/>
      <c r="CQ22" s="35"/>
      <c r="CR22" s="40" t="s">
        <v>50</v>
      </c>
      <c r="CS22" s="40" t="s">
        <v>51</v>
      </c>
      <c r="CT22" s="35"/>
      <c r="CU22" s="35"/>
      <c r="CV22" s="40" t="s">
        <v>50</v>
      </c>
      <c r="CW22" s="40" t="s">
        <v>39</v>
      </c>
      <c r="CX22" s="35">
        <v>2</v>
      </c>
      <c r="CY22" s="35">
        <v>1.843</v>
      </c>
      <c r="CZ22" s="40" t="s">
        <v>50</v>
      </c>
      <c r="DA22" s="40" t="s">
        <v>39</v>
      </c>
      <c r="DB22" s="35"/>
      <c r="DC22" s="35"/>
      <c r="DD22" s="40" t="s">
        <v>59</v>
      </c>
      <c r="DE22" s="40" t="s">
        <v>60</v>
      </c>
      <c r="DF22" s="35"/>
      <c r="DG22" s="35"/>
      <c r="DH22" s="40" t="s">
        <v>52</v>
      </c>
      <c r="DI22" s="40" t="s">
        <v>53</v>
      </c>
      <c r="DJ22" s="35"/>
      <c r="DK22" s="35"/>
      <c r="DL22" s="40" t="s">
        <v>31</v>
      </c>
      <c r="DM22" s="41"/>
    </row>
    <row r="23" spans="1:118" s="12" customFormat="1" ht="15.75" customHeight="1" x14ac:dyDescent="0.25">
      <c r="A23" s="6">
        <v>22</v>
      </c>
      <c r="B23" s="6">
        <v>2</v>
      </c>
      <c r="C23" s="9" t="s">
        <v>83</v>
      </c>
      <c r="D23" s="8" t="s">
        <v>373</v>
      </c>
      <c r="E23" s="6">
        <v>437.82100000000003</v>
      </c>
      <c r="F23" s="6">
        <v>9.0960000000000001</v>
      </c>
      <c r="G23" s="6">
        <v>427.07799999999997</v>
      </c>
      <c r="H23" s="10">
        <v>143.78616</v>
      </c>
      <c r="I23" s="3">
        <f t="shared" si="1"/>
        <v>570.86415999999997</v>
      </c>
      <c r="J23" s="3">
        <f t="shared" si="0"/>
        <v>0</v>
      </c>
      <c r="K23" s="3">
        <f t="shared" si="2"/>
        <v>570.86415999999997</v>
      </c>
      <c r="L23" s="1" t="s">
        <v>28</v>
      </c>
      <c r="M23" s="1" t="s">
        <v>29</v>
      </c>
      <c r="N23" s="6"/>
      <c r="O23" s="6"/>
      <c r="P23" s="1" t="s">
        <v>30</v>
      </c>
      <c r="Q23" s="1" t="s">
        <v>34</v>
      </c>
      <c r="R23" s="6"/>
      <c r="S23" s="6"/>
      <c r="T23" s="1" t="s">
        <v>30</v>
      </c>
      <c r="U23" s="1" t="s">
        <v>32</v>
      </c>
      <c r="V23" s="6"/>
      <c r="W23" s="6"/>
      <c r="X23" s="6" t="s">
        <v>30</v>
      </c>
      <c r="Y23" s="6" t="s">
        <v>33</v>
      </c>
      <c r="Z23" s="6"/>
      <c r="AA23" s="6"/>
      <c r="AB23" s="1" t="s">
        <v>30</v>
      </c>
      <c r="AC23" s="1" t="s">
        <v>34</v>
      </c>
      <c r="AD23" s="6"/>
      <c r="AE23" s="6"/>
      <c r="AF23" s="1" t="s">
        <v>35</v>
      </c>
      <c r="AG23" s="1" t="s">
        <v>29</v>
      </c>
      <c r="AH23" s="6"/>
      <c r="AI23" s="6"/>
      <c r="AJ23" s="1" t="s">
        <v>36</v>
      </c>
      <c r="AK23" s="1" t="s">
        <v>37</v>
      </c>
      <c r="AL23" s="6"/>
      <c r="AM23" s="6"/>
      <c r="AN23" s="1" t="s">
        <v>38</v>
      </c>
      <c r="AO23" s="1" t="s">
        <v>39</v>
      </c>
      <c r="AP23" s="6"/>
      <c r="AQ23" s="6"/>
      <c r="AR23" s="1" t="s">
        <v>40</v>
      </c>
      <c r="AS23" s="1" t="s">
        <v>41</v>
      </c>
      <c r="AT23" s="6"/>
      <c r="AU23" s="6"/>
      <c r="AV23" s="6"/>
      <c r="AW23" s="6"/>
      <c r="AX23" s="6"/>
      <c r="AY23" s="6"/>
      <c r="AZ23" s="1" t="s">
        <v>42</v>
      </c>
      <c r="BA23" s="1" t="s">
        <v>39</v>
      </c>
      <c r="BB23" s="6"/>
      <c r="BC23" s="6"/>
      <c r="BD23" s="1" t="s">
        <v>42</v>
      </c>
      <c r="BE23" s="1" t="s">
        <v>33</v>
      </c>
      <c r="BF23" s="6"/>
      <c r="BG23" s="6"/>
      <c r="BH23" s="1" t="s">
        <v>42</v>
      </c>
      <c r="BI23" s="1" t="s">
        <v>39</v>
      </c>
      <c r="BJ23" s="6"/>
      <c r="BK23" s="11"/>
      <c r="BL23" s="1" t="s">
        <v>43</v>
      </c>
      <c r="BM23" s="1" t="s">
        <v>44</v>
      </c>
      <c r="BN23" s="6"/>
      <c r="BO23" s="6"/>
      <c r="BP23" s="1" t="s">
        <v>45</v>
      </c>
      <c r="BQ23" s="1" t="s">
        <v>44</v>
      </c>
      <c r="BR23" s="6"/>
      <c r="BS23" s="6"/>
      <c r="BT23" s="1" t="s">
        <v>46</v>
      </c>
      <c r="BU23" s="1" t="s">
        <v>47</v>
      </c>
      <c r="BV23" s="6"/>
      <c r="BW23" s="6"/>
      <c r="BX23" s="1" t="s">
        <v>46</v>
      </c>
      <c r="BY23" s="1" t="s">
        <v>41</v>
      </c>
      <c r="BZ23" s="6"/>
      <c r="CA23" s="6"/>
      <c r="CB23" s="1" t="s">
        <v>46</v>
      </c>
      <c r="CC23" s="1" t="s">
        <v>48</v>
      </c>
      <c r="CD23" s="6"/>
      <c r="CE23" s="6"/>
      <c r="CF23" s="1" t="s">
        <v>46</v>
      </c>
      <c r="CG23" s="1" t="s">
        <v>48</v>
      </c>
      <c r="CH23" s="6"/>
      <c r="CI23" s="6"/>
      <c r="CJ23" s="1" t="s">
        <v>46</v>
      </c>
      <c r="CK23" s="1" t="s">
        <v>39</v>
      </c>
      <c r="CL23" s="6"/>
      <c r="CM23" s="6"/>
      <c r="CN23" s="1" t="s">
        <v>49</v>
      </c>
      <c r="CO23" s="1" t="s">
        <v>39</v>
      </c>
      <c r="CP23" s="6"/>
      <c r="CQ23" s="6"/>
      <c r="CR23" s="1" t="s">
        <v>50</v>
      </c>
      <c r="CS23" s="1" t="s">
        <v>51</v>
      </c>
      <c r="CT23" s="6"/>
      <c r="CU23" s="6"/>
      <c r="CV23" s="1" t="s">
        <v>50</v>
      </c>
      <c r="CW23" s="1" t="s">
        <v>39</v>
      </c>
      <c r="CX23" s="6"/>
      <c r="CY23" s="6"/>
      <c r="CZ23" s="1" t="s">
        <v>50</v>
      </c>
      <c r="DA23" s="1" t="s">
        <v>39</v>
      </c>
      <c r="DB23" s="6"/>
      <c r="DC23" s="6"/>
      <c r="DD23" s="1" t="s">
        <v>59</v>
      </c>
      <c r="DE23" s="1" t="s">
        <v>60</v>
      </c>
      <c r="DF23" s="6"/>
      <c r="DG23" s="6"/>
      <c r="DH23" s="1" t="s">
        <v>52</v>
      </c>
      <c r="DI23" s="1" t="s">
        <v>53</v>
      </c>
      <c r="DJ23" s="6"/>
      <c r="DK23" s="6"/>
      <c r="DL23" s="1" t="s">
        <v>31</v>
      </c>
      <c r="DM23" s="11"/>
    </row>
    <row r="24" spans="1:118" s="42" customFormat="1" ht="15.75" customHeight="1" x14ac:dyDescent="0.25">
      <c r="A24" s="35">
        <v>23</v>
      </c>
      <c r="B24" s="35">
        <v>2</v>
      </c>
      <c r="C24" s="36" t="s">
        <v>84</v>
      </c>
      <c r="D24" s="37" t="s">
        <v>373</v>
      </c>
      <c r="E24" s="35">
        <v>788.36400000000003</v>
      </c>
      <c r="F24" s="35">
        <v>447.25200000000001</v>
      </c>
      <c r="G24" s="35">
        <v>337.089</v>
      </c>
      <c r="H24" s="38">
        <v>297.62495999999999</v>
      </c>
      <c r="I24" s="39">
        <f t="shared" si="1"/>
        <v>634.71396000000004</v>
      </c>
      <c r="J24" s="39">
        <f t="shared" si="0"/>
        <v>2.206</v>
      </c>
      <c r="K24" s="39">
        <f t="shared" si="2"/>
        <v>632.50796000000003</v>
      </c>
      <c r="L24" s="40" t="s">
        <v>28</v>
      </c>
      <c r="M24" s="40" t="s">
        <v>29</v>
      </c>
      <c r="N24" s="35"/>
      <c r="O24" s="35"/>
      <c r="P24" s="40" t="s">
        <v>30</v>
      </c>
      <c r="Q24" s="40" t="s">
        <v>34</v>
      </c>
      <c r="R24" s="35"/>
      <c r="S24" s="35"/>
      <c r="T24" s="40" t="s">
        <v>30</v>
      </c>
      <c r="U24" s="40" t="s">
        <v>32</v>
      </c>
      <c r="V24" s="35"/>
      <c r="W24" s="35"/>
      <c r="X24" s="35" t="s">
        <v>30</v>
      </c>
      <c r="Y24" s="35" t="s">
        <v>33</v>
      </c>
      <c r="Z24" s="35"/>
      <c r="AA24" s="35"/>
      <c r="AB24" s="40" t="s">
        <v>30</v>
      </c>
      <c r="AC24" s="40" t="s">
        <v>34</v>
      </c>
      <c r="AD24" s="35"/>
      <c r="AE24" s="35"/>
      <c r="AF24" s="40" t="s">
        <v>35</v>
      </c>
      <c r="AG24" s="40" t="s">
        <v>29</v>
      </c>
      <c r="AH24" s="35"/>
      <c r="AI24" s="35"/>
      <c r="AJ24" s="40" t="s">
        <v>36</v>
      </c>
      <c r="AK24" s="40" t="s">
        <v>37</v>
      </c>
      <c r="AL24" s="35"/>
      <c r="AM24" s="35"/>
      <c r="AN24" s="40" t="s">
        <v>38</v>
      </c>
      <c r="AO24" s="40" t="s">
        <v>39</v>
      </c>
      <c r="AP24" s="35"/>
      <c r="AQ24" s="35"/>
      <c r="AR24" s="40" t="s">
        <v>40</v>
      </c>
      <c r="AS24" s="40" t="s">
        <v>41</v>
      </c>
      <c r="AT24" s="35"/>
      <c r="AU24" s="35"/>
      <c r="AV24" s="35"/>
      <c r="AW24" s="35"/>
      <c r="AX24" s="35"/>
      <c r="AY24" s="35"/>
      <c r="AZ24" s="40" t="s">
        <v>42</v>
      </c>
      <c r="BA24" s="40" t="s">
        <v>39</v>
      </c>
      <c r="BB24" s="35"/>
      <c r="BC24" s="35"/>
      <c r="BD24" s="40" t="s">
        <v>42</v>
      </c>
      <c r="BE24" s="40" t="s">
        <v>33</v>
      </c>
      <c r="BF24" s="35"/>
      <c r="BG24" s="35"/>
      <c r="BH24" s="40" t="s">
        <v>42</v>
      </c>
      <c r="BI24" s="40" t="s">
        <v>39</v>
      </c>
      <c r="BJ24" s="35"/>
      <c r="BK24" s="41"/>
      <c r="BL24" s="40" t="s">
        <v>43</v>
      </c>
      <c r="BM24" s="40" t="s">
        <v>44</v>
      </c>
      <c r="BN24" s="35"/>
      <c r="BO24" s="35"/>
      <c r="BP24" s="40" t="s">
        <v>45</v>
      </c>
      <c r="BQ24" s="40" t="s">
        <v>44</v>
      </c>
      <c r="BR24" s="35"/>
      <c r="BS24" s="35"/>
      <c r="BT24" s="40" t="s">
        <v>46</v>
      </c>
      <c r="BU24" s="40" t="s">
        <v>47</v>
      </c>
      <c r="BV24" s="35"/>
      <c r="BW24" s="35"/>
      <c r="BX24" s="40" t="s">
        <v>46</v>
      </c>
      <c r="BY24" s="40" t="s">
        <v>41</v>
      </c>
      <c r="BZ24" s="35"/>
      <c r="CA24" s="35"/>
      <c r="CB24" s="40" t="s">
        <v>46</v>
      </c>
      <c r="CC24" s="40" t="s">
        <v>48</v>
      </c>
      <c r="CD24" s="35"/>
      <c r="CE24" s="35"/>
      <c r="CF24" s="40" t="s">
        <v>46</v>
      </c>
      <c r="CG24" s="40" t="s">
        <v>48</v>
      </c>
      <c r="CH24" s="35"/>
      <c r="CI24" s="35"/>
      <c r="CJ24" s="40" t="s">
        <v>46</v>
      </c>
      <c r="CK24" s="40" t="s">
        <v>39</v>
      </c>
      <c r="CL24" s="35"/>
      <c r="CM24" s="35"/>
      <c r="CN24" s="40" t="s">
        <v>49</v>
      </c>
      <c r="CO24" s="40" t="s">
        <v>39</v>
      </c>
      <c r="CP24" s="35"/>
      <c r="CQ24" s="35"/>
      <c r="CR24" s="40" t="s">
        <v>50</v>
      </c>
      <c r="CS24" s="40" t="s">
        <v>51</v>
      </c>
      <c r="CT24" s="35"/>
      <c r="CU24" s="35"/>
      <c r="CV24" s="40" t="s">
        <v>50</v>
      </c>
      <c r="CW24" s="40" t="s">
        <v>39</v>
      </c>
      <c r="CX24" s="35">
        <v>3</v>
      </c>
      <c r="CY24" s="35">
        <v>2.206</v>
      </c>
      <c r="CZ24" s="40" t="s">
        <v>50</v>
      </c>
      <c r="DA24" s="40" t="s">
        <v>39</v>
      </c>
      <c r="DB24" s="35"/>
      <c r="DC24" s="35"/>
      <c r="DD24" s="40" t="s">
        <v>59</v>
      </c>
      <c r="DE24" s="40" t="s">
        <v>60</v>
      </c>
      <c r="DF24" s="35"/>
      <c r="DG24" s="35"/>
      <c r="DH24" s="40" t="s">
        <v>52</v>
      </c>
      <c r="DI24" s="40" t="s">
        <v>53</v>
      </c>
      <c r="DJ24" s="35"/>
      <c r="DK24" s="35"/>
      <c r="DL24" s="40" t="s">
        <v>31</v>
      </c>
      <c r="DM24" s="41"/>
    </row>
    <row r="25" spans="1:118" s="42" customFormat="1" ht="15.75" customHeight="1" x14ac:dyDescent="0.25">
      <c r="A25" s="35">
        <v>24</v>
      </c>
      <c r="B25" s="35">
        <v>2</v>
      </c>
      <c r="C25" s="36" t="s">
        <v>85</v>
      </c>
      <c r="D25" s="37" t="s">
        <v>373</v>
      </c>
      <c r="E25" s="35">
        <v>1156.7950000000001</v>
      </c>
      <c r="F25" s="35">
        <v>46.441000000000003</v>
      </c>
      <c r="G25" s="35">
        <v>1092.924</v>
      </c>
      <c r="H25" s="38">
        <v>541.12116000000003</v>
      </c>
      <c r="I25" s="39">
        <f t="shared" si="1"/>
        <v>1634.0451600000001</v>
      </c>
      <c r="J25" s="39">
        <f t="shared" si="0"/>
        <v>3.2719999999999998</v>
      </c>
      <c r="K25" s="39">
        <f t="shared" si="2"/>
        <v>1630.7731600000002</v>
      </c>
      <c r="L25" s="40" t="s">
        <v>28</v>
      </c>
      <c r="M25" s="40" t="s">
        <v>29</v>
      </c>
      <c r="N25" s="35"/>
      <c r="O25" s="35"/>
      <c r="P25" s="40" t="s">
        <v>30</v>
      </c>
      <c r="Q25" s="40" t="s">
        <v>34</v>
      </c>
      <c r="R25" s="35"/>
      <c r="S25" s="35"/>
      <c r="T25" s="40" t="s">
        <v>30</v>
      </c>
      <c r="U25" s="40" t="s">
        <v>32</v>
      </c>
      <c r="V25" s="35"/>
      <c r="W25" s="35"/>
      <c r="X25" s="35" t="s">
        <v>30</v>
      </c>
      <c r="Y25" s="35" t="s">
        <v>33</v>
      </c>
      <c r="Z25" s="35"/>
      <c r="AA25" s="35"/>
      <c r="AB25" s="40" t="s">
        <v>30</v>
      </c>
      <c r="AC25" s="40" t="s">
        <v>34</v>
      </c>
      <c r="AD25" s="35"/>
      <c r="AE25" s="35"/>
      <c r="AF25" s="40" t="s">
        <v>35</v>
      </c>
      <c r="AG25" s="40" t="s">
        <v>29</v>
      </c>
      <c r="AH25" s="35"/>
      <c r="AI25" s="35"/>
      <c r="AJ25" s="40" t="s">
        <v>36</v>
      </c>
      <c r="AK25" s="40" t="s">
        <v>37</v>
      </c>
      <c r="AL25" s="35"/>
      <c r="AM25" s="35"/>
      <c r="AN25" s="40" t="s">
        <v>38</v>
      </c>
      <c r="AO25" s="40" t="s">
        <v>39</v>
      </c>
      <c r="AP25" s="35"/>
      <c r="AQ25" s="35"/>
      <c r="AR25" s="40" t="s">
        <v>40</v>
      </c>
      <c r="AS25" s="40" t="s">
        <v>41</v>
      </c>
      <c r="AT25" s="35"/>
      <c r="AU25" s="35"/>
      <c r="AV25" s="35"/>
      <c r="AW25" s="35"/>
      <c r="AX25" s="35"/>
      <c r="AY25" s="35"/>
      <c r="AZ25" s="40" t="s">
        <v>42</v>
      </c>
      <c r="BA25" s="40" t="s">
        <v>39</v>
      </c>
      <c r="BB25" s="35"/>
      <c r="BC25" s="35"/>
      <c r="BD25" s="40" t="s">
        <v>42</v>
      </c>
      <c r="BE25" s="40" t="s">
        <v>33</v>
      </c>
      <c r="BF25" s="35"/>
      <c r="BG25" s="35"/>
      <c r="BH25" s="40" t="s">
        <v>42</v>
      </c>
      <c r="BI25" s="40" t="s">
        <v>39</v>
      </c>
      <c r="BJ25" s="35"/>
      <c r="BK25" s="41"/>
      <c r="BL25" s="40" t="s">
        <v>43</v>
      </c>
      <c r="BM25" s="40" t="s">
        <v>44</v>
      </c>
      <c r="BN25" s="35"/>
      <c r="BO25" s="35"/>
      <c r="BP25" s="40" t="s">
        <v>45</v>
      </c>
      <c r="BQ25" s="40" t="s">
        <v>44</v>
      </c>
      <c r="BR25" s="35"/>
      <c r="BS25" s="35"/>
      <c r="BT25" s="40" t="s">
        <v>46</v>
      </c>
      <c r="BU25" s="40" t="s">
        <v>47</v>
      </c>
      <c r="BV25" s="35"/>
      <c r="BW25" s="35"/>
      <c r="BX25" s="40" t="s">
        <v>46</v>
      </c>
      <c r="BY25" s="40" t="s">
        <v>41</v>
      </c>
      <c r="BZ25" s="35"/>
      <c r="CA25" s="35"/>
      <c r="CB25" s="40" t="s">
        <v>46</v>
      </c>
      <c r="CC25" s="40" t="s">
        <v>48</v>
      </c>
      <c r="CD25" s="35"/>
      <c r="CE25" s="35"/>
      <c r="CF25" s="40" t="s">
        <v>46</v>
      </c>
      <c r="CG25" s="40" t="s">
        <v>48</v>
      </c>
      <c r="CH25" s="35"/>
      <c r="CI25" s="35"/>
      <c r="CJ25" s="40" t="s">
        <v>46</v>
      </c>
      <c r="CK25" s="40" t="s">
        <v>39</v>
      </c>
      <c r="CL25" s="35"/>
      <c r="CM25" s="35"/>
      <c r="CN25" s="40" t="s">
        <v>49</v>
      </c>
      <c r="CO25" s="40" t="s">
        <v>39</v>
      </c>
      <c r="CP25" s="35"/>
      <c r="CQ25" s="35"/>
      <c r="CR25" s="40" t="s">
        <v>50</v>
      </c>
      <c r="CS25" s="40" t="s">
        <v>51</v>
      </c>
      <c r="CT25" s="35"/>
      <c r="CU25" s="35"/>
      <c r="CV25" s="40" t="s">
        <v>50</v>
      </c>
      <c r="CW25" s="40" t="s">
        <v>39</v>
      </c>
      <c r="CX25" s="35">
        <v>4</v>
      </c>
      <c r="CY25" s="35">
        <v>3.2719999999999998</v>
      </c>
      <c r="CZ25" s="40" t="s">
        <v>50</v>
      </c>
      <c r="DA25" s="40" t="s">
        <v>39</v>
      </c>
      <c r="DB25" s="35"/>
      <c r="DC25" s="35"/>
      <c r="DD25" s="40" t="s">
        <v>59</v>
      </c>
      <c r="DE25" s="40" t="s">
        <v>60</v>
      </c>
      <c r="DF25" s="35"/>
      <c r="DG25" s="35"/>
      <c r="DH25" s="40" t="s">
        <v>52</v>
      </c>
      <c r="DI25" s="40" t="s">
        <v>53</v>
      </c>
      <c r="DJ25" s="35"/>
      <c r="DK25" s="35"/>
      <c r="DL25" s="40" t="s">
        <v>31</v>
      </c>
      <c r="DM25" s="41"/>
    </row>
    <row r="26" spans="1:118" s="42" customFormat="1" ht="15.75" customHeight="1" x14ac:dyDescent="0.25">
      <c r="A26" s="35">
        <v>25</v>
      </c>
      <c r="B26" s="35">
        <v>1</v>
      </c>
      <c r="C26" s="36" t="s">
        <v>86</v>
      </c>
      <c r="D26" s="37" t="s">
        <v>373</v>
      </c>
      <c r="E26" s="35">
        <v>676.89800000000002</v>
      </c>
      <c r="F26" s="35">
        <v>35.350999999999999</v>
      </c>
      <c r="G26" s="35">
        <v>451.51299999999998</v>
      </c>
      <c r="H26" s="38">
        <v>307.14156000000003</v>
      </c>
      <c r="I26" s="39">
        <f t="shared" si="1"/>
        <v>758.65455999999995</v>
      </c>
      <c r="J26" s="39">
        <f t="shared" si="0"/>
        <v>0.49099999999999999</v>
      </c>
      <c r="K26" s="39">
        <f t="shared" si="2"/>
        <v>758.16355999999996</v>
      </c>
      <c r="L26" s="40" t="s">
        <v>28</v>
      </c>
      <c r="M26" s="40" t="s">
        <v>29</v>
      </c>
      <c r="N26" s="35"/>
      <c r="O26" s="35"/>
      <c r="P26" s="40" t="s">
        <v>30</v>
      </c>
      <c r="Q26" s="40" t="s">
        <v>34</v>
      </c>
      <c r="R26" s="35"/>
      <c r="S26" s="35"/>
      <c r="T26" s="40" t="s">
        <v>30</v>
      </c>
      <c r="U26" s="40" t="s">
        <v>32</v>
      </c>
      <c r="V26" s="35"/>
      <c r="W26" s="35"/>
      <c r="X26" s="35" t="s">
        <v>30</v>
      </c>
      <c r="Y26" s="35" t="s">
        <v>33</v>
      </c>
      <c r="Z26" s="35"/>
      <c r="AA26" s="35"/>
      <c r="AB26" s="40" t="s">
        <v>30</v>
      </c>
      <c r="AC26" s="40" t="s">
        <v>34</v>
      </c>
      <c r="AD26" s="35"/>
      <c r="AE26" s="35"/>
      <c r="AF26" s="40" t="s">
        <v>35</v>
      </c>
      <c r="AG26" s="40" t="s">
        <v>29</v>
      </c>
      <c r="AH26" s="35"/>
      <c r="AI26" s="35"/>
      <c r="AJ26" s="40" t="s">
        <v>36</v>
      </c>
      <c r="AK26" s="40" t="s">
        <v>37</v>
      </c>
      <c r="AL26" s="35"/>
      <c r="AM26" s="35"/>
      <c r="AN26" s="40" t="s">
        <v>38</v>
      </c>
      <c r="AO26" s="40" t="s">
        <v>39</v>
      </c>
      <c r="AP26" s="35">
        <v>1</v>
      </c>
      <c r="AQ26" s="35">
        <v>0.49099999999999999</v>
      </c>
      <c r="AR26" s="40" t="s">
        <v>40</v>
      </c>
      <c r="AS26" s="40" t="s">
        <v>41</v>
      </c>
      <c r="AT26" s="35"/>
      <c r="AU26" s="35"/>
      <c r="AV26" s="35"/>
      <c r="AW26" s="35"/>
      <c r="AX26" s="35"/>
      <c r="AY26" s="35"/>
      <c r="AZ26" s="40" t="s">
        <v>42</v>
      </c>
      <c r="BA26" s="40" t="s">
        <v>39</v>
      </c>
      <c r="BB26" s="35"/>
      <c r="BC26" s="35"/>
      <c r="BD26" s="40" t="s">
        <v>42</v>
      </c>
      <c r="BE26" s="40" t="s">
        <v>33</v>
      </c>
      <c r="BF26" s="35"/>
      <c r="BG26" s="35"/>
      <c r="BH26" s="40" t="s">
        <v>42</v>
      </c>
      <c r="BI26" s="40" t="s">
        <v>39</v>
      </c>
      <c r="BJ26" s="35"/>
      <c r="BK26" s="41"/>
      <c r="BL26" s="40" t="s">
        <v>43</v>
      </c>
      <c r="BM26" s="40" t="s">
        <v>44</v>
      </c>
      <c r="BN26" s="35"/>
      <c r="BO26" s="35"/>
      <c r="BP26" s="40" t="s">
        <v>45</v>
      </c>
      <c r="BQ26" s="40" t="s">
        <v>44</v>
      </c>
      <c r="BR26" s="35"/>
      <c r="BS26" s="35"/>
      <c r="BT26" s="40" t="s">
        <v>46</v>
      </c>
      <c r="BU26" s="40" t="s">
        <v>47</v>
      </c>
      <c r="BV26" s="35"/>
      <c r="BW26" s="35"/>
      <c r="BX26" s="40" t="s">
        <v>46</v>
      </c>
      <c r="BY26" s="40" t="s">
        <v>41</v>
      </c>
      <c r="BZ26" s="35"/>
      <c r="CA26" s="35"/>
      <c r="CB26" s="40" t="s">
        <v>46</v>
      </c>
      <c r="CC26" s="40" t="s">
        <v>48</v>
      </c>
      <c r="CD26" s="35"/>
      <c r="CE26" s="35"/>
      <c r="CF26" s="40" t="s">
        <v>46</v>
      </c>
      <c r="CG26" s="40" t="s">
        <v>48</v>
      </c>
      <c r="CH26" s="35"/>
      <c r="CI26" s="35"/>
      <c r="CJ26" s="40" t="s">
        <v>46</v>
      </c>
      <c r="CK26" s="40" t="s">
        <v>39</v>
      </c>
      <c r="CL26" s="35"/>
      <c r="CM26" s="35"/>
      <c r="CN26" s="40" t="s">
        <v>49</v>
      </c>
      <c r="CO26" s="40" t="s">
        <v>39</v>
      </c>
      <c r="CP26" s="35"/>
      <c r="CQ26" s="35"/>
      <c r="CR26" s="40" t="s">
        <v>50</v>
      </c>
      <c r="CS26" s="40" t="s">
        <v>51</v>
      </c>
      <c r="CT26" s="35"/>
      <c r="CU26" s="35"/>
      <c r="CV26" s="40" t="s">
        <v>50</v>
      </c>
      <c r="CW26" s="40" t="s">
        <v>39</v>
      </c>
      <c r="CX26" s="35"/>
      <c r="CY26" s="35"/>
      <c r="CZ26" s="40" t="s">
        <v>50</v>
      </c>
      <c r="DA26" s="40" t="s">
        <v>39</v>
      </c>
      <c r="DB26" s="35"/>
      <c r="DC26" s="35"/>
      <c r="DD26" s="40" t="s">
        <v>59</v>
      </c>
      <c r="DE26" s="40" t="s">
        <v>60</v>
      </c>
      <c r="DF26" s="35"/>
      <c r="DG26" s="35"/>
      <c r="DH26" s="40" t="s">
        <v>52</v>
      </c>
      <c r="DI26" s="40" t="s">
        <v>53</v>
      </c>
      <c r="DJ26" s="35"/>
      <c r="DK26" s="35"/>
      <c r="DL26" s="40" t="s">
        <v>31</v>
      </c>
      <c r="DM26" s="41"/>
    </row>
    <row r="27" spans="1:118" s="42" customFormat="1" ht="15.75" customHeight="1" x14ac:dyDescent="0.25">
      <c r="A27" s="35">
        <v>26</v>
      </c>
      <c r="B27" s="35">
        <v>2</v>
      </c>
      <c r="C27" s="36" t="s">
        <v>87</v>
      </c>
      <c r="D27" s="37" t="s">
        <v>373</v>
      </c>
      <c r="E27" s="35">
        <v>1298</v>
      </c>
      <c r="F27" s="35">
        <v>143.60300000000001</v>
      </c>
      <c r="G27" s="35">
        <v>1141.356</v>
      </c>
      <c r="H27" s="38">
        <v>444.69168000000002</v>
      </c>
      <c r="I27" s="39">
        <f t="shared" si="1"/>
        <v>1586.0476800000001</v>
      </c>
      <c r="J27" s="39">
        <f t="shared" si="0"/>
        <v>3.6859999999999999</v>
      </c>
      <c r="K27" s="39">
        <f t="shared" si="2"/>
        <v>1582.3616800000002</v>
      </c>
      <c r="L27" s="40" t="s">
        <v>28</v>
      </c>
      <c r="M27" s="40" t="s">
        <v>29</v>
      </c>
      <c r="N27" s="35"/>
      <c r="O27" s="35"/>
      <c r="P27" s="40" t="s">
        <v>30</v>
      </c>
      <c r="Q27" s="40" t="s">
        <v>34</v>
      </c>
      <c r="R27" s="35"/>
      <c r="S27" s="35"/>
      <c r="T27" s="40" t="s">
        <v>30</v>
      </c>
      <c r="U27" s="40" t="s">
        <v>32</v>
      </c>
      <c r="V27" s="35"/>
      <c r="W27" s="35"/>
      <c r="X27" s="35" t="s">
        <v>30</v>
      </c>
      <c r="Y27" s="35" t="s">
        <v>33</v>
      </c>
      <c r="Z27" s="35"/>
      <c r="AA27" s="35"/>
      <c r="AB27" s="40" t="s">
        <v>30</v>
      </c>
      <c r="AC27" s="40" t="s">
        <v>34</v>
      </c>
      <c r="AD27" s="35"/>
      <c r="AE27" s="35"/>
      <c r="AF27" s="40" t="s">
        <v>35</v>
      </c>
      <c r="AG27" s="40" t="s">
        <v>29</v>
      </c>
      <c r="AH27" s="35"/>
      <c r="AI27" s="35"/>
      <c r="AJ27" s="40" t="s">
        <v>36</v>
      </c>
      <c r="AK27" s="40" t="s">
        <v>37</v>
      </c>
      <c r="AL27" s="35"/>
      <c r="AM27" s="35"/>
      <c r="AN27" s="40" t="s">
        <v>38</v>
      </c>
      <c r="AO27" s="40" t="s">
        <v>39</v>
      </c>
      <c r="AP27" s="35"/>
      <c r="AQ27" s="35"/>
      <c r="AR27" s="40" t="s">
        <v>40</v>
      </c>
      <c r="AS27" s="40" t="s">
        <v>41</v>
      </c>
      <c r="AT27" s="35"/>
      <c r="AU27" s="35"/>
      <c r="AV27" s="35"/>
      <c r="AW27" s="35"/>
      <c r="AX27" s="35"/>
      <c r="AY27" s="35"/>
      <c r="AZ27" s="40" t="s">
        <v>42</v>
      </c>
      <c r="BA27" s="40" t="s">
        <v>39</v>
      </c>
      <c r="BB27" s="35"/>
      <c r="BC27" s="35"/>
      <c r="BD27" s="40" t="s">
        <v>42</v>
      </c>
      <c r="BE27" s="40" t="s">
        <v>33</v>
      </c>
      <c r="BF27" s="35"/>
      <c r="BG27" s="35"/>
      <c r="BH27" s="40" t="s">
        <v>42</v>
      </c>
      <c r="BI27" s="40" t="s">
        <v>39</v>
      </c>
      <c r="BJ27" s="35"/>
      <c r="BK27" s="41"/>
      <c r="BL27" s="40" t="s">
        <v>43</v>
      </c>
      <c r="BM27" s="40" t="s">
        <v>44</v>
      </c>
      <c r="BN27" s="35"/>
      <c r="BO27" s="35"/>
      <c r="BP27" s="40" t="s">
        <v>45</v>
      </c>
      <c r="BQ27" s="40" t="s">
        <v>44</v>
      </c>
      <c r="BR27" s="35"/>
      <c r="BS27" s="35"/>
      <c r="BT27" s="40" t="s">
        <v>46</v>
      </c>
      <c r="BU27" s="40" t="s">
        <v>47</v>
      </c>
      <c r="BV27" s="35"/>
      <c r="BW27" s="35"/>
      <c r="BX27" s="40" t="s">
        <v>46</v>
      </c>
      <c r="BY27" s="40" t="s">
        <v>41</v>
      </c>
      <c r="BZ27" s="35"/>
      <c r="CA27" s="35"/>
      <c r="CB27" s="40" t="s">
        <v>46</v>
      </c>
      <c r="CC27" s="40" t="s">
        <v>48</v>
      </c>
      <c r="CD27" s="35"/>
      <c r="CE27" s="35"/>
      <c r="CF27" s="40" t="s">
        <v>46</v>
      </c>
      <c r="CG27" s="40" t="s">
        <v>48</v>
      </c>
      <c r="CH27" s="35"/>
      <c r="CI27" s="35"/>
      <c r="CJ27" s="40" t="s">
        <v>46</v>
      </c>
      <c r="CK27" s="40" t="s">
        <v>39</v>
      </c>
      <c r="CL27" s="35"/>
      <c r="CM27" s="35"/>
      <c r="CN27" s="40" t="s">
        <v>49</v>
      </c>
      <c r="CO27" s="40" t="s">
        <v>39</v>
      </c>
      <c r="CP27" s="35"/>
      <c r="CQ27" s="35"/>
      <c r="CR27" s="40" t="s">
        <v>50</v>
      </c>
      <c r="CS27" s="40" t="s">
        <v>51</v>
      </c>
      <c r="CT27" s="35"/>
      <c r="CU27" s="35"/>
      <c r="CV27" s="40" t="s">
        <v>50</v>
      </c>
      <c r="CW27" s="40" t="s">
        <v>39</v>
      </c>
      <c r="CX27" s="35">
        <v>4</v>
      </c>
      <c r="CY27" s="35">
        <v>3.6859999999999999</v>
      </c>
      <c r="CZ27" s="40" t="s">
        <v>50</v>
      </c>
      <c r="DA27" s="40" t="s">
        <v>39</v>
      </c>
      <c r="DB27" s="35"/>
      <c r="DC27" s="35"/>
      <c r="DD27" s="40" t="s">
        <v>59</v>
      </c>
      <c r="DE27" s="40" t="s">
        <v>60</v>
      </c>
      <c r="DF27" s="35"/>
      <c r="DG27" s="35"/>
      <c r="DH27" s="40" t="s">
        <v>52</v>
      </c>
      <c r="DI27" s="40" t="s">
        <v>53</v>
      </c>
      <c r="DJ27" s="35"/>
      <c r="DK27" s="35"/>
      <c r="DL27" s="40" t="s">
        <v>31</v>
      </c>
      <c r="DM27" s="41"/>
    </row>
    <row r="28" spans="1:118" s="42" customFormat="1" ht="15.75" customHeight="1" x14ac:dyDescent="0.25">
      <c r="A28" s="35">
        <v>27</v>
      </c>
      <c r="B28" s="35">
        <v>2</v>
      </c>
      <c r="C28" s="36" t="s">
        <v>385</v>
      </c>
      <c r="D28" s="37" t="s">
        <v>373</v>
      </c>
      <c r="E28" s="35">
        <v>22.349</v>
      </c>
      <c r="F28" s="35">
        <v>57.756999999999998</v>
      </c>
      <c r="G28" s="35">
        <v>-39.597999999999999</v>
      </c>
      <c r="H28" s="38">
        <v>158.23115999999999</v>
      </c>
      <c r="I28" s="39">
        <f t="shared" si="1"/>
        <v>118.63315999999999</v>
      </c>
      <c r="J28" s="39">
        <f t="shared" si="0"/>
        <v>16.353999999999999</v>
      </c>
      <c r="K28" s="39">
        <f t="shared" si="2"/>
        <v>102.27915999999999</v>
      </c>
      <c r="L28" s="40" t="s">
        <v>28</v>
      </c>
      <c r="M28" s="40" t="s">
        <v>29</v>
      </c>
      <c r="N28" s="35"/>
      <c r="O28" s="35"/>
      <c r="P28" s="40" t="s">
        <v>30</v>
      </c>
      <c r="Q28" s="40" t="s">
        <v>34</v>
      </c>
      <c r="R28" s="35"/>
      <c r="S28" s="35"/>
      <c r="T28" s="40" t="s">
        <v>30</v>
      </c>
      <c r="U28" s="40" t="s">
        <v>32</v>
      </c>
      <c r="V28" s="35"/>
      <c r="W28" s="35"/>
      <c r="X28" s="35" t="s">
        <v>30</v>
      </c>
      <c r="Y28" s="35" t="s">
        <v>33</v>
      </c>
      <c r="Z28" s="35"/>
      <c r="AA28" s="35"/>
      <c r="AB28" s="40" t="s">
        <v>30</v>
      </c>
      <c r="AC28" s="40" t="s">
        <v>34</v>
      </c>
      <c r="AD28" s="35"/>
      <c r="AE28" s="35"/>
      <c r="AF28" s="40" t="s">
        <v>35</v>
      </c>
      <c r="AG28" s="40" t="s">
        <v>29</v>
      </c>
      <c r="AH28" s="35"/>
      <c r="AI28" s="35"/>
      <c r="AJ28" s="40" t="s">
        <v>36</v>
      </c>
      <c r="AK28" s="40" t="s">
        <v>37</v>
      </c>
      <c r="AL28" s="35"/>
      <c r="AM28" s="35"/>
      <c r="AN28" s="40" t="s">
        <v>38</v>
      </c>
      <c r="AO28" s="40" t="s">
        <v>39</v>
      </c>
      <c r="AP28" s="35"/>
      <c r="AQ28" s="35"/>
      <c r="AR28" s="40" t="s">
        <v>40</v>
      </c>
      <c r="AS28" s="40" t="s">
        <v>41</v>
      </c>
      <c r="AT28" s="35"/>
      <c r="AU28" s="35"/>
      <c r="AV28" s="35"/>
      <c r="AW28" s="35"/>
      <c r="AX28" s="35"/>
      <c r="AY28" s="35"/>
      <c r="AZ28" s="40" t="s">
        <v>42</v>
      </c>
      <c r="BA28" s="40" t="s">
        <v>39</v>
      </c>
      <c r="BB28" s="35"/>
      <c r="BC28" s="35"/>
      <c r="BD28" s="40" t="s">
        <v>42</v>
      </c>
      <c r="BE28" s="40" t="s">
        <v>33</v>
      </c>
      <c r="BF28" s="35"/>
      <c r="BG28" s="35"/>
      <c r="BH28" s="40" t="s">
        <v>42</v>
      </c>
      <c r="BI28" s="40" t="s">
        <v>39</v>
      </c>
      <c r="BJ28" s="35"/>
      <c r="BK28" s="41"/>
      <c r="BL28" s="40" t="s">
        <v>43</v>
      </c>
      <c r="BM28" s="40" t="s">
        <v>44</v>
      </c>
      <c r="BN28" s="35"/>
      <c r="BO28" s="35"/>
      <c r="BP28" s="40" t="s">
        <v>45</v>
      </c>
      <c r="BQ28" s="40" t="s">
        <v>44</v>
      </c>
      <c r="BR28" s="35"/>
      <c r="BS28" s="35"/>
      <c r="BT28" s="40" t="s">
        <v>46</v>
      </c>
      <c r="BU28" s="40" t="s">
        <v>47</v>
      </c>
      <c r="BV28" s="35"/>
      <c r="BW28" s="35"/>
      <c r="BX28" s="40" t="s">
        <v>46</v>
      </c>
      <c r="BY28" s="40" t="s">
        <v>41</v>
      </c>
      <c r="BZ28" s="35">
        <v>1.2E-2</v>
      </c>
      <c r="CA28" s="35">
        <v>12.47</v>
      </c>
      <c r="CB28" s="40" t="s">
        <v>46</v>
      </c>
      <c r="CC28" s="40" t="s">
        <v>48</v>
      </c>
      <c r="CD28" s="35"/>
      <c r="CE28" s="35"/>
      <c r="CF28" s="40" t="s">
        <v>46</v>
      </c>
      <c r="CG28" s="40" t="s">
        <v>48</v>
      </c>
      <c r="CH28" s="35"/>
      <c r="CI28" s="35"/>
      <c r="CJ28" s="40" t="s">
        <v>46</v>
      </c>
      <c r="CK28" s="40" t="s">
        <v>39</v>
      </c>
      <c r="CL28" s="35"/>
      <c r="CM28" s="35"/>
      <c r="CN28" s="40" t="s">
        <v>49</v>
      </c>
      <c r="CO28" s="40" t="s">
        <v>39</v>
      </c>
      <c r="CP28" s="35">
        <v>1</v>
      </c>
      <c r="CQ28" s="35">
        <v>0.03</v>
      </c>
      <c r="CR28" s="40" t="s">
        <v>50</v>
      </c>
      <c r="CS28" s="40" t="s">
        <v>51</v>
      </c>
      <c r="CT28" s="35"/>
      <c r="CU28" s="35"/>
      <c r="CV28" s="40" t="s">
        <v>50</v>
      </c>
      <c r="CW28" s="40" t="s">
        <v>39</v>
      </c>
      <c r="CX28" s="35">
        <v>5</v>
      </c>
      <c r="CY28" s="35">
        <v>3.8540000000000001</v>
      </c>
      <c r="CZ28" s="40" t="s">
        <v>50</v>
      </c>
      <c r="DA28" s="40" t="s">
        <v>39</v>
      </c>
      <c r="DB28" s="35"/>
      <c r="DC28" s="35"/>
      <c r="DD28" s="40" t="s">
        <v>59</v>
      </c>
      <c r="DE28" s="40" t="s">
        <v>60</v>
      </c>
      <c r="DF28" s="35"/>
      <c r="DG28" s="35"/>
      <c r="DH28" s="40" t="s">
        <v>52</v>
      </c>
      <c r="DI28" s="40" t="s">
        <v>53</v>
      </c>
      <c r="DJ28" s="35"/>
      <c r="DK28" s="35"/>
      <c r="DL28" s="40" t="s">
        <v>31</v>
      </c>
      <c r="DM28" s="41"/>
    </row>
    <row r="29" spans="1:118" s="12" customFormat="1" ht="15.75" customHeight="1" x14ac:dyDescent="0.25">
      <c r="A29" s="6">
        <v>28</v>
      </c>
      <c r="B29" s="6">
        <v>2</v>
      </c>
      <c r="C29" s="9" t="s">
        <v>386</v>
      </c>
      <c r="D29" s="8" t="s">
        <v>373</v>
      </c>
      <c r="E29" s="6">
        <v>19.443999999999999</v>
      </c>
      <c r="F29" s="6">
        <v>16.047999999999998</v>
      </c>
      <c r="G29" s="6">
        <v>3.3959999999999999</v>
      </c>
      <c r="H29" s="10">
        <v>121.20408</v>
      </c>
      <c r="I29" s="3">
        <f t="shared" si="1"/>
        <v>124.60008000000001</v>
      </c>
      <c r="J29" s="3">
        <f t="shared" si="0"/>
        <v>0</v>
      </c>
      <c r="K29" s="3">
        <f t="shared" si="2"/>
        <v>124.60008000000001</v>
      </c>
      <c r="L29" s="1" t="s">
        <v>28</v>
      </c>
      <c r="M29" s="1" t="s">
        <v>29</v>
      </c>
      <c r="N29" s="6"/>
      <c r="O29" s="6"/>
      <c r="P29" s="1" t="s">
        <v>30</v>
      </c>
      <c r="Q29" s="1" t="s">
        <v>34</v>
      </c>
      <c r="R29" s="6"/>
      <c r="S29" s="6"/>
      <c r="T29" s="1" t="s">
        <v>30</v>
      </c>
      <c r="U29" s="1" t="s">
        <v>32</v>
      </c>
      <c r="V29" s="6"/>
      <c r="W29" s="6"/>
      <c r="X29" s="6" t="s">
        <v>30</v>
      </c>
      <c r="Y29" s="6" t="s">
        <v>33</v>
      </c>
      <c r="Z29" s="6"/>
      <c r="AA29" s="6"/>
      <c r="AB29" s="1" t="s">
        <v>30</v>
      </c>
      <c r="AC29" s="1" t="s">
        <v>34</v>
      </c>
      <c r="AD29" s="6"/>
      <c r="AE29" s="6"/>
      <c r="AF29" s="1" t="s">
        <v>35</v>
      </c>
      <c r="AG29" s="1" t="s">
        <v>29</v>
      </c>
      <c r="AH29" s="6"/>
      <c r="AI29" s="6"/>
      <c r="AJ29" s="1" t="s">
        <v>36</v>
      </c>
      <c r="AK29" s="1" t="s">
        <v>37</v>
      </c>
      <c r="AL29" s="6"/>
      <c r="AM29" s="6"/>
      <c r="AN29" s="1" t="s">
        <v>38</v>
      </c>
      <c r="AO29" s="1" t="s">
        <v>39</v>
      </c>
      <c r="AP29" s="6"/>
      <c r="AQ29" s="6"/>
      <c r="AR29" s="1" t="s">
        <v>40</v>
      </c>
      <c r="AS29" s="1" t="s">
        <v>41</v>
      </c>
      <c r="AT29" s="6"/>
      <c r="AU29" s="6"/>
      <c r="AV29" s="6"/>
      <c r="AW29" s="6"/>
      <c r="AX29" s="6"/>
      <c r="AY29" s="6"/>
      <c r="AZ29" s="1" t="s">
        <v>42</v>
      </c>
      <c r="BA29" s="1" t="s">
        <v>39</v>
      </c>
      <c r="BB29" s="6"/>
      <c r="BC29" s="6"/>
      <c r="BD29" s="1" t="s">
        <v>42</v>
      </c>
      <c r="BE29" s="1" t="s">
        <v>33</v>
      </c>
      <c r="BF29" s="6"/>
      <c r="BG29" s="6"/>
      <c r="BH29" s="1" t="s">
        <v>42</v>
      </c>
      <c r="BI29" s="1" t="s">
        <v>39</v>
      </c>
      <c r="BJ29" s="6"/>
      <c r="BK29" s="11"/>
      <c r="BL29" s="1" t="s">
        <v>43</v>
      </c>
      <c r="BM29" s="1" t="s">
        <v>44</v>
      </c>
      <c r="BN29" s="6"/>
      <c r="BO29" s="6"/>
      <c r="BP29" s="1" t="s">
        <v>45</v>
      </c>
      <c r="BQ29" s="1" t="s">
        <v>44</v>
      </c>
      <c r="BR29" s="6"/>
      <c r="BS29" s="6"/>
      <c r="BT29" s="1" t="s">
        <v>46</v>
      </c>
      <c r="BU29" s="1" t="s">
        <v>47</v>
      </c>
      <c r="BV29" s="6"/>
      <c r="BW29" s="6"/>
      <c r="BX29" s="1" t="s">
        <v>46</v>
      </c>
      <c r="BY29" s="1" t="s">
        <v>41</v>
      </c>
      <c r="BZ29" s="6"/>
      <c r="CA29" s="6"/>
      <c r="CB29" s="1" t="s">
        <v>46</v>
      </c>
      <c r="CC29" s="1" t="s">
        <v>48</v>
      </c>
      <c r="CD29" s="6"/>
      <c r="CE29" s="6"/>
      <c r="CF29" s="1" t="s">
        <v>46</v>
      </c>
      <c r="CG29" s="1" t="s">
        <v>48</v>
      </c>
      <c r="CH29" s="6"/>
      <c r="CI29" s="6"/>
      <c r="CJ29" s="1" t="s">
        <v>46</v>
      </c>
      <c r="CK29" s="1" t="s">
        <v>39</v>
      </c>
      <c r="CL29" s="6"/>
      <c r="CM29" s="6"/>
      <c r="CN29" s="1" t="s">
        <v>49</v>
      </c>
      <c r="CO29" s="1" t="s">
        <v>39</v>
      </c>
      <c r="CP29" s="6"/>
      <c r="CQ29" s="6"/>
      <c r="CR29" s="1" t="s">
        <v>50</v>
      </c>
      <c r="CS29" s="1" t="s">
        <v>51</v>
      </c>
      <c r="CT29" s="6"/>
      <c r="CU29" s="6"/>
      <c r="CV29" s="1" t="s">
        <v>50</v>
      </c>
      <c r="CW29" s="1" t="s">
        <v>39</v>
      </c>
      <c r="CX29" s="6"/>
      <c r="CY29" s="6"/>
      <c r="CZ29" s="1" t="s">
        <v>50</v>
      </c>
      <c r="DA29" s="1" t="s">
        <v>39</v>
      </c>
      <c r="DB29" s="6"/>
      <c r="DC29" s="6"/>
      <c r="DD29" s="1" t="s">
        <v>59</v>
      </c>
      <c r="DE29" s="1" t="s">
        <v>60</v>
      </c>
      <c r="DF29" s="6"/>
      <c r="DG29" s="6"/>
      <c r="DH29" s="1" t="s">
        <v>52</v>
      </c>
      <c r="DI29" s="1" t="s">
        <v>53</v>
      </c>
      <c r="DJ29" s="6"/>
      <c r="DK29" s="6"/>
      <c r="DL29" s="1" t="s">
        <v>31</v>
      </c>
      <c r="DM29" s="11"/>
    </row>
    <row r="30" spans="1:118" s="12" customFormat="1" ht="15.75" customHeight="1" x14ac:dyDescent="0.25">
      <c r="A30" s="6">
        <v>29</v>
      </c>
      <c r="B30" s="6">
        <v>2</v>
      </c>
      <c r="C30" s="9" t="s">
        <v>88</v>
      </c>
      <c r="D30" s="8" t="s">
        <v>373</v>
      </c>
      <c r="E30" s="6">
        <v>384.702</v>
      </c>
      <c r="F30" s="6">
        <v>1089.6489999999999</v>
      </c>
      <c r="G30" s="6">
        <v>-926.74199999999996</v>
      </c>
      <c r="H30" s="10">
        <v>185.23308</v>
      </c>
      <c r="I30" s="3">
        <f t="shared" si="1"/>
        <v>-741.50891999999999</v>
      </c>
      <c r="J30" s="3">
        <f t="shared" si="0"/>
        <v>0</v>
      </c>
      <c r="K30" s="3">
        <f t="shared" si="2"/>
        <v>-741.50891999999999</v>
      </c>
      <c r="L30" s="1" t="s">
        <v>28</v>
      </c>
      <c r="M30" s="1" t="s">
        <v>29</v>
      </c>
      <c r="N30" s="6"/>
      <c r="O30" s="6"/>
      <c r="P30" s="1" t="s">
        <v>30</v>
      </c>
      <c r="Q30" s="1" t="s">
        <v>34</v>
      </c>
      <c r="R30" s="6"/>
      <c r="S30" s="6"/>
      <c r="T30" s="1" t="s">
        <v>30</v>
      </c>
      <c r="U30" s="1" t="s">
        <v>32</v>
      </c>
      <c r="V30" s="6"/>
      <c r="W30" s="6"/>
      <c r="X30" s="6" t="s">
        <v>30</v>
      </c>
      <c r="Y30" s="6" t="s">
        <v>33</v>
      </c>
      <c r="Z30" s="6"/>
      <c r="AA30" s="6"/>
      <c r="AB30" s="1" t="s">
        <v>30</v>
      </c>
      <c r="AC30" s="1" t="s">
        <v>34</v>
      </c>
      <c r="AD30" s="6"/>
      <c r="AE30" s="6"/>
      <c r="AF30" s="1" t="s">
        <v>35</v>
      </c>
      <c r="AG30" s="1" t="s">
        <v>29</v>
      </c>
      <c r="AH30" s="6"/>
      <c r="AI30" s="6"/>
      <c r="AJ30" s="1" t="s">
        <v>36</v>
      </c>
      <c r="AK30" s="1" t="s">
        <v>37</v>
      </c>
      <c r="AL30" s="6"/>
      <c r="AM30" s="6"/>
      <c r="AN30" s="1" t="s">
        <v>38</v>
      </c>
      <c r="AO30" s="1" t="s">
        <v>39</v>
      </c>
      <c r="AP30" s="6"/>
      <c r="AQ30" s="6"/>
      <c r="AR30" s="1" t="s">
        <v>40</v>
      </c>
      <c r="AS30" s="1" t="s">
        <v>41</v>
      </c>
      <c r="AT30" s="6"/>
      <c r="AU30" s="6"/>
      <c r="AV30" s="6"/>
      <c r="AW30" s="6"/>
      <c r="AX30" s="6"/>
      <c r="AY30" s="6"/>
      <c r="AZ30" s="1" t="s">
        <v>42</v>
      </c>
      <c r="BA30" s="1" t="s">
        <v>39</v>
      </c>
      <c r="BB30" s="6"/>
      <c r="BC30" s="6"/>
      <c r="BD30" s="1" t="s">
        <v>42</v>
      </c>
      <c r="BE30" s="1" t="s">
        <v>33</v>
      </c>
      <c r="BF30" s="6"/>
      <c r="BG30" s="6"/>
      <c r="BH30" s="1" t="s">
        <v>42</v>
      </c>
      <c r="BI30" s="1" t="s">
        <v>39</v>
      </c>
      <c r="BJ30" s="6"/>
      <c r="BK30" s="11"/>
      <c r="BL30" s="1" t="s">
        <v>43</v>
      </c>
      <c r="BM30" s="1" t="s">
        <v>44</v>
      </c>
      <c r="BN30" s="6"/>
      <c r="BO30" s="6"/>
      <c r="BP30" s="1" t="s">
        <v>45</v>
      </c>
      <c r="BQ30" s="1" t="s">
        <v>44</v>
      </c>
      <c r="BR30" s="6"/>
      <c r="BS30" s="6"/>
      <c r="BT30" s="1" t="s">
        <v>46</v>
      </c>
      <c r="BU30" s="1" t="s">
        <v>47</v>
      </c>
      <c r="BV30" s="6"/>
      <c r="BW30" s="6"/>
      <c r="BX30" s="1" t="s">
        <v>46</v>
      </c>
      <c r="BY30" s="1" t="s">
        <v>41</v>
      </c>
      <c r="BZ30" s="6"/>
      <c r="CA30" s="6"/>
      <c r="CB30" s="1" t="s">
        <v>46</v>
      </c>
      <c r="CC30" s="1" t="s">
        <v>48</v>
      </c>
      <c r="CD30" s="6"/>
      <c r="CE30" s="6"/>
      <c r="CF30" s="1" t="s">
        <v>46</v>
      </c>
      <c r="CG30" s="1" t="s">
        <v>48</v>
      </c>
      <c r="CH30" s="6"/>
      <c r="CI30" s="6"/>
      <c r="CJ30" s="1" t="s">
        <v>46</v>
      </c>
      <c r="CK30" s="1" t="s">
        <v>39</v>
      </c>
      <c r="CL30" s="6"/>
      <c r="CM30" s="6"/>
      <c r="CN30" s="1" t="s">
        <v>49</v>
      </c>
      <c r="CO30" s="1" t="s">
        <v>39</v>
      </c>
      <c r="CP30" s="6"/>
      <c r="CQ30" s="6"/>
      <c r="CR30" s="1" t="s">
        <v>50</v>
      </c>
      <c r="CS30" s="1" t="s">
        <v>51</v>
      </c>
      <c r="CT30" s="6"/>
      <c r="CU30" s="6"/>
      <c r="CV30" s="1" t="s">
        <v>50</v>
      </c>
      <c r="CW30" s="1" t="s">
        <v>39</v>
      </c>
      <c r="CX30" s="6"/>
      <c r="CY30" s="6"/>
      <c r="CZ30" s="1" t="s">
        <v>50</v>
      </c>
      <c r="DA30" s="1" t="s">
        <v>39</v>
      </c>
      <c r="DB30" s="6"/>
      <c r="DC30" s="6"/>
      <c r="DD30" s="1" t="s">
        <v>59</v>
      </c>
      <c r="DE30" s="1" t="s">
        <v>60</v>
      </c>
      <c r="DF30" s="6"/>
      <c r="DG30" s="6"/>
      <c r="DH30" s="1" t="s">
        <v>52</v>
      </c>
      <c r="DI30" s="1" t="s">
        <v>53</v>
      </c>
      <c r="DJ30" s="6"/>
      <c r="DK30" s="6"/>
      <c r="DL30" s="1" t="s">
        <v>31</v>
      </c>
      <c r="DM30" s="11"/>
    </row>
    <row r="31" spans="1:118" s="12" customFormat="1" ht="15.75" customHeight="1" x14ac:dyDescent="0.25">
      <c r="A31" s="6">
        <v>30</v>
      </c>
      <c r="B31" s="6">
        <v>2</v>
      </c>
      <c r="C31" s="9" t="s">
        <v>89</v>
      </c>
      <c r="D31" s="8" t="s">
        <v>373</v>
      </c>
      <c r="E31" s="6">
        <v>214.983</v>
      </c>
      <c r="F31" s="6">
        <v>17.420000000000002</v>
      </c>
      <c r="G31" s="6">
        <v>180.40799999999999</v>
      </c>
      <c r="H31" s="10">
        <v>74.981279999999998</v>
      </c>
      <c r="I31" s="3">
        <f t="shared" si="1"/>
        <v>255.38927999999999</v>
      </c>
      <c r="J31" s="3">
        <f t="shared" si="0"/>
        <v>0</v>
      </c>
      <c r="K31" s="3">
        <f t="shared" si="2"/>
        <v>255.38927999999999</v>
      </c>
      <c r="L31" s="1" t="s">
        <v>28</v>
      </c>
      <c r="M31" s="1" t="s">
        <v>29</v>
      </c>
      <c r="N31" s="6"/>
      <c r="O31" s="6"/>
      <c r="P31" s="1" t="s">
        <v>30</v>
      </c>
      <c r="Q31" s="1" t="s">
        <v>34</v>
      </c>
      <c r="R31" s="6"/>
      <c r="S31" s="6"/>
      <c r="T31" s="1" t="s">
        <v>30</v>
      </c>
      <c r="U31" s="1" t="s">
        <v>32</v>
      </c>
      <c r="V31" s="6"/>
      <c r="W31" s="6"/>
      <c r="X31" s="6" t="s">
        <v>30</v>
      </c>
      <c r="Y31" s="6" t="s">
        <v>33</v>
      </c>
      <c r="Z31" s="6"/>
      <c r="AA31" s="6"/>
      <c r="AB31" s="1" t="s">
        <v>30</v>
      </c>
      <c r="AC31" s="1" t="s">
        <v>34</v>
      </c>
      <c r="AD31" s="6"/>
      <c r="AE31" s="6"/>
      <c r="AF31" s="1" t="s">
        <v>35</v>
      </c>
      <c r="AG31" s="1" t="s">
        <v>29</v>
      </c>
      <c r="AH31" s="6"/>
      <c r="AI31" s="6"/>
      <c r="AJ31" s="1" t="s">
        <v>36</v>
      </c>
      <c r="AK31" s="1" t="s">
        <v>37</v>
      </c>
      <c r="AL31" s="6"/>
      <c r="AM31" s="6"/>
      <c r="AN31" s="1" t="s">
        <v>38</v>
      </c>
      <c r="AO31" s="1" t="s">
        <v>39</v>
      </c>
      <c r="AP31" s="6"/>
      <c r="AQ31" s="6"/>
      <c r="AR31" s="1" t="s">
        <v>40</v>
      </c>
      <c r="AS31" s="1" t="s">
        <v>41</v>
      </c>
      <c r="AT31" s="6"/>
      <c r="AU31" s="6"/>
      <c r="AV31" s="6"/>
      <c r="AW31" s="6"/>
      <c r="AX31" s="6"/>
      <c r="AY31" s="6"/>
      <c r="AZ31" s="1" t="s">
        <v>42</v>
      </c>
      <c r="BA31" s="1" t="s">
        <v>39</v>
      </c>
      <c r="BB31" s="6"/>
      <c r="BC31" s="6"/>
      <c r="BD31" s="1" t="s">
        <v>42</v>
      </c>
      <c r="BE31" s="1" t="s">
        <v>33</v>
      </c>
      <c r="BF31" s="6"/>
      <c r="BG31" s="6"/>
      <c r="BH31" s="1" t="s">
        <v>42</v>
      </c>
      <c r="BI31" s="1" t="s">
        <v>39</v>
      </c>
      <c r="BJ31" s="6"/>
      <c r="BK31" s="11"/>
      <c r="BL31" s="1" t="s">
        <v>43</v>
      </c>
      <c r="BM31" s="1" t="s">
        <v>44</v>
      </c>
      <c r="BN31" s="6"/>
      <c r="BO31" s="6"/>
      <c r="BP31" s="1" t="s">
        <v>45</v>
      </c>
      <c r="BQ31" s="1" t="s">
        <v>44</v>
      </c>
      <c r="BR31" s="6"/>
      <c r="BS31" s="6"/>
      <c r="BT31" s="1" t="s">
        <v>46</v>
      </c>
      <c r="BU31" s="1" t="s">
        <v>47</v>
      </c>
      <c r="BV31" s="6"/>
      <c r="BW31" s="6"/>
      <c r="BX31" s="1" t="s">
        <v>46</v>
      </c>
      <c r="BY31" s="1" t="s">
        <v>41</v>
      </c>
      <c r="BZ31" s="6"/>
      <c r="CA31" s="6"/>
      <c r="CB31" s="1" t="s">
        <v>46</v>
      </c>
      <c r="CC31" s="1" t="s">
        <v>48</v>
      </c>
      <c r="CD31" s="6"/>
      <c r="CE31" s="6"/>
      <c r="CF31" s="1" t="s">
        <v>46</v>
      </c>
      <c r="CG31" s="1" t="s">
        <v>48</v>
      </c>
      <c r="CH31" s="6"/>
      <c r="CI31" s="6"/>
      <c r="CJ31" s="1" t="s">
        <v>46</v>
      </c>
      <c r="CK31" s="1" t="s">
        <v>39</v>
      </c>
      <c r="CL31" s="6"/>
      <c r="CM31" s="6"/>
      <c r="CN31" s="1" t="s">
        <v>49</v>
      </c>
      <c r="CO31" s="1" t="s">
        <v>39</v>
      </c>
      <c r="CP31" s="6"/>
      <c r="CQ31" s="6"/>
      <c r="CR31" s="1" t="s">
        <v>50</v>
      </c>
      <c r="CS31" s="1" t="s">
        <v>51</v>
      </c>
      <c r="CT31" s="6"/>
      <c r="CU31" s="6"/>
      <c r="CV31" s="1" t="s">
        <v>50</v>
      </c>
      <c r="CW31" s="1" t="s">
        <v>39</v>
      </c>
      <c r="CX31" s="6"/>
      <c r="CY31" s="6"/>
      <c r="CZ31" s="1" t="s">
        <v>50</v>
      </c>
      <c r="DA31" s="1" t="s">
        <v>39</v>
      </c>
      <c r="DB31" s="6"/>
      <c r="DC31" s="6"/>
      <c r="DD31" s="1" t="s">
        <v>59</v>
      </c>
      <c r="DE31" s="1" t="s">
        <v>60</v>
      </c>
      <c r="DF31" s="6"/>
      <c r="DG31" s="6"/>
      <c r="DH31" s="1" t="s">
        <v>52</v>
      </c>
      <c r="DI31" s="1" t="s">
        <v>53</v>
      </c>
      <c r="DJ31" s="6"/>
      <c r="DK31" s="6"/>
      <c r="DL31" s="1" t="s">
        <v>31</v>
      </c>
      <c r="DM31" s="11"/>
    </row>
    <row r="32" spans="1:118" s="42" customFormat="1" ht="15.75" customHeight="1" x14ac:dyDescent="0.25">
      <c r="A32" s="35">
        <v>31</v>
      </c>
      <c r="B32" s="35">
        <v>1</v>
      </c>
      <c r="C32" s="36" t="s">
        <v>90</v>
      </c>
      <c r="D32" s="37" t="s">
        <v>373</v>
      </c>
      <c r="E32" s="35">
        <v>-435.49099999999999</v>
      </c>
      <c r="F32" s="35">
        <v>46.819000000000003</v>
      </c>
      <c r="G32" s="35">
        <v>-489.11799999999999</v>
      </c>
      <c r="H32" s="38">
        <v>90.928560000000004</v>
      </c>
      <c r="I32" s="39">
        <f t="shared" si="1"/>
        <v>-398.18943999999999</v>
      </c>
      <c r="J32" s="39">
        <f t="shared" si="0"/>
        <v>2.88</v>
      </c>
      <c r="K32" s="39">
        <f t="shared" si="2"/>
        <v>-401.06943999999999</v>
      </c>
      <c r="L32" s="40" t="s">
        <v>28</v>
      </c>
      <c r="M32" s="40" t="s">
        <v>29</v>
      </c>
      <c r="N32" s="35"/>
      <c r="O32" s="35"/>
      <c r="P32" s="40" t="s">
        <v>30</v>
      </c>
      <c r="Q32" s="40" t="s">
        <v>34</v>
      </c>
      <c r="R32" s="35"/>
      <c r="S32" s="35"/>
      <c r="T32" s="40" t="s">
        <v>30</v>
      </c>
      <c r="U32" s="40" t="s">
        <v>32</v>
      </c>
      <c r="V32" s="35"/>
      <c r="W32" s="35"/>
      <c r="X32" s="35" t="s">
        <v>30</v>
      </c>
      <c r="Y32" s="35" t="s">
        <v>33</v>
      </c>
      <c r="Z32" s="35"/>
      <c r="AA32" s="35"/>
      <c r="AB32" s="40" t="s">
        <v>30</v>
      </c>
      <c r="AC32" s="40" t="s">
        <v>34</v>
      </c>
      <c r="AD32" s="35"/>
      <c r="AE32" s="35"/>
      <c r="AF32" s="40" t="s">
        <v>35</v>
      </c>
      <c r="AG32" s="40" t="s">
        <v>29</v>
      </c>
      <c r="AH32" s="35"/>
      <c r="AI32" s="35"/>
      <c r="AJ32" s="40" t="s">
        <v>36</v>
      </c>
      <c r="AK32" s="40" t="s">
        <v>37</v>
      </c>
      <c r="AL32" s="35"/>
      <c r="AM32" s="35"/>
      <c r="AN32" s="40" t="s">
        <v>38</v>
      </c>
      <c r="AO32" s="40" t="s">
        <v>39</v>
      </c>
      <c r="AP32" s="35"/>
      <c r="AQ32" s="35"/>
      <c r="AR32" s="40" t="s">
        <v>40</v>
      </c>
      <c r="AS32" s="40" t="s">
        <v>41</v>
      </c>
      <c r="AT32" s="35"/>
      <c r="AU32" s="35"/>
      <c r="AV32" s="35"/>
      <c r="AW32" s="35"/>
      <c r="AX32" s="35"/>
      <c r="AY32" s="35"/>
      <c r="AZ32" s="40" t="s">
        <v>42</v>
      </c>
      <c r="BA32" s="40" t="s">
        <v>39</v>
      </c>
      <c r="BB32" s="35"/>
      <c r="BC32" s="35"/>
      <c r="BD32" s="40" t="s">
        <v>42</v>
      </c>
      <c r="BE32" s="40" t="s">
        <v>33</v>
      </c>
      <c r="BF32" s="35"/>
      <c r="BG32" s="35"/>
      <c r="BH32" s="40" t="s">
        <v>42</v>
      </c>
      <c r="BI32" s="40" t="s">
        <v>39</v>
      </c>
      <c r="BJ32" s="35"/>
      <c r="BK32" s="41"/>
      <c r="BL32" s="40" t="s">
        <v>43</v>
      </c>
      <c r="BM32" s="40" t="s">
        <v>44</v>
      </c>
      <c r="BN32" s="35"/>
      <c r="BO32" s="35"/>
      <c r="BP32" s="40" t="s">
        <v>45</v>
      </c>
      <c r="BQ32" s="40" t="s">
        <v>44</v>
      </c>
      <c r="BR32" s="35"/>
      <c r="BS32" s="35"/>
      <c r="BT32" s="40" t="s">
        <v>46</v>
      </c>
      <c r="BU32" s="40" t="s">
        <v>47</v>
      </c>
      <c r="BV32" s="35"/>
      <c r="BW32" s="35"/>
      <c r="BX32" s="40" t="s">
        <v>46</v>
      </c>
      <c r="BY32" s="40" t="s">
        <v>41</v>
      </c>
      <c r="BZ32" s="35"/>
      <c r="CA32" s="35"/>
      <c r="CB32" s="40" t="s">
        <v>46</v>
      </c>
      <c r="CC32" s="40" t="s">
        <v>48</v>
      </c>
      <c r="CD32" s="35"/>
      <c r="CE32" s="35"/>
      <c r="CF32" s="40" t="s">
        <v>46</v>
      </c>
      <c r="CG32" s="40" t="s">
        <v>48</v>
      </c>
      <c r="CH32" s="35"/>
      <c r="CI32" s="35"/>
      <c r="CJ32" s="40" t="s">
        <v>46</v>
      </c>
      <c r="CK32" s="40" t="s">
        <v>39</v>
      </c>
      <c r="CL32" s="35"/>
      <c r="CM32" s="35"/>
      <c r="CN32" s="40" t="s">
        <v>49</v>
      </c>
      <c r="CO32" s="40" t="s">
        <v>39</v>
      </c>
      <c r="CP32" s="35">
        <v>1</v>
      </c>
      <c r="CQ32" s="35">
        <v>2.88</v>
      </c>
      <c r="CR32" s="40" t="s">
        <v>50</v>
      </c>
      <c r="CS32" s="40" t="s">
        <v>51</v>
      </c>
      <c r="CT32" s="35"/>
      <c r="CU32" s="35"/>
      <c r="CV32" s="40" t="s">
        <v>50</v>
      </c>
      <c r="CW32" s="40" t="s">
        <v>39</v>
      </c>
      <c r="CX32" s="35"/>
      <c r="CY32" s="35"/>
      <c r="CZ32" s="40" t="s">
        <v>50</v>
      </c>
      <c r="DA32" s="40" t="s">
        <v>39</v>
      </c>
      <c r="DB32" s="35"/>
      <c r="DC32" s="35"/>
      <c r="DD32" s="40" t="s">
        <v>59</v>
      </c>
      <c r="DE32" s="40" t="s">
        <v>60</v>
      </c>
      <c r="DF32" s="35"/>
      <c r="DG32" s="35"/>
      <c r="DH32" s="40" t="s">
        <v>52</v>
      </c>
      <c r="DI32" s="40" t="s">
        <v>53</v>
      </c>
      <c r="DJ32" s="35"/>
      <c r="DK32" s="35"/>
      <c r="DL32" s="40" t="s">
        <v>31</v>
      </c>
      <c r="DM32" s="41"/>
    </row>
    <row r="33" spans="1:118" s="42" customFormat="1" ht="15.75" customHeight="1" x14ac:dyDescent="0.25">
      <c r="A33" s="35">
        <v>32</v>
      </c>
      <c r="B33" s="35">
        <v>1</v>
      </c>
      <c r="C33" s="36" t="s">
        <v>91</v>
      </c>
      <c r="D33" s="37" t="s">
        <v>373</v>
      </c>
      <c r="E33" s="35">
        <v>197.73099999999999</v>
      </c>
      <c r="F33" s="35">
        <v>55.515999999999998</v>
      </c>
      <c r="G33" s="35">
        <v>141.297</v>
      </c>
      <c r="H33" s="38">
        <v>95.731679999999997</v>
      </c>
      <c r="I33" s="39">
        <f t="shared" si="1"/>
        <v>237.02868000000001</v>
      </c>
      <c r="J33" s="39">
        <f t="shared" si="0"/>
        <v>1.236</v>
      </c>
      <c r="K33" s="39">
        <f t="shared" si="2"/>
        <v>235.79268000000002</v>
      </c>
      <c r="L33" s="40" t="s">
        <v>28</v>
      </c>
      <c r="M33" s="40" t="s">
        <v>29</v>
      </c>
      <c r="N33" s="35"/>
      <c r="O33" s="35"/>
      <c r="P33" s="40" t="s">
        <v>30</v>
      </c>
      <c r="Q33" s="40" t="s">
        <v>34</v>
      </c>
      <c r="R33" s="35"/>
      <c r="S33" s="35"/>
      <c r="T33" s="40" t="s">
        <v>30</v>
      </c>
      <c r="U33" s="40" t="s">
        <v>32</v>
      </c>
      <c r="V33" s="35"/>
      <c r="W33" s="35"/>
      <c r="X33" s="35" t="s">
        <v>30</v>
      </c>
      <c r="Y33" s="35" t="s">
        <v>33</v>
      </c>
      <c r="Z33" s="35"/>
      <c r="AA33" s="35"/>
      <c r="AB33" s="40" t="s">
        <v>30</v>
      </c>
      <c r="AC33" s="40" t="s">
        <v>34</v>
      </c>
      <c r="AD33" s="35"/>
      <c r="AE33" s="35"/>
      <c r="AF33" s="40" t="s">
        <v>35</v>
      </c>
      <c r="AG33" s="40" t="s">
        <v>29</v>
      </c>
      <c r="AH33" s="35"/>
      <c r="AI33" s="35"/>
      <c r="AJ33" s="40" t="s">
        <v>36</v>
      </c>
      <c r="AK33" s="40" t="s">
        <v>37</v>
      </c>
      <c r="AL33" s="35"/>
      <c r="AM33" s="35"/>
      <c r="AN33" s="40" t="s">
        <v>38</v>
      </c>
      <c r="AO33" s="40" t="s">
        <v>39</v>
      </c>
      <c r="AP33" s="35"/>
      <c r="AQ33" s="35"/>
      <c r="AR33" s="40" t="s">
        <v>40</v>
      </c>
      <c r="AS33" s="40" t="s">
        <v>41</v>
      </c>
      <c r="AT33" s="35"/>
      <c r="AU33" s="35"/>
      <c r="AV33" s="35"/>
      <c r="AW33" s="35"/>
      <c r="AX33" s="35"/>
      <c r="AY33" s="35"/>
      <c r="AZ33" s="40" t="s">
        <v>42</v>
      </c>
      <c r="BA33" s="40" t="s">
        <v>39</v>
      </c>
      <c r="BB33" s="35"/>
      <c r="BC33" s="35"/>
      <c r="BD33" s="40" t="s">
        <v>42</v>
      </c>
      <c r="BE33" s="40" t="s">
        <v>33</v>
      </c>
      <c r="BF33" s="35"/>
      <c r="BG33" s="35"/>
      <c r="BH33" s="40" t="s">
        <v>42</v>
      </c>
      <c r="BI33" s="40" t="s">
        <v>39</v>
      </c>
      <c r="BJ33" s="35"/>
      <c r="BK33" s="41"/>
      <c r="BL33" s="40" t="s">
        <v>43</v>
      </c>
      <c r="BM33" s="40" t="s">
        <v>44</v>
      </c>
      <c r="BN33" s="35"/>
      <c r="BO33" s="35"/>
      <c r="BP33" s="40" t="s">
        <v>45</v>
      </c>
      <c r="BQ33" s="40" t="s">
        <v>44</v>
      </c>
      <c r="BR33" s="35">
        <v>1E-3</v>
      </c>
      <c r="BS33" s="35">
        <v>0.23300000000000001</v>
      </c>
      <c r="BT33" s="40" t="s">
        <v>46</v>
      </c>
      <c r="BU33" s="40" t="s">
        <v>47</v>
      </c>
      <c r="BV33" s="35"/>
      <c r="BW33" s="35"/>
      <c r="BX33" s="40" t="s">
        <v>46</v>
      </c>
      <c r="BY33" s="40" t="s">
        <v>41</v>
      </c>
      <c r="BZ33" s="35"/>
      <c r="CA33" s="35"/>
      <c r="CB33" s="40" t="s">
        <v>46</v>
      </c>
      <c r="CC33" s="40" t="s">
        <v>48</v>
      </c>
      <c r="CD33" s="35"/>
      <c r="CE33" s="35"/>
      <c r="CF33" s="40" t="s">
        <v>46</v>
      </c>
      <c r="CG33" s="40" t="s">
        <v>48</v>
      </c>
      <c r="CH33" s="35"/>
      <c r="CI33" s="35"/>
      <c r="CJ33" s="40" t="s">
        <v>46</v>
      </c>
      <c r="CK33" s="40" t="s">
        <v>39</v>
      </c>
      <c r="CL33" s="35"/>
      <c r="CM33" s="35"/>
      <c r="CN33" s="40" t="s">
        <v>49</v>
      </c>
      <c r="CO33" s="40" t="s">
        <v>39</v>
      </c>
      <c r="CP33" s="35">
        <v>1</v>
      </c>
      <c r="CQ33" s="35">
        <v>1.0029999999999999</v>
      </c>
      <c r="CR33" s="40" t="s">
        <v>50</v>
      </c>
      <c r="CS33" s="40" t="s">
        <v>51</v>
      </c>
      <c r="CT33" s="35"/>
      <c r="CU33" s="35"/>
      <c r="CV33" s="40" t="s">
        <v>50</v>
      </c>
      <c r="CW33" s="40" t="s">
        <v>39</v>
      </c>
      <c r="CX33" s="35"/>
      <c r="CY33" s="35"/>
      <c r="CZ33" s="40" t="s">
        <v>50</v>
      </c>
      <c r="DA33" s="40" t="s">
        <v>39</v>
      </c>
      <c r="DB33" s="35"/>
      <c r="DC33" s="35"/>
      <c r="DD33" s="40" t="s">
        <v>59</v>
      </c>
      <c r="DE33" s="40" t="s">
        <v>60</v>
      </c>
      <c r="DF33" s="35"/>
      <c r="DG33" s="35"/>
      <c r="DH33" s="40" t="s">
        <v>52</v>
      </c>
      <c r="DI33" s="40" t="s">
        <v>53</v>
      </c>
      <c r="DJ33" s="35"/>
      <c r="DK33" s="35"/>
      <c r="DL33" s="40" t="s">
        <v>31</v>
      </c>
      <c r="DM33" s="41"/>
    </row>
    <row r="34" spans="1:118" s="12" customFormat="1" ht="15.75" customHeight="1" x14ac:dyDescent="0.25">
      <c r="A34" s="6">
        <v>33</v>
      </c>
      <c r="B34" s="6">
        <v>1</v>
      </c>
      <c r="C34" s="9" t="s">
        <v>92</v>
      </c>
      <c r="D34" s="8" t="s">
        <v>373</v>
      </c>
      <c r="E34" s="6">
        <v>-209.99199999999999</v>
      </c>
      <c r="F34" s="6">
        <v>16.553999999999998</v>
      </c>
      <c r="G34" s="6">
        <v>-249.52699999999999</v>
      </c>
      <c r="H34" s="10">
        <v>124.96344000000001</v>
      </c>
      <c r="I34" s="3">
        <f t="shared" si="1"/>
        <v>-124.56355999999998</v>
      </c>
      <c r="J34" s="3">
        <f t="shared" si="0"/>
        <v>0</v>
      </c>
      <c r="K34" s="3">
        <f t="shared" si="2"/>
        <v>-124.56355999999998</v>
      </c>
      <c r="L34" s="1" t="s">
        <v>28</v>
      </c>
      <c r="M34" s="1" t="s">
        <v>29</v>
      </c>
      <c r="N34" s="6"/>
      <c r="O34" s="6"/>
      <c r="P34" s="1" t="s">
        <v>30</v>
      </c>
      <c r="Q34" s="1" t="s">
        <v>34</v>
      </c>
      <c r="R34" s="6"/>
      <c r="S34" s="6"/>
      <c r="T34" s="1" t="s">
        <v>30</v>
      </c>
      <c r="U34" s="1" t="s">
        <v>32</v>
      </c>
      <c r="V34" s="6"/>
      <c r="W34" s="6"/>
      <c r="X34" s="6" t="s">
        <v>30</v>
      </c>
      <c r="Y34" s="6" t="s">
        <v>33</v>
      </c>
      <c r="Z34" s="6"/>
      <c r="AA34" s="6"/>
      <c r="AB34" s="1" t="s">
        <v>30</v>
      </c>
      <c r="AC34" s="1" t="s">
        <v>34</v>
      </c>
      <c r="AD34" s="6"/>
      <c r="AE34" s="6"/>
      <c r="AF34" s="1" t="s">
        <v>35</v>
      </c>
      <c r="AG34" s="1" t="s">
        <v>29</v>
      </c>
      <c r="AH34" s="6"/>
      <c r="AI34" s="6"/>
      <c r="AJ34" s="1" t="s">
        <v>36</v>
      </c>
      <c r="AK34" s="1" t="s">
        <v>37</v>
      </c>
      <c r="AL34" s="6"/>
      <c r="AM34" s="6"/>
      <c r="AN34" s="1" t="s">
        <v>38</v>
      </c>
      <c r="AO34" s="1" t="s">
        <v>39</v>
      </c>
      <c r="AP34" s="6"/>
      <c r="AQ34" s="6"/>
      <c r="AR34" s="1" t="s">
        <v>40</v>
      </c>
      <c r="AS34" s="1" t="s">
        <v>41</v>
      </c>
      <c r="AT34" s="6"/>
      <c r="AU34" s="6"/>
      <c r="AV34" s="6"/>
      <c r="AW34" s="6"/>
      <c r="AX34" s="6"/>
      <c r="AY34" s="6"/>
      <c r="AZ34" s="1" t="s">
        <v>42</v>
      </c>
      <c r="BA34" s="1" t="s">
        <v>39</v>
      </c>
      <c r="BB34" s="6"/>
      <c r="BC34" s="6"/>
      <c r="BD34" s="1" t="s">
        <v>42</v>
      </c>
      <c r="BE34" s="1" t="s">
        <v>33</v>
      </c>
      <c r="BF34" s="6"/>
      <c r="BG34" s="6"/>
      <c r="BH34" s="1" t="s">
        <v>42</v>
      </c>
      <c r="BI34" s="1" t="s">
        <v>39</v>
      </c>
      <c r="BJ34" s="6"/>
      <c r="BK34" s="11"/>
      <c r="BL34" s="1" t="s">
        <v>43</v>
      </c>
      <c r="BM34" s="1" t="s">
        <v>44</v>
      </c>
      <c r="BN34" s="6"/>
      <c r="BO34" s="6"/>
      <c r="BP34" s="1" t="s">
        <v>45</v>
      </c>
      <c r="BQ34" s="1" t="s">
        <v>44</v>
      </c>
      <c r="BR34" s="6"/>
      <c r="BS34" s="6"/>
      <c r="BT34" s="1" t="s">
        <v>46</v>
      </c>
      <c r="BU34" s="1" t="s">
        <v>47</v>
      </c>
      <c r="BV34" s="6"/>
      <c r="BW34" s="6"/>
      <c r="BX34" s="1" t="s">
        <v>46</v>
      </c>
      <c r="BY34" s="1" t="s">
        <v>41</v>
      </c>
      <c r="BZ34" s="6"/>
      <c r="CA34" s="6"/>
      <c r="CB34" s="1" t="s">
        <v>46</v>
      </c>
      <c r="CC34" s="1" t="s">
        <v>48</v>
      </c>
      <c r="CD34" s="6"/>
      <c r="CE34" s="6"/>
      <c r="CF34" s="1" t="s">
        <v>46</v>
      </c>
      <c r="CG34" s="1" t="s">
        <v>48</v>
      </c>
      <c r="CH34" s="6"/>
      <c r="CI34" s="6"/>
      <c r="CJ34" s="1" t="s">
        <v>46</v>
      </c>
      <c r="CK34" s="1" t="s">
        <v>39</v>
      </c>
      <c r="CL34" s="6"/>
      <c r="CM34" s="6"/>
      <c r="CN34" s="1" t="s">
        <v>49</v>
      </c>
      <c r="CO34" s="1" t="s">
        <v>39</v>
      </c>
      <c r="CP34" s="6"/>
      <c r="CQ34" s="6"/>
      <c r="CR34" s="1" t="s">
        <v>50</v>
      </c>
      <c r="CS34" s="1" t="s">
        <v>51</v>
      </c>
      <c r="CT34" s="6"/>
      <c r="CU34" s="6"/>
      <c r="CV34" s="1" t="s">
        <v>50</v>
      </c>
      <c r="CW34" s="1" t="s">
        <v>39</v>
      </c>
      <c r="CX34" s="6"/>
      <c r="CY34" s="6"/>
      <c r="CZ34" s="1" t="s">
        <v>50</v>
      </c>
      <c r="DA34" s="1" t="s">
        <v>39</v>
      </c>
      <c r="DB34" s="6"/>
      <c r="DC34" s="6"/>
      <c r="DD34" s="1" t="s">
        <v>59</v>
      </c>
      <c r="DE34" s="1" t="s">
        <v>60</v>
      </c>
      <c r="DF34" s="6"/>
      <c r="DG34" s="6"/>
      <c r="DH34" s="1" t="s">
        <v>52</v>
      </c>
      <c r="DI34" s="1" t="s">
        <v>53</v>
      </c>
      <c r="DJ34" s="6"/>
      <c r="DK34" s="6"/>
      <c r="DL34" s="1" t="s">
        <v>31</v>
      </c>
      <c r="DM34" s="11"/>
    </row>
    <row r="35" spans="1:118" s="42" customFormat="1" ht="15.75" customHeight="1" x14ac:dyDescent="0.25">
      <c r="A35" s="35">
        <v>34</v>
      </c>
      <c r="B35" s="35">
        <v>1</v>
      </c>
      <c r="C35" s="36" t="s">
        <v>93</v>
      </c>
      <c r="D35" s="37" t="s">
        <v>373</v>
      </c>
      <c r="E35" s="35">
        <v>-76.338999999999999</v>
      </c>
      <c r="F35" s="35">
        <v>28.103000000000002</v>
      </c>
      <c r="G35" s="35">
        <v>-108.831</v>
      </c>
      <c r="H35" s="38">
        <v>395.42435999999998</v>
      </c>
      <c r="I35" s="39">
        <f t="shared" si="1"/>
        <v>286.59335999999996</v>
      </c>
      <c r="J35" s="39">
        <f t="shared" si="0"/>
        <v>3.9910000000000001</v>
      </c>
      <c r="K35" s="39">
        <f t="shared" si="2"/>
        <v>282.60235999999998</v>
      </c>
      <c r="L35" s="40" t="s">
        <v>28</v>
      </c>
      <c r="M35" s="40" t="s">
        <v>29</v>
      </c>
      <c r="N35" s="35"/>
      <c r="O35" s="35"/>
      <c r="P35" s="40" t="s">
        <v>30</v>
      </c>
      <c r="Q35" s="40" t="s">
        <v>34</v>
      </c>
      <c r="R35" s="35"/>
      <c r="S35" s="35"/>
      <c r="T35" s="40" t="s">
        <v>30</v>
      </c>
      <c r="U35" s="40" t="s">
        <v>32</v>
      </c>
      <c r="V35" s="35"/>
      <c r="W35" s="35"/>
      <c r="X35" s="35" t="s">
        <v>30</v>
      </c>
      <c r="Y35" s="35" t="s">
        <v>33</v>
      </c>
      <c r="Z35" s="35"/>
      <c r="AA35" s="35"/>
      <c r="AB35" s="40" t="s">
        <v>30</v>
      </c>
      <c r="AC35" s="40" t="s">
        <v>34</v>
      </c>
      <c r="AD35" s="35"/>
      <c r="AE35" s="35"/>
      <c r="AF35" s="40" t="s">
        <v>35</v>
      </c>
      <c r="AG35" s="40" t="s">
        <v>29</v>
      </c>
      <c r="AH35" s="35"/>
      <c r="AI35" s="35"/>
      <c r="AJ35" s="40" t="s">
        <v>36</v>
      </c>
      <c r="AK35" s="40" t="s">
        <v>37</v>
      </c>
      <c r="AL35" s="35"/>
      <c r="AM35" s="35"/>
      <c r="AN35" s="40" t="s">
        <v>38</v>
      </c>
      <c r="AO35" s="40" t="s">
        <v>39</v>
      </c>
      <c r="AP35" s="35">
        <v>6</v>
      </c>
      <c r="AQ35" s="35">
        <v>3.9910000000000001</v>
      </c>
      <c r="AR35" s="40" t="s">
        <v>40</v>
      </c>
      <c r="AS35" s="40" t="s">
        <v>41</v>
      </c>
      <c r="AT35" s="35"/>
      <c r="AU35" s="35"/>
      <c r="AV35" s="35"/>
      <c r="AW35" s="35"/>
      <c r="AX35" s="35"/>
      <c r="AY35" s="35"/>
      <c r="AZ35" s="40" t="s">
        <v>42</v>
      </c>
      <c r="BA35" s="40" t="s">
        <v>39</v>
      </c>
      <c r="BB35" s="35"/>
      <c r="BC35" s="35"/>
      <c r="BD35" s="40" t="s">
        <v>42</v>
      </c>
      <c r="BE35" s="40" t="s">
        <v>33</v>
      </c>
      <c r="BF35" s="35"/>
      <c r="BG35" s="35"/>
      <c r="BH35" s="40" t="s">
        <v>42</v>
      </c>
      <c r="BI35" s="40" t="s">
        <v>39</v>
      </c>
      <c r="BJ35" s="35"/>
      <c r="BK35" s="41"/>
      <c r="BL35" s="40" t="s">
        <v>43</v>
      </c>
      <c r="BM35" s="40" t="s">
        <v>44</v>
      </c>
      <c r="BN35" s="35"/>
      <c r="BO35" s="35"/>
      <c r="BP35" s="40" t="s">
        <v>45</v>
      </c>
      <c r="BQ35" s="40" t="s">
        <v>44</v>
      </c>
      <c r="BR35" s="35"/>
      <c r="BS35" s="35"/>
      <c r="BT35" s="40" t="s">
        <v>46</v>
      </c>
      <c r="BU35" s="40" t="s">
        <v>47</v>
      </c>
      <c r="BV35" s="35"/>
      <c r="BW35" s="35"/>
      <c r="BX35" s="40" t="s">
        <v>46</v>
      </c>
      <c r="BY35" s="40" t="s">
        <v>41</v>
      </c>
      <c r="BZ35" s="35"/>
      <c r="CA35" s="35"/>
      <c r="CB35" s="40" t="s">
        <v>46</v>
      </c>
      <c r="CC35" s="40" t="s">
        <v>48</v>
      </c>
      <c r="CD35" s="35"/>
      <c r="CE35" s="35"/>
      <c r="CF35" s="40" t="s">
        <v>46</v>
      </c>
      <c r="CG35" s="40" t="s">
        <v>48</v>
      </c>
      <c r="CH35" s="35"/>
      <c r="CI35" s="35"/>
      <c r="CJ35" s="40" t="s">
        <v>46</v>
      </c>
      <c r="CK35" s="40" t="s">
        <v>39</v>
      </c>
      <c r="CL35" s="35"/>
      <c r="CM35" s="35"/>
      <c r="CN35" s="40" t="s">
        <v>49</v>
      </c>
      <c r="CO35" s="40" t="s">
        <v>39</v>
      </c>
      <c r="CP35" s="35"/>
      <c r="CQ35" s="35"/>
      <c r="CR35" s="40" t="s">
        <v>50</v>
      </c>
      <c r="CS35" s="40" t="s">
        <v>51</v>
      </c>
      <c r="CT35" s="35"/>
      <c r="CU35" s="35"/>
      <c r="CV35" s="40" t="s">
        <v>50</v>
      </c>
      <c r="CW35" s="40" t="s">
        <v>39</v>
      </c>
      <c r="CX35" s="35"/>
      <c r="CY35" s="35"/>
      <c r="CZ35" s="40" t="s">
        <v>50</v>
      </c>
      <c r="DA35" s="40" t="s">
        <v>39</v>
      </c>
      <c r="DB35" s="35"/>
      <c r="DC35" s="35"/>
      <c r="DD35" s="40" t="s">
        <v>59</v>
      </c>
      <c r="DE35" s="40" t="s">
        <v>60</v>
      </c>
      <c r="DF35" s="35"/>
      <c r="DG35" s="35"/>
      <c r="DH35" s="40" t="s">
        <v>52</v>
      </c>
      <c r="DI35" s="40" t="s">
        <v>53</v>
      </c>
      <c r="DJ35" s="35"/>
      <c r="DK35" s="35"/>
      <c r="DL35" s="40" t="s">
        <v>31</v>
      </c>
      <c r="DM35" s="41"/>
    </row>
    <row r="36" spans="1:118" s="42" customFormat="1" ht="15.75" customHeight="1" x14ac:dyDescent="0.25">
      <c r="A36" s="35">
        <v>35</v>
      </c>
      <c r="B36" s="35">
        <v>2</v>
      </c>
      <c r="C36" s="36" t="s">
        <v>94</v>
      </c>
      <c r="D36" s="37" t="s">
        <v>373</v>
      </c>
      <c r="E36" s="35">
        <v>649.17399999999998</v>
      </c>
      <c r="F36" s="35">
        <v>2.0550000000000002</v>
      </c>
      <c r="G36" s="35">
        <v>647.11900000000003</v>
      </c>
      <c r="H36" s="38">
        <v>234.97152</v>
      </c>
      <c r="I36" s="39">
        <f t="shared" si="1"/>
        <v>882.09051999999997</v>
      </c>
      <c r="J36" s="39">
        <f t="shared" si="0"/>
        <v>2.2810000000000001</v>
      </c>
      <c r="K36" s="39">
        <f t="shared" si="2"/>
        <v>879.80952000000002</v>
      </c>
      <c r="L36" s="40" t="s">
        <v>28</v>
      </c>
      <c r="M36" s="40" t="s">
        <v>29</v>
      </c>
      <c r="N36" s="35"/>
      <c r="O36" s="35"/>
      <c r="P36" s="40" t="s">
        <v>30</v>
      </c>
      <c r="Q36" s="40" t="s">
        <v>34</v>
      </c>
      <c r="R36" s="35"/>
      <c r="S36" s="35"/>
      <c r="T36" s="40" t="s">
        <v>30</v>
      </c>
      <c r="U36" s="40" t="s">
        <v>32</v>
      </c>
      <c r="V36" s="35"/>
      <c r="W36" s="35"/>
      <c r="X36" s="35" t="s">
        <v>30</v>
      </c>
      <c r="Y36" s="35" t="s">
        <v>33</v>
      </c>
      <c r="Z36" s="35"/>
      <c r="AA36" s="35"/>
      <c r="AB36" s="40" t="s">
        <v>30</v>
      </c>
      <c r="AC36" s="40" t="s">
        <v>34</v>
      </c>
      <c r="AD36" s="35"/>
      <c r="AE36" s="35"/>
      <c r="AF36" s="40" t="s">
        <v>35</v>
      </c>
      <c r="AG36" s="40" t="s">
        <v>29</v>
      </c>
      <c r="AH36" s="35"/>
      <c r="AI36" s="35"/>
      <c r="AJ36" s="40" t="s">
        <v>36</v>
      </c>
      <c r="AK36" s="40" t="s">
        <v>37</v>
      </c>
      <c r="AL36" s="35"/>
      <c r="AM36" s="35"/>
      <c r="AN36" s="40" t="s">
        <v>38</v>
      </c>
      <c r="AO36" s="40" t="s">
        <v>39</v>
      </c>
      <c r="AP36" s="35"/>
      <c r="AQ36" s="35"/>
      <c r="AR36" s="40" t="s">
        <v>40</v>
      </c>
      <c r="AS36" s="40" t="s">
        <v>41</v>
      </c>
      <c r="AT36" s="35"/>
      <c r="AU36" s="35"/>
      <c r="AV36" s="35"/>
      <c r="AW36" s="35"/>
      <c r="AX36" s="35"/>
      <c r="AY36" s="35"/>
      <c r="AZ36" s="40" t="s">
        <v>42</v>
      </c>
      <c r="BA36" s="40" t="s">
        <v>39</v>
      </c>
      <c r="BB36" s="35"/>
      <c r="BC36" s="35"/>
      <c r="BD36" s="40" t="s">
        <v>42</v>
      </c>
      <c r="BE36" s="40" t="s">
        <v>33</v>
      </c>
      <c r="BF36" s="35"/>
      <c r="BG36" s="35"/>
      <c r="BH36" s="40" t="s">
        <v>42</v>
      </c>
      <c r="BI36" s="40" t="s">
        <v>39</v>
      </c>
      <c r="BJ36" s="35"/>
      <c r="BK36" s="41"/>
      <c r="BL36" s="40" t="s">
        <v>43</v>
      </c>
      <c r="BM36" s="40" t="s">
        <v>44</v>
      </c>
      <c r="BN36" s="35"/>
      <c r="BO36" s="35"/>
      <c r="BP36" s="40" t="s">
        <v>45</v>
      </c>
      <c r="BQ36" s="40" t="s">
        <v>44</v>
      </c>
      <c r="BR36" s="35"/>
      <c r="BS36" s="35"/>
      <c r="BT36" s="40" t="s">
        <v>46</v>
      </c>
      <c r="BU36" s="40" t="s">
        <v>47</v>
      </c>
      <c r="BV36" s="35"/>
      <c r="BW36" s="35"/>
      <c r="BX36" s="40" t="s">
        <v>46</v>
      </c>
      <c r="BY36" s="40" t="s">
        <v>41</v>
      </c>
      <c r="BZ36" s="35"/>
      <c r="CA36" s="35"/>
      <c r="CB36" s="40" t="s">
        <v>46</v>
      </c>
      <c r="CC36" s="40" t="s">
        <v>48</v>
      </c>
      <c r="CD36" s="35"/>
      <c r="CE36" s="35"/>
      <c r="CF36" s="40" t="s">
        <v>46</v>
      </c>
      <c r="CG36" s="40" t="s">
        <v>48</v>
      </c>
      <c r="CH36" s="35"/>
      <c r="CI36" s="35"/>
      <c r="CJ36" s="40" t="s">
        <v>46</v>
      </c>
      <c r="CK36" s="40" t="s">
        <v>39</v>
      </c>
      <c r="CL36" s="35"/>
      <c r="CM36" s="35"/>
      <c r="CN36" s="40" t="s">
        <v>49</v>
      </c>
      <c r="CO36" s="40" t="s">
        <v>39</v>
      </c>
      <c r="CP36" s="35"/>
      <c r="CQ36" s="35"/>
      <c r="CR36" s="40" t="s">
        <v>50</v>
      </c>
      <c r="CS36" s="40" t="s">
        <v>51</v>
      </c>
      <c r="CT36" s="35"/>
      <c r="CU36" s="35"/>
      <c r="CV36" s="40" t="s">
        <v>50</v>
      </c>
      <c r="CW36" s="40" t="s">
        <v>39</v>
      </c>
      <c r="CX36" s="35">
        <v>4</v>
      </c>
      <c r="CY36" s="35">
        <v>2.2810000000000001</v>
      </c>
      <c r="CZ36" s="40" t="s">
        <v>50</v>
      </c>
      <c r="DA36" s="40" t="s">
        <v>39</v>
      </c>
      <c r="DB36" s="35"/>
      <c r="DC36" s="35"/>
      <c r="DD36" s="40" t="s">
        <v>59</v>
      </c>
      <c r="DE36" s="40" t="s">
        <v>60</v>
      </c>
      <c r="DF36" s="35"/>
      <c r="DG36" s="35"/>
      <c r="DH36" s="40" t="s">
        <v>52</v>
      </c>
      <c r="DI36" s="40" t="s">
        <v>53</v>
      </c>
      <c r="DJ36" s="35"/>
      <c r="DK36" s="35"/>
      <c r="DL36" s="40" t="s">
        <v>31</v>
      </c>
      <c r="DM36" s="41"/>
    </row>
    <row r="37" spans="1:118" s="42" customFormat="1" ht="15.75" customHeight="1" x14ac:dyDescent="0.25">
      <c r="A37" s="35">
        <v>36</v>
      </c>
      <c r="B37" s="35">
        <v>2</v>
      </c>
      <c r="C37" s="36" t="s">
        <v>375</v>
      </c>
      <c r="D37" s="37" t="s">
        <v>373</v>
      </c>
      <c r="E37" s="35">
        <v>357.41</v>
      </c>
      <c r="F37" s="35">
        <v>4.8659999999999997</v>
      </c>
      <c r="G37" s="35">
        <v>95.638999999999996</v>
      </c>
      <c r="H37" s="38">
        <v>200.62572</v>
      </c>
      <c r="I37" s="39">
        <f t="shared" si="1"/>
        <v>296.26472000000001</v>
      </c>
      <c r="J37" s="39">
        <f t="shared" si="0"/>
        <v>0.92100000000000004</v>
      </c>
      <c r="K37" s="39">
        <f t="shared" si="2"/>
        <v>295.34372000000002</v>
      </c>
      <c r="L37" s="40" t="s">
        <v>28</v>
      </c>
      <c r="M37" s="40" t="s">
        <v>29</v>
      </c>
      <c r="N37" s="35"/>
      <c r="O37" s="35"/>
      <c r="P37" s="40" t="s">
        <v>30</v>
      </c>
      <c r="Q37" s="40" t="s">
        <v>34</v>
      </c>
      <c r="R37" s="35"/>
      <c r="S37" s="35"/>
      <c r="T37" s="40" t="s">
        <v>30</v>
      </c>
      <c r="U37" s="40" t="s">
        <v>32</v>
      </c>
      <c r="V37" s="35"/>
      <c r="W37" s="35"/>
      <c r="X37" s="35" t="s">
        <v>30</v>
      </c>
      <c r="Y37" s="35" t="s">
        <v>33</v>
      </c>
      <c r="Z37" s="35"/>
      <c r="AA37" s="35"/>
      <c r="AB37" s="40" t="s">
        <v>30</v>
      </c>
      <c r="AC37" s="40" t="s">
        <v>34</v>
      </c>
      <c r="AD37" s="35"/>
      <c r="AE37" s="35"/>
      <c r="AF37" s="40" t="s">
        <v>35</v>
      </c>
      <c r="AG37" s="40" t="s">
        <v>29</v>
      </c>
      <c r="AH37" s="35"/>
      <c r="AI37" s="35"/>
      <c r="AJ37" s="40" t="s">
        <v>36</v>
      </c>
      <c r="AK37" s="40" t="s">
        <v>37</v>
      </c>
      <c r="AL37" s="35"/>
      <c r="AM37" s="35"/>
      <c r="AN37" s="40" t="s">
        <v>38</v>
      </c>
      <c r="AO37" s="40" t="s">
        <v>39</v>
      </c>
      <c r="AP37" s="35"/>
      <c r="AQ37" s="35"/>
      <c r="AR37" s="40" t="s">
        <v>40</v>
      </c>
      <c r="AS37" s="40" t="s">
        <v>41</v>
      </c>
      <c r="AT37" s="35"/>
      <c r="AU37" s="35"/>
      <c r="AV37" s="35"/>
      <c r="AW37" s="35"/>
      <c r="AX37" s="35"/>
      <c r="AY37" s="35"/>
      <c r="AZ37" s="40" t="s">
        <v>42</v>
      </c>
      <c r="BA37" s="40" t="s">
        <v>39</v>
      </c>
      <c r="BB37" s="35"/>
      <c r="BC37" s="35"/>
      <c r="BD37" s="40" t="s">
        <v>42</v>
      </c>
      <c r="BE37" s="40" t="s">
        <v>33</v>
      </c>
      <c r="BF37" s="35"/>
      <c r="BG37" s="35"/>
      <c r="BH37" s="40" t="s">
        <v>42</v>
      </c>
      <c r="BI37" s="40" t="s">
        <v>39</v>
      </c>
      <c r="BJ37" s="35"/>
      <c r="BK37" s="41"/>
      <c r="BL37" s="40" t="s">
        <v>43</v>
      </c>
      <c r="BM37" s="40" t="s">
        <v>44</v>
      </c>
      <c r="BN37" s="35"/>
      <c r="BO37" s="35"/>
      <c r="BP37" s="40" t="s">
        <v>45</v>
      </c>
      <c r="BQ37" s="40" t="s">
        <v>44</v>
      </c>
      <c r="BR37" s="35"/>
      <c r="BS37" s="35"/>
      <c r="BT37" s="40" t="s">
        <v>46</v>
      </c>
      <c r="BU37" s="40" t="s">
        <v>47</v>
      </c>
      <c r="BV37" s="35"/>
      <c r="BW37" s="35"/>
      <c r="BX37" s="40" t="s">
        <v>46</v>
      </c>
      <c r="BY37" s="40" t="s">
        <v>41</v>
      </c>
      <c r="BZ37" s="35"/>
      <c r="CA37" s="35"/>
      <c r="CB37" s="40" t="s">
        <v>46</v>
      </c>
      <c r="CC37" s="40" t="s">
        <v>48</v>
      </c>
      <c r="CD37" s="35"/>
      <c r="CE37" s="35"/>
      <c r="CF37" s="40" t="s">
        <v>46</v>
      </c>
      <c r="CG37" s="40" t="s">
        <v>48</v>
      </c>
      <c r="CH37" s="35"/>
      <c r="CI37" s="35"/>
      <c r="CJ37" s="40" t="s">
        <v>46</v>
      </c>
      <c r="CK37" s="40" t="s">
        <v>39</v>
      </c>
      <c r="CL37" s="35"/>
      <c r="CM37" s="35"/>
      <c r="CN37" s="40" t="s">
        <v>49</v>
      </c>
      <c r="CO37" s="40" t="s">
        <v>39</v>
      </c>
      <c r="CP37" s="35"/>
      <c r="CQ37" s="35"/>
      <c r="CR37" s="40" t="s">
        <v>50</v>
      </c>
      <c r="CS37" s="40" t="s">
        <v>51</v>
      </c>
      <c r="CT37" s="35"/>
      <c r="CU37" s="35"/>
      <c r="CV37" s="40" t="s">
        <v>50</v>
      </c>
      <c r="CW37" s="40" t="s">
        <v>39</v>
      </c>
      <c r="CX37" s="35">
        <v>1</v>
      </c>
      <c r="CY37" s="35">
        <v>0.92100000000000004</v>
      </c>
      <c r="CZ37" s="40" t="s">
        <v>50</v>
      </c>
      <c r="DA37" s="40" t="s">
        <v>39</v>
      </c>
      <c r="DB37" s="35"/>
      <c r="DC37" s="35"/>
      <c r="DD37" s="40" t="s">
        <v>59</v>
      </c>
      <c r="DE37" s="40" t="s">
        <v>60</v>
      </c>
      <c r="DF37" s="35"/>
      <c r="DG37" s="35"/>
      <c r="DH37" s="40" t="s">
        <v>52</v>
      </c>
      <c r="DI37" s="40" t="s">
        <v>53</v>
      </c>
      <c r="DJ37" s="35"/>
      <c r="DK37" s="35"/>
      <c r="DL37" s="40" t="s">
        <v>31</v>
      </c>
      <c r="DM37" s="41"/>
    </row>
    <row r="38" spans="1:118" s="42" customFormat="1" ht="15.75" customHeight="1" x14ac:dyDescent="0.25">
      <c r="A38" s="35">
        <v>37</v>
      </c>
      <c r="B38" s="35">
        <v>2</v>
      </c>
      <c r="C38" s="36" t="s">
        <v>387</v>
      </c>
      <c r="D38" s="37" t="s">
        <v>373</v>
      </c>
      <c r="E38" s="35">
        <v>152.1</v>
      </c>
      <c r="F38" s="35">
        <v>2.9079999999999999</v>
      </c>
      <c r="G38" s="35">
        <v>127.10599999999999</v>
      </c>
      <c r="H38" s="38">
        <v>85.420919999999995</v>
      </c>
      <c r="I38" s="39">
        <f t="shared" si="1"/>
        <v>212.52691999999999</v>
      </c>
      <c r="J38" s="39">
        <f t="shared" si="0"/>
        <v>1.9750000000000001</v>
      </c>
      <c r="K38" s="39">
        <f t="shared" si="2"/>
        <v>210.55192</v>
      </c>
      <c r="L38" s="40" t="s">
        <v>28</v>
      </c>
      <c r="M38" s="40" t="s">
        <v>29</v>
      </c>
      <c r="N38" s="35"/>
      <c r="O38" s="35"/>
      <c r="P38" s="40" t="s">
        <v>30</v>
      </c>
      <c r="Q38" s="40" t="s">
        <v>34</v>
      </c>
      <c r="R38" s="35"/>
      <c r="S38" s="35"/>
      <c r="T38" s="40" t="s">
        <v>30</v>
      </c>
      <c r="U38" s="40" t="s">
        <v>32</v>
      </c>
      <c r="V38" s="35"/>
      <c r="W38" s="35"/>
      <c r="X38" s="35" t="s">
        <v>30</v>
      </c>
      <c r="Y38" s="35" t="s">
        <v>33</v>
      </c>
      <c r="Z38" s="35"/>
      <c r="AA38" s="35"/>
      <c r="AB38" s="40" t="s">
        <v>30</v>
      </c>
      <c r="AC38" s="40" t="s">
        <v>34</v>
      </c>
      <c r="AD38" s="35"/>
      <c r="AE38" s="35"/>
      <c r="AF38" s="40" t="s">
        <v>35</v>
      </c>
      <c r="AG38" s="40" t="s">
        <v>29</v>
      </c>
      <c r="AH38" s="35"/>
      <c r="AI38" s="35"/>
      <c r="AJ38" s="40" t="s">
        <v>36</v>
      </c>
      <c r="AK38" s="40" t="s">
        <v>37</v>
      </c>
      <c r="AL38" s="35"/>
      <c r="AM38" s="35"/>
      <c r="AN38" s="40" t="s">
        <v>38</v>
      </c>
      <c r="AO38" s="40" t="s">
        <v>39</v>
      </c>
      <c r="AP38" s="35"/>
      <c r="AQ38" s="35"/>
      <c r="AR38" s="40" t="s">
        <v>40</v>
      </c>
      <c r="AS38" s="40" t="s">
        <v>41</v>
      </c>
      <c r="AT38" s="35"/>
      <c r="AU38" s="35"/>
      <c r="AV38" s="35"/>
      <c r="AW38" s="35"/>
      <c r="AX38" s="35"/>
      <c r="AY38" s="35"/>
      <c r="AZ38" s="40" t="s">
        <v>42</v>
      </c>
      <c r="BA38" s="40" t="s">
        <v>39</v>
      </c>
      <c r="BB38" s="35"/>
      <c r="BC38" s="35"/>
      <c r="BD38" s="40" t="s">
        <v>42</v>
      </c>
      <c r="BE38" s="40" t="s">
        <v>33</v>
      </c>
      <c r="BF38" s="35"/>
      <c r="BG38" s="35"/>
      <c r="BH38" s="40" t="s">
        <v>42</v>
      </c>
      <c r="BI38" s="40" t="s">
        <v>39</v>
      </c>
      <c r="BJ38" s="35"/>
      <c r="BK38" s="41"/>
      <c r="BL38" s="40" t="s">
        <v>43</v>
      </c>
      <c r="BM38" s="40" t="s">
        <v>44</v>
      </c>
      <c r="BN38" s="35"/>
      <c r="BO38" s="35"/>
      <c r="BP38" s="40" t="s">
        <v>45</v>
      </c>
      <c r="BQ38" s="40" t="s">
        <v>44</v>
      </c>
      <c r="BR38" s="35"/>
      <c r="BS38" s="35"/>
      <c r="BT38" s="40" t="s">
        <v>46</v>
      </c>
      <c r="BU38" s="40" t="s">
        <v>47</v>
      </c>
      <c r="BV38" s="35"/>
      <c r="BW38" s="35"/>
      <c r="BX38" s="40" t="s">
        <v>46</v>
      </c>
      <c r="BY38" s="40" t="s">
        <v>41</v>
      </c>
      <c r="BZ38" s="35"/>
      <c r="CA38" s="35"/>
      <c r="CB38" s="40" t="s">
        <v>46</v>
      </c>
      <c r="CC38" s="40" t="s">
        <v>48</v>
      </c>
      <c r="CD38" s="35"/>
      <c r="CE38" s="35"/>
      <c r="CF38" s="40" t="s">
        <v>46</v>
      </c>
      <c r="CG38" s="40" t="s">
        <v>48</v>
      </c>
      <c r="CH38" s="35"/>
      <c r="CI38" s="35"/>
      <c r="CJ38" s="40" t="s">
        <v>46</v>
      </c>
      <c r="CK38" s="40" t="s">
        <v>39</v>
      </c>
      <c r="CL38" s="35"/>
      <c r="CM38" s="35"/>
      <c r="CN38" s="40" t="s">
        <v>49</v>
      </c>
      <c r="CO38" s="40" t="s">
        <v>39</v>
      </c>
      <c r="CP38" s="35"/>
      <c r="CQ38" s="35"/>
      <c r="CR38" s="40" t="s">
        <v>50</v>
      </c>
      <c r="CS38" s="40" t="s">
        <v>51</v>
      </c>
      <c r="CT38" s="35"/>
      <c r="CU38" s="35"/>
      <c r="CV38" s="40" t="s">
        <v>50</v>
      </c>
      <c r="CW38" s="40" t="s">
        <v>39</v>
      </c>
      <c r="CX38" s="35"/>
      <c r="CY38" s="35"/>
      <c r="CZ38" s="40" t="s">
        <v>50</v>
      </c>
      <c r="DA38" s="40" t="s">
        <v>39</v>
      </c>
      <c r="DB38" s="35"/>
      <c r="DC38" s="35"/>
      <c r="DD38" s="40" t="s">
        <v>59</v>
      </c>
      <c r="DE38" s="40" t="s">
        <v>60</v>
      </c>
      <c r="DF38" s="35"/>
      <c r="DG38" s="35"/>
      <c r="DH38" s="40" t="s">
        <v>52</v>
      </c>
      <c r="DI38" s="40" t="s">
        <v>53</v>
      </c>
      <c r="DJ38" s="35"/>
      <c r="DK38" s="35"/>
      <c r="DL38" s="40" t="s">
        <v>31</v>
      </c>
      <c r="DM38" s="41">
        <v>1.9750000000000001</v>
      </c>
      <c r="DN38" s="42" t="s">
        <v>518</v>
      </c>
    </row>
    <row r="39" spans="1:118" s="42" customFormat="1" ht="15.75" customHeight="1" x14ac:dyDescent="0.25">
      <c r="A39" s="35">
        <v>38</v>
      </c>
      <c r="B39" s="35">
        <v>2</v>
      </c>
      <c r="C39" s="36" t="s">
        <v>376</v>
      </c>
      <c r="D39" s="37" t="s">
        <v>373</v>
      </c>
      <c r="E39" s="35">
        <v>149.36099999999999</v>
      </c>
      <c r="F39" s="35">
        <v>33.963000000000001</v>
      </c>
      <c r="G39" s="35">
        <v>115.398</v>
      </c>
      <c r="H39" s="38">
        <v>114.00048</v>
      </c>
      <c r="I39" s="39">
        <f t="shared" si="1"/>
        <v>229.39848000000001</v>
      </c>
      <c r="J39" s="39">
        <f t="shared" si="0"/>
        <v>0.92100000000000004</v>
      </c>
      <c r="K39" s="39">
        <f t="shared" si="2"/>
        <v>228.47748000000001</v>
      </c>
      <c r="L39" s="40" t="s">
        <v>28</v>
      </c>
      <c r="M39" s="40" t="s">
        <v>29</v>
      </c>
      <c r="N39" s="35"/>
      <c r="O39" s="35"/>
      <c r="P39" s="40" t="s">
        <v>30</v>
      </c>
      <c r="Q39" s="40" t="s">
        <v>34</v>
      </c>
      <c r="R39" s="35"/>
      <c r="S39" s="35"/>
      <c r="T39" s="40" t="s">
        <v>30</v>
      </c>
      <c r="U39" s="40" t="s">
        <v>32</v>
      </c>
      <c r="V39" s="35"/>
      <c r="W39" s="35"/>
      <c r="X39" s="35" t="s">
        <v>30</v>
      </c>
      <c r="Y39" s="35" t="s">
        <v>33</v>
      </c>
      <c r="Z39" s="35"/>
      <c r="AA39" s="35"/>
      <c r="AB39" s="40" t="s">
        <v>30</v>
      </c>
      <c r="AC39" s="40" t="s">
        <v>34</v>
      </c>
      <c r="AD39" s="35"/>
      <c r="AE39" s="35"/>
      <c r="AF39" s="40" t="s">
        <v>35</v>
      </c>
      <c r="AG39" s="40" t="s">
        <v>29</v>
      </c>
      <c r="AH39" s="35"/>
      <c r="AI39" s="35"/>
      <c r="AJ39" s="40" t="s">
        <v>36</v>
      </c>
      <c r="AK39" s="40" t="s">
        <v>37</v>
      </c>
      <c r="AL39" s="35"/>
      <c r="AM39" s="35"/>
      <c r="AN39" s="40" t="s">
        <v>38</v>
      </c>
      <c r="AO39" s="40" t="s">
        <v>39</v>
      </c>
      <c r="AP39" s="35"/>
      <c r="AQ39" s="35"/>
      <c r="AR39" s="40" t="s">
        <v>40</v>
      </c>
      <c r="AS39" s="40" t="s">
        <v>41</v>
      </c>
      <c r="AT39" s="35"/>
      <c r="AU39" s="35"/>
      <c r="AV39" s="35"/>
      <c r="AW39" s="35"/>
      <c r="AX39" s="35"/>
      <c r="AY39" s="35"/>
      <c r="AZ39" s="40" t="s">
        <v>42</v>
      </c>
      <c r="BA39" s="40" t="s">
        <v>39</v>
      </c>
      <c r="BB39" s="35"/>
      <c r="BC39" s="35"/>
      <c r="BD39" s="40" t="s">
        <v>42</v>
      </c>
      <c r="BE39" s="40" t="s">
        <v>33</v>
      </c>
      <c r="BF39" s="35"/>
      <c r="BG39" s="35"/>
      <c r="BH39" s="40" t="s">
        <v>42</v>
      </c>
      <c r="BI39" s="40" t="s">
        <v>39</v>
      </c>
      <c r="BJ39" s="35"/>
      <c r="BK39" s="41"/>
      <c r="BL39" s="40" t="s">
        <v>43</v>
      </c>
      <c r="BM39" s="40" t="s">
        <v>44</v>
      </c>
      <c r="BN39" s="35"/>
      <c r="BO39" s="35"/>
      <c r="BP39" s="40" t="s">
        <v>45</v>
      </c>
      <c r="BQ39" s="40" t="s">
        <v>44</v>
      </c>
      <c r="BR39" s="35"/>
      <c r="BS39" s="35"/>
      <c r="BT39" s="40" t="s">
        <v>46</v>
      </c>
      <c r="BU39" s="40" t="s">
        <v>47</v>
      </c>
      <c r="BV39" s="35"/>
      <c r="BW39" s="35"/>
      <c r="BX39" s="40" t="s">
        <v>46</v>
      </c>
      <c r="BY39" s="40" t="s">
        <v>41</v>
      </c>
      <c r="BZ39" s="35"/>
      <c r="CA39" s="35"/>
      <c r="CB39" s="40" t="s">
        <v>46</v>
      </c>
      <c r="CC39" s="40" t="s">
        <v>48</v>
      </c>
      <c r="CD39" s="35"/>
      <c r="CE39" s="35"/>
      <c r="CF39" s="40" t="s">
        <v>46</v>
      </c>
      <c r="CG39" s="40" t="s">
        <v>48</v>
      </c>
      <c r="CH39" s="35"/>
      <c r="CI39" s="35"/>
      <c r="CJ39" s="40" t="s">
        <v>46</v>
      </c>
      <c r="CK39" s="40" t="s">
        <v>39</v>
      </c>
      <c r="CL39" s="35"/>
      <c r="CM39" s="35"/>
      <c r="CN39" s="40" t="s">
        <v>49</v>
      </c>
      <c r="CO39" s="40" t="s">
        <v>39</v>
      </c>
      <c r="CP39" s="35"/>
      <c r="CQ39" s="35"/>
      <c r="CR39" s="40" t="s">
        <v>50</v>
      </c>
      <c r="CS39" s="40" t="s">
        <v>51</v>
      </c>
      <c r="CT39" s="35"/>
      <c r="CU39" s="35"/>
      <c r="CV39" s="40" t="s">
        <v>50</v>
      </c>
      <c r="CW39" s="40" t="s">
        <v>39</v>
      </c>
      <c r="CX39" s="35">
        <v>1</v>
      </c>
      <c r="CY39" s="35">
        <v>0.92100000000000004</v>
      </c>
      <c r="CZ39" s="40" t="s">
        <v>50</v>
      </c>
      <c r="DA39" s="40" t="s">
        <v>39</v>
      </c>
      <c r="DB39" s="35"/>
      <c r="DC39" s="35"/>
      <c r="DD39" s="40" t="s">
        <v>59</v>
      </c>
      <c r="DE39" s="40" t="s">
        <v>60</v>
      </c>
      <c r="DF39" s="35"/>
      <c r="DG39" s="35"/>
      <c r="DH39" s="40" t="s">
        <v>52</v>
      </c>
      <c r="DI39" s="40" t="s">
        <v>53</v>
      </c>
      <c r="DJ39" s="35"/>
      <c r="DK39" s="35"/>
      <c r="DL39" s="40" t="s">
        <v>31</v>
      </c>
      <c r="DM39" s="41"/>
    </row>
    <row r="40" spans="1:118" s="42" customFormat="1" ht="15.75" customHeight="1" x14ac:dyDescent="0.25">
      <c r="A40" s="35">
        <v>39</v>
      </c>
      <c r="B40" s="35">
        <v>2</v>
      </c>
      <c r="C40" s="36" t="s">
        <v>377</v>
      </c>
      <c r="D40" s="37" t="s">
        <v>373</v>
      </c>
      <c r="E40" s="35">
        <v>93.019000000000005</v>
      </c>
      <c r="F40" s="35">
        <v>1.4950000000000001</v>
      </c>
      <c r="G40" s="35">
        <v>91.524000000000001</v>
      </c>
      <c r="H40" s="38">
        <v>70.989840000000001</v>
      </c>
      <c r="I40" s="39">
        <f t="shared" si="1"/>
        <v>162.51384000000002</v>
      </c>
      <c r="J40" s="39">
        <f t="shared" si="0"/>
        <v>6.5430000000000001</v>
      </c>
      <c r="K40" s="39">
        <f t="shared" si="2"/>
        <v>155.97084000000001</v>
      </c>
      <c r="L40" s="40" t="s">
        <v>28</v>
      </c>
      <c r="M40" s="40" t="s">
        <v>29</v>
      </c>
      <c r="N40" s="35"/>
      <c r="O40" s="35"/>
      <c r="P40" s="40" t="s">
        <v>30</v>
      </c>
      <c r="Q40" s="40" t="s">
        <v>34</v>
      </c>
      <c r="R40" s="35"/>
      <c r="S40" s="35"/>
      <c r="T40" s="40" t="s">
        <v>30</v>
      </c>
      <c r="U40" s="40" t="s">
        <v>32</v>
      </c>
      <c r="V40" s="35"/>
      <c r="W40" s="35"/>
      <c r="X40" s="35" t="s">
        <v>30</v>
      </c>
      <c r="Y40" s="35" t="s">
        <v>33</v>
      </c>
      <c r="Z40" s="35"/>
      <c r="AA40" s="35"/>
      <c r="AB40" s="40" t="s">
        <v>30</v>
      </c>
      <c r="AC40" s="40" t="s">
        <v>34</v>
      </c>
      <c r="AD40" s="35"/>
      <c r="AE40" s="35"/>
      <c r="AF40" s="40" t="s">
        <v>35</v>
      </c>
      <c r="AG40" s="40" t="s">
        <v>29</v>
      </c>
      <c r="AH40" s="35"/>
      <c r="AI40" s="35"/>
      <c r="AJ40" s="40" t="s">
        <v>36</v>
      </c>
      <c r="AK40" s="40" t="s">
        <v>37</v>
      </c>
      <c r="AL40" s="35"/>
      <c r="AM40" s="35"/>
      <c r="AN40" s="40" t="s">
        <v>38</v>
      </c>
      <c r="AO40" s="40" t="s">
        <v>39</v>
      </c>
      <c r="AP40" s="35"/>
      <c r="AQ40" s="35"/>
      <c r="AR40" s="40" t="s">
        <v>40</v>
      </c>
      <c r="AS40" s="40" t="s">
        <v>41</v>
      </c>
      <c r="AT40" s="35"/>
      <c r="AU40" s="35"/>
      <c r="AV40" s="35"/>
      <c r="AW40" s="35"/>
      <c r="AX40" s="35"/>
      <c r="AY40" s="35"/>
      <c r="AZ40" s="40" t="s">
        <v>42</v>
      </c>
      <c r="BA40" s="40" t="s">
        <v>39</v>
      </c>
      <c r="BB40" s="35"/>
      <c r="BC40" s="35"/>
      <c r="BD40" s="40" t="s">
        <v>42</v>
      </c>
      <c r="BE40" s="40" t="s">
        <v>33</v>
      </c>
      <c r="BF40" s="35"/>
      <c r="BG40" s="35"/>
      <c r="BH40" s="40" t="s">
        <v>42</v>
      </c>
      <c r="BI40" s="40" t="s">
        <v>39</v>
      </c>
      <c r="BJ40" s="35"/>
      <c r="BK40" s="41"/>
      <c r="BL40" s="40" t="s">
        <v>43</v>
      </c>
      <c r="BM40" s="40" t="s">
        <v>44</v>
      </c>
      <c r="BN40" s="35"/>
      <c r="BO40" s="35"/>
      <c r="BP40" s="40" t="s">
        <v>45</v>
      </c>
      <c r="BQ40" s="40" t="s">
        <v>44</v>
      </c>
      <c r="BR40" s="35"/>
      <c r="BS40" s="35"/>
      <c r="BT40" s="40" t="s">
        <v>46</v>
      </c>
      <c r="BU40" s="40" t="s">
        <v>47</v>
      </c>
      <c r="BV40" s="35"/>
      <c r="BW40" s="35"/>
      <c r="BX40" s="40" t="s">
        <v>46</v>
      </c>
      <c r="BY40" s="40" t="s">
        <v>41</v>
      </c>
      <c r="BZ40" s="35"/>
      <c r="CA40" s="35"/>
      <c r="CB40" s="40" t="s">
        <v>46</v>
      </c>
      <c r="CC40" s="40" t="s">
        <v>48</v>
      </c>
      <c r="CD40" s="35"/>
      <c r="CE40" s="35"/>
      <c r="CF40" s="40" t="s">
        <v>46</v>
      </c>
      <c r="CG40" s="40" t="s">
        <v>48</v>
      </c>
      <c r="CH40" s="35"/>
      <c r="CI40" s="35"/>
      <c r="CJ40" s="40" t="s">
        <v>46</v>
      </c>
      <c r="CK40" s="40" t="s">
        <v>39</v>
      </c>
      <c r="CL40" s="35"/>
      <c r="CM40" s="35"/>
      <c r="CN40" s="40" t="s">
        <v>49</v>
      </c>
      <c r="CO40" s="40" t="s">
        <v>39</v>
      </c>
      <c r="CP40" s="35"/>
      <c r="CQ40" s="35"/>
      <c r="CR40" s="40" t="s">
        <v>50</v>
      </c>
      <c r="CS40" s="40" t="s">
        <v>51</v>
      </c>
      <c r="CT40" s="35"/>
      <c r="CU40" s="35"/>
      <c r="CV40" s="40" t="s">
        <v>50</v>
      </c>
      <c r="CW40" s="40" t="s">
        <v>39</v>
      </c>
      <c r="CX40" s="35"/>
      <c r="CY40" s="35"/>
      <c r="CZ40" s="40" t="s">
        <v>50</v>
      </c>
      <c r="DA40" s="40" t="s">
        <v>39</v>
      </c>
      <c r="DB40" s="35"/>
      <c r="DC40" s="35"/>
      <c r="DD40" s="40" t="s">
        <v>59</v>
      </c>
      <c r="DE40" s="40" t="s">
        <v>60</v>
      </c>
      <c r="DF40" s="35"/>
      <c r="DG40" s="35"/>
      <c r="DH40" s="40" t="s">
        <v>52</v>
      </c>
      <c r="DI40" s="40" t="s">
        <v>53</v>
      </c>
      <c r="DJ40" s="35"/>
      <c r="DK40" s="35"/>
      <c r="DL40" s="40" t="s">
        <v>31</v>
      </c>
      <c r="DM40" s="41">
        <v>6.5430000000000001</v>
      </c>
      <c r="DN40" s="42" t="s">
        <v>518</v>
      </c>
    </row>
    <row r="41" spans="1:118" s="42" customFormat="1" ht="15.75" customHeight="1" x14ac:dyDescent="0.25">
      <c r="A41" s="35">
        <v>40</v>
      </c>
      <c r="B41" s="35">
        <v>2</v>
      </c>
      <c r="C41" s="36" t="s">
        <v>378</v>
      </c>
      <c r="D41" s="37" t="s">
        <v>373</v>
      </c>
      <c r="E41" s="35">
        <v>-371.37799999999999</v>
      </c>
      <c r="F41" s="35">
        <v>107.82899999999999</v>
      </c>
      <c r="G41" s="35">
        <v>-483.79599999999999</v>
      </c>
      <c r="H41" s="38">
        <v>58.1922</v>
      </c>
      <c r="I41" s="39">
        <f t="shared" si="1"/>
        <v>-425.60379999999998</v>
      </c>
      <c r="J41" s="39">
        <f t="shared" si="0"/>
        <v>0.92100000000000004</v>
      </c>
      <c r="K41" s="39">
        <f t="shared" si="2"/>
        <v>-426.52479999999997</v>
      </c>
      <c r="L41" s="40" t="s">
        <v>28</v>
      </c>
      <c r="M41" s="40" t="s">
        <v>29</v>
      </c>
      <c r="N41" s="35"/>
      <c r="O41" s="35"/>
      <c r="P41" s="40" t="s">
        <v>30</v>
      </c>
      <c r="Q41" s="40" t="s">
        <v>34</v>
      </c>
      <c r="R41" s="35"/>
      <c r="S41" s="35"/>
      <c r="T41" s="40" t="s">
        <v>30</v>
      </c>
      <c r="U41" s="40" t="s">
        <v>32</v>
      </c>
      <c r="V41" s="35"/>
      <c r="W41" s="35"/>
      <c r="X41" s="35" t="s">
        <v>30</v>
      </c>
      <c r="Y41" s="35" t="s">
        <v>33</v>
      </c>
      <c r="Z41" s="35"/>
      <c r="AA41" s="35"/>
      <c r="AB41" s="40" t="s">
        <v>30</v>
      </c>
      <c r="AC41" s="40" t="s">
        <v>34</v>
      </c>
      <c r="AD41" s="35"/>
      <c r="AE41" s="35"/>
      <c r="AF41" s="40" t="s">
        <v>35</v>
      </c>
      <c r="AG41" s="40" t="s">
        <v>29</v>
      </c>
      <c r="AH41" s="35"/>
      <c r="AI41" s="35"/>
      <c r="AJ41" s="40" t="s">
        <v>36</v>
      </c>
      <c r="AK41" s="40" t="s">
        <v>37</v>
      </c>
      <c r="AL41" s="35"/>
      <c r="AM41" s="35"/>
      <c r="AN41" s="40" t="s">
        <v>38</v>
      </c>
      <c r="AO41" s="40" t="s">
        <v>39</v>
      </c>
      <c r="AP41" s="35"/>
      <c r="AQ41" s="35"/>
      <c r="AR41" s="40" t="s">
        <v>40</v>
      </c>
      <c r="AS41" s="40" t="s">
        <v>41</v>
      </c>
      <c r="AT41" s="35"/>
      <c r="AU41" s="35"/>
      <c r="AV41" s="35"/>
      <c r="AW41" s="35"/>
      <c r="AX41" s="35"/>
      <c r="AY41" s="35"/>
      <c r="AZ41" s="40" t="s">
        <v>42</v>
      </c>
      <c r="BA41" s="40" t="s">
        <v>39</v>
      </c>
      <c r="BB41" s="35"/>
      <c r="BC41" s="35"/>
      <c r="BD41" s="40" t="s">
        <v>42</v>
      </c>
      <c r="BE41" s="40" t="s">
        <v>33</v>
      </c>
      <c r="BF41" s="35"/>
      <c r="BG41" s="35"/>
      <c r="BH41" s="40" t="s">
        <v>42</v>
      </c>
      <c r="BI41" s="40" t="s">
        <v>39</v>
      </c>
      <c r="BJ41" s="35"/>
      <c r="BK41" s="41"/>
      <c r="BL41" s="40" t="s">
        <v>43</v>
      </c>
      <c r="BM41" s="40" t="s">
        <v>44</v>
      </c>
      <c r="BN41" s="35"/>
      <c r="BO41" s="35"/>
      <c r="BP41" s="40" t="s">
        <v>45</v>
      </c>
      <c r="BQ41" s="40" t="s">
        <v>44</v>
      </c>
      <c r="BR41" s="35"/>
      <c r="BS41" s="35"/>
      <c r="BT41" s="40" t="s">
        <v>46</v>
      </c>
      <c r="BU41" s="40" t="s">
        <v>47</v>
      </c>
      <c r="BV41" s="35"/>
      <c r="BW41" s="35"/>
      <c r="BX41" s="40" t="s">
        <v>46</v>
      </c>
      <c r="BY41" s="40" t="s">
        <v>41</v>
      </c>
      <c r="BZ41" s="35"/>
      <c r="CA41" s="35"/>
      <c r="CB41" s="40" t="s">
        <v>46</v>
      </c>
      <c r="CC41" s="40" t="s">
        <v>48</v>
      </c>
      <c r="CD41" s="35"/>
      <c r="CE41" s="35"/>
      <c r="CF41" s="40" t="s">
        <v>46</v>
      </c>
      <c r="CG41" s="40" t="s">
        <v>48</v>
      </c>
      <c r="CH41" s="35"/>
      <c r="CI41" s="35"/>
      <c r="CJ41" s="40" t="s">
        <v>46</v>
      </c>
      <c r="CK41" s="40" t="s">
        <v>39</v>
      </c>
      <c r="CL41" s="35"/>
      <c r="CM41" s="35"/>
      <c r="CN41" s="40" t="s">
        <v>49</v>
      </c>
      <c r="CO41" s="40" t="s">
        <v>39</v>
      </c>
      <c r="CP41" s="35"/>
      <c r="CQ41" s="35"/>
      <c r="CR41" s="40" t="s">
        <v>50</v>
      </c>
      <c r="CS41" s="40" t="s">
        <v>51</v>
      </c>
      <c r="CT41" s="35"/>
      <c r="CU41" s="35"/>
      <c r="CV41" s="40" t="s">
        <v>50</v>
      </c>
      <c r="CW41" s="40" t="s">
        <v>39</v>
      </c>
      <c r="CX41" s="35">
        <v>1</v>
      </c>
      <c r="CY41" s="35">
        <v>0.92100000000000004</v>
      </c>
      <c r="CZ41" s="40" t="s">
        <v>50</v>
      </c>
      <c r="DA41" s="40" t="s">
        <v>39</v>
      </c>
      <c r="DB41" s="35"/>
      <c r="DC41" s="35"/>
      <c r="DD41" s="40" t="s">
        <v>59</v>
      </c>
      <c r="DE41" s="40" t="s">
        <v>60</v>
      </c>
      <c r="DF41" s="35"/>
      <c r="DG41" s="35"/>
      <c r="DH41" s="40" t="s">
        <v>52</v>
      </c>
      <c r="DI41" s="40" t="s">
        <v>53</v>
      </c>
      <c r="DJ41" s="35"/>
      <c r="DK41" s="35"/>
      <c r="DL41" s="40" t="s">
        <v>31</v>
      </c>
      <c r="DM41" s="41"/>
    </row>
    <row r="42" spans="1:118" s="12" customFormat="1" ht="15.75" customHeight="1" x14ac:dyDescent="0.25">
      <c r="A42" s="6">
        <v>41</v>
      </c>
      <c r="B42" s="6">
        <v>2</v>
      </c>
      <c r="C42" s="9" t="s">
        <v>379</v>
      </c>
      <c r="D42" s="8" t="s">
        <v>373</v>
      </c>
      <c r="E42" s="6">
        <v>-357.96499999999997</v>
      </c>
      <c r="F42" s="6">
        <v>104.05</v>
      </c>
      <c r="G42" s="6">
        <v>-466.58800000000002</v>
      </c>
      <c r="H42" s="10">
        <v>52.70532</v>
      </c>
      <c r="I42" s="3">
        <f t="shared" si="1"/>
        <v>-413.88268000000005</v>
      </c>
      <c r="J42" s="3">
        <f t="shared" si="0"/>
        <v>0</v>
      </c>
      <c r="K42" s="3">
        <f t="shared" si="2"/>
        <v>-413.88268000000005</v>
      </c>
      <c r="L42" s="1" t="s">
        <v>28</v>
      </c>
      <c r="M42" s="1" t="s">
        <v>29</v>
      </c>
      <c r="N42" s="6"/>
      <c r="O42" s="6"/>
      <c r="P42" s="1" t="s">
        <v>30</v>
      </c>
      <c r="Q42" s="1" t="s">
        <v>34</v>
      </c>
      <c r="R42" s="6"/>
      <c r="S42" s="6"/>
      <c r="T42" s="1" t="s">
        <v>30</v>
      </c>
      <c r="U42" s="1" t="s">
        <v>32</v>
      </c>
      <c r="V42" s="6"/>
      <c r="W42" s="6"/>
      <c r="X42" s="6" t="s">
        <v>30</v>
      </c>
      <c r="Y42" s="6" t="s">
        <v>33</v>
      </c>
      <c r="Z42" s="6"/>
      <c r="AA42" s="6"/>
      <c r="AB42" s="1" t="s">
        <v>30</v>
      </c>
      <c r="AC42" s="1" t="s">
        <v>34</v>
      </c>
      <c r="AD42" s="6"/>
      <c r="AE42" s="6"/>
      <c r="AF42" s="1" t="s">
        <v>35</v>
      </c>
      <c r="AG42" s="1" t="s">
        <v>29</v>
      </c>
      <c r="AH42" s="6"/>
      <c r="AI42" s="6"/>
      <c r="AJ42" s="1" t="s">
        <v>36</v>
      </c>
      <c r="AK42" s="1" t="s">
        <v>37</v>
      </c>
      <c r="AL42" s="6"/>
      <c r="AM42" s="6"/>
      <c r="AN42" s="1" t="s">
        <v>38</v>
      </c>
      <c r="AO42" s="1" t="s">
        <v>39</v>
      </c>
      <c r="AP42" s="6"/>
      <c r="AQ42" s="6"/>
      <c r="AR42" s="1" t="s">
        <v>40</v>
      </c>
      <c r="AS42" s="1" t="s">
        <v>41</v>
      </c>
      <c r="AT42" s="6"/>
      <c r="AU42" s="6"/>
      <c r="AV42" s="6"/>
      <c r="AW42" s="6"/>
      <c r="AX42" s="6"/>
      <c r="AY42" s="6"/>
      <c r="AZ42" s="1" t="s">
        <v>42</v>
      </c>
      <c r="BA42" s="1" t="s">
        <v>39</v>
      </c>
      <c r="BB42" s="6"/>
      <c r="BC42" s="6"/>
      <c r="BD42" s="1" t="s">
        <v>42</v>
      </c>
      <c r="BE42" s="1" t="s">
        <v>33</v>
      </c>
      <c r="BF42" s="6"/>
      <c r="BG42" s="6"/>
      <c r="BH42" s="1" t="s">
        <v>42</v>
      </c>
      <c r="BI42" s="1" t="s">
        <v>39</v>
      </c>
      <c r="BJ42" s="6"/>
      <c r="BK42" s="11"/>
      <c r="BL42" s="1" t="s">
        <v>43</v>
      </c>
      <c r="BM42" s="1" t="s">
        <v>44</v>
      </c>
      <c r="BN42" s="6"/>
      <c r="BO42" s="6"/>
      <c r="BP42" s="1" t="s">
        <v>45</v>
      </c>
      <c r="BQ42" s="1" t="s">
        <v>44</v>
      </c>
      <c r="BR42" s="6"/>
      <c r="BS42" s="6"/>
      <c r="BT42" s="1" t="s">
        <v>46</v>
      </c>
      <c r="BU42" s="1" t="s">
        <v>47</v>
      </c>
      <c r="BV42" s="6"/>
      <c r="BW42" s="6"/>
      <c r="BX42" s="1" t="s">
        <v>46</v>
      </c>
      <c r="BY42" s="1" t="s">
        <v>41</v>
      </c>
      <c r="BZ42" s="6"/>
      <c r="CA42" s="6"/>
      <c r="CB42" s="1" t="s">
        <v>46</v>
      </c>
      <c r="CC42" s="1" t="s">
        <v>48</v>
      </c>
      <c r="CD42" s="6"/>
      <c r="CE42" s="6"/>
      <c r="CF42" s="1" t="s">
        <v>46</v>
      </c>
      <c r="CG42" s="1" t="s">
        <v>48</v>
      </c>
      <c r="CH42" s="6"/>
      <c r="CI42" s="6"/>
      <c r="CJ42" s="1" t="s">
        <v>46</v>
      </c>
      <c r="CK42" s="1" t="s">
        <v>39</v>
      </c>
      <c r="CL42" s="6"/>
      <c r="CM42" s="6"/>
      <c r="CN42" s="1" t="s">
        <v>49</v>
      </c>
      <c r="CO42" s="1" t="s">
        <v>39</v>
      </c>
      <c r="CP42" s="6"/>
      <c r="CQ42" s="6"/>
      <c r="CR42" s="1" t="s">
        <v>50</v>
      </c>
      <c r="CS42" s="1" t="s">
        <v>51</v>
      </c>
      <c r="CT42" s="6"/>
      <c r="CU42" s="6"/>
      <c r="CV42" s="1" t="s">
        <v>50</v>
      </c>
      <c r="CW42" s="1" t="s">
        <v>39</v>
      </c>
      <c r="CX42" s="6"/>
      <c r="CY42" s="6"/>
      <c r="CZ42" s="1" t="s">
        <v>50</v>
      </c>
      <c r="DA42" s="1" t="s">
        <v>39</v>
      </c>
      <c r="DB42" s="6"/>
      <c r="DC42" s="6"/>
      <c r="DD42" s="1" t="s">
        <v>59</v>
      </c>
      <c r="DE42" s="1" t="s">
        <v>60</v>
      </c>
      <c r="DF42" s="6"/>
      <c r="DG42" s="6"/>
      <c r="DH42" s="1" t="s">
        <v>52</v>
      </c>
      <c r="DI42" s="1" t="s">
        <v>53</v>
      </c>
      <c r="DJ42" s="6"/>
      <c r="DK42" s="6"/>
      <c r="DL42" s="1" t="s">
        <v>31</v>
      </c>
      <c r="DM42" s="11"/>
    </row>
    <row r="43" spans="1:118" s="12" customFormat="1" ht="15.75" customHeight="1" x14ac:dyDescent="0.25">
      <c r="A43" s="6">
        <v>42</v>
      </c>
      <c r="B43" s="6">
        <v>2</v>
      </c>
      <c r="C43" s="9" t="s">
        <v>380</v>
      </c>
      <c r="D43" s="8" t="s">
        <v>373</v>
      </c>
      <c r="E43" s="6">
        <v>-346.834</v>
      </c>
      <c r="F43" s="6">
        <v>109.691</v>
      </c>
      <c r="G43" s="6">
        <v>-456.52499999999998</v>
      </c>
      <c r="H43" s="10">
        <v>54.345959999999998</v>
      </c>
      <c r="I43" s="3">
        <f t="shared" si="1"/>
        <v>-402.17903999999999</v>
      </c>
      <c r="J43" s="3">
        <f t="shared" si="0"/>
        <v>0</v>
      </c>
      <c r="K43" s="3">
        <f t="shared" si="2"/>
        <v>-402.17903999999999</v>
      </c>
      <c r="L43" s="1" t="s">
        <v>28</v>
      </c>
      <c r="M43" s="1" t="s">
        <v>29</v>
      </c>
      <c r="N43" s="6"/>
      <c r="O43" s="6"/>
      <c r="P43" s="1" t="s">
        <v>30</v>
      </c>
      <c r="Q43" s="1" t="s">
        <v>34</v>
      </c>
      <c r="R43" s="6"/>
      <c r="S43" s="6"/>
      <c r="T43" s="1" t="s">
        <v>30</v>
      </c>
      <c r="U43" s="1" t="s">
        <v>32</v>
      </c>
      <c r="V43" s="6"/>
      <c r="W43" s="6"/>
      <c r="X43" s="6" t="s">
        <v>30</v>
      </c>
      <c r="Y43" s="6" t="s">
        <v>33</v>
      </c>
      <c r="Z43" s="6"/>
      <c r="AA43" s="6"/>
      <c r="AB43" s="1" t="s">
        <v>30</v>
      </c>
      <c r="AC43" s="1" t="s">
        <v>34</v>
      </c>
      <c r="AD43" s="6"/>
      <c r="AE43" s="6"/>
      <c r="AF43" s="1" t="s">
        <v>35</v>
      </c>
      <c r="AG43" s="1" t="s">
        <v>29</v>
      </c>
      <c r="AH43" s="6"/>
      <c r="AI43" s="6"/>
      <c r="AJ43" s="1" t="s">
        <v>36</v>
      </c>
      <c r="AK43" s="1" t="s">
        <v>37</v>
      </c>
      <c r="AL43" s="6"/>
      <c r="AM43" s="6"/>
      <c r="AN43" s="1" t="s">
        <v>38</v>
      </c>
      <c r="AO43" s="1" t="s">
        <v>39</v>
      </c>
      <c r="AP43" s="6"/>
      <c r="AQ43" s="6"/>
      <c r="AR43" s="1" t="s">
        <v>40</v>
      </c>
      <c r="AS43" s="1" t="s">
        <v>41</v>
      </c>
      <c r="AT43" s="6"/>
      <c r="AU43" s="6"/>
      <c r="AV43" s="6"/>
      <c r="AW43" s="6"/>
      <c r="AX43" s="6"/>
      <c r="AY43" s="6"/>
      <c r="AZ43" s="1" t="s">
        <v>42</v>
      </c>
      <c r="BA43" s="1" t="s">
        <v>39</v>
      </c>
      <c r="BB43" s="6"/>
      <c r="BC43" s="6"/>
      <c r="BD43" s="1" t="s">
        <v>42</v>
      </c>
      <c r="BE43" s="1" t="s">
        <v>33</v>
      </c>
      <c r="BF43" s="6"/>
      <c r="BG43" s="6"/>
      <c r="BH43" s="1" t="s">
        <v>42</v>
      </c>
      <c r="BI43" s="1" t="s">
        <v>39</v>
      </c>
      <c r="BJ43" s="6"/>
      <c r="BK43" s="11"/>
      <c r="BL43" s="1" t="s">
        <v>43</v>
      </c>
      <c r="BM43" s="1" t="s">
        <v>44</v>
      </c>
      <c r="BN43" s="6"/>
      <c r="BO43" s="6"/>
      <c r="BP43" s="1" t="s">
        <v>45</v>
      </c>
      <c r="BQ43" s="1" t="s">
        <v>44</v>
      </c>
      <c r="BR43" s="6"/>
      <c r="BS43" s="6"/>
      <c r="BT43" s="1" t="s">
        <v>46</v>
      </c>
      <c r="BU43" s="1" t="s">
        <v>47</v>
      </c>
      <c r="BV43" s="6"/>
      <c r="BW43" s="6"/>
      <c r="BX43" s="1" t="s">
        <v>46</v>
      </c>
      <c r="BY43" s="1" t="s">
        <v>41</v>
      </c>
      <c r="BZ43" s="6"/>
      <c r="CA43" s="6"/>
      <c r="CB43" s="1" t="s">
        <v>46</v>
      </c>
      <c r="CC43" s="1" t="s">
        <v>48</v>
      </c>
      <c r="CD43" s="6"/>
      <c r="CE43" s="6"/>
      <c r="CF43" s="1" t="s">
        <v>46</v>
      </c>
      <c r="CG43" s="1" t="s">
        <v>48</v>
      </c>
      <c r="CH43" s="6"/>
      <c r="CI43" s="6"/>
      <c r="CJ43" s="1" t="s">
        <v>46</v>
      </c>
      <c r="CK43" s="1" t="s">
        <v>39</v>
      </c>
      <c r="CL43" s="6"/>
      <c r="CM43" s="6"/>
      <c r="CN43" s="1" t="s">
        <v>49</v>
      </c>
      <c r="CO43" s="1" t="s">
        <v>39</v>
      </c>
      <c r="CP43" s="6"/>
      <c r="CQ43" s="6"/>
      <c r="CR43" s="1" t="s">
        <v>50</v>
      </c>
      <c r="CS43" s="1" t="s">
        <v>51</v>
      </c>
      <c r="CT43" s="6"/>
      <c r="CU43" s="6"/>
      <c r="CV43" s="1" t="s">
        <v>50</v>
      </c>
      <c r="CW43" s="1" t="s">
        <v>39</v>
      </c>
      <c r="CX43" s="6"/>
      <c r="CY43" s="6"/>
      <c r="CZ43" s="1" t="s">
        <v>50</v>
      </c>
      <c r="DA43" s="1" t="s">
        <v>39</v>
      </c>
      <c r="DB43" s="6"/>
      <c r="DC43" s="6"/>
      <c r="DD43" s="1" t="s">
        <v>59</v>
      </c>
      <c r="DE43" s="1" t="s">
        <v>60</v>
      </c>
      <c r="DF43" s="6"/>
      <c r="DG43" s="6"/>
      <c r="DH43" s="1" t="s">
        <v>52</v>
      </c>
      <c r="DI43" s="1" t="s">
        <v>53</v>
      </c>
      <c r="DJ43" s="6"/>
      <c r="DK43" s="6"/>
      <c r="DL43" s="1" t="s">
        <v>31</v>
      </c>
      <c r="DM43" s="11"/>
    </row>
    <row r="44" spans="1:118" s="12" customFormat="1" ht="15.75" customHeight="1" x14ac:dyDescent="0.25">
      <c r="A44" s="6">
        <v>43</v>
      </c>
      <c r="B44" s="6">
        <v>2</v>
      </c>
      <c r="C44" s="9" t="s">
        <v>381</v>
      </c>
      <c r="D44" s="8" t="s">
        <v>373</v>
      </c>
      <c r="E44" s="6">
        <v>-275.95499999999998</v>
      </c>
      <c r="F44" s="6">
        <v>106.702</v>
      </c>
      <c r="G44" s="6">
        <v>-382.65699999999998</v>
      </c>
      <c r="H44" s="10">
        <v>45.774720000000002</v>
      </c>
      <c r="I44" s="3">
        <f t="shared" si="1"/>
        <v>-336.88227999999998</v>
      </c>
      <c r="J44" s="3">
        <f t="shared" si="0"/>
        <v>0</v>
      </c>
      <c r="K44" s="3">
        <f t="shared" si="2"/>
        <v>-336.88227999999998</v>
      </c>
      <c r="L44" s="1" t="s">
        <v>28</v>
      </c>
      <c r="M44" s="1" t="s">
        <v>29</v>
      </c>
      <c r="N44" s="6"/>
      <c r="O44" s="6"/>
      <c r="P44" s="1" t="s">
        <v>30</v>
      </c>
      <c r="Q44" s="1" t="s">
        <v>34</v>
      </c>
      <c r="R44" s="6"/>
      <c r="S44" s="6"/>
      <c r="T44" s="1" t="s">
        <v>30</v>
      </c>
      <c r="U44" s="1" t="s">
        <v>32</v>
      </c>
      <c r="V44" s="6"/>
      <c r="W44" s="6"/>
      <c r="X44" s="6" t="s">
        <v>30</v>
      </c>
      <c r="Y44" s="6" t="s">
        <v>33</v>
      </c>
      <c r="Z44" s="6"/>
      <c r="AA44" s="6"/>
      <c r="AB44" s="1" t="s">
        <v>30</v>
      </c>
      <c r="AC44" s="1" t="s">
        <v>34</v>
      </c>
      <c r="AD44" s="6"/>
      <c r="AE44" s="6"/>
      <c r="AF44" s="1" t="s">
        <v>35</v>
      </c>
      <c r="AG44" s="1" t="s">
        <v>29</v>
      </c>
      <c r="AH44" s="6"/>
      <c r="AI44" s="6"/>
      <c r="AJ44" s="1" t="s">
        <v>36</v>
      </c>
      <c r="AK44" s="1" t="s">
        <v>37</v>
      </c>
      <c r="AL44" s="6"/>
      <c r="AM44" s="6"/>
      <c r="AN44" s="1" t="s">
        <v>38</v>
      </c>
      <c r="AO44" s="1" t="s">
        <v>39</v>
      </c>
      <c r="AP44" s="6"/>
      <c r="AQ44" s="6"/>
      <c r="AR44" s="1" t="s">
        <v>40</v>
      </c>
      <c r="AS44" s="1" t="s">
        <v>41</v>
      </c>
      <c r="AT44" s="6"/>
      <c r="AU44" s="6"/>
      <c r="AV44" s="6"/>
      <c r="AW44" s="6"/>
      <c r="AX44" s="6"/>
      <c r="AY44" s="6"/>
      <c r="AZ44" s="1" t="s">
        <v>42</v>
      </c>
      <c r="BA44" s="1" t="s">
        <v>39</v>
      </c>
      <c r="BB44" s="6"/>
      <c r="BC44" s="6"/>
      <c r="BD44" s="1" t="s">
        <v>42</v>
      </c>
      <c r="BE44" s="1" t="s">
        <v>33</v>
      </c>
      <c r="BF44" s="6"/>
      <c r="BG44" s="6"/>
      <c r="BH44" s="1" t="s">
        <v>42</v>
      </c>
      <c r="BI44" s="1" t="s">
        <v>39</v>
      </c>
      <c r="BJ44" s="6"/>
      <c r="BK44" s="11"/>
      <c r="BL44" s="1" t="s">
        <v>43</v>
      </c>
      <c r="BM44" s="1" t="s">
        <v>44</v>
      </c>
      <c r="BN44" s="6"/>
      <c r="BO44" s="6"/>
      <c r="BP44" s="1" t="s">
        <v>45</v>
      </c>
      <c r="BQ44" s="1" t="s">
        <v>44</v>
      </c>
      <c r="BR44" s="6"/>
      <c r="BS44" s="6"/>
      <c r="BT44" s="1" t="s">
        <v>46</v>
      </c>
      <c r="BU44" s="1" t="s">
        <v>47</v>
      </c>
      <c r="BV44" s="6"/>
      <c r="BW44" s="6"/>
      <c r="BX44" s="1" t="s">
        <v>46</v>
      </c>
      <c r="BY44" s="1" t="s">
        <v>41</v>
      </c>
      <c r="BZ44" s="6"/>
      <c r="CA44" s="6"/>
      <c r="CB44" s="1" t="s">
        <v>46</v>
      </c>
      <c r="CC44" s="1" t="s">
        <v>48</v>
      </c>
      <c r="CD44" s="6"/>
      <c r="CE44" s="6"/>
      <c r="CF44" s="1" t="s">
        <v>46</v>
      </c>
      <c r="CG44" s="1" t="s">
        <v>48</v>
      </c>
      <c r="CH44" s="6"/>
      <c r="CI44" s="6"/>
      <c r="CJ44" s="1" t="s">
        <v>46</v>
      </c>
      <c r="CK44" s="1" t="s">
        <v>39</v>
      </c>
      <c r="CL44" s="6"/>
      <c r="CM44" s="6"/>
      <c r="CN44" s="1" t="s">
        <v>49</v>
      </c>
      <c r="CO44" s="1" t="s">
        <v>39</v>
      </c>
      <c r="CP44" s="6"/>
      <c r="CQ44" s="6"/>
      <c r="CR44" s="1" t="s">
        <v>50</v>
      </c>
      <c r="CS44" s="1" t="s">
        <v>51</v>
      </c>
      <c r="CT44" s="6"/>
      <c r="CU44" s="6"/>
      <c r="CV44" s="1" t="s">
        <v>50</v>
      </c>
      <c r="CW44" s="1" t="s">
        <v>39</v>
      </c>
      <c r="CX44" s="6"/>
      <c r="CY44" s="6"/>
      <c r="CZ44" s="1" t="s">
        <v>50</v>
      </c>
      <c r="DA44" s="1" t="s">
        <v>39</v>
      </c>
      <c r="DB44" s="6"/>
      <c r="DC44" s="6"/>
      <c r="DD44" s="1" t="s">
        <v>59</v>
      </c>
      <c r="DE44" s="1" t="s">
        <v>60</v>
      </c>
      <c r="DF44" s="6"/>
      <c r="DG44" s="6"/>
      <c r="DH44" s="1" t="s">
        <v>52</v>
      </c>
      <c r="DI44" s="1" t="s">
        <v>53</v>
      </c>
      <c r="DJ44" s="6"/>
      <c r="DK44" s="6"/>
      <c r="DL44" s="1" t="s">
        <v>31</v>
      </c>
      <c r="DM44" s="11"/>
    </row>
    <row r="45" spans="1:118" s="42" customFormat="1" ht="15.75" customHeight="1" x14ac:dyDescent="0.25">
      <c r="A45" s="35">
        <v>44</v>
      </c>
      <c r="B45" s="35">
        <v>2</v>
      </c>
      <c r="C45" s="36" t="s">
        <v>388</v>
      </c>
      <c r="D45" s="37" t="s">
        <v>373</v>
      </c>
      <c r="E45" s="35">
        <v>1270.0409999999999</v>
      </c>
      <c r="F45" s="35">
        <v>1042.973</v>
      </c>
      <c r="G45" s="35">
        <v>141.108</v>
      </c>
      <c r="H45" s="38">
        <v>592.58807999999999</v>
      </c>
      <c r="I45" s="39">
        <f t="shared" si="1"/>
        <v>733.69607999999994</v>
      </c>
      <c r="J45" s="39">
        <f t="shared" si="0"/>
        <v>6.1309999999999993</v>
      </c>
      <c r="K45" s="39">
        <f t="shared" si="2"/>
        <v>727.56507999999997</v>
      </c>
      <c r="L45" s="40" t="s">
        <v>28</v>
      </c>
      <c r="M45" s="40" t="s">
        <v>29</v>
      </c>
      <c r="N45" s="35"/>
      <c r="O45" s="35"/>
      <c r="P45" s="40" t="s">
        <v>30</v>
      </c>
      <c r="Q45" s="40" t="s">
        <v>34</v>
      </c>
      <c r="R45" s="35"/>
      <c r="S45" s="35"/>
      <c r="T45" s="40" t="s">
        <v>30</v>
      </c>
      <c r="U45" s="40" t="s">
        <v>32</v>
      </c>
      <c r="V45" s="35"/>
      <c r="W45" s="35"/>
      <c r="X45" s="35" t="s">
        <v>30</v>
      </c>
      <c r="Y45" s="35" t="s">
        <v>33</v>
      </c>
      <c r="Z45" s="35"/>
      <c r="AA45" s="35"/>
      <c r="AB45" s="40" t="s">
        <v>30</v>
      </c>
      <c r="AC45" s="40" t="s">
        <v>34</v>
      </c>
      <c r="AD45" s="35"/>
      <c r="AE45" s="35"/>
      <c r="AF45" s="40" t="s">
        <v>35</v>
      </c>
      <c r="AG45" s="40" t="s">
        <v>29</v>
      </c>
      <c r="AH45" s="35"/>
      <c r="AI45" s="35"/>
      <c r="AJ45" s="40" t="s">
        <v>36</v>
      </c>
      <c r="AK45" s="40" t="s">
        <v>37</v>
      </c>
      <c r="AL45" s="35"/>
      <c r="AM45" s="35"/>
      <c r="AN45" s="40" t="s">
        <v>38</v>
      </c>
      <c r="AO45" s="40" t="s">
        <v>39</v>
      </c>
      <c r="AP45" s="35"/>
      <c r="AQ45" s="35"/>
      <c r="AR45" s="40" t="s">
        <v>40</v>
      </c>
      <c r="AS45" s="40" t="s">
        <v>41</v>
      </c>
      <c r="AT45" s="35"/>
      <c r="AU45" s="35"/>
      <c r="AV45" s="35"/>
      <c r="AW45" s="35"/>
      <c r="AX45" s="35"/>
      <c r="AY45" s="35"/>
      <c r="AZ45" s="40" t="s">
        <v>42</v>
      </c>
      <c r="BA45" s="40" t="s">
        <v>39</v>
      </c>
      <c r="BB45" s="35"/>
      <c r="BC45" s="35"/>
      <c r="BD45" s="40" t="s">
        <v>42</v>
      </c>
      <c r="BE45" s="40" t="s">
        <v>33</v>
      </c>
      <c r="BF45" s="35"/>
      <c r="BG45" s="35"/>
      <c r="BH45" s="40" t="s">
        <v>42</v>
      </c>
      <c r="BI45" s="40" t="s">
        <v>39</v>
      </c>
      <c r="BJ45" s="35"/>
      <c r="BK45" s="41"/>
      <c r="BL45" s="40" t="s">
        <v>43</v>
      </c>
      <c r="BM45" s="40" t="s">
        <v>44</v>
      </c>
      <c r="BN45" s="35"/>
      <c r="BO45" s="35"/>
      <c r="BP45" s="40" t="s">
        <v>45</v>
      </c>
      <c r="BQ45" s="40" t="s">
        <v>44</v>
      </c>
      <c r="BR45" s="35"/>
      <c r="BS45" s="35"/>
      <c r="BT45" s="40" t="s">
        <v>46</v>
      </c>
      <c r="BU45" s="40" t="s">
        <v>47</v>
      </c>
      <c r="BV45" s="35"/>
      <c r="BW45" s="35"/>
      <c r="BX45" s="40" t="s">
        <v>46</v>
      </c>
      <c r="BY45" s="40" t="s">
        <v>41</v>
      </c>
      <c r="BZ45" s="35"/>
      <c r="CA45" s="35"/>
      <c r="CB45" s="40" t="s">
        <v>46</v>
      </c>
      <c r="CC45" s="40" t="s">
        <v>48</v>
      </c>
      <c r="CD45" s="35"/>
      <c r="CE45" s="35"/>
      <c r="CF45" s="40" t="s">
        <v>46</v>
      </c>
      <c r="CG45" s="40" t="s">
        <v>48</v>
      </c>
      <c r="CH45" s="35"/>
      <c r="CI45" s="35"/>
      <c r="CJ45" s="40" t="s">
        <v>46</v>
      </c>
      <c r="CK45" s="40" t="s">
        <v>39</v>
      </c>
      <c r="CL45" s="35"/>
      <c r="CM45" s="35"/>
      <c r="CN45" s="40" t="s">
        <v>49</v>
      </c>
      <c r="CO45" s="40" t="s">
        <v>39</v>
      </c>
      <c r="CP45" s="35"/>
      <c r="CQ45" s="35"/>
      <c r="CR45" s="40" t="s">
        <v>50</v>
      </c>
      <c r="CS45" s="40" t="s">
        <v>51</v>
      </c>
      <c r="CT45" s="35">
        <v>7.0000000000000001E-3</v>
      </c>
      <c r="CU45" s="35">
        <v>1.1879999999999999</v>
      </c>
      <c r="CV45" s="40" t="s">
        <v>50</v>
      </c>
      <c r="CW45" s="40" t="s">
        <v>39</v>
      </c>
      <c r="CX45" s="35">
        <v>7</v>
      </c>
      <c r="CY45" s="35">
        <v>4.9429999999999996</v>
      </c>
      <c r="CZ45" s="40" t="s">
        <v>50</v>
      </c>
      <c r="DA45" s="40" t="s">
        <v>39</v>
      </c>
      <c r="DB45" s="35"/>
      <c r="DC45" s="35"/>
      <c r="DD45" s="40" t="s">
        <v>59</v>
      </c>
      <c r="DE45" s="40" t="s">
        <v>60</v>
      </c>
      <c r="DF45" s="35"/>
      <c r="DG45" s="35"/>
      <c r="DH45" s="40" t="s">
        <v>52</v>
      </c>
      <c r="DI45" s="40" t="s">
        <v>53</v>
      </c>
      <c r="DJ45" s="35"/>
      <c r="DK45" s="35"/>
      <c r="DL45" s="40" t="s">
        <v>31</v>
      </c>
      <c r="DM45" s="41"/>
    </row>
    <row r="46" spans="1:118" s="42" customFormat="1" ht="15.75" customHeight="1" x14ac:dyDescent="0.25">
      <c r="A46" s="35">
        <v>45</v>
      </c>
      <c r="B46" s="35">
        <v>2</v>
      </c>
      <c r="C46" s="36" t="s">
        <v>389</v>
      </c>
      <c r="D46" s="37" t="s">
        <v>373</v>
      </c>
      <c r="E46" s="35">
        <v>1403.367</v>
      </c>
      <c r="F46" s="35">
        <v>33.015000000000001</v>
      </c>
      <c r="G46" s="35">
        <v>1338.14</v>
      </c>
      <c r="H46" s="38">
        <v>647.79564000000005</v>
      </c>
      <c r="I46" s="39">
        <f t="shared" si="1"/>
        <v>1985.9356400000001</v>
      </c>
      <c r="J46" s="39">
        <f t="shared" si="0"/>
        <v>1.843</v>
      </c>
      <c r="K46" s="39">
        <f t="shared" si="2"/>
        <v>1984.0926400000001</v>
      </c>
      <c r="L46" s="40" t="s">
        <v>28</v>
      </c>
      <c r="M46" s="40" t="s">
        <v>29</v>
      </c>
      <c r="N46" s="35"/>
      <c r="O46" s="35"/>
      <c r="P46" s="40" t="s">
        <v>30</v>
      </c>
      <c r="Q46" s="40" t="s">
        <v>34</v>
      </c>
      <c r="R46" s="35"/>
      <c r="S46" s="35"/>
      <c r="T46" s="40" t="s">
        <v>30</v>
      </c>
      <c r="U46" s="40" t="s">
        <v>32</v>
      </c>
      <c r="V46" s="35"/>
      <c r="W46" s="35"/>
      <c r="X46" s="35" t="s">
        <v>30</v>
      </c>
      <c r="Y46" s="35" t="s">
        <v>33</v>
      </c>
      <c r="Z46" s="35"/>
      <c r="AA46" s="35"/>
      <c r="AB46" s="40" t="s">
        <v>30</v>
      </c>
      <c r="AC46" s="40" t="s">
        <v>34</v>
      </c>
      <c r="AD46" s="35"/>
      <c r="AE46" s="35"/>
      <c r="AF46" s="40" t="s">
        <v>35</v>
      </c>
      <c r="AG46" s="40" t="s">
        <v>29</v>
      </c>
      <c r="AH46" s="35"/>
      <c r="AI46" s="35"/>
      <c r="AJ46" s="40" t="s">
        <v>36</v>
      </c>
      <c r="AK46" s="40" t="s">
        <v>37</v>
      </c>
      <c r="AL46" s="35"/>
      <c r="AM46" s="35"/>
      <c r="AN46" s="40" t="s">
        <v>38</v>
      </c>
      <c r="AO46" s="40" t="s">
        <v>39</v>
      </c>
      <c r="AP46" s="35"/>
      <c r="AQ46" s="35"/>
      <c r="AR46" s="40" t="s">
        <v>40</v>
      </c>
      <c r="AS46" s="40" t="s">
        <v>41</v>
      </c>
      <c r="AT46" s="35"/>
      <c r="AU46" s="35"/>
      <c r="AV46" s="35"/>
      <c r="AW46" s="35"/>
      <c r="AX46" s="35"/>
      <c r="AY46" s="35"/>
      <c r="AZ46" s="40" t="s">
        <v>42</v>
      </c>
      <c r="BA46" s="40" t="s">
        <v>39</v>
      </c>
      <c r="BB46" s="35"/>
      <c r="BC46" s="35"/>
      <c r="BD46" s="40" t="s">
        <v>42</v>
      </c>
      <c r="BE46" s="40" t="s">
        <v>33</v>
      </c>
      <c r="BF46" s="35"/>
      <c r="BG46" s="35"/>
      <c r="BH46" s="40" t="s">
        <v>42</v>
      </c>
      <c r="BI46" s="40" t="s">
        <v>39</v>
      </c>
      <c r="BJ46" s="35"/>
      <c r="BK46" s="41"/>
      <c r="BL46" s="40" t="s">
        <v>43</v>
      </c>
      <c r="BM46" s="40" t="s">
        <v>44</v>
      </c>
      <c r="BN46" s="35"/>
      <c r="BO46" s="35"/>
      <c r="BP46" s="40" t="s">
        <v>45</v>
      </c>
      <c r="BQ46" s="40" t="s">
        <v>44</v>
      </c>
      <c r="BR46" s="35"/>
      <c r="BS46" s="35"/>
      <c r="BT46" s="40" t="s">
        <v>46</v>
      </c>
      <c r="BU46" s="40" t="s">
        <v>47</v>
      </c>
      <c r="BV46" s="35"/>
      <c r="BW46" s="35"/>
      <c r="BX46" s="40" t="s">
        <v>46</v>
      </c>
      <c r="BY46" s="40" t="s">
        <v>41</v>
      </c>
      <c r="BZ46" s="35"/>
      <c r="CA46" s="35"/>
      <c r="CB46" s="40" t="s">
        <v>46</v>
      </c>
      <c r="CC46" s="40" t="s">
        <v>48</v>
      </c>
      <c r="CD46" s="35"/>
      <c r="CE46" s="35"/>
      <c r="CF46" s="40" t="s">
        <v>46</v>
      </c>
      <c r="CG46" s="40" t="s">
        <v>48</v>
      </c>
      <c r="CH46" s="35"/>
      <c r="CI46" s="35"/>
      <c r="CJ46" s="40" t="s">
        <v>46</v>
      </c>
      <c r="CK46" s="40" t="s">
        <v>39</v>
      </c>
      <c r="CL46" s="35"/>
      <c r="CM46" s="35"/>
      <c r="CN46" s="40" t="s">
        <v>49</v>
      </c>
      <c r="CO46" s="40" t="s">
        <v>39</v>
      </c>
      <c r="CP46" s="35"/>
      <c r="CQ46" s="35"/>
      <c r="CR46" s="40" t="s">
        <v>50</v>
      </c>
      <c r="CS46" s="40" t="s">
        <v>51</v>
      </c>
      <c r="CT46" s="35"/>
      <c r="CU46" s="35"/>
      <c r="CV46" s="40" t="s">
        <v>50</v>
      </c>
      <c r="CW46" s="40" t="s">
        <v>39</v>
      </c>
      <c r="CX46" s="35">
        <v>2</v>
      </c>
      <c r="CY46" s="35">
        <v>1.843</v>
      </c>
      <c r="CZ46" s="40" t="s">
        <v>50</v>
      </c>
      <c r="DA46" s="40" t="s">
        <v>39</v>
      </c>
      <c r="DB46" s="35"/>
      <c r="DC46" s="35"/>
      <c r="DD46" s="40" t="s">
        <v>59</v>
      </c>
      <c r="DE46" s="40" t="s">
        <v>60</v>
      </c>
      <c r="DF46" s="35"/>
      <c r="DG46" s="35"/>
      <c r="DH46" s="40" t="s">
        <v>52</v>
      </c>
      <c r="DI46" s="40" t="s">
        <v>53</v>
      </c>
      <c r="DJ46" s="35"/>
      <c r="DK46" s="35"/>
      <c r="DL46" s="40" t="s">
        <v>31</v>
      </c>
      <c r="DM46" s="41"/>
    </row>
    <row r="47" spans="1:118" s="42" customFormat="1" ht="15.75" customHeight="1" x14ac:dyDescent="0.25">
      <c r="A47" s="35">
        <v>46</v>
      </c>
      <c r="B47" s="35">
        <v>1</v>
      </c>
      <c r="C47" s="36" t="s">
        <v>95</v>
      </c>
      <c r="D47" s="37" t="s">
        <v>373</v>
      </c>
      <c r="E47" s="35">
        <v>239.94399999999999</v>
      </c>
      <c r="F47" s="35">
        <v>18.962</v>
      </c>
      <c r="G47" s="35">
        <v>219.81299999999999</v>
      </c>
      <c r="H47" s="38">
        <v>146.53811999999999</v>
      </c>
      <c r="I47" s="39">
        <f t="shared" si="1"/>
        <v>366.35111999999998</v>
      </c>
      <c r="J47" s="39">
        <f t="shared" si="0"/>
        <v>3.5659999999999998</v>
      </c>
      <c r="K47" s="39">
        <f t="shared" si="2"/>
        <v>362.78512000000001</v>
      </c>
      <c r="L47" s="40" t="s">
        <v>28</v>
      </c>
      <c r="M47" s="40" t="s">
        <v>29</v>
      </c>
      <c r="N47" s="35"/>
      <c r="O47" s="35"/>
      <c r="P47" s="40" t="s">
        <v>30</v>
      </c>
      <c r="Q47" s="40" t="s">
        <v>34</v>
      </c>
      <c r="R47" s="35"/>
      <c r="S47" s="35"/>
      <c r="T47" s="40" t="s">
        <v>30</v>
      </c>
      <c r="U47" s="40" t="s">
        <v>32</v>
      </c>
      <c r="V47" s="35"/>
      <c r="W47" s="35"/>
      <c r="X47" s="35" t="s">
        <v>30</v>
      </c>
      <c r="Y47" s="35" t="s">
        <v>33</v>
      </c>
      <c r="Z47" s="35"/>
      <c r="AA47" s="35"/>
      <c r="AB47" s="40" t="s">
        <v>30</v>
      </c>
      <c r="AC47" s="40" t="s">
        <v>34</v>
      </c>
      <c r="AD47" s="35"/>
      <c r="AE47" s="35"/>
      <c r="AF47" s="40" t="s">
        <v>35</v>
      </c>
      <c r="AG47" s="40" t="s">
        <v>29</v>
      </c>
      <c r="AH47" s="35"/>
      <c r="AI47" s="35"/>
      <c r="AJ47" s="40" t="s">
        <v>36</v>
      </c>
      <c r="AK47" s="40" t="s">
        <v>37</v>
      </c>
      <c r="AL47" s="35"/>
      <c r="AM47" s="35"/>
      <c r="AN47" s="40" t="s">
        <v>38</v>
      </c>
      <c r="AO47" s="40" t="s">
        <v>39</v>
      </c>
      <c r="AP47" s="35">
        <v>5</v>
      </c>
      <c r="AQ47" s="35">
        <v>3.5659999999999998</v>
      </c>
      <c r="AR47" s="40" t="s">
        <v>40</v>
      </c>
      <c r="AS47" s="40" t="s">
        <v>41</v>
      </c>
      <c r="AT47" s="35"/>
      <c r="AU47" s="35"/>
      <c r="AV47" s="35"/>
      <c r="AW47" s="35"/>
      <c r="AX47" s="35"/>
      <c r="AY47" s="35"/>
      <c r="AZ47" s="40" t="s">
        <v>42</v>
      </c>
      <c r="BA47" s="40" t="s">
        <v>39</v>
      </c>
      <c r="BB47" s="35"/>
      <c r="BC47" s="35"/>
      <c r="BD47" s="40" t="s">
        <v>42</v>
      </c>
      <c r="BE47" s="40" t="s">
        <v>33</v>
      </c>
      <c r="BF47" s="35"/>
      <c r="BG47" s="35"/>
      <c r="BH47" s="40" t="s">
        <v>42</v>
      </c>
      <c r="BI47" s="40" t="s">
        <v>39</v>
      </c>
      <c r="BJ47" s="35"/>
      <c r="BK47" s="41"/>
      <c r="BL47" s="40" t="s">
        <v>43</v>
      </c>
      <c r="BM47" s="40" t="s">
        <v>44</v>
      </c>
      <c r="BN47" s="35"/>
      <c r="BO47" s="35"/>
      <c r="BP47" s="40" t="s">
        <v>45</v>
      </c>
      <c r="BQ47" s="40" t="s">
        <v>44</v>
      </c>
      <c r="BR47" s="35"/>
      <c r="BS47" s="35"/>
      <c r="BT47" s="40" t="s">
        <v>46</v>
      </c>
      <c r="BU47" s="40" t="s">
        <v>47</v>
      </c>
      <c r="BV47" s="35"/>
      <c r="BW47" s="35"/>
      <c r="BX47" s="40" t="s">
        <v>46</v>
      </c>
      <c r="BY47" s="40" t="s">
        <v>41</v>
      </c>
      <c r="BZ47" s="35"/>
      <c r="CA47" s="35"/>
      <c r="CB47" s="40" t="s">
        <v>46</v>
      </c>
      <c r="CC47" s="40" t="s">
        <v>48</v>
      </c>
      <c r="CD47" s="35"/>
      <c r="CE47" s="35"/>
      <c r="CF47" s="40" t="s">
        <v>46</v>
      </c>
      <c r="CG47" s="40" t="s">
        <v>48</v>
      </c>
      <c r="CH47" s="35"/>
      <c r="CI47" s="35"/>
      <c r="CJ47" s="40" t="s">
        <v>46</v>
      </c>
      <c r="CK47" s="40" t="s">
        <v>39</v>
      </c>
      <c r="CL47" s="35"/>
      <c r="CM47" s="35"/>
      <c r="CN47" s="40" t="s">
        <v>49</v>
      </c>
      <c r="CO47" s="40" t="s">
        <v>39</v>
      </c>
      <c r="CP47" s="35"/>
      <c r="CQ47" s="35"/>
      <c r="CR47" s="40" t="s">
        <v>50</v>
      </c>
      <c r="CS47" s="40" t="s">
        <v>51</v>
      </c>
      <c r="CT47" s="35"/>
      <c r="CU47" s="35"/>
      <c r="CV47" s="40" t="s">
        <v>50</v>
      </c>
      <c r="CW47" s="40" t="s">
        <v>39</v>
      </c>
      <c r="CX47" s="35"/>
      <c r="CY47" s="35"/>
      <c r="CZ47" s="40" t="s">
        <v>50</v>
      </c>
      <c r="DA47" s="40" t="s">
        <v>39</v>
      </c>
      <c r="DB47" s="35"/>
      <c r="DC47" s="35"/>
      <c r="DD47" s="40" t="s">
        <v>59</v>
      </c>
      <c r="DE47" s="40" t="s">
        <v>60</v>
      </c>
      <c r="DF47" s="35"/>
      <c r="DG47" s="35"/>
      <c r="DH47" s="40" t="s">
        <v>52</v>
      </c>
      <c r="DI47" s="40" t="s">
        <v>53</v>
      </c>
      <c r="DJ47" s="35"/>
      <c r="DK47" s="35"/>
      <c r="DL47" s="40" t="s">
        <v>31</v>
      </c>
      <c r="DM47" s="41"/>
    </row>
    <row r="48" spans="1:118" s="12" customFormat="1" ht="15.75" customHeight="1" x14ac:dyDescent="0.25">
      <c r="A48" s="6">
        <v>47</v>
      </c>
      <c r="B48" s="6">
        <v>1</v>
      </c>
      <c r="C48" s="9" t="s">
        <v>382</v>
      </c>
      <c r="D48" s="8" t="s">
        <v>373</v>
      </c>
      <c r="E48" s="6">
        <v>480.63600000000002</v>
      </c>
      <c r="F48" s="6">
        <v>15.962</v>
      </c>
      <c r="G48" s="6">
        <v>453.39400000000001</v>
      </c>
      <c r="H48" s="10">
        <v>133.80959999999999</v>
      </c>
      <c r="I48" s="3">
        <f t="shared" si="1"/>
        <v>587.20360000000005</v>
      </c>
      <c r="J48" s="3">
        <f t="shared" si="0"/>
        <v>0</v>
      </c>
      <c r="K48" s="3">
        <f t="shared" si="2"/>
        <v>587.20360000000005</v>
      </c>
      <c r="L48" s="1" t="s">
        <v>28</v>
      </c>
      <c r="M48" s="1" t="s">
        <v>29</v>
      </c>
      <c r="N48" s="6"/>
      <c r="O48" s="6"/>
      <c r="P48" s="1" t="s">
        <v>30</v>
      </c>
      <c r="Q48" s="1" t="s">
        <v>34</v>
      </c>
      <c r="R48" s="6"/>
      <c r="S48" s="6"/>
      <c r="T48" s="1" t="s">
        <v>30</v>
      </c>
      <c r="U48" s="1" t="s">
        <v>32</v>
      </c>
      <c r="V48" s="6"/>
      <c r="W48" s="6"/>
      <c r="X48" s="6" t="s">
        <v>30</v>
      </c>
      <c r="Y48" s="6" t="s">
        <v>33</v>
      </c>
      <c r="Z48" s="6"/>
      <c r="AA48" s="6"/>
      <c r="AB48" s="1" t="s">
        <v>30</v>
      </c>
      <c r="AC48" s="1" t="s">
        <v>34</v>
      </c>
      <c r="AD48" s="6"/>
      <c r="AE48" s="6"/>
      <c r="AF48" s="1" t="s">
        <v>35</v>
      </c>
      <c r="AG48" s="1" t="s">
        <v>29</v>
      </c>
      <c r="AH48" s="6"/>
      <c r="AI48" s="6"/>
      <c r="AJ48" s="1" t="s">
        <v>36</v>
      </c>
      <c r="AK48" s="1" t="s">
        <v>37</v>
      </c>
      <c r="AL48" s="6"/>
      <c r="AM48" s="6"/>
      <c r="AN48" s="1" t="s">
        <v>38</v>
      </c>
      <c r="AO48" s="1" t="s">
        <v>39</v>
      </c>
      <c r="AP48" s="6"/>
      <c r="AQ48" s="6"/>
      <c r="AR48" s="1" t="s">
        <v>40</v>
      </c>
      <c r="AS48" s="1" t="s">
        <v>41</v>
      </c>
      <c r="AT48" s="6"/>
      <c r="AU48" s="6"/>
      <c r="AV48" s="6"/>
      <c r="AW48" s="6"/>
      <c r="AX48" s="6"/>
      <c r="AY48" s="6"/>
      <c r="AZ48" s="1" t="s">
        <v>42</v>
      </c>
      <c r="BA48" s="1" t="s">
        <v>39</v>
      </c>
      <c r="BB48" s="6"/>
      <c r="BC48" s="6"/>
      <c r="BD48" s="1" t="s">
        <v>42</v>
      </c>
      <c r="BE48" s="1" t="s">
        <v>33</v>
      </c>
      <c r="BF48" s="6"/>
      <c r="BG48" s="6"/>
      <c r="BH48" s="1" t="s">
        <v>42</v>
      </c>
      <c r="BI48" s="1" t="s">
        <v>39</v>
      </c>
      <c r="BJ48" s="6"/>
      <c r="BK48" s="11"/>
      <c r="BL48" s="1" t="s">
        <v>43</v>
      </c>
      <c r="BM48" s="1" t="s">
        <v>44</v>
      </c>
      <c r="BN48" s="6"/>
      <c r="BO48" s="6"/>
      <c r="BP48" s="1" t="s">
        <v>45</v>
      </c>
      <c r="BQ48" s="1" t="s">
        <v>44</v>
      </c>
      <c r="BR48" s="6"/>
      <c r="BS48" s="6"/>
      <c r="BT48" s="1" t="s">
        <v>46</v>
      </c>
      <c r="BU48" s="1" t="s">
        <v>47</v>
      </c>
      <c r="BV48" s="6"/>
      <c r="BW48" s="6"/>
      <c r="BX48" s="1" t="s">
        <v>46</v>
      </c>
      <c r="BY48" s="1" t="s">
        <v>41</v>
      </c>
      <c r="BZ48" s="6"/>
      <c r="CA48" s="6"/>
      <c r="CB48" s="1" t="s">
        <v>46</v>
      </c>
      <c r="CC48" s="1" t="s">
        <v>48</v>
      </c>
      <c r="CD48" s="6"/>
      <c r="CE48" s="6"/>
      <c r="CF48" s="1" t="s">
        <v>46</v>
      </c>
      <c r="CG48" s="1" t="s">
        <v>48</v>
      </c>
      <c r="CH48" s="6"/>
      <c r="CI48" s="6"/>
      <c r="CJ48" s="1" t="s">
        <v>46</v>
      </c>
      <c r="CK48" s="1" t="s">
        <v>39</v>
      </c>
      <c r="CL48" s="6"/>
      <c r="CM48" s="6"/>
      <c r="CN48" s="1" t="s">
        <v>49</v>
      </c>
      <c r="CO48" s="1" t="s">
        <v>39</v>
      </c>
      <c r="CP48" s="6"/>
      <c r="CQ48" s="6"/>
      <c r="CR48" s="1" t="s">
        <v>50</v>
      </c>
      <c r="CS48" s="1" t="s">
        <v>51</v>
      </c>
      <c r="CT48" s="6"/>
      <c r="CU48" s="6"/>
      <c r="CV48" s="1" t="s">
        <v>50</v>
      </c>
      <c r="CW48" s="1" t="s">
        <v>39</v>
      </c>
      <c r="CX48" s="6"/>
      <c r="CY48" s="6"/>
      <c r="CZ48" s="1" t="s">
        <v>50</v>
      </c>
      <c r="DA48" s="1" t="s">
        <v>39</v>
      </c>
      <c r="DB48" s="6"/>
      <c r="DC48" s="6"/>
      <c r="DD48" s="1" t="s">
        <v>59</v>
      </c>
      <c r="DE48" s="1" t="s">
        <v>60</v>
      </c>
      <c r="DF48" s="6"/>
      <c r="DG48" s="6"/>
      <c r="DH48" s="1" t="s">
        <v>52</v>
      </c>
      <c r="DI48" s="1" t="s">
        <v>53</v>
      </c>
      <c r="DJ48" s="6"/>
      <c r="DK48" s="6"/>
      <c r="DL48" s="1" t="s">
        <v>31</v>
      </c>
      <c r="DM48" s="11"/>
    </row>
    <row r="49" spans="1:118" s="12" customFormat="1" ht="15.75" customHeight="1" x14ac:dyDescent="0.25">
      <c r="A49" s="6">
        <v>48</v>
      </c>
      <c r="B49" s="6">
        <v>1</v>
      </c>
      <c r="C49" s="9" t="s">
        <v>383</v>
      </c>
      <c r="D49" s="8" t="s">
        <v>373</v>
      </c>
      <c r="E49" s="6">
        <v>317.10300000000001</v>
      </c>
      <c r="F49" s="6">
        <v>1.9490000000000001</v>
      </c>
      <c r="G49" s="6">
        <v>315.154</v>
      </c>
      <c r="H49" s="10">
        <v>91.653239999999997</v>
      </c>
      <c r="I49" s="3">
        <f t="shared" si="1"/>
        <v>406.80723999999998</v>
      </c>
      <c r="J49" s="3">
        <f t="shared" si="0"/>
        <v>0</v>
      </c>
      <c r="K49" s="3">
        <f t="shared" si="2"/>
        <v>406.80723999999998</v>
      </c>
      <c r="L49" s="1" t="s">
        <v>28</v>
      </c>
      <c r="M49" s="1" t="s">
        <v>29</v>
      </c>
      <c r="N49" s="6"/>
      <c r="O49" s="6"/>
      <c r="P49" s="1" t="s">
        <v>30</v>
      </c>
      <c r="Q49" s="1" t="s">
        <v>34</v>
      </c>
      <c r="R49" s="6"/>
      <c r="S49" s="6"/>
      <c r="T49" s="1" t="s">
        <v>30</v>
      </c>
      <c r="U49" s="1" t="s">
        <v>32</v>
      </c>
      <c r="V49" s="6"/>
      <c r="W49" s="6"/>
      <c r="X49" s="6" t="s">
        <v>30</v>
      </c>
      <c r="Y49" s="6" t="s">
        <v>33</v>
      </c>
      <c r="Z49" s="6"/>
      <c r="AA49" s="6"/>
      <c r="AB49" s="1" t="s">
        <v>30</v>
      </c>
      <c r="AC49" s="1" t="s">
        <v>34</v>
      </c>
      <c r="AD49" s="6"/>
      <c r="AE49" s="6"/>
      <c r="AF49" s="1" t="s">
        <v>35</v>
      </c>
      <c r="AG49" s="1" t="s">
        <v>29</v>
      </c>
      <c r="AH49" s="6"/>
      <c r="AI49" s="6"/>
      <c r="AJ49" s="1" t="s">
        <v>36</v>
      </c>
      <c r="AK49" s="1" t="s">
        <v>37</v>
      </c>
      <c r="AL49" s="6"/>
      <c r="AM49" s="6"/>
      <c r="AN49" s="1" t="s">
        <v>38</v>
      </c>
      <c r="AO49" s="1" t="s">
        <v>39</v>
      </c>
      <c r="AP49" s="6"/>
      <c r="AQ49" s="6"/>
      <c r="AR49" s="1" t="s">
        <v>40</v>
      </c>
      <c r="AS49" s="1" t="s">
        <v>41</v>
      </c>
      <c r="AT49" s="6"/>
      <c r="AU49" s="6"/>
      <c r="AV49" s="6"/>
      <c r="AW49" s="6"/>
      <c r="AX49" s="6"/>
      <c r="AY49" s="6"/>
      <c r="AZ49" s="1" t="s">
        <v>42</v>
      </c>
      <c r="BA49" s="1" t="s">
        <v>39</v>
      </c>
      <c r="BB49" s="6"/>
      <c r="BC49" s="6"/>
      <c r="BD49" s="1" t="s">
        <v>42</v>
      </c>
      <c r="BE49" s="1" t="s">
        <v>33</v>
      </c>
      <c r="BF49" s="6"/>
      <c r="BG49" s="6"/>
      <c r="BH49" s="1" t="s">
        <v>42</v>
      </c>
      <c r="BI49" s="1" t="s">
        <v>39</v>
      </c>
      <c r="BJ49" s="6"/>
      <c r="BK49" s="11"/>
      <c r="BL49" s="1" t="s">
        <v>43</v>
      </c>
      <c r="BM49" s="1" t="s">
        <v>44</v>
      </c>
      <c r="BN49" s="6"/>
      <c r="BO49" s="6"/>
      <c r="BP49" s="1" t="s">
        <v>45</v>
      </c>
      <c r="BQ49" s="1" t="s">
        <v>44</v>
      </c>
      <c r="BR49" s="6"/>
      <c r="BS49" s="6"/>
      <c r="BT49" s="1" t="s">
        <v>46</v>
      </c>
      <c r="BU49" s="1" t="s">
        <v>47</v>
      </c>
      <c r="BV49" s="6"/>
      <c r="BW49" s="6"/>
      <c r="BX49" s="1" t="s">
        <v>46</v>
      </c>
      <c r="BY49" s="1" t="s">
        <v>41</v>
      </c>
      <c r="BZ49" s="6"/>
      <c r="CA49" s="6"/>
      <c r="CB49" s="1" t="s">
        <v>46</v>
      </c>
      <c r="CC49" s="1" t="s">
        <v>48</v>
      </c>
      <c r="CD49" s="6"/>
      <c r="CE49" s="6"/>
      <c r="CF49" s="1" t="s">
        <v>46</v>
      </c>
      <c r="CG49" s="1" t="s">
        <v>48</v>
      </c>
      <c r="CH49" s="6"/>
      <c r="CI49" s="6"/>
      <c r="CJ49" s="1" t="s">
        <v>46</v>
      </c>
      <c r="CK49" s="1" t="s">
        <v>39</v>
      </c>
      <c r="CL49" s="6"/>
      <c r="CM49" s="6"/>
      <c r="CN49" s="1" t="s">
        <v>49</v>
      </c>
      <c r="CO49" s="1" t="s">
        <v>39</v>
      </c>
      <c r="CP49" s="6"/>
      <c r="CQ49" s="6"/>
      <c r="CR49" s="1" t="s">
        <v>50</v>
      </c>
      <c r="CS49" s="1" t="s">
        <v>51</v>
      </c>
      <c r="CT49" s="6"/>
      <c r="CU49" s="6"/>
      <c r="CV49" s="1" t="s">
        <v>50</v>
      </c>
      <c r="CW49" s="1" t="s">
        <v>39</v>
      </c>
      <c r="CX49" s="6"/>
      <c r="CY49" s="6"/>
      <c r="CZ49" s="1" t="s">
        <v>50</v>
      </c>
      <c r="DA49" s="1" t="s">
        <v>39</v>
      </c>
      <c r="DB49" s="6"/>
      <c r="DC49" s="6"/>
      <c r="DD49" s="1" t="s">
        <v>59</v>
      </c>
      <c r="DE49" s="1" t="s">
        <v>60</v>
      </c>
      <c r="DF49" s="6"/>
      <c r="DG49" s="6"/>
      <c r="DH49" s="1" t="s">
        <v>52</v>
      </c>
      <c r="DI49" s="1" t="s">
        <v>53</v>
      </c>
      <c r="DJ49" s="6"/>
      <c r="DK49" s="6"/>
      <c r="DL49" s="1" t="s">
        <v>31</v>
      </c>
      <c r="DM49" s="11"/>
    </row>
    <row r="50" spans="1:118" s="42" customFormat="1" ht="15.75" customHeight="1" x14ac:dyDescent="0.25">
      <c r="A50" s="35">
        <v>49</v>
      </c>
      <c r="B50" s="35">
        <v>1</v>
      </c>
      <c r="C50" s="36" t="s">
        <v>390</v>
      </c>
      <c r="D50" s="37" t="s">
        <v>373</v>
      </c>
      <c r="E50" s="35">
        <v>-87.769000000000005</v>
      </c>
      <c r="F50" s="35">
        <v>43.472999999999999</v>
      </c>
      <c r="G50" s="35">
        <v>-131.24199999999999</v>
      </c>
      <c r="H50" s="38">
        <v>101.58311999999999</v>
      </c>
      <c r="I50" s="39">
        <f t="shared" si="1"/>
        <v>-29.658879999999996</v>
      </c>
      <c r="J50" s="39">
        <f t="shared" si="0"/>
        <v>22.88</v>
      </c>
      <c r="K50" s="39">
        <f t="shared" si="2"/>
        <v>-52.538879999999992</v>
      </c>
      <c r="L50" s="40" t="s">
        <v>28</v>
      </c>
      <c r="M50" s="40" t="s">
        <v>29</v>
      </c>
      <c r="N50" s="35"/>
      <c r="O50" s="35"/>
      <c r="P50" s="40" t="s">
        <v>30</v>
      </c>
      <c r="Q50" s="40" t="s">
        <v>34</v>
      </c>
      <c r="R50" s="35"/>
      <c r="S50" s="35"/>
      <c r="T50" s="40" t="s">
        <v>30</v>
      </c>
      <c r="U50" s="40" t="s">
        <v>32</v>
      </c>
      <c r="V50" s="35"/>
      <c r="W50" s="35"/>
      <c r="X50" s="35" t="s">
        <v>30</v>
      </c>
      <c r="Y50" s="35" t="s">
        <v>33</v>
      </c>
      <c r="Z50" s="35"/>
      <c r="AA50" s="35"/>
      <c r="AB50" s="40" t="s">
        <v>30</v>
      </c>
      <c r="AC50" s="40" t="s">
        <v>34</v>
      </c>
      <c r="AD50" s="35"/>
      <c r="AE50" s="35"/>
      <c r="AF50" s="40" t="s">
        <v>35</v>
      </c>
      <c r="AG50" s="40" t="s">
        <v>29</v>
      </c>
      <c r="AH50" s="35"/>
      <c r="AI50" s="35"/>
      <c r="AJ50" s="40" t="s">
        <v>36</v>
      </c>
      <c r="AK50" s="40" t="s">
        <v>37</v>
      </c>
      <c r="AL50" s="35"/>
      <c r="AM50" s="35"/>
      <c r="AN50" s="40" t="s">
        <v>38</v>
      </c>
      <c r="AO50" s="40" t="s">
        <v>39</v>
      </c>
      <c r="AP50" s="35">
        <v>2</v>
      </c>
      <c r="AQ50" s="35">
        <v>1.2430000000000001</v>
      </c>
      <c r="AR50" s="40" t="s">
        <v>40</v>
      </c>
      <c r="AS50" s="40" t="s">
        <v>41</v>
      </c>
      <c r="AT50" s="35"/>
      <c r="AU50" s="35"/>
      <c r="AV50" s="35"/>
      <c r="AW50" s="35"/>
      <c r="AX50" s="35"/>
      <c r="AY50" s="35"/>
      <c r="AZ50" s="40" t="s">
        <v>42</v>
      </c>
      <c r="BA50" s="40" t="s">
        <v>39</v>
      </c>
      <c r="BB50" s="35"/>
      <c r="BC50" s="35"/>
      <c r="BD50" s="40" t="s">
        <v>42</v>
      </c>
      <c r="BE50" s="40" t="s">
        <v>33</v>
      </c>
      <c r="BF50" s="35"/>
      <c r="BG50" s="35"/>
      <c r="BH50" s="40" t="s">
        <v>42</v>
      </c>
      <c r="BI50" s="40" t="s">
        <v>39</v>
      </c>
      <c r="BJ50" s="35"/>
      <c r="BK50" s="41"/>
      <c r="BL50" s="40" t="s">
        <v>43</v>
      </c>
      <c r="BM50" s="40" t="s">
        <v>44</v>
      </c>
      <c r="BN50" s="35"/>
      <c r="BO50" s="35"/>
      <c r="BP50" s="40" t="s">
        <v>45</v>
      </c>
      <c r="BQ50" s="40" t="s">
        <v>44</v>
      </c>
      <c r="BR50" s="35"/>
      <c r="BS50" s="35"/>
      <c r="BT50" s="40" t="s">
        <v>46</v>
      </c>
      <c r="BU50" s="40" t="s">
        <v>47</v>
      </c>
      <c r="BV50" s="35"/>
      <c r="BW50" s="35"/>
      <c r="BX50" s="40" t="s">
        <v>46</v>
      </c>
      <c r="BY50" s="40" t="s">
        <v>41</v>
      </c>
      <c r="BZ50" s="35"/>
      <c r="CA50" s="35"/>
      <c r="CB50" s="40" t="s">
        <v>46</v>
      </c>
      <c r="CC50" s="40" t="s">
        <v>48</v>
      </c>
      <c r="CD50" s="35"/>
      <c r="CE50" s="35"/>
      <c r="CF50" s="40" t="s">
        <v>46</v>
      </c>
      <c r="CG50" s="40" t="s">
        <v>48</v>
      </c>
      <c r="CH50" s="35"/>
      <c r="CI50" s="35"/>
      <c r="CJ50" s="40" t="s">
        <v>46</v>
      </c>
      <c r="CK50" s="40" t="s">
        <v>39</v>
      </c>
      <c r="CL50" s="35">
        <v>5</v>
      </c>
      <c r="CM50" s="35">
        <v>19.794</v>
      </c>
      <c r="CN50" s="40" t="s">
        <v>49</v>
      </c>
      <c r="CO50" s="40" t="s">
        <v>39</v>
      </c>
      <c r="CP50" s="35"/>
      <c r="CQ50" s="35"/>
      <c r="CR50" s="40" t="s">
        <v>50</v>
      </c>
      <c r="CS50" s="40" t="s">
        <v>51</v>
      </c>
      <c r="CT50" s="35"/>
      <c r="CU50" s="35"/>
      <c r="CV50" s="40" t="s">
        <v>50</v>
      </c>
      <c r="CW50" s="40" t="s">
        <v>39</v>
      </c>
      <c r="CX50" s="35">
        <v>2</v>
      </c>
      <c r="CY50" s="35">
        <v>1.843</v>
      </c>
      <c r="CZ50" s="40" t="s">
        <v>50</v>
      </c>
      <c r="DA50" s="40" t="s">
        <v>39</v>
      </c>
      <c r="DB50" s="35"/>
      <c r="DC50" s="35"/>
      <c r="DD50" s="40" t="s">
        <v>59</v>
      </c>
      <c r="DE50" s="40" t="s">
        <v>60</v>
      </c>
      <c r="DF50" s="35"/>
      <c r="DG50" s="35"/>
      <c r="DH50" s="40" t="s">
        <v>52</v>
      </c>
      <c r="DI50" s="40" t="s">
        <v>53</v>
      </c>
      <c r="DJ50" s="35"/>
      <c r="DK50" s="35"/>
      <c r="DL50" s="40" t="s">
        <v>31</v>
      </c>
      <c r="DM50" s="41"/>
    </row>
    <row r="51" spans="1:118" s="12" customFormat="1" ht="15.75" customHeight="1" x14ac:dyDescent="0.25">
      <c r="A51" s="6">
        <v>50</v>
      </c>
      <c r="B51" s="6">
        <v>1</v>
      </c>
      <c r="C51" s="9" t="s">
        <v>391</v>
      </c>
      <c r="D51" s="8" t="s">
        <v>373</v>
      </c>
      <c r="E51" s="6">
        <v>-37.21</v>
      </c>
      <c r="F51" s="6">
        <v>0</v>
      </c>
      <c r="G51" s="6">
        <v>-37.21</v>
      </c>
      <c r="H51" s="10">
        <v>53.090519999999998</v>
      </c>
      <c r="I51" s="3">
        <f t="shared" si="1"/>
        <v>15.880519999999997</v>
      </c>
      <c r="J51" s="3">
        <f t="shared" si="0"/>
        <v>0</v>
      </c>
      <c r="K51" s="3">
        <f t="shared" si="2"/>
        <v>15.880519999999997</v>
      </c>
      <c r="L51" s="1" t="s">
        <v>28</v>
      </c>
      <c r="M51" s="1" t="s">
        <v>29</v>
      </c>
      <c r="N51" s="6"/>
      <c r="O51" s="6"/>
      <c r="P51" s="1" t="s">
        <v>30</v>
      </c>
      <c r="Q51" s="1" t="s">
        <v>34</v>
      </c>
      <c r="R51" s="6"/>
      <c r="S51" s="6"/>
      <c r="T51" s="1" t="s">
        <v>30</v>
      </c>
      <c r="U51" s="1" t="s">
        <v>32</v>
      </c>
      <c r="V51" s="6"/>
      <c r="W51" s="6"/>
      <c r="X51" s="6" t="s">
        <v>30</v>
      </c>
      <c r="Y51" s="6" t="s">
        <v>33</v>
      </c>
      <c r="Z51" s="6"/>
      <c r="AA51" s="6"/>
      <c r="AB51" s="1" t="s">
        <v>30</v>
      </c>
      <c r="AC51" s="1" t="s">
        <v>34</v>
      </c>
      <c r="AD51" s="6"/>
      <c r="AE51" s="6"/>
      <c r="AF51" s="1" t="s">
        <v>35</v>
      </c>
      <c r="AG51" s="1" t="s">
        <v>29</v>
      </c>
      <c r="AH51" s="6"/>
      <c r="AI51" s="6"/>
      <c r="AJ51" s="1" t="s">
        <v>36</v>
      </c>
      <c r="AK51" s="1" t="s">
        <v>37</v>
      </c>
      <c r="AL51" s="6"/>
      <c r="AM51" s="6"/>
      <c r="AN51" s="1" t="s">
        <v>38</v>
      </c>
      <c r="AO51" s="1" t="s">
        <v>39</v>
      </c>
      <c r="AP51" s="6"/>
      <c r="AQ51" s="6"/>
      <c r="AR51" s="1" t="s">
        <v>40</v>
      </c>
      <c r="AS51" s="1" t="s">
        <v>41</v>
      </c>
      <c r="AT51" s="6"/>
      <c r="AU51" s="6"/>
      <c r="AV51" s="6"/>
      <c r="AW51" s="6"/>
      <c r="AX51" s="6"/>
      <c r="AY51" s="6"/>
      <c r="AZ51" s="1" t="s">
        <v>42</v>
      </c>
      <c r="BA51" s="1" t="s">
        <v>39</v>
      </c>
      <c r="BB51" s="6"/>
      <c r="BC51" s="6"/>
      <c r="BD51" s="1" t="s">
        <v>42</v>
      </c>
      <c r="BE51" s="1" t="s">
        <v>33</v>
      </c>
      <c r="BF51" s="6"/>
      <c r="BG51" s="6"/>
      <c r="BH51" s="1" t="s">
        <v>42</v>
      </c>
      <c r="BI51" s="1" t="s">
        <v>39</v>
      </c>
      <c r="BJ51" s="6"/>
      <c r="BK51" s="11"/>
      <c r="BL51" s="1" t="s">
        <v>43</v>
      </c>
      <c r="BM51" s="1" t="s">
        <v>44</v>
      </c>
      <c r="BN51" s="6"/>
      <c r="BO51" s="6"/>
      <c r="BP51" s="1" t="s">
        <v>45</v>
      </c>
      <c r="BQ51" s="1" t="s">
        <v>44</v>
      </c>
      <c r="BR51" s="6"/>
      <c r="BS51" s="6"/>
      <c r="BT51" s="1" t="s">
        <v>46</v>
      </c>
      <c r="BU51" s="1" t="s">
        <v>47</v>
      </c>
      <c r="BV51" s="6"/>
      <c r="BW51" s="6"/>
      <c r="BX51" s="1" t="s">
        <v>46</v>
      </c>
      <c r="BY51" s="1" t="s">
        <v>41</v>
      </c>
      <c r="BZ51" s="6"/>
      <c r="CA51" s="6"/>
      <c r="CB51" s="1" t="s">
        <v>46</v>
      </c>
      <c r="CC51" s="1" t="s">
        <v>48</v>
      </c>
      <c r="CD51" s="6"/>
      <c r="CE51" s="6"/>
      <c r="CF51" s="1" t="s">
        <v>46</v>
      </c>
      <c r="CG51" s="1" t="s">
        <v>48</v>
      </c>
      <c r="CH51" s="6"/>
      <c r="CI51" s="6"/>
      <c r="CJ51" s="1" t="s">
        <v>46</v>
      </c>
      <c r="CK51" s="1" t="s">
        <v>39</v>
      </c>
      <c r="CL51" s="6"/>
      <c r="CM51" s="6"/>
      <c r="CN51" s="1" t="s">
        <v>49</v>
      </c>
      <c r="CO51" s="1" t="s">
        <v>39</v>
      </c>
      <c r="CP51" s="6"/>
      <c r="CQ51" s="6"/>
      <c r="CR51" s="1" t="s">
        <v>50</v>
      </c>
      <c r="CS51" s="1" t="s">
        <v>51</v>
      </c>
      <c r="CT51" s="6"/>
      <c r="CU51" s="6"/>
      <c r="CV51" s="1" t="s">
        <v>50</v>
      </c>
      <c r="CW51" s="1" t="s">
        <v>39</v>
      </c>
      <c r="CX51" s="6"/>
      <c r="CY51" s="6"/>
      <c r="CZ51" s="1" t="s">
        <v>50</v>
      </c>
      <c r="DA51" s="1" t="s">
        <v>39</v>
      </c>
      <c r="DB51" s="6"/>
      <c r="DC51" s="6"/>
      <c r="DD51" s="1" t="s">
        <v>59</v>
      </c>
      <c r="DE51" s="1" t="s">
        <v>60</v>
      </c>
      <c r="DF51" s="6"/>
      <c r="DG51" s="6"/>
      <c r="DH51" s="1" t="s">
        <v>52</v>
      </c>
      <c r="DI51" s="1" t="s">
        <v>53</v>
      </c>
      <c r="DJ51" s="6"/>
      <c r="DK51" s="6"/>
      <c r="DL51" s="1" t="s">
        <v>31</v>
      </c>
      <c r="DM51" s="11"/>
    </row>
    <row r="52" spans="1:118" s="12" customFormat="1" ht="15.75" customHeight="1" x14ac:dyDescent="0.25">
      <c r="A52" s="6">
        <v>51</v>
      </c>
      <c r="B52" s="6">
        <v>1</v>
      </c>
      <c r="C52" s="9" t="s">
        <v>96</v>
      </c>
      <c r="D52" s="8" t="s">
        <v>373</v>
      </c>
      <c r="E52" s="6">
        <v>264.88600000000002</v>
      </c>
      <c r="F52" s="6">
        <v>22.114999999999998</v>
      </c>
      <c r="G52" s="6">
        <v>242.77099999999999</v>
      </c>
      <c r="H52" s="10">
        <v>147.38964000000001</v>
      </c>
      <c r="I52" s="3">
        <f t="shared" si="1"/>
        <v>390.16064</v>
      </c>
      <c r="J52" s="3">
        <f t="shared" si="0"/>
        <v>0</v>
      </c>
      <c r="K52" s="3">
        <f t="shared" si="2"/>
        <v>390.16064</v>
      </c>
      <c r="L52" s="1" t="s">
        <v>28</v>
      </c>
      <c r="M52" s="1" t="s">
        <v>29</v>
      </c>
      <c r="N52" s="6"/>
      <c r="O52" s="6"/>
      <c r="P52" s="1" t="s">
        <v>30</v>
      </c>
      <c r="Q52" s="1" t="s">
        <v>34</v>
      </c>
      <c r="R52" s="6"/>
      <c r="S52" s="6"/>
      <c r="T52" s="1" t="s">
        <v>30</v>
      </c>
      <c r="U52" s="1" t="s">
        <v>32</v>
      </c>
      <c r="V52" s="6"/>
      <c r="W52" s="6"/>
      <c r="X52" s="6" t="s">
        <v>30</v>
      </c>
      <c r="Y52" s="6" t="s">
        <v>33</v>
      </c>
      <c r="Z52" s="6"/>
      <c r="AA52" s="6"/>
      <c r="AB52" s="1" t="s">
        <v>30</v>
      </c>
      <c r="AC52" s="1" t="s">
        <v>34</v>
      </c>
      <c r="AD52" s="6"/>
      <c r="AE52" s="6"/>
      <c r="AF52" s="1" t="s">
        <v>35</v>
      </c>
      <c r="AG52" s="1" t="s">
        <v>29</v>
      </c>
      <c r="AH52" s="6"/>
      <c r="AI52" s="6"/>
      <c r="AJ52" s="1" t="s">
        <v>36</v>
      </c>
      <c r="AK52" s="1" t="s">
        <v>37</v>
      </c>
      <c r="AL52" s="6"/>
      <c r="AM52" s="6"/>
      <c r="AN52" s="1" t="s">
        <v>38</v>
      </c>
      <c r="AO52" s="1" t="s">
        <v>39</v>
      </c>
      <c r="AP52" s="6"/>
      <c r="AQ52" s="6"/>
      <c r="AR52" s="1" t="s">
        <v>40</v>
      </c>
      <c r="AS52" s="1" t="s">
        <v>41</v>
      </c>
      <c r="AT52" s="6"/>
      <c r="AU52" s="6"/>
      <c r="AV52" s="6"/>
      <c r="AW52" s="6"/>
      <c r="AX52" s="6"/>
      <c r="AY52" s="6"/>
      <c r="AZ52" s="1" t="s">
        <v>42</v>
      </c>
      <c r="BA52" s="1" t="s">
        <v>39</v>
      </c>
      <c r="BB52" s="6"/>
      <c r="BC52" s="6"/>
      <c r="BD52" s="1" t="s">
        <v>42</v>
      </c>
      <c r="BE52" s="1" t="s">
        <v>33</v>
      </c>
      <c r="BF52" s="6"/>
      <c r="BG52" s="6"/>
      <c r="BH52" s="1" t="s">
        <v>42</v>
      </c>
      <c r="BI52" s="1" t="s">
        <v>39</v>
      </c>
      <c r="BJ52" s="6"/>
      <c r="BK52" s="11"/>
      <c r="BL52" s="1" t="s">
        <v>43</v>
      </c>
      <c r="BM52" s="1" t="s">
        <v>44</v>
      </c>
      <c r="BN52" s="6"/>
      <c r="BO52" s="6"/>
      <c r="BP52" s="1" t="s">
        <v>45</v>
      </c>
      <c r="BQ52" s="1" t="s">
        <v>44</v>
      </c>
      <c r="BR52" s="6"/>
      <c r="BS52" s="6"/>
      <c r="BT52" s="1" t="s">
        <v>46</v>
      </c>
      <c r="BU52" s="1" t="s">
        <v>47</v>
      </c>
      <c r="BV52" s="6"/>
      <c r="BW52" s="6"/>
      <c r="BX52" s="1" t="s">
        <v>46</v>
      </c>
      <c r="BY52" s="1" t="s">
        <v>41</v>
      </c>
      <c r="BZ52" s="6"/>
      <c r="CA52" s="6"/>
      <c r="CB52" s="1" t="s">
        <v>46</v>
      </c>
      <c r="CC52" s="1" t="s">
        <v>48</v>
      </c>
      <c r="CD52" s="6"/>
      <c r="CE52" s="6"/>
      <c r="CF52" s="1" t="s">
        <v>46</v>
      </c>
      <c r="CG52" s="1" t="s">
        <v>48</v>
      </c>
      <c r="CH52" s="6"/>
      <c r="CI52" s="6"/>
      <c r="CJ52" s="1" t="s">
        <v>46</v>
      </c>
      <c r="CK52" s="1" t="s">
        <v>39</v>
      </c>
      <c r="CL52" s="6"/>
      <c r="CM52" s="6"/>
      <c r="CN52" s="1" t="s">
        <v>49</v>
      </c>
      <c r="CO52" s="1" t="s">
        <v>39</v>
      </c>
      <c r="CP52" s="6"/>
      <c r="CQ52" s="6"/>
      <c r="CR52" s="1" t="s">
        <v>50</v>
      </c>
      <c r="CS52" s="1" t="s">
        <v>51</v>
      </c>
      <c r="CT52" s="6"/>
      <c r="CU52" s="6"/>
      <c r="CV52" s="1" t="s">
        <v>50</v>
      </c>
      <c r="CW52" s="1" t="s">
        <v>39</v>
      </c>
      <c r="CX52" s="6"/>
      <c r="CY52" s="6"/>
      <c r="CZ52" s="1" t="s">
        <v>50</v>
      </c>
      <c r="DA52" s="1" t="s">
        <v>39</v>
      </c>
      <c r="DB52" s="6"/>
      <c r="DC52" s="6"/>
      <c r="DD52" s="1" t="s">
        <v>59</v>
      </c>
      <c r="DE52" s="1" t="s">
        <v>60</v>
      </c>
      <c r="DF52" s="6"/>
      <c r="DG52" s="6"/>
      <c r="DH52" s="1" t="s">
        <v>52</v>
      </c>
      <c r="DI52" s="1" t="s">
        <v>53</v>
      </c>
      <c r="DJ52" s="6"/>
      <c r="DK52" s="6"/>
      <c r="DL52" s="1" t="s">
        <v>31</v>
      </c>
      <c r="DM52" s="11"/>
    </row>
    <row r="53" spans="1:118" s="12" customFormat="1" ht="15.75" customHeight="1" x14ac:dyDescent="0.25">
      <c r="A53" s="6">
        <v>52</v>
      </c>
      <c r="B53" s="6">
        <v>1</v>
      </c>
      <c r="C53" s="9" t="s">
        <v>97</v>
      </c>
      <c r="D53" s="8" t="s">
        <v>373</v>
      </c>
      <c r="E53" s="6">
        <v>24.905000000000001</v>
      </c>
      <c r="F53" s="6">
        <v>4.3410000000000002</v>
      </c>
      <c r="G53" s="6">
        <v>15.46</v>
      </c>
      <c r="H53" s="10">
        <v>63.298560000000002</v>
      </c>
      <c r="I53" s="3">
        <f t="shared" si="1"/>
        <v>78.758560000000003</v>
      </c>
      <c r="J53" s="3">
        <f t="shared" si="0"/>
        <v>0</v>
      </c>
      <c r="K53" s="3">
        <f t="shared" si="2"/>
        <v>78.758560000000003</v>
      </c>
      <c r="L53" s="1" t="s">
        <v>28</v>
      </c>
      <c r="M53" s="1" t="s">
        <v>29</v>
      </c>
      <c r="N53" s="6"/>
      <c r="O53" s="6"/>
      <c r="P53" s="1" t="s">
        <v>30</v>
      </c>
      <c r="Q53" s="1" t="s">
        <v>34</v>
      </c>
      <c r="R53" s="6"/>
      <c r="S53" s="6"/>
      <c r="T53" s="1" t="s">
        <v>30</v>
      </c>
      <c r="U53" s="1" t="s">
        <v>32</v>
      </c>
      <c r="V53" s="6"/>
      <c r="W53" s="6"/>
      <c r="X53" s="6" t="s">
        <v>30</v>
      </c>
      <c r="Y53" s="6" t="s">
        <v>33</v>
      </c>
      <c r="Z53" s="6"/>
      <c r="AA53" s="6"/>
      <c r="AB53" s="1" t="s">
        <v>30</v>
      </c>
      <c r="AC53" s="1" t="s">
        <v>34</v>
      </c>
      <c r="AD53" s="6"/>
      <c r="AE53" s="6"/>
      <c r="AF53" s="1" t="s">
        <v>35</v>
      </c>
      <c r="AG53" s="1" t="s">
        <v>29</v>
      </c>
      <c r="AH53" s="6"/>
      <c r="AI53" s="6"/>
      <c r="AJ53" s="1" t="s">
        <v>36</v>
      </c>
      <c r="AK53" s="1" t="s">
        <v>37</v>
      </c>
      <c r="AL53" s="6"/>
      <c r="AM53" s="6"/>
      <c r="AN53" s="1" t="s">
        <v>38</v>
      </c>
      <c r="AO53" s="1" t="s">
        <v>39</v>
      </c>
      <c r="AP53" s="6"/>
      <c r="AQ53" s="6"/>
      <c r="AR53" s="1" t="s">
        <v>40</v>
      </c>
      <c r="AS53" s="1" t="s">
        <v>41</v>
      </c>
      <c r="AT53" s="6"/>
      <c r="AU53" s="6"/>
      <c r="AV53" s="6"/>
      <c r="AW53" s="6"/>
      <c r="AX53" s="6"/>
      <c r="AY53" s="6"/>
      <c r="AZ53" s="1" t="s">
        <v>42</v>
      </c>
      <c r="BA53" s="1" t="s">
        <v>39</v>
      </c>
      <c r="BB53" s="6"/>
      <c r="BC53" s="6"/>
      <c r="BD53" s="1" t="s">
        <v>42</v>
      </c>
      <c r="BE53" s="1" t="s">
        <v>33</v>
      </c>
      <c r="BF53" s="6"/>
      <c r="BG53" s="6"/>
      <c r="BH53" s="1" t="s">
        <v>42</v>
      </c>
      <c r="BI53" s="1" t="s">
        <v>39</v>
      </c>
      <c r="BJ53" s="6"/>
      <c r="BK53" s="11"/>
      <c r="BL53" s="1" t="s">
        <v>43</v>
      </c>
      <c r="BM53" s="1" t="s">
        <v>44</v>
      </c>
      <c r="BN53" s="6"/>
      <c r="BO53" s="6"/>
      <c r="BP53" s="1" t="s">
        <v>45</v>
      </c>
      <c r="BQ53" s="1" t="s">
        <v>44</v>
      </c>
      <c r="BR53" s="6"/>
      <c r="BS53" s="6"/>
      <c r="BT53" s="1" t="s">
        <v>46</v>
      </c>
      <c r="BU53" s="1" t="s">
        <v>47</v>
      </c>
      <c r="BV53" s="6"/>
      <c r="BW53" s="6"/>
      <c r="BX53" s="1" t="s">
        <v>46</v>
      </c>
      <c r="BY53" s="1" t="s">
        <v>41</v>
      </c>
      <c r="BZ53" s="6"/>
      <c r="CA53" s="6"/>
      <c r="CB53" s="1" t="s">
        <v>46</v>
      </c>
      <c r="CC53" s="1" t="s">
        <v>48</v>
      </c>
      <c r="CD53" s="6"/>
      <c r="CE53" s="6"/>
      <c r="CF53" s="1" t="s">
        <v>46</v>
      </c>
      <c r="CG53" s="1" t="s">
        <v>48</v>
      </c>
      <c r="CH53" s="6"/>
      <c r="CI53" s="6"/>
      <c r="CJ53" s="1" t="s">
        <v>46</v>
      </c>
      <c r="CK53" s="1" t="s">
        <v>39</v>
      </c>
      <c r="CL53" s="6"/>
      <c r="CM53" s="6"/>
      <c r="CN53" s="1" t="s">
        <v>49</v>
      </c>
      <c r="CO53" s="1" t="s">
        <v>39</v>
      </c>
      <c r="CP53" s="6"/>
      <c r="CQ53" s="6"/>
      <c r="CR53" s="1" t="s">
        <v>50</v>
      </c>
      <c r="CS53" s="1" t="s">
        <v>51</v>
      </c>
      <c r="CT53" s="6"/>
      <c r="CU53" s="6"/>
      <c r="CV53" s="1" t="s">
        <v>50</v>
      </c>
      <c r="CW53" s="1" t="s">
        <v>39</v>
      </c>
      <c r="CX53" s="6"/>
      <c r="CY53" s="6"/>
      <c r="CZ53" s="1" t="s">
        <v>50</v>
      </c>
      <c r="DA53" s="1" t="s">
        <v>39</v>
      </c>
      <c r="DB53" s="6"/>
      <c r="DC53" s="6"/>
      <c r="DD53" s="1" t="s">
        <v>59</v>
      </c>
      <c r="DE53" s="1" t="s">
        <v>60</v>
      </c>
      <c r="DF53" s="6"/>
      <c r="DG53" s="6"/>
      <c r="DH53" s="1" t="s">
        <v>52</v>
      </c>
      <c r="DI53" s="1" t="s">
        <v>53</v>
      </c>
      <c r="DJ53" s="6"/>
      <c r="DK53" s="6"/>
      <c r="DL53" s="1" t="s">
        <v>31</v>
      </c>
      <c r="DM53" s="11"/>
    </row>
    <row r="54" spans="1:118" s="12" customFormat="1" ht="15.75" customHeight="1" x14ac:dyDescent="0.25">
      <c r="A54" s="6">
        <v>53</v>
      </c>
      <c r="B54" s="6">
        <v>1</v>
      </c>
      <c r="C54" s="9" t="s">
        <v>98</v>
      </c>
      <c r="D54" s="8" t="s">
        <v>373</v>
      </c>
      <c r="E54" s="6">
        <v>-226.84800000000001</v>
      </c>
      <c r="F54" s="6">
        <v>7.6360000000000001</v>
      </c>
      <c r="G54" s="6">
        <v>-234.48400000000001</v>
      </c>
      <c r="H54" s="10">
        <v>56.1092399999999</v>
      </c>
      <c r="I54" s="3">
        <f t="shared" si="1"/>
        <v>-178.37476000000009</v>
      </c>
      <c r="J54" s="3">
        <f t="shared" si="0"/>
        <v>0</v>
      </c>
      <c r="K54" s="3">
        <f t="shared" si="2"/>
        <v>-178.37476000000009</v>
      </c>
      <c r="L54" s="1" t="s">
        <v>28</v>
      </c>
      <c r="M54" s="1" t="s">
        <v>29</v>
      </c>
      <c r="N54" s="6"/>
      <c r="O54" s="6"/>
      <c r="P54" s="1" t="s">
        <v>30</v>
      </c>
      <c r="Q54" s="1" t="s">
        <v>34</v>
      </c>
      <c r="R54" s="6"/>
      <c r="S54" s="6"/>
      <c r="T54" s="1" t="s">
        <v>30</v>
      </c>
      <c r="U54" s="1" t="s">
        <v>32</v>
      </c>
      <c r="V54" s="6"/>
      <c r="W54" s="6"/>
      <c r="X54" s="6" t="s">
        <v>30</v>
      </c>
      <c r="Y54" s="6" t="s">
        <v>33</v>
      </c>
      <c r="Z54" s="6"/>
      <c r="AA54" s="6"/>
      <c r="AB54" s="1" t="s">
        <v>30</v>
      </c>
      <c r="AC54" s="1" t="s">
        <v>34</v>
      </c>
      <c r="AD54" s="6"/>
      <c r="AE54" s="6"/>
      <c r="AF54" s="1" t="s">
        <v>35</v>
      </c>
      <c r="AG54" s="1" t="s">
        <v>29</v>
      </c>
      <c r="AH54" s="6"/>
      <c r="AI54" s="6"/>
      <c r="AJ54" s="1" t="s">
        <v>36</v>
      </c>
      <c r="AK54" s="1" t="s">
        <v>37</v>
      </c>
      <c r="AL54" s="6"/>
      <c r="AM54" s="6"/>
      <c r="AN54" s="1" t="s">
        <v>38</v>
      </c>
      <c r="AO54" s="1" t="s">
        <v>39</v>
      </c>
      <c r="AP54" s="6"/>
      <c r="AQ54" s="6"/>
      <c r="AR54" s="1" t="s">
        <v>40</v>
      </c>
      <c r="AS54" s="1" t="s">
        <v>41</v>
      </c>
      <c r="AT54" s="6"/>
      <c r="AU54" s="6"/>
      <c r="AV54" s="6"/>
      <c r="AW54" s="6"/>
      <c r="AX54" s="6"/>
      <c r="AY54" s="6"/>
      <c r="AZ54" s="1" t="s">
        <v>42</v>
      </c>
      <c r="BA54" s="1" t="s">
        <v>39</v>
      </c>
      <c r="BB54" s="6"/>
      <c r="BC54" s="6"/>
      <c r="BD54" s="1" t="s">
        <v>42</v>
      </c>
      <c r="BE54" s="1" t="s">
        <v>33</v>
      </c>
      <c r="BF54" s="6"/>
      <c r="BG54" s="6"/>
      <c r="BH54" s="1" t="s">
        <v>42</v>
      </c>
      <c r="BI54" s="1" t="s">
        <v>39</v>
      </c>
      <c r="BJ54" s="6"/>
      <c r="BK54" s="11"/>
      <c r="BL54" s="1" t="s">
        <v>43</v>
      </c>
      <c r="BM54" s="1" t="s">
        <v>44</v>
      </c>
      <c r="BN54" s="6"/>
      <c r="BO54" s="6"/>
      <c r="BP54" s="1" t="s">
        <v>45</v>
      </c>
      <c r="BQ54" s="1" t="s">
        <v>44</v>
      </c>
      <c r="BR54" s="6"/>
      <c r="BS54" s="6"/>
      <c r="BT54" s="1" t="s">
        <v>46</v>
      </c>
      <c r="BU54" s="1" t="s">
        <v>47</v>
      </c>
      <c r="BV54" s="6"/>
      <c r="BW54" s="6"/>
      <c r="BX54" s="1" t="s">
        <v>46</v>
      </c>
      <c r="BY54" s="1" t="s">
        <v>41</v>
      </c>
      <c r="BZ54" s="6"/>
      <c r="CA54" s="6"/>
      <c r="CB54" s="1" t="s">
        <v>46</v>
      </c>
      <c r="CC54" s="1" t="s">
        <v>48</v>
      </c>
      <c r="CD54" s="6"/>
      <c r="CE54" s="6"/>
      <c r="CF54" s="1" t="s">
        <v>46</v>
      </c>
      <c r="CG54" s="1" t="s">
        <v>48</v>
      </c>
      <c r="CH54" s="6"/>
      <c r="CI54" s="6"/>
      <c r="CJ54" s="1" t="s">
        <v>46</v>
      </c>
      <c r="CK54" s="1" t="s">
        <v>39</v>
      </c>
      <c r="CL54" s="6"/>
      <c r="CM54" s="6"/>
      <c r="CN54" s="1" t="s">
        <v>49</v>
      </c>
      <c r="CO54" s="1" t="s">
        <v>39</v>
      </c>
      <c r="CP54" s="6"/>
      <c r="CQ54" s="6"/>
      <c r="CR54" s="1" t="s">
        <v>50</v>
      </c>
      <c r="CS54" s="1" t="s">
        <v>51</v>
      </c>
      <c r="CT54" s="6"/>
      <c r="CU54" s="6"/>
      <c r="CV54" s="1" t="s">
        <v>50</v>
      </c>
      <c r="CW54" s="1" t="s">
        <v>39</v>
      </c>
      <c r="CX54" s="6"/>
      <c r="CY54" s="6"/>
      <c r="CZ54" s="1" t="s">
        <v>50</v>
      </c>
      <c r="DA54" s="1" t="s">
        <v>39</v>
      </c>
      <c r="DB54" s="6"/>
      <c r="DC54" s="6"/>
      <c r="DD54" s="1" t="s">
        <v>59</v>
      </c>
      <c r="DE54" s="1" t="s">
        <v>60</v>
      </c>
      <c r="DF54" s="6"/>
      <c r="DG54" s="6"/>
      <c r="DH54" s="1" t="s">
        <v>52</v>
      </c>
      <c r="DI54" s="1" t="s">
        <v>53</v>
      </c>
      <c r="DJ54" s="6"/>
      <c r="DK54" s="6"/>
      <c r="DL54" s="1" t="s">
        <v>31</v>
      </c>
      <c r="DM54" s="11"/>
    </row>
    <row r="55" spans="1:118" s="12" customFormat="1" ht="15.75" customHeight="1" x14ac:dyDescent="0.25">
      <c r="A55" s="6">
        <v>54</v>
      </c>
      <c r="B55" s="6">
        <v>1</v>
      </c>
      <c r="C55" s="9" t="s">
        <v>392</v>
      </c>
      <c r="D55" s="8" t="s">
        <v>373</v>
      </c>
      <c r="E55" s="6">
        <v>206.881</v>
      </c>
      <c r="F55" s="6">
        <v>11.372</v>
      </c>
      <c r="G55" s="6">
        <v>195.50899999999999</v>
      </c>
      <c r="H55" s="10">
        <v>65.545320000000004</v>
      </c>
      <c r="I55" s="3">
        <f t="shared" si="1"/>
        <v>261.05431999999996</v>
      </c>
      <c r="J55" s="3">
        <f t="shared" si="0"/>
        <v>0</v>
      </c>
      <c r="K55" s="3">
        <f t="shared" si="2"/>
        <v>261.05431999999996</v>
      </c>
      <c r="L55" s="1" t="s">
        <v>28</v>
      </c>
      <c r="M55" s="1" t="s">
        <v>29</v>
      </c>
      <c r="N55" s="6"/>
      <c r="O55" s="6"/>
      <c r="P55" s="1" t="s">
        <v>30</v>
      </c>
      <c r="Q55" s="1" t="s">
        <v>34</v>
      </c>
      <c r="R55" s="6"/>
      <c r="S55" s="6"/>
      <c r="T55" s="1" t="s">
        <v>30</v>
      </c>
      <c r="U55" s="1" t="s">
        <v>32</v>
      </c>
      <c r="V55" s="6"/>
      <c r="W55" s="6"/>
      <c r="X55" s="6" t="s">
        <v>30</v>
      </c>
      <c r="Y55" s="6" t="s">
        <v>33</v>
      </c>
      <c r="Z55" s="6"/>
      <c r="AA55" s="6"/>
      <c r="AB55" s="1" t="s">
        <v>30</v>
      </c>
      <c r="AC55" s="1" t="s">
        <v>34</v>
      </c>
      <c r="AD55" s="6"/>
      <c r="AE55" s="6"/>
      <c r="AF55" s="1" t="s">
        <v>35</v>
      </c>
      <c r="AG55" s="1" t="s">
        <v>29</v>
      </c>
      <c r="AH55" s="6"/>
      <c r="AI55" s="6"/>
      <c r="AJ55" s="1" t="s">
        <v>36</v>
      </c>
      <c r="AK55" s="1" t="s">
        <v>37</v>
      </c>
      <c r="AL55" s="6"/>
      <c r="AM55" s="6"/>
      <c r="AN55" s="1" t="s">
        <v>38</v>
      </c>
      <c r="AO55" s="1" t="s">
        <v>39</v>
      </c>
      <c r="AP55" s="6"/>
      <c r="AQ55" s="6"/>
      <c r="AR55" s="1" t="s">
        <v>40</v>
      </c>
      <c r="AS55" s="1" t="s">
        <v>41</v>
      </c>
      <c r="AT55" s="6"/>
      <c r="AU55" s="6"/>
      <c r="AV55" s="6"/>
      <c r="AW55" s="6"/>
      <c r="AX55" s="6"/>
      <c r="AY55" s="6"/>
      <c r="AZ55" s="1" t="s">
        <v>42</v>
      </c>
      <c r="BA55" s="1" t="s">
        <v>39</v>
      </c>
      <c r="BB55" s="6"/>
      <c r="BC55" s="6"/>
      <c r="BD55" s="1" t="s">
        <v>42</v>
      </c>
      <c r="BE55" s="1" t="s">
        <v>33</v>
      </c>
      <c r="BF55" s="6"/>
      <c r="BG55" s="6"/>
      <c r="BH55" s="1" t="s">
        <v>42</v>
      </c>
      <c r="BI55" s="1" t="s">
        <v>39</v>
      </c>
      <c r="BJ55" s="6"/>
      <c r="BK55" s="11"/>
      <c r="BL55" s="1" t="s">
        <v>43</v>
      </c>
      <c r="BM55" s="1" t="s">
        <v>44</v>
      </c>
      <c r="BN55" s="6"/>
      <c r="BO55" s="6"/>
      <c r="BP55" s="1" t="s">
        <v>45</v>
      </c>
      <c r="BQ55" s="1" t="s">
        <v>44</v>
      </c>
      <c r="BR55" s="6"/>
      <c r="BS55" s="6"/>
      <c r="BT55" s="1" t="s">
        <v>46</v>
      </c>
      <c r="BU55" s="1" t="s">
        <v>47</v>
      </c>
      <c r="BV55" s="6"/>
      <c r="BW55" s="6"/>
      <c r="BX55" s="1" t="s">
        <v>46</v>
      </c>
      <c r="BY55" s="1" t="s">
        <v>41</v>
      </c>
      <c r="BZ55" s="6"/>
      <c r="CA55" s="6"/>
      <c r="CB55" s="1" t="s">
        <v>46</v>
      </c>
      <c r="CC55" s="1" t="s">
        <v>48</v>
      </c>
      <c r="CD55" s="6"/>
      <c r="CE55" s="6"/>
      <c r="CF55" s="1" t="s">
        <v>46</v>
      </c>
      <c r="CG55" s="1" t="s">
        <v>48</v>
      </c>
      <c r="CH55" s="6"/>
      <c r="CI55" s="6"/>
      <c r="CJ55" s="1" t="s">
        <v>46</v>
      </c>
      <c r="CK55" s="1" t="s">
        <v>39</v>
      </c>
      <c r="CL55" s="6"/>
      <c r="CM55" s="6"/>
      <c r="CN55" s="1" t="s">
        <v>49</v>
      </c>
      <c r="CO55" s="1" t="s">
        <v>39</v>
      </c>
      <c r="CP55" s="6"/>
      <c r="CQ55" s="6"/>
      <c r="CR55" s="1" t="s">
        <v>50</v>
      </c>
      <c r="CS55" s="1" t="s">
        <v>51</v>
      </c>
      <c r="CT55" s="6"/>
      <c r="CU55" s="6"/>
      <c r="CV55" s="1" t="s">
        <v>50</v>
      </c>
      <c r="CW55" s="1" t="s">
        <v>39</v>
      </c>
      <c r="CX55" s="6"/>
      <c r="CY55" s="6"/>
      <c r="CZ55" s="1" t="s">
        <v>50</v>
      </c>
      <c r="DA55" s="1" t="s">
        <v>39</v>
      </c>
      <c r="DB55" s="6"/>
      <c r="DC55" s="6"/>
      <c r="DD55" s="1" t="s">
        <v>59</v>
      </c>
      <c r="DE55" s="1" t="s">
        <v>60</v>
      </c>
      <c r="DF55" s="6"/>
      <c r="DG55" s="6"/>
      <c r="DH55" s="1" t="s">
        <v>52</v>
      </c>
      <c r="DI55" s="1" t="s">
        <v>53</v>
      </c>
      <c r="DJ55" s="6"/>
      <c r="DK55" s="6"/>
      <c r="DL55" s="1" t="s">
        <v>31</v>
      </c>
      <c r="DM55" s="11"/>
    </row>
    <row r="56" spans="1:118" s="12" customFormat="1" ht="15.75" customHeight="1" x14ac:dyDescent="0.25">
      <c r="A56" s="6">
        <v>55</v>
      </c>
      <c r="B56" s="6">
        <v>1</v>
      </c>
      <c r="C56" s="9" t="s">
        <v>393</v>
      </c>
      <c r="D56" s="8" t="s">
        <v>373</v>
      </c>
      <c r="E56" s="6">
        <v>148.327</v>
      </c>
      <c r="F56" s="6">
        <v>0</v>
      </c>
      <c r="G56" s="6">
        <v>148.327</v>
      </c>
      <c r="H56" s="10">
        <v>44.677680000000002</v>
      </c>
      <c r="I56" s="3">
        <f t="shared" si="1"/>
        <v>193.00468000000001</v>
      </c>
      <c r="J56" s="3">
        <f t="shared" si="0"/>
        <v>0</v>
      </c>
      <c r="K56" s="3">
        <f t="shared" si="2"/>
        <v>193.00468000000001</v>
      </c>
      <c r="L56" s="1" t="s">
        <v>28</v>
      </c>
      <c r="M56" s="1" t="s">
        <v>29</v>
      </c>
      <c r="N56" s="6"/>
      <c r="O56" s="6"/>
      <c r="P56" s="1" t="s">
        <v>30</v>
      </c>
      <c r="Q56" s="1" t="s">
        <v>34</v>
      </c>
      <c r="R56" s="6"/>
      <c r="S56" s="6"/>
      <c r="T56" s="1" t="s">
        <v>30</v>
      </c>
      <c r="U56" s="1" t="s">
        <v>32</v>
      </c>
      <c r="V56" s="6"/>
      <c r="W56" s="6"/>
      <c r="X56" s="6" t="s">
        <v>30</v>
      </c>
      <c r="Y56" s="6" t="s">
        <v>33</v>
      </c>
      <c r="Z56" s="6"/>
      <c r="AA56" s="6"/>
      <c r="AB56" s="1" t="s">
        <v>30</v>
      </c>
      <c r="AC56" s="1" t="s">
        <v>34</v>
      </c>
      <c r="AD56" s="6"/>
      <c r="AE56" s="6"/>
      <c r="AF56" s="1" t="s">
        <v>35</v>
      </c>
      <c r="AG56" s="1" t="s">
        <v>29</v>
      </c>
      <c r="AH56" s="6"/>
      <c r="AI56" s="6"/>
      <c r="AJ56" s="1" t="s">
        <v>36</v>
      </c>
      <c r="AK56" s="1" t="s">
        <v>37</v>
      </c>
      <c r="AL56" s="6"/>
      <c r="AM56" s="6"/>
      <c r="AN56" s="1" t="s">
        <v>38</v>
      </c>
      <c r="AO56" s="1" t="s">
        <v>39</v>
      </c>
      <c r="AP56" s="6"/>
      <c r="AQ56" s="6"/>
      <c r="AR56" s="1" t="s">
        <v>40</v>
      </c>
      <c r="AS56" s="1" t="s">
        <v>41</v>
      </c>
      <c r="AT56" s="6"/>
      <c r="AU56" s="6"/>
      <c r="AV56" s="6"/>
      <c r="AW56" s="6"/>
      <c r="AX56" s="6"/>
      <c r="AY56" s="6"/>
      <c r="AZ56" s="1" t="s">
        <v>42</v>
      </c>
      <c r="BA56" s="1" t="s">
        <v>39</v>
      </c>
      <c r="BB56" s="6"/>
      <c r="BC56" s="6"/>
      <c r="BD56" s="1" t="s">
        <v>42</v>
      </c>
      <c r="BE56" s="1" t="s">
        <v>33</v>
      </c>
      <c r="BF56" s="6"/>
      <c r="BG56" s="6"/>
      <c r="BH56" s="1" t="s">
        <v>42</v>
      </c>
      <c r="BI56" s="1" t="s">
        <v>39</v>
      </c>
      <c r="BJ56" s="6"/>
      <c r="BK56" s="11"/>
      <c r="BL56" s="1" t="s">
        <v>43</v>
      </c>
      <c r="BM56" s="1" t="s">
        <v>44</v>
      </c>
      <c r="BN56" s="6"/>
      <c r="BO56" s="6"/>
      <c r="BP56" s="1" t="s">
        <v>45</v>
      </c>
      <c r="BQ56" s="1" t="s">
        <v>44</v>
      </c>
      <c r="BR56" s="6"/>
      <c r="BS56" s="6"/>
      <c r="BT56" s="1" t="s">
        <v>46</v>
      </c>
      <c r="BU56" s="1" t="s">
        <v>47</v>
      </c>
      <c r="BV56" s="6"/>
      <c r="BW56" s="6"/>
      <c r="BX56" s="1" t="s">
        <v>46</v>
      </c>
      <c r="BY56" s="1" t="s">
        <v>41</v>
      </c>
      <c r="BZ56" s="6"/>
      <c r="CA56" s="6"/>
      <c r="CB56" s="1" t="s">
        <v>46</v>
      </c>
      <c r="CC56" s="1" t="s">
        <v>48</v>
      </c>
      <c r="CD56" s="6"/>
      <c r="CE56" s="6"/>
      <c r="CF56" s="1" t="s">
        <v>46</v>
      </c>
      <c r="CG56" s="1" t="s">
        <v>48</v>
      </c>
      <c r="CH56" s="6"/>
      <c r="CI56" s="6"/>
      <c r="CJ56" s="1" t="s">
        <v>46</v>
      </c>
      <c r="CK56" s="1" t="s">
        <v>39</v>
      </c>
      <c r="CL56" s="6"/>
      <c r="CM56" s="6"/>
      <c r="CN56" s="1" t="s">
        <v>49</v>
      </c>
      <c r="CO56" s="1" t="s">
        <v>39</v>
      </c>
      <c r="CP56" s="6"/>
      <c r="CQ56" s="6"/>
      <c r="CR56" s="1" t="s">
        <v>50</v>
      </c>
      <c r="CS56" s="1" t="s">
        <v>51</v>
      </c>
      <c r="CT56" s="6"/>
      <c r="CU56" s="6"/>
      <c r="CV56" s="1" t="s">
        <v>50</v>
      </c>
      <c r="CW56" s="1" t="s">
        <v>39</v>
      </c>
      <c r="CX56" s="6"/>
      <c r="CY56" s="6"/>
      <c r="CZ56" s="1" t="s">
        <v>50</v>
      </c>
      <c r="DA56" s="1" t="s">
        <v>39</v>
      </c>
      <c r="DB56" s="6"/>
      <c r="DC56" s="6"/>
      <c r="DD56" s="1" t="s">
        <v>59</v>
      </c>
      <c r="DE56" s="1" t="s">
        <v>60</v>
      </c>
      <c r="DF56" s="6"/>
      <c r="DG56" s="6"/>
      <c r="DH56" s="1" t="s">
        <v>52</v>
      </c>
      <c r="DI56" s="1" t="s">
        <v>53</v>
      </c>
      <c r="DJ56" s="6"/>
      <c r="DK56" s="6"/>
      <c r="DL56" s="1" t="s">
        <v>31</v>
      </c>
      <c r="DM56" s="11"/>
    </row>
    <row r="57" spans="1:118" s="12" customFormat="1" ht="15.75" customHeight="1" x14ac:dyDescent="0.25">
      <c r="A57" s="6">
        <v>56</v>
      </c>
      <c r="B57" s="6">
        <v>1</v>
      </c>
      <c r="C57" s="9" t="s">
        <v>99</v>
      </c>
      <c r="D57" s="8" t="s">
        <v>373</v>
      </c>
      <c r="E57" s="6">
        <v>-12.785</v>
      </c>
      <c r="F57" s="6">
        <v>0</v>
      </c>
      <c r="G57" s="6">
        <v>-15.952999999999999</v>
      </c>
      <c r="H57" s="10">
        <v>29.043600000000001</v>
      </c>
      <c r="I57" s="3">
        <f t="shared" si="1"/>
        <v>13.090600000000002</v>
      </c>
      <c r="J57" s="3">
        <f t="shared" si="0"/>
        <v>0</v>
      </c>
      <c r="K57" s="3">
        <f t="shared" si="2"/>
        <v>13.090600000000002</v>
      </c>
      <c r="L57" s="1" t="s">
        <v>28</v>
      </c>
      <c r="M57" s="1" t="s">
        <v>29</v>
      </c>
      <c r="N57" s="6"/>
      <c r="O57" s="6"/>
      <c r="P57" s="1" t="s">
        <v>30</v>
      </c>
      <c r="Q57" s="1" t="s">
        <v>34</v>
      </c>
      <c r="R57" s="6"/>
      <c r="S57" s="6"/>
      <c r="T57" s="1" t="s">
        <v>30</v>
      </c>
      <c r="U57" s="1" t="s">
        <v>32</v>
      </c>
      <c r="V57" s="6"/>
      <c r="W57" s="6"/>
      <c r="X57" s="6" t="s">
        <v>30</v>
      </c>
      <c r="Y57" s="6" t="s">
        <v>33</v>
      </c>
      <c r="Z57" s="6"/>
      <c r="AA57" s="6"/>
      <c r="AB57" s="1" t="s">
        <v>30</v>
      </c>
      <c r="AC57" s="1" t="s">
        <v>34</v>
      </c>
      <c r="AD57" s="6"/>
      <c r="AE57" s="6"/>
      <c r="AF57" s="1" t="s">
        <v>35</v>
      </c>
      <c r="AG57" s="1" t="s">
        <v>29</v>
      </c>
      <c r="AH57" s="6"/>
      <c r="AI57" s="6"/>
      <c r="AJ57" s="1" t="s">
        <v>36</v>
      </c>
      <c r="AK57" s="1" t="s">
        <v>37</v>
      </c>
      <c r="AL57" s="6"/>
      <c r="AM57" s="6"/>
      <c r="AN57" s="1" t="s">
        <v>38</v>
      </c>
      <c r="AO57" s="1" t="s">
        <v>39</v>
      </c>
      <c r="AP57" s="6"/>
      <c r="AQ57" s="6"/>
      <c r="AR57" s="1" t="s">
        <v>40</v>
      </c>
      <c r="AS57" s="1" t="s">
        <v>41</v>
      </c>
      <c r="AT57" s="6"/>
      <c r="AU57" s="6"/>
      <c r="AV57" s="6"/>
      <c r="AW57" s="6"/>
      <c r="AX57" s="6"/>
      <c r="AY57" s="6"/>
      <c r="AZ57" s="1" t="s">
        <v>42</v>
      </c>
      <c r="BA57" s="1" t="s">
        <v>39</v>
      </c>
      <c r="BB57" s="6"/>
      <c r="BC57" s="6"/>
      <c r="BD57" s="1" t="s">
        <v>42</v>
      </c>
      <c r="BE57" s="1" t="s">
        <v>33</v>
      </c>
      <c r="BF57" s="6"/>
      <c r="BG57" s="6"/>
      <c r="BH57" s="1" t="s">
        <v>42</v>
      </c>
      <c r="BI57" s="1" t="s">
        <v>39</v>
      </c>
      <c r="BJ57" s="6"/>
      <c r="BK57" s="11"/>
      <c r="BL57" s="1" t="s">
        <v>43</v>
      </c>
      <c r="BM57" s="1" t="s">
        <v>44</v>
      </c>
      <c r="BN57" s="6"/>
      <c r="BO57" s="6"/>
      <c r="BP57" s="1" t="s">
        <v>45</v>
      </c>
      <c r="BQ57" s="1" t="s">
        <v>44</v>
      </c>
      <c r="BR57" s="6"/>
      <c r="BS57" s="6"/>
      <c r="BT57" s="1" t="s">
        <v>46</v>
      </c>
      <c r="BU57" s="1" t="s">
        <v>47</v>
      </c>
      <c r="BV57" s="6"/>
      <c r="BW57" s="6"/>
      <c r="BX57" s="1" t="s">
        <v>46</v>
      </c>
      <c r="BY57" s="1" t="s">
        <v>41</v>
      </c>
      <c r="BZ57" s="6"/>
      <c r="CA57" s="6"/>
      <c r="CB57" s="1" t="s">
        <v>46</v>
      </c>
      <c r="CC57" s="1" t="s">
        <v>48</v>
      </c>
      <c r="CD57" s="6"/>
      <c r="CE57" s="6"/>
      <c r="CF57" s="1" t="s">
        <v>46</v>
      </c>
      <c r="CG57" s="1" t="s">
        <v>48</v>
      </c>
      <c r="CH57" s="6"/>
      <c r="CI57" s="6"/>
      <c r="CJ57" s="1" t="s">
        <v>46</v>
      </c>
      <c r="CK57" s="1" t="s">
        <v>39</v>
      </c>
      <c r="CL57" s="6"/>
      <c r="CM57" s="6"/>
      <c r="CN57" s="1" t="s">
        <v>49</v>
      </c>
      <c r="CO57" s="1" t="s">
        <v>39</v>
      </c>
      <c r="CP57" s="6"/>
      <c r="CQ57" s="6"/>
      <c r="CR57" s="1" t="s">
        <v>50</v>
      </c>
      <c r="CS57" s="1" t="s">
        <v>51</v>
      </c>
      <c r="CT57" s="6"/>
      <c r="CU57" s="6"/>
      <c r="CV57" s="1" t="s">
        <v>50</v>
      </c>
      <c r="CW57" s="1" t="s">
        <v>39</v>
      </c>
      <c r="CX57" s="6"/>
      <c r="CY57" s="6"/>
      <c r="CZ57" s="1" t="s">
        <v>50</v>
      </c>
      <c r="DA57" s="1" t="s">
        <v>39</v>
      </c>
      <c r="DB57" s="6"/>
      <c r="DC57" s="6"/>
      <c r="DD57" s="1" t="s">
        <v>59</v>
      </c>
      <c r="DE57" s="1" t="s">
        <v>60</v>
      </c>
      <c r="DF57" s="6"/>
      <c r="DG57" s="6"/>
      <c r="DH57" s="1" t="s">
        <v>52</v>
      </c>
      <c r="DI57" s="1" t="s">
        <v>53</v>
      </c>
      <c r="DJ57" s="6"/>
      <c r="DK57" s="6"/>
      <c r="DL57" s="1" t="s">
        <v>31</v>
      </c>
      <c r="DM57" s="11"/>
    </row>
    <row r="58" spans="1:118" s="12" customFormat="1" ht="15.75" customHeight="1" x14ac:dyDescent="0.25">
      <c r="A58" s="6">
        <v>57</v>
      </c>
      <c r="B58" s="6">
        <v>1</v>
      </c>
      <c r="C58" s="9" t="s">
        <v>100</v>
      </c>
      <c r="D58" s="8" t="s">
        <v>373</v>
      </c>
      <c r="E58" s="6">
        <v>183.471</v>
      </c>
      <c r="F58" s="6">
        <v>4.3710000000000004</v>
      </c>
      <c r="G58" s="6">
        <v>163.39599999999999</v>
      </c>
      <c r="H58" s="10">
        <v>156.27251999999999</v>
      </c>
      <c r="I58" s="3">
        <f t="shared" si="1"/>
        <v>319.66851999999994</v>
      </c>
      <c r="J58" s="3">
        <f t="shared" si="0"/>
        <v>0</v>
      </c>
      <c r="K58" s="3">
        <f t="shared" si="2"/>
        <v>319.66851999999994</v>
      </c>
      <c r="L58" s="1" t="s">
        <v>28</v>
      </c>
      <c r="M58" s="1" t="s">
        <v>29</v>
      </c>
      <c r="N58" s="6"/>
      <c r="O58" s="6"/>
      <c r="P58" s="1" t="s">
        <v>30</v>
      </c>
      <c r="Q58" s="1" t="s">
        <v>34</v>
      </c>
      <c r="R58" s="6"/>
      <c r="S58" s="6"/>
      <c r="T58" s="1" t="s">
        <v>30</v>
      </c>
      <c r="U58" s="1" t="s">
        <v>32</v>
      </c>
      <c r="V58" s="6"/>
      <c r="W58" s="6"/>
      <c r="X58" s="6" t="s">
        <v>30</v>
      </c>
      <c r="Y58" s="6" t="s">
        <v>33</v>
      </c>
      <c r="Z58" s="6"/>
      <c r="AA58" s="6"/>
      <c r="AB58" s="1" t="s">
        <v>30</v>
      </c>
      <c r="AC58" s="1" t="s">
        <v>34</v>
      </c>
      <c r="AD58" s="6"/>
      <c r="AE58" s="6"/>
      <c r="AF58" s="1" t="s">
        <v>35</v>
      </c>
      <c r="AG58" s="1" t="s">
        <v>29</v>
      </c>
      <c r="AH58" s="6"/>
      <c r="AI58" s="6"/>
      <c r="AJ58" s="1" t="s">
        <v>36</v>
      </c>
      <c r="AK58" s="1" t="s">
        <v>37</v>
      </c>
      <c r="AL58" s="6"/>
      <c r="AM58" s="6"/>
      <c r="AN58" s="1" t="s">
        <v>38</v>
      </c>
      <c r="AO58" s="1" t="s">
        <v>39</v>
      </c>
      <c r="AP58" s="6"/>
      <c r="AQ58" s="6"/>
      <c r="AR58" s="1" t="s">
        <v>40</v>
      </c>
      <c r="AS58" s="1" t="s">
        <v>41</v>
      </c>
      <c r="AT58" s="6"/>
      <c r="AU58" s="6"/>
      <c r="AV58" s="6"/>
      <c r="AW58" s="6"/>
      <c r="AX58" s="6"/>
      <c r="AY58" s="6"/>
      <c r="AZ58" s="1" t="s">
        <v>42</v>
      </c>
      <c r="BA58" s="1" t="s">
        <v>39</v>
      </c>
      <c r="BB58" s="6"/>
      <c r="BC58" s="6"/>
      <c r="BD58" s="1" t="s">
        <v>42</v>
      </c>
      <c r="BE58" s="1" t="s">
        <v>33</v>
      </c>
      <c r="BF58" s="6"/>
      <c r="BG58" s="6"/>
      <c r="BH58" s="1" t="s">
        <v>42</v>
      </c>
      <c r="BI58" s="1" t="s">
        <v>39</v>
      </c>
      <c r="BJ58" s="6"/>
      <c r="BK58" s="11"/>
      <c r="BL58" s="1" t="s">
        <v>43</v>
      </c>
      <c r="BM58" s="1" t="s">
        <v>44</v>
      </c>
      <c r="BN58" s="6"/>
      <c r="BO58" s="6"/>
      <c r="BP58" s="1" t="s">
        <v>45</v>
      </c>
      <c r="BQ58" s="1" t="s">
        <v>44</v>
      </c>
      <c r="BR58" s="6"/>
      <c r="BS58" s="6"/>
      <c r="BT58" s="1" t="s">
        <v>46</v>
      </c>
      <c r="BU58" s="1" t="s">
        <v>47</v>
      </c>
      <c r="BV58" s="6"/>
      <c r="BW58" s="6"/>
      <c r="BX58" s="1" t="s">
        <v>46</v>
      </c>
      <c r="BY58" s="1" t="s">
        <v>41</v>
      </c>
      <c r="BZ58" s="6"/>
      <c r="CA58" s="6"/>
      <c r="CB58" s="1" t="s">
        <v>46</v>
      </c>
      <c r="CC58" s="1" t="s">
        <v>48</v>
      </c>
      <c r="CD58" s="6"/>
      <c r="CE58" s="6"/>
      <c r="CF58" s="1" t="s">
        <v>46</v>
      </c>
      <c r="CG58" s="1" t="s">
        <v>48</v>
      </c>
      <c r="CH58" s="6"/>
      <c r="CI58" s="6"/>
      <c r="CJ58" s="1" t="s">
        <v>46</v>
      </c>
      <c r="CK58" s="1" t="s">
        <v>39</v>
      </c>
      <c r="CL58" s="6"/>
      <c r="CM58" s="6"/>
      <c r="CN58" s="1" t="s">
        <v>49</v>
      </c>
      <c r="CO58" s="1" t="s">
        <v>39</v>
      </c>
      <c r="CP58" s="6"/>
      <c r="CQ58" s="6"/>
      <c r="CR58" s="1" t="s">
        <v>50</v>
      </c>
      <c r="CS58" s="1" t="s">
        <v>51</v>
      </c>
      <c r="CT58" s="6"/>
      <c r="CU58" s="6"/>
      <c r="CV58" s="1" t="s">
        <v>50</v>
      </c>
      <c r="CW58" s="1" t="s">
        <v>39</v>
      </c>
      <c r="CX58" s="6"/>
      <c r="CY58" s="6"/>
      <c r="CZ58" s="1" t="s">
        <v>50</v>
      </c>
      <c r="DA58" s="1" t="s">
        <v>39</v>
      </c>
      <c r="DB58" s="6"/>
      <c r="DC58" s="6"/>
      <c r="DD58" s="1" t="s">
        <v>59</v>
      </c>
      <c r="DE58" s="1" t="s">
        <v>60</v>
      </c>
      <c r="DF58" s="6"/>
      <c r="DG58" s="6"/>
      <c r="DH58" s="1" t="s">
        <v>52</v>
      </c>
      <c r="DI58" s="1" t="s">
        <v>53</v>
      </c>
      <c r="DJ58" s="6"/>
      <c r="DK58" s="6"/>
      <c r="DL58" s="1" t="s">
        <v>31</v>
      </c>
      <c r="DM58" s="11"/>
    </row>
    <row r="59" spans="1:118" s="12" customFormat="1" ht="15.75" customHeight="1" x14ac:dyDescent="0.25">
      <c r="A59" s="6">
        <v>58</v>
      </c>
      <c r="B59" s="6">
        <v>1</v>
      </c>
      <c r="C59" s="9" t="s">
        <v>101</v>
      </c>
      <c r="D59" s="8" t="s">
        <v>373</v>
      </c>
      <c r="E59" s="6">
        <v>98.180999999999997</v>
      </c>
      <c r="F59" s="6">
        <v>408.80200000000002</v>
      </c>
      <c r="G59" s="6">
        <v>-312.45600000000002</v>
      </c>
      <c r="H59" s="10">
        <v>135.94667999999999</v>
      </c>
      <c r="I59" s="3">
        <f t="shared" si="1"/>
        <v>-176.50932000000003</v>
      </c>
      <c r="J59" s="3">
        <f t="shared" si="0"/>
        <v>0</v>
      </c>
      <c r="K59" s="3">
        <f t="shared" si="2"/>
        <v>-176.50932000000003</v>
      </c>
      <c r="L59" s="1" t="s">
        <v>28</v>
      </c>
      <c r="M59" s="1" t="s">
        <v>29</v>
      </c>
      <c r="N59" s="6"/>
      <c r="O59" s="6"/>
      <c r="P59" s="1" t="s">
        <v>30</v>
      </c>
      <c r="Q59" s="1" t="s">
        <v>34</v>
      </c>
      <c r="R59" s="6"/>
      <c r="S59" s="6"/>
      <c r="T59" s="1" t="s">
        <v>30</v>
      </c>
      <c r="U59" s="1" t="s">
        <v>32</v>
      </c>
      <c r="V59" s="6"/>
      <c r="W59" s="6"/>
      <c r="X59" s="6" t="s">
        <v>30</v>
      </c>
      <c r="Y59" s="6" t="s">
        <v>33</v>
      </c>
      <c r="Z59" s="6"/>
      <c r="AA59" s="6"/>
      <c r="AB59" s="1" t="s">
        <v>30</v>
      </c>
      <c r="AC59" s="1" t="s">
        <v>34</v>
      </c>
      <c r="AD59" s="6"/>
      <c r="AE59" s="6"/>
      <c r="AF59" s="1" t="s">
        <v>35</v>
      </c>
      <c r="AG59" s="1" t="s">
        <v>29</v>
      </c>
      <c r="AH59" s="6"/>
      <c r="AI59" s="6"/>
      <c r="AJ59" s="1" t="s">
        <v>36</v>
      </c>
      <c r="AK59" s="1" t="s">
        <v>37</v>
      </c>
      <c r="AL59" s="6"/>
      <c r="AM59" s="6"/>
      <c r="AN59" s="1" t="s">
        <v>38</v>
      </c>
      <c r="AO59" s="1" t="s">
        <v>39</v>
      </c>
      <c r="AP59" s="6"/>
      <c r="AQ59" s="6"/>
      <c r="AR59" s="1" t="s">
        <v>40</v>
      </c>
      <c r="AS59" s="1" t="s">
        <v>41</v>
      </c>
      <c r="AT59" s="6"/>
      <c r="AU59" s="6"/>
      <c r="AV59" s="6"/>
      <c r="AW59" s="6"/>
      <c r="AX59" s="6"/>
      <c r="AY59" s="6"/>
      <c r="AZ59" s="1" t="s">
        <v>42</v>
      </c>
      <c r="BA59" s="1" t="s">
        <v>39</v>
      </c>
      <c r="BB59" s="6"/>
      <c r="BC59" s="6"/>
      <c r="BD59" s="1" t="s">
        <v>42</v>
      </c>
      <c r="BE59" s="1" t="s">
        <v>33</v>
      </c>
      <c r="BF59" s="6"/>
      <c r="BG59" s="6"/>
      <c r="BH59" s="1" t="s">
        <v>42</v>
      </c>
      <c r="BI59" s="1" t="s">
        <v>39</v>
      </c>
      <c r="BJ59" s="6"/>
      <c r="BK59" s="11"/>
      <c r="BL59" s="1" t="s">
        <v>43</v>
      </c>
      <c r="BM59" s="1" t="s">
        <v>44</v>
      </c>
      <c r="BN59" s="6"/>
      <c r="BO59" s="6"/>
      <c r="BP59" s="1" t="s">
        <v>45</v>
      </c>
      <c r="BQ59" s="1" t="s">
        <v>44</v>
      </c>
      <c r="BR59" s="6"/>
      <c r="BS59" s="6"/>
      <c r="BT59" s="1" t="s">
        <v>46</v>
      </c>
      <c r="BU59" s="1" t="s">
        <v>47</v>
      </c>
      <c r="BV59" s="6"/>
      <c r="BW59" s="6"/>
      <c r="BX59" s="1" t="s">
        <v>46</v>
      </c>
      <c r="BY59" s="1" t="s">
        <v>41</v>
      </c>
      <c r="BZ59" s="6"/>
      <c r="CA59" s="6"/>
      <c r="CB59" s="1" t="s">
        <v>46</v>
      </c>
      <c r="CC59" s="1" t="s">
        <v>48</v>
      </c>
      <c r="CD59" s="6"/>
      <c r="CE59" s="6"/>
      <c r="CF59" s="1" t="s">
        <v>46</v>
      </c>
      <c r="CG59" s="1" t="s">
        <v>48</v>
      </c>
      <c r="CH59" s="6"/>
      <c r="CI59" s="6"/>
      <c r="CJ59" s="1" t="s">
        <v>46</v>
      </c>
      <c r="CK59" s="1" t="s">
        <v>39</v>
      </c>
      <c r="CL59" s="6"/>
      <c r="CM59" s="6"/>
      <c r="CN59" s="1" t="s">
        <v>49</v>
      </c>
      <c r="CO59" s="1" t="s">
        <v>39</v>
      </c>
      <c r="CP59" s="6"/>
      <c r="CQ59" s="6"/>
      <c r="CR59" s="1" t="s">
        <v>50</v>
      </c>
      <c r="CS59" s="1" t="s">
        <v>51</v>
      </c>
      <c r="CT59" s="6"/>
      <c r="CU59" s="6"/>
      <c r="CV59" s="1" t="s">
        <v>50</v>
      </c>
      <c r="CW59" s="1" t="s">
        <v>39</v>
      </c>
      <c r="CX59" s="6"/>
      <c r="CY59" s="6"/>
      <c r="CZ59" s="1" t="s">
        <v>50</v>
      </c>
      <c r="DA59" s="1" t="s">
        <v>39</v>
      </c>
      <c r="DB59" s="6"/>
      <c r="DC59" s="6"/>
      <c r="DD59" s="1" t="s">
        <v>59</v>
      </c>
      <c r="DE59" s="1" t="s">
        <v>60</v>
      </c>
      <c r="DF59" s="6"/>
      <c r="DG59" s="6"/>
      <c r="DH59" s="1" t="s">
        <v>52</v>
      </c>
      <c r="DI59" s="1" t="s">
        <v>53</v>
      </c>
      <c r="DJ59" s="6"/>
      <c r="DK59" s="6"/>
      <c r="DL59" s="1" t="s">
        <v>31</v>
      </c>
      <c r="DM59" s="11"/>
    </row>
    <row r="60" spans="1:118" s="12" customFormat="1" ht="15.75" customHeight="1" x14ac:dyDescent="0.25">
      <c r="A60" s="6">
        <v>59</v>
      </c>
      <c r="B60" s="6">
        <v>1</v>
      </c>
      <c r="C60" s="9" t="s">
        <v>102</v>
      </c>
      <c r="D60" s="8" t="s">
        <v>373</v>
      </c>
      <c r="E60" s="6">
        <v>807.56899999999996</v>
      </c>
      <c r="F60" s="6">
        <v>640.70899999999995</v>
      </c>
      <c r="G60" s="6">
        <v>164.828</v>
      </c>
      <c r="H60" s="10">
        <v>256.23311999999999</v>
      </c>
      <c r="I60" s="3">
        <f t="shared" si="1"/>
        <v>421.06111999999996</v>
      </c>
      <c r="J60" s="3">
        <f t="shared" si="0"/>
        <v>65.492000000000004</v>
      </c>
      <c r="K60" s="3">
        <f t="shared" si="2"/>
        <v>355.56911999999994</v>
      </c>
      <c r="L60" s="1" t="s">
        <v>28</v>
      </c>
      <c r="M60" s="1" t="s">
        <v>29</v>
      </c>
      <c r="N60" s="6"/>
      <c r="O60" s="6"/>
      <c r="P60" s="1" t="s">
        <v>30</v>
      </c>
      <c r="Q60" s="1" t="s">
        <v>34</v>
      </c>
      <c r="R60" s="6"/>
      <c r="S60" s="6"/>
      <c r="T60" s="1" t="s">
        <v>30</v>
      </c>
      <c r="U60" s="1" t="s">
        <v>32</v>
      </c>
      <c r="V60" s="6"/>
      <c r="W60" s="6"/>
      <c r="X60" s="6" t="s">
        <v>30</v>
      </c>
      <c r="Y60" s="6" t="s">
        <v>33</v>
      </c>
      <c r="Z60" s="6"/>
      <c r="AA60" s="6"/>
      <c r="AB60" s="1" t="s">
        <v>30</v>
      </c>
      <c r="AC60" s="1" t="s">
        <v>34</v>
      </c>
      <c r="AD60" s="6"/>
      <c r="AE60" s="6"/>
      <c r="AF60" s="1" t="s">
        <v>35</v>
      </c>
      <c r="AG60" s="1" t="s">
        <v>29</v>
      </c>
      <c r="AH60" s="6"/>
      <c r="AI60" s="6"/>
      <c r="AJ60" s="1" t="s">
        <v>36</v>
      </c>
      <c r="AK60" s="1" t="s">
        <v>37</v>
      </c>
      <c r="AL60" s="6"/>
      <c r="AM60" s="6"/>
      <c r="AN60" s="1" t="s">
        <v>38</v>
      </c>
      <c r="AO60" s="1" t="s">
        <v>39</v>
      </c>
      <c r="AP60" s="6"/>
      <c r="AQ60" s="6"/>
      <c r="AR60" s="1" t="s">
        <v>40</v>
      </c>
      <c r="AS60" s="1" t="s">
        <v>41</v>
      </c>
      <c r="AT60" s="6"/>
      <c r="AU60" s="6"/>
      <c r="AV60" s="6"/>
      <c r="AW60" s="6"/>
      <c r="AX60" s="6"/>
      <c r="AY60" s="6"/>
      <c r="AZ60" s="1" t="s">
        <v>42</v>
      </c>
      <c r="BA60" s="1" t="s">
        <v>39</v>
      </c>
      <c r="BB60" s="6"/>
      <c r="BC60" s="6"/>
      <c r="BD60" s="1" t="s">
        <v>42</v>
      </c>
      <c r="BE60" s="1" t="s">
        <v>33</v>
      </c>
      <c r="BF60" s="6"/>
      <c r="BG60" s="6"/>
      <c r="BH60" s="1" t="s">
        <v>42</v>
      </c>
      <c r="BI60" s="1" t="s">
        <v>522</v>
      </c>
      <c r="BJ60" s="6">
        <v>3</v>
      </c>
      <c r="BK60" s="11">
        <v>65.492000000000004</v>
      </c>
      <c r="BL60" s="1" t="s">
        <v>43</v>
      </c>
      <c r="BM60" s="1" t="s">
        <v>44</v>
      </c>
      <c r="BN60" s="6"/>
      <c r="BO60" s="6"/>
      <c r="BP60" s="1" t="s">
        <v>45</v>
      </c>
      <c r="BQ60" s="1" t="s">
        <v>44</v>
      </c>
      <c r="BR60" s="6"/>
      <c r="BS60" s="6"/>
      <c r="BT60" s="1" t="s">
        <v>46</v>
      </c>
      <c r="BU60" s="1" t="s">
        <v>47</v>
      </c>
      <c r="BV60" s="6"/>
      <c r="BW60" s="6"/>
      <c r="BX60" s="1" t="s">
        <v>46</v>
      </c>
      <c r="BY60" s="1" t="s">
        <v>41</v>
      </c>
      <c r="BZ60" s="6"/>
      <c r="CA60" s="6"/>
      <c r="CB60" s="1" t="s">
        <v>46</v>
      </c>
      <c r="CC60" s="1" t="s">
        <v>48</v>
      </c>
      <c r="CD60" s="6"/>
      <c r="CE60" s="6"/>
      <c r="CF60" s="1" t="s">
        <v>46</v>
      </c>
      <c r="CG60" s="1" t="s">
        <v>48</v>
      </c>
      <c r="CH60" s="6"/>
      <c r="CI60" s="6"/>
      <c r="CJ60" s="1" t="s">
        <v>46</v>
      </c>
      <c r="CK60" s="1" t="s">
        <v>39</v>
      </c>
      <c r="CL60" s="6"/>
      <c r="CM60" s="6"/>
      <c r="CN60" s="1" t="s">
        <v>49</v>
      </c>
      <c r="CO60" s="1" t="s">
        <v>39</v>
      </c>
      <c r="CP60" s="6"/>
      <c r="CQ60" s="6"/>
      <c r="CR60" s="1" t="s">
        <v>50</v>
      </c>
      <c r="CS60" s="1" t="s">
        <v>51</v>
      </c>
      <c r="CT60" s="6"/>
      <c r="CU60" s="6"/>
      <c r="CV60" s="1" t="s">
        <v>50</v>
      </c>
      <c r="CW60" s="1" t="s">
        <v>39</v>
      </c>
      <c r="CX60" s="6"/>
      <c r="CY60" s="6"/>
      <c r="CZ60" s="1" t="s">
        <v>50</v>
      </c>
      <c r="DA60" s="1" t="s">
        <v>39</v>
      </c>
      <c r="DB60" s="6"/>
      <c r="DC60" s="6"/>
      <c r="DD60" s="1" t="s">
        <v>59</v>
      </c>
      <c r="DE60" s="1" t="s">
        <v>60</v>
      </c>
      <c r="DF60" s="6"/>
      <c r="DG60" s="6"/>
      <c r="DH60" s="1" t="s">
        <v>52</v>
      </c>
      <c r="DI60" s="1" t="s">
        <v>53</v>
      </c>
      <c r="DJ60" s="6"/>
      <c r="DK60" s="6"/>
      <c r="DL60" s="1" t="s">
        <v>31</v>
      </c>
      <c r="DM60" s="11"/>
    </row>
    <row r="61" spans="1:118" s="12" customFormat="1" ht="15.75" customHeight="1" x14ac:dyDescent="0.25">
      <c r="A61" s="6">
        <v>60</v>
      </c>
      <c r="B61" s="6">
        <v>1</v>
      </c>
      <c r="C61" s="9" t="s">
        <v>394</v>
      </c>
      <c r="D61" s="8" t="s">
        <v>373</v>
      </c>
      <c r="E61" s="6">
        <v>158.17599999999999</v>
      </c>
      <c r="F61" s="6">
        <v>23.192</v>
      </c>
      <c r="G61" s="6">
        <v>134.81800000000001</v>
      </c>
      <c r="H61" s="10">
        <v>56.2104</v>
      </c>
      <c r="I61" s="3">
        <f t="shared" si="1"/>
        <v>191.0284</v>
      </c>
      <c r="J61" s="3">
        <f t="shared" si="0"/>
        <v>0</v>
      </c>
      <c r="K61" s="3">
        <f t="shared" si="2"/>
        <v>191.0284</v>
      </c>
      <c r="L61" s="1" t="s">
        <v>28</v>
      </c>
      <c r="M61" s="1" t="s">
        <v>29</v>
      </c>
      <c r="N61" s="6"/>
      <c r="O61" s="6"/>
      <c r="P61" s="1" t="s">
        <v>30</v>
      </c>
      <c r="Q61" s="1" t="s">
        <v>34</v>
      </c>
      <c r="R61" s="6"/>
      <c r="S61" s="6"/>
      <c r="T61" s="1" t="s">
        <v>30</v>
      </c>
      <c r="U61" s="1" t="s">
        <v>32</v>
      </c>
      <c r="V61" s="6"/>
      <c r="W61" s="6"/>
      <c r="X61" s="6" t="s">
        <v>30</v>
      </c>
      <c r="Y61" s="6" t="s">
        <v>33</v>
      </c>
      <c r="Z61" s="6"/>
      <c r="AA61" s="6"/>
      <c r="AB61" s="1" t="s">
        <v>30</v>
      </c>
      <c r="AC61" s="1" t="s">
        <v>34</v>
      </c>
      <c r="AD61" s="6"/>
      <c r="AE61" s="6"/>
      <c r="AF61" s="1" t="s">
        <v>35</v>
      </c>
      <c r="AG61" s="1" t="s">
        <v>29</v>
      </c>
      <c r="AH61" s="6"/>
      <c r="AI61" s="6"/>
      <c r="AJ61" s="1" t="s">
        <v>36</v>
      </c>
      <c r="AK61" s="1" t="s">
        <v>37</v>
      </c>
      <c r="AL61" s="6"/>
      <c r="AM61" s="6"/>
      <c r="AN61" s="1" t="s">
        <v>38</v>
      </c>
      <c r="AO61" s="1" t="s">
        <v>39</v>
      </c>
      <c r="AP61" s="6"/>
      <c r="AQ61" s="6"/>
      <c r="AR61" s="1" t="s">
        <v>40</v>
      </c>
      <c r="AS61" s="1" t="s">
        <v>41</v>
      </c>
      <c r="AT61" s="6"/>
      <c r="AU61" s="6"/>
      <c r="AV61" s="6"/>
      <c r="AW61" s="6"/>
      <c r="AX61" s="6"/>
      <c r="AY61" s="6"/>
      <c r="AZ61" s="1" t="s">
        <v>42</v>
      </c>
      <c r="BA61" s="1" t="s">
        <v>39</v>
      </c>
      <c r="BB61" s="6"/>
      <c r="BC61" s="6"/>
      <c r="BD61" s="1" t="s">
        <v>42</v>
      </c>
      <c r="BE61" s="1" t="s">
        <v>33</v>
      </c>
      <c r="BF61" s="6"/>
      <c r="BG61" s="6"/>
      <c r="BH61" s="1" t="s">
        <v>42</v>
      </c>
      <c r="BI61" s="1" t="s">
        <v>39</v>
      </c>
      <c r="BJ61" s="6"/>
      <c r="BK61" s="11"/>
      <c r="BL61" s="1" t="s">
        <v>43</v>
      </c>
      <c r="BM61" s="1" t="s">
        <v>44</v>
      </c>
      <c r="BN61" s="6"/>
      <c r="BO61" s="6"/>
      <c r="BP61" s="1" t="s">
        <v>45</v>
      </c>
      <c r="BQ61" s="1" t="s">
        <v>44</v>
      </c>
      <c r="BR61" s="6"/>
      <c r="BS61" s="6"/>
      <c r="BT61" s="1" t="s">
        <v>46</v>
      </c>
      <c r="BU61" s="1" t="s">
        <v>47</v>
      </c>
      <c r="BV61" s="6"/>
      <c r="BW61" s="6"/>
      <c r="BX61" s="1" t="s">
        <v>46</v>
      </c>
      <c r="BY61" s="1" t="s">
        <v>41</v>
      </c>
      <c r="BZ61" s="6"/>
      <c r="CA61" s="6"/>
      <c r="CB61" s="1" t="s">
        <v>46</v>
      </c>
      <c r="CC61" s="1" t="s">
        <v>48</v>
      </c>
      <c r="CD61" s="6"/>
      <c r="CE61" s="6"/>
      <c r="CF61" s="1" t="s">
        <v>46</v>
      </c>
      <c r="CG61" s="1" t="s">
        <v>48</v>
      </c>
      <c r="CH61" s="6"/>
      <c r="CI61" s="6"/>
      <c r="CJ61" s="1" t="s">
        <v>46</v>
      </c>
      <c r="CK61" s="1" t="s">
        <v>39</v>
      </c>
      <c r="CL61" s="6"/>
      <c r="CM61" s="6"/>
      <c r="CN61" s="1" t="s">
        <v>49</v>
      </c>
      <c r="CO61" s="1" t="s">
        <v>39</v>
      </c>
      <c r="CP61" s="6"/>
      <c r="CQ61" s="6"/>
      <c r="CR61" s="1" t="s">
        <v>50</v>
      </c>
      <c r="CS61" s="1" t="s">
        <v>51</v>
      </c>
      <c r="CT61" s="6"/>
      <c r="CU61" s="6"/>
      <c r="CV61" s="1" t="s">
        <v>50</v>
      </c>
      <c r="CW61" s="1" t="s">
        <v>39</v>
      </c>
      <c r="CX61" s="6"/>
      <c r="CY61" s="6"/>
      <c r="CZ61" s="1" t="s">
        <v>50</v>
      </c>
      <c r="DA61" s="1" t="s">
        <v>39</v>
      </c>
      <c r="DB61" s="6"/>
      <c r="DC61" s="6"/>
      <c r="DD61" s="1" t="s">
        <v>59</v>
      </c>
      <c r="DE61" s="1" t="s">
        <v>60</v>
      </c>
      <c r="DF61" s="6"/>
      <c r="DG61" s="6"/>
      <c r="DH61" s="1" t="s">
        <v>52</v>
      </c>
      <c r="DI61" s="1" t="s">
        <v>53</v>
      </c>
      <c r="DJ61" s="6"/>
      <c r="DK61" s="6"/>
      <c r="DL61" s="1" t="s">
        <v>31</v>
      </c>
      <c r="DM61" s="11"/>
    </row>
    <row r="62" spans="1:118" s="12" customFormat="1" ht="15.75" customHeight="1" x14ac:dyDescent="0.25">
      <c r="A62" s="6">
        <v>61</v>
      </c>
      <c r="B62" s="6">
        <v>1</v>
      </c>
      <c r="C62" s="9" t="s">
        <v>395</v>
      </c>
      <c r="D62" s="8" t="s">
        <v>373</v>
      </c>
      <c r="E62" s="6">
        <v>167.642</v>
      </c>
      <c r="F62" s="6">
        <v>13.504</v>
      </c>
      <c r="G62" s="6">
        <v>154.13800000000001</v>
      </c>
      <c r="H62" s="10">
        <v>56.930639999999997</v>
      </c>
      <c r="I62" s="3">
        <f t="shared" si="1"/>
        <v>211.06864000000002</v>
      </c>
      <c r="J62" s="3">
        <f t="shared" si="0"/>
        <v>0</v>
      </c>
      <c r="K62" s="3">
        <f t="shared" si="2"/>
        <v>211.06864000000002</v>
      </c>
      <c r="L62" s="1" t="s">
        <v>28</v>
      </c>
      <c r="M62" s="1" t="s">
        <v>29</v>
      </c>
      <c r="N62" s="6"/>
      <c r="O62" s="6"/>
      <c r="P62" s="1" t="s">
        <v>30</v>
      </c>
      <c r="Q62" s="1" t="s">
        <v>34</v>
      </c>
      <c r="R62" s="6"/>
      <c r="S62" s="6"/>
      <c r="T62" s="1" t="s">
        <v>30</v>
      </c>
      <c r="U62" s="1" t="s">
        <v>32</v>
      </c>
      <c r="V62" s="6"/>
      <c r="W62" s="6"/>
      <c r="X62" s="6" t="s">
        <v>30</v>
      </c>
      <c r="Y62" s="6" t="s">
        <v>33</v>
      </c>
      <c r="Z62" s="6"/>
      <c r="AA62" s="6"/>
      <c r="AB62" s="1" t="s">
        <v>30</v>
      </c>
      <c r="AC62" s="1" t="s">
        <v>34</v>
      </c>
      <c r="AD62" s="6"/>
      <c r="AE62" s="6"/>
      <c r="AF62" s="1" t="s">
        <v>35</v>
      </c>
      <c r="AG62" s="1" t="s">
        <v>29</v>
      </c>
      <c r="AH62" s="6"/>
      <c r="AI62" s="6"/>
      <c r="AJ62" s="1" t="s">
        <v>36</v>
      </c>
      <c r="AK62" s="1" t="s">
        <v>37</v>
      </c>
      <c r="AL62" s="6"/>
      <c r="AM62" s="6"/>
      <c r="AN62" s="1" t="s">
        <v>38</v>
      </c>
      <c r="AO62" s="1" t="s">
        <v>39</v>
      </c>
      <c r="AP62" s="6"/>
      <c r="AQ62" s="6"/>
      <c r="AR62" s="1" t="s">
        <v>40</v>
      </c>
      <c r="AS62" s="1" t="s">
        <v>41</v>
      </c>
      <c r="AT62" s="6"/>
      <c r="AU62" s="6"/>
      <c r="AV62" s="6"/>
      <c r="AW62" s="6"/>
      <c r="AX62" s="6"/>
      <c r="AY62" s="6"/>
      <c r="AZ62" s="1" t="s">
        <v>42</v>
      </c>
      <c r="BA62" s="1" t="s">
        <v>39</v>
      </c>
      <c r="BB62" s="6"/>
      <c r="BC62" s="6"/>
      <c r="BD62" s="1" t="s">
        <v>42</v>
      </c>
      <c r="BE62" s="1" t="s">
        <v>33</v>
      </c>
      <c r="BF62" s="6"/>
      <c r="BG62" s="6"/>
      <c r="BH62" s="1" t="s">
        <v>42</v>
      </c>
      <c r="BI62" s="1" t="s">
        <v>39</v>
      </c>
      <c r="BJ62" s="6"/>
      <c r="BK62" s="11"/>
      <c r="BL62" s="1" t="s">
        <v>43</v>
      </c>
      <c r="BM62" s="1" t="s">
        <v>44</v>
      </c>
      <c r="BN62" s="6"/>
      <c r="BO62" s="6"/>
      <c r="BP62" s="1" t="s">
        <v>45</v>
      </c>
      <c r="BQ62" s="1" t="s">
        <v>44</v>
      </c>
      <c r="BR62" s="6"/>
      <c r="BS62" s="6"/>
      <c r="BT62" s="1" t="s">
        <v>46</v>
      </c>
      <c r="BU62" s="1" t="s">
        <v>47</v>
      </c>
      <c r="BV62" s="6"/>
      <c r="BW62" s="6"/>
      <c r="BX62" s="1" t="s">
        <v>46</v>
      </c>
      <c r="BY62" s="1" t="s">
        <v>41</v>
      </c>
      <c r="BZ62" s="6"/>
      <c r="CA62" s="6"/>
      <c r="CB62" s="1" t="s">
        <v>46</v>
      </c>
      <c r="CC62" s="1" t="s">
        <v>48</v>
      </c>
      <c r="CD62" s="6"/>
      <c r="CE62" s="6"/>
      <c r="CF62" s="1" t="s">
        <v>46</v>
      </c>
      <c r="CG62" s="1" t="s">
        <v>48</v>
      </c>
      <c r="CH62" s="6"/>
      <c r="CI62" s="6"/>
      <c r="CJ62" s="1" t="s">
        <v>46</v>
      </c>
      <c r="CK62" s="1" t="s">
        <v>39</v>
      </c>
      <c r="CL62" s="6"/>
      <c r="CM62" s="6"/>
      <c r="CN62" s="1" t="s">
        <v>49</v>
      </c>
      <c r="CO62" s="1" t="s">
        <v>39</v>
      </c>
      <c r="CP62" s="6"/>
      <c r="CQ62" s="6"/>
      <c r="CR62" s="1" t="s">
        <v>50</v>
      </c>
      <c r="CS62" s="1" t="s">
        <v>51</v>
      </c>
      <c r="CT62" s="6"/>
      <c r="CU62" s="6"/>
      <c r="CV62" s="1" t="s">
        <v>50</v>
      </c>
      <c r="CW62" s="1" t="s">
        <v>39</v>
      </c>
      <c r="CX62" s="6"/>
      <c r="CY62" s="6"/>
      <c r="CZ62" s="1" t="s">
        <v>50</v>
      </c>
      <c r="DA62" s="1" t="s">
        <v>39</v>
      </c>
      <c r="DB62" s="6"/>
      <c r="DC62" s="6"/>
      <c r="DD62" s="1" t="s">
        <v>59</v>
      </c>
      <c r="DE62" s="1" t="s">
        <v>60</v>
      </c>
      <c r="DF62" s="6"/>
      <c r="DG62" s="6"/>
      <c r="DH62" s="1" t="s">
        <v>52</v>
      </c>
      <c r="DI62" s="1" t="s">
        <v>53</v>
      </c>
      <c r="DJ62" s="6"/>
      <c r="DK62" s="6"/>
      <c r="DL62" s="1" t="s">
        <v>31</v>
      </c>
      <c r="DM62" s="11"/>
    </row>
    <row r="63" spans="1:118" s="12" customFormat="1" ht="15.75" customHeight="1" x14ac:dyDescent="0.25">
      <c r="A63" s="6">
        <v>62</v>
      </c>
      <c r="B63" s="6">
        <v>1</v>
      </c>
      <c r="C63" s="9" t="s">
        <v>103</v>
      </c>
      <c r="D63" s="8" t="s">
        <v>373</v>
      </c>
      <c r="E63" s="6">
        <v>73.661000000000001</v>
      </c>
      <c r="F63" s="6">
        <v>24.597000000000001</v>
      </c>
      <c r="G63" s="6">
        <v>44.567</v>
      </c>
      <c r="H63" s="10">
        <v>86.655119999999997</v>
      </c>
      <c r="I63" s="3">
        <f t="shared" si="1"/>
        <v>131.22211999999999</v>
      </c>
      <c r="J63" s="3">
        <f t="shared" si="0"/>
        <v>0</v>
      </c>
      <c r="K63" s="3">
        <f t="shared" si="2"/>
        <v>131.22211999999999</v>
      </c>
      <c r="L63" s="1" t="s">
        <v>28</v>
      </c>
      <c r="M63" s="1" t="s">
        <v>29</v>
      </c>
      <c r="N63" s="6"/>
      <c r="O63" s="6"/>
      <c r="P63" s="1" t="s">
        <v>30</v>
      </c>
      <c r="Q63" s="1" t="s">
        <v>34</v>
      </c>
      <c r="R63" s="6"/>
      <c r="S63" s="6"/>
      <c r="T63" s="1" t="s">
        <v>30</v>
      </c>
      <c r="U63" s="1" t="s">
        <v>32</v>
      </c>
      <c r="V63" s="6"/>
      <c r="W63" s="6"/>
      <c r="X63" s="6" t="s">
        <v>30</v>
      </c>
      <c r="Y63" s="6" t="s">
        <v>33</v>
      </c>
      <c r="Z63" s="6"/>
      <c r="AA63" s="6"/>
      <c r="AB63" s="1" t="s">
        <v>30</v>
      </c>
      <c r="AC63" s="1" t="s">
        <v>34</v>
      </c>
      <c r="AD63" s="6"/>
      <c r="AE63" s="6"/>
      <c r="AF63" s="1" t="s">
        <v>35</v>
      </c>
      <c r="AG63" s="1" t="s">
        <v>29</v>
      </c>
      <c r="AH63" s="6"/>
      <c r="AI63" s="6"/>
      <c r="AJ63" s="1" t="s">
        <v>36</v>
      </c>
      <c r="AK63" s="1" t="s">
        <v>37</v>
      </c>
      <c r="AL63" s="6"/>
      <c r="AM63" s="6"/>
      <c r="AN63" s="1" t="s">
        <v>38</v>
      </c>
      <c r="AO63" s="1" t="s">
        <v>39</v>
      </c>
      <c r="AP63" s="6"/>
      <c r="AQ63" s="6"/>
      <c r="AR63" s="1" t="s">
        <v>40</v>
      </c>
      <c r="AS63" s="1" t="s">
        <v>41</v>
      </c>
      <c r="AT63" s="6"/>
      <c r="AU63" s="6"/>
      <c r="AV63" s="6"/>
      <c r="AW63" s="6"/>
      <c r="AX63" s="6"/>
      <c r="AY63" s="6"/>
      <c r="AZ63" s="1" t="s">
        <v>42</v>
      </c>
      <c r="BA63" s="1" t="s">
        <v>39</v>
      </c>
      <c r="BB63" s="6"/>
      <c r="BC63" s="6"/>
      <c r="BD63" s="1" t="s">
        <v>42</v>
      </c>
      <c r="BE63" s="1" t="s">
        <v>33</v>
      </c>
      <c r="BF63" s="6"/>
      <c r="BG63" s="6"/>
      <c r="BH63" s="1" t="s">
        <v>42</v>
      </c>
      <c r="BI63" s="1" t="s">
        <v>39</v>
      </c>
      <c r="BJ63" s="6"/>
      <c r="BK63" s="11"/>
      <c r="BL63" s="1" t="s">
        <v>43</v>
      </c>
      <c r="BM63" s="1" t="s">
        <v>44</v>
      </c>
      <c r="BN63" s="6"/>
      <c r="BO63" s="6"/>
      <c r="BP63" s="1" t="s">
        <v>45</v>
      </c>
      <c r="BQ63" s="1" t="s">
        <v>44</v>
      </c>
      <c r="BR63" s="6"/>
      <c r="BS63" s="6"/>
      <c r="BT63" s="1" t="s">
        <v>46</v>
      </c>
      <c r="BU63" s="1" t="s">
        <v>47</v>
      </c>
      <c r="BV63" s="6"/>
      <c r="BW63" s="6"/>
      <c r="BX63" s="1" t="s">
        <v>46</v>
      </c>
      <c r="BY63" s="1" t="s">
        <v>41</v>
      </c>
      <c r="BZ63" s="6"/>
      <c r="CA63" s="6"/>
      <c r="CB63" s="1" t="s">
        <v>46</v>
      </c>
      <c r="CC63" s="1" t="s">
        <v>48</v>
      </c>
      <c r="CD63" s="6"/>
      <c r="CE63" s="6"/>
      <c r="CF63" s="1" t="s">
        <v>46</v>
      </c>
      <c r="CG63" s="1" t="s">
        <v>48</v>
      </c>
      <c r="CH63" s="6"/>
      <c r="CI63" s="6"/>
      <c r="CJ63" s="1" t="s">
        <v>46</v>
      </c>
      <c r="CK63" s="1" t="s">
        <v>39</v>
      </c>
      <c r="CL63" s="6"/>
      <c r="CM63" s="6"/>
      <c r="CN63" s="1" t="s">
        <v>49</v>
      </c>
      <c r="CO63" s="1" t="s">
        <v>39</v>
      </c>
      <c r="CP63" s="6"/>
      <c r="CQ63" s="6"/>
      <c r="CR63" s="1" t="s">
        <v>50</v>
      </c>
      <c r="CS63" s="1" t="s">
        <v>51</v>
      </c>
      <c r="CT63" s="6"/>
      <c r="CU63" s="6"/>
      <c r="CV63" s="1" t="s">
        <v>50</v>
      </c>
      <c r="CW63" s="1" t="s">
        <v>39</v>
      </c>
      <c r="CX63" s="6"/>
      <c r="CY63" s="6"/>
      <c r="CZ63" s="1" t="s">
        <v>50</v>
      </c>
      <c r="DA63" s="1" t="s">
        <v>39</v>
      </c>
      <c r="DB63" s="6"/>
      <c r="DC63" s="6"/>
      <c r="DD63" s="1" t="s">
        <v>59</v>
      </c>
      <c r="DE63" s="1" t="s">
        <v>60</v>
      </c>
      <c r="DF63" s="6"/>
      <c r="DG63" s="6"/>
      <c r="DH63" s="1" t="s">
        <v>52</v>
      </c>
      <c r="DI63" s="1" t="s">
        <v>53</v>
      </c>
      <c r="DJ63" s="6"/>
      <c r="DK63" s="6"/>
      <c r="DL63" s="1" t="s">
        <v>31</v>
      </c>
      <c r="DM63" s="11"/>
    </row>
    <row r="64" spans="1:118" s="42" customFormat="1" ht="15.75" customHeight="1" x14ac:dyDescent="0.25">
      <c r="A64" s="35">
        <v>63</v>
      </c>
      <c r="B64" s="35">
        <v>1</v>
      </c>
      <c r="C64" s="36" t="s">
        <v>396</v>
      </c>
      <c r="D64" s="37" t="s">
        <v>373</v>
      </c>
      <c r="E64" s="35">
        <v>-509.846</v>
      </c>
      <c r="F64" s="35">
        <v>888.41899999999998</v>
      </c>
      <c r="G64" s="35">
        <v>-1434.162</v>
      </c>
      <c r="H64" s="38">
        <v>285.04284000000001</v>
      </c>
      <c r="I64" s="39">
        <f t="shared" si="1"/>
        <v>-1149.11916</v>
      </c>
      <c r="J64" s="39">
        <f t="shared" si="0"/>
        <v>7.3789999999999996</v>
      </c>
      <c r="K64" s="39">
        <f t="shared" si="2"/>
        <v>-1156.4981599999999</v>
      </c>
      <c r="L64" s="40" t="s">
        <v>28</v>
      </c>
      <c r="M64" s="40" t="s">
        <v>29</v>
      </c>
      <c r="N64" s="35"/>
      <c r="O64" s="35"/>
      <c r="P64" s="40" t="s">
        <v>30</v>
      </c>
      <c r="Q64" s="40" t="s">
        <v>34</v>
      </c>
      <c r="R64" s="35"/>
      <c r="S64" s="35"/>
      <c r="T64" s="40" t="s">
        <v>30</v>
      </c>
      <c r="U64" s="40" t="s">
        <v>32</v>
      </c>
      <c r="V64" s="35"/>
      <c r="W64" s="35"/>
      <c r="X64" s="35" t="s">
        <v>30</v>
      </c>
      <c r="Y64" s="35" t="s">
        <v>33</v>
      </c>
      <c r="Z64" s="35"/>
      <c r="AA64" s="35"/>
      <c r="AB64" s="40" t="s">
        <v>30</v>
      </c>
      <c r="AC64" s="40" t="s">
        <v>34</v>
      </c>
      <c r="AD64" s="35"/>
      <c r="AE64" s="35"/>
      <c r="AF64" s="40" t="s">
        <v>35</v>
      </c>
      <c r="AG64" s="40" t="s">
        <v>29</v>
      </c>
      <c r="AH64" s="35"/>
      <c r="AI64" s="35"/>
      <c r="AJ64" s="40" t="s">
        <v>36</v>
      </c>
      <c r="AK64" s="40" t="s">
        <v>37</v>
      </c>
      <c r="AL64" s="35"/>
      <c r="AM64" s="35"/>
      <c r="AN64" s="40" t="s">
        <v>38</v>
      </c>
      <c r="AO64" s="40" t="s">
        <v>39</v>
      </c>
      <c r="AP64" s="35"/>
      <c r="AQ64" s="35"/>
      <c r="AR64" s="40" t="s">
        <v>40</v>
      </c>
      <c r="AS64" s="40" t="s">
        <v>41</v>
      </c>
      <c r="AT64" s="35"/>
      <c r="AU64" s="35"/>
      <c r="AV64" s="35"/>
      <c r="AW64" s="35"/>
      <c r="AX64" s="35"/>
      <c r="AY64" s="35"/>
      <c r="AZ64" s="40" t="s">
        <v>42</v>
      </c>
      <c r="BA64" s="40" t="s">
        <v>39</v>
      </c>
      <c r="BB64" s="35"/>
      <c r="BC64" s="35"/>
      <c r="BD64" s="40" t="s">
        <v>42</v>
      </c>
      <c r="BE64" s="40" t="s">
        <v>33</v>
      </c>
      <c r="BF64" s="35"/>
      <c r="BG64" s="35"/>
      <c r="BH64" s="40" t="s">
        <v>42</v>
      </c>
      <c r="BI64" s="40" t="s">
        <v>39</v>
      </c>
      <c r="BJ64" s="35"/>
      <c r="BK64" s="41"/>
      <c r="BL64" s="40" t="s">
        <v>43</v>
      </c>
      <c r="BM64" s="40" t="s">
        <v>44</v>
      </c>
      <c r="BN64" s="35"/>
      <c r="BO64" s="35"/>
      <c r="BP64" s="40" t="s">
        <v>45</v>
      </c>
      <c r="BQ64" s="40" t="s">
        <v>44</v>
      </c>
      <c r="BR64" s="35"/>
      <c r="BS64" s="35"/>
      <c r="BT64" s="40" t="s">
        <v>46</v>
      </c>
      <c r="BU64" s="40" t="s">
        <v>47</v>
      </c>
      <c r="BV64" s="35"/>
      <c r="BW64" s="35"/>
      <c r="BX64" s="40" t="s">
        <v>46</v>
      </c>
      <c r="BY64" s="40" t="s">
        <v>41</v>
      </c>
      <c r="BZ64" s="35">
        <v>6.0000000000000001E-3</v>
      </c>
      <c r="CA64" s="35">
        <v>5.7290000000000001</v>
      </c>
      <c r="CB64" s="40" t="s">
        <v>46</v>
      </c>
      <c r="CC64" s="40" t="s">
        <v>48</v>
      </c>
      <c r="CD64" s="35"/>
      <c r="CE64" s="35"/>
      <c r="CF64" s="40" t="s">
        <v>46</v>
      </c>
      <c r="CG64" s="40" t="s">
        <v>48</v>
      </c>
      <c r="CH64" s="35"/>
      <c r="CI64" s="35"/>
      <c r="CJ64" s="40" t="s">
        <v>46</v>
      </c>
      <c r="CK64" s="40" t="s">
        <v>39</v>
      </c>
      <c r="CL64" s="35"/>
      <c r="CM64" s="35"/>
      <c r="CN64" s="40" t="s">
        <v>49</v>
      </c>
      <c r="CO64" s="40" t="s">
        <v>39</v>
      </c>
      <c r="CP64" s="35"/>
      <c r="CQ64" s="35"/>
      <c r="CR64" s="40" t="s">
        <v>50</v>
      </c>
      <c r="CS64" s="40" t="s">
        <v>51</v>
      </c>
      <c r="CT64" s="35"/>
      <c r="CU64" s="35"/>
      <c r="CV64" s="40" t="s">
        <v>50</v>
      </c>
      <c r="CW64" s="40" t="s">
        <v>39</v>
      </c>
      <c r="CX64" s="35"/>
      <c r="CY64" s="35"/>
      <c r="CZ64" s="40" t="s">
        <v>50</v>
      </c>
      <c r="DA64" s="40" t="s">
        <v>39</v>
      </c>
      <c r="DB64" s="35"/>
      <c r="DC64" s="35"/>
      <c r="DD64" s="40" t="s">
        <v>59</v>
      </c>
      <c r="DE64" s="40" t="s">
        <v>60</v>
      </c>
      <c r="DF64" s="35"/>
      <c r="DG64" s="35"/>
      <c r="DH64" s="40" t="s">
        <v>52</v>
      </c>
      <c r="DI64" s="40" t="s">
        <v>53</v>
      </c>
      <c r="DJ64" s="35"/>
      <c r="DK64" s="35"/>
      <c r="DL64" s="40" t="s">
        <v>31</v>
      </c>
      <c r="DM64" s="41">
        <v>1.65</v>
      </c>
      <c r="DN64" s="42" t="s">
        <v>518</v>
      </c>
    </row>
    <row r="65" spans="1:117" s="12" customFormat="1" ht="15.75" customHeight="1" x14ac:dyDescent="0.25">
      <c r="A65" s="6">
        <v>64</v>
      </c>
      <c r="B65" s="6">
        <v>1</v>
      </c>
      <c r="C65" s="9" t="s">
        <v>397</v>
      </c>
      <c r="D65" s="8" t="s">
        <v>373</v>
      </c>
      <c r="E65" s="6">
        <v>130.72200000000001</v>
      </c>
      <c r="F65" s="6">
        <v>113.06</v>
      </c>
      <c r="G65" s="6">
        <v>15.297000000000001</v>
      </c>
      <c r="H65" s="10">
        <v>141.50015999999999</v>
      </c>
      <c r="I65" s="3">
        <f t="shared" si="1"/>
        <v>156.79715999999999</v>
      </c>
      <c r="J65" s="3">
        <f t="shared" si="0"/>
        <v>0</v>
      </c>
      <c r="K65" s="3">
        <f t="shared" si="2"/>
        <v>156.79715999999999</v>
      </c>
      <c r="L65" s="1" t="s">
        <v>28</v>
      </c>
      <c r="M65" s="1" t="s">
        <v>29</v>
      </c>
      <c r="N65" s="6"/>
      <c r="O65" s="6"/>
      <c r="P65" s="1" t="s">
        <v>30</v>
      </c>
      <c r="Q65" s="1" t="s">
        <v>34</v>
      </c>
      <c r="R65" s="6"/>
      <c r="S65" s="6"/>
      <c r="T65" s="1" t="s">
        <v>30</v>
      </c>
      <c r="U65" s="1" t="s">
        <v>32</v>
      </c>
      <c r="V65" s="6"/>
      <c r="W65" s="6"/>
      <c r="X65" s="6" t="s">
        <v>30</v>
      </c>
      <c r="Y65" s="6" t="s">
        <v>33</v>
      </c>
      <c r="Z65" s="6"/>
      <c r="AA65" s="6"/>
      <c r="AB65" s="1" t="s">
        <v>30</v>
      </c>
      <c r="AC65" s="1" t="s">
        <v>34</v>
      </c>
      <c r="AD65" s="6"/>
      <c r="AE65" s="6"/>
      <c r="AF65" s="1" t="s">
        <v>35</v>
      </c>
      <c r="AG65" s="1" t="s">
        <v>29</v>
      </c>
      <c r="AH65" s="6"/>
      <c r="AI65" s="6"/>
      <c r="AJ65" s="1" t="s">
        <v>36</v>
      </c>
      <c r="AK65" s="1" t="s">
        <v>37</v>
      </c>
      <c r="AL65" s="6"/>
      <c r="AM65" s="6"/>
      <c r="AN65" s="1" t="s">
        <v>38</v>
      </c>
      <c r="AO65" s="1" t="s">
        <v>39</v>
      </c>
      <c r="AP65" s="6"/>
      <c r="AQ65" s="6"/>
      <c r="AR65" s="1" t="s">
        <v>40</v>
      </c>
      <c r="AS65" s="1" t="s">
        <v>41</v>
      </c>
      <c r="AT65" s="6"/>
      <c r="AU65" s="6"/>
      <c r="AV65" s="6"/>
      <c r="AW65" s="6"/>
      <c r="AX65" s="6"/>
      <c r="AY65" s="6"/>
      <c r="AZ65" s="1" t="s">
        <v>42</v>
      </c>
      <c r="BA65" s="1" t="s">
        <v>39</v>
      </c>
      <c r="BB65" s="6"/>
      <c r="BC65" s="6"/>
      <c r="BD65" s="1" t="s">
        <v>42</v>
      </c>
      <c r="BE65" s="1" t="s">
        <v>33</v>
      </c>
      <c r="BF65" s="6"/>
      <c r="BG65" s="6"/>
      <c r="BH65" s="1" t="s">
        <v>42</v>
      </c>
      <c r="BI65" s="1" t="s">
        <v>39</v>
      </c>
      <c r="BJ65" s="6"/>
      <c r="BK65" s="11"/>
      <c r="BL65" s="1" t="s">
        <v>43</v>
      </c>
      <c r="BM65" s="1" t="s">
        <v>44</v>
      </c>
      <c r="BN65" s="6"/>
      <c r="BO65" s="6"/>
      <c r="BP65" s="1" t="s">
        <v>45</v>
      </c>
      <c r="BQ65" s="1" t="s">
        <v>44</v>
      </c>
      <c r="BR65" s="6"/>
      <c r="BS65" s="6"/>
      <c r="BT65" s="1" t="s">
        <v>46</v>
      </c>
      <c r="BU65" s="1" t="s">
        <v>47</v>
      </c>
      <c r="BV65" s="6"/>
      <c r="BW65" s="6"/>
      <c r="BX65" s="1" t="s">
        <v>46</v>
      </c>
      <c r="BY65" s="1" t="s">
        <v>41</v>
      </c>
      <c r="BZ65" s="6"/>
      <c r="CA65" s="6"/>
      <c r="CB65" s="1" t="s">
        <v>46</v>
      </c>
      <c r="CC65" s="1" t="s">
        <v>48</v>
      </c>
      <c r="CD65" s="6"/>
      <c r="CE65" s="6"/>
      <c r="CF65" s="1" t="s">
        <v>46</v>
      </c>
      <c r="CG65" s="1" t="s">
        <v>48</v>
      </c>
      <c r="CH65" s="6"/>
      <c r="CI65" s="6"/>
      <c r="CJ65" s="1" t="s">
        <v>46</v>
      </c>
      <c r="CK65" s="1" t="s">
        <v>39</v>
      </c>
      <c r="CL65" s="6"/>
      <c r="CM65" s="6"/>
      <c r="CN65" s="1" t="s">
        <v>49</v>
      </c>
      <c r="CO65" s="1" t="s">
        <v>39</v>
      </c>
      <c r="CP65" s="6"/>
      <c r="CQ65" s="6"/>
      <c r="CR65" s="1" t="s">
        <v>50</v>
      </c>
      <c r="CS65" s="1" t="s">
        <v>51</v>
      </c>
      <c r="CT65" s="6"/>
      <c r="CU65" s="6"/>
      <c r="CV65" s="1" t="s">
        <v>50</v>
      </c>
      <c r="CW65" s="1" t="s">
        <v>39</v>
      </c>
      <c r="CX65" s="6"/>
      <c r="CY65" s="6"/>
      <c r="CZ65" s="1" t="s">
        <v>50</v>
      </c>
      <c r="DA65" s="1" t="s">
        <v>39</v>
      </c>
      <c r="DB65" s="6"/>
      <c r="DC65" s="6"/>
      <c r="DD65" s="1" t="s">
        <v>59</v>
      </c>
      <c r="DE65" s="1" t="s">
        <v>60</v>
      </c>
      <c r="DF65" s="6"/>
      <c r="DG65" s="6"/>
      <c r="DH65" s="1" t="s">
        <v>52</v>
      </c>
      <c r="DI65" s="1" t="s">
        <v>53</v>
      </c>
      <c r="DJ65" s="6"/>
      <c r="DK65" s="6"/>
      <c r="DL65" s="1" t="s">
        <v>31</v>
      </c>
      <c r="DM65" s="11"/>
    </row>
    <row r="66" spans="1:117" s="12" customFormat="1" ht="15.75" customHeight="1" x14ac:dyDescent="0.25">
      <c r="A66" s="6">
        <v>65</v>
      </c>
      <c r="B66" s="6">
        <v>1</v>
      </c>
      <c r="C66" s="9" t="s">
        <v>398</v>
      </c>
      <c r="D66" s="8" t="s">
        <v>373</v>
      </c>
      <c r="E66" s="6">
        <v>112.971</v>
      </c>
      <c r="F66" s="6">
        <v>80.906999999999996</v>
      </c>
      <c r="G66" s="6">
        <v>32.064</v>
      </c>
      <c r="H66" s="10">
        <v>123.1944</v>
      </c>
      <c r="I66" s="3">
        <f t="shared" si="1"/>
        <v>155.25839999999999</v>
      </c>
      <c r="J66" s="3">
        <f t="shared" ref="J66:J129" si="3">O66+S66+W66+AA66+AE66+AI66+AM66+AQ66+AU66+AY66+BC66+BG66+BK66+BO66+BS66+BW66+CA66+CE66+CI66+CM66+CQ66+CU66+CY66+DC66+DG66+DK66+DM66</f>
        <v>0</v>
      </c>
      <c r="K66" s="3">
        <f t="shared" si="2"/>
        <v>155.25839999999999</v>
      </c>
      <c r="L66" s="1" t="s">
        <v>28</v>
      </c>
      <c r="M66" s="1" t="s">
        <v>29</v>
      </c>
      <c r="N66" s="6"/>
      <c r="O66" s="6"/>
      <c r="P66" s="1" t="s">
        <v>30</v>
      </c>
      <c r="Q66" s="1" t="s">
        <v>34</v>
      </c>
      <c r="R66" s="6"/>
      <c r="S66" s="6"/>
      <c r="T66" s="1" t="s">
        <v>30</v>
      </c>
      <c r="U66" s="1" t="s">
        <v>32</v>
      </c>
      <c r="V66" s="6"/>
      <c r="W66" s="6"/>
      <c r="X66" s="6" t="s">
        <v>30</v>
      </c>
      <c r="Y66" s="6" t="s">
        <v>33</v>
      </c>
      <c r="Z66" s="6"/>
      <c r="AA66" s="6"/>
      <c r="AB66" s="1" t="s">
        <v>30</v>
      </c>
      <c r="AC66" s="1" t="s">
        <v>34</v>
      </c>
      <c r="AD66" s="6"/>
      <c r="AE66" s="6"/>
      <c r="AF66" s="1" t="s">
        <v>35</v>
      </c>
      <c r="AG66" s="1" t="s">
        <v>29</v>
      </c>
      <c r="AH66" s="6"/>
      <c r="AI66" s="6"/>
      <c r="AJ66" s="1" t="s">
        <v>36</v>
      </c>
      <c r="AK66" s="1" t="s">
        <v>37</v>
      </c>
      <c r="AL66" s="6"/>
      <c r="AM66" s="6"/>
      <c r="AN66" s="1" t="s">
        <v>38</v>
      </c>
      <c r="AO66" s="1" t="s">
        <v>39</v>
      </c>
      <c r="AP66" s="6"/>
      <c r="AQ66" s="6"/>
      <c r="AR66" s="1" t="s">
        <v>40</v>
      </c>
      <c r="AS66" s="1" t="s">
        <v>41</v>
      </c>
      <c r="AT66" s="6"/>
      <c r="AU66" s="6"/>
      <c r="AV66" s="6"/>
      <c r="AW66" s="6"/>
      <c r="AX66" s="6"/>
      <c r="AY66" s="6"/>
      <c r="AZ66" s="1" t="s">
        <v>42</v>
      </c>
      <c r="BA66" s="1" t="s">
        <v>39</v>
      </c>
      <c r="BB66" s="6"/>
      <c r="BC66" s="6"/>
      <c r="BD66" s="1" t="s">
        <v>42</v>
      </c>
      <c r="BE66" s="1" t="s">
        <v>33</v>
      </c>
      <c r="BF66" s="6"/>
      <c r="BG66" s="6"/>
      <c r="BH66" s="1" t="s">
        <v>42</v>
      </c>
      <c r="BI66" s="1" t="s">
        <v>39</v>
      </c>
      <c r="BJ66" s="6"/>
      <c r="BK66" s="11"/>
      <c r="BL66" s="1" t="s">
        <v>43</v>
      </c>
      <c r="BM66" s="1" t="s">
        <v>44</v>
      </c>
      <c r="BN66" s="6"/>
      <c r="BO66" s="6"/>
      <c r="BP66" s="1" t="s">
        <v>45</v>
      </c>
      <c r="BQ66" s="1" t="s">
        <v>44</v>
      </c>
      <c r="BR66" s="6"/>
      <c r="BS66" s="6"/>
      <c r="BT66" s="1" t="s">
        <v>46</v>
      </c>
      <c r="BU66" s="1" t="s">
        <v>47</v>
      </c>
      <c r="BV66" s="6"/>
      <c r="BW66" s="6"/>
      <c r="BX66" s="1" t="s">
        <v>46</v>
      </c>
      <c r="BY66" s="1" t="s">
        <v>41</v>
      </c>
      <c r="BZ66" s="6"/>
      <c r="CA66" s="6"/>
      <c r="CB66" s="1" t="s">
        <v>46</v>
      </c>
      <c r="CC66" s="1" t="s">
        <v>48</v>
      </c>
      <c r="CD66" s="6"/>
      <c r="CE66" s="6"/>
      <c r="CF66" s="1" t="s">
        <v>46</v>
      </c>
      <c r="CG66" s="1" t="s">
        <v>48</v>
      </c>
      <c r="CH66" s="6"/>
      <c r="CI66" s="6"/>
      <c r="CJ66" s="1" t="s">
        <v>46</v>
      </c>
      <c r="CK66" s="1" t="s">
        <v>39</v>
      </c>
      <c r="CL66" s="6"/>
      <c r="CM66" s="6"/>
      <c r="CN66" s="1" t="s">
        <v>49</v>
      </c>
      <c r="CO66" s="1" t="s">
        <v>39</v>
      </c>
      <c r="CP66" s="6"/>
      <c r="CQ66" s="6"/>
      <c r="CR66" s="1" t="s">
        <v>50</v>
      </c>
      <c r="CS66" s="1" t="s">
        <v>51</v>
      </c>
      <c r="CT66" s="6"/>
      <c r="CU66" s="6"/>
      <c r="CV66" s="1" t="s">
        <v>50</v>
      </c>
      <c r="CW66" s="1" t="s">
        <v>39</v>
      </c>
      <c r="CX66" s="6"/>
      <c r="CY66" s="6"/>
      <c r="CZ66" s="1" t="s">
        <v>50</v>
      </c>
      <c r="DA66" s="1" t="s">
        <v>39</v>
      </c>
      <c r="DB66" s="6"/>
      <c r="DC66" s="6"/>
      <c r="DD66" s="1" t="s">
        <v>59</v>
      </c>
      <c r="DE66" s="1" t="s">
        <v>60</v>
      </c>
      <c r="DF66" s="6"/>
      <c r="DG66" s="6"/>
      <c r="DH66" s="1" t="s">
        <v>52</v>
      </c>
      <c r="DI66" s="1" t="s">
        <v>53</v>
      </c>
      <c r="DJ66" s="6"/>
      <c r="DK66" s="6"/>
      <c r="DL66" s="1" t="s">
        <v>31</v>
      </c>
      <c r="DM66" s="11"/>
    </row>
    <row r="67" spans="1:117" s="12" customFormat="1" ht="15.75" customHeight="1" x14ac:dyDescent="0.25">
      <c r="A67" s="6">
        <v>66</v>
      </c>
      <c r="B67" s="6">
        <v>1</v>
      </c>
      <c r="C67" s="9" t="s">
        <v>104</v>
      </c>
      <c r="D67" s="8" t="s">
        <v>373</v>
      </c>
      <c r="E67" s="6">
        <v>264.03800000000001</v>
      </c>
      <c r="F67" s="6">
        <v>397.279</v>
      </c>
      <c r="G67" s="6">
        <v>-150.52699999999999</v>
      </c>
      <c r="H67" s="10">
        <v>203.589</v>
      </c>
      <c r="I67" s="3">
        <f t="shared" ref="I67:I130" si="4">(G67+H67)</f>
        <v>53.062000000000012</v>
      </c>
      <c r="J67" s="3">
        <f t="shared" si="3"/>
        <v>0</v>
      </c>
      <c r="K67" s="3">
        <f t="shared" ref="K67:K130" si="5">I67-J67</f>
        <v>53.062000000000012</v>
      </c>
      <c r="L67" s="1" t="s">
        <v>28</v>
      </c>
      <c r="M67" s="1" t="s">
        <v>29</v>
      </c>
      <c r="N67" s="6"/>
      <c r="O67" s="6"/>
      <c r="P67" s="1" t="s">
        <v>30</v>
      </c>
      <c r="Q67" s="1" t="s">
        <v>34</v>
      </c>
      <c r="R67" s="6"/>
      <c r="S67" s="6"/>
      <c r="T67" s="1" t="s">
        <v>30</v>
      </c>
      <c r="U67" s="1" t="s">
        <v>32</v>
      </c>
      <c r="V67" s="6"/>
      <c r="W67" s="6"/>
      <c r="X67" s="6" t="s">
        <v>30</v>
      </c>
      <c r="Y67" s="6" t="s">
        <v>33</v>
      </c>
      <c r="Z67" s="6"/>
      <c r="AA67" s="6"/>
      <c r="AB67" s="1" t="s">
        <v>30</v>
      </c>
      <c r="AC67" s="1" t="s">
        <v>34</v>
      </c>
      <c r="AD67" s="6"/>
      <c r="AE67" s="6"/>
      <c r="AF67" s="1" t="s">
        <v>35</v>
      </c>
      <c r="AG67" s="1" t="s">
        <v>29</v>
      </c>
      <c r="AH67" s="6"/>
      <c r="AI67" s="6"/>
      <c r="AJ67" s="1" t="s">
        <v>36</v>
      </c>
      <c r="AK67" s="1" t="s">
        <v>37</v>
      </c>
      <c r="AL67" s="6"/>
      <c r="AM67" s="6"/>
      <c r="AN67" s="1" t="s">
        <v>38</v>
      </c>
      <c r="AO67" s="1" t="s">
        <v>39</v>
      </c>
      <c r="AP67" s="6"/>
      <c r="AQ67" s="6"/>
      <c r="AR67" s="1" t="s">
        <v>40</v>
      </c>
      <c r="AS67" s="1" t="s">
        <v>41</v>
      </c>
      <c r="AT67" s="6"/>
      <c r="AU67" s="6"/>
      <c r="AV67" s="6"/>
      <c r="AW67" s="6"/>
      <c r="AX67" s="6"/>
      <c r="AY67" s="6"/>
      <c r="AZ67" s="1" t="s">
        <v>42</v>
      </c>
      <c r="BA67" s="1" t="s">
        <v>39</v>
      </c>
      <c r="BB67" s="6"/>
      <c r="BC67" s="6"/>
      <c r="BD67" s="1" t="s">
        <v>42</v>
      </c>
      <c r="BE67" s="1" t="s">
        <v>33</v>
      </c>
      <c r="BF67" s="6"/>
      <c r="BG67" s="6"/>
      <c r="BH67" s="1" t="s">
        <v>42</v>
      </c>
      <c r="BI67" s="1" t="s">
        <v>39</v>
      </c>
      <c r="BJ67" s="6"/>
      <c r="BK67" s="11"/>
      <c r="BL67" s="1" t="s">
        <v>43</v>
      </c>
      <c r="BM67" s="1" t="s">
        <v>44</v>
      </c>
      <c r="BN67" s="6"/>
      <c r="BO67" s="6"/>
      <c r="BP67" s="1" t="s">
        <v>45</v>
      </c>
      <c r="BQ67" s="1" t="s">
        <v>44</v>
      </c>
      <c r="BR67" s="6"/>
      <c r="BS67" s="6"/>
      <c r="BT67" s="1" t="s">
        <v>46</v>
      </c>
      <c r="BU67" s="1" t="s">
        <v>47</v>
      </c>
      <c r="BV67" s="6"/>
      <c r="BW67" s="6"/>
      <c r="BX67" s="1" t="s">
        <v>46</v>
      </c>
      <c r="BY67" s="1" t="s">
        <v>41</v>
      </c>
      <c r="BZ67" s="6"/>
      <c r="CA67" s="6"/>
      <c r="CB67" s="1" t="s">
        <v>46</v>
      </c>
      <c r="CC67" s="1" t="s">
        <v>48</v>
      </c>
      <c r="CD67" s="6"/>
      <c r="CE67" s="6"/>
      <c r="CF67" s="1" t="s">
        <v>46</v>
      </c>
      <c r="CG67" s="1" t="s">
        <v>48</v>
      </c>
      <c r="CH67" s="6"/>
      <c r="CI67" s="6"/>
      <c r="CJ67" s="1" t="s">
        <v>46</v>
      </c>
      <c r="CK67" s="1" t="s">
        <v>39</v>
      </c>
      <c r="CL67" s="6"/>
      <c r="CM67" s="6"/>
      <c r="CN67" s="1" t="s">
        <v>49</v>
      </c>
      <c r="CO67" s="1" t="s">
        <v>39</v>
      </c>
      <c r="CP67" s="6"/>
      <c r="CQ67" s="6"/>
      <c r="CR67" s="1" t="s">
        <v>50</v>
      </c>
      <c r="CS67" s="1" t="s">
        <v>51</v>
      </c>
      <c r="CT67" s="6"/>
      <c r="CU67" s="6"/>
      <c r="CV67" s="1" t="s">
        <v>50</v>
      </c>
      <c r="CW67" s="1" t="s">
        <v>39</v>
      </c>
      <c r="CX67" s="6"/>
      <c r="CY67" s="6"/>
      <c r="CZ67" s="1" t="s">
        <v>50</v>
      </c>
      <c r="DA67" s="1" t="s">
        <v>39</v>
      </c>
      <c r="DB67" s="6"/>
      <c r="DC67" s="6"/>
      <c r="DD67" s="1" t="s">
        <v>59</v>
      </c>
      <c r="DE67" s="1" t="s">
        <v>60</v>
      </c>
      <c r="DF67" s="6"/>
      <c r="DG67" s="6"/>
      <c r="DH67" s="1" t="s">
        <v>52</v>
      </c>
      <c r="DI67" s="1" t="s">
        <v>53</v>
      </c>
      <c r="DJ67" s="6"/>
      <c r="DK67" s="6"/>
      <c r="DL67" s="1" t="s">
        <v>31</v>
      </c>
      <c r="DM67" s="11"/>
    </row>
    <row r="68" spans="1:117" s="12" customFormat="1" ht="15.75" customHeight="1" x14ac:dyDescent="0.25">
      <c r="A68" s="6">
        <v>67</v>
      </c>
      <c r="B68" s="6">
        <v>1</v>
      </c>
      <c r="C68" s="9" t="s">
        <v>105</v>
      </c>
      <c r="D68" s="8" t="s">
        <v>373</v>
      </c>
      <c r="E68" s="6">
        <v>154.90299999999999</v>
      </c>
      <c r="F68" s="6">
        <v>3.2410000000000001</v>
      </c>
      <c r="G68" s="6">
        <v>151.66200000000001</v>
      </c>
      <c r="H68" s="10">
        <v>61.282440000000001</v>
      </c>
      <c r="I68" s="3">
        <f t="shared" si="4"/>
        <v>212.94444000000001</v>
      </c>
      <c r="J68" s="3">
        <f t="shared" si="3"/>
        <v>0</v>
      </c>
      <c r="K68" s="3">
        <f t="shared" si="5"/>
        <v>212.94444000000001</v>
      </c>
      <c r="L68" s="1" t="s">
        <v>28</v>
      </c>
      <c r="M68" s="1" t="s">
        <v>29</v>
      </c>
      <c r="N68" s="6"/>
      <c r="O68" s="6"/>
      <c r="P68" s="1" t="s">
        <v>30</v>
      </c>
      <c r="Q68" s="1" t="s">
        <v>34</v>
      </c>
      <c r="R68" s="6"/>
      <c r="S68" s="6"/>
      <c r="T68" s="1" t="s">
        <v>30</v>
      </c>
      <c r="U68" s="1" t="s">
        <v>32</v>
      </c>
      <c r="V68" s="6"/>
      <c r="W68" s="6"/>
      <c r="X68" s="6" t="s">
        <v>30</v>
      </c>
      <c r="Y68" s="6" t="s">
        <v>33</v>
      </c>
      <c r="Z68" s="6"/>
      <c r="AA68" s="6"/>
      <c r="AB68" s="1" t="s">
        <v>30</v>
      </c>
      <c r="AC68" s="1" t="s">
        <v>34</v>
      </c>
      <c r="AD68" s="6"/>
      <c r="AE68" s="6"/>
      <c r="AF68" s="1" t="s">
        <v>35</v>
      </c>
      <c r="AG68" s="1" t="s">
        <v>29</v>
      </c>
      <c r="AH68" s="6"/>
      <c r="AI68" s="6"/>
      <c r="AJ68" s="1" t="s">
        <v>36</v>
      </c>
      <c r="AK68" s="1" t="s">
        <v>37</v>
      </c>
      <c r="AL68" s="6"/>
      <c r="AM68" s="6"/>
      <c r="AN68" s="1" t="s">
        <v>38</v>
      </c>
      <c r="AO68" s="1" t="s">
        <v>39</v>
      </c>
      <c r="AP68" s="6"/>
      <c r="AQ68" s="6"/>
      <c r="AR68" s="1" t="s">
        <v>40</v>
      </c>
      <c r="AS68" s="1" t="s">
        <v>41</v>
      </c>
      <c r="AT68" s="6"/>
      <c r="AU68" s="6"/>
      <c r="AV68" s="6"/>
      <c r="AW68" s="6"/>
      <c r="AX68" s="6"/>
      <c r="AY68" s="6"/>
      <c r="AZ68" s="1" t="s">
        <v>42</v>
      </c>
      <c r="BA68" s="1" t="s">
        <v>39</v>
      </c>
      <c r="BB68" s="6"/>
      <c r="BC68" s="6"/>
      <c r="BD68" s="1" t="s">
        <v>42</v>
      </c>
      <c r="BE68" s="1" t="s">
        <v>33</v>
      </c>
      <c r="BF68" s="6"/>
      <c r="BG68" s="6"/>
      <c r="BH68" s="1" t="s">
        <v>42</v>
      </c>
      <c r="BI68" s="1" t="s">
        <v>39</v>
      </c>
      <c r="BJ68" s="6"/>
      <c r="BK68" s="11"/>
      <c r="BL68" s="1" t="s">
        <v>43</v>
      </c>
      <c r="BM68" s="1" t="s">
        <v>44</v>
      </c>
      <c r="BN68" s="6"/>
      <c r="BO68" s="6"/>
      <c r="BP68" s="1" t="s">
        <v>45</v>
      </c>
      <c r="BQ68" s="1" t="s">
        <v>44</v>
      </c>
      <c r="BR68" s="6"/>
      <c r="BS68" s="6"/>
      <c r="BT68" s="1" t="s">
        <v>46</v>
      </c>
      <c r="BU68" s="1" t="s">
        <v>47</v>
      </c>
      <c r="BV68" s="6"/>
      <c r="BW68" s="6"/>
      <c r="BX68" s="1" t="s">
        <v>46</v>
      </c>
      <c r="BY68" s="1" t="s">
        <v>41</v>
      </c>
      <c r="BZ68" s="6"/>
      <c r="CA68" s="6"/>
      <c r="CB68" s="1" t="s">
        <v>46</v>
      </c>
      <c r="CC68" s="1" t="s">
        <v>48</v>
      </c>
      <c r="CD68" s="6"/>
      <c r="CE68" s="6"/>
      <c r="CF68" s="1" t="s">
        <v>46</v>
      </c>
      <c r="CG68" s="1" t="s">
        <v>48</v>
      </c>
      <c r="CH68" s="6"/>
      <c r="CI68" s="6"/>
      <c r="CJ68" s="1" t="s">
        <v>46</v>
      </c>
      <c r="CK68" s="1" t="s">
        <v>39</v>
      </c>
      <c r="CL68" s="6"/>
      <c r="CM68" s="6"/>
      <c r="CN68" s="1" t="s">
        <v>49</v>
      </c>
      <c r="CO68" s="1" t="s">
        <v>39</v>
      </c>
      <c r="CP68" s="6"/>
      <c r="CQ68" s="6"/>
      <c r="CR68" s="1" t="s">
        <v>50</v>
      </c>
      <c r="CS68" s="1" t="s">
        <v>51</v>
      </c>
      <c r="CT68" s="6"/>
      <c r="CU68" s="6"/>
      <c r="CV68" s="1" t="s">
        <v>50</v>
      </c>
      <c r="CW68" s="1" t="s">
        <v>39</v>
      </c>
      <c r="CX68" s="6"/>
      <c r="CY68" s="6"/>
      <c r="CZ68" s="1" t="s">
        <v>50</v>
      </c>
      <c r="DA68" s="1" t="s">
        <v>39</v>
      </c>
      <c r="DB68" s="6"/>
      <c r="DC68" s="6"/>
      <c r="DD68" s="1" t="s">
        <v>59</v>
      </c>
      <c r="DE68" s="1" t="s">
        <v>60</v>
      </c>
      <c r="DF68" s="6"/>
      <c r="DG68" s="6"/>
      <c r="DH68" s="1" t="s">
        <v>52</v>
      </c>
      <c r="DI68" s="1" t="s">
        <v>53</v>
      </c>
      <c r="DJ68" s="6"/>
      <c r="DK68" s="6"/>
      <c r="DL68" s="1" t="s">
        <v>31</v>
      </c>
      <c r="DM68" s="11"/>
    </row>
    <row r="69" spans="1:117" s="42" customFormat="1" ht="15.75" customHeight="1" x14ac:dyDescent="0.25">
      <c r="A69" s="35">
        <v>68</v>
      </c>
      <c r="B69" s="35">
        <v>1</v>
      </c>
      <c r="C69" s="36" t="s">
        <v>399</v>
      </c>
      <c r="D69" s="37" t="s">
        <v>373</v>
      </c>
      <c r="E69" s="35">
        <v>-1.454</v>
      </c>
      <c r="F69" s="35">
        <v>4.1929999999999996</v>
      </c>
      <c r="G69" s="35">
        <v>-5.6470000000000002</v>
      </c>
      <c r="H69" s="38">
        <v>2.65788</v>
      </c>
      <c r="I69" s="39">
        <f t="shared" si="4"/>
        <v>-2.9891200000000002</v>
      </c>
      <c r="J69" s="39">
        <f t="shared" si="3"/>
        <v>1.464</v>
      </c>
      <c r="K69" s="39">
        <f t="shared" si="5"/>
        <v>-4.4531200000000002</v>
      </c>
      <c r="L69" s="40" t="s">
        <v>28</v>
      </c>
      <c r="M69" s="40" t="s">
        <v>29</v>
      </c>
      <c r="N69" s="35"/>
      <c r="O69" s="35"/>
      <c r="P69" s="40" t="s">
        <v>30</v>
      </c>
      <c r="Q69" s="40" t="s">
        <v>34</v>
      </c>
      <c r="R69" s="35"/>
      <c r="S69" s="35"/>
      <c r="T69" s="40" t="s">
        <v>30</v>
      </c>
      <c r="U69" s="40" t="s">
        <v>32</v>
      </c>
      <c r="V69" s="35"/>
      <c r="W69" s="35"/>
      <c r="X69" s="35" t="s">
        <v>30</v>
      </c>
      <c r="Y69" s="35" t="s">
        <v>33</v>
      </c>
      <c r="Z69" s="35"/>
      <c r="AA69" s="35"/>
      <c r="AB69" s="40" t="s">
        <v>30</v>
      </c>
      <c r="AC69" s="40" t="s">
        <v>34</v>
      </c>
      <c r="AD69" s="35"/>
      <c r="AE69" s="35"/>
      <c r="AF69" s="40" t="s">
        <v>35</v>
      </c>
      <c r="AG69" s="40" t="s">
        <v>29</v>
      </c>
      <c r="AH69" s="35"/>
      <c r="AI69" s="35"/>
      <c r="AJ69" s="40" t="s">
        <v>36</v>
      </c>
      <c r="AK69" s="40" t="s">
        <v>37</v>
      </c>
      <c r="AL69" s="35"/>
      <c r="AM69" s="35"/>
      <c r="AN69" s="40" t="s">
        <v>38</v>
      </c>
      <c r="AO69" s="40" t="s">
        <v>39</v>
      </c>
      <c r="AP69" s="35"/>
      <c r="AQ69" s="35"/>
      <c r="AR69" s="40" t="s">
        <v>40</v>
      </c>
      <c r="AS69" s="40" t="s">
        <v>41</v>
      </c>
      <c r="AT69" s="35"/>
      <c r="AU69" s="35"/>
      <c r="AV69" s="35"/>
      <c r="AW69" s="35"/>
      <c r="AX69" s="35"/>
      <c r="AY69" s="35"/>
      <c r="AZ69" s="40" t="s">
        <v>42</v>
      </c>
      <c r="BA69" s="40" t="s">
        <v>39</v>
      </c>
      <c r="BB69" s="35"/>
      <c r="BC69" s="35"/>
      <c r="BD69" s="40" t="s">
        <v>42</v>
      </c>
      <c r="BE69" s="40" t="s">
        <v>33</v>
      </c>
      <c r="BF69" s="35"/>
      <c r="BG69" s="35"/>
      <c r="BH69" s="40" t="s">
        <v>42</v>
      </c>
      <c r="BI69" s="40" t="s">
        <v>39</v>
      </c>
      <c r="BJ69" s="35"/>
      <c r="BK69" s="41"/>
      <c r="BL69" s="40" t="s">
        <v>43</v>
      </c>
      <c r="BM69" s="40" t="s">
        <v>44</v>
      </c>
      <c r="BN69" s="35"/>
      <c r="BO69" s="35"/>
      <c r="BP69" s="40" t="s">
        <v>45</v>
      </c>
      <c r="BQ69" s="40" t="s">
        <v>44</v>
      </c>
      <c r="BR69" s="35"/>
      <c r="BS69" s="35"/>
      <c r="BT69" s="40" t="s">
        <v>46</v>
      </c>
      <c r="BU69" s="40" t="s">
        <v>47</v>
      </c>
      <c r="BV69" s="35"/>
      <c r="BW69" s="35"/>
      <c r="BX69" s="40" t="s">
        <v>46</v>
      </c>
      <c r="BY69" s="40" t="s">
        <v>41</v>
      </c>
      <c r="BZ69" s="35"/>
      <c r="CA69" s="35"/>
      <c r="CB69" s="40" t="s">
        <v>46</v>
      </c>
      <c r="CC69" s="40" t="s">
        <v>48</v>
      </c>
      <c r="CD69" s="35"/>
      <c r="CE69" s="35"/>
      <c r="CF69" s="40" t="s">
        <v>46</v>
      </c>
      <c r="CG69" s="40" t="s">
        <v>48</v>
      </c>
      <c r="CH69" s="35"/>
      <c r="CI69" s="35"/>
      <c r="CJ69" s="40" t="s">
        <v>46</v>
      </c>
      <c r="CK69" s="40" t="s">
        <v>39</v>
      </c>
      <c r="CL69" s="35"/>
      <c r="CM69" s="35"/>
      <c r="CN69" s="40" t="s">
        <v>49</v>
      </c>
      <c r="CO69" s="40" t="s">
        <v>39</v>
      </c>
      <c r="CP69" s="35">
        <v>2</v>
      </c>
      <c r="CQ69" s="35">
        <v>1.464</v>
      </c>
      <c r="CR69" s="40" t="s">
        <v>50</v>
      </c>
      <c r="CS69" s="40" t="s">
        <v>51</v>
      </c>
      <c r="CT69" s="35"/>
      <c r="CU69" s="35"/>
      <c r="CV69" s="40" t="s">
        <v>50</v>
      </c>
      <c r="CW69" s="40" t="s">
        <v>39</v>
      </c>
      <c r="CX69" s="35"/>
      <c r="CY69" s="35"/>
      <c r="CZ69" s="40" t="s">
        <v>50</v>
      </c>
      <c r="DA69" s="40" t="s">
        <v>39</v>
      </c>
      <c r="DB69" s="35"/>
      <c r="DC69" s="35"/>
      <c r="DD69" s="40" t="s">
        <v>59</v>
      </c>
      <c r="DE69" s="40" t="s">
        <v>60</v>
      </c>
      <c r="DF69" s="35"/>
      <c r="DG69" s="35"/>
      <c r="DH69" s="40" t="s">
        <v>52</v>
      </c>
      <c r="DI69" s="40" t="s">
        <v>53</v>
      </c>
      <c r="DJ69" s="35"/>
      <c r="DK69" s="35"/>
      <c r="DL69" s="40" t="s">
        <v>31</v>
      </c>
      <c r="DM69" s="41"/>
    </row>
    <row r="70" spans="1:117" s="12" customFormat="1" ht="15.75" customHeight="1" x14ac:dyDescent="0.25">
      <c r="A70" s="6">
        <v>69</v>
      </c>
      <c r="B70" s="6">
        <v>1</v>
      </c>
      <c r="C70" s="9" t="s">
        <v>400</v>
      </c>
      <c r="D70" s="8" t="s">
        <v>373</v>
      </c>
      <c r="E70" s="6">
        <v>-27.844000000000001</v>
      </c>
      <c r="F70" s="6">
        <v>5.3630000000000004</v>
      </c>
      <c r="G70" s="6">
        <v>-35.264000000000003</v>
      </c>
      <c r="H70" s="10">
        <v>53.786279999999998</v>
      </c>
      <c r="I70" s="3">
        <f t="shared" si="4"/>
        <v>18.522279999999995</v>
      </c>
      <c r="J70" s="3">
        <f t="shared" si="3"/>
        <v>0</v>
      </c>
      <c r="K70" s="3">
        <f t="shared" si="5"/>
        <v>18.522279999999995</v>
      </c>
      <c r="L70" s="1" t="s">
        <v>28</v>
      </c>
      <c r="M70" s="1" t="s">
        <v>29</v>
      </c>
      <c r="N70" s="6"/>
      <c r="O70" s="6"/>
      <c r="P70" s="1" t="s">
        <v>30</v>
      </c>
      <c r="Q70" s="1" t="s">
        <v>34</v>
      </c>
      <c r="R70" s="6"/>
      <c r="S70" s="6"/>
      <c r="T70" s="1" t="s">
        <v>30</v>
      </c>
      <c r="U70" s="1" t="s">
        <v>32</v>
      </c>
      <c r="V70" s="6"/>
      <c r="W70" s="6"/>
      <c r="X70" s="6" t="s">
        <v>30</v>
      </c>
      <c r="Y70" s="6" t="s">
        <v>33</v>
      </c>
      <c r="Z70" s="6"/>
      <c r="AA70" s="6"/>
      <c r="AB70" s="1" t="s">
        <v>30</v>
      </c>
      <c r="AC70" s="1" t="s">
        <v>34</v>
      </c>
      <c r="AD70" s="6"/>
      <c r="AE70" s="6"/>
      <c r="AF70" s="1" t="s">
        <v>35</v>
      </c>
      <c r="AG70" s="1" t="s">
        <v>29</v>
      </c>
      <c r="AH70" s="6"/>
      <c r="AI70" s="6"/>
      <c r="AJ70" s="1" t="s">
        <v>36</v>
      </c>
      <c r="AK70" s="1" t="s">
        <v>37</v>
      </c>
      <c r="AL70" s="6"/>
      <c r="AM70" s="6"/>
      <c r="AN70" s="1" t="s">
        <v>38</v>
      </c>
      <c r="AO70" s="1" t="s">
        <v>39</v>
      </c>
      <c r="AP70" s="6"/>
      <c r="AQ70" s="6"/>
      <c r="AR70" s="1" t="s">
        <v>40</v>
      </c>
      <c r="AS70" s="1" t="s">
        <v>41</v>
      </c>
      <c r="AT70" s="6"/>
      <c r="AU70" s="6"/>
      <c r="AV70" s="6"/>
      <c r="AW70" s="6"/>
      <c r="AX70" s="6"/>
      <c r="AY70" s="6"/>
      <c r="AZ70" s="1" t="s">
        <v>42</v>
      </c>
      <c r="BA70" s="1" t="s">
        <v>39</v>
      </c>
      <c r="BB70" s="6"/>
      <c r="BC70" s="6"/>
      <c r="BD70" s="1" t="s">
        <v>42</v>
      </c>
      <c r="BE70" s="1" t="s">
        <v>33</v>
      </c>
      <c r="BF70" s="6"/>
      <c r="BG70" s="6"/>
      <c r="BH70" s="1" t="s">
        <v>42</v>
      </c>
      <c r="BI70" s="1" t="s">
        <v>39</v>
      </c>
      <c r="BJ70" s="6"/>
      <c r="BK70" s="11"/>
      <c r="BL70" s="1" t="s">
        <v>43</v>
      </c>
      <c r="BM70" s="1" t="s">
        <v>44</v>
      </c>
      <c r="BN70" s="6"/>
      <c r="BO70" s="6"/>
      <c r="BP70" s="1" t="s">
        <v>45</v>
      </c>
      <c r="BQ70" s="1" t="s">
        <v>44</v>
      </c>
      <c r="BR70" s="6"/>
      <c r="BS70" s="6"/>
      <c r="BT70" s="1" t="s">
        <v>46</v>
      </c>
      <c r="BU70" s="1" t="s">
        <v>47</v>
      </c>
      <c r="BV70" s="6"/>
      <c r="BW70" s="6"/>
      <c r="BX70" s="1" t="s">
        <v>46</v>
      </c>
      <c r="BY70" s="1" t="s">
        <v>41</v>
      </c>
      <c r="BZ70" s="6"/>
      <c r="CA70" s="6"/>
      <c r="CB70" s="1" t="s">
        <v>46</v>
      </c>
      <c r="CC70" s="1" t="s">
        <v>48</v>
      </c>
      <c r="CD70" s="6"/>
      <c r="CE70" s="6"/>
      <c r="CF70" s="1" t="s">
        <v>46</v>
      </c>
      <c r="CG70" s="1" t="s">
        <v>48</v>
      </c>
      <c r="CH70" s="6"/>
      <c r="CI70" s="6"/>
      <c r="CJ70" s="1" t="s">
        <v>46</v>
      </c>
      <c r="CK70" s="1" t="s">
        <v>39</v>
      </c>
      <c r="CL70" s="6"/>
      <c r="CM70" s="6"/>
      <c r="CN70" s="1" t="s">
        <v>49</v>
      </c>
      <c r="CO70" s="1" t="s">
        <v>39</v>
      </c>
      <c r="CP70" s="6"/>
      <c r="CQ70" s="6"/>
      <c r="CR70" s="1" t="s">
        <v>50</v>
      </c>
      <c r="CS70" s="1" t="s">
        <v>51</v>
      </c>
      <c r="CT70" s="6"/>
      <c r="CU70" s="6"/>
      <c r="CV70" s="1" t="s">
        <v>50</v>
      </c>
      <c r="CW70" s="1" t="s">
        <v>39</v>
      </c>
      <c r="CX70" s="6"/>
      <c r="CY70" s="6"/>
      <c r="CZ70" s="1" t="s">
        <v>50</v>
      </c>
      <c r="DA70" s="1" t="s">
        <v>39</v>
      </c>
      <c r="DB70" s="6"/>
      <c r="DC70" s="6"/>
      <c r="DD70" s="1" t="s">
        <v>59</v>
      </c>
      <c r="DE70" s="1" t="s">
        <v>60</v>
      </c>
      <c r="DF70" s="6"/>
      <c r="DG70" s="6"/>
      <c r="DH70" s="1" t="s">
        <v>52</v>
      </c>
      <c r="DI70" s="1" t="s">
        <v>53</v>
      </c>
      <c r="DJ70" s="6"/>
      <c r="DK70" s="6"/>
      <c r="DL70" s="1" t="s">
        <v>31</v>
      </c>
      <c r="DM70" s="11"/>
    </row>
    <row r="71" spans="1:117" s="42" customFormat="1" ht="15.75" customHeight="1" x14ac:dyDescent="0.25">
      <c r="A71" s="35">
        <v>70</v>
      </c>
      <c r="B71" s="35">
        <v>1</v>
      </c>
      <c r="C71" s="36" t="s">
        <v>106</v>
      </c>
      <c r="D71" s="37" t="s">
        <v>373</v>
      </c>
      <c r="E71" s="35">
        <v>753.27599999999995</v>
      </c>
      <c r="F71" s="35">
        <v>0</v>
      </c>
      <c r="G71" s="35">
        <v>403.72399999999999</v>
      </c>
      <c r="H71" s="38">
        <v>277.72967999999997</v>
      </c>
      <c r="I71" s="39">
        <f t="shared" si="4"/>
        <v>681.45367999999996</v>
      </c>
      <c r="J71" s="39">
        <f t="shared" si="3"/>
        <v>15.835000000000001</v>
      </c>
      <c r="K71" s="39">
        <f t="shared" si="5"/>
        <v>665.61867999999993</v>
      </c>
      <c r="L71" s="40" t="s">
        <v>28</v>
      </c>
      <c r="M71" s="40" t="s">
        <v>29</v>
      </c>
      <c r="N71" s="35"/>
      <c r="O71" s="35"/>
      <c r="P71" s="40" t="s">
        <v>30</v>
      </c>
      <c r="Q71" s="40" t="s">
        <v>34</v>
      </c>
      <c r="R71" s="35"/>
      <c r="S71" s="35"/>
      <c r="T71" s="40" t="s">
        <v>30</v>
      </c>
      <c r="U71" s="40" t="s">
        <v>32</v>
      </c>
      <c r="V71" s="35"/>
      <c r="W71" s="35"/>
      <c r="X71" s="35" t="s">
        <v>30</v>
      </c>
      <c r="Y71" s="35" t="s">
        <v>33</v>
      </c>
      <c r="Z71" s="35"/>
      <c r="AA71" s="35"/>
      <c r="AB71" s="40" t="s">
        <v>30</v>
      </c>
      <c r="AC71" s="40" t="s">
        <v>34</v>
      </c>
      <c r="AD71" s="35"/>
      <c r="AE71" s="35"/>
      <c r="AF71" s="40" t="s">
        <v>35</v>
      </c>
      <c r="AG71" s="40" t="s">
        <v>29</v>
      </c>
      <c r="AH71" s="35"/>
      <c r="AI71" s="35"/>
      <c r="AJ71" s="40" t="s">
        <v>36</v>
      </c>
      <c r="AK71" s="40" t="s">
        <v>37</v>
      </c>
      <c r="AL71" s="35"/>
      <c r="AM71" s="35"/>
      <c r="AN71" s="40" t="s">
        <v>38</v>
      </c>
      <c r="AO71" s="40" t="s">
        <v>39</v>
      </c>
      <c r="AP71" s="35"/>
      <c r="AQ71" s="35"/>
      <c r="AR71" s="40" t="s">
        <v>40</v>
      </c>
      <c r="AS71" s="40" t="s">
        <v>41</v>
      </c>
      <c r="AT71" s="35"/>
      <c r="AU71" s="35"/>
      <c r="AV71" s="35"/>
      <c r="AW71" s="35"/>
      <c r="AX71" s="35"/>
      <c r="AY71" s="35"/>
      <c r="AZ71" s="40" t="s">
        <v>42</v>
      </c>
      <c r="BA71" s="40" t="s">
        <v>39</v>
      </c>
      <c r="BB71" s="35"/>
      <c r="BC71" s="35"/>
      <c r="BD71" s="40" t="s">
        <v>42</v>
      </c>
      <c r="BE71" s="40" t="s">
        <v>33</v>
      </c>
      <c r="BF71" s="35"/>
      <c r="BG71" s="35"/>
      <c r="BH71" s="40" t="s">
        <v>42</v>
      </c>
      <c r="BI71" s="40" t="s">
        <v>39</v>
      </c>
      <c r="BJ71" s="35"/>
      <c r="BK71" s="41"/>
      <c r="BL71" s="40" t="s">
        <v>43</v>
      </c>
      <c r="BM71" s="40" t="s">
        <v>44</v>
      </c>
      <c r="BN71" s="35"/>
      <c r="BO71" s="35"/>
      <c r="BP71" s="40" t="s">
        <v>45</v>
      </c>
      <c r="BQ71" s="40" t="s">
        <v>44</v>
      </c>
      <c r="BR71" s="35"/>
      <c r="BS71" s="35"/>
      <c r="BT71" s="40" t="s">
        <v>46</v>
      </c>
      <c r="BU71" s="40" t="s">
        <v>47</v>
      </c>
      <c r="BV71" s="35"/>
      <c r="BW71" s="35"/>
      <c r="BX71" s="40" t="s">
        <v>46</v>
      </c>
      <c r="BY71" s="40" t="s">
        <v>41</v>
      </c>
      <c r="BZ71" s="35"/>
      <c r="CA71" s="35"/>
      <c r="CB71" s="40" t="s">
        <v>46</v>
      </c>
      <c r="CC71" s="40" t="s">
        <v>48</v>
      </c>
      <c r="CD71" s="35"/>
      <c r="CE71" s="35"/>
      <c r="CF71" s="40" t="s">
        <v>46</v>
      </c>
      <c r="CG71" s="40" t="s">
        <v>48</v>
      </c>
      <c r="CH71" s="35"/>
      <c r="CI71" s="35"/>
      <c r="CJ71" s="40" t="s">
        <v>46</v>
      </c>
      <c r="CK71" s="40" t="s">
        <v>39</v>
      </c>
      <c r="CL71" s="35">
        <v>4</v>
      </c>
      <c r="CM71" s="35">
        <v>15.835000000000001</v>
      </c>
      <c r="CN71" s="40" t="s">
        <v>49</v>
      </c>
      <c r="CO71" s="40" t="s">
        <v>39</v>
      </c>
      <c r="CP71" s="35"/>
      <c r="CQ71" s="35"/>
      <c r="CR71" s="40" t="s">
        <v>50</v>
      </c>
      <c r="CS71" s="40" t="s">
        <v>51</v>
      </c>
      <c r="CT71" s="35"/>
      <c r="CU71" s="35"/>
      <c r="CV71" s="40" t="s">
        <v>50</v>
      </c>
      <c r="CW71" s="40" t="s">
        <v>39</v>
      </c>
      <c r="CX71" s="35"/>
      <c r="CY71" s="35"/>
      <c r="CZ71" s="40" t="s">
        <v>50</v>
      </c>
      <c r="DA71" s="40" t="s">
        <v>39</v>
      </c>
      <c r="DB71" s="35"/>
      <c r="DC71" s="35"/>
      <c r="DD71" s="40" t="s">
        <v>59</v>
      </c>
      <c r="DE71" s="40" t="s">
        <v>60</v>
      </c>
      <c r="DF71" s="35"/>
      <c r="DG71" s="35"/>
      <c r="DH71" s="40" t="s">
        <v>52</v>
      </c>
      <c r="DI71" s="40" t="s">
        <v>53</v>
      </c>
      <c r="DJ71" s="35"/>
      <c r="DK71" s="35"/>
      <c r="DL71" s="40" t="s">
        <v>31</v>
      </c>
      <c r="DM71" s="41"/>
    </row>
    <row r="72" spans="1:117" s="12" customFormat="1" ht="15.75" customHeight="1" x14ac:dyDescent="0.25">
      <c r="A72" s="6">
        <v>71</v>
      </c>
      <c r="B72" s="6">
        <v>1</v>
      </c>
      <c r="C72" s="9" t="s">
        <v>107</v>
      </c>
      <c r="D72" s="8" t="s">
        <v>373</v>
      </c>
      <c r="E72" s="6">
        <v>-45.933999999999997</v>
      </c>
      <c r="F72" s="6">
        <v>32.496000000000002</v>
      </c>
      <c r="G72" s="6">
        <v>-85.518000000000001</v>
      </c>
      <c r="H72" s="10">
        <v>144.6696</v>
      </c>
      <c r="I72" s="3">
        <f t="shared" si="4"/>
        <v>59.151600000000002</v>
      </c>
      <c r="J72" s="3">
        <f t="shared" si="3"/>
        <v>0</v>
      </c>
      <c r="K72" s="3">
        <f t="shared" si="5"/>
        <v>59.151600000000002</v>
      </c>
      <c r="L72" s="1" t="s">
        <v>28</v>
      </c>
      <c r="M72" s="1" t="s">
        <v>29</v>
      </c>
      <c r="N72" s="6"/>
      <c r="O72" s="6"/>
      <c r="P72" s="1" t="s">
        <v>30</v>
      </c>
      <c r="Q72" s="1" t="s">
        <v>34</v>
      </c>
      <c r="R72" s="6"/>
      <c r="S72" s="6"/>
      <c r="T72" s="1" t="s">
        <v>30</v>
      </c>
      <c r="U72" s="1" t="s">
        <v>32</v>
      </c>
      <c r="V72" s="6"/>
      <c r="W72" s="6"/>
      <c r="X72" s="6" t="s">
        <v>30</v>
      </c>
      <c r="Y72" s="6" t="s">
        <v>33</v>
      </c>
      <c r="Z72" s="6"/>
      <c r="AA72" s="6"/>
      <c r="AB72" s="1" t="s">
        <v>30</v>
      </c>
      <c r="AC72" s="1" t="s">
        <v>34</v>
      </c>
      <c r="AD72" s="6"/>
      <c r="AE72" s="6"/>
      <c r="AF72" s="1" t="s">
        <v>35</v>
      </c>
      <c r="AG72" s="1" t="s">
        <v>29</v>
      </c>
      <c r="AH72" s="6"/>
      <c r="AI72" s="6"/>
      <c r="AJ72" s="1" t="s">
        <v>36</v>
      </c>
      <c r="AK72" s="1" t="s">
        <v>37</v>
      </c>
      <c r="AL72" s="6"/>
      <c r="AM72" s="6"/>
      <c r="AN72" s="1" t="s">
        <v>38</v>
      </c>
      <c r="AO72" s="1" t="s">
        <v>39</v>
      </c>
      <c r="AP72" s="6"/>
      <c r="AQ72" s="6"/>
      <c r="AR72" s="1" t="s">
        <v>40</v>
      </c>
      <c r="AS72" s="1" t="s">
        <v>41</v>
      </c>
      <c r="AT72" s="6"/>
      <c r="AU72" s="6"/>
      <c r="AV72" s="6"/>
      <c r="AW72" s="6"/>
      <c r="AX72" s="6"/>
      <c r="AY72" s="6"/>
      <c r="AZ72" s="1" t="s">
        <v>42</v>
      </c>
      <c r="BA72" s="1" t="s">
        <v>39</v>
      </c>
      <c r="BB72" s="6"/>
      <c r="BC72" s="6"/>
      <c r="BD72" s="1" t="s">
        <v>42</v>
      </c>
      <c r="BE72" s="1" t="s">
        <v>33</v>
      </c>
      <c r="BF72" s="6"/>
      <c r="BG72" s="6"/>
      <c r="BH72" s="1" t="s">
        <v>42</v>
      </c>
      <c r="BI72" s="1" t="s">
        <v>39</v>
      </c>
      <c r="BJ72" s="6"/>
      <c r="BK72" s="11"/>
      <c r="BL72" s="1" t="s">
        <v>43</v>
      </c>
      <c r="BM72" s="1" t="s">
        <v>44</v>
      </c>
      <c r="BN72" s="6"/>
      <c r="BO72" s="6"/>
      <c r="BP72" s="1" t="s">
        <v>45</v>
      </c>
      <c r="BQ72" s="1" t="s">
        <v>44</v>
      </c>
      <c r="BR72" s="6"/>
      <c r="BS72" s="6"/>
      <c r="BT72" s="1" t="s">
        <v>46</v>
      </c>
      <c r="BU72" s="1" t="s">
        <v>47</v>
      </c>
      <c r="BV72" s="6"/>
      <c r="BW72" s="6"/>
      <c r="BX72" s="1" t="s">
        <v>46</v>
      </c>
      <c r="BY72" s="1" t="s">
        <v>41</v>
      </c>
      <c r="BZ72" s="6"/>
      <c r="CA72" s="6"/>
      <c r="CB72" s="1" t="s">
        <v>46</v>
      </c>
      <c r="CC72" s="1" t="s">
        <v>48</v>
      </c>
      <c r="CD72" s="6"/>
      <c r="CE72" s="6"/>
      <c r="CF72" s="1" t="s">
        <v>46</v>
      </c>
      <c r="CG72" s="1" t="s">
        <v>48</v>
      </c>
      <c r="CH72" s="6"/>
      <c r="CI72" s="6"/>
      <c r="CJ72" s="1" t="s">
        <v>46</v>
      </c>
      <c r="CK72" s="1" t="s">
        <v>39</v>
      </c>
      <c r="CL72" s="6"/>
      <c r="CM72" s="6"/>
      <c r="CN72" s="1" t="s">
        <v>49</v>
      </c>
      <c r="CO72" s="1" t="s">
        <v>39</v>
      </c>
      <c r="CP72" s="6"/>
      <c r="CQ72" s="6"/>
      <c r="CR72" s="1" t="s">
        <v>50</v>
      </c>
      <c r="CS72" s="1" t="s">
        <v>51</v>
      </c>
      <c r="CT72" s="6"/>
      <c r="CU72" s="6"/>
      <c r="CV72" s="1" t="s">
        <v>50</v>
      </c>
      <c r="CW72" s="1" t="s">
        <v>39</v>
      </c>
      <c r="CX72" s="6"/>
      <c r="CY72" s="6"/>
      <c r="CZ72" s="1" t="s">
        <v>50</v>
      </c>
      <c r="DA72" s="1" t="s">
        <v>39</v>
      </c>
      <c r="DB72" s="6"/>
      <c r="DC72" s="6"/>
      <c r="DD72" s="1" t="s">
        <v>59</v>
      </c>
      <c r="DE72" s="1" t="s">
        <v>60</v>
      </c>
      <c r="DF72" s="6"/>
      <c r="DG72" s="6"/>
      <c r="DH72" s="1" t="s">
        <v>52</v>
      </c>
      <c r="DI72" s="1" t="s">
        <v>53</v>
      </c>
      <c r="DJ72" s="6"/>
      <c r="DK72" s="6"/>
      <c r="DL72" s="1" t="s">
        <v>31</v>
      </c>
      <c r="DM72" s="11"/>
    </row>
    <row r="73" spans="1:117" s="12" customFormat="1" ht="15.75" customHeight="1" x14ac:dyDescent="0.25">
      <c r="A73" s="6">
        <v>72</v>
      </c>
      <c r="B73" s="6">
        <v>1</v>
      </c>
      <c r="C73" s="9" t="s">
        <v>108</v>
      </c>
      <c r="D73" s="8" t="s">
        <v>373</v>
      </c>
      <c r="E73" s="6">
        <v>345.94299999999998</v>
      </c>
      <c r="F73" s="6">
        <v>0.437</v>
      </c>
      <c r="G73" s="6">
        <v>344.68099999999998</v>
      </c>
      <c r="H73" s="10">
        <v>162.68423999999999</v>
      </c>
      <c r="I73" s="3">
        <f t="shared" si="4"/>
        <v>507.36523999999997</v>
      </c>
      <c r="J73" s="3">
        <f t="shared" si="3"/>
        <v>0</v>
      </c>
      <c r="K73" s="3">
        <f t="shared" si="5"/>
        <v>507.36523999999997</v>
      </c>
      <c r="L73" s="1" t="s">
        <v>28</v>
      </c>
      <c r="M73" s="1" t="s">
        <v>29</v>
      </c>
      <c r="N73" s="6"/>
      <c r="O73" s="6"/>
      <c r="P73" s="1" t="s">
        <v>30</v>
      </c>
      <c r="Q73" s="1" t="s">
        <v>34</v>
      </c>
      <c r="R73" s="6"/>
      <c r="S73" s="6"/>
      <c r="T73" s="1" t="s">
        <v>30</v>
      </c>
      <c r="U73" s="1" t="s">
        <v>32</v>
      </c>
      <c r="V73" s="6"/>
      <c r="W73" s="6"/>
      <c r="X73" s="6" t="s">
        <v>30</v>
      </c>
      <c r="Y73" s="6" t="s">
        <v>33</v>
      </c>
      <c r="Z73" s="6"/>
      <c r="AA73" s="6"/>
      <c r="AB73" s="1" t="s">
        <v>30</v>
      </c>
      <c r="AC73" s="1" t="s">
        <v>34</v>
      </c>
      <c r="AD73" s="6"/>
      <c r="AE73" s="6"/>
      <c r="AF73" s="1" t="s">
        <v>35</v>
      </c>
      <c r="AG73" s="1" t="s">
        <v>29</v>
      </c>
      <c r="AH73" s="6"/>
      <c r="AI73" s="6"/>
      <c r="AJ73" s="1" t="s">
        <v>36</v>
      </c>
      <c r="AK73" s="1" t="s">
        <v>37</v>
      </c>
      <c r="AL73" s="6"/>
      <c r="AM73" s="6"/>
      <c r="AN73" s="1" t="s">
        <v>38</v>
      </c>
      <c r="AO73" s="1" t="s">
        <v>39</v>
      </c>
      <c r="AP73" s="6"/>
      <c r="AQ73" s="6"/>
      <c r="AR73" s="1" t="s">
        <v>40</v>
      </c>
      <c r="AS73" s="1" t="s">
        <v>41</v>
      </c>
      <c r="AT73" s="6"/>
      <c r="AU73" s="6"/>
      <c r="AV73" s="6"/>
      <c r="AW73" s="6"/>
      <c r="AX73" s="6"/>
      <c r="AY73" s="6"/>
      <c r="AZ73" s="1" t="s">
        <v>42</v>
      </c>
      <c r="BA73" s="1" t="s">
        <v>39</v>
      </c>
      <c r="BB73" s="6"/>
      <c r="BC73" s="6"/>
      <c r="BD73" s="1" t="s">
        <v>42</v>
      </c>
      <c r="BE73" s="1" t="s">
        <v>33</v>
      </c>
      <c r="BF73" s="6"/>
      <c r="BG73" s="6"/>
      <c r="BH73" s="1" t="s">
        <v>42</v>
      </c>
      <c r="BI73" s="1" t="s">
        <v>39</v>
      </c>
      <c r="BJ73" s="6"/>
      <c r="BK73" s="11"/>
      <c r="BL73" s="1" t="s">
        <v>43</v>
      </c>
      <c r="BM73" s="1" t="s">
        <v>44</v>
      </c>
      <c r="BN73" s="6"/>
      <c r="BO73" s="6"/>
      <c r="BP73" s="1" t="s">
        <v>45</v>
      </c>
      <c r="BQ73" s="1" t="s">
        <v>44</v>
      </c>
      <c r="BR73" s="6"/>
      <c r="BS73" s="6"/>
      <c r="BT73" s="1" t="s">
        <v>46</v>
      </c>
      <c r="BU73" s="1" t="s">
        <v>47</v>
      </c>
      <c r="BV73" s="6"/>
      <c r="BW73" s="6"/>
      <c r="BX73" s="1" t="s">
        <v>46</v>
      </c>
      <c r="BY73" s="1" t="s">
        <v>41</v>
      </c>
      <c r="BZ73" s="6"/>
      <c r="CA73" s="6"/>
      <c r="CB73" s="1" t="s">
        <v>46</v>
      </c>
      <c r="CC73" s="1" t="s">
        <v>48</v>
      </c>
      <c r="CD73" s="6"/>
      <c r="CE73" s="6"/>
      <c r="CF73" s="1" t="s">
        <v>46</v>
      </c>
      <c r="CG73" s="1" t="s">
        <v>48</v>
      </c>
      <c r="CH73" s="6"/>
      <c r="CI73" s="6"/>
      <c r="CJ73" s="1" t="s">
        <v>46</v>
      </c>
      <c r="CK73" s="1" t="s">
        <v>39</v>
      </c>
      <c r="CL73" s="6"/>
      <c r="CM73" s="6"/>
      <c r="CN73" s="1" t="s">
        <v>49</v>
      </c>
      <c r="CO73" s="1" t="s">
        <v>39</v>
      </c>
      <c r="CP73" s="6"/>
      <c r="CQ73" s="6"/>
      <c r="CR73" s="1" t="s">
        <v>50</v>
      </c>
      <c r="CS73" s="1" t="s">
        <v>51</v>
      </c>
      <c r="CT73" s="6"/>
      <c r="CU73" s="6"/>
      <c r="CV73" s="1" t="s">
        <v>50</v>
      </c>
      <c r="CW73" s="1" t="s">
        <v>39</v>
      </c>
      <c r="CX73" s="6"/>
      <c r="CY73" s="6"/>
      <c r="CZ73" s="1" t="s">
        <v>50</v>
      </c>
      <c r="DA73" s="1" t="s">
        <v>39</v>
      </c>
      <c r="DB73" s="6"/>
      <c r="DC73" s="6"/>
      <c r="DD73" s="1" t="s">
        <v>59</v>
      </c>
      <c r="DE73" s="1" t="s">
        <v>60</v>
      </c>
      <c r="DF73" s="6"/>
      <c r="DG73" s="6"/>
      <c r="DH73" s="1" t="s">
        <v>52</v>
      </c>
      <c r="DI73" s="1" t="s">
        <v>53</v>
      </c>
      <c r="DJ73" s="6"/>
      <c r="DK73" s="6"/>
      <c r="DL73" s="1" t="s">
        <v>31</v>
      </c>
      <c r="DM73" s="11"/>
    </row>
    <row r="74" spans="1:117" s="12" customFormat="1" ht="15.75" customHeight="1" x14ac:dyDescent="0.25">
      <c r="A74" s="6">
        <v>73</v>
      </c>
      <c r="B74" s="6">
        <v>1</v>
      </c>
      <c r="C74" s="9" t="s">
        <v>109</v>
      </c>
      <c r="D74" s="8" t="s">
        <v>373</v>
      </c>
      <c r="E74" s="6">
        <v>114.629</v>
      </c>
      <c r="F74" s="6">
        <v>55.366</v>
      </c>
      <c r="G74" s="6">
        <v>49.344000000000001</v>
      </c>
      <c r="H74" s="10">
        <v>83.050560000000004</v>
      </c>
      <c r="I74" s="3">
        <f t="shared" si="4"/>
        <v>132.39456000000001</v>
      </c>
      <c r="J74" s="3">
        <f t="shared" si="3"/>
        <v>0</v>
      </c>
      <c r="K74" s="3">
        <f t="shared" si="5"/>
        <v>132.39456000000001</v>
      </c>
      <c r="L74" s="1" t="s">
        <v>28</v>
      </c>
      <c r="M74" s="1" t="s">
        <v>29</v>
      </c>
      <c r="N74" s="6"/>
      <c r="O74" s="6"/>
      <c r="P74" s="1" t="s">
        <v>30</v>
      </c>
      <c r="Q74" s="1" t="s">
        <v>34</v>
      </c>
      <c r="R74" s="6"/>
      <c r="S74" s="6"/>
      <c r="T74" s="1" t="s">
        <v>30</v>
      </c>
      <c r="U74" s="1" t="s">
        <v>32</v>
      </c>
      <c r="V74" s="6"/>
      <c r="W74" s="6"/>
      <c r="X74" s="6" t="s">
        <v>30</v>
      </c>
      <c r="Y74" s="6" t="s">
        <v>33</v>
      </c>
      <c r="Z74" s="6"/>
      <c r="AA74" s="6"/>
      <c r="AB74" s="1" t="s">
        <v>30</v>
      </c>
      <c r="AC74" s="1" t="s">
        <v>34</v>
      </c>
      <c r="AD74" s="6"/>
      <c r="AE74" s="6"/>
      <c r="AF74" s="1" t="s">
        <v>35</v>
      </c>
      <c r="AG74" s="1" t="s">
        <v>29</v>
      </c>
      <c r="AH74" s="6"/>
      <c r="AI74" s="6"/>
      <c r="AJ74" s="1" t="s">
        <v>36</v>
      </c>
      <c r="AK74" s="1" t="s">
        <v>37</v>
      </c>
      <c r="AL74" s="6"/>
      <c r="AM74" s="6"/>
      <c r="AN74" s="1" t="s">
        <v>38</v>
      </c>
      <c r="AO74" s="1" t="s">
        <v>39</v>
      </c>
      <c r="AP74" s="6"/>
      <c r="AQ74" s="6"/>
      <c r="AR74" s="1" t="s">
        <v>40</v>
      </c>
      <c r="AS74" s="1" t="s">
        <v>41</v>
      </c>
      <c r="AT74" s="6"/>
      <c r="AU74" s="6"/>
      <c r="AV74" s="6"/>
      <c r="AW74" s="6"/>
      <c r="AX74" s="6"/>
      <c r="AY74" s="6"/>
      <c r="AZ74" s="1" t="s">
        <v>42</v>
      </c>
      <c r="BA74" s="1" t="s">
        <v>39</v>
      </c>
      <c r="BB74" s="6"/>
      <c r="BC74" s="6"/>
      <c r="BD74" s="1" t="s">
        <v>42</v>
      </c>
      <c r="BE74" s="1" t="s">
        <v>33</v>
      </c>
      <c r="BF74" s="6"/>
      <c r="BG74" s="6"/>
      <c r="BH74" s="1" t="s">
        <v>42</v>
      </c>
      <c r="BI74" s="1" t="s">
        <v>39</v>
      </c>
      <c r="BJ74" s="6"/>
      <c r="BK74" s="11"/>
      <c r="BL74" s="1" t="s">
        <v>43</v>
      </c>
      <c r="BM74" s="1" t="s">
        <v>44</v>
      </c>
      <c r="BN74" s="6"/>
      <c r="BO74" s="6"/>
      <c r="BP74" s="1" t="s">
        <v>45</v>
      </c>
      <c r="BQ74" s="1" t="s">
        <v>44</v>
      </c>
      <c r="BR74" s="6"/>
      <c r="BS74" s="6"/>
      <c r="BT74" s="1" t="s">
        <v>46</v>
      </c>
      <c r="BU74" s="1" t="s">
        <v>47</v>
      </c>
      <c r="BV74" s="6"/>
      <c r="BW74" s="6"/>
      <c r="BX74" s="1" t="s">
        <v>46</v>
      </c>
      <c r="BY74" s="1" t="s">
        <v>41</v>
      </c>
      <c r="BZ74" s="6"/>
      <c r="CA74" s="6"/>
      <c r="CB74" s="1" t="s">
        <v>46</v>
      </c>
      <c r="CC74" s="1" t="s">
        <v>48</v>
      </c>
      <c r="CD74" s="6"/>
      <c r="CE74" s="6"/>
      <c r="CF74" s="1" t="s">
        <v>46</v>
      </c>
      <c r="CG74" s="1" t="s">
        <v>48</v>
      </c>
      <c r="CH74" s="6"/>
      <c r="CI74" s="6"/>
      <c r="CJ74" s="1" t="s">
        <v>46</v>
      </c>
      <c r="CK74" s="1" t="s">
        <v>39</v>
      </c>
      <c r="CL74" s="6"/>
      <c r="CM74" s="6"/>
      <c r="CN74" s="1" t="s">
        <v>49</v>
      </c>
      <c r="CO74" s="1" t="s">
        <v>39</v>
      </c>
      <c r="CP74" s="6"/>
      <c r="CQ74" s="6"/>
      <c r="CR74" s="1" t="s">
        <v>50</v>
      </c>
      <c r="CS74" s="1" t="s">
        <v>51</v>
      </c>
      <c r="CT74" s="6"/>
      <c r="CU74" s="6"/>
      <c r="CV74" s="1" t="s">
        <v>50</v>
      </c>
      <c r="CW74" s="1" t="s">
        <v>39</v>
      </c>
      <c r="CX74" s="6"/>
      <c r="CY74" s="6"/>
      <c r="CZ74" s="1" t="s">
        <v>50</v>
      </c>
      <c r="DA74" s="1" t="s">
        <v>39</v>
      </c>
      <c r="DB74" s="6"/>
      <c r="DC74" s="6"/>
      <c r="DD74" s="1" t="s">
        <v>59</v>
      </c>
      <c r="DE74" s="1" t="s">
        <v>60</v>
      </c>
      <c r="DF74" s="6"/>
      <c r="DG74" s="6"/>
      <c r="DH74" s="1" t="s">
        <v>52</v>
      </c>
      <c r="DI74" s="1" t="s">
        <v>53</v>
      </c>
      <c r="DJ74" s="6"/>
      <c r="DK74" s="6"/>
      <c r="DL74" s="1" t="s">
        <v>31</v>
      </c>
      <c r="DM74" s="11"/>
    </row>
    <row r="75" spans="1:117" s="42" customFormat="1" ht="15.75" customHeight="1" x14ac:dyDescent="0.25">
      <c r="A75" s="35">
        <v>74</v>
      </c>
      <c r="B75" s="35">
        <v>1</v>
      </c>
      <c r="C75" s="36" t="s">
        <v>110</v>
      </c>
      <c r="D75" s="37" t="s">
        <v>373</v>
      </c>
      <c r="E75" s="35">
        <v>-63.706000000000003</v>
      </c>
      <c r="F75" s="35">
        <v>40.908999999999999</v>
      </c>
      <c r="G75" s="35">
        <v>-127.59</v>
      </c>
      <c r="H75" s="38">
        <v>217.2612</v>
      </c>
      <c r="I75" s="39">
        <f t="shared" si="4"/>
        <v>89.671199999999999</v>
      </c>
      <c r="J75" s="39">
        <f t="shared" si="3"/>
        <v>1.986</v>
      </c>
      <c r="K75" s="39">
        <f t="shared" si="5"/>
        <v>87.685199999999995</v>
      </c>
      <c r="L75" s="40" t="s">
        <v>28</v>
      </c>
      <c r="M75" s="40" t="s">
        <v>29</v>
      </c>
      <c r="N75" s="35"/>
      <c r="O75" s="35"/>
      <c r="P75" s="40" t="s">
        <v>30</v>
      </c>
      <c r="Q75" s="40" t="s">
        <v>34</v>
      </c>
      <c r="R75" s="35"/>
      <c r="S75" s="35"/>
      <c r="T75" s="40" t="s">
        <v>30</v>
      </c>
      <c r="U75" s="40" t="s">
        <v>32</v>
      </c>
      <c r="V75" s="35"/>
      <c r="W75" s="35"/>
      <c r="X75" s="35" t="s">
        <v>30</v>
      </c>
      <c r="Y75" s="35" t="s">
        <v>33</v>
      </c>
      <c r="Z75" s="35"/>
      <c r="AA75" s="35"/>
      <c r="AB75" s="40" t="s">
        <v>30</v>
      </c>
      <c r="AC75" s="40" t="s">
        <v>34</v>
      </c>
      <c r="AD75" s="35"/>
      <c r="AE75" s="35"/>
      <c r="AF75" s="40" t="s">
        <v>35</v>
      </c>
      <c r="AG75" s="40" t="s">
        <v>29</v>
      </c>
      <c r="AH75" s="35"/>
      <c r="AI75" s="35"/>
      <c r="AJ75" s="40" t="s">
        <v>36</v>
      </c>
      <c r="AK75" s="40" t="s">
        <v>37</v>
      </c>
      <c r="AL75" s="35"/>
      <c r="AM75" s="35"/>
      <c r="AN75" s="40" t="s">
        <v>38</v>
      </c>
      <c r="AO75" s="40" t="s">
        <v>39</v>
      </c>
      <c r="AP75" s="35">
        <v>3</v>
      </c>
      <c r="AQ75" s="35">
        <v>1.986</v>
      </c>
      <c r="AR75" s="40" t="s">
        <v>40</v>
      </c>
      <c r="AS75" s="40" t="s">
        <v>41</v>
      </c>
      <c r="AT75" s="35"/>
      <c r="AU75" s="35"/>
      <c r="AV75" s="35"/>
      <c r="AW75" s="35"/>
      <c r="AX75" s="35"/>
      <c r="AY75" s="35"/>
      <c r="AZ75" s="40" t="s">
        <v>42</v>
      </c>
      <c r="BA75" s="40" t="s">
        <v>39</v>
      </c>
      <c r="BB75" s="35"/>
      <c r="BC75" s="35"/>
      <c r="BD75" s="40" t="s">
        <v>42</v>
      </c>
      <c r="BE75" s="40" t="s">
        <v>33</v>
      </c>
      <c r="BF75" s="35"/>
      <c r="BG75" s="35"/>
      <c r="BH75" s="40" t="s">
        <v>42</v>
      </c>
      <c r="BI75" s="40" t="s">
        <v>39</v>
      </c>
      <c r="BJ75" s="35"/>
      <c r="BK75" s="41"/>
      <c r="BL75" s="40" t="s">
        <v>43</v>
      </c>
      <c r="BM75" s="40" t="s">
        <v>44</v>
      </c>
      <c r="BN75" s="35"/>
      <c r="BO75" s="35"/>
      <c r="BP75" s="40" t="s">
        <v>45</v>
      </c>
      <c r="BQ75" s="40" t="s">
        <v>44</v>
      </c>
      <c r="BR75" s="35"/>
      <c r="BS75" s="35"/>
      <c r="BT75" s="40" t="s">
        <v>46</v>
      </c>
      <c r="BU75" s="40" t="s">
        <v>47</v>
      </c>
      <c r="BV75" s="35"/>
      <c r="BW75" s="35"/>
      <c r="BX75" s="40" t="s">
        <v>46</v>
      </c>
      <c r="BY75" s="40" t="s">
        <v>41</v>
      </c>
      <c r="BZ75" s="35"/>
      <c r="CA75" s="35"/>
      <c r="CB75" s="40" t="s">
        <v>46</v>
      </c>
      <c r="CC75" s="40" t="s">
        <v>48</v>
      </c>
      <c r="CD75" s="35"/>
      <c r="CE75" s="35"/>
      <c r="CF75" s="40" t="s">
        <v>46</v>
      </c>
      <c r="CG75" s="40" t="s">
        <v>48</v>
      </c>
      <c r="CH75" s="35"/>
      <c r="CI75" s="35"/>
      <c r="CJ75" s="40" t="s">
        <v>46</v>
      </c>
      <c r="CK75" s="40" t="s">
        <v>39</v>
      </c>
      <c r="CL75" s="35"/>
      <c r="CM75" s="35"/>
      <c r="CN75" s="40" t="s">
        <v>49</v>
      </c>
      <c r="CO75" s="40" t="s">
        <v>39</v>
      </c>
      <c r="CP75" s="35"/>
      <c r="CQ75" s="35"/>
      <c r="CR75" s="40" t="s">
        <v>50</v>
      </c>
      <c r="CS75" s="40" t="s">
        <v>51</v>
      </c>
      <c r="CT75" s="35"/>
      <c r="CU75" s="35"/>
      <c r="CV75" s="40" t="s">
        <v>50</v>
      </c>
      <c r="CW75" s="40" t="s">
        <v>39</v>
      </c>
      <c r="CX75" s="35"/>
      <c r="CY75" s="35"/>
      <c r="CZ75" s="40" t="s">
        <v>50</v>
      </c>
      <c r="DA75" s="40" t="s">
        <v>39</v>
      </c>
      <c r="DB75" s="35"/>
      <c r="DC75" s="35"/>
      <c r="DD75" s="40" t="s">
        <v>59</v>
      </c>
      <c r="DE75" s="40" t="s">
        <v>60</v>
      </c>
      <c r="DF75" s="35"/>
      <c r="DG75" s="35"/>
      <c r="DH75" s="40" t="s">
        <v>52</v>
      </c>
      <c r="DI75" s="40" t="s">
        <v>53</v>
      </c>
      <c r="DJ75" s="35"/>
      <c r="DK75" s="35"/>
      <c r="DL75" s="40" t="s">
        <v>31</v>
      </c>
      <c r="DM75" s="41"/>
    </row>
    <row r="76" spans="1:117" s="12" customFormat="1" ht="15.75" customHeight="1" x14ac:dyDescent="0.25">
      <c r="A76" s="6">
        <v>75</v>
      </c>
      <c r="B76" s="6">
        <v>1</v>
      </c>
      <c r="C76" s="9" t="s">
        <v>111</v>
      </c>
      <c r="D76" s="8" t="s">
        <v>373</v>
      </c>
      <c r="E76" s="6">
        <f>1.705+172.618</f>
        <v>174.32300000000001</v>
      </c>
      <c r="F76" s="6">
        <v>23.776</v>
      </c>
      <c r="G76" s="6">
        <f>1.705+136.121</f>
        <v>137.82600000000002</v>
      </c>
      <c r="H76" s="10">
        <v>95.525279999999995</v>
      </c>
      <c r="I76" s="3">
        <f t="shared" si="4"/>
        <v>233.35128000000003</v>
      </c>
      <c r="J76" s="3">
        <f t="shared" si="3"/>
        <v>0</v>
      </c>
      <c r="K76" s="3">
        <f t="shared" si="5"/>
        <v>233.35128000000003</v>
      </c>
      <c r="L76" s="1" t="s">
        <v>28</v>
      </c>
      <c r="M76" s="1" t="s">
        <v>29</v>
      </c>
      <c r="N76" s="6"/>
      <c r="O76" s="6"/>
      <c r="P76" s="1" t="s">
        <v>30</v>
      </c>
      <c r="Q76" s="1" t="s">
        <v>34</v>
      </c>
      <c r="R76" s="6"/>
      <c r="S76" s="6"/>
      <c r="T76" s="1" t="s">
        <v>30</v>
      </c>
      <c r="U76" s="1" t="s">
        <v>32</v>
      </c>
      <c r="V76" s="6"/>
      <c r="W76" s="6"/>
      <c r="X76" s="6" t="s">
        <v>30</v>
      </c>
      <c r="Y76" s="6" t="s">
        <v>33</v>
      </c>
      <c r="Z76" s="6"/>
      <c r="AA76" s="6"/>
      <c r="AB76" s="1" t="s">
        <v>30</v>
      </c>
      <c r="AC76" s="1" t="s">
        <v>34</v>
      </c>
      <c r="AD76" s="6"/>
      <c r="AE76" s="6"/>
      <c r="AF76" s="1" t="s">
        <v>35</v>
      </c>
      <c r="AG76" s="1" t="s">
        <v>29</v>
      </c>
      <c r="AH76" s="6"/>
      <c r="AI76" s="6"/>
      <c r="AJ76" s="1" t="s">
        <v>36</v>
      </c>
      <c r="AK76" s="1" t="s">
        <v>37</v>
      </c>
      <c r="AL76" s="6"/>
      <c r="AM76" s="6"/>
      <c r="AN76" s="1" t="s">
        <v>38</v>
      </c>
      <c r="AO76" s="1" t="s">
        <v>39</v>
      </c>
      <c r="AP76" s="6"/>
      <c r="AQ76" s="6"/>
      <c r="AR76" s="1" t="s">
        <v>40</v>
      </c>
      <c r="AS76" s="1" t="s">
        <v>41</v>
      </c>
      <c r="AT76" s="6"/>
      <c r="AU76" s="6"/>
      <c r="AV76" s="6"/>
      <c r="AW76" s="6"/>
      <c r="AX76" s="6"/>
      <c r="AY76" s="6"/>
      <c r="AZ76" s="1" t="s">
        <v>42</v>
      </c>
      <c r="BA76" s="1" t="s">
        <v>39</v>
      </c>
      <c r="BB76" s="6"/>
      <c r="BC76" s="6"/>
      <c r="BD76" s="1" t="s">
        <v>42</v>
      </c>
      <c r="BE76" s="1" t="s">
        <v>33</v>
      </c>
      <c r="BF76" s="6"/>
      <c r="BG76" s="6"/>
      <c r="BH76" s="1" t="s">
        <v>42</v>
      </c>
      <c r="BI76" s="1" t="s">
        <v>39</v>
      </c>
      <c r="BJ76" s="6"/>
      <c r="BK76" s="11"/>
      <c r="BL76" s="1" t="s">
        <v>43</v>
      </c>
      <c r="BM76" s="1" t="s">
        <v>44</v>
      </c>
      <c r="BN76" s="6"/>
      <c r="BO76" s="6"/>
      <c r="BP76" s="1" t="s">
        <v>45</v>
      </c>
      <c r="BQ76" s="1" t="s">
        <v>44</v>
      </c>
      <c r="BR76" s="6"/>
      <c r="BS76" s="6"/>
      <c r="BT76" s="1" t="s">
        <v>46</v>
      </c>
      <c r="BU76" s="1" t="s">
        <v>47</v>
      </c>
      <c r="BV76" s="6"/>
      <c r="BW76" s="6"/>
      <c r="BX76" s="1" t="s">
        <v>46</v>
      </c>
      <c r="BY76" s="1" t="s">
        <v>41</v>
      </c>
      <c r="BZ76" s="6"/>
      <c r="CA76" s="6"/>
      <c r="CB76" s="1" t="s">
        <v>46</v>
      </c>
      <c r="CC76" s="1" t="s">
        <v>48</v>
      </c>
      <c r="CD76" s="6"/>
      <c r="CE76" s="6"/>
      <c r="CF76" s="1" t="s">
        <v>46</v>
      </c>
      <c r="CG76" s="1" t="s">
        <v>48</v>
      </c>
      <c r="CH76" s="6"/>
      <c r="CI76" s="6"/>
      <c r="CJ76" s="1" t="s">
        <v>46</v>
      </c>
      <c r="CK76" s="1" t="s">
        <v>39</v>
      </c>
      <c r="CL76" s="6"/>
      <c r="CM76" s="6"/>
      <c r="CN76" s="1" t="s">
        <v>49</v>
      </c>
      <c r="CO76" s="1" t="s">
        <v>39</v>
      </c>
      <c r="CP76" s="6"/>
      <c r="CQ76" s="6"/>
      <c r="CR76" s="1" t="s">
        <v>50</v>
      </c>
      <c r="CS76" s="1" t="s">
        <v>51</v>
      </c>
      <c r="CT76" s="6"/>
      <c r="CU76" s="6"/>
      <c r="CV76" s="1" t="s">
        <v>50</v>
      </c>
      <c r="CW76" s="1" t="s">
        <v>39</v>
      </c>
      <c r="CX76" s="6"/>
      <c r="CY76" s="6"/>
      <c r="CZ76" s="1" t="s">
        <v>50</v>
      </c>
      <c r="DA76" s="1" t="s">
        <v>39</v>
      </c>
      <c r="DB76" s="6"/>
      <c r="DC76" s="6"/>
      <c r="DD76" s="1" t="s">
        <v>59</v>
      </c>
      <c r="DE76" s="1" t="s">
        <v>60</v>
      </c>
      <c r="DF76" s="6"/>
      <c r="DG76" s="6"/>
      <c r="DH76" s="1" t="s">
        <v>52</v>
      </c>
      <c r="DI76" s="1" t="s">
        <v>53</v>
      </c>
      <c r="DJ76" s="6"/>
      <c r="DK76" s="6"/>
      <c r="DL76" s="1" t="s">
        <v>31</v>
      </c>
      <c r="DM76" s="11"/>
    </row>
    <row r="77" spans="1:117" s="12" customFormat="1" ht="15.75" customHeight="1" x14ac:dyDescent="0.25">
      <c r="A77" s="6">
        <v>76</v>
      </c>
      <c r="B77" s="6">
        <v>1</v>
      </c>
      <c r="C77" s="9" t="s">
        <v>112</v>
      </c>
      <c r="D77" s="8" t="s">
        <v>373</v>
      </c>
      <c r="E77" s="6">
        <v>157.059</v>
      </c>
      <c r="F77" s="6">
        <v>0</v>
      </c>
      <c r="G77" s="6">
        <v>149.60900000000001</v>
      </c>
      <c r="H77" s="10">
        <v>116.47632</v>
      </c>
      <c r="I77" s="3">
        <f t="shared" si="4"/>
        <v>266.08532000000002</v>
      </c>
      <c r="J77" s="3">
        <f t="shared" si="3"/>
        <v>0</v>
      </c>
      <c r="K77" s="3">
        <f t="shared" si="5"/>
        <v>266.08532000000002</v>
      </c>
      <c r="L77" s="1" t="s">
        <v>28</v>
      </c>
      <c r="M77" s="1" t="s">
        <v>29</v>
      </c>
      <c r="N77" s="6"/>
      <c r="O77" s="6"/>
      <c r="P77" s="1" t="s">
        <v>30</v>
      </c>
      <c r="Q77" s="1" t="s">
        <v>34</v>
      </c>
      <c r="R77" s="6"/>
      <c r="S77" s="6"/>
      <c r="T77" s="1" t="s">
        <v>30</v>
      </c>
      <c r="U77" s="1" t="s">
        <v>32</v>
      </c>
      <c r="V77" s="6"/>
      <c r="W77" s="6"/>
      <c r="X77" s="6" t="s">
        <v>30</v>
      </c>
      <c r="Y77" s="6" t="s">
        <v>33</v>
      </c>
      <c r="Z77" s="6"/>
      <c r="AA77" s="6"/>
      <c r="AB77" s="1" t="s">
        <v>30</v>
      </c>
      <c r="AC77" s="1" t="s">
        <v>34</v>
      </c>
      <c r="AD77" s="6"/>
      <c r="AE77" s="6"/>
      <c r="AF77" s="1" t="s">
        <v>35</v>
      </c>
      <c r="AG77" s="1" t="s">
        <v>29</v>
      </c>
      <c r="AH77" s="6"/>
      <c r="AI77" s="6"/>
      <c r="AJ77" s="1" t="s">
        <v>36</v>
      </c>
      <c r="AK77" s="1" t="s">
        <v>37</v>
      </c>
      <c r="AL77" s="6"/>
      <c r="AM77" s="6"/>
      <c r="AN77" s="1" t="s">
        <v>38</v>
      </c>
      <c r="AO77" s="1" t="s">
        <v>39</v>
      </c>
      <c r="AP77" s="6"/>
      <c r="AQ77" s="6"/>
      <c r="AR77" s="1" t="s">
        <v>40</v>
      </c>
      <c r="AS77" s="1" t="s">
        <v>41</v>
      </c>
      <c r="AT77" s="6"/>
      <c r="AU77" s="6"/>
      <c r="AV77" s="6"/>
      <c r="AW77" s="6"/>
      <c r="AX77" s="6"/>
      <c r="AY77" s="6"/>
      <c r="AZ77" s="1" t="s">
        <v>42</v>
      </c>
      <c r="BA77" s="1" t="s">
        <v>39</v>
      </c>
      <c r="BB77" s="6"/>
      <c r="BC77" s="6"/>
      <c r="BD77" s="1" t="s">
        <v>42</v>
      </c>
      <c r="BE77" s="1" t="s">
        <v>33</v>
      </c>
      <c r="BF77" s="6"/>
      <c r="BG77" s="6"/>
      <c r="BH77" s="1" t="s">
        <v>42</v>
      </c>
      <c r="BI77" s="1" t="s">
        <v>39</v>
      </c>
      <c r="BJ77" s="6"/>
      <c r="BK77" s="11"/>
      <c r="BL77" s="1" t="s">
        <v>43</v>
      </c>
      <c r="BM77" s="1" t="s">
        <v>44</v>
      </c>
      <c r="BN77" s="6"/>
      <c r="BO77" s="6"/>
      <c r="BP77" s="1" t="s">
        <v>45</v>
      </c>
      <c r="BQ77" s="1" t="s">
        <v>44</v>
      </c>
      <c r="BR77" s="6"/>
      <c r="BS77" s="6"/>
      <c r="BT77" s="1" t="s">
        <v>46</v>
      </c>
      <c r="BU77" s="1" t="s">
        <v>47</v>
      </c>
      <c r="BV77" s="6"/>
      <c r="BW77" s="6"/>
      <c r="BX77" s="1" t="s">
        <v>46</v>
      </c>
      <c r="BY77" s="1" t="s">
        <v>41</v>
      </c>
      <c r="BZ77" s="6"/>
      <c r="CA77" s="6"/>
      <c r="CB77" s="1" t="s">
        <v>46</v>
      </c>
      <c r="CC77" s="1" t="s">
        <v>48</v>
      </c>
      <c r="CD77" s="6"/>
      <c r="CE77" s="6"/>
      <c r="CF77" s="1" t="s">
        <v>46</v>
      </c>
      <c r="CG77" s="1" t="s">
        <v>48</v>
      </c>
      <c r="CH77" s="6"/>
      <c r="CI77" s="6"/>
      <c r="CJ77" s="1" t="s">
        <v>46</v>
      </c>
      <c r="CK77" s="1" t="s">
        <v>39</v>
      </c>
      <c r="CL77" s="6"/>
      <c r="CM77" s="6"/>
      <c r="CN77" s="1" t="s">
        <v>49</v>
      </c>
      <c r="CO77" s="1" t="s">
        <v>39</v>
      </c>
      <c r="CP77" s="6"/>
      <c r="CQ77" s="6"/>
      <c r="CR77" s="1" t="s">
        <v>50</v>
      </c>
      <c r="CS77" s="1" t="s">
        <v>51</v>
      </c>
      <c r="CT77" s="6"/>
      <c r="CU77" s="6"/>
      <c r="CV77" s="1" t="s">
        <v>50</v>
      </c>
      <c r="CW77" s="1" t="s">
        <v>39</v>
      </c>
      <c r="CX77" s="6"/>
      <c r="CY77" s="6"/>
      <c r="CZ77" s="1" t="s">
        <v>50</v>
      </c>
      <c r="DA77" s="1" t="s">
        <v>39</v>
      </c>
      <c r="DB77" s="6"/>
      <c r="DC77" s="6"/>
      <c r="DD77" s="1" t="s">
        <v>59</v>
      </c>
      <c r="DE77" s="1" t="s">
        <v>60</v>
      </c>
      <c r="DF77" s="6"/>
      <c r="DG77" s="6"/>
      <c r="DH77" s="1" t="s">
        <v>52</v>
      </c>
      <c r="DI77" s="1" t="s">
        <v>53</v>
      </c>
      <c r="DJ77" s="6"/>
      <c r="DK77" s="6"/>
      <c r="DL77" s="1" t="s">
        <v>31</v>
      </c>
      <c r="DM77" s="11"/>
    </row>
    <row r="78" spans="1:117" s="12" customFormat="1" ht="15.75" customHeight="1" x14ac:dyDescent="0.25">
      <c r="A78" s="6">
        <v>77</v>
      </c>
      <c r="B78" s="6">
        <v>1</v>
      </c>
      <c r="C78" s="9" t="s">
        <v>401</v>
      </c>
      <c r="D78" s="8" t="s">
        <v>373</v>
      </c>
      <c r="E78" s="6">
        <v>413.327</v>
      </c>
      <c r="F78" s="6">
        <v>48.911999999999999</v>
      </c>
      <c r="G78" s="6">
        <v>344.41</v>
      </c>
      <c r="H78" s="10">
        <v>209.05632</v>
      </c>
      <c r="I78" s="3">
        <f t="shared" si="4"/>
        <v>553.46632</v>
      </c>
      <c r="J78" s="3">
        <f t="shared" si="3"/>
        <v>161.90300000000002</v>
      </c>
      <c r="K78" s="3">
        <f t="shared" si="5"/>
        <v>391.56331999999998</v>
      </c>
      <c r="L78" s="1" t="s">
        <v>28</v>
      </c>
      <c r="M78" s="1" t="s">
        <v>29</v>
      </c>
      <c r="N78" s="6"/>
      <c r="O78" s="6"/>
      <c r="P78" s="1" t="s">
        <v>30</v>
      </c>
      <c r="Q78" s="1" t="s">
        <v>34</v>
      </c>
      <c r="R78" s="6"/>
      <c r="S78" s="6"/>
      <c r="T78" s="1" t="s">
        <v>30</v>
      </c>
      <c r="U78" s="1" t="s">
        <v>32</v>
      </c>
      <c r="V78" s="6"/>
      <c r="W78" s="6"/>
      <c r="X78" s="6" t="s">
        <v>30</v>
      </c>
      <c r="Y78" s="6" t="s">
        <v>33</v>
      </c>
      <c r="Z78" s="6"/>
      <c r="AA78" s="6"/>
      <c r="AB78" s="1" t="s">
        <v>30</v>
      </c>
      <c r="AC78" s="1" t="s">
        <v>34</v>
      </c>
      <c r="AD78" s="6"/>
      <c r="AE78" s="6"/>
      <c r="AF78" s="1" t="s">
        <v>35</v>
      </c>
      <c r="AG78" s="1" t="s">
        <v>29</v>
      </c>
      <c r="AH78" s="6"/>
      <c r="AI78" s="6"/>
      <c r="AJ78" s="1" t="s">
        <v>36</v>
      </c>
      <c r="AK78" s="1" t="s">
        <v>37</v>
      </c>
      <c r="AL78" s="6"/>
      <c r="AM78" s="6"/>
      <c r="AN78" s="1" t="s">
        <v>38</v>
      </c>
      <c r="AO78" s="1" t="s">
        <v>39</v>
      </c>
      <c r="AP78" s="6"/>
      <c r="AQ78" s="6"/>
      <c r="AR78" s="1" t="s">
        <v>40</v>
      </c>
      <c r="AS78" s="1" t="s">
        <v>41</v>
      </c>
      <c r="AT78" s="6"/>
      <c r="AU78" s="6"/>
      <c r="AV78" s="6"/>
      <c r="AW78" s="6"/>
      <c r="AX78" s="6"/>
      <c r="AY78" s="6"/>
      <c r="AZ78" s="1" t="s">
        <v>42</v>
      </c>
      <c r="BA78" s="1" t="s">
        <v>39</v>
      </c>
      <c r="BB78" s="6"/>
      <c r="BC78" s="6"/>
      <c r="BD78" s="1" t="s">
        <v>42</v>
      </c>
      <c r="BE78" s="1" t="s">
        <v>33</v>
      </c>
      <c r="BF78" s="6"/>
      <c r="BG78" s="6"/>
      <c r="BH78" s="1" t="s">
        <v>42</v>
      </c>
      <c r="BI78" s="1" t="s">
        <v>524</v>
      </c>
      <c r="BJ78" s="6">
        <v>4</v>
      </c>
      <c r="BK78" s="11">
        <v>70.260000000000005</v>
      </c>
      <c r="BL78" s="1" t="s">
        <v>43</v>
      </c>
      <c r="BM78" s="1" t="s">
        <v>44</v>
      </c>
      <c r="BN78" s="6"/>
      <c r="BO78" s="6"/>
      <c r="BP78" s="1" t="s">
        <v>45</v>
      </c>
      <c r="BQ78" s="1" t="s">
        <v>525</v>
      </c>
      <c r="BR78" s="6">
        <v>4.4999999999999998E-2</v>
      </c>
      <c r="BS78" s="6">
        <v>91.643000000000001</v>
      </c>
      <c r="BT78" s="1" t="s">
        <v>46</v>
      </c>
      <c r="BU78" s="1" t="s">
        <v>47</v>
      </c>
      <c r="BV78" s="6"/>
      <c r="BW78" s="6"/>
      <c r="BX78" s="1" t="s">
        <v>46</v>
      </c>
      <c r="BY78" s="1" t="s">
        <v>41</v>
      </c>
      <c r="BZ78" s="6"/>
      <c r="CA78" s="6"/>
      <c r="CB78" s="1" t="s">
        <v>46</v>
      </c>
      <c r="CC78" s="1" t="s">
        <v>48</v>
      </c>
      <c r="CD78" s="6"/>
      <c r="CE78" s="6"/>
      <c r="CF78" s="1" t="s">
        <v>46</v>
      </c>
      <c r="CG78" s="1" t="s">
        <v>48</v>
      </c>
      <c r="CH78" s="6"/>
      <c r="CI78" s="6"/>
      <c r="CJ78" s="1" t="s">
        <v>46</v>
      </c>
      <c r="CK78" s="1" t="s">
        <v>39</v>
      </c>
      <c r="CL78" s="6"/>
      <c r="CM78" s="6"/>
      <c r="CN78" s="1" t="s">
        <v>49</v>
      </c>
      <c r="CO78" s="1" t="s">
        <v>39</v>
      </c>
      <c r="CP78" s="6"/>
      <c r="CQ78" s="6"/>
      <c r="CR78" s="1" t="s">
        <v>50</v>
      </c>
      <c r="CS78" s="1" t="s">
        <v>51</v>
      </c>
      <c r="CT78" s="6"/>
      <c r="CU78" s="6"/>
      <c r="CV78" s="1" t="s">
        <v>50</v>
      </c>
      <c r="CW78" s="1" t="s">
        <v>39</v>
      </c>
      <c r="CX78" s="6"/>
      <c r="CY78" s="6"/>
      <c r="CZ78" s="1" t="s">
        <v>50</v>
      </c>
      <c r="DA78" s="1" t="s">
        <v>39</v>
      </c>
      <c r="DB78" s="6"/>
      <c r="DC78" s="6"/>
      <c r="DD78" s="1" t="s">
        <v>59</v>
      </c>
      <c r="DE78" s="1" t="s">
        <v>60</v>
      </c>
      <c r="DF78" s="6"/>
      <c r="DG78" s="6"/>
      <c r="DH78" s="1" t="s">
        <v>52</v>
      </c>
      <c r="DI78" s="1" t="s">
        <v>53</v>
      </c>
      <c r="DJ78" s="6"/>
      <c r="DK78" s="6"/>
      <c r="DL78" s="1" t="s">
        <v>31</v>
      </c>
      <c r="DM78" s="11"/>
    </row>
    <row r="79" spans="1:117" s="12" customFormat="1" ht="15.75" customHeight="1" x14ac:dyDescent="0.25">
      <c r="A79" s="6">
        <v>78</v>
      </c>
      <c r="B79" s="6">
        <v>1</v>
      </c>
      <c r="C79" s="9" t="s">
        <v>402</v>
      </c>
      <c r="D79" s="8" t="s">
        <v>373</v>
      </c>
      <c r="E79" s="6">
        <v>28.29</v>
      </c>
      <c r="F79" s="6">
        <v>0</v>
      </c>
      <c r="G79" s="6">
        <v>28.29</v>
      </c>
      <c r="H79" s="10">
        <v>13.81968</v>
      </c>
      <c r="I79" s="3">
        <f t="shared" si="4"/>
        <v>42.109679999999997</v>
      </c>
      <c r="J79" s="3">
        <f t="shared" si="3"/>
        <v>0</v>
      </c>
      <c r="K79" s="3">
        <f t="shared" si="5"/>
        <v>42.109679999999997</v>
      </c>
      <c r="L79" s="1" t="s">
        <v>28</v>
      </c>
      <c r="M79" s="1" t="s">
        <v>29</v>
      </c>
      <c r="N79" s="6"/>
      <c r="O79" s="6"/>
      <c r="P79" s="1" t="s">
        <v>30</v>
      </c>
      <c r="Q79" s="1" t="s">
        <v>34</v>
      </c>
      <c r="R79" s="6"/>
      <c r="S79" s="6"/>
      <c r="T79" s="1" t="s">
        <v>30</v>
      </c>
      <c r="U79" s="1" t="s">
        <v>32</v>
      </c>
      <c r="V79" s="6"/>
      <c r="W79" s="6"/>
      <c r="X79" s="6" t="s">
        <v>30</v>
      </c>
      <c r="Y79" s="6" t="s">
        <v>33</v>
      </c>
      <c r="Z79" s="6"/>
      <c r="AA79" s="6"/>
      <c r="AB79" s="1" t="s">
        <v>30</v>
      </c>
      <c r="AC79" s="1" t="s">
        <v>34</v>
      </c>
      <c r="AD79" s="6"/>
      <c r="AE79" s="6"/>
      <c r="AF79" s="1" t="s">
        <v>35</v>
      </c>
      <c r="AG79" s="1" t="s">
        <v>29</v>
      </c>
      <c r="AH79" s="6"/>
      <c r="AI79" s="6"/>
      <c r="AJ79" s="1" t="s">
        <v>36</v>
      </c>
      <c r="AK79" s="1" t="s">
        <v>37</v>
      </c>
      <c r="AL79" s="6"/>
      <c r="AM79" s="6"/>
      <c r="AN79" s="1" t="s">
        <v>38</v>
      </c>
      <c r="AO79" s="1" t="s">
        <v>39</v>
      </c>
      <c r="AP79" s="6"/>
      <c r="AQ79" s="6"/>
      <c r="AR79" s="1" t="s">
        <v>40</v>
      </c>
      <c r="AS79" s="1" t="s">
        <v>41</v>
      </c>
      <c r="AT79" s="6"/>
      <c r="AU79" s="6"/>
      <c r="AV79" s="6"/>
      <c r="AW79" s="6"/>
      <c r="AX79" s="6"/>
      <c r="AY79" s="6"/>
      <c r="AZ79" s="1" t="s">
        <v>42</v>
      </c>
      <c r="BA79" s="1" t="s">
        <v>39</v>
      </c>
      <c r="BB79" s="6"/>
      <c r="BC79" s="6"/>
      <c r="BD79" s="1" t="s">
        <v>42</v>
      </c>
      <c r="BE79" s="1" t="s">
        <v>33</v>
      </c>
      <c r="BF79" s="6"/>
      <c r="BG79" s="6"/>
      <c r="BH79" s="1" t="s">
        <v>42</v>
      </c>
      <c r="BI79" s="1" t="s">
        <v>39</v>
      </c>
      <c r="BJ79" s="6"/>
      <c r="BK79" s="11"/>
      <c r="BL79" s="1" t="s">
        <v>43</v>
      </c>
      <c r="BM79" s="1" t="s">
        <v>44</v>
      </c>
      <c r="BN79" s="6"/>
      <c r="BO79" s="6"/>
      <c r="BP79" s="1" t="s">
        <v>45</v>
      </c>
      <c r="BQ79" s="1" t="s">
        <v>44</v>
      </c>
      <c r="BR79" s="6"/>
      <c r="BS79" s="6"/>
      <c r="BT79" s="1" t="s">
        <v>46</v>
      </c>
      <c r="BU79" s="1" t="s">
        <v>47</v>
      </c>
      <c r="BV79" s="6"/>
      <c r="BW79" s="6"/>
      <c r="BX79" s="1" t="s">
        <v>46</v>
      </c>
      <c r="BY79" s="1" t="s">
        <v>41</v>
      </c>
      <c r="BZ79" s="6"/>
      <c r="CA79" s="6"/>
      <c r="CB79" s="1" t="s">
        <v>46</v>
      </c>
      <c r="CC79" s="1" t="s">
        <v>48</v>
      </c>
      <c r="CD79" s="6"/>
      <c r="CE79" s="6"/>
      <c r="CF79" s="1" t="s">
        <v>46</v>
      </c>
      <c r="CG79" s="1" t="s">
        <v>48</v>
      </c>
      <c r="CH79" s="6"/>
      <c r="CI79" s="6"/>
      <c r="CJ79" s="1" t="s">
        <v>46</v>
      </c>
      <c r="CK79" s="1" t="s">
        <v>39</v>
      </c>
      <c r="CL79" s="6"/>
      <c r="CM79" s="6"/>
      <c r="CN79" s="1" t="s">
        <v>49</v>
      </c>
      <c r="CO79" s="1" t="s">
        <v>39</v>
      </c>
      <c r="CP79" s="6"/>
      <c r="CQ79" s="6"/>
      <c r="CR79" s="1" t="s">
        <v>50</v>
      </c>
      <c r="CS79" s="1" t="s">
        <v>51</v>
      </c>
      <c r="CT79" s="6"/>
      <c r="CU79" s="6"/>
      <c r="CV79" s="1" t="s">
        <v>50</v>
      </c>
      <c r="CW79" s="1" t="s">
        <v>39</v>
      </c>
      <c r="CX79" s="6"/>
      <c r="CY79" s="6"/>
      <c r="CZ79" s="1" t="s">
        <v>50</v>
      </c>
      <c r="DA79" s="1" t="s">
        <v>39</v>
      </c>
      <c r="DB79" s="6"/>
      <c r="DC79" s="6"/>
      <c r="DD79" s="1" t="s">
        <v>59</v>
      </c>
      <c r="DE79" s="1" t="s">
        <v>60</v>
      </c>
      <c r="DF79" s="6"/>
      <c r="DG79" s="6"/>
      <c r="DH79" s="1" t="s">
        <v>52</v>
      </c>
      <c r="DI79" s="1" t="s">
        <v>53</v>
      </c>
      <c r="DJ79" s="6"/>
      <c r="DK79" s="6"/>
      <c r="DL79" s="1" t="s">
        <v>31</v>
      </c>
      <c r="DM79" s="11"/>
    </row>
    <row r="80" spans="1:117" s="12" customFormat="1" ht="15.75" customHeight="1" x14ac:dyDescent="0.25">
      <c r="A80" s="6">
        <v>79</v>
      </c>
      <c r="B80" s="6">
        <v>1</v>
      </c>
      <c r="C80" s="9" t="s">
        <v>403</v>
      </c>
      <c r="D80" s="8" t="s">
        <v>373</v>
      </c>
      <c r="E80" s="6">
        <v>29.73</v>
      </c>
      <c r="F80" s="6">
        <v>0</v>
      </c>
      <c r="G80" s="6">
        <v>29.73</v>
      </c>
      <c r="H80" s="10">
        <v>7.8333599999999999</v>
      </c>
      <c r="I80" s="3">
        <f t="shared" si="4"/>
        <v>37.563360000000003</v>
      </c>
      <c r="J80" s="3">
        <f t="shared" si="3"/>
        <v>0</v>
      </c>
      <c r="K80" s="3">
        <f t="shared" si="5"/>
        <v>37.563360000000003</v>
      </c>
      <c r="L80" s="1" t="s">
        <v>28</v>
      </c>
      <c r="M80" s="1" t="s">
        <v>29</v>
      </c>
      <c r="N80" s="6"/>
      <c r="O80" s="6"/>
      <c r="P80" s="1" t="s">
        <v>30</v>
      </c>
      <c r="Q80" s="1" t="s">
        <v>34</v>
      </c>
      <c r="R80" s="6"/>
      <c r="S80" s="6"/>
      <c r="T80" s="1" t="s">
        <v>30</v>
      </c>
      <c r="U80" s="1" t="s">
        <v>32</v>
      </c>
      <c r="V80" s="6"/>
      <c r="W80" s="6"/>
      <c r="X80" s="6" t="s">
        <v>30</v>
      </c>
      <c r="Y80" s="6" t="s">
        <v>33</v>
      </c>
      <c r="Z80" s="6"/>
      <c r="AA80" s="6"/>
      <c r="AB80" s="1" t="s">
        <v>30</v>
      </c>
      <c r="AC80" s="1" t="s">
        <v>34</v>
      </c>
      <c r="AD80" s="6"/>
      <c r="AE80" s="6"/>
      <c r="AF80" s="1" t="s">
        <v>35</v>
      </c>
      <c r="AG80" s="1" t="s">
        <v>29</v>
      </c>
      <c r="AH80" s="6"/>
      <c r="AI80" s="6"/>
      <c r="AJ80" s="1" t="s">
        <v>36</v>
      </c>
      <c r="AK80" s="1" t="s">
        <v>37</v>
      </c>
      <c r="AL80" s="6"/>
      <c r="AM80" s="6"/>
      <c r="AN80" s="1" t="s">
        <v>38</v>
      </c>
      <c r="AO80" s="1" t="s">
        <v>39</v>
      </c>
      <c r="AP80" s="6"/>
      <c r="AQ80" s="6"/>
      <c r="AR80" s="1" t="s">
        <v>40</v>
      </c>
      <c r="AS80" s="1" t="s">
        <v>41</v>
      </c>
      <c r="AT80" s="6"/>
      <c r="AU80" s="6"/>
      <c r="AV80" s="6"/>
      <c r="AW80" s="6"/>
      <c r="AX80" s="6"/>
      <c r="AY80" s="6"/>
      <c r="AZ80" s="1" t="s">
        <v>42</v>
      </c>
      <c r="BA80" s="1" t="s">
        <v>39</v>
      </c>
      <c r="BB80" s="6"/>
      <c r="BC80" s="6"/>
      <c r="BD80" s="1" t="s">
        <v>42</v>
      </c>
      <c r="BE80" s="1" t="s">
        <v>33</v>
      </c>
      <c r="BF80" s="6"/>
      <c r="BG80" s="6"/>
      <c r="BH80" s="1" t="s">
        <v>42</v>
      </c>
      <c r="BI80" s="1" t="s">
        <v>39</v>
      </c>
      <c r="BJ80" s="6"/>
      <c r="BK80" s="11"/>
      <c r="BL80" s="1" t="s">
        <v>43</v>
      </c>
      <c r="BM80" s="1" t="s">
        <v>44</v>
      </c>
      <c r="BN80" s="6"/>
      <c r="BO80" s="6"/>
      <c r="BP80" s="1" t="s">
        <v>45</v>
      </c>
      <c r="BQ80" s="1" t="s">
        <v>44</v>
      </c>
      <c r="BR80" s="6"/>
      <c r="BS80" s="6"/>
      <c r="BT80" s="1" t="s">
        <v>46</v>
      </c>
      <c r="BU80" s="1" t="s">
        <v>47</v>
      </c>
      <c r="BV80" s="6"/>
      <c r="BW80" s="6"/>
      <c r="BX80" s="1" t="s">
        <v>46</v>
      </c>
      <c r="BY80" s="1" t="s">
        <v>41</v>
      </c>
      <c r="BZ80" s="6"/>
      <c r="CA80" s="6"/>
      <c r="CB80" s="1" t="s">
        <v>46</v>
      </c>
      <c r="CC80" s="1" t="s">
        <v>48</v>
      </c>
      <c r="CD80" s="6"/>
      <c r="CE80" s="6"/>
      <c r="CF80" s="1" t="s">
        <v>46</v>
      </c>
      <c r="CG80" s="1" t="s">
        <v>48</v>
      </c>
      <c r="CH80" s="6"/>
      <c r="CI80" s="6"/>
      <c r="CJ80" s="1" t="s">
        <v>46</v>
      </c>
      <c r="CK80" s="1" t="s">
        <v>39</v>
      </c>
      <c r="CL80" s="6"/>
      <c r="CM80" s="6"/>
      <c r="CN80" s="1" t="s">
        <v>49</v>
      </c>
      <c r="CO80" s="1" t="s">
        <v>39</v>
      </c>
      <c r="CP80" s="6"/>
      <c r="CQ80" s="6"/>
      <c r="CR80" s="1" t="s">
        <v>50</v>
      </c>
      <c r="CS80" s="1" t="s">
        <v>51</v>
      </c>
      <c r="CT80" s="6"/>
      <c r="CU80" s="6"/>
      <c r="CV80" s="1" t="s">
        <v>50</v>
      </c>
      <c r="CW80" s="1" t="s">
        <v>39</v>
      </c>
      <c r="CX80" s="6"/>
      <c r="CY80" s="6"/>
      <c r="CZ80" s="1" t="s">
        <v>50</v>
      </c>
      <c r="DA80" s="1" t="s">
        <v>39</v>
      </c>
      <c r="DB80" s="6"/>
      <c r="DC80" s="6"/>
      <c r="DD80" s="1" t="s">
        <v>59</v>
      </c>
      <c r="DE80" s="1" t="s">
        <v>60</v>
      </c>
      <c r="DF80" s="6"/>
      <c r="DG80" s="6"/>
      <c r="DH80" s="1" t="s">
        <v>52</v>
      </c>
      <c r="DI80" s="1" t="s">
        <v>53</v>
      </c>
      <c r="DJ80" s="6"/>
      <c r="DK80" s="6"/>
      <c r="DL80" s="1" t="s">
        <v>31</v>
      </c>
      <c r="DM80" s="11"/>
    </row>
    <row r="81" spans="1:118" s="12" customFormat="1" ht="15.75" customHeight="1" x14ac:dyDescent="0.25">
      <c r="A81" s="6">
        <v>80</v>
      </c>
      <c r="B81" s="6">
        <v>1</v>
      </c>
      <c r="C81" s="9" t="s">
        <v>113</v>
      </c>
      <c r="D81" s="8" t="s">
        <v>373</v>
      </c>
      <c r="E81" s="6">
        <v>9.2409999999999997</v>
      </c>
      <c r="F81" s="6">
        <v>0</v>
      </c>
      <c r="G81" s="6">
        <v>8.3230000000000004</v>
      </c>
      <c r="H81" s="10">
        <v>32.529000000000003</v>
      </c>
      <c r="I81" s="3">
        <f t="shared" si="4"/>
        <v>40.852000000000004</v>
      </c>
      <c r="J81" s="3">
        <f t="shared" si="3"/>
        <v>0</v>
      </c>
      <c r="K81" s="3">
        <f t="shared" si="5"/>
        <v>40.852000000000004</v>
      </c>
      <c r="L81" s="1" t="s">
        <v>28</v>
      </c>
      <c r="M81" s="1" t="s">
        <v>29</v>
      </c>
      <c r="N81" s="6"/>
      <c r="O81" s="6"/>
      <c r="P81" s="1" t="s">
        <v>30</v>
      </c>
      <c r="Q81" s="1" t="s">
        <v>34</v>
      </c>
      <c r="R81" s="6"/>
      <c r="S81" s="6"/>
      <c r="T81" s="1" t="s">
        <v>30</v>
      </c>
      <c r="U81" s="1" t="s">
        <v>32</v>
      </c>
      <c r="V81" s="6"/>
      <c r="W81" s="6"/>
      <c r="X81" s="6" t="s">
        <v>30</v>
      </c>
      <c r="Y81" s="6" t="s">
        <v>33</v>
      </c>
      <c r="Z81" s="6"/>
      <c r="AA81" s="6"/>
      <c r="AB81" s="1" t="s">
        <v>30</v>
      </c>
      <c r="AC81" s="1" t="s">
        <v>34</v>
      </c>
      <c r="AD81" s="6"/>
      <c r="AE81" s="6"/>
      <c r="AF81" s="1" t="s">
        <v>35</v>
      </c>
      <c r="AG81" s="1" t="s">
        <v>29</v>
      </c>
      <c r="AH81" s="6"/>
      <c r="AI81" s="6"/>
      <c r="AJ81" s="1" t="s">
        <v>36</v>
      </c>
      <c r="AK81" s="1" t="s">
        <v>37</v>
      </c>
      <c r="AL81" s="6"/>
      <c r="AM81" s="6"/>
      <c r="AN81" s="1" t="s">
        <v>38</v>
      </c>
      <c r="AO81" s="1" t="s">
        <v>39</v>
      </c>
      <c r="AP81" s="6"/>
      <c r="AQ81" s="6"/>
      <c r="AR81" s="1" t="s">
        <v>40</v>
      </c>
      <c r="AS81" s="1" t="s">
        <v>41</v>
      </c>
      <c r="AT81" s="6"/>
      <c r="AU81" s="6"/>
      <c r="AV81" s="6"/>
      <c r="AW81" s="6"/>
      <c r="AX81" s="6"/>
      <c r="AY81" s="6"/>
      <c r="AZ81" s="1" t="s">
        <v>42</v>
      </c>
      <c r="BA81" s="1" t="s">
        <v>39</v>
      </c>
      <c r="BB81" s="6"/>
      <c r="BC81" s="6"/>
      <c r="BD81" s="1" t="s">
        <v>42</v>
      </c>
      <c r="BE81" s="1" t="s">
        <v>33</v>
      </c>
      <c r="BF81" s="6"/>
      <c r="BG81" s="6"/>
      <c r="BH81" s="1" t="s">
        <v>42</v>
      </c>
      <c r="BI81" s="1" t="s">
        <v>39</v>
      </c>
      <c r="BJ81" s="6"/>
      <c r="BK81" s="11"/>
      <c r="BL81" s="1" t="s">
        <v>43</v>
      </c>
      <c r="BM81" s="1" t="s">
        <v>44</v>
      </c>
      <c r="BN81" s="6"/>
      <c r="BO81" s="6"/>
      <c r="BP81" s="1" t="s">
        <v>45</v>
      </c>
      <c r="BQ81" s="1" t="s">
        <v>44</v>
      </c>
      <c r="BR81" s="6"/>
      <c r="BS81" s="6"/>
      <c r="BT81" s="1" t="s">
        <v>46</v>
      </c>
      <c r="BU81" s="1" t="s">
        <v>47</v>
      </c>
      <c r="BV81" s="6"/>
      <c r="BW81" s="6"/>
      <c r="BX81" s="1" t="s">
        <v>46</v>
      </c>
      <c r="BY81" s="1" t="s">
        <v>41</v>
      </c>
      <c r="BZ81" s="6"/>
      <c r="CA81" s="6"/>
      <c r="CB81" s="1" t="s">
        <v>46</v>
      </c>
      <c r="CC81" s="1" t="s">
        <v>48</v>
      </c>
      <c r="CD81" s="6"/>
      <c r="CE81" s="6"/>
      <c r="CF81" s="1" t="s">
        <v>46</v>
      </c>
      <c r="CG81" s="1" t="s">
        <v>48</v>
      </c>
      <c r="CH81" s="6"/>
      <c r="CI81" s="6"/>
      <c r="CJ81" s="1" t="s">
        <v>46</v>
      </c>
      <c r="CK81" s="1" t="s">
        <v>39</v>
      </c>
      <c r="CL81" s="6"/>
      <c r="CM81" s="6"/>
      <c r="CN81" s="1" t="s">
        <v>49</v>
      </c>
      <c r="CO81" s="1" t="s">
        <v>39</v>
      </c>
      <c r="CP81" s="6"/>
      <c r="CQ81" s="6"/>
      <c r="CR81" s="1" t="s">
        <v>50</v>
      </c>
      <c r="CS81" s="1" t="s">
        <v>51</v>
      </c>
      <c r="CT81" s="6"/>
      <c r="CU81" s="6"/>
      <c r="CV81" s="1" t="s">
        <v>50</v>
      </c>
      <c r="CW81" s="1" t="s">
        <v>39</v>
      </c>
      <c r="CX81" s="6"/>
      <c r="CY81" s="6"/>
      <c r="CZ81" s="1" t="s">
        <v>50</v>
      </c>
      <c r="DA81" s="1" t="s">
        <v>39</v>
      </c>
      <c r="DB81" s="6"/>
      <c r="DC81" s="6"/>
      <c r="DD81" s="1" t="s">
        <v>59</v>
      </c>
      <c r="DE81" s="1" t="s">
        <v>60</v>
      </c>
      <c r="DF81" s="6"/>
      <c r="DG81" s="6"/>
      <c r="DH81" s="1" t="s">
        <v>52</v>
      </c>
      <c r="DI81" s="1" t="s">
        <v>53</v>
      </c>
      <c r="DJ81" s="6"/>
      <c r="DK81" s="6"/>
      <c r="DL81" s="1" t="s">
        <v>31</v>
      </c>
      <c r="DM81" s="11"/>
    </row>
    <row r="82" spans="1:118" s="42" customFormat="1" ht="15.75" customHeight="1" x14ac:dyDescent="0.25">
      <c r="A82" s="35">
        <v>81</v>
      </c>
      <c r="B82" s="35">
        <v>1</v>
      </c>
      <c r="C82" s="36" t="s">
        <v>114</v>
      </c>
      <c r="D82" s="37" t="s">
        <v>373</v>
      </c>
      <c r="E82" s="35">
        <v>215.92699999999999</v>
      </c>
      <c r="F82" s="35">
        <v>6.0880000000000001</v>
      </c>
      <c r="G82" s="35">
        <v>208.09200000000001</v>
      </c>
      <c r="H82" s="38">
        <v>69.582719999999995</v>
      </c>
      <c r="I82" s="39">
        <f t="shared" si="4"/>
        <v>277.67471999999998</v>
      </c>
      <c r="J82" s="39">
        <f t="shared" si="3"/>
        <v>3.6859999999999999</v>
      </c>
      <c r="K82" s="39">
        <f t="shared" si="5"/>
        <v>273.98872</v>
      </c>
      <c r="L82" s="40" t="s">
        <v>28</v>
      </c>
      <c r="M82" s="40" t="s">
        <v>29</v>
      </c>
      <c r="N82" s="35"/>
      <c r="O82" s="35"/>
      <c r="P82" s="40" t="s">
        <v>30</v>
      </c>
      <c r="Q82" s="40" t="s">
        <v>34</v>
      </c>
      <c r="R82" s="35"/>
      <c r="S82" s="35"/>
      <c r="T82" s="40" t="s">
        <v>30</v>
      </c>
      <c r="U82" s="40" t="s">
        <v>32</v>
      </c>
      <c r="V82" s="35"/>
      <c r="W82" s="35"/>
      <c r="X82" s="35" t="s">
        <v>30</v>
      </c>
      <c r="Y82" s="35" t="s">
        <v>33</v>
      </c>
      <c r="Z82" s="35"/>
      <c r="AA82" s="35"/>
      <c r="AB82" s="40" t="s">
        <v>30</v>
      </c>
      <c r="AC82" s="40" t="s">
        <v>34</v>
      </c>
      <c r="AD82" s="35"/>
      <c r="AE82" s="35"/>
      <c r="AF82" s="40" t="s">
        <v>35</v>
      </c>
      <c r="AG82" s="40" t="s">
        <v>29</v>
      </c>
      <c r="AH82" s="35"/>
      <c r="AI82" s="35"/>
      <c r="AJ82" s="40" t="s">
        <v>36</v>
      </c>
      <c r="AK82" s="40" t="s">
        <v>37</v>
      </c>
      <c r="AL82" s="35"/>
      <c r="AM82" s="35"/>
      <c r="AN82" s="40" t="s">
        <v>38</v>
      </c>
      <c r="AO82" s="40" t="s">
        <v>39</v>
      </c>
      <c r="AP82" s="35"/>
      <c r="AQ82" s="35"/>
      <c r="AR82" s="40" t="s">
        <v>40</v>
      </c>
      <c r="AS82" s="40" t="s">
        <v>41</v>
      </c>
      <c r="AT82" s="35"/>
      <c r="AU82" s="35"/>
      <c r="AV82" s="35"/>
      <c r="AW82" s="35"/>
      <c r="AX82" s="35"/>
      <c r="AY82" s="35"/>
      <c r="AZ82" s="40" t="s">
        <v>42</v>
      </c>
      <c r="BA82" s="40" t="s">
        <v>39</v>
      </c>
      <c r="BB82" s="35"/>
      <c r="BC82" s="35"/>
      <c r="BD82" s="40" t="s">
        <v>42</v>
      </c>
      <c r="BE82" s="40" t="s">
        <v>33</v>
      </c>
      <c r="BF82" s="35"/>
      <c r="BG82" s="35"/>
      <c r="BH82" s="40" t="s">
        <v>42</v>
      </c>
      <c r="BI82" s="40" t="s">
        <v>39</v>
      </c>
      <c r="BJ82" s="35"/>
      <c r="BK82" s="41"/>
      <c r="BL82" s="40" t="s">
        <v>43</v>
      </c>
      <c r="BM82" s="40" t="s">
        <v>44</v>
      </c>
      <c r="BN82" s="35"/>
      <c r="BO82" s="35"/>
      <c r="BP82" s="40" t="s">
        <v>45</v>
      </c>
      <c r="BQ82" s="40" t="s">
        <v>44</v>
      </c>
      <c r="BR82" s="35"/>
      <c r="BS82" s="35"/>
      <c r="BT82" s="40" t="s">
        <v>46</v>
      </c>
      <c r="BU82" s="40" t="s">
        <v>47</v>
      </c>
      <c r="BV82" s="35"/>
      <c r="BW82" s="35"/>
      <c r="BX82" s="40" t="s">
        <v>46</v>
      </c>
      <c r="BY82" s="40" t="s">
        <v>41</v>
      </c>
      <c r="BZ82" s="35"/>
      <c r="CA82" s="35"/>
      <c r="CB82" s="40" t="s">
        <v>46</v>
      </c>
      <c r="CC82" s="40" t="s">
        <v>48</v>
      </c>
      <c r="CD82" s="35"/>
      <c r="CE82" s="35"/>
      <c r="CF82" s="40" t="s">
        <v>46</v>
      </c>
      <c r="CG82" s="40" t="s">
        <v>48</v>
      </c>
      <c r="CH82" s="35"/>
      <c r="CI82" s="35"/>
      <c r="CJ82" s="40" t="s">
        <v>46</v>
      </c>
      <c r="CK82" s="40" t="s">
        <v>39</v>
      </c>
      <c r="CL82" s="35"/>
      <c r="CM82" s="35"/>
      <c r="CN82" s="40" t="s">
        <v>49</v>
      </c>
      <c r="CO82" s="40" t="s">
        <v>39</v>
      </c>
      <c r="CP82" s="35"/>
      <c r="CQ82" s="35"/>
      <c r="CR82" s="40" t="s">
        <v>50</v>
      </c>
      <c r="CS82" s="40" t="s">
        <v>51</v>
      </c>
      <c r="CT82" s="35"/>
      <c r="CU82" s="35"/>
      <c r="CV82" s="40" t="s">
        <v>50</v>
      </c>
      <c r="CW82" s="40" t="s">
        <v>39</v>
      </c>
      <c r="CX82" s="35">
        <v>4</v>
      </c>
      <c r="CY82" s="35">
        <v>3.6859999999999999</v>
      </c>
      <c r="CZ82" s="40" t="s">
        <v>50</v>
      </c>
      <c r="DA82" s="40" t="s">
        <v>39</v>
      </c>
      <c r="DB82" s="35"/>
      <c r="DC82" s="35"/>
      <c r="DD82" s="40" t="s">
        <v>59</v>
      </c>
      <c r="DE82" s="40" t="s">
        <v>60</v>
      </c>
      <c r="DF82" s="35"/>
      <c r="DG82" s="35"/>
      <c r="DH82" s="40" t="s">
        <v>52</v>
      </c>
      <c r="DI82" s="40" t="s">
        <v>53</v>
      </c>
      <c r="DJ82" s="35"/>
      <c r="DK82" s="35"/>
      <c r="DL82" s="40" t="s">
        <v>31</v>
      </c>
      <c r="DM82" s="41"/>
    </row>
    <row r="83" spans="1:118" s="42" customFormat="1" ht="15.75" customHeight="1" x14ac:dyDescent="0.25">
      <c r="A83" s="35">
        <v>82</v>
      </c>
      <c r="B83" s="35">
        <v>1</v>
      </c>
      <c r="C83" s="36" t="s">
        <v>115</v>
      </c>
      <c r="D83" s="37" t="s">
        <v>373</v>
      </c>
      <c r="E83" s="35">
        <v>256.93</v>
      </c>
      <c r="F83" s="35">
        <v>36.65</v>
      </c>
      <c r="G83" s="35">
        <v>220.28</v>
      </c>
      <c r="H83" s="38">
        <v>97.578000000000003</v>
      </c>
      <c r="I83" s="39">
        <f t="shared" si="4"/>
        <v>317.858</v>
      </c>
      <c r="J83" s="39">
        <f t="shared" si="3"/>
        <v>1.7350000000000001</v>
      </c>
      <c r="K83" s="39">
        <f t="shared" si="5"/>
        <v>316.12299999999999</v>
      </c>
      <c r="L83" s="40" t="s">
        <v>28</v>
      </c>
      <c r="M83" s="40" t="s">
        <v>29</v>
      </c>
      <c r="N83" s="35"/>
      <c r="O83" s="35"/>
      <c r="P83" s="40" t="s">
        <v>30</v>
      </c>
      <c r="Q83" s="40" t="s">
        <v>34</v>
      </c>
      <c r="R83" s="35"/>
      <c r="S83" s="35"/>
      <c r="T83" s="40" t="s">
        <v>30</v>
      </c>
      <c r="U83" s="40" t="s">
        <v>32</v>
      </c>
      <c r="V83" s="35"/>
      <c r="W83" s="35"/>
      <c r="X83" s="35" t="s">
        <v>30</v>
      </c>
      <c r="Y83" s="35" t="s">
        <v>33</v>
      </c>
      <c r="Z83" s="35"/>
      <c r="AA83" s="35"/>
      <c r="AB83" s="40" t="s">
        <v>30</v>
      </c>
      <c r="AC83" s="40" t="s">
        <v>34</v>
      </c>
      <c r="AD83" s="35"/>
      <c r="AE83" s="35"/>
      <c r="AF83" s="40" t="s">
        <v>35</v>
      </c>
      <c r="AG83" s="40" t="s">
        <v>29</v>
      </c>
      <c r="AH83" s="35"/>
      <c r="AI83" s="35"/>
      <c r="AJ83" s="40" t="s">
        <v>36</v>
      </c>
      <c r="AK83" s="40" t="s">
        <v>37</v>
      </c>
      <c r="AL83" s="35"/>
      <c r="AM83" s="35"/>
      <c r="AN83" s="40" t="s">
        <v>38</v>
      </c>
      <c r="AO83" s="40" t="s">
        <v>39</v>
      </c>
      <c r="AP83" s="35">
        <v>3</v>
      </c>
      <c r="AQ83" s="35">
        <v>1.7350000000000001</v>
      </c>
      <c r="AR83" s="40" t="s">
        <v>40</v>
      </c>
      <c r="AS83" s="40" t="s">
        <v>41</v>
      </c>
      <c r="AT83" s="35"/>
      <c r="AU83" s="35"/>
      <c r="AV83" s="35"/>
      <c r="AW83" s="35"/>
      <c r="AX83" s="35"/>
      <c r="AY83" s="35"/>
      <c r="AZ83" s="40" t="s">
        <v>42</v>
      </c>
      <c r="BA83" s="40" t="s">
        <v>39</v>
      </c>
      <c r="BB83" s="35"/>
      <c r="BC83" s="35"/>
      <c r="BD83" s="40" t="s">
        <v>42</v>
      </c>
      <c r="BE83" s="40" t="s">
        <v>33</v>
      </c>
      <c r="BF83" s="35"/>
      <c r="BG83" s="35"/>
      <c r="BH83" s="40" t="s">
        <v>42</v>
      </c>
      <c r="BI83" s="40" t="s">
        <v>39</v>
      </c>
      <c r="BJ83" s="35"/>
      <c r="BK83" s="41"/>
      <c r="BL83" s="40" t="s">
        <v>43</v>
      </c>
      <c r="BM83" s="40" t="s">
        <v>44</v>
      </c>
      <c r="BN83" s="35"/>
      <c r="BO83" s="35"/>
      <c r="BP83" s="40" t="s">
        <v>45</v>
      </c>
      <c r="BQ83" s="40" t="s">
        <v>44</v>
      </c>
      <c r="BR83" s="35"/>
      <c r="BS83" s="35"/>
      <c r="BT83" s="40" t="s">
        <v>46</v>
      </c>
      <c r="BU83" s="40" t="s">
        <v>47</v>
      </c>
      <c r="BV83" s="35"/>
      <c r="BW83" s="35"/>
      <c r="BX83" s="40" t="s">
        <v>46</v>
      </c>
      <c r="BY83" s="40" t="s">
        <v>41</v>
      </c>
      <c r="BZ83" s="35"/>
      <c r="CA83" s="35"/>
      <c r="CB83" s="40" t="s">
        <v>46</v>
      </c>
      <c r="CC83" s="40" t="s">
        <v>48</v>
      </c>
      <c r="CD83" s="35"/>
      <c r="CE83" s="35"/>
      <c r="CF83" s="40" t="s">
        <v>46</v>
      </c>
      <c r="CG83" s="40" t="s">
        <v>48</v>
      </c>
      <c r="CH83" s="35"/>
      <c r="CI83" s="35"/>
      <c r="CJ83" s="40" t="s">
        <v>46</v>
      </c>
      <c r="CK83" s="40" t="s">
        <v>39</v>
      </c>
      <c r="CL83" s="35"/>
      <c r="CM83" s="35"/>
      <c r="CN83" s="40" t="s">
        <v>49</v>
      </c>
      <c r="CO83" s="40" t="s">
        <v>39</v>
      </c>
      <c r="CP83" s="35"/>
      <c r="CQ83" s="35"/>
      <c r="CR83" s="40" t="s">
        <v>50</v>
      </c>
      <c r="CS83" s="40" t="s">
        <v>51</v>
      </c>
      <c r="CT83" s="35"/>
      <c r="CU83" s="35"/>
      <c r="CV83" s="40" t="s">
        <v>50</v>
      </c>
      <c r="CW83" s="40" t="s">
        <v>39</v>
      </c>
      <c r="CX83" s="35"/>
      <c r="CY83" s="35"/>
      <c r="CZ83" s="40" t="s">
        <v>50</v>
      </c>
      <c r="DA83" s="40" t="s">
        <v>39</v>
      </c>
      <c r="DB83" s="35"/>
      <c r="DC83" s="35"/>
      <c r="DD83" s="40" t="s">
        <v>59</v>
      </c>
      <c r="DE83" s="40" t="s">
        <v>60</v>
      </c>
      <c r="DF83" s="35"/>
      <c r="DG83" s="35"/>
      <c r="DH83" s="40" t="s">
        <v>52</v>
      </c>
      <c r="DI83" s="40" t="s">
        <v>53</v>
      </c>
      <c r="DJ83" s="35"/>
      <c r="DK83" s="35"/>
      <c r="DL83" s="40" t="s">
        <v>31</v>
      </c>
      <c r="DM83" s="41"/>
    </row>
    <row r="84" spans="1:118" s="12" customFormat="1" ht="15.75" customHeight="1" x14ac:dyDescent="0.25">
      <c r="A84" s="6">
        <v>83</v>
      </c>
      <c r="B84" s="6">
        <v>1</v>
      </c>
      <c r="C84" s="9" t="s">
        <v>116</v>
      </c>
      <c r="D84" s="8" t="s">
        <v>373</v>
      </c>
      <c r="E84" s="6">
        <v>-21.247</v>
      </c>
      <c r="F84" s="6">
        <v>12.106</v>
      </c>
      <c r="G84" s="6">
        <v>-33.353000000000002</v>
      </c>
      <c r="H84" s="10">
        <v>19.336559999999999</v>
      </c>
      <c r="I84" s="3">
        <f t="shared" si="4"/>
        <v>-14.016440000000003</v>
      </c>
      <c r="J84" s="3">
        <f t="shared" si="3"/>
        <v>0</v>
      </c>
      <c r="K84" s="3">
        <f t="shared" si="5"/>
        <v>-14.016440000000003</v>
      </c>
      <c r="L84" s="1" t="s">
        <v>28</v>
      </c>
      <c r="M84" s="1" t="s">
        <v>29</v>
      </c>
      <c r="N84" s="6"/>
      <c r="O84" s="6"/>
      <c r="P84" s="1" t="s">
        <v>30</v>
      </c>
      <c r="Q84" s="1" t="s">
        <v>34</v>
      </c>
      <c r="R84" s="6"/>
      <c r="S84" s="6"/>
      <c r="T84" s="1" t="s">
        <v>30</v>
      </c>
      <c r="U84" s="1" t="s">
        <v>32</v>
      </c>
      <c r="V84" s="6"/>
      <c r="W84" s="6"/>
      <c r="X84" s="6" t="s">
        <v>30</v>
      </c>
      <c r="Y84" s="6" t="s">
        <v>33</v>
      </c>
      <c r="Z84" s="6"/>
      <c r="AA84" s="6"/>
      <c r="AB84" s="1" t="s">
        <v>30</v>
      </c>
      <c r="AC84" s="1" t="s">
        <v>34</v>
      </c>
      <c r="AD84" s="6"/>
      <c r="AE84" s="6"/>
      <c r="AF84" s="1" t="s">
        <v>35</v>
      </c>
      <c r="AG84" s="1" t="s">
        <v>29</v>
      </c>
      <c r="AH84" s="6"/>
      <c r="AI84" s="6"/>
      <c r="AJ84" s="1" t="s">
        <v>36</v>
      </c>
      <c r="AK84" s="1" t="s">
        <v>37</v>
      </c>
      <c r="AL84" s="6"/>
      <c r="AM84" s="6"/>
      <c r="AN84" s="1" t="s">
        <v>38</v>
      </c>
      <c r="AO84" s="1" t="s">
        <v>39</v>
      </c>
      <c r="AP84" s="6"/>
      <c r="AQ84" s="6"/>
      <c r="AR84" s="1" t="s">
        <v>40</v>
      </c>
      <c r="AS84" s="1" t="s">
        <v>41</v>
      </c>
      <c r="AT84" s="6"/>
      <c r="AU84" s="6"/>
      <c r="AV84" s="6"/>
      <c r="AW84" s="6"/>
      <c r="AX84" s="6"/>
      <c r="AY84" s="6"/>
      <c r="AZ84" s="1" t="s">
        <v>42</v>
      </c>
      <c r="BA84" s="1" t="s">
        <v>39</v>
      </c>
      <c r="BB84" s="6"/>
      <c r="BC84" s="6"/>
      <c r="BD84" s="1" t="s">
        <v>42</v>
      </c>
      <c r="BE84" s="1" t="s">
        <v>33</v>
      </c>
      <c r="BF84" s="6"/>
      <c r="BG84" s="6"/>
      <c r="BH84" s="1" t="s">
        <v>42</v>
      </c>
      <c r="BI84" s="1" t="s">
        <v>39</v>
      </c>
      <c r="BJ84" s="6"/>
      <c r="BK84" s="11"/>
      <c r="BL84" s="1" t="s">
        <v>43</v>
      </c>
      <c r="BM84" s="1" t="s">
        <v>44</v>
      </c>
      <c r="BN84" s="6"/>
      <c r="BO84" s="6"/>
      <c r="BP84" s="1" t="s">
        <v>45</v>
      </c>
      <c r="BQ84" s="1" t="s">
        <v>44</v>
      </c>
      <c r="BR84" s="6"/>
      <c r="BS84" s="6"/>
      <c r="BT84" s="1" t="s">
        <v>46</v>
      </c>
      <c r="BU84" s="1" t="s">
        <v>47</v>
      </c>
      <c r="BV84" s="6"/>
      <c r="BW84" s="6"/>
      <c r="BX84" s="1" t="s">
        <v>46</v>
      </c>
      <c r="BY84" s="1" t="s">
        <v>41</v>
      </c>
      <c r="BZ84" s="6"/>
      <c r="CA84" s="6"/>
      <c r="CB84" s="1" t="s">
        <v>46</v>
      </c>
      <c r="CC84" s="1" t="s">
        <v>48</v>
      </c>
      <c r="CD84" s="6"/>
      <c r="CE84" s="6"/>
      <c r="CF84" s="1" t="s">
        <v>46</v>
      </c>
      <c r="CG84" s="1" t="s">
        <v>48</v>
      </c>
      <c r="CH84" s="6"/>
      <c r="CI84" s="6"/>
      <c r="CJ84" s="1" t="s">
        <v>46</v>
      </c>
      <c r="CK84" s="1" t="s">
        <v>39</v>
      </c>
      <c r="CL84" s="6"/>
      <c r="CM84" s="6"/>
      <c r="CN84" s="1" t="s">
        <v>49</v>
      </c>
      <c r="CO84" s="1" t="s">
        <v>39</v>
      </c>
      <c r="CP84" s="6"/>
      <c r="CQ84" s="6"/>
      <c r="CR84" s="1" t="s">
        <v>50</v>
      </c>
      <c r="CS84" s="1" t="s">
        <v>51</v>
      </c>
      <c r="CT84" s="6"/>
      <c r="CU84" s="6"/>
      <c r="CV84" s="1" t="s">
        <v>50</v>
      </c>
      <c r="CW84" s="1" t="s">
        <v>39</v>
      </c>
      <c r="CX84" s="6"/>
      <c r="CY84" s="6"/>
      <c r="CZ84" s="1" t="s">
        <v>50</v>
      </c>
      <c r="DA84" s="1" t="s">
        <v>39</v>
      </c>
      <c r="DB84" s="6"/>
      <c r="DC84" s="6"/>
      <c r="DD84" s="1" t="s">
        <v>59</v>
      </c>
      <c r="DE84" s="1" t="s">
        <v>60</v>
      </c>
      <c r="DF84" s="6"/>
      <c r="DG84" s="6"/>
      <c r="DH84" s="1" t="s">
        <v>52</v>
      </c>
      <c r="DI84" s="1" t="s">
        <v>53</v>
      </c>
      <c r="DJ84" s="6"/>
      <c r="DK84" s="6"/>
      <c r="DL84" s="1" t="s">
        <v>31</v>
      </c>
      <c r="DM84" s="11"/>
    </row>
    <row r="85" spans="1:118" s="42" customFormat="1" ht="15.75" customHeight="1" x14ac:dyDescent="0.25">
      <c r="A85" s="35">
        <v>84</v>
      </c>
      <c r="B85" s="35">
        <v>3</v>
      </c>
      <c r="C85" s="36" t="s">
        <v>117</v>
      </c>
      <c r="D85" s="37" t="s">
        <v>373</v>
      </c>
      <c r="E85" s="35">
        <v>690.17899999999997</v>
      </c>
      <c r="F85" s="35">
        <v>499.47899999999998</v>
      </c>
      <c r="G85" s="35">
        <v>188.327</v>
      </c>
      <c r="H85" s="38">
        <v>267.32136000000003</v>
      </c>
      <c r="I85" s="39">
        <f t="shared" si="4"/>
        <v>455.64836000000003</v>
      </c>
      <c r="J85" s="39">
        <f t="shared" si="3"/>
        <v>0.67900000000000005</v>
      </c>
      <c r="K85" s="39">
        <f t="shared" si="5"/>
        <v>454.96936000000005</v>
      </c>
      <c r="L85" s="40" t="s">
        <v>28</v>
      </c>
      <c r="M85" s="40" t="s">
        <v>29</v>
      </c>
      <c r="N85" s="35"/>
      <c r="O85" s="35"/>
      <c r="P85" s="40" t="s">
        <v>30</v>
      </c>
      <c r="Q85" s="40" t="s">
        <v>34</v>
      </c>
      <c r="R85" s="35"/>
      <c r="S85" s="35"/>
      <c r="T85" s="40" t="s">
        <v>30</v>
      </c>
      <c r="U85" s="40" t="s">
        <v>32</v>
      </c>
      <c r="V85" s="35"/>
      <c r="W85" s="35"/>
      <c r="X85" s="35" t="s">
        <v>30</v>
      </c>
      <c r="Y85" s="35" t="s">
        <v>33</v>
      </c>
      <c r="Z85" s="35"/>
      <c r="AA85" s="35"/>
      <c r="AB85" s="40" t="s">
        <v>30</v>
      </c>
      <c r="AC85" s="40" t="s">
        <v>34</v>
      </c>
      <c r="AD85" s="35"/>
      <c r="AE85" s="35"/>
      <c r="AF85" s="40" t="s">
        <v>35</v>
      </c>
      <c r="AG85" s="40" t="s">
        <v>29</v>
      </c>
      <c r="AH85" s="35"/>
      <c r="AI85" s="35"/>
      <c r="AJ85" s="40" t="s">
        <v>36</v>
      </c>
      <c r="AK85" s="40" t="s">
        <v>37</v>
      </c>
      <c r="AL85" s="35"/>
      <c r="AM85" s="35"/>
      <c r="AN85" s="40" t="s">
        <v>38</v>
      </c>
      <c r="AO85" s="40" t="s">
        <v>39</v>
      </c>
      <c r="AP85" s="35"/>
      <c r="AQ85" s="35"/>
      <c r="AR85" s="40" t="s">
        <v>40</v>
      </c>
      <c r="AS85" s="40" t="s">
        <v>41</v>
      </c>
      <c r="AT85" s="35"/>
      <c r="AU85" s="35"/>
      <c r="AV85" s="35"/>
      <c r="AW85" s="35"/>
      <c r="AX85" s="35"/>
      <c r="AY85" s="35"/>
      <c r="AZ85" s="40" t="s">
        <v>42</v>
      </c>
      <c r="BA85" s="40" t="s">
        <v>39</v>
      </c>
      <c r="BB85" s="35"/>
      <c r="BC85" s="35"/>
      <c r="BD85" s="40" t="s">
        <v>42</v>
      </c>
      <c r="BE85" s="40" t="s">
        <v>33</v>
      </c>
      <c r="BF85" s="35"/>
      <c r="BG85" s="35"/>
      <c r="BH85" s="40" t="s">
        <v>42</v>
      </c>
      <c r="BI85" s="40" t="s">
        <v>39</v>
      </c>
      <c r="BJ85" s="35"/>
      <c r="BK85" s="41"/>
      <c r="BL85" s="40" t="s">
        <v>43</v>
      </c>
      <c r="BM85" s="40" t="s">
        <v>44</v>
      </c>
      <c r="BN85" s="35"/>
      <c r="BO85" s="35"/>
      <c r="BP85" s="40" t="s">
        <v>45</v>
      </c>
      <c r="BQ85" s="40" t="s">
        <v>44</v>
      </c>
      <c r="BR85" s="35"/>
      <c r="BS85" s="35"/>
      <c r="BT85" s="40" t="s">
        <v>46</v>
      </c>
      <c r="BU85" s="40" t="s">
        <v>47</v>
      </c>
      <c r="BV85" s="35"/>
      <c r="BW85" s="35"/>
      <c r="BX85" s="40" t="s">
        <v>46</v>
      </c>
      <c r="BY85" s="40" t="s">
        <v>41</v>
      </c>
      <c r="BZ85" s="35"/>
      <c r="CA85" s="35"/>
      <c r="CB85" s="40" t="s">
        <v>46</v>
      </c>
      <c r="CC85" s="40" t="s">
        <v>48</v>
      </c>
      <c r="CD85" s="35"/>
      <c r="CE85" s="35"/>
      <c r="CF85" s="40" t="s">
        <v>46</v>
      </c>
      <c r="CG85" s="40" t="s">
        <v>48</v>
      </c>
      <c r="CH85" s="35"/>
      <c r="CI85" s="35"/>
      <c r="CJ85" s="40" t="s">
        <v>46</v>
      </c>
      <c r="CK85" s="40" t="s">
        <v>39</v>
      </c>
      <c r="CL85" s="35"/>
      <c r="CM85" s="35"/>
      <c r="CN85" s="40" t="s">
        <v>49</v>
      </c>
      <c r="CO85" s="40" t="s">
        <v>39</v>
      </c>
      <c r="CP85" s="35"/>
      <c r="CQ85" s="35"/>
      <c r="CR85" s="40" t="s">
        <v>50</v>
      </c>
      <c r="CS85" s="40" t="s">
        <v>51</v>
      </c>
      <c r="CT85" s="35"/>
      <c r="CU85" s="35"/>
      <c r="CV85" s="40" t="s">
        <v>50</v>
      </c>
      <c r="CW85" s="40" t="s">
        <v>39</v>
      </c>
      <c r="CX85" s="35"/>
      <c r="CY85" s="35"/>
      <c r="CZ85" s="40" t="s">
        <v>50</v>
      </c>
      <c r="DA85" s="40" t="s">
        <v>39</v>
      </c>
      <c r="DB85" s="35"/>
      <c r="DC85" s="35"/>
      <c r="DD85" s="40" t="s">
        <v>59</v>
      </c>
      <c r="DE85" s="40" t="s">
        <v>60</v>
      </c>
      <c r="DF85" s="35"/>
      <c r="DG85" s="35"/>
      <c r="DH85" s="40" t="s">
        <v>52</v>
      </c>
      <c r="DI85" s="40" t="s">
        <v>53</v>
      </c>
      <c r="DJ85" s="35"/>
      <c r="DK85" s="35"/>
      <c r="DL85" s="40" t="s">
        <v>31</v>
      </c>
      <c r="DM85" s="41">
        <v>0.67900000000000005</v>
      </c>
      <c r="DN85" s="42" t="s">
        <v>512</v>
      </c>
    </row>
    <row r="86" spans="1:118" s="12" customFormat="1" ht="15.75" customHeight="1" x14ac:dyDescent="0.25">
      <c r="A86" s="6">
        <v>85</v>
      </c>
      <c r="B86" s="6">
        <v>3</v>
      </c>
      <c r="C86" s="9" t="s">
        <v>118</v>
      </c>
      <c r="D86" s="8" t="s">
        <v>373</v>
      </c>
      <c r="E86" s="6">
        <v>759.95100000000002</v>
      </c>
      <c r="F86" s="6">
        <v>635.91200000000003</v>
      </c>
      <c r="G86" s="6">
        <v>-120.279</v>
      </c>
      <c r="H86" s="10">
        <v>264.43991999999997</v>
      </c>
      <c r="I86" s="3">
        <f t="shared" si="4"/>
        <v>144.16091999999998</v>
      </c>
      <c r="J86" s="3">
        <f t="shared" si="3"/>
        <v>0</v>
      </c>
      <c r="K86" s="3">
        <f t="shared" si="5"/>
        <v>144.16091999999998</v>
      </c>
      <c r="L86" s="1" t="s">
        <v>28</v>
      </c>
      <c r="M86" s="1" t="s">
        <v>29</v>
      </c>
      <c r="N86" s="6"/>
      <c r="O86" s="6"/>
      <c r="P86" s="1" t="s">
        <v>30</v>
      </c>
      <c r="Q86" s="1" t="s">
        <v>34</v>
      </c>
      <c r="R86" s="6"/>
      <c r="S86" s="6"/>
      <c r="T86" s="1" t="s">
        <v>30</v>
      </c>
      <c r="U86" s="1" t="s">
        <v>32</v>
      </c>
      <c r="V86" s="6"/>
      <c r="W86" s="6"/>
      <c r="X86" s="6" t="s">
        <v>30</v>
      </c>
      <c r="Y86" s="6" t="s">
        <v>33</v>
      </c>
      <c r="Z86" s="6"/>
      <c r="AA86" s="6"/>
      <c r="AB86" s="1" t="s">
        <v>30</v>
      </c>
      <c r="AC86" s="1" t="s">
        <v>34</v>
      </c>
      <c r="AD86" s="6"/>
      <c r="AE86" s="6"/>
      <c r="AF86" s="1" t="s">
        <v>35</v>
      </c>
      <c r="AG86" s="1" t="s">
        <v>29</v>
      </c>
      <c r="AH86" s="6"/>
      <c r="AI86" s="6"/>
      <c r="AJ86" s="1" t="s">
        <v>36</v>
      </c>
      <c r="AK86" s="1" t="s">
        <v>37</v>
      </c>
      <c r="AL86" s="6"/>
      <c r="AM86" s="6"/>
      <c r="AN86" s="1" t="s">
        <v>38</v>
      </c>
      <c r="AO86" s="1" t="s">
        <v>39</v>
      </c>
      <c r="AP86" s="6"/>
      <c r="AQ86" s="6"/>
      <c r="AR86" s="1" t="s">
        <v>40</v>
      </c>
      <c r="AS86" s="1" t="s">
        <v>41</v>
      </c>
      <c r="AT86" s="6"/>
      <c r="AU86" s="6"/>
      <c r="AV86" s="6"/>
      <c r="AW86" s="6"/>
      <c r="AX86" s="6"/>
      <c r="AY86" s="6"/>
      <c r="AZ86" s="1" t="s">
        <v>42</v>
      </c>
      <c r="BA86" s="1" t="s">
        <v>39</v>
      </c>
      <c r="BB86" s="6"/>
      <c r="BC86" s="6"/>
      <c r="BD86" s="1" t="s">
        <v>42</v>
      </c>
      <c r="BE86" s="1" t="s">
        <v>33</v>
      </c>
      <c r="BF86" s="6"/>
      <c r="BG86" s="6"/>
      <c r="BH86" s="1" t="s">
        <v>42</v>
      </c>
      <c r="BI86" s="1" t="s">
        <v>39</v>
      </c>
      <c r="BJ86" s="6"/>
      <c r="BK86" s="11"/>
      <c r="BL86" s="1" t="s">
        <v>43</v>
      </c>
      <c r="BM86" s="1" t="s">
        <v>44</v>
      </c>
      <c r="BN86" s="6"/>
      <c r="BO86" s="6"/>
      <c r="BP86" s="1" t="s">
        <v>45</v>
      </c>
      <c r="BQ86" s="1" t="s">
        <v>44</v>
      </c>
      <c r="BR86" s="6"/>
      <c r="BS86" s="6"/>
      <c r="BT86" s="1" t="s">
        <v>46</v>
      </c>
      <c r="BU86" s="1" t="s">
        <v>47</v>
      </c>
      <c r="BV86" s="6"/>
      <c r="BW86" s="6"/>
      <c r="BX86" s="1" t="s">
        <v>46</v>
      </c>
      <c r="BY86" s="1" t="s">
        <v>41</v>
      </c>
      <c r="BZ86" s="6"/>
      <c r="CA86" s="6"/>
      <c r="CB86" s="1" t="s">
        <v>46</v>
      </c>
      <c r="CC86" s="1" t="s">
        <v>48</v>
      </c>
      <c r="CD86" s="6"/>
      <c r="CE86" s="6"/>
      <c r="CF86" s="1" t="s">
        <v>46</v>
      </c>
      <c r="CG86" s="1" t="s">
        <v>48</v>
      </c>
      <c r="CH86" s="6"/>
      <c r="CI86" s="6"/>
      <c r="CJ86" s="1" t="s">
        <v>46</v>
      </c>
      <c r="CK86" s="1" t="s">
        <v>39</v>
      </c>
      <c r="CL86" s="6"/>
      <c r="CM86" s="6"/>
      <c r="CN86" s="1" t="s">
        <v>49</v>
      </c>
      <c r="CO86" s="1" t="s">
        <v>39</v>
      </c>
      <c r="CP86" s="6"/>
      <c r="CQ86" s="6"/>
      <c r="CR86" s="1" t="s">
        <v>50</v>
      </c>
      <c r="CS86" s="1" t="s">
        <v>51</v>
      </c>
      <c r="CT86" s="6"/>
      <c r="CU86" s="6"/>
      <c r="CV86" s="1" t="s">
        <v>50</v>
      </c>
      <c r="CW86" s="1" t="s">
        <v>39</v>
      </c>
      <c r="CX86" s="6"/>
      <c r="CY86" s="6"/>
      <c r="CZ86" s="1" t="s">
        <v>50</v>
      </c>
      <c r="DA86" s="1" t="s">
        <v>39</v>
      </c>
      <c r="DB86" s="6"/>
      <c r="DC86" s="6"/>
      <c r="DD86" s="1" t="s">
        <v>59</v>
      </c>
      <c r="DE86" s="1" t="s">
        <v>60</v>
      </c>
      <c r="DF86" s="6"/>
      <c r="DG86" s="6"/>
      <c r="DH86" s="1" t="s">
        <v>52</v>
      </c>
      <c r="DI86" s="1" t="s">
        <v>53</v>
      </c>
      <c r="DJ86" s="6"/>
      <c r="DK86" s="6"/>
      <c r="DL86" s="1" t="s">
        <v>31</v>
      </c>
      <c r="DM86" s="11"/>
    </row>
    <row r="87" spans="1:118" s="12" customFormat="1" ht="15.75" customHeight="1" x14ac:dyDescent="0.25">
      <c r="A87" s="6">
        <v>86</v>
      </c>
      <c r="B87" s="6">
        <v>3</v>
      </c>
      <c r="C87" s="9" t="s">
        <v>119</v>
      </c>
      <c r="D87" s="8" t="s">
        <v>373</v>
      </c>
      <c r="E87" s="6">
        <v>967.00400000000002</v>
      </c>
      <c r="F87" s="6">
        <v>72.626000000000005</v>
      </c>
      <c r="G87" s="6">
        <v>893.46600000000001</v>
      </c>
      <c r="H87" s="10">
        <v>318.7176</v>
      </c>
      <c r="I87" s="3">
        <f t="shared" si="4"/>
        <v>1212.1836000000001</v>
      </c>
      <c r="J87" s="3">
        <f t="shared" si="3"/>
        <v>0</v>
      </c>
      <c r="K87" s="3">
        <f t="shared" si="5"/>
        <v>1212.1836000000001</v>
      </c>
      <c r="L87" s="1" t="s">
        <v>28</v>
      </c>
      <c r="M87" s="1" t="s">
        <v>29</v>
      </c>
      <c r="N87" s="6"/>
      <c r="O87" s="6"/>
      <c r="P87" s="1" t="s">
        <v>30</v>
      </c>
      <c r="Q87" s="1" t="s">
        <v>34</v>
      </c>
      <c r="R87" s="6"/>
      <c r="S87" s="6"/>
      <c r="T87" s="1" t="s">
        <v>30</v>
      </c>
      <c r="U87" s="1" t="s">
        <v>32</v>
      </c>
      <c r="V87" s="6"/>
      <c r="W87" s="6"/>
      <c r="X87" s="6" t="s">
        <v>30</v>
      </c>
      <c r="Y87" s="6" t="s">
        <v>33</v>
      </c>
      <c r="Z87" s="6"/>
      <c r="AA87" s="6"/>
      <c r="AB87" s="1" t="s">
        <v>30</v>
      </c>
      <c r="AC87" s="1" t="s">
        <v>34</v>
      </c>
      <c r="AD87" s="6"/>
      <c r="AE87" s="6"/>
      <c r="AF87" s="1" t="s">
        <v>35</v>
      </c>
      <c r="AG87" s="1" t="s">
        <v>29</v>
      </c>
      <c r="AH87" s="6"/>
      <c r="AI87" s="6"/>
      <c r="AJ87" s="1" t="s">
        <v>36</v>
      </c>
      <c r="AK87" s="1" t="s">
        <v>37</v>
      </c>
      <c r="AL87" s="6"/>
      <c r="AM87" s="6"/>
      <c r="AN87" s="1" t="s">
        <v>38</v>
      </c>
      <c r="AO87" s="1" t="s">
        <v>39</v>
      </c>
      <c r="AP87" s="6"/>
      <c r="AQ87" s="6"/>
      <c r="AR87" s="1" t="s">
        <v>40</v>
      </c>
      <c r="AS87" s="1" t="s">
        <v>41</v>
      </c>
      <c r="AT87" s="6"/>
      <c r="AU87" s="6"/>
      <c r="AV87" s="6"/>
      <c r="AW87" s="6"/>
      <c r="AX87" s="6"/>
      <c r="AY87" s="6"/>
      <c r="AZ87" s="1" t="s">
        <v>42</v>
      </c>
      <c r="BA87" s="1" t="s">
        <v>39</v>
      </c>
      <c r="BB87" s="6"/>
      <c r="BC87" s="6"/>
      <c r="BD87" s="1" t="s">
        <v>42</v>
      </c>
      <c r="BE87" s="1" t="s">
        <v>33</v>
      </c>
      <c r="BF87" s="6"/>
      <c r="BG87" s="6"/>
      <c r="BH87" s="1" t="s">
        <v>42</v>
      </c>
      <c r="BI87" s="1" t="s">
        <v>39</v>
      </c>
      <c r="BJ87" s="6"/>
      <c r="BK87" s="11"/>
      <c r="BL87" s="1" t="s">
        <v>43</v>
      </c>
      <c r="BM87" s="1" t="s">
        <v>44</v>
      </c>
      <c r="BN87" s="6"/>
      <c r="BO87" s="6"/>
      <c r="BP87" s="1" t="s">
        <v>45</v>
      </c>
      <c r="BQ87" s="1" t="s">
        <v>44</v>
      </c>
      <c r="BR87" s="6"/>
      <c r="BS87" s="6"/>
      <c r="BT87" s="1" t="s">
        <v>46</v>
      </c>
      <c r="BU87" s="1" t="s">
        <v>47</v>
      </c>
      <c r="BV87" s="6"/>
      <c r="BW87" s="6"/>
      <c r="BX87" s="1" t="s">
        <v>46</v>
      </c>
      <c r="BY87" s="1" t="s">
        <v>41</v>
      </c>
      <c r="BZ87" s="6"/>
      <c r="CA87" s="6"/>
      <c r="CB87" s="1" t="s">
        <v>46</v>
      </c>
      <c r="CC87" s="1" t="s">
        <v>48</v>
      </c>
      <c r="CD87" s="6"/>
      <c r="CE87" s="6"/>
      <c r="CF87" s="1" t="s">
        <v>46</v>
      </c>
      <c r="CG87" s="1" t="s">
        <v>48</v>
      </c>
      <c r="CH87" s="6"/>
      <c r="CI87" s="6"/>
      <c r="CJ87" s="1" t="s">
        <v>46</v>
      </c>
      <c r="CK87" s="1" t="s">
        <v>39</v>
      </c>
      <c r="CL87" s="6"/>
      <c r="CM87" s="6"/>
      <c r="CN87" s="1" t="s">
        <v>49</v>
      </c>
      <c r="CO87" s="1" t="s">
        <v>39</v>
      </c>
      <c r="CP87" s="6"/>
      <c r="CQ87" s="6"/>
      <c r="CR87" s="1" t="s">
        <v>50</v>
      </c>
      <c r="CS87" s="1" t="s">
        <v>51</v>
      </c>
      <c r="CT87" s="6"/>
      <c r="CU87" s="6"/>
      <c r="CV87" s="1" t="s">
        <v>50</v>
      </c>
      <c r="CW87" s="1" t="s">
        <v>39</v>
      </c>
      <c r="CX87" s="6"/>
      <c r="CY87" s="6"/>
      <c r="CZ87" s="1" t="s">
        <v>50</v>
      </c>
      <c r="DA87" s="1" t="s">
        <v>39</v>
      </c>
      <c r="DB87" s="6"/>
      <c r="DC87" s="6"/>
      <c r="DD87" s="1" t="s">
        <v>59</v>
      </c>
      <c r="DE87" s="1" t="s">
        <v>60</v>
      </c>
      <c r="DF87" s="6"/>
      <c r="DG87" s="6"/>
      <c r="DH87" s="1" t="s">
        <v>52</v>
      </c>
      <c r="DI87" s="1" t="s">
        <v>53</v>
      </c>
      <c r="DJ87" s="6"/>
      <c r="DK87" s="6"/>
      <c r="DL87" s="1" t="s">
        <v>31</v>
      </c>
      <c r="DM87" s="11"/>
    </row>
    <row r="88" spans="1:118" s="42" customFormat="1" ht="15.75" customHeight="1" x14ac:dyDescent="0.25">
      <c r="A88" s="35">
        <v>87</v>
      </c>
      <c r="B88" s="35">
        <v>1</v>
      </c>
      <c r="C88" s="36" t="s">
        <v>120</v>
      </c>
      <c r="D88" s="37" t="s">
        <v>373</v>
      </c>
      <c r="E88" s="35">
        <v>1133.6790000000001</v>
      </c>
      <c r="F88" s="35">
        <v>157.904</v>
      </c>
      <c r="G88" s="35">
        <v>706.22500000000002</v>
      </c>
      <c r="H88" s="38">
        <v>552.7944</v>
      </c>
      <c r="I88" s="39">
        <f t="shared" si="4"/>
        <v>1259.0194000000001</v>
      </c>
      <c r="J88" s="39">
        <f t="shared" si="3"/>
        <v>3.4080000000000004</v>
      </c>
      <c r="K88" s="39">
        <f t="shared" si="5"/>
        <v>1255.6114000000002</v>
      </c>
      <c r="L88" s="40" t="s">
        <v>28</v>
      </c>
      <c r="M88" s="40" t="s">
        <v>29</v>
      </c>
      <c r="N88" s="35"/>
      <c r="O88" s="35"/>
      <c r="P88" s="40" t="s">
        <v>30</v>
      </c>
      <c r="Q88" s="40" t="s">
        <v>34</v>
      </c>
      <c r="R88" s="35"/>
      <c r="S88" s="35"/>
      <c r="T88" s="40" t="s">
        <v>30</v>
      </c>
      <c r="U88" s="40" t="s">
        <v>32</v>
      </c>
      <c r="V88" s="35"/>
      <c r="W88" s="35"/>
      <c r="X88" s="35" t="s">
        <v>30</v>
      </c>
      <c r="Y88" s="35" t="s">
        <v>33</v>
      </c>
      <c r="Z88" s="35"/>
      <c r="AA88" s="35"/>
      <c r="AB88" s="40" t="s">
        <v>30</v>
      </c>
      <c r="AC88" s="40" t="s">
        <v>34</v>
      </c>
      <c r="AD88" s="35"/>
      <c r="AE88" s="35"/>
      <c r="AF88" s="40" t="s">
        <v>35</v>
      </c>
      <c r="AG88" s="40" t="s">
        <v>29</v>
      </c>
      <c r="AH88" s="35"/>
      <c r="AI88" s="35"/>
      <c r="AJ88" s="40" t="s">
        <v>36</v>
      </c>
      <c r="AK88" s="40" t="s">
        <v>37</v>
      </c>
      <c r="AL88" s="35"/>
      <c r="AM88" s="35"/>
      <c r="AN88" s="40" t="s">
        <v>38</v>
      </c>
      <c r="AO88" s="40" t="s">
        <v>39</v>
      </c>
      <c r="AP88" s="35">
        <v>4</v>
      </c>
      <c r="AQ88" s="35">
        <v>2.4870000000000001</v>
      </c>
      <c r="AR88" s="40" t="s">
        <v>40</v>
      </c>
      <c r="AS88" s="40" t="s">
        <v>41</v>
      </c>
      <c r="AT88" s="35"/>
      <c r="AU88" s="35"/>
      <c r="AV88" s="35"/>
      <c r="AW88" s="35"/>
      <c r="AX88" s="35"/>
      <c r="AY88" s="35"/>
      <c r="AZ88" s="40" t="s">
        <v>42</v>
      </c>
      <c r="BA88" s="40" t="s">
        <v>39</v>
      </c>
      <c r="BB88" s="35"/>
      <c r="BC88" s="35"/>
      <c r="BD88" s="40" t="s">
        <v>42</v>
      </c>
      <c r="BE88" s="40" t="s">
        <v>33</v>
      </c>
      <c r="BF88" s="35"/>
      <c r="BG88" s="35"/>
      <c r="BH88" s="40" t="s">
        <v>42</v>
      </c>
      <c r="BI88" s="40" t="s">
        <v>39</v>
      </c>
      <c r="BJ88" s="35"/>
      <c r="BK88" s="41"/>
      <c r="BL88" s="40" t="s">
        <v>43</v>
      </c>
      <c r="BM88" s="40" t="s">
        <v>44</v>
      </c>
      <c r="BN88" s="35"/>
      <c r="BO88" s="35"/>
      <c r="BP88" s="40" t="s">
        <v>45</v>
      </c>
      <c r="BQ88" s="40" t="s">
        <v>44</v>
      </c>
      <c r="BR88" s="35"/>
      <c r="BS88" s="35"/>
      <c r="BT88" s="40" t="s">
        <v>46</v>
      </c>
      <c r="BU88" s="40" t="s">
        <v>47</v>
      </c>
      <c r="BV88" s="35"/>
      <c r="BW88" s="35"/>
      <c r="BX88" s="40" t="s">
        <v>46</v>
      </c>
      <c r="BY88" s="40" t="s">
        <v>41</v>
      </c>
      <c r="BZ88" s="35"/>
      <c r="CA88" s="35"/>
      <c r="CB88" s="40" t="s">
        <v>46</v>
      </c>
      <c r="CC88" s="40" t="s">
        <v>48</v>
      </c>
      <c r="CD88" s="35"/>
      <c r="CE88" s="35"/>
      <c r="CF88" s="40" t="s">
        <v>46</v>
      </c>
      <c r="CG88" s="40" t="s">
        <v>48</v>
      </c>
      <c r="CH88" s="35"/>
      <c r="CI88" s="35"/>
      <c r="CJ88" s="40" t="s">
        <v>46</v>
      </c>
      <c r="CK88" s="40" t="s">
        <v>39</v>
      </c>
      <c r="CL88" s="35"/>
      <c r="CM88" s="35"/>
      <c r="CN88" s="40" t="s">
        <v>49</v>
      </c>
      <c r="CO88" s="40" t="s">
        <v>39</v>
      </c>
      <c r="CP88" s="35"/>
      <c r="CQ88" s="35"/>
      <c r="CR88" s="40" t="s">
        <v>50</v>
      </c>
      <c r="CS88" s="40" t="s">
        <v>51</v>
      </c>
      <c r="CT88" s="35"/>
      <c r="CU88" s="35"/>
      <c r="CV88" s="40" t="s">
        <v>50</v>
      </c>
      <c r="CW88" s="40" t="s">
        <v>39</v>
      </c>
      <c r="CX88" s="35">
        <v>1</v>
      </c>
      <c r="CY88" s="35">
        <v>0.92100000000000004</v>
      </c>
      <c r="CZ88" s="40" t="s">
        <v>50</v>
      </c>
      <c r="DA88" s="40" t="s">
        <v>39</v>
      </c>
      <c r="DB88" s="35"/>
      <c r="DC88" s="35"/>
      <c r="DD88" s="40" t="s">
        <v>59</v>
      </c>
      <c r="DE88" s="40" t="s">
        <v>60</v>
      </c>
      <c r="DF88" s="35"/>
      <c r="DG88" s="35"/>
      <c r="DH88" s="40" t="s">
        <v>52</v>
      </c>
      <c r="DI88" s="40" t="s">
        <v>53</v>
      </c>
      <c r="DJ88" s="35"/>
      <c r="DK88" s="35"/>
      <c r="DL88" s="40" t="s">
        <v>31</v>
      </c>
      <c r="DM88" s="41"/>
    </row>
    <row r="89" spans="1:118" s="12" customFormat="1" ht="16.5" customHeight="1" x14ac:dyDescent="0.25">
      <c r="A89" s="6">
        <v>88</v>
      </c>
      <c r="B89" s="6">
        <v>1</v>
      </c>
      <c r="C89" s="9" t="s">
        <v>121</v>
      </c>
      <c r="D89" s="8" t="s">
        <v>373</v>
      </c>
      <c r="E89" s="6">
        <v>552.322</v>
      </c>
      <c r="F89" s="6">
        <v>92.813999999999993</v>
      </c>
      <c r="G89" s="6">
        <v>456.90199999999999</v>
      </c>
      <c r="H89" s="10">
        <v>176.99843999999999</v>
      </c>
      <c r="I89" s="3">
        <f t="shared" si="4"/>
        <v>633.90044</v>
      </c>
      <c r="J89" s="3">
        <f t="shared" si="3"/>
        <v>0</v>
      </c>
      <c r="K89" s="3">
        <f t="shared" si="5"/>
        <v>633.90044</v>
      </c>
      <c r="L89" s="1" t="s">
        <v>28</v>
      </c>
      <c r="M89" s="1" t="s">
        <v>29</v>
      </c>
      <c r="N89" s="6"/>
      <c r="O89" s="6"/>
      <c r="P89" s="1" t="s">
        <v>30</v>
      </c>
      <c r="Q89" s="1" t="s">
        <v>34</v>
      </c>
      <c r="R89" s="6"/>
      <c r="S89" s="6"/>
      <c r="T89" s="1" t="s">
        <v>30</v>
      </c>
      <c r="U89" s="1" t="s">
        <v>32</v>
      </c>
      <c r="V89" s="6"/>
      <c r="W89" s="6"/>
      <c r="X89" s="6" t="s">
        <v>30</v>
      </c>
      <c r="Y89" s="6" t="s">
        <v>33</v>
      </c>
      <c r="Z89" s="6"/>
      <c r="AA89" s="6"/>
      <c r="AB89" s="1" t="s">
        <v>30</v>
      </c>
      <c r="AC89" s="1" t="s">
        <v>34</v>
      </c>
      <c r="AD89" s="6"/>
      <c r="AE89" s="6"/>
      <c r="AF89" s="1" t="s">
        <v>35</v>
      </c>
      <c r="AG89" s="1" t="s">
        <v>29</v>
      </c>
      <c r="AH89" s="6"/>
      <c r="AI89" s="6"/>
      <c r="AJ89" s="1" t="s">
        <v>36</v>
      </c>
      <c r="AK89" s="1" t="s">
        <v>37</v>
      </c>
      <c r="AL89" s="6"/>
      <c r="AM89" s="6"/>
      <c r="AN89" s="1" t="s">
        <v>38</v>
      </c>
      <c r="AO89" s="1" t="s">
        <v>39</v>
      </c>
      <c r="AP89" s="6"/>
      <c r="AQ89" s="6"/>
      <c r="AR89" s="1" t="s">
        <v>40</v>
      </c>
      <c r="AS89" s="1" t="s">
        <v>41</v>
      </c>
      <c r="AT89" s="6"/>
      <c r="AU89" s="6"/>
      <c r="AV89" s="6"/>
      <c r="AW89" s="6"/>
      <c r="AX89" s="6"/>
      <c r="AY89" s="6"/>
      <c r="AZ89" s="1" t="s">
        <v>42</v>
      </c>
      <c r="BA89" s="1" t="s">
        <v>39</v>
      </c>
      <c r="BB89" s="6"/>
      <c r="BC89" s="6"/>
      <c r="BD89" s="1" t="s">
        <v>42</v>
      </c>
      <c r="BE89" s="1" t="s">
        <v>33</v>
      </c>
      <c r="BF89" s="6"/>
      <c r="BG89" s="6"/>
      <c r="BH89" s="1" t="s">
        <v>42</v>
      </c>
      <c r="BI89" s="1" t="s">
        <v>39</v>
      </c>
      <c r="BJ89" s="6"/>
      <c r="BK89" s="11"/>
      <c r="BL89" s="1" t="s">
        <v>43</v>
      </c>
      <c r="BM89" s="1" t="s">
        <v>44</v>
      </c>
      <c r="BN89" s="6"/>
      <c r="BO89" s="6"/>
      <c r="BP89" s="1" t="s">
        <v>45</v>
      </c>
      <c r="BQ89" s="1" t="s">
        <v>44</v>
      </c>
      <c r="BR89" s="6"/>
      <c r="BS89" s="6"/>
      <c r="BT89" s="1" t="s">
        <v>46</v>
      </c>
      <c r="BU89" s="1" t="s">
        <v>47</v>
      </c>
      <c r="BV89" s="6"/>
      <c r="BW89" s="6"/>
      <c r="BX89" s="1" t="s">
        <v>46</v>
      </c>
      <c r="BY89" s="1" t="s">
        <v>41</v>
      </c>
      <c r="BZ89" s="6"/>
      <c r="CA89" s="6"/>
      <c r="CB89" s="1" t="s">
        <v>46</v>
      </c>
      <c r="CC89" s="1" t="s">
        <v>48</v>
      </c>
      <c r="CD89" s="6"/>
      <c r="CE89" s="6"/>
      <c r="CF89" s="1" t="s">
        <v>46</v>
      </c>
      <c r="CG89" s="1" t="s">
        <v>48</v>
      </c>
      <c r="CH89" s="6"/>
      <c r="CI89" s="6"/>
      <c r="CJ89" s="1" t="s">
        <v>46</v>
      </c>
      <c r="CK89" s="1" t="s">
        <v>39</v>
      </c>
      <c r="CL89" s="6"/>
      <c r="CM89" s="6"/>
      <c r="CN89" s="1" t="s">
        <v>49</v>
      </c>
      <c r="CO89" s="1" t="s">
        <v>39</v>
      </c>
      <c r="CP89" s="6"/>
      <c r="CQ89" s="6"/>
      <c r="CR89" s="1" t="s">
        <v>50</v>
      </c>
      <c r="CS89" s="1" t="s">
        <v>51</v>
      </c>
      <c r="CT89" s="6"/>
      <c r="CU89" s="6"/>
      <c r="CV89" s="1" t="s">
        <v>50</v>
      </c>
      <c r="CW89" s="1" t="s">
        <v>39</v>
      </c>
      <c r="CX89" s="6"/>
      <c r="CY89" s="6"/>
      <c r="CZ89" s="1" t="s">
        <v>50</v>
      </c>
      <c r="DA89" s="1" t="s">
        <v>39</v>
      </c>
      <c r="DB89" s="6"/>
      <c r="DC89" s="6"/>
      <c r="DD89" s="1" t="s">
        <v>59</v>
      </c>
      <c r="DE89" s="1" t="s">
        <v>60</v>
      </c>
      <c r="DF89" s="6"/>
      <c r="DG89" s="6"/>
      <c r="DH89" s="1" t="s">
        <v>52</v>
      </c>
      <c r="DI89" s="1" t="s">
        <v>53</v>
      </c>
      <c r="DJ89" s="6"/>
      <c r="DK89" s="6"/>
      <c r="DL89" s="1" t="s">
        <v>31</v>
      </c>
      <c r="DM89" s="11"/>
    </row>
    <row r="90" spans="1:118" s="12" customFormat="1" ht="15.75" customHeight="1" x14ac:dyDescent="0.25">
      <c r="A90" s="6">
        <v>89</v>
      </c>
      <c r="B90" s="6">
        <v>1</v>
      </c>
      <c r="C90" s="9" t="s">
        <v>404</v>
      </c>
      <c r="D90" s="8" t="s">
        <v>373</v>
      </c>
      <c r="E90" s="6">
        <v>552.87099999999998</v>
      </c>
      <c r="F90" s="6">
        <v>18.614999999999998</v>
      </c>
      <c r="G90" s="6">
        <v>516.34699999999998</v>
      </c>
      <c r="H90" s="10">
        <v>170.17547999999999</v>
      </c>
      <c r="I90" s="3">
        <f t="shared" si="4"/>
        <v>686.52247999999997</v>
      </c>
      <c r="J90" s="3">
        <f t="shared" si="3"/>
        <v>0</v>
      </c>
      <c r="K90" s="3">
        <f t="shared" si="5"/>
        <v>686.52247999999997</v>
      </c>
      <c r="L90" s="1" t="s">
        <v>28</v>
      </c>
      <c r="M90" s="1" t="s">
        <v>29</v>
      </c>
      <c r="N90" s="6"/>
      <c r="O90" s="6"/>
      <c r="P90" s="1" t="s">
        <v>30</v>
      </c>
      <c r="Q90" s="1" t="s">
        <v>34</v>
      </c>
      <c r="R90" s="6"/>
      <c r="S90" s="6"/>
      <c r="T90" s="1" t="s">
        <v>30</v>
      </c>
      <c r="U90" s="1" t="s">
        <v>32</v>
      </c>
      <c r="V90" s="6"/>
      <c r="W90" s="6"/>
      <c r="X90" s="6" t="s">
        <v>30</v>
      </c>
      <c r="Y90" s="6" t="s">
        <v>33</v>
      </c>
      <c r="Z90" s="6"/>
      <c r="AA90" s="6"/>
      <c r="AB90" s="1" t="s">
        <v>30</v>
      </c>
      <c r="AC90" s="1" t="s">
        <v>34</v>
      </c>
      <c r="AD90" s="6"/>
      <c r="AE90" s="6"/>
      <c r="AF90" s="1" t="s">
        <v>35</v>
      </c>
      <c r="AG90" s="1" t="s">
        <v>29</v>
      </c>
      <c r="AH90" s="6"/>
      <c r="AI90" s="6"/>
      <c r="AJ90" s="1" t="s">
        <v>36</v>
      </c>
      <c r="AK90" s="1" t="s">
        <v>37</v>
      </c>
      <c r="AL90" s="6"/>
      <c r="AM90" s="6"/>
      <c r="AN90" s="1" t="s">
        <v>38</v>
      </c>
      <c r="AO90" s="1" t="s">
        <v>39</v>
      </c>
      <c r="AP90" s="6"/>
      <c r="AQ90" s="6"/>
      <c r="AR90" s="1" t="s">
        <v>40</v>
      </c>
      <c r="AS90" s="1" t="s">
        <v>41</v>
      </c>
      <c r="AT90" s="6"/>
      <c r="AU90" s="6"/>
      <c r="AV90" s="6"/>
      <c r="AW90" s="6"/>
      <c r="AX90" s="6"/>
      <c r="AY90" s="6"/>
      <c r="AZ90" s="1" t="s">
        <v>42</v>
      </c>
      <c r="BA90" s="1" t="s">
        <v>39</v>
      </c>
      <c r="BB90" s="6"/>
      <c r="BC90" s="6"/>
      <c r="BD90" s="1" t="s">
        <v>42</v>
      </c>
      <c r="BE90" s="1" t="s">
        <v>33</v>
      </c>
      <c r="BF90" s="6"/>
      <c r="BG90" s="6"/>
      <c r="BH90" s="1" t="s">
        <v>42</v>
      </c>
      <c r="BI90" s="1" t="s">
        <v>39</v>
      </c>
      <c r="BJ90" s="6"/>
      <c r="BK90" s="11"/>
      <c r="BL90" s="1" t="s">
        <v>43</v>
      </c>
      <c r="BM90" s="1" t="s">
        <v>44</v>
      </c>
      <c r="BN90" s="6"/>
      <c r="BO90" s="6"/>
      <c r="BP90" s="1" t="s">
        <v>45</v>
      </c>
      <c r="BQ90" s="1" t="s">
        <v>44</v>
      </c>
      <c r="BR90" s="6"/>
      <c r="BS90" s="6"/>
      <c r="BT90" s="1" t="s">
        <v>46</v>
      </c>
      <c r="BU90" s="1" t="s">
        <v>47</v>
      </c>
      <c r="BV90" s="6"/>
      <c r="BW90" s="6"/>
      <c r="BX90" s="1" t="s">
        <v>46</v>
      </c>
      <c r="BY90" s="1" t="s">
        <v>41</v>
      </c>
      <c r="BZ90" s="6"/>
      <c r="CA90" s="6"/>
      <c r="CB90" s="1" t="s">
        <v>46</v>
      </c>
      <c r="CC90" s="1" t="s">
        <v>48</v>
      </c>
      <c r="CD90" s="6"/>
      <c r="CE90" s="6"/>
      <c r="CF90" s="1" t="s">
        <v>46</v>
      </c>
      <c r="CG90" s="1" t="s">
        <v>48</v>
      </c>
      <c r="CH90" s="6"/>
      <c r="CI90" s="6"/>
      <c r="CJ90" s="1" t="s">
        <v>46</v>
      </c>
      <c r="CK90" s="1" t="s">
        <v>39</v>
      </c>
      <c r="CL90" s="6"/>
      <c r="CM90" s="6"/>
      <c r="CN90" s="1" t="s">
        <v>49</v>
      </c>
      <c r="CO90" s="1" t="s">
        <v>39</v>
      </c>
      <c r="CP90" s="6"/>
      <c r="CQ90" s="6"/>
      <c r="CR90" s="1" t="s">
        <v>50</v>
      </c>
      <c r="CS90" s="1" t="s">
        <v>51</v>
      </c>
      <c r="CT90" s="6"/>
      <c r="CU90" s="6"/>
      <c r="CV90" s="1" t="s">
        <v>50</v>
      </c>
      <c r="CW90" s="1" t="s">
        <v>39</v>
      </c>
      <c r="CX90" s="6"/>
      <c r="CY90" s="6"/>
      <c r="CZ90" s="1" t="s">
        <v>50</v>
      </c>
      <c r="DA90" s="1" t="s">
        <v>39</v>
      </c>
      <c r="DB90" s="6"/>
      <c r="DC90" s="6"/>
      <c r="DD90" s="1" t="s">
        <v>59</v>
      </c>
      <c r="DE90" s="1" t="s">
        <v>60</v>
      </c>
      <c r="DF90" s="6"/>
      <c r="DG90" s="6"/>
      <c r="DH90" s="1" t="s">
        <v>52</v>
      </c>
      <c r="DI90" s="1" t="s">
        <v>53</v>
      </c>
      <c r="DJ90" s="6"/>
      <c r="DK90" s="6"/>
      <c r="DL90" s="1" t="s">
        <v>31</v>
      </c>
      <c r="DM90" s="11"/>
    </row>
    <row r="91" spans="1:118" s="12" customFormat="1" ht="15.75" customHeight="1" x14ac:dyDescent="0.25">
      <c r="A91" s="6">
        <v>90</v>
      </c>
      <c r="B91" s="6">
        <v>1</v>
      </c>
      <c r="C91" s="9" t="s">
        <v>405</v>
      </c>
      <c r="D91" s="8" t="s">
        <v>373</v>
      </c>
      <c r="E91" s="6">
        <v>23.657</v>
      </c>
      <c r="F91" s="6">
        <v>0</v>
      </c>
      <c r="G91" s="6">
        <v>23.657</v>
      </c>
      <c r="H91" s="10">
        <v>2.8224</v>
      </c>
      <c r="I91" s="3">
        <f t="shared" si="4"/>
        <v>26.479399999999998</v>
      </c>
      <c r="J91" s="3">
        <f t="shared" si="3"/>
        <v>0</v>
      </c>
      <c r="K91" s="3">
        <f t="shared" si="5"/>
        <v>26.479399999999998</v>
      </c>
      <c r="L91" s="1" t="s">
        <v>28</v>
      </c>
      <c r="M91" s="1" t="s">
        <v>29</v>
      </c>
      <c r="N91" s="6"/>
      <c r="O91" s="6"/>
      <c r="P91" s="1" t="s">
        <v>30</v>
      </c>
      <c r="Q91" s="1" t="s">
        <v>34</v>
      </c>
      <c r="R91" s="6"/>
      <c r="S91" s="6"/>
      <c r="T91" s="1" t="s">
        <v>30</v>
      </c>
      <c r="U91" s="1" t="s">
        <v>32</v>
      </c>
      <c r="V91" s="6"/>
      <c r="W91" s="6"/>
      <c r="X91" s="6" t="s">
        <v>30</v>
      </c>
      <c r="Y91" s="6" t="s">
        <v>33</v>
      </c>
      <c r="Z91" s="6"/>
      <c r="AA91" s="6"/>
      <c r="AB91" s="1" t="s">
        <v>30</v>
      </c>
      <c r="AC91" s="1" t="s">
        <v>34</v>
      </c>
      <c r="AD91" s="6"/>
      <c r="AE91" s="6"/>
      <c r="AF91" s="1" t="s">
        <v>35</v>
      </c>
      <c r="AG91" s="1" t="s">
        <v>29</v>
      </c>
      <c r="AH91" s="6"/>
      <c r="AI91" s="6"/>
      <c r="AJ91" s="1" t="s">
        <v>36</v>
      </c>
      <c r="AK91" s="1" t="s">
        <v>37</v>
      </c>
      <c r="AL91" s="6"/>
      <c r="AM91" s="6"/>
      <c r="AN91" s="1" t="s">
        <v>38</v>
      </c>
      <c r="AO91" s="1" t="s">
        <v>39</v>
      </c>
      <c r="AP91" s="6"/>
      <c r="AQ91" s="6"/>
      <c r="AR91" s="1" t="s">
        <v>40</v>
      </c>
      <c r="AS91" s="1" t="s">
        <v>41</v>
      </c>
      <c r="AT91" s="6"/>
      <c r="AU91" s="6"/>
      <c r="AV91" s="6"/>
      <c r="AW91" s="6"/>
      <c r="AX91" s="6"/>
      <c r="AY91" s="6"/>
      <c r="AZ91" s="1" t="s">
        <v>42</v>
      </c>
      <c r="BA91" s="1" t="s">
        <v>39</v>
      </c>
      <c r="BB91" s="6"/>
      <c r="BC91" s="6"/>
      <c r="BD91" s="1" t="s">
        <v>42</v>
      </c>
      <c r="BE91" s="1" t="s">
        <v>33</v>
      </c>
      <c r="BF91" s="6"/>
      <c r="BG91" s="6"/>
      <c r="BH91" s="1" t="s">
        <v>42</v>
      </c>
      <c r="BI91" s="1" t="s">
        <v>39</v>
      </c>
      <c r="BJ91" s="6"/>
      <c r="BK91" s="11"/>
      <c r="BL91" s="1" t="s">
        <v>43</v>
      </c>
      <c r="BM91" s="1" t="s">
        <v>44</v>
      </c>
      <c r="BN91" s="6"/>
      <c r="BO91" s="6"/>
      <c r="BP91" s="1" t="s">
        <v>45</v>
      </c>
      <c r="BQ91" s="1" t="s">
        <v>44</v>
      </c>
      <c r="BR91" s="6"/>
      <c r="BS91" s="6"/>
      <c r="BT91" s="1" t="s">
        <v>46</v>
      </c>
      <c r="BU91" s="1" t="s">
        <v>47</v>
      </c>
      <c r="BV91" s="6"/>
      <c r="BW91" s="6"/>
      <c r="BX91" s="1" t="s">
        <v>46</v>
      </c>
      <c r="BY91" s="1" t="s">
        <v>41</v>
      </c>
      <c r="BZ91" s="6"/>
      <c r="CA91" s="6"/>
      <c r="CB91" s="1" t="s">
        <v>46</v>
      </c>
      <c r="CC91" s="1" t="s">
        <v>48</v>
      </c>
      <c r="CD91" s="6"/>
      <c r="CE91" s="6"/>
      <c r="CF91" s="1" t="s">
        <v>46</v>
      </c>
      <c r="CG91" s="1" t="s">
        <v>48</v>
      </c>
      <c r="CH91" s="6"/>
      <c r="CI91" s="6"/>
      <c r="CJ91" s="1" t="s">
        <v>46</v>
      </c>
      <c r="CK91" s="1" t="s">
        <v>39</v>
      </c>
      <c r="CL91" s="6"/>
      <c r="CM91" s="6"/>
      <c r="CN91" s="1" t="s">
        <v>49</v>
      </c>
      <c r="CO91" s="1" t="s">
        <v>39</v>
      </c>
      <c r="CP91" s="6"/>
      <c r="CQ91" s="6"/>
      <c r="CR91" s="1" t="s">
        <v>50</v>
      </c>
      <c r="CS91" s="1" t="s">
        <v>51</v>
      </c>
      <c r="CT91" s="6"/>
      <c r="CU91" s="6"/>
      <c r="CV91" s="1" t="s">
        <v>50</v>
      </c>
      <c r="CW91" s="1" t="s">
        <v>39</v>
      </c>
      <c r="CX91" s="6"/>
      <c r="CY91" s="6"/>
      <c r="CZ91" s="1" t="s">
        <v>50</v>
      </c>
      <c r="DA91" s="1" t="s">
        <v>39</v>
      </c>
      <c r="DB91" s="6"/>
      <c r="DC91" s="6"/>
      <c r="DD91" s="1" t="s">
        <v>59</v>
      </c>
      <c r="DE91" s="1" t="s">
        <v>60</v>
      </c>
      <c r="DF91" s="6"/>
      <c r="DG91" s="6"/>
      <c r="DH91" s="1" t="s">
        <v>52</v>
      </c>
      <c r="DI91" s="1" t="s">
        <v>53</v>
      </c>
      <c r="DJ91" s="6"/>
      <c r="DK91" s="6"/>
      <c r="DL91" s="1" t="s">
        <v>31</v>
      </c>
      <c r="DM91" s="11"/>
    </row>
    <row r="92" spans="1:118" s="12" customFormat="1" ht="15.75" customHeight="1" x14ac:dyDescent="0.25">
      <c r="A92" s="6">
        <v>91</v>
      </c>
      <c r="B92" s="6">
        <v>1</v>
      </c>
      <c r="C92" s="9" t="s">
        <v>122</v>
      </c>
      <c r="D92" s="8" t="s">
        <v>373</v>
      </c>
      <c r="E92" s="6">
        <v>192.37299999999999</v>
      </c>
      <c r="F92" s="6">
        <v>0.40899999999999997</v>
      </c>
      <c r="G92" s="6">
        <v>187.95500000000001</v>
      </c>
      <c r="H92" s="10">
        <v>52.073880000000003</v>
      </c>
      <c r="I92" s="3">
        <f t="shared" si="4"/>
        <v>240.02888000000002</v>
      </c>
      <c r="J92" s="3">
        <f t="shared" si="3"/>
        <v>0</v>
      </c>
      <c r="K92" s="3">
        <f t="shared" si="5"/>
        <v>240.02888000000002</v>
      </c>
      <c r="L92" s="1" t="s">
        <v>28</v>
      </c>
      <c r="M92" s="1" t="s">
        <v>29</v>
      </c>
      <c r="N92" s="6"/>
      <c r="O92" s="6"/>
      <c r="P92" s="1" t="s">
        <v>30</v>
      </c>
      <c r="Q92" s="1" t="s">
        <v>34</v>
      </c>
      <c r="R92" s="6"/>
      <c r="S92" s="6"/>
      <c r="T92" s="1" t="s">
        <v>30</v>
      </c>
      <c r="U92" s="1" t="s">
        <v>32</v>
      </c>
      <c r="V92" s="6"/>
      <c r="W92" s="6"/>
      <c r="X92" s="6" t="s">
        <v>30</v>
      </c>
      <c r="Y92" s="6" t="s">
        <v>33</v>
      </c>
      <c r="Z92" s="6"/>
      <c r="AA92" s="6"/>
      <c r="AB92" s="1" t="s">
        <v>30</v>
      </c>
      <c r="AC92" s="1" t="s">
        <v>34</v>
      </c>
      <c r="AD92" s="6"/>
      <c r="AE92" s="6"/>
      <c r="AF92" s="1" t="s">
        <v>35</v>
      </c>
      <c r="AG92" s="1" t="s">
        <v>29</v>
      </c>
      <c r="AH92" s="6"/>
      <c r="AI92" s="6"/>
      <c r="AJ92" s="1" t="s">
        <v>36</v>
      </c>
      <c r="AK92" s="1" t="s">
        <v>37</v>
      </c>
      <c r="AL92" s="6"/>
      <c r="AM92" s="6"/>
      <c r="AN92" s="1" t="s">
        <v>38</v>
      </c>
      <c r="AO92" s="1" t="s">
        <v>39</v>
      </c>
      <c r="AP92" s="6"/>
      <c r="AQ92" s="6"/>
      <c r="AR92" s="1" t="s">
        <v>40</v>
      </c>
      <c r="AS92" s="1" t="s">
        <v>41</v>
      </c>
      <c r="AT92" s="6"/>
      <c r="AU92" s="6"/>
      <c r="AV92" s="6"/>
      <c r="AW92" s="6"/>
      <c r="AX92" s="6"/>
      <c r="AY92" s="6"/>
      <c r="AZ92" s="1" t="s">
        <v>42</v>
      </c>
      <c r="BA92" s="1" t="s">
        <v>39</v>
      </c>
      <c r="BB92" s="6"/>
      <c r="BC92" s="6"/>
      <c r="BD92" s="1" t="s">
        <v>42</v>
      </c>
      <c r="BE92" s="1" t="s">
        <v>33</v>
      </c>
      <c r="BF92" s="6"/>
      <c r="BG92" s="6"/>
      <c r="BH92" s="1" t="s">
        <v>42</v>
      </c>
      <c r="BI92" s="1" t="s">
        <v>39</v>
      </c>
      <c r="BJ92" s="6"/>
      <c r="BK92" s="11"/>
      <c r="BL92" s="1" t="s">
        <v>43</v>
      </c>
      <c r="BM92" s="1" t="s">
        <v>44</v>
      </c>
      <c r="BN92" s="6"/>
      <c r="BO92" s="6"/>
      <c r="BP92" s="1" t="s">
        <v>45</v>
      </c>
      <c r="BQ92" s="1" t="s">
        <v>44</v>
      </c>
      <c r="BR92" s="6"/>
      <c r="BS92" s="6"/>
      <c r="BT92" s="1" t="s">
        <v>46</v>
      </c>
      <c r="BU92" s="1" t="s">
        <v>47</v>
      </c>
      <c r="BV92" s="6"/>
      <c r="BW92" s="6"/>
      <c r="BX92" s="1" t="s">
        <v>46</v>
      </c>
      <c r="BY92" s="1" t="s">
        <v>41</v>
      </c>
      <c r="BZ92" s="6"/>
      <c r="CA92" s="6"/>
      <c r="CB92" s="1" t="s">
        <v>46</v>
      </c>
      <c r="CC92" s="1" t="s">
        <v>48</v>
      </c>
      <c r="CD92" s="6"/>
      <c r="CE92" s="6"/>
      <c r="CF92" s="1" t="s">
        <v>46</v>
      </c>
      <c r="CG92" s="1" t="s">
        <v>48</v>
      </c>
      <c r="CH92" s="6"/>
      <c r="CI92" s="6"/>
      <c r="CJ92" s="1" t="s">
        <v>46</v>
      </c>
      <c r="CK92" s="1" t="s">
        <v>39</v>
      </c>
      <c r="CL92" s="6"/>
      <c r="CM92" s="6"/>
      <c r="CN92" s="1" t="s">
        <v>49</v>
      </c>
      <c r="CO92" s="1" t="s">
        <v>39</v>
      </c>
      <c r="CP92" s="6"/>
      <c r="CQ92" s="6"/>
      <c r="CR92" s="1" t="s">
        <v>50</v>
      </c>
      <c r="CS92" s="1" t="s">
        <v>51</v>
      </c>
      <c r="CT92" s="6"/>
      <c r="CU92" s="6"/>
      <c r="CV92" s="1" t="s">
        <v>50</v>
      </c>
      <c r="CW92" s="1" t="s">
        <v>39</v>
      </c>
      <c r="CX92" s="6"/>
      <c r="CY92" s="6"/>
      <c r="CZ92" s="1" t="s">
        <v>50</v>
      </c>
      <c r="DA92" s="1" t="s">
        <v>39</v>
      </c>
      <c r="DB92" s="6"/>
      <c r="DC92" s="6"/>
      <c r="DD92" s="1" t="s">
        <v>59</v>
      </c>
      <c r="DE92" s="1" t="s">
        <v>60</v>
      </c>
      <c r="DF92" s="6"/>
      <c r="DG92" s="6"/>
      <c r="DH92" s="1" t="s">
        <v>52</v>
      </c>
      <c r="DI92" s="1" t="s">
        <v>53</v>
      </c>
      <c r="DJ92" s="6"/>
      <c r="DK92" s="6"/>
      <c r="DL92" s="1" t="s">
        <v>31</v>
      </c>
      <c r="DM92" s="11"/>
    </row>
    <row r="93" spans="1:118" s="12" customFormat="1" ht="15.75" customHeight="1" x14ac:dyDescent="0.25">
      <c r="A93" s="6">
        <v>92</v>
      </c>
      <c r="B93" s="6">
        <v>1</v>
      </c>
      <c r="C93" s="9" t="s">
        <v>123</v>
      </c>
      <c r="D93" s="8" t="s">
        <v>373</v>
      </c>
      <c r="E93" s="6">
        <v>228.93600000000001</v>
      </c>
      <c r="F93" s="6">
        <v>3.089</v>
      </c>
      <c r="G93" s="6">
        <v>225.84700000000001</v>
      </c>
      <c r="H93" s="10">
        <v>75.569879999999998</v>
      </c>
      <c r="I93" s="3">
        <f t="shared" si="4"/>
        <v>301.41687999999999</v>
      </c>
      <c r="J93" s="3">
        <f t="shared" si="3"/>
        <v>0</v>
      </c>
      <c r="K93" s="3">
        <f t="shared" si="5"/>
        <v>301.41687999999999</v>
      </c>
      <c r="L93" s="1" t="s">
        <v>28</v>
      </c>
      <c r="M93" s="1" t="s">
        <v>29</v>
      </c>
      <c r="N93" s="6"/>
      <c r="O93" s="6"/>
      <c r="P93" s="1" t="s">
        <v>30</v>
      </c>
      <c r="Q93" s="1" t="s">
        <v>34</v>
      </c>
      <c r="R93" s="6"/>
      <c r="S93" s="6"/>
      <c r="T93" s="1" t="s">
        <v>30</v>
      </c>
      <c r="U93" s="1" t="s">
        <v>32</v>
      </c>
      <c r="V93" s="6"/>
      <c r="W93" s="6"/>
      <c r="X93" s="6" t="s">
        <v>30</v>
      </c>
      <c r="Y93" s="6" t="s">
        <v>33</v>
      </c>
      <c r="Z93" s="6"/>
      <c r="AA93" s="6"/>
      <c r="AB93" s="1" t="s">
        <v>30</v>
      </c>
      <c r="AC93" s="1" t="s">
        <v>34</v>
      </c>
      <c r="AD93" s="6"/>
      <c r="AE93" s="6"/>
      <c r="AF93" s="1" t="s">
        <v>35</v>
      </c>
      <c r="AG93" s="1" t="s">
        <v>29</v>
      </c>
      <c r="AH93" s="6"/>
      <c r="AI93" s="6"/>
      <c r="AJ93" s="1" t="s">
        <v>36</v>
      </c>
      <c r="AK93" s="1" t="s">
        <v>37</v>
      </c>
      <c r="AL93" s="6"/>
      <c r="AM93" s="6"/>
      <c r="AN93" s="1" t="s">
        <v>38</v>
      </c>
      <c r="AO93" s="1" t="s">
        <v>39</v>
      </c>
      <c r="AP93" s="6"/>
      <c r="AQ93" s="6"/>
      <c r="AR93" s="1" t="s">
        <v>40</v>
      </c>
      <c r="AS93" s="1" t="s">
        <v>41</v>
      </c>
      <c r="AT93" s="6"/>
      <c r="AU93" s="6"/>
      <c r="AV93" s="6"/>
      <c r="AW93" s="6"/>
      <c r="AX93" s="6"/>
      <c r="AY93" s="6"/>
      <c r="AZ93" s="1" t="s">
        <v>42</v>
      </c>
      <c r="BA93" s="1" t="s">
        <v>39</v>
      </c>
      <c r="BB93" s="6"/>
      <c r="BC93" s="6"/>
      <c r="BD93" s="1" t="s">
        <v>42</v>
      </c>
      <c r="BE93" s="1" t="s">
        <v>33</v>
      </c>
      <c r="BF93" s="6"/>
      <c r="BG93" s="6"/>
      <c r="BH93" s="1" t="s">
        <v>42</v>
      </c>
      <c r="BI93" s="1" t="s">
        <v>39</v>
      </c>
      <c r="BJ93" s="6"/>
      <c r="BK93" s="11"/>
      <c r="BL93" s="1" t="s">
        <v>43</v>
      </c>
      <c r="BM93" s="1" t="s">
        <v>44</v>
      </c>
      <c r="BN93" s="6"/>
      <c r="BO93" s="6"/>
      <c r="BP93" s="1" t="s">
        <v>45</v>
      </c>
      <c r="BQ93" s="1" t="s">
        <v>44</v>
      </c>
      <c r="BR93" s="6"/>
      <c r="BS93" s="6"/>
      <c r="BT93" s="1" t="s">
        <v>46</v>
      </c>
      <c r="BU93" s="1" t="s">
        <v>47</v>
      </c>
      <c r="BV93" s="6"/>
      <c r="BW93" s="6"/>
      <c r="BX93" s="1" t="s">
        <v>46</v>
      </c>
      <c r="BY93" s="1" t="s">
        <v>41</v>
      </c>
      <c r="BZ93" s="6"/>
      <c r="CA93" s="6"/>
      <c r="CB93" s="1" t="s">
        <v>46</v>
      </c>
      <c r="CC93" s="1" t="s">
        <v>48</v>
      </c>
      <c r="CD93" s="6"/>
      <c r="CE93" s="6"/>
      <c r="CF93" s="1" t="s">
        <v>46</v>
      </c>
      <c r="CG93" s="1" t="s">
        <v>48</v>
      </c>
      <c r="CH93" s="6"/>
      <c r="CI93" s="6"/>
      <c r="CJ93" s="1" t="s">
        <v>46</v>
      </c>
      <c r="CK93" s="1" t="s">
        <v>39</v>
      </c>
      <c r="CL93" s="6"/>
      <c r="CM93" s="6"/>
      <c r="CN93" s="1" t="s">
        <v>49</v>
      </c>
      <c r="CO93" s="1" t="s">
        <v>39</v>
      </c>
      <c r="CP93" s="6"/>
      <c r="CQ93" s="6"/>
      <c r="CR93" s="1" t="s">
        <v>50</v>
      </c>
      <c r="CS93" s="1" t="s">
        <v>51</v>
      </c>
      <c r="CT93" s="6"/>
      <c r="CU93" s="6"/>
      <c r="CV93" s="1" t="s">
        <v>50</v>
      </c>
      <c r="CW93" s="1" t="s">
        <v>39</v>
      </c>
      <c r="CX93" s="6"/>
      <c r="CY93" s="6"/>
      <c r="CZ93" s="1" t="s">
        <v>50</v>
      </c>
      <c r="DA93" s="1" t="s">
        <v>39</v>
      </c>
      <c r="DB93" s="6"/>
      <c r="DC93" s="6"/>
      <c r="DD93" s="1" t="s">
        <v>59</v>
      </c>
      <c r="DE93" s="1" t="s">
        <v>60</v>
      </c>
      <c r="DF93" s="6"/>
      <c r="DG93" s="6"/>
      <c r="DH93" s="1" t="s">
        <v>52</v>
      </c>
      <c r="DI93" s="1" t="s">
        <v>53</v>
      </c>
      <c r="DJ93" s="6"/>
      <c r="DK93" s="6"/>
      <c r="DL93" s="1" t="s">
        <v>31</v>
      </c>
      <c r="DM93" s="11"/>
    </row>
    <row r="94" spans="1:118" s="42" customFormat="1" ht="15.75" customHeight="1" x14ac:dyDescent="0.25">
      <c r="A94" s="35">
        <v>93</v>
      </c>
      <c r="B94" s="35">
        <v>1</v>
      </c>
      <c r="C94" s="36" t="s">
        <v>124</v>
      </c>
      <c r="D94" s="37" t="s">
        <v>373</v>
      </c>
      <c r="E94" s="35">
        <v>387.37900000000002</v>
      </c>
      <c r="F94" s="35">
        <v>4.9980000000000002</v>
      </c>
      <c r="G94" s="35">
        <v>382.38099999999997</v>
      </c>
      <c r="H94" s="38">
        <v>114.97056000000001</v>
      </c>
      <c r="I94" s="39">
        <f t="shared" si="4"/>
        <v>497.35155999999995</v>
      </c>
      <c r="J94" s="39">
        <f t="shared" si="3"/>
        <v>1.5939999999999999</v>
      </c>
      <c r="K94" s="39">
        <f t="shared" si="5"/>
        <v>495.75755999999996</v>
      </c>
      <c r="L94" s="40" t="s">
        <v>28</v>
      </c>
      <c r="M94" s="40" t="s">
        <v>29</v>
      </c>
      <c r="N94" s="35"/>
      <c r="O94" s="35"/>
      <c r="P94" s="40" t="s">
        <v>30</v>
      </c>
      <c r="Q94" s="40" t="s">
        <v>34</v>
      </c>
      <c r="R94" s="35"/>
      <c r="S94" s="35"/>
      <c r="T94" s="40" t="s">
        <v>30</v>
      </c>
      <c r="U94" s="40" t="s">
        <v>32</v>
      </c>
      <c r="V94" s="35"/>
      <c r="W94" s="43"/>
      <c r="X94" s="35" t="s">
        <v>30</v>
      </c>
      <c r="Y94" s="35" t="s">
        <v>33</v>
      </c>
      <c r="Z94" s="35"/>
      <c r="AA94" s="35"/>
      <c r="AB94" s="40" t="s">
        <v>30</v>
      </c>
      <c r="AC94" s="40" t="s">
        <v>34</v>
      </c>
      <c r="AD94" s="35"/>
      <c r="AE94" s="35"/>
      <c r="AF94" s="40" t="s">
        <v>35</v>
      </c>
      <c r="AG94" s="40" t="s">
        <v>29</v>
      </c>
      <c r="AH94" s="35"/>
      <c r="AI94" s="35"/>
      <c r="AJ94" s="40" t="s">
        <v>36</v>
      </c>
      <c r="AK94" s="40" t="s">
        <v>37</v>
      </c>
      <c r="AL94" s="35"/>
      <c r="AM94" s="35"/>
      <c r="AN94" s="40" t="s">
        <v>38</v>
      </c>
      <c r="AO94" s="40" t="s">
        <v>39</v>
      </c>
      <c r="AP94" s="35"/>
      <c r="AQ94" s="35"/>
      <c r="AR94" s="40" t="s">
        <v>40</v>
      </c>
      <c r="AS94" s="40" t="s">
        <v>41</v>
      </c>
      <c r="AT94" s="35"/>
      <c r="AU94" s="35"/>
      <c r="AV94" s="35"/>
      <c r="AW94" s="35"/>
      <c r="AX94" s="35"/>
      <c r="AY94" s="35"/>
      <c r="AZ94" s="40" t="s">
        <v>42</v>
      </c>
      <c r="BA94" s="40" t="s">
        <v>39</v>
      </c>
      <c r="BB94" s="35"/>
      <c r="BC94" s="35"/>
      <c r="BD94" s="40" t="s">
        <v>42</v>
      </c>
      <c r="BE94" s="40" t="s">
        <v>33</v>
      </c>
      <c r="BF94" s="35"/>
      <c r="BG94" s="35"/>
      <c r="BH94" s="40" t="s">
        <v>42</v>
      </c>
      <c r="BI94" s="40" t="s">
        <v>39</v>
      </c>
      <c r="BJ94" s="35"/>
      <c r="BK94" s="41"/>
      <c r="BL94" s="40" t="s">
        <v>43</v>
      </c>
      <c r="BM94" s="40" t="s">
        <v>44</v>
      </c>
      <c r="BN94" s="35"/>
      <c r="BO94" s="35"/>
      <c r="BP94" s="40" t="s">
        <v>45</v>
      </c>
      <c r="BQ94" s="40" t="s">
        <v>44</v>
      </c>
      <c r="BR94" s="35"/>
      <c r="BS94" s="35"/>
      <c r="BT94" s="40" t="s">
        <v>46</v>
      </c>
      <c r="BU94" s="40" t="s">
        <v>47</v>
      </c>
      <c r="BV94" s="35"/>
      <c r="BW94" s="35"/>
      <c r="BX94" s="40" t="s">
        <v>46</v>
      </c>
      <c r="BY94" s="40" t="s">
        <v>41</v>
      </c>
      <c r="BZ94" s="35"/>
      <c r="CA94" s="35"/>
      <c r="CB94" s="40" t="s">
        <v>46</v>
      </c>
      <c r="CC94" s="40" t="s">
        <v>48</v>
      </c>
      <c r="CD94" s="35"/>
      <c r="CE94" s="35"/>
      <c r="CF94" s="40" t="s">
        <v>46</v>
      </c>
      <c r="CG94" s="40" t="s">
        <v>48</v>
      </c>
      <c r="CH94" s="35"/>
      <c r="CI94" s="35"/>
      <c r="CJ94" s="40" t="s">
        <v>46</v>
      </c>
      <c r="CK94" s="40" t="s">
        <v>39</v>
      </c>
      <c r="CL94" s="35"/>
      <c r="CM94" s="35"/>
      <c r="CN94" s="40" t="s">
        <v>49</v>
      </c>
      <c r="CO94" s="40" t="s">
        <v>39</v>
      </c>
      <c r="CP94" s="35">
        <v>1</v>
      </c>
      <c r="CQ94" s="35">
        <v>0.58499999999999996</v>
      </c>
      <c r="CR94" s="40" t="s">
        <v>50</v>
      </c>
      <c r="CS94" s="40" t="s">
        <v>51</v>
      </c>
      <c r="CT94" s="35"/>
      <c r="CU94" s="35"/>
      <c r="CV94" s="40" t="s">
        <v>50</v>
      </c>
      <c r="CW94" s="40" t="s">
        <v>39</v>
      </c>
      <c r="CX94" s="35"/>
      <c r="CY94" s="35"/>
      <c r="CZ94" s="40" t="s">
        <v>50</v>
      </c>
      <c r="DA94" s="40" t="s">
        <v>39</v>
      </c>
      <c r="DB94" s="35"/>
      <c r="DC94" s="35"/>
      <c r="DD94" s="40" t="s">
        <v>59</v>
      </c>
      <c r="DE94" s="40" t="s">
        <v>60</v>
      </c>
      <c r="DF94" s="35"/>
      <c r="DG94" s="35"/>
      <c r="DH94" s="40" t="s">
        <v>52</v>
      </c>
      <c r="DI94" s="40" t="s">
        <v>53</v>
      </c>
      <c r="DJ94" s="35"/>
      <c r="DK94" s="35"/>
      <c r="DL94" s="40" t="s">
        <v>31</v>
      </c>
      <c r="DM94" s="41">
        <v>1.0089999999999999</v>
      </c>
      <c r="DN94" s="42" t="s">
        <v>518</v>
      </c>
    </row>
    <row r="95" spans="1:118" s="42" customFormat="1" ht="15.75" customHeight="1" x14ac:dyDescent="0.25">
      <c r="A95" s="35">
        <v>94</v>
      </c>
      <c r="B95" s="35">
        <v>1</v>
      </c>
      <c r="C95" s="36" t="s">
        <v>125</v>
      </c>
      <c r="D95" s="37" t="s">
        <v>373</v>
      </c>
      <c r="E95" s="35">
        <v>189.72800000000001</v>
      </c>
      <c r="F95" s="35">
        <v>4.7249999999999996</v>
      </c>
      <c r="G95" s="35">
        <v>185.00299999999999</v>
      </c>
      <c r="H95" s="38">
        <v>146.32032000000001</v>
      </c>
      <c r="I95" s="39">
        <f t="shared" si="4"/>
        <v>331.32331999999997</v>
      </c>
      <c r="J95" s="39">
        <f t="shared" si="3"/>
        <v>1.77</v>
      </c>
      <c r="K95" s="39">
        <f t="shared" si="5"/>
        <v>329.55331999999999</v>
      </c>
      <c r="L95" s="40" t="s">
        <v>28</v>
      </c>
      <c r="M95" s="40" t="s">
        <v>29</v>
      </c>
      <c r="N95" s="35"/>
      <c r="O95" s="35"/>
      <c r="P95" s="40" t="s">
        <v>30</v>
      </c>
      <c r="Q95" s="40" t="s">
        <v>34</v>
      </c>
      <c r="R95" s="35"/>
      <c r="S95" s="35"/>
      <c r="T95" s="40" t="s">
        <v>30</v>
      </c>
      <c r="U95" s="40" t="s">
        <v>32</v>
      </c>
      <c r="V95" s="35"/>
      <c r="W95" s="35"/>
      <c r="X95" s="35" t="s">
        <v>30</v>
      </c>
      <c r="Y95" s="35" t="s">
        <v>33</v>
      </c>
      <c r="Z95" s="35"/>
      <c r="AA95" s="35"/>
      <c r="AB95" s="40" t="s">
        <v>30</v>
      </c>
      <c r="AC95" s="40" t="s">
        <v>34</v>
      </c>
      <c r="AD95" s="35"/>
      <c r="AE95" s="35"/>
      <c r="AF95" s="40" t="s">
        <v>35</v>
      </c>
      <c r="AG95" s="40" t="s">
        <v>29</v>
      </c>
      <c r="AH95" s="35"/>
      <c r="AI95" s="35"/>
      <c r="AJ95" s="40" t="s">
        <v>36</v>
      </c>
      <c r="AK95" s="40" t="s">
        <v>37</v>
      </c>
      <c r="AL95" s="35"/>
      <c r="AM95" s="35"/>
      <c r="AN95" s="40" t="s">
        <v>38</v>
      </c>
      <c r="AO95" s="40" t="s">
        <v>39</v>
      </c>
      <c r="AP95" s="35"/>
      <c r="AQ95" s="35"/>
      <c r="AR95" s="40" t="s">
        <v>40</v>
      </c>
      <c r="AS95" s="40" t="s">
        <v>41</v>
      </c>
      <c r="AT95" s="35"/>
      <c r="AU95" s="35"/>
      <c r="AV95" s="35"/>
      <c r="AW95" s="35"/>
      <c r="AX95" s="35"/>
      <c r="AY95" s="35"/>
      <c r="AZ95" s="40" t="s">
        <v>42</v>
      </c>
      <c r="BA95" s="40" t="s">
        <v>39</v>
      </c>
      <c r="BB95" s="35"/>
      <c r="BC95" s="35"/>
      <c r="BD95" s="40" t="s">
        <v>42</v>
      </c>
      <c r="BE95" s="40" t="s">
        <v>33</v>
      </c>
      <c r="BF95" s="35"/>
      <c r="BG95" s="35"/>
      <c r="BH95" s="40" t="s">
        <v>42</v>
      </c>
      <c r="BI95" s="40" t="s">
        <v>39</v>
      </c>
      <c r="BJ95" s="35"/>
      <c r="BK95" s="41"/>
      <c r="BL95" s="40" t="s">
        <v>43</v>
      </c>
      <c r="BM95" s="40" t="s">
        <v>44</v>
      </c>
      <c r="BN95" s="35"/>
      <c r="BO95" s="35"/>
      <c r="BP95" s="40" t="s">
        <v>45</v>
      </c>
      <c r="BQ95" s="40" t="s">
        <v>44</v>
      </c>
      <c r="BR95" s="35"/>
      <c r="BS95" s="35"/>
      <c r="BT95" s="40" t="s">
        <v>46</v>
      </c>
      <c r="BU95" s="40" t="s">
        <v>47</v>
      </c>
      <c r="BV95" s="35"/>
      <c r="BW95" s="35"/>
      <c r="BX95" s="40" t="s">
        <v>46</v>
      </c>
      <c r="BY95" s="40" t="s">
        <v>41</v>
      </c>
      <c r="BZ95" s="35"/>
      <c r="CA95" s="35"/>
      <c r="CB95" s="40" t="s">
        <v>46</v>
      </c>
      <c r="CC95" s="40" t="s">
        <v>48</v>
      </c>
      <c r="CD95" s="35"/>
      <c r="CE95" s="35"/>
      <c r="CF95" s="40" t="s">
        <v>46</v>
      </c>
      <c r="CG95" s="40" t="s">
        <v>48</v>
      </c>
      <c r="CH95" s="35"/>
      <c r="CI95" s="35"/>
      <c r="CJ95" s="40" t="s">
        <v>46</v>
      </c>
      <c r="CK95" s="40" t="s">
        <v>39</v>
      </c>
      <c r="CL95" s="35"/>
      <c r="CM95" s="35"/>
      <c r="CN95" s="40" t="s">
        <v>49</v>
      </c>
      <c r="CO95" s="40" t="s">
        <v>39</v>
      </c>
      <c r="CP95" s="35"/>
      <c r="CQ95" s="35"/>
      <c r="CR95" s="40" t="s">
        <v>50</v>
      </c>
      <c r="CS95" s="40" t="s">
        <v>51</v>
      </c>
      <c r="CT95" s="35">
        <v>5.0000000000000001E-3</v>
      </c>
      <c r="CU95" s="35">
        <v>0.84899999999999998</v>
      </c>
      <c r="CV95" s="40" t="s">
        <v>50</v>
      </c>
      <c r="CW95" s="40" t="s">
        <v>39</v>
      </c>
      <c r="CX95" s="35">
        <v>1</v>
      </c>
      <c r="CY95" s="35">
        <v>0.92100000000000004</v>
      </c>
      <c r="CZ95" s="40" t="s">
        <v>50</v>
      </c>
      <c r="DA95" s="40" t="s">
        <v>39</v>
      </c>
      <c r="DB95" s="35"/>
      <c r="DC95" s="35"/>
      <c r="DD95" s="40" t="s">
        <v>59</v>
      </c>
      <c r="DE95" s="40" t="s">
        <v>60</v>
      </c>
      <c r="DF95" s="35"/>
      <c r="DG95" s="35"/>
      <c r="DH95" s="40" t="s">
        <v>52</v>
      </c>
      <c r="DI95" s="40" t="s">
        <v>53</v>
      </c>
      <c r="DJ95" s="35"/>
      <c r="DK95" s="35"/>
      <c r="DL95" s="40" t="s">
        <v>31</v>
      </c>
      <c r="DM95" s="41"/>
    </row>
    <row r="96" spans="1:118" s="12" customFormat="1" ht="15.75" customHeight="1" x14ac:dyDescent="0.25">
      <c r="A96" s="6">
        <v>95</v>
      </c>
      <c r="B96" s="6">
        <v>1</v>
      </c>
      <c r="C96" s="9" t="s">
        <v>126</v>
      </c>
      <c r="D96" s="8" t="s">
        <v>373</v>
      </c>
      <c r="E96" s="6">
        <v>767.08199999999999</v>
      </c>
      <c r="F96" s="6">
        <v>58.459000000000003</v>
      </c>
      <c r="G96" s="6">
        <v>565.20500000000004</v>
      </c>
      <c r="H96" s="10">
        <v>293.65091999999999</v>
      </c>
      <c r="I96" s="3">
        <f t="shared" si="4"/>
        <v>858.85591999999997</v>
      </c>
      <c r="J96" s="3">
        <f t="shared" si="3"/>
        <v>0</v>
      </c>
      <c r="K96" s="3">
        <f t="shared" si="5"/>
        <v>858.85591999999997</v>
      </c>
      <c r="L96" s="1" t="s">
        <v>28</v>
      </c>
      <c r="M96" s="1" t="s">
        <v>29</v>
      </c>
      <c r="N96" s="6"/>
      <c r="O96" s="6"/>
      <c r="P96" s="1" t="s">
        <v>30</v>
      </c>
      <c r="Q96" s="1" t="s">
        <v>34</v>
      </c>
      <c r="R96" s="6"/>
      <c r="S96" s="6"/>
      <c r="T96" s="1" t="s">
        <v>30</v>
      </c>
      <c r="U96" s="1" t="s">
        <v>32</v>
      </c>
      <c r="V96" s="6"/>
      <c r="W96" s="6"/>
      <c r="X96" s="6" t="s">
        <v>30</v>
      </c>
      <c r="Y96" s="6" t="s">
        <v>33</v>
      </c>
      <c r="Z96" s="6"/>
      <c r="AA96" s="6"/>
      <c r="AB96" s="1" t="s">
        <v>30</v>
      </c>
      <c r="AC96" s="1" t="s">
        <v>34</v>
      </c>
      <c r="AD96" s="6"/>
      <c r="AE96" s="6"/>
      <c r="AF96" s="1" t="s">
        <v>35</v>
      </c>
      <c r="AG96" s="1" t="s">
        <v>29</v>
      </c>
      <c r="AH96" s="6"/>
      <c r="AI96" s="6"/>
      <c r="AJ96" s="1" t="s">
        <v>36</v>
      </c>
      <c r="AK96" s="1" t="s">
        <v>37</v>
      </c>
      <c r="AL96" s="6"/>
      <c r="AM96" s="6"/>
      <c r="AN96" s="1" t="s">
        <v>38</v>
      </c>
      <c r="AO96" s="1" t="s">
        <v>39</v>
      </c>
      <c r="AP96" s="6"/>
      <c r="AQ96" s="6"/>
      <c r="AR96" s="1" t="s">
        <v>40</v>
      </c>
      <c r="AS96" s="1" t="s">
        <v>41</v>
      </c>
      <c r="AT96" s="6"/>
      <c r="AU96" s="6"/>
      <c r="AV96" s="6"/>
      <c r="AW96" s="6"/>
      <c r="AX96" s="6"/>
      <c r="AY96" s="6"/>
      <c r="AZ96" s="1" t="s">
        <v>42</v>
      </c>
      <c r="BA96" s="1" t="s">
        <v>39</v>
      </c>
      <c r="BB96" s="6"/>
      <c r="BC96" s="6"/>
      <c r="BD96" s="1" t="s">
        <v>42</v>
      </c>
      <c r="BE96" s="1" t="s">
        <v>33</v>
      </c>
      <c r="BF96" s="6"/>
      <c r="BG96" s="6"/>
      <c r="BH96" s="1" t="s">
        <v>42</v>
      </c>
      <c r="BI96" s="1" t="s">
        <v>39</v>
      </c>
      <c r="BJ96" s="6"/>
      <c r="BK96" s="11"/>
      <c r="BL96" s="1" t="s">
        <v>43</v>
      </c>
      <c r="BM96" s="1" t="s">
        <v>44</v>
      </c>
      <c r="BN96" s="6"/>
      <c r="BO96" s="6"/>
      <c r="BP96" s="1" t="s">
        <v>45</v>
      </c>
      <c r="BQ96" s="1" t="s">
        <v>44</v>
      </c>
      <c r="BR96" s="6"/>
      <c r="BS96" s="6"/>
      <c r="BT96" s="1" t="s">
        <v>46</v>
      </c>
      <c r="BU96" s="1" t="s">
        <v>47</v>
      </c>
      <c r="BV96" s="6"/>
      <c r="BW96" s="6"/>
      <c r="BX96" s="1" t="s">
        <v>46</v>
      </c>
      <c r="BY96" s="1" t="s">
        <v>41</v>
      </c>
      <c r="BZ96" s="6"/>
      <c r="CA96" s="6"/>
      <c r="CB96" s="1" t="s">
        <v>46</v>
      </c>
      <c r="CC96" s="1" t="s">
        <v>48</v>
      </c>
      <c r="CD96" s="6"/>
      <c r="CE96" s="6"/>
      <c r="CF96" s="1" t="s">
        <v>46</v>
      </c>
      <c r="CG96" s="1" t="s">
        <v>48</v>
      </c>
      <c r="CH96" s="6"/>
      <c r="CI96" s="6"/>
      <c r="CJ96" s="1" t="s">
        <v>46</v>
      </c>
      <c r="CK96" s="1" t="s">
        <v>39</v>
      </c>
      <c r="CL96" s="6"/>
      <c r="CM96" s="6"/>
      <c r="CN96" s="1" t="s">
        <v>49</v>
      </c>
      <c r="CO96" s="1" t="s">
        <v>39</v>
      </c>
      <c r="CP96" s="6"/>
      <c r="CQ96" s="6"/>
      <c r="CR96" s="1" t="s">
        <v>50</v>
      </c>
      <c r="CS96" s="1" t="s">
        <v>51</v>
      </c>
      <c r="CT96" s="6"/>
      <c r="CU96" s="6"/>
      <c r="CV96" s="1" t="s">
        <v>50</v>
      </c>
      <c r="CW96" s="1" t="s">
        <v>39</v>
      </c>
      <c r="CX96" s="6"/>
      <c r="CY96" s="6"/>
      <c r="CZ96" s="1" t="s">
        <v>50</v>
      </c>
      <c r="DA96" s="1" t="s">
        <v>39</v>
      </c>
      <c r="DB96" s="6"/>
      <c r="DC96" s="6"/>
      <c r="DD96" s="1" t="s">
        <v>59</v>
      </c>
      <c r="DE96" s="1" t="s">
        <v>60</v>
      </c>
      <c r="DF96" s="6"/>
      <c r="DG96" s="6"/>
      <c r="DH96" s="1" t="s">
        <v>52</v>
      </c>
      <c r="DI96" s="1" t="s">
        <v>53</v>
      </c>
      <c r="DJ96" s="6"/>
      <c r="DK96" s="6"/>
      <c r="DL96" s="1" t="s">
        <v>31</v>
      </c>
      <c r="DM96" s="11"/>
    </row>
    <row r="97" spans="1:118" s="42" customFormat="1" ht="15.75" customHeight="1" x14ac:dyDescent="0.25">
      <c r="A97" s="35">
        <v>96</v>
      </c>
      <c r="B97" s="35">
        <v>1</v>
      </c>
      <c r="C97" s="36" t="s">
        <v>127</v>
      </c>
      <c r="D97" s="37" t="s">
        <v>373</v>
      </c>
      <c r="E97" s="35">
        <v>-108.911</v>
      </c>
      <c r="F97" s="35">
        <v>73.486000000000004</v>
      </c>
      <c r="G97" s="35">
        <v>-446.358</v>
      </c>
      <c r="H97" s="38">
        <v>81.984960000000001</v>
      </c>
      <c r="I97" s="39">
        <f t="shared" si="4"/>
        <v>-364.37304</v>
      </c>
      <c r="J97" s="39">
        <f t="shared" si="3"/>
        <v>28.045999999999999</v>
      </c>
      <c r="K97" s="39">
        <f t="shared" si="5"/>
        <v>-392.41904</v>
      </c>
      <c r="L97" s="40" t="s">
        <v>28</v>
      </c>
      <c r="M97" s="40" t="s">
        <v>29</v>
      </c>
      <c r="N97" s="35"/>
      <c r="O97" s="35"/>
      <c r="P97" s="40" t="s">
        <v>30</v>
      </c>
      <c r="Q97" s="40" t="s">
        <v>34</v>
      </c>
      <c r="R97" s="35"/>
      <c r="S97" s="35"/>
      <c r="T97" s="40" t="s">
        <v>30</v>
      </c>
      <c r="U97" s="40" t="s">
        <v>32</v>
      </c>
      <c r="V97" s="35"/>
      <c r="W97" s="35"/>
      <c r="X97" s="35" t="s">
        <v>30</v>
      </c>
      <c r="Y97" s="35" t="s">
        <v>33</v>
      </c>
      <c r="Z97" s="35"/>
      <c r="AA97" s="35"/>
      <c r="AB97" s="40" t="s">
        <v>30</v>
      </c>
      <c r="AC97" s="40" t="s">
        <v>34</v>
      </c>
      <c r="AD97" s="35"/>
      <c r="AE97" s="35"/>
      <c r="AF97" s="40" t="s">
        <v>35</v>
      </c>
      <c r="AG97" s="40" t="s">
        <v>29</v>
      </c>
      <c r="AH97" s="35"/>
      <c r="AI97" s="35"/>
      <c r="AJ97" s="40" t="s">
        <v>36</v>
      </c>
      <c r="AK97" s="40" t="s">
        <v>37</v>
      </c>
      <c r="AL97" s="35"/>
      <c r="AM97" s="35"/>
      <c r="AN97" s="40" t="s">
        <v>38</v>
      </c>
      <c r="AO97" s="40" t="s">
        <v>39</v>
      </c>
      <c r="AP97" s="35"/>
      <c r="AQ97" s="35"/>
      <c r="AR97" s="40" t="s">
        <v>40</v>
      </c>
      <c r="AS97" s="40" t="s">
        <v>41</v>
      </c>
      <c r="AT97" s="35"/>
      <c r="AU97" s="35"/>
      <c r="AV97" s="35"/>
      <c r="AW97" s="35"/>
      <c r="AX97" s="35"/>
      <c r="AY97" s="35"/>
      <c r="AZ97" s="40" t="s">
        <v>42</v>
      </c>
      <c r="BA97" s="40" t="s">
        <v>39</v>
      </c>
      <c r="BB97" s="35"/>
      <c r="BC97" s="35"/>
      <c r="BD97" s="40" t="s">
        <v>42</v>
      </c>
      <c r="BE97" s="40" t="s">
        <v>33</v>
      </c>
      <c r="BF97" s="35">
        <v>1</v>
      </c>
      <c r="BG97" s="35">
        <v>21.238</v>
      </c>
      <c r="BH97" s="40" t="s">
        <v>42</v>
      </c>
      <c r="BI97" s="40" t="s">
        <v>39</v>
      </c>
      <c r="BJ97" s="35"/>
      <c r="BK97" s="41"/>
      <c r="BL97" s="40" t="s">
        <v>43</v>
      </c>
      <c r="BM97" s="40" t="s">
        <v>44</v>
      </c>
      <c r="BN97" s="35"/>
      <c r="BO97" s="35"/>
      <c r="BP97" s="40" t="s">
        <v>45</v>
      </c>
      <c r="BQ97" s="40" t="s">
        <v>44</v>
      </c>
      <c r="BR97" s="35"/>
      <c r="BS97" s="35"/>
      <c r="BT97" s="40" t="s">
        <v>46</v>
      </c>
      <c r="BU97" s="40" t="s">
        <v>47</v>
      </c>
      <c r="BV97" s="35"/>
      <c r="BW97" s="35"/>
      <c r="BX97" s="40" t="s">
        <v>46</v>
      </c>
      <c r="BY97" s="40" t="s">
        <v>41</v>
      </c>
      <c r="BZ97" s="35">
        <v>6.0000000000000001E-3</v>
      </c>
      <c r="CA97" s="35">
        <v>6.0519999999999996</v>
      </c>
      <c r="CB97" s="40" t="s">
        <v>46</v>
      </c>
      <c r="CC97" s="40" t="s">
        <v>48</v>
      </c>
      <c r="CD97" s="35"/>
      <c r="CE97" s="35"/>
      <c r="CF97" s="40" t="s">
        <v>46</v>
      </c>
      <c r="CG97" s="40" t="s">
        <v>48</v>
      </c>
      <c r="CH97" s="35"/>
      <c r="CI97" s="35"/>
      <c r="CJ97" s="40" t="s">
        <v>46</v>
      </c>
      <c r="CK97" s="40" t="s">
        <v>39</v>
      </c>
      <c r="CL97" s="35"/>
      <c r="CM97" s="35"/>
      <c r="CN97" s="40" t="s">
        <v>49</v>
      </c>
      <c r="CO97" s="40" t="s">
        <v>39</v>
      </c>
      <c r="CP97" s="35">
        <v>1</v>
      </c>
      <c r="CQ97" s="35">
        <v>0.75600000000000001</v>
      </c>
      <c r="CR97" s="40" t="s">
        <v>50</v>
      </c>
      <c r="CS97" s="40" t="s">
        <v>51</v>
      </c>
      <c r="CT97" s="35"/>
      <c r="CU97" s="35"/>
      <c r="CV97" s="40" t="s">
        <v>50</v>
      </c>
      <c r="CW97" s="40" t="s">
        <v>39</v>
      </c>
      <c r="CX97" s="35"/>
      <c r="CY97" s="35"/>
      <c r="CZ97" s="40" t="s">
        <v>50</v>
      </c>
      <c r="DA97" s="40" t="s">
        <v>39</v>
      </c>
      <c r="DB97" s="35"/>
      <c r="DC97" s="35"/>
      <c r="DD97" s="40" t="s">
        <v>59</v>
      </c>
      <c r="DE97" s="40" t="s">
        <v>60</v>
      </c>
      <c r="DF97" s="35"/>
      <c r="DG97" s="35"/>
      <c r="DH97" s="40" t="s">
        <v>52</v>
      </c>
      <c r="DI97" s="40" t="s">
        <v>53</v>
      </c>
      <c r="DJ97" s="35"/>
      <c r="DK97" s="35"/>
      <c r="DL97" s="40" t="s">
        <v>31</v>
      </c>
      <c r="DM97" s="41"/>
    </row>
    <row r="98" spans="1:118" s="12" customFormat="1" ht="15.75" customHeight="1" x14ac:dyDescent="0.25">
      <c r="A98" s="6">
        <v>97</v>
      </c>
      <c r="B98" s="6">
        <v>1</v>
      </c>
      <c r="C98" s="9" t="s">
        <v>128</v>
      </c>
      <c r="D98" s="8" t="s">
        <v>373</v>
      </c>
      <c r="E98" s="6">
        <v>718.91800000000001</v>
      </c>
      <c r="F98" s="6">
        <v>23.946999999999999</v>
      </c>
      <c r="G98" s="6">
        <v>690.71799999999996</v>
      </c>
      <c r="H98" s="10">
        <v>307.63884000000002</v>
      </c>
      <c r="I98" s="3">
        <f t="shared" si="4"/>
        <v>998.35683999999992</v>
      </c>
      <c r="J98" s="3">
        <f t="shared" si="3"/>
        <v>0</v>
      </c>
      <c r="K98" s="3">
        <f t="shared" si="5"/>
        <v>998.35683999999992</v>
      </c>
      <c r="L98" s="1" t="s">
        <v>28</v>
      </c>
      <c r="M98" s="1" t="s">
        <v>29</v>
      </c>
      <c r="N98" s="6"/>
      <c r="O98" s="6"/>
      <c r="P98" s="1" t="s">
        <v>30</v>
      </c>
      <c r="Q98" s="1" t="s">
        <v>34</v>
      </c>
      <c r="R98" s="6"/>
      <c r="S98" s="6"/>
      <c r="T98" s="1" t="s">
        <v>30</v>
      </c>
      <c r="U98" s="1" t="s">
        <v>32</v>
      </c>
      <c r="V98" s="6"/>
      <c r="W98" s="6"/>
      <c r="X98" s="6" t="s">
        <v>30</v>
      </c>
      <c r="Y98" s="6" t="s">
        <v>33</v>
      </c>
      <c r="Z98" s="6"/>
      <c r="AA98" s="6"/>
      <c r="AB98" s="1" t="s">
        <v>30</v>
      </c>
      <c r="AC98" s="1" t="s">
        <v>34</v>
      </c>
      <c r="AD98" s="6"/>
      <c r="AE98" s="6"/>
      <c r="AF98" s="1" t="s">
        <v>35</v>
      </c>
      <c r="AG98" s="1" t="s">
        <v>29</v>
      </c>
      <c r="AH98" s="6"/>
      <c r="AI98" s="6"/>
      <c r="AJ98" s="1" t="s">
        <v>36</v>
      </c>
      <c r="AK98" s="1" t="s">
        <v>37</v>
      </c>
      <c r="AL98" s="6"/>
      <c r="AM98" s="6"/>
      <c r="AN98" s="1" t="s">
        <v>38</v>
      </c>
      <c r="AO98" s="1" t="s">
        <v>39</v>
      </c>
      <c r="AP98" s="6"/>
      <c r="AQ98" s="6"/>
      <c r="AR98" s="1" t="s">
        <v>40</v>
      </c>
      <c r="AS98" s="1" t="s">
        <v>41</v>
      </c>
      <c r="AT98" s="6"/>
      <c r="AU98" s="6"/>
      <c r="AV98" s="6"/>
      <c r="AW98" s="6"/>
      <c r="AX98" s="6"/>
      <c r="AY98" s="6"/>
      <c r="AZ98" s="1" t="s">
        <v>42</v>
      </c>
      <c r="BA98" s="1" t="s">
        <v>39</v>
      </c>
      <c r="BB98" s="6"/>
      <c r="BC98" s="6"/>
      <c r="BD98" s="1" t="s">
        <v>42</v>
      </c>
      <c r="BE98" s="1" t="s">
        <v>33</v>
      </c>
      <c r="BF98" s="6"/>
      <c r="BG98" s="6"/>
      <c r="BH98" s="1" t="s">
        <v>42</v>
      </c>
      <c r="BI98" s="1" t="s">
        <v>39</v>
      </c>
      <c r="BJ98" s="6"/>
      <c r="BK98" s="11"/>
      <c r="BL98" s="1" t="s">
        <v>43</v>
      </c>
      <c r="BM98" s="1" t="s">
        <v>44</v>
      </c>
      <c r="BN98" s="6"/>
      <c r="BO98" s="6"/>
      <c r="BP98" s="1" t="s">
        <v>45</v>
      </c>
      <c r="BQ98" s="1" t="s">
        <v>44</v>
      </c>
      <c r="BR98" s="6"/>
      <c r="BS98" s="6"/>
      <c r="BT98" s="1" t="s">
        <v>46</v>
      </c>
      <c r="BU98" s="1" t="s">
        <v>47</v>
      </c>
      <c r="BV98" s="6"/>
      <c r="BW98" s="6"/>
      <c r="BX98" s="1" t="s">
        <v>46</v>
      </c>
      <c r="BY98" s="1" t="s">
        <v>41</v>
      </c>
      <c r="BZ98" s="6"/>
      <c r="CA98" s="6"/>
      <c r="CB98" s="1" t="s">
        <v>46</v>
      </c>
      <c r="CC98" s="1" t="s">
        <v>48</v>
      </c>
      <c r="CD98" s="6"/>
      <c r="CE98" s="6"/>
      <c r="CF98" s="1" t="s">
        <v>46</v>
      </c>
      <c r="CG98" s="1" t="s">
        <v>48</v>
      </c>
      <c r="CH98" s="6"/>
      <c r="CI98" s="6"/>
      <c r="CJ98" s="1" t="s">
        <v>46</v>
      </c>
      <c r="CK98" s="1" t="s">
        <v>39</v>
      </c>
      <c r="CL98" s="6"/>
      <c r="CM98" s="6"/>
      <c r="CN98" s="1" t="s">
        <v>49</v>
      </c>
      <c r="CO98" s="1" t="s">
        <v>39</v>
      </c>
      <c r="CP98" s="6"/>
      <c r="CQ98" s="6"/>
      <c r="CR98" s="1" t="s">
        <v>50</v>
      </c>
      <c r="CS98" s="1" t="s">
        <v>51</v>
      </c>
      <c r="CT98" s="6"/>
      <c r="CU98" s="6"/>
      <c r="CV98" s="1" t="s">
        <v>50</v>
      </c>
      <c r="CW98" s="1" t="s">
        <v>39</v>
      </c>
      <c r="CX98" s="6"/>
      <c r="CY98" s="6"/>
      <c r="CZ98" s="1" t="s">
        <v>50</v>
      </c>
      <c r="DA98" s="1" t="s">
        <v>39</v>
      </c>
      <c r="DB98" s="6"/>
      <c r="DC98" s="6"/>
      <c r="DD98" s="1" t="s">
        <v>59</v>
      </c>
      <c r="DE98" s="1" t="s">
        <v>60</v>
      </c>
      <c r="DF98" s="6"/>
      <c r="DG98" s="6"/>
      <c r="DH98" s="1" t="s">
        <v>52</v>
      </c>
      <c r="DI98" s="1" t="s">
        <v>53</v>
      </c>
      <c r="DJ98" s="6"/>
      <c r="DK98" s="6"/>
      <c r="DL98" s="1" t="s">
        <v>31</v>
      </c>
      <c r="DM98" s="11"/>
    </row>
    <row r="99" spans="1:118" s="42" customFormat="1" ht="15.75" customHeight="1" x14ac:dyDescent="0.25">
      <c r="A99" s="35">
        <v>98</v>
      </c>
      <c r="B99" s="35">
        <v>1</v>
      </c>
      <c r="C99" s="36" t="s">
        <v>129</v>
      </c>
      <c r="D99" s="37" t="s">
        <v>373</v>
      </c>
      <c r="E99" s="35">
        <v>407.12599999999998</v>
      </c>
      <c r="F99" s="35">
        <v>38.204999999999998</v>
      </c>
      <c r="G99" s="35">
        <v>353.48700000000002</v>
      </c>
      <c r="H99" s="38">
        <v>271.76172000000003</v>
      </c>
      <c r="I99" s="39">
        <f t="shared" si="4"/>
        <v>625.24872000000005</v>
      </c>
      <c r="J99" s="39">
        <f t="shared" si="3"/>
        <v>58.238</v>
      </c>
      <c r="K99" s="39">
        <f t="shared" si="5"/>
        <v>567.01071999999999</v>
      </c>
      <c r="L99" s="40" t="s">
        <v>28</v>
      </c>
      <c r="M99" s="40" t="s">
        <v>29</v>
      </c>
      <c r="N99" s="35"/>
      <c r="O99" s="35"/>
      <c r="P99" s="40" t="s">
        <v>30</v>
      </c>
      <c r="Q99" s="40" t="s">
        <v>34</v>
      </c>
      <c r="R99" s="35"/>
      <c r="S99" s="35"/>
      <c r="T99" s="40" t="s">
        <v>30</v>
      </c>
      <c r="U99" s="40" t="s">
        <v>32</v>
      </c>
      <c r="V99" s="35"/>
      <c r="W99" s="35"/>
      <c r="X99" s="35" t="s">
        <v>30</v>
      </c>
      <c r="Y99" s="35" t="s">
        <v>33</v>
      </c>
      <c r="Z99" s="35"/>
      <c r="AA99" s="35"/>
      <c r="AB99" s="40" t="s">
        <v>30</v>
      </c>
      <c r="AC99" s="40" t="s">
        <v>34</v>
      </c>
      <c r="AD99" s="35"/>
      <c r="AE99" s="35"/>
      <c r="AF99" s="40" t="s">
        <v>35</v>
      </c>
      <c r="AG99" s="40" t="s">
        <v>29</v>
      </c>
      <c r="AH99" s="35"/>
      <c r="AI99" s="35"/>
      <c r="AJ99" s="40" t="s">
        <v>36</v>
      </c>
      <c r="AK99" s="40" t="s">
        <v>37</v>
      </c>
      <c r="AL99" s="35"/>
      <c r="AM99" s="35"/>
      <c r="AN99" s="40" t="s">
        <v>38</v>
      </c>
      <c r="AO99" s="40" t="s">
        <v>39</v>
      </c>
      <c r="AP99" s="35"/>
      <c r="AQ99" s="35"/>
      <c r="AR99" s="40" t="s">
        <v>40</v>
      </c>
      <c r="AS99" s="40" t="s">
        <v>41</v>
      </c>
      <c r="AT99" s="35"/>
      <c r="AU99" s="35"/>
      <c r="AV99" s="35"/>
      <c r="AW99" s="35"/>
      <c r="AX99" s="35"/>
      <c r="AY99" s="35"/>
      <c r="AZ99" s="40" t="s">
        <v>42</v>
      </c>
      <c r="BA99" s="40" t="s">
        <v>39</v>
      </c>
      <c r="BB99" s="35"/>
      <c r="BC99" s="35"/>
      <c r="BD99" s="40" t="s">
        <v>42</v>
      </c>
      <c r="BE99" s="40" t="s">
        <v>33</v>
      </c>
      <c r="BF99" s="35"/>
      <c r="BG99" s="35"/>
      <c r="BH99" s="40" t="s">
        <v>42</v>
      </c>
      <c r="BI99" s="40" t="s">
        <v>39</v>
      </c>
      <c r="BJ99" s="35"/>
      <c r="BK99" s="41"/>
      <c r="BL99" s="40" t="s">
        <v>43</v>
      </c>
      <c r="BM99" s="40" t="s">
        <v>44</v>
      </c>
      <c r="BN99" s="35"/>
      <c r="BO99" s="35"/>
      <c r="BP99" s="40" t="s">
        <v>45</v>
      </c>
      <c r="BQ99" s="40" t="s">
        <v>44</v>
      </c>
      <c r="BR99" s="35"/>
      <c r="BS99" s="35"/>
      <c r="BT99" s="40" t="s">
        <v>46</v>
      </c>
      <c r="BU99" s="40" t="s">
        <v>47</v>
      </c>
      <c r="BV99" s="35"/>
      <c r="BW99" s="35"/>
      <c r="BX99" s="40" t="s">
        <v>46</v>
      </c>
      <c r="BY99" s="40" t="s">
        <v>41</v>
      </c>
      <c r="BZ99" s="35">
        <v>1.6E-2</v>
      </c>
      <c r="CA99" s="35">
        <v>51.954999999999998</v>
      </c>
      <c r="CB99" s="40" t="s">
        <v>46</v>
      </c>
      <c r="CC99" s="40" t="s">
        <v>48</v>
      </c>
      <c r="CD99" s="35">
        <v>5.0000000000000001E-3</v>
      </c>
      <c r="CE99" s="35">
        <v>4.819</v>
      </c>
      <c r="CF99" s="40" t="s">
        <v>46</v>
      </c>
      <c r="CG99" s="40" t="s">
        <v>48</v>
      </c>
      <c r="CH99" s="35"/>
      <c r="CI99" s="35"/>
      <c r="CJ99" s="40" t="s">
        <v>46</v>
      </c>
      <c r="CK99" s="40" t="s">
        <v>39</v>
      </c>
      <c r="CL99" s="35"/>
      <c r="CM99" s="35"/>
      <c r="CN99" s="40" t="s">
        <v>49</v>
      </c>
      <c r="CO99" s="40" t="s">
        <v>39</v>
      </c>
      <c r="CP99" s="35">
        <v>2</v>
      </c>
      <c r="CQ99" s="35">
        <v>1.464</v>
      </c>
      <c r="CR99" s="40" t="s">
        <v>50</v>
      </c>
      <c r="CS99" s="40" t="s">
        <v>51</v>
      </c>
      <c r="CT99" s="35"/>
      <c r="CU99" s="35"/>
      <c r="CV99" s="40" t="s">
        <v>50</v>
      </c>
      <c r="CW99" s="40" t="s">
        <v>39</v>
      </c>
      <c r="CX99" s="35"/>
      <c r="CY99" s="35"/>
      <c r="CZ99" s="40" t="s">
        <v>50</v>
      </c>
      <c r="DA99" s="40" t="s">
        <v>39</v>
      </c>
      <c r="DB99" s="35"/>
      <c r="DC99" s="35"/>
      <c r="DD99" s="40" t="s">
        <v>59</v>
      </c>
      <c r="DE99" s="40" t="s">
        <v>60</v>
      </c>
      <c r="DF99" s="35"/>
      <c r="DG99" s="35"/>
      <c r="DH99" s="40" t="s">
        <v>52</v>
      </c>
      <c r="DI99" s="40" t="s">
        <v>53</v>
      </c>
      <c r="DJ99" s="35"/>
      <c r="DK99" s="35"/>
      <c r="DL99" s="40" t="s">
        <v>31</v>
      </c>
      <c r="DM99" s="41"/>
    </row>
    <row r="100" spans="1:118" s="12" customFormat="1" ht="15.75" customHeight="1" x14ac:dyDescent="0.25">
      <c r="A100" s="6">
        <v>99</v>
      </c>
      <c r="B100" s="6">
        <v>1</v>
      </c>
      <c r="C100" s="9" t="s">
        <v>130</v>
      </c>
      <c r="D100" s="8" t="s">
        <v>373</v>
      </c>
      <c r="E100" s="6">
        <v>96.15</v>
      </c>
      <c r="F100" s="6">
        <v>3.218</v>
      </c>
      <c r="G100" s="6">
        <v>92.932000000000002</v>
      </c>
      <c r="H100" s="10">
        <v>46.573439999999998</v>
      </c>
      <c r="I100" s="3">
        <f t="shared" si="4"/>
        <v>139.50543999999999</v>
      </c>
      <c r="J100" s="3">
        <f t="shared" si="3"/>
        <v>0</v>
      </c>
      <c r="K100" s="3">
        <f t="shared" si="5"/>
        <v>139.50543999999999</v>
      </c>
      <c r="L100" s="1" t="s">
        <v>28</v>
      </c>
      <c r="M100" s="1" t="s">
        <v>29</v>
      </c>
      <c r="N100" s="6"/>
      <c r="O100" s="6"/>
      <c r="P100" s="1" t="s">
        <v>30</v>
      </c>
      <c r="Q100" s="1" t="s">
        <v>34</v>
      </c>
      <c r="R100" s="6"/>
      <c r="S100" s="6"/>
      <c r="T100" s="1" t="s">
        <v>30</v>
      </c>
      <c r="U100" s="1" t="s">
        <v>32</v>
      </c>
      <c r="V100" s="6"/>
      <c r="W100" s="6"/>
      <c r="X100" s="6" t="s">
        <v>30</v>
      </c>
      <c r="Y100" s="6" t="s">
        <v>33</v>
      </c>
      <c r="Z100" s="6"/>
      <c r="AA100" s="6"/>
      <c r="AB100" s="1" t="s">
        <v>30</v>
      </c>
      <c r="AC100" s="1" t="s">
        <v>34</v>
      </c>
      <c r="AD100" s="6"/>
      <c r="AE100" s="6"/>
      <c r="AF100" s="1" t="s">
        <v>35</v>
      </c>
      <c r="AG100" s="1" t="s">
        <v>29</v>
      </c>
      <c r="AH100" s="6"/>
      <c r="AI100" s="6"/>
      <c r="AJ100" s="1" t="s">
        <v>36</v>
      </c>
      <c r="AK100" s="1" t="s">
        <v>37</v>
      </c>
      <c r="AL100" s="6"/>
      <c r="AM100" s="6"/>
      <c r="AN100" s="1" t="s">
        <v>38</v>
      </c>
      <c r="AO100" s="1" t="s">
        <v>39</v>
      </c>
      <c r="AP100" s="6"/>
      <c r="AQ100" s="6"/>
      <c r="AR100" s="1" t="s">
        <v>40</v>
      </c>
      <c r="AS100" s="1" t="s">
        <v>41</v>
      </c>
      <c r="AT100" s="6"/>
      <c r="AU100" s="6"/>
      <c r="AV100" s="6"/>
      <c r="AW100" s="6"/>
      <c r="AX100" s="6"/>
      <c r="AY100" s="6"/>
      <c r="AZ100" s="1" t="s">
        <v>42</v>
      </c>
      <c r="BA100" s="1" t="s">
        <v>39</v>
      </c>
      <c r="BB100" s="6"/>
      <c r="BC100" s="6"/>
      <c r="BD100" s="1" t="s">
        <v>42</v>
      </c>
      <c r="BE100" s="1" t="s">
        <v>33</v>
      </c>
      <c r="BF100" s="6"/>
      <c r="BG100" s="6"/>
      <c r="BH100" s="1" t="s">
        <v>42</v>
      </c>
      <c r="BI100" s="1" t="s">
        <v>39</v>
      </c>
      <c r="BJ100" s="6"/>
      <c r="BK100" s="11"/>
      <c r="BL100" s="1" t="s">
        <v>43</v>
      </c>
      <c r="BM100" s="1" t="s">
        <v>44</v>
      </c>
      <c r="BN100" s="6"/>
      <c r="BO100" s="6"/>
      <c r="BP100" s="1" t="s">
        <v>45</v>
      </c>
      <c r="BQ100" s="1" t="s">
        <v>44</v>
      </c>
      <c r="BR100" s="6"/>
      <c r="BS100" s="6"/>
      <c r="BT100" s="1" t="s">
        <v>46</v>
      </c>
      <c r="BU100" s="1" t="s">
        <v>47</v>
      </c>
      <c r="BV100" s="6"/>
      <c r="BW100" s="6"/>
      <c r="BX100" s="1" t="s">
        <v>46</v>
      </c>
      <c r="BY100" s="1" t="s">
        <v>41</v>
      </c>
      <c r="BZ100" s="6"/>
      <c r="CA100" s="6"/>
      <c r="CB100" s="1" t="s">
        <v>46</v>
      </c>
      <c r="CC100" s="1" t="s">
        <v>48</v>
      </c>
      <c r="CD100" s="6"/>
      <c r="CE100" s="6"/>
      <c r="CF100" s="1" t="s">
        <v>46</v>
      </c>
      <c r="CG100" s="1" t="s">
        <v>48</v>
      </c>
      <c r="CH100" s="6"/>
      <c r="CI100" s="6"/>
      <c r="CJ100" s="1" t="s">
        <v>46</v>
      </c>
      <c r="CK100" s="1" t="s">
        <v>39</v>
      </c>
      <c r="CL100" s="6"/>
      <c r="CM100" s="6"/>
      <c r="CN100" s="1" t="s">
        <v>49</v>
      </c>
      <c r="CO100" s="1" t="s">
        <v>39</v>
      </c>
      <c r="CP100" s="6"/>
      <c r="CQ100" s="6"/>
      <c r="CR100" s="1" t="s">
        <v>50</v>
      </c>
      <c r="CS100" s="1" t="s">
        <v>51</v>
      </c>
      <c r="CT100" s="6"/>
      <c r="CU100" s="6"/>
      <c r="CV100" s="1" t="s">
        <v>50</v>
      </c>
      <c r="CW100" s="1" t="s">
        <v>39</v>
      </c>
      <c r="CX100" s="6"/>
      <c r="CY100" s="6"/>
      <c r="CZ100" s="1" t="s">
        <v>50</v>
      </c>
      <c r="DA100" s="1" t="s">
        <v>39</v>
      </c>
      <c r="DB100" s="6"/>
      <c r="DC100" s="6"/>
      <c r="DD100" s="1" t="s">
        <v>59</v>
      </c>
      <c r="DE100" s="1" t="s">
        <v>60</v>
      </c>
      <c r="DF100" s="6"/>
      <c r="DG100" s="6"/>
      <c r="DH100" s="1" t="s">
        <v>52</v>
      </c>
      <c r="DI100" s="1" t="s">
        <v>53</v>
      </c>
      <c r="DJ100" s="6"/>
      <c r="DK100" s="6"/>
      <c r="DL100" s="1" t="s">
        <v>31</v>
      </c>
      <c r="DM100" s="11"/>
    </row>
    <row r="101" spans="1:118" s="12" customFormat="1" ht="15.75" customHeight="1" x14ac:dyDescent="0.25">
      <c r="A101" s="6">
        <v>100</v>
      </c>
      <c r="B101" s="6">
        <v>1</v>
      </c>
      <c r="C101" s="9" t="s">
        <v>131</v>
      </c>
      <c r="D101" s="8" t="s">
        <v>373</v>
      </c>
      <c r="E101" s="6">
        <v>-73.947000000000003</v>
      </c>
      <c r="F101" s="6">
        <v>29.177</v>
      </c>
      <c r="G101" s="6">
        <v>-107.349</v>
      </c>
      <c r="H101" s="10">
        <v>47.445239999999998</v>
      </c>
      <c r="I101" s="3">
        <f t="shared" si="4"/>
        <v>-59.903760000000005</v>
      </c>
      <c r="J101" s="3">
        <f t="shared" si="3"/>
        <v>0</v>
      </c>
      <c r="K101" s="3">
        <f t="shared" si="5"/>
        <v>-59.903760000000005</v>
      </c>
      <c r="L101" s="1" t="s">
        <v>28</v>
      </c>
      <c r="M101" s="1" t="s">
        <v>29</v>
      </c>
      <c r="N101" s="6"/>
      <c r="O101" s="6"/>
      <c r="P101" s="1" t="s">
        <v>30</v>
      </c>
      <c r="Q101" s="1" t="s">
        <v>34</v>
      </c>
      <c r="R101" s="6"/>
      <c r="S101" s="6"/>
      <c r="T101" s="1" t="s">
        <v>30</v>
      </c>
      <c r="U101" s="1" t="s">
        <v>32</v>
      </c>
      <c r="V101" s="6"/>
      <c r="W101" s="6"/>
      <c r="X101" s="6" t="s">
        <v>30</v>
      </c>
      <c r="Y101" s="6" t="s">
        <v>33</v>
      </c>
      <c r="Z101" s="6"/>
      <c r="AA101" s="6"/>
      <c r="AB101" s="1" t="s">
        <v>30</v>
      </c>
      <c r="AC101" s="1" t="s">
        <v>34</v>
      </c>
      <c r="AD101" s="6"/>
      <c r="AE101" s="6"/>
      <c r="AF101" s="1" t="s">
        <v>35</v>
      </c>
      <c r="AG101" s="1" t="s">
        <v>29</v>
      </c>
      <c r="AH101" s="6"/>
      <c r="AI101" s="6"/>
      <c r="AJ101" s="1" t="s">
        <v>36</v>
      </c>
      <c r="AK101" s="1" t="s">
        <v>37</v>
      </c>
      <c r="AL101" s="6"/>
      <c r="AM101" s="6"/>
      <c r="AN101" s="1" t="s">
        <v>38</v>
      </c>
      <c r="AO101" s="1" t="s">
        <v>39</v>
      </c>
      <c r="AP101" s="6"/>
      <c r="AQ101" s="6"/>
      <c r="AR101" s="1" t="s">
        <v>40</v>
      </c>
      <c r="AS101" s="1" t="s">
        <v>41</v>
      </c>
      <c r="AT101" s="6"/>
      <c r="AU101" s="6"/>
      <c r="AV101" s="6"/>
      <c r="AW101" s="6"/>
      <c r="AX101" s="6"/>
      <c r="AY101" s="6"/>
      <c r="AZ101" s="1" t="s">
        <v>42</v>
      </c>
      <c r="BA101" s="1" t="s">
        <v>39</v>
      </c>
      <c r="BB101" s="6"/>
      <c r="BC101" s="6"/>
      <c r="BD101" s="1" t="s">
        <v>42</v>
      </c>
      <c r="BE101" s="1" t="s">
        <v>33</v>
      </c>
      <c r="BF101" s="6"/>
      <c r="BG101" s="6"/>
      <c r="BH101" s="1" t="s">
        <v>42</v>
      </c>
      <c r="BI101" s="1" t="s">
        <v>39</v>
      </c>
      <c r="BJ101" s="6"/>
      <c r="BK101" s="11"/>
      <c r="BL101" s="1" t="s">
        <v>43</v>
      </c>
      <c r="BM101" s="1" t="s">
        <v>44</v>
      </c>
      <c r="BN101" s="6"/>
      <c r="BO101" s="6"/>
      <c r="BP101" s="1" t="s">
        <v>45</v>
      </c>
      <c r="BQ101" s="1" t="s">
        <v>44</v>
      </c>
      <c r="BR101" s="6"/>
      <c r="BS101" s="6"/>
      <c r="BT101" s="1" t="s">
        <v>46</v>
      </c>
      <c r="BU101" s="1" t="s">
        <v>47</v>
      </c>
      <c r="BV101" s="6"/>
      <c r="BW101" s="6"/>
      <c r="BX101" s="1" t="s">
        <v>46</v>
      </c>
      <c r="BY101" s="1" t="s">
        <v>41</v>
      </c>
      <c r="BZ101" s="6"/>
      <c r="CA101" s="6"/>
      <c r="CB101" s="1" t="s">
        <v>46</v>
      </c>
      <c r="CC101" s="1" t="s">
        <v>48</v>
      </c>
      <c r="CD101" s="6"/>
      <c r="CE101" s="6"/>
      <c r="CF101" s="1" t="s">
        <v>46</v>
      </c>
      <c r="CG101" s="1" t="s">
        <v>48</v>
      </c>
      <c r="CH101" s="6"/>
      <c r="CI101" s="6"/>
      <c r="CJ101" s="1" t="s">
        <v>46</v>
      </c>
      <c r="CK101" s="1" t="s">
        <v>39</v>
      </c>
      <c r="CL101" s="6"/>
      <c r="CM101" s="6"/>
      <c r="CN101" s="1" t="s">
        <v>49</v>
      </c>
      <c r="CO101" s="1" t="s">
        <v>39</v>
      </c>
      <c r="CP101" s="6"/>
      <c r="CQ101" s="6"/>
      <c r="CR101" s="1" t="s">
        <v>50</v>
      </c>
      <c r="CS101" s="1" t="s">
        <v>51</v>
      </c>
      <c r="CT101" s="6"/>
      <c r="CU101" s="6"/>
      <c r="CV101" s="1" t="s">
        <v>50</v>
      </c>
      <c r="CW101" s="1" t="s">
        <v>39</v>
      </c>
      <c r="CX101" s="6"/>
      <c r="CY101" s="6"/>
      <c r="CZ101" s="1" t="s">
        <v>50</v>
      </c>
      <c r="DA101" s="1" t="s">
        <v>39</v>
      </c>
      <c r="DB101" s="6"/>
      <c r="DC101" s="6"/>
      <c r="DD101" s="1" t="s">
        <v>59</v>
      </c>
      <c r="DE101" s="1" t="s">
        <v>60</v>
      </c>
      <c r="DF101" s="6"/>
      <c r="DG101" s="6"/>
      <c r="DH101" s="1" t="s">
        <v>52</v>
      </c>
      <c r="DI101" s="1" t="s">
        <v>53</v>
      </c>
      <c r="DJ101" s="6"/>
      <c r="DK101" s="6"/>
      <c r="DL101" s="1" t="s">
        <v>31</v>
      </c>
      <c r="DM101" s="11"/>
    </row>
    <row r="102" spans="1:118" s="42" customFormat="1" ht="15.75" customHeight="1" x14ac:dyDescent="0.25">
      <c r="A102" s="35">
        <v>101</v>
      </c>
      <c r="B102" s="35">
        <v>1</v>
      </c>
      <c r="C102" s="36" t="s">
        <v>132</v>
      </c>
      <c r="D102" s="37" t="s">
        <v>373</v>
      </c>
      <c r="E102" s="35">
        <v>794.97</v>
      </c>
      <c r="F102" s="35">
        <v>710.08600000000001</v>
      </c>
      <c r="G102" s="35">
        <v>73.960999999999999</v>
      </c>
      <c r="H102" s="38">
        <v>438.13740000000001</v>
      </c>
      <c r="I102" s="39">
        <f t="shared" si="4"/>
        <v>512.09839999999997</v>
      </c>
      <c r="J102" s="39">
        <f t="shared" si="3"/>
        <v>87.174999999999997</v>
      </c>
      <c r="K102" s="39">
        <f t="shared" si="5"/>
        <v>424.92339999999996</v>
      </c>
      <c r="L102" s="40" t="s">
        <v>28</v>
      </c>
      <c r="M102" s="40" t="s">
        <v>29</v>
      </c>
      <c r="N102" s="35"/>
      <c r="O102" s="35"/>
      <c r="P102" s="40" t="s">
        <v>30</v>
      </c>
      <c r="Q102" s="40" t="s">
        <v>34</v>
      </c>
      <c r="R102" s="35"/>
      <c r="S102" s="35"/>
      <c r="T102" s="40" t="s">
        <v>30</v>
      </c>
      <c r="U102" s="40" t="s">
        <v>32</v>
      </c>
      <c r="V102" s="35"/>
      <c r="W102" s="35"/>
      <c r="X102" s="35" t="s">
        <v>30</v>
      </c>
      <c r="Y102" s="35" t="s">
        <v>33</v>
      </c>
      <c r="Z102" s="35"/>
      <c r="AA102" s="35"/>
      <c r="AB102" s="40" t="s">
        <v>30</v>
      </c>
      <c r="AC102" s="40" t="s">
        <v>34</v>
      </c>
      <c r="AD102" s="35"/>
      <c r="AE102" s="35"/>
      <c r="AF102" s="40" t="s">
        <v>35</v>
      </c>
      <c r="AG102" s="40" t="s">
        <v>29</v>
      </c>
      <c r="AH102" s="35"/>
      <c r="AI102" s="35"/>
      <c r="AJ102" s="40" t="s">
        <v>36</v>
      </c>
      <c r="AK102" s="40" t="s">
        <v>37</v>
      </c>
      <c r="AL102" s="35"/>
      <c r="AM102" s="35"/>
      <c r="AN102" s="40" t="s">
        <v>38</v>
      </c>
      <c r="AO102" s="40" t="s">
        <v>39</v>
      </c>
      <c r="AP102" s="35"/>
      <c r="AQ102" s="35"/>
      <c r="AR102" s="40" t="s">
        <v>40</v>
      </c>
      <c r="AS102" s="40" t="s">
        <v>41</v>
      </c>
      <c r="AT102" s="35"/>
      <c r="AU102" s="35"/>
      <c r="AV102" s="35"/>
      <c r="AW102" s="35"/>
      <c r="AX102" s="35"/>
      <c r="AY102" s="35"/>
      <c r="AZ102" s="40" t="s">
        <v>42</v>
      </c>
      <c r="BA102" s="40" t="s">
        <v>39</v>
      </c>
      <c r="BB102" s="35"/>
      <c r="BC102" s="35"/>
      <c r="BD102" s="40" t="s">
        <v>42</v>
      </c>
      <c r="BE102" s="40" t="s">
        <v>33</v>
      </c>
      <c r="BF102" s="35"/>
      <c r="BG102" s="35"/>
      <c r="BH102" s="40" t="s">
        <v>42</v>
      </c>
      <c r="BI102" s="40" t="s">
        <v>39</v>
      </c>
      <c r="BJ102" s="35"/>
      <c r="BK102" s="41"/>
      <c r="BL102" s="40" t="s">
        <v>43</v>
      </c>
      <c r="BM102" s="40" t="s">
        <v>44</v>
      </c>
      <c r="BN102" s="35"/>
      <c r="BO102" s="35"/>
      <c r="BP102" s="40" t="s">
        <v>45</v>
      </c>
      <c r="BQ102" s="40" t="s">
        <v>44</v>
      </c>
      <c r="BR102" s="35"/>
      <c r="BS102" s="35"/>
      <c r="BT102" s="40" t="s">
        <v>46</v>
      </c>
      <c r="BU102" s="40" t="s">
        <v>47</v>
      </c>
      <c r="BV102" s="35"/>
      <c r="BW102" s="35"/>
      <c r="BX102" s="40" t="s">
        <v>46</v>
      </c>
      <c r="BY102" s="40" t="s">
        <v>41</v>
      </c>
      <c r="BZ102" s="35"/>
      <c r="CA102" s="35"/>
      <c r="CB102" s="40" t="s">
        <v>46</v>
      </c>
      <c r="CC102" s="40" t="s">
        <v>48</v>
      </c>
      <c r="CD102" s="35">
        <v>0.03</v>
      </c>
      <c r="CE102" s="35">
        <v>87.174999999999997</v>
      </c>
      <c r="CF102" s="40" t="s">
        <v>46</v>
      </c>
      <c r="CG102" s="40" t="s">
        <v>48</v>
      </c>
      <c r="CH102" s="35"/>
      <c r="CI102" s="35"/>
      <c r="CJ102" s="40" t="s">
        <v>46</v>
      </c>
      <c r="CK102" s="40" t="s">
        <v>39</v>
      </c>
      <c r="CL102" s="35"/>
      <c r="CM102" s="35"/>
      <c r="CN102" s="40" t="s">
        <v>49</v>
      </c>
      <c r="CO102" s="40" t="s">
        <v>39</v>
      </c>
      <c r="CP102" s="35"/>
      <c r="CQ102" s="35"/>
      <c r="CR102" s="40" t="s">
        <v>50</v>
      </c>
      <c r="CS102" s="40" t="s">
        <v>51</v>
      </c>
      <c r="CT102" s="35"/>
      <c r="CU102" s="35"/>
      <c r="CV102" s="40" t="s">
        <v>50</v>
      </c>
      <c r="CW102" s="40" t="s">
        <v>39</v>
      </c>
      <c r="CX102" s="35"/>
      <c r="CY102" s="35"/>
      <c r="CZ102" s="40" t="s">
        <v>50</v>
      </c>
      <c r="DA102" s="40" t="s">
        <v>39</v>
      </c>
      <c r="DB102" s="35"/>
      <c r="DC102" s="35"/>
      <c r="DD102" s="40" t="s">
        <v>59</v>
      </c>
      <c r="DE102" s="40" t="s">
        <v>60</v>
      </c>
      <c r="DF102" s="35"/>
      <c r="DG102" s="35"/>
      <c r="DH102" s="40" t="s">
        <v>52</v>
      </c>
      <c r="DI102" s="40" t="s">
        <v>53</v>
      </c>
      <c r="DJ102" s="35"/>
      <c r="DK102" s="35"/>
      <c r="DL102" s="40" t="s">
        <v>31</v>
      </c>
      <c r="DM102" s="41"/>
    </row>
    <row r="103" spans="1:118" s="42" customFormat="1" ht="15.75" customHeight="1" x14ac:dyDescent="0.25">
      <c r="A103" s="35">
        <v>102</v>
      </c>
      <c r="B103" s="35">
        <v>1</v>
      </c>
      <c r="C103" s="36" t="s">
        <v>133</v>
      </c>
      <c r="D103" s="37" t="s">
        <v>373</v>
      </c>
      <c r="E103" s="35">
        <v>333.62700000000001</v>
      </c>
      <c r="F103" s="35">
        <v>8.1760000000000002</v>
      </c>
      <c r="G103" s="35">
        <v>310.00400000000002</v>
      </c>
      <c r="H103" s="38">
        <v>222.33959999999999</v>
      </c>
      <c r="I103" s="39">
        <f t="shared" si="4"/>
        <v>532.34360000000004</v>
      </c>
      <c r="J103" s="39">
        <f t="shared" si="3"/>
        <v>16.167999999999999</v>
      </c>
      <c r="K103" s="39">
        <f t="shared" si="5"/>
        <v>516.17560000000003</v>
      </c>
      <c r="L103" s="40" t="s">
        <v>28</v>
      </c>
      <c r="M103" s="40" t="s">
        <v>29</v>
      </c>
      <c r="N103" s="35"/>
      <c r="O103" s="35"/>
      <c r="P103" s="40" t="s">
        <v>30</v>
      </c>
      <c r="Q103" s="40" t="s">
        <v>34</v>
      </c>
      <c r="R103" s="35"/>
      <c r="S103" s="35"/>
      <c r="T103" s="40" t="s">
        <v>30</v>
      </c>
      <c r="U103" s="40" t="s">
        <v>32</v>
      </c>
      <c r="V103" s="35"/>
      <c r="W103" s="35"/>
      <c r="X103" s="35" t="s">
        <v>30</v>
      </c>
      <c r="Y103" s="35" t="s">
        <v>33</v>
      </c>
      <c r="Z103" s="35"/>
      <c r="AA103" s="35"/>
      <c r="AB103" s="40" t="s">
        <v>30</v>
      </c>
      <c r="AC103" s="40" t="s">
        <v>34</v>
      </c>
      <c r="AD103" s="35"/>
      <c r="AE103" s="35"/>
      <c r="AF103" s="40" t="s">
        <v>35</v>
      </c>
      <c r="AG103" s="40" t="s">
        <v>29</v>
      </c>
      <c r="AH103" s="35"/>
      <c r="AI103" s="35"/>
      <c r="AJ103" s="40" t="s">
        <v>36</v>
      </c>
      <c r="AK103" s="40" t="s">
        <v>37</v>
      </c>
      <c r="AL103" s="35"/>
      <c r="AM103" s="35"/>
      <c r="AN103" s="40" t="s">
        <v>38</v>
      </c>
      <c r="AO103" s="40" t="s">
        <v>39</v>
      </c>
      <c r="AP103" s="35"/>
      <c r="AQ103" s="35"/>
      <c r="AR103" s="40" t="s">
        <v>40</v>
      </c>
      <c r="AS103" s="40" t="s">
        <v>41</v>
      </c>
      <c r="AT103" s="35"/>
      <c r="AU103" s="35"/>
      <c r="AV103" s="35"/>
      <c r="AW103" s="35"/>
      <c r="AX103" s="35"/>
      <c r="AY103" s="35"/>
      <c r="AZ103" s="40" t="s">
        <v>42</v>
      </c>
      <c r="BA103" s="40" t="s">
        <v>39</v>
      </c>
      <c r="BB103" s="35"/>
      <c r="BC103" s="35"/>
      <c r="BD103" s="40" t="s">
        <v>42</v>
      </c>
      <c r="BE103" s="40" t="s">
        <v>33</v>
      </c>
      <c r="BF103" s="35"/>
      <c r="BG103" s="35"/>
      <c r="BH103" s="40" t="s">
        <v>42</v>
      </c>
      <c r="BI103" s="40" t="s">
        <v>39</v>
      </c>
      <c r="BJ103" s="35"/>
      <c r="BK103" s="41"/>
      <c r="BL103" s="40" t="s">
        <v>43</v>
      </c>
      <c r="BM103" s="40" t="s">
        <v>44</v>
      </c>
      <c r="BN103" s="35"/>
      <c r="BO103" s="35"/>
      <c r="BP103" s="40" t="s">
        <v>45</v>
      </c>
      <c r="BQ103" s="40" t="s">
        <v>44</v>
      </c>
      <c r="BR103" s="35"/>
      <c r="BS103" s="35"/>
      <c r="BT103" s="40" t="s">
        <v>46</v>
      </c>
      <c r="BU103" s="40" t="s">
        <v>47</v>
      </c>
      <c r="BV103" s="35"/>
      <c r="BW103" s="35"/>
      <c r="BX103" s="40" t="s">
        <v>46</v>
      </c>
      <c r="BY103" s="40" t="s">
        <v>41</v>
      </c>
      <c r="BZ103" s="35"/>
      <c r="CA103" s="35"/>
      <c r="CB103" s="40" t="s">
        <v>46</v>
      </c>
      <c r="CC103" s="40" t="s">
        <v>48</v>
      </c>
      <c r="CD103" s="35"/>
      <c r="CE103" s="35"/>
      <c r="CF103" s="40" t="s">
        <v>46</v>
      </c>
      <c r="CG103" s="40" t="s">
        <v>48</v>
      </c>
      <c r="CH103" s="35"/>
      <c r="CI103" s="35"/>
      <c r="CJ103" s="40" t="s">
        <v>46</v>
      </c>
      <c r="CK103" s="40" t="s">
        <v>39</v>
      </c>
      <c r="CL103" s="35"/>
      <c r="CM103" s="35"/>
      <c r="CN103" s="40" t="s">
        <v>49</v>
      </c>
      <c r="CO103" s="40" t="s">
        <v>39</v>
      </c>
      <c r="CP103" s="35"/>
      <c r="CQ103" s="35"/>
      <c r="CR103" s="40" t="s">
        <v>50</v>
      </c>
      <c r="CS103" s="40" t="s">
        <v>51</v>
      </c>
      <c r="CT103" s="35"/>
      <c r="CU103" s="35"/>
      <c r="CV103" s="40" t="s">
        <v>50</v>
      </c>
      <c r="CW103" s="40" t="s">
        <v>39</v>
      </c>
      <c r="CX103" s="35">
        <v>20</v>
      </c>
      <c r="CY103" s="35">
        <v>16.167999999999999</v>
      </c>
      <c r="CZ103" s="40" t="s">
        <v>50</v>
      </c>
      <c r="DA103" s="40" t="s">
        <v>39</v>
      </c>
      <c r="DB103" s="35"/>
      <c r="DC103" s="35"/>
      <c r="DD103" s="40" t="s">
        <v>59</v>
      </c>
      <c r="DE103" s="40" t="s">
        <v>60</v>
      </c>
      <c r="DF103" s="35"/>
      <c r="DG103" s="35"/>
      <c r="DH103" s="40" t="s">
        <v>52</v>
      </c>
      <c r="DI103" s="40" t="s">
        <v>53</v>
      </c>
      <c r="DJ103" s="35"/>
      <c r="DK103" s="35"/>
      <c r="DL103" s="40" t="s">
        <v>31</v>
      </c>
      <c r="DM103" s="41"/>
    </row>
    <row r="104" spans="1:118" s="12" customFormat="1" ht="15.75" customHeight="1" x14ac:dyDescent="0.25">
      <c r="A104" s="6">
        <v>103</v>
      </c>
      <c r="B104" s="6">
        <v>1</v>
      </c>
      <c r="C104" s="9" t="s">
        <v>406</v>
      </c>
      <c r="D104" s="8" t="s">
        <v>373</v>
      </c>
      <c r="E104" s="6">
        <v>51.58</v>
      </c>
      <c r="F104" s="6">
        <v>0</v>
      </c>
      <c r="G104" s="6">
        <v>51.003999999999998</v>
      </c>
      <c r="H104" s="10">
        <v>78.474239999999995</v>
      </c>
      <c r="I104" s="3">
        <f t="shared" si="4"/>
        <v>129.47824</v>
      </c>
      <c r="J104" s="3">
        <f t="shared" si="3"/>
        <v>0</v>
      </c>
      <c r="K104" s="3">
        <f t="shared" si="5"/>
        <v>129.47824</v>
      </c>
      <c r="L104" s="1" t="s">
        <v>28</v>
      </c>
      <c r="M104" s="1" t="s">
        <v>29</v>
      </c>
      <c r="N104" s="6"/>
      <c r="O104" s="6"/>
      <c r="P104" s="1" t="s">
        <v>30</v>
      </c>
      <c r="Q104" s="1" t="s">
        <v>34</v>
      </c>
      <c r="R104" s="6"/>
      <c r="S104" s="6"/>
      <c r="T104" s="1" t="s">
        <v>30</v>
      </c>
      <c r="U104" s="1" t="s">
        <v>32</v>
      </c>
      <c r="V104" s="6"/>
      <c r="W104" s="6"/>
      <c r="X104" s="6" t="s">
        <v>30</v>
      </c>
      <c r="Y104" s="6" t="s">
        <v>33</v>
      </c>
      <c r="Z104" s="6"/>
      <c r="AA104" s="6"/>
      <c r="AB104" s="1" t="s">
        <v>30</v>
      </c>
      <c r="AC104" s="1" t="s">
        <v>34</v>
      </c>
      <c r="AD104" s="6"/>
      <c r="AE104" s="6"/>
      <c r="AF104" s="1" t="s">
        <v>35</v>
      </c>
      <c r="AG104" s="1" t="s">
        <v>29</v>
      </c>
      <c r="AH104" s="6"/>
      <c r="AI104" s="6"/>
      <c r="AJ104" s="1" t="s">
        <v>36</v>
      </c>
      <c r="AK104" s="1" t="s">
        <v>37</v>
      </c>
      <c r="AL104" s="6"/>
      <c r="AM104" s="6"/>
      <c r="AN104" s="1" t="s">
        <v>38</v>
      </c>
      <c r="AO104" s="1" t="s">
        <v>39</v>
      </c>
      <c r="AP104" s="6"/>
      <c r="AQ104" s="6"/>
      <c r="AR104" s="1" t="s">
        <v>40</v>
      </c>
      <c r="AS104" s="1" t="s">
        <v>41</v>
      </c>
      <c r="AT104" s="6"/>
      <c r="AU104" s="6"/>
      <c r="AV104" s="6"/>
      <c r="AW104" s="6"/>
      <c r="AX104" s="6"/>
      <c r="AY104" s="6"/>
      <c r="AZ104" s="1" t="s">
        <v>42</v>
      </c>
      <c r="BA104" s="1" t="s">
        <v>39</v>
      </c>
      <c r="BB104" s="6"/>
      <c r="BC104" s="6"/>
      <c r="BD104" s="1" t="s">
        <v>42</v>
      </c>
      <c r="BE104" s="1" t="s">
        <v>33</v>
      </c>
      <c r="BF104" s="6"/>
      <c r="BG104" s="6"/>
      <c r="BH104" s="1" t="s">
        <v>42</v>
      </c>
      <c r="BI104" s="1" t="s">
        <v>39</v>
      </c>
      <c r="BJ104" s="6"/>
      <c r="BK104" s="11"/>
      <c r="BL104" s="1" t="s">
        <v>43</v>
      </c>
      <c r="BM104" s="1" t="s">
        <v>44</v>
      </c>
      <c r="BN104" s="6"/>
      <c r="BO104" s="6"/>
      <c r="BP104" s="1" t="s">
        <v>45</v>
      </c>
      <c r="BQ104" s="1" t="s">
        <v>44</v>
      </c>
      <c r="BR104" s="6"/>
      <c r="BS104" s="6"/>
      <c r="BT104" s="1" t="s">
        <v>46</v>
      </c>
      <c r="BU104" s="1" t="s">
        <v>47</v>
      </c>
      <c r="BV104" s="6"/>
      <c r="BW104" s="6"/>
      <c r="BX104" s="1" t="s">
        <v>46</v>
      </c>
      <c r="BY104" s="1" t="s">
        <v>41</v>
      </c>
      <c r="BZ104" s="6"/>
      <c r="CA104" s="6"/>
      <c r="CB104" s="1" t="s">
        <v>46</v>
      </c>
      <c r="CC104" s="1" t="s">
        <v>48</v>
      </c>
      <c r="CD104" s="6"/>
      <c r="CE104" s="6"/>
      <c r="CF104" s="1" t="s">
        <v>46</v>
      </c>
      <c r="CG104" s="1" t="s">
        <v>48</v>
      </c>
      <c r="CH104" s="6"/>
      <c r="CI104" s="6"/>
      <c r="CJ104" s="1" t="s">
        <v>46</v>
      </c>
      <c r="CK104" s="1" t="s">
        <v>39</v>
      </c>
      <c r="CL104" s="6"/>
      <c r="CM104" s="6"/>
      <c r="CN104" s="1" t="s">
        <v>49</v>
      </c>
      <c r="CO104" s="1" t="s">
        <v>39</v>
      </c>
      <c r="CP104" s="6"/>
      <c r="CQ104" s="6"/>
      <c r="CR104" s="1" t="s">
        <v>50</v>
      </c>
      <c r="CS104" s="1" t="s">
        <v>51</v>
      </c>
      <c r="CT104" s="6"/>
      <c r="CU104" s="6"/>
      <c r="CV104" s="1" t="s">
        <v>50</v>
      </c>
      <c r="CW104" s="1" t="s">
        <v>39</v>
      </c>
      <c r="CX104" s="6"/>
      <c r="CY104" s="6"/>
      <c r="CZ104" s="1" t="s">
        <v>50</v>
      </c>
      <c r="DA104" s="1" t="s">
        <v>39</v>
      </c>
      <c r="DB104" s="6"/>
      <c r="DC104" s="6"/>
      <c r="DD104" s="1" t="s">
        <v>59</v>
      </c>
      <c r="DE104" s="1" t="s">
        <v>60</v>
      </c>
      <c r="DF104" s="6"/>
      <c r="DG104" s="6"/>
      <c r="DH104" s="1" t="s">
        <v>52</v>
      </c>
      <c r="DI104" s="1" t="s">
        <v>53</v>
      </c>
      <c r="DJ104" s="6"/>
      <c r="DK104" s="6"/>
      <c r="DL104" s="1" t="s">
        <v>31</v>
      </c>
      <c r="DM104" s="11"/>
    </row>
    <row r="105" spans="1:118" s="12" customFormat="1" ht="15.75" customHeight="1" x14ac:dyDescent="0.25">
      <c r="A105" s="6">
        <v>104</v>
      </c>
      <c r="B105" s="6">
        <v>1</v>
      </c>
      <c r="C105" s="9" t="s">
        <v>407</v>
      </c>
      <c r="D105" s="8" t="s">
        <v>373</v>
      </c>
      <c r="E105" s="6">
        <v>51.912999999999997</v>
      </c>
      <c r="F105" s="6">
        <v>7.444</v>
      </c>
      <c r="G105" s="6">
        <v>44.469000000000001</v>
      </c>
      <c r="H105" s="10">
        <v>79.126080000000002</v>
      </c>
      <c r="I105" s="3">
        <f t="shared" si="4"/>
        <v>123.59508</v>
      </c>
      <c r="J105" s="3">
        <f t="shared" si="3"/>
        <v>0</v>
      </c>
      <c r="K105" s="3">
        <f t="shared" si="5"/>
        <v>123.59508</v>
      </c>
      <c r="L105" s="1" t="s">
        <v>28</v>
      </c>
      <c r="M105" s="1" t="s">
        <v>29</v>
      </c>
      <c r="N105" s="6"/>
      <c r="O105" s="6"/>
      <c r="P105" s="1" t="s">
        <v>30</v>
      </c>
      <c r="Q105" s="1" t="s">
        <v>34</v>
      </c>
      <c r="R105" s="6"/>
      <c r="S105" s="6"/>
      <c r="T105" s="1" t="s">
        <v>30</v>
      </c>
      <c r="U105" s="1" t="s">
        <v>32</v>
      </c>
      <c r="V105" s="6"/>
      <c r="W105" s="6"/>
      <c r="X105" s="6" t="s">
        <v>30</v>
      </c>
      <c r="Y105" s="6" t="s">
        <v>33</v>
      </c>
      <c r="Z105" s="6"/>
      <c r="AA105" s="6"/>
      <c r="AB105" s="1" t="s">
        <v>30</v>
      </c>
      <c r="AC105" s="1" t="s">
        <v>34</v>
      </c>
      <c r="AD105" s="6"/>
      <c r="AE105" s="6"/>
      <c r="AF105" s="1" t="s">
        <v>35</v>
      </c>
      <c r="AG105" s="1" t="s">
        <v>29</v>
      </c>
      <c r="AH105" s="6"/>
      <c r="AI105" s="6"/>
      <c r="AJ105" s="1" t="s">
        <v>36</v>
      </c>
      <c r="AK105" s="1" t="s">
        <v>37</v>
      </c>
      <c r="AL105" s="6"/>
      <c r="AM105" s="6"/>
      <c r="AN105" s="1" t="s">
        <v>38</v>
      </c>
      <c r="AO105" s="1" t="s">
        <v>39</v>
      </c>
      <c r="AP105" s="6"/>
      <c r="AQ105" s="6"/>
      <c r="AR105" s="1" t="s">
        <v>40</v>
      </c>
      <c r="AS105" s="1" t="s">
        <v>41</v>
      </c>
      <c r="AT105" s="6"/>
      <c r="AU105" s="6"/>
      <c r="AV105" s="6"/>
      <c r="AW105" s="6"/>
      <c r="AX105" s="6"/>
      <c r="AY105" s="6"/>
      <c r="AZ105" s="1" t="s">
        <v>42</v>
      </c>
      <c r="BA105" s="1" t="s">
        <v>39</v>
      </c>
      <c r="BB105" s="6"/>
      <c r="BC105" s="6"/>
      <c r="BD105" s="1" t="s">
        <v>42</v>
      </c>
      <c r="BE105" s="1" t="s">
        <v>33</v>
      </c>
      <c r="BF105" s="6"/>
      <c r="BG105" s="6"/>
      <c r="BH105" s="1" t="s">
        <v>42</v>
      </c>
      <c r="BI105" s="1" t="s">
        <v>39</v>
      </c>
      <c r="BJ105" s="6"/>
      <c r="BK105" s="11"/>
      <c r="BL105" s="1" t="s">
        <v>43</v>
      </c>
      <c r="BM105" s="1" t="s">
        <v>44</v>
      </c>
      <c r="BN105" s="6"/>
      <c r="BO105" s="6"/>
      <c r="BP105" s="1" t="s">
        <v>45</v>
      </c>
      <c r="BQ105" s="1" t="s">
        <v>44</v>
      </c>
      <c r="BR105" s="6"/>
      <c r="BS105" s="6"/>
      <c r="BT105" s="1" t="s">
        <v>46</v>
      </c>
      <c r="BU105" s="1" t="s">
        <v>47</v>
      </c>
      <c r="BV105" s="6"/>
      <c r="BW105" s="6"/>
      <c r="BX105" s="1" t="s">
        <v>46</v>
      </c>
      <c r="BY105" s="1" t="s">
        <v>41</v>
      </c>
      <c r="BZ105" s="6"/>
      <c r="CA105" s="6"/>
      <c r="CB105" s="1" t="s">
        <v>46</v>
      </c>
      <c r="CC105" s="1" t="s">
        <v>48</v>
      </c>
      <c r="CD105" s="6"/>
      <c r="CE105" s="6"/>
      <c r="CF105" s="1" t="s">
        <v>46</v>
      </c>
      <c r="CG105" s="1" t="s">
        <v>48</v>
      </c>
      <c r="CH105" s="6"/>
      <c r="CI105" s="6"/>
      <c r="CJ105" s="1" t="s">
        <v>46</v>
      </c>
      <c r="CK105" s="1" t="s">
        <v>39</v>
      </c>
      <c r="CL105" s="6"/>
      <c r="CM105" s="6"/>
      <c r="CN105" s="1" t="s">
        <v>49</v>
      </c>
      <c r="CO105" s="1" t="s">
        <v>39</v>
      </c>
      <c r="CP105" s="6"/>
      <c r="CQ105" s="6"/>
      <c r="CR105" s="1" t="s">
        <v>50</v>
      </c>
      <c r="CS105" s="1" t="s">
        <v>51</v>
      </c>
      <c r="CT105" s="6"/>
      <c r="CU105" s="6"/>
      <c r="CV105" s="1" t="s">
        <v>50</v>
      </c>
      <c r="CW105" s="1" t="s">
        <v>39</v>
      </c>
      <c r="CX105" s="6"/>
      <c r="CY105" s="6"/>
      <c r="CZ105" s="1" t="s">
        <v>50</v>
      </c>
      <c r="DA105" s="1" t="s">
        <v>39</v>
      </c>
      <c r="DB105" s="6"/>
      <c r="DC105" s="6"/>
      <c r="DD105" s="1" t="s">
        <v>59</v>
      </c>
      <c r="DE105" s="1" t="s">
        <v>60</v>
      </c>
      <c r="DF105" s="6"/>
      <c r="DG105" s="6"/>
      <c r="DH105" s="1" t="s">
        <v>52</v>
      </c>
      <c r="DI105" s="1" t="s">
        <v>53</v>
      </c>
      <c r="DJ105" s="6"/>
      <c r="DK105" s="6"/>
      <c r="DL105" s="1" t="s">
        <v>31</v>
      </c>
      <c r="DM105" s="11"/>
    </row>
    <row r="106" spans="1:118" s="12" customFormat="1" ht="15.75" customHeight="1" x14ac:dyDescent="0.25">
      <c r="A106" s="6">
        <v>105</v>
      </c>
      <c r="B106" s="6">
        <v>1</v>
      </c>
      <c r="C106" s="9" t="s">
        <v>134</v>
      </c>
      <c r="D106" s="8" t="s">
        <v>373</v>
      </c>
      <c r="E106" s="6">
        <v>49.502000000000002</v>
      </c>
      <c r="F106" s="6">
        <v>21.69</v>
      </c>
      <c r="G106" s="6">
        <v>25.754999999999999</v>
      </c>
      <c r="H106" s="10">
        <v>247.10604000000001</v>
      </c>
      <c r="I106" s="3">
        <f t="shared" si="4"/>
        <v>272.86104</v>
      </c>
      <c r="J106" s="3">
        <f t="shared" si="3"/>
        <v>0</v>
      </c>
      <c r="K106" s="3">
        <f t="shared" si="5"/>
        <v>272.86104</v>
      </c>
      <c r="L106" s="1" t="s">
        <v>28</v>
      </c>
      <c r="M106" s="1" t="s">
        <v>29</v>
      </c>
      <c r="N106" s="6"/>
      <c r="O106" s="6"/>
      <c r="P106" s="1" t="s">
        <v>30</v>
      </c>
      <c r="Q106" s="1" t="s">
        <v>34</v>
      </c>
      <c r="R106" s="6"/>
      <c r="S106" s="6"/>
      <c r="T106" s="1" t="s">
        <v>30</v>
      </c>
      <c r="U106" s="1" t="s">
        <v>32</v>
      </c>
      <c r="V106" s="6"/>
      <c r="W106" s="6"/>
      <c r="X106" s="6" t="s">
        <v>30</v>
      </c>
      <c r="Y106" s="6" t="s">
        <v>33</v>
      </c>
      <c r="Z106" s="6"/>
      <c r="AA106" s="6"/>
      <c r="AB106" s="1" t="s">
        <v>30</v>
      </c>
      <c r="AC106" s="1" t="s">
        <v>34</v>
      </c>
      <c r="AD106" s="6"/>
      <c r="AE106" s="6"/>
      <c r="AF106" s="1" t="s">
        <v>35</v>
      </c>
      <c r="AG106" s="1" t="s">
        <v>29</v>
      </c>
      <c r="AH106" s="6"/>
      <c r="AI106" s="6"/>
      <c r="AJ106" s="1" t="s">
        <v>36</v>
      </c>
      <c r="AK106" s="1" t="s">
        <v>37</v>
      </c>
      <c r="AL106" s="6"/>
      <c r="AM106" s="6"/>
      <c r="AN106" s="1" t="s">
        <v>38</v>
      </c>
      <c r="AO106" s="1" t="s">
        <v>39</v>
      </c>
      <c r="AP106" s="6"/>
      <c r="AQ106" s="6"/>
      <c r="AR106" s="1" t="s">
        <v>40</v>
      </c>
      <c r="AS106" s="1" t="s">
        <v>41</v>
      </c>
      <c r="AT106" s="6"/>
      <c r="AU106" s="6"/>
      <c r="AV106" s="6"/>
      <c r="AW106" s="6"/>
      <c r="AX106" s="6"/>
      <c r="AY106" s="6"/>
      <c r="AZ106" s="1" t="s">
        <v>42</v>
      </c>
      <c r="BA106" s="1" t="s">
        <v>39</v>
      </c>
      <c r="BB106" s="6"/>
      <c r="BC106" s="6"/>
      <c r="BD106" s="1" t="s">
        <v>42</v>
      </c>
      <c r="BE106" s="1" t="s">
        <v>33</v>
      </c>
      <c r="BF106" s="6"/>
      <c r="BG106" s="6"/>
      <c r="BH106" s="1" t="s">
        <v>42</v>
      </c>
      <c r="BI106" s="1" t="s">
        <v>39</v>
      </c>
      <c r="BJ106" s="6"/>
      <c r="BK106" s="11"/>
      <c r="BL106" s="1" t="s">
        <v>43</v>
      </c>
      <c r="BM106" s="1" t="s">
        <v>44</v>
      </c>
      <c r="BN106" s="6"/>
      <c r="BO106" s="6"/>
      <c r="BP106" s="1" t="s">
        <v>45</v>
      </c>
      <c r="BQ106" s="1" t="s">
        <v>44</v>
      </c>
      <c r="BR106" s="6"/>
      <c r="BS106" s="6"/>
      <c r="BT106" s="1" t="s">
        <v>46</v>
      </c>
      <c r="BU106" s="1" t="s">
        <v>47</v>
      </c>
      <c r="BV106" s="6"/>
      <c r="BW106" s="6"/>
      <c r="BX106" s="1" t="s">
        <v>46</v>
      </c>
      <c r="BY106" s="1" t="s">
        <v>41</v>
      </c>
      <c r="BZ106" s="6"/>
      <c r="CA106" s="6"/>
      <c r="CB106" s="1" t="s">
        <v>46</v>
      </c>
      <c r="CC106" s="1" t="s">
        <v>48</v>
      </c>
      <c r="CD106" s="6"/>
      <c r="CE106" s="6"/>
      <c r="CF106" s="1" t="s">
        <v>46</v>
      </c>
      <c r="CG106" s="1" t="s">
        <v>48</v>
      </c>
      <c r="CH106" s="6"/>
      <c r="CI106" s="6"/>
      <c r="CJ106" s="1" t="s">
        <v>46</v>
      </c>
      <c r="CK106" s="1" t="s">
        <v>39</v>
      </c>
      <c r="CL106" s="6"/>
      <c r="CM106" s="6"/>
      <c r="CN106" s="1" t="s">
        <v>49</v>
      </c>
      <c r="CO106" s="1" t="s">
        <v>39</v>
      </c>
      <c r="CP106" s="6"/>
      <c r="CQ106" s="6"/>
      <c r="CR106" s="1" t="s">
        <v>50</v>
      </c>
      <c r="CS106" s="1" t="s">
        <v>51</v>
      </c>
      <c r="CT106" s="6"/>
      <c r="CU106" s="6"/>
      <c r="CV106" s="1" t="s">
        <v>50</v>
      </c>
      <c r="CW106" s="1" t="s">
        <v>39</v>
      </c>
      <c r="CX106" s="6"/>
      <c r="CY106" s="6"/>
      <c r="CZ106" s="1" t="s">
        <v>50</v>
      </c>
      <c r="DA106" s="1" t="s">
        <v>39</v>
      </c>
      <c r="DB106" s="6"/>
      <c r="DC106" s="6"/>
      <c r="DD106" s="1" t="s">
        <v>59</v>
      </c>
      <c r="DE106" s="1" t="s">
        <v>60</v>
      </c>
      <c r="DF106" s="6"/>
      <c r="DG106" s="6"/>
      <c r="DH106" s="1" t="s">
        <v>52</v>
      </c>
      <c r="DI106" s="1" t="s">
        <v>53</v>
      </c>
      <c r="DJ106" s="6"/>
      <c r="DK106" s="6"/>
      <c r="DL106" s="1" t="s">
        <v>31</v>
      </c>
      <c r="DM106" s="11"/>
    </row>
    <row r="107" spans="1:118" s="42" customFormat="1" ht="15.75" customHeight="1" x14ac:dyDescent="0.25">
      <c r="A107" s="35">
        <v>106</v>
      </c>
      <c r="B107" s="35">
        <v>1</v>
      </c>
      <c r="C107" s="36" t="s">
        <v>135</v>
      </c>
      <c r="D107" s="37" t="s">
        <v>373</v>
      </c>
      <c r="E107" s="35">
        <v>312.26900000000001</v>
      </c>
      <c r="F107" s="35">
        <v>26.158999999999999</v>
      </c>
      <c r="G107" s="35">
        <v>266.53300000000002</v>
      </c>
      <c r="H107" s="38">
        <v>101.89464</v>
      </c>
      <c r="I107" s="39">
        <f t="shared" si="4"/>
        <v>368.42764</v>
      </c>
      <c r="J107" s="39">
        <f t="shared" si="3"/>
        <v>3.512</v>
      </c>
      <c r="K107" s="39">
        <f t="shared" si="5"/>
        <v>364.91564</v>
      </c>
      <c r="L107" s="40" t="s">
        <v>28</v>
      </c>
      <c r="M107" s="40" t="s">
        <v>29</v>
      </c>
      <c r="N107" s="35"/>
      <c r="O107" s="35"/>
      <c r="P107" s="40" t="s">
        <v>30</v>
      </c>
      <c r="Q107" s="40" t="s">
        <v>34</v>
      </c>
      <c r="R107" s="35"/>
      <c r="S107" s="35"/>
      <c r="T107" s="40" t="s">
        <v>30</v>
      </c>
      <c r="U107" s="40" t="s">
        <v>32</v>
      </c>
      <c r="V107" s="35"/>
      <c r="W107" s="35"/>
      <c r="X107" s="35" t="s">
        <v>30</v>
      </c>
      <c r="Y107" s="35" t="s">
        <v>33</v>
      </c>
      <c r="Z107" s="35"/>
      <c r="AA107" s="35"/>
      <c r="AB107" s="40" t="s">
        <v>30</v>
      </c>
      <c r="AC107" s="40" t="s">
        <v>34</v>
      </c>
      <c r="AD107" s="35"/>
      <c r="AE107" s="35"/>
      <c r="AF107" s="40" t="s">
        <v>35</v>
      </c>
      <c r="AG107" s="40" t="s">
        <v>29</v>
      </c>
      <c r="AH107" s="35"/>
      <c r="AI107" s="35"/>
      <c r="AJ107" s="40" t="s">
        <v>36</v>
      </c>
      <c r="AK107" s="40" t="s">
        <v>37</v>
      </c>
      <c r="AL107" s="35"/>
      <c r="AM107" s="35"/>
      <c r="AN107" s="40" t="s">
        <v>38</v>
      </c>
      <c r="AO107" s="40" t="s">
        <v>39</v>
      </c>
      <c r="AP107" s="35"/>
      <c r="AQ107" s="35"/>
      <c r="AR107" s="40" t="s">
        <v>40</v>
      </c>
      <c r="AS107" s="40" t="s">
        <v>41</v>
      </c>
      <c r="AT107" s="35"/>
      <c r="AU107" s="35"/>
      <c r="AV107" s="35"/>
      <c r="AW107" s="35"/>
      <c r="AX107" s="35"/>
      <c r="AY107" s="35"/>
      <c r="AZ107" s="40" t="s">
        <v>42</v>
      </c>
      <c r="BA107" s="40" t="s">
        <v>39</v>
      </c>
      <c r="BB107" s="35"/>
      <c r="BC107" s="35"/>
      <c r="BD107" s="40" t="s">
        <v>42</v>
      </c>
      <c r="BE107" s="40" t="s">
        <v>33</v>
      </c>
      <c r="BF107" s="35"/>
      <c r="BG107" s="35"/>
      <c r="BH107" s="40" t="s">
        <v>42</v>
      </c>
      <c r="BI107" s="40" t="s">
        <v>39</v>
      </c>
      <c r="BJ107" s="35"/>
      <c r="BK107" s="41"/>
      <c r="BL107" s="40" t="s">
        <v>43</v>
      </c>
      <c r="BM107" s="40" t="s">
        <v>44</v>
      </c>
      <c r="BN107" s="35"/>
      <c r="BO107" s="35"/>
      <c r="BP107" s="40" t="s">
        <v>45</v>
      </c>
      <c r="BQ107" s="40" t="s">
        <v>44</v>
      </c>
      <c r="BR107" s="35"/>
      <c r="BS107" s="35"/>
      <c r="BT107" s="40" t="s">
        <v>46</v>
      </c>
      <c r="BU107" s="40" t="s">
        <v>47</v>
      </c>
      <c r="BV107" s="35"/>
      <c r="BW107" s="35"/>
      <c r="BX107" s="40" t="s">
        <v>46</v>
      </c>
      <c r="BY107" s="40" t="s">
        <v>41</v>
      </c>
      <c r="BZ107" s="35"/>
      <c r="CA107" s="35"/>
      <c r="CB107" s="40" t="s">
        <v>46</v>
      </c>
      <c r="CC107" s="40" t="s">
        <v>48</v>
      </c>
      <c r="CD107" s="35"/>
      <c r="CE107" s="35"/>
      <c r="CF107" s="40" t="s">
        <v>46</v>
      </c>
      <c r="CG107" s="40" t="s">
        <v>48</v>
      </c>
      <c r="CH107" s="35"/>
      <c r="CI107" s="35"/>
      <c r="CJ107" s="40" t="s">
        <v>46</v>
      </c>
      <c r="CK107" s="40" t="s">
        <v>39</v>
      </c>
      <c r="CL107" s="35"/>
      <c r="CM107" s="35"/>
      <c r="CN107" s="40" t="s">
        <v>49</v>
      </c>
      <c r="CO107" s="40" t="s">
        <v>39</v>
      </c>
      <c r="CP107" s="35">
        <v>6</v>
      </c>
      <c r="CQ107" s="35">
        <v>3.512</v>
      </c>
      <c r="CR107" s="40" t="s">
        <v>50</v>
      </c>
      <c r="CS107" s="40" t="s">
        <v>51</v>
      </c>
      <c r="CT107" s="35"/>
      <c r="CU107" s="35"/>
      <c r="CV107" s="40" t="s">
        <v>50</v>
      </c>
      <c r="CW107" s="40" t="s">
        <v>39</v>
      </c>
      <c r="CX107" s="35"/>
      <c r="CY107" s="35"/>
      <c r="CZ107" s="40" t="s">
        <v>50</v>
      </c>
      <c r="DA107" s="40" t="s">
        <v>39</v>
      </c>
      <c r="DB107" s="35"/>
      <c r="DC107" s="35"/>
      <c r="DD107" s="40" t="s">
        <v>59</v>
      </c>
      <c r="DE107" s="40" t="s">
        <v>60</v>
      </c>
      <c r="DF107" s="35"/>
      <c r="DG107" s="35"/>
      <c r="DH107" s="40" t="s">
        <v>52</v>
      </c>
      <c r="DI107" s="40" t="s">
        <v>53</v>
      </c>
      <c r="DJ107" s="35"/>
      <c r="DK107" s="35"/>
      <c r="DL107" s="40" t="s">
        <v>31</v>
      </c>
      <c r="DM107" s="41"/>
    </row>
    <row r="108" spans="1:118" s="42" customFormat="1" ht="15.75" customHeight="1" x14ac:dyDescent="0.25">
      <c r="A108" s="35">
        <v>107</v>
      </c>
      <c r="B108" s="35">
        <v>1</v>
      </c>
      <c r="C108" s="36" t="s">
        <v>136</v>
      </c>
      <c r="D108" s="37" t="s">
        <v>373</v>
      </c>
      <c r="E108" s="35">
        <v>-109.599</v>
      </c>
      <c r="F108" s="35">
        <v>38.081000000000003</v>
      </c>
      <c r="G108" s="35">
        <v>-353.97899999999998</v>
      </c>
      <c r="H108" s="38">
        <v>444.32400000000001</v>
      </c>
      <c r="I108" s="39">
        <f t="shared" si="4"/>
        <v>90.345000000000027</v>
      </c>
      <c r="J108" s="39">
        <f t="shared" si="3"/>
        <v>50.418999999999997</v>
      </c>
      <c r="K108" s="39">
        <f t="shared" si="5"/>
        <v>39.92600000000003</v>
      </c>
      <c r="L108" s="40" t="s">
        <v>28</v>
      </c>
      <c r="M108" s="40" t="s">
        <v>29</v>
      </c>
      <c r="N108" s="35"/>
      <c r="O108" s="35"/>
      <c r="P108" s="40" t="s">
        <v>30</v>
      </c>
      <c r="Q108" s="40" t="s">
        <v>34</v>
      </c>
      <c r="R108" s="35"/>
      <c r="S108" s="35"/>
      <c r="T108" s="40" t="s">
        <v>30</v>
      </c>
      <c r="U108" s="40" t="s">
        <v>32</v>
      </c>
      <c r="V108" s="35"/>
      <c r="W108" s="35"/>
      <c r="X108" s="35" t="s">
        <v>30</v>
      </c>
      <c r="Y108" s="35" t="s">
        <v>33</v>
      </c>
      <c r="Z108" s="35"/>
      <c r="AA108" s="35"/>
      <c r="AB108" s="40" t="s">
        <v>30</v>
      </c>
      <c r="AC108" s="40" t="s">
        <v>34</v>
      </c>
      <c r="AD108" s="35"/>
      <c r="AE108" s="35"/>
      <c r="AF108" s="40" t="s">
        <v>35</v>
      </c>
      <c r="AG108" s="40" t="s">
        <v>29</v>
      </c>
      <c r="AH108" s="35"/>
      <c r="AI108" s="35"/>
      <c r="AJ108" s="40" t="s">
        <v>36</v>
      </c>
      <c r="AK108" s="40" t="s">
        <v>37</v>
      </c>
      <c r="AL108" s="35"/>
      <c r="AM108" s="35"/>
      <c r="AN108" s="40" t="s">
        <v>38</v>
      </c>
      <c r="AO108" s="40" t="s">
        <v>39</v>
      </c>
      <c r="AP108" s="35"/>
      <c r="AQ108" s="35"/>
      <c r="AR108" s="40" t="s">
        <v>40</v>
      </c>
      <c r="AS108" s="40" t="s">
        <v>41</v>
      </c>
      <c r="AT108" s="35"/>
      <c r="AU108" s="35"/>
      <c r="AV108" s="35"/>
      <c r="AW108" s="35"/>
      <c r="AX108" s="35"/>
      <c r="AY108" s="35"/>
      <c r="AZ108" s="40" t="s">
        <v>42</v>
      </c>
      <c r="BA108" s="40" t="s">
        <v>39</v>
      </c>
      <c r="BB108" s="35"/>
      <c r="BC108" s="35"/>
      <c r="BD108" s="40" t="s">
        <v>42</v>
      </c>
      <c r="BE108" s="40" t="s">
        <v>33</v>
      </c>
      <c r="BF108" s="35"/>
      <c r="BG108" s="35"/>
      <c r="BH108" s="40" t="s">
        <v>42</v>
      </c>
      <c r="BI108" s="40" t="s">
        <v>39</v>
      </c>
      <c r="BJ108" s="35"/>
      <c r="BK108" s="41"/>
      <c r="BL108" s="40" t="s">
        <v>43</v>
      </c>
      <c r="BM108" s="40" t="s">
        <v>44</v>
      </c>
      <c r="BN108" s="35"/>
      <c r="BO108" s="35"/>
      <c r="BP108" s="40" t="s">
        <v>45</v>
      </c>
      <c r="BQ108" s="40" t="s">
        <v>44</v>
      </c>
      <c r="BR108" s="35"/>
      <c r="BS108" s="35"/>
      <c r="BT108" s="40" t="s">
        <v>46</v>
      </c>
      <c r="BU108" s="40" t="s">
        <v>47</v>
      </c>
      <c r="BV108" s="35"/>
      <c r="BW108" s="35"/>
      <c r="BX108" s="40" t="s">
        <v>46</v>
      </c>
      <c r="BY108" s="40" t="s">
        <v>41</v>
      </c>
      <c r="BZ108" s="35"/>
      <c r="CA108" s="35"/>
      <c r="CB108" s="40" t="s">
        <v>46</v>
      </c>
      <c r="CC108" s="40" t="s">
        <v>48</v>
      </c>
      <c r="CD108" s="35">
        <v>3.3000000000000002E-2</v>
      </c>
      <c r="CE108" s="35">
        <v>35.555999999999997</v>
      </c>
      <c r="CF108" s="40" t="s">
        <v>46</v>
      </c>
      <c r="CG108" s="40" t="s">
        <v>48</v>
      </c>
      <c r="CH108" s="35"/>
      <c r="CI108" s="35"/>
      <c r="CJ108" s="40" t="s">
        <v>46</v>
      </c>
      <c r="CK108" s="40" t="s">
        <v>39</v>
      </c>
      <c r="CL108" s="35"/>
      <c r="CM108" s="35"/>
      <c r="CN108" s="40" t="s">
        <v>49</v>
      </c>
      <c r="CO108" s="40" t="s">
        <v>39</v>
      </c>
      <c r="CP108" s="35">
        <v>18</v>
      </c>
      <c r="CQ108" s="35">
        <v>10.535</v>
      </c>
      <c r="CR108" s="40" t="s">
        <v>50</v>
      </c>
      <c r="CS108" s="40" t="s">
        <v>51</v>
      </c>
      <c r="CT108" s="35"/>
      <c r="CU108" s="35"/>
      <c r="CV108" s="40" t="s">
        <v>50</v>
      </c>
      <c r="CW108" s="40" t="s">
        <v>39</v>
      </c>
      <c r="CX108" s="35">
        <v>1</v>
      </c>
      <c r="CY108" s="35">
        <v>0.50800000000000001</v>
      </c>
      <c r="CZ108" s="40" t="s">
        <v>50</v>
      </c>
      <c r="DA108" s="40" t="s">
        <v>39</v>
      </c>
      <c r="DB108" s="35"/>
      <c r="DC108" s="35"/>
      <c r="DD108" s="40" t="s">
        <v>59</v>
      </c>
      <c r="DE108" s="40" t="s">
        <v>60</v>
      </c>
      <c r="DF108" s="35"/>
      <c r="DG108" s="35"/>
      <c r="DH108" s="40" t="s">
        <v>52</v>
      </c>
      <c r="DI108" s="40" t="s">
        <v>53</v>
      </c>
      <c r="DJ108" s="35"/>
      <c r="DK108" s="35"/>
      <c r="DL108" s="40" t="s">
        <v>31</v>
      </c>
      <c r="DM108" s="41">
        <v>3.82</v>
      </c>
      <c r="DN108" s="42" t="s">
        <v>518</v>
      </c>
    </row>
    <row r="109" spans="1:118" s="12" customFormat="1" ht="15.75" customHeight="1" x14ac:dyDescent="0.25">
      <c r="A109" s="6">
        <v>108</v>
      </c>
      <c r="B109" s="6">
        <v>1</v>
      </c>
      <c r="C109" s="9" t="s">
        <v>137</v>
      </c>
      <c r="D109" s="8" t="s">
        <v>373</v>
      </c>
      <c r="E109" s="6">
        <v>72.951999999999998</v>
      </c>
      <c r="F109" s="6">
        <v>18.603999999999999</v>
      </c>
      <c r="G109" s="6">
        <v>53.43</v>
      </c>
      <c r="H109" s="10">
        <v>84.38664</v>
      </c>
      <c r="I109" s="3">
        <f t="shared" si="4"/>
        <v>137.81664000000001</v>
      </c>
      <c r="J109" s="3">
        <f t="shared" si="3"/>
        <v>0</v>
      </c>
      <c r="K109" s="3">
        <f t="shared" si="5"/>
        <v>137.81664000000001</v>
      </c>
      <c r="L109" s="1" t="s">
        <v>28</v>
      </c>
      <c r="M109" s="1" t="s">
        <v>29</v>
      </c>
      <c r="N109" s="6"/>
      <c r="O109" s="6"/>
      <c r="P109" s="1" t="s">
        <v>30</v>
      </c>
      <c r="Q109" s="1" t="s">
        <v>34</v>
      </c>
      <c r="R109" s="6"/>
      <c r="S109" s="6"/>
      <c r="T109" s="1" t="s">
        <v>30</v>
      </c>
      <c r="U109" s="1" t="s">
        <v>32</v>
      </c>
      <c r="V109" s="6"/>
      <c r="W109" s="6"/>
      <c r="X109" s="6" t="s">
        <v>30</v>
      </c>
      <c r="Y109" s="6" t="s">
        <v>33</v>
      </c>
      <c r="Z109" s="6"/>
      <c r="AA109" s="6"/>
      <c r="AB109" s="1" t="s">
        <v>30</v>
      </c>
      <c r="AC109" s="1" t="s">
        <v>34</v>
      </c>
      <c r="AD109" s="6"/>
      <c r="AE109" s="6"/>
      <c r="AF109" s="1" t="s">
        <v>35</v>
      </c>
      <c r="AG109" s="1" t="s">
        <v>29</v>
      </c>
      <c r="AH109" s="6"/>
      <c r="AI109" s="6"/>
      <c r="AJ109" s="1" t="s">
        <v>36</v>
      </c>
      <c r="AK109" s="1" t="s">
        <v>37</v>
      </c>
      <c r="AL109" s="6"/>
      <c r="AM109" s="6"/>
      <c r="AN109" s="1" t="s">
        <v>38</v>
      </c>
      <c r="AO109" s="1" t="s">
        <v>39</v>
      </c>
      <c r="AP109" s="6"/>
      <c r="AQ109" s="6"/>
      <c r="AR109" s="1" t="s">
        <v>40</v>
      </c>
      <c r="AS109" s="1" t="s">
        <v>41</v>
      </c>
      <c r="AT109" s="6"/>
      <c r="AU109" s="6"/>
      <c r="AV109" s="6"/>
      <c r="AW109" s="6"/>
      <c r="AX109" s="6"/>
      <c r="AY109" s="6"/>
      <c r="AZ109" s="1" t="s">
        <v>42</v>
      </c>
      <c r="BA109" s="1" t="s">
        <v>39</v>
      </c>
      <c r="BB109" s="6"/>
      <c r="BC109" s="6"/>
      <c r="BD109" s="1" t="s">
        <v>42</v>
      </c>
      <c r="BE109" s="1" t="s">
        <v>33</v>
      </c>
      <c r="BF109" s="6"/>
      <c r="BG109" s="6"/>
      <c r="BH109" s="1" t="s">
        <v>42</v>
      </c>
      <c r="BI109" s="1" t="s">
        <v>39</v>
      </c>
      <c r="BJ109" s="6"/>
      <c r="BK109" s="11"/>
      <c r="BL109" s="1" t="s">
        <v>43</v>
      </c>
      <c r="BM109" s="1" t="s">
        <v>44</v>
      </c>
      <c r="BN109" s="6"/>
      <c r="BO109" s="6"/>
      <c r="BP109" s="1" t="s">
        <v>45</v>
      </c>
      <c r="BQ109" s="1" t="s">
        <v>44</v>
      </c>
      <c r="BR109" s="6"/>
      <c r="BS109" s="6"/>
      <c r="BT109" s="1" t="s">
        <v>46</v>
      </c>
      <c r="BU109" s="1" t="s">
        <v>47</v>
      </c>
      <c r="BV109" s="6"/>
      <c r="BW109" s="6"/>
      <c r="BX109" s="1" t="s">
        <v>46</v>
      </c>
      <c r="BY109" s="1" t="s">
        <v>41</v>
      </c>
      <c r="BZ109" s="6"/>
      <c r="CA109" s="6"/>
      <c r="CB109" s="1" t="s">
        <v>46</v>
      </c>
      <c r="CC109" s="1" t="s">
        <v>48</v>
      </c>
      <c r="CD109" s="6"/>
      <c r="CE109" s="6"/>
      <c r="CF109" s="1" t="s">
        <v>46</v>
      </c>
      <c r="CG109" s="1" t="s">
        <v>48</v>
      </c>
      <c r="CH109" s="6"/>
      <c r="CI109" s="6"/>
      <c r="CJ109" s="1" t="s">
        <v>46</v>
      </c>
      <c r="CK109" s="1" t="s">
        <v>39</v>
      </c>
      <c r="CL109" s="6"/>
      <c r="CM109" s="6"/>
      <c r="CN109" s="1" t="s">
        <v>49</v>
      </c>
      <c r="CO109" s="1" t="s">
        <v>39</v>
      </c>
      <c r="CP109" s="6"/>
      <c r="CQ109" s="6"/>
      <c r="CR109" s="1" t="s">
        <v>50</v>
      </c>
      <c r="CS109" s="1" t="s">
        <v>51</v>
      </c>
      <c r="CT109" s="6"/>
      <c r="CU109" s="6"/>
      <c r="CV109" s="1" t="s">
        <v>50</v>
      </c>
      <c r="CW109" s="1" t="s">
        <v>39</v>
      </c>
      <c r="CX109" s="6"/>
      <c r="CY109" s="6"/>
      <c r="CZ109" s="1" t="s">
        <v>50</v>
      </c>
      <c r="DA109" s="1" t="s">
        <v>39</v>
      </c>
      <c r="DB109" s="6"/>
      <c r="DC109" s="6"/>
      <c r="DD109" s="1" t="s">
        <v>59</v>
      </c>
      <c r="DE109" s="1" t="s">
        <v>60</v>
      </c>
      <c r="DF109" s="6"/>
      <c r="DG109" s="6"/>
      <c r="DH109" s="1" t="s">
        <v>52</v>
      </c>
      <c r="DI109" s="1" t="s">
        <v>53</v>
      </c>
      <c r="DJ109" s="6"/>
      <c r="DK109" s="6"/>
      <c r="DL109" s="1" t="s">
        <v>31</v>
      </c>
      <c r="DM109" s="11"/>
    </row>
    <row r="110" spans="1:118" s="42" customFormat="1" ht="15.75" customHeight="1" x14ac:dyDescent="0.25">
      <c r="A110" s="35">
        <v>109</v>
      </c>
      <c r="B110" s="35">
        <v>3</v>
      </c>
      <c r="C110" s="36" t="s">
        <v>138</v>
      </c>
      <c r="D110" s="37" t="s">
        <v>373</v>
      </c>
      <c r="E110" s="35">
        <v>919.60299999999995</v>
      </c>
      <c r="F110" s="35">
        <v>591.31100000000004</v>
      </c>
      <c r="G110" s="35">
        <v>328.29199999999997</v>
      </c>
      <c r="H110" s="38">
        <v>489.73692</v>
      </c>
      <c r="I110" s="39">
        <f t="shared" si="4"/>
        <v>818.02891999999997</v>
      </c>
      <c r="J110" s="39">
        <f t="shared" si="3"/>
        <v>3.1880000000000002</v>
      </c>
      <c r="K110" s="39">
        <f t="shared" si="5"/>
        <v>814.84091999999998</v>
      </c>
      <c r="L110" s="40" t="s">
        <v>28</v>
      </c>
      <c r="M110" s="40" t="s">
        <v>29</v>
      </c>
      <c r="N110" s="35"/>
      <c r="O110" s="35"/>
      <c r="P110" s="40" t="s">
        <v>30</v>
      </c>
      <c r="Q110" s="40" t="s">
        <v>34</v>
      </c>
      <c r="R110" s="35"/>
      <c r="S110" s="35"/>
      <c r="T110" s="40" t="s">
        <v>30</v>
      </c>
      <c r="U110" s="40" t="s">
        <v>32</v>
      </c>
      <c r="V110" s="35"/>
      <c r="W110" s="35"/>
      <c r="X110" s="35" t="s">
        <v>30</v>
      </c>
      <c r="Y110" s="35" t="s">
        <v>33</v>
      </c>
      <c r="Z110" s="35"/>
      <c r="AA110" s="35"/>
      <c r="AB110" s="40" t="s">
        <v>30</v>
      </c>
      <c r="AC110" s="40" t="s">
        <v>34</v>
      </c>
      <c r="AD110" s="35"/>
      <c r="AE110" s="35"/>
      <c r="AF110" s="40" t="s">
        <v>35</v>
      </c>
      <c r="AG110" s="40" t="s">
        <v>29</v>
      </c>
      <c r="AH110" s="35"/>
      <c r="AI110" s="35"/>
      <c r="AJ110" s="40" t="s">
        <v>36</v>
      </c>
      <c r="AK110" s="40" t="s">
        <v>37</v>
      </c>
      <c r="AL110" s="35"/>
      <c r="AM110" s="35"/>
      <c r="AN110" s="40" t="s">
        <v>38</v>
      </c>
      <c r="AO110" s="40" t="s">
        <v>39</v>
      </c>
      <c r="AP110" s="35"/>
      <c r="AQ110" s="35"/>
      <c r="AR110" s="40" t="s">
        <v>40</v>
      </c>
      <c r="AS110" s="40" t="s">
        <v>41</v>
      </c>
      <c r="AT110" s="35"/>
      <c r="AU110" s="35"/>
      <c r="AV110" s="35"/>
      <c r="AW110" s="35"/>
      <c r="AX110" s="35"/>
      <c r="AY110" s="35"/>
      <c r="AZ110" s="40" t="s">
        <v>42</v>
      </c>
      <c r="BA110" s="40" t="s">
        <v>39</v>
      </c>
      <c r="BB110" s="35"/>
      <c r="BC110" s="35"/>
      <c r="BD110" s="40" t="s">
        <v>42</v>
      </c>
      <c r="BE110" s="40" t="s">
        <v>33</v>
      </c>
      <c r="BF110" s="35"/>
      <c r="BG110" s="35"/>
      <c r="BH110" s="40" t="s">
        <v>42</v>
      </c>
      <c r="BI110" s="40" t="s">
        <v>39</v>
      </c>
      <c r="BJ110" s="35"/>
      <c r="BK110" s="41"/>
      <c r="BL110" s="40" t="s">
        <v>43</v>
      </c>
      <c r="BM110" s="40" t="s">
        <v>44</v>
      </c>
      <c r="BN110" s="35"/>
      <c r="BO110" s="35"/>
      <c r="BP110" s="40" t="s">
        <v>45</v>
      </c>
      <c r="BQ110" s="40" t="s">
        <v>44</v>
      </c>
      <c r="BR110" s="35"/>
      <c r="BS110" s="35"/>
      <c r="BT110" s="40" t="s">
        <v>46</v>
      </c>
      <c r="BU110" s="40" t="s">
        <v>47</v>
      </c>
      <c r="BV110" s="35"/>
      <c r="BW110" s="35"/>
      <c r="BX110" s="40" t="s">
        <v>46</v>
      </c>
      <c r="BY110" s="40" t="s">
        <v>41</v>
      </c>
      <c r="BZ110" s="35"/>
      <c r="CA110" s="35"/>
      <c r="CB110" s="40" t="s">
        <v>46</v>
      </c>
      <c r="CC110" s="40" t="s">
        <v>48</v>
      </c>
      <c r="CD110" s="35"/>
      <c r="CE110" s="35"/>
      <c r="CF110" s="40" t="s">
        <v>46</v>
      </c>
      <c r="CG110" s="40" t="s">
        <v>48</v>
      </c>
      <c r="CH110" s="35"/>
      <c r="CI110" s="35"/>
      <c r="CJ110" s="40" t="s">
        <v>46</v>
      </c>
      <c r="CK110" s="40" t="s">
        <v>39</v>
      </c>
      <c r="CL110" s="35"/>
      <c r="CM110" s="35"/>
      <c r="CN110" s="40" t="s">
        <v>49</v>
      </c>
      <c r="CO110" s="40" t="s">
        <v>39</v>
      </c>
      <c r="CP110" s="35"/>
      <c r="CQ110" s="35"/>
      <c r="CR110" s="40" t="s">
        <v>50</v>
      </c>
      <c r="CS110" s="40" t="s">
        <v>51</v>
      </c>
      <c r="CT110" s="35"/>
      <c r="CU110" s="35"/>
      <c r="CV110" s="40" t="s">
        <v>50</v>
      </c>
      <c r="CW110" s="40" t="s">
        <v>39</v>
      </c>
      <c r="CX110" s="35"/>
      <c r="CY110" s="35"/>
      <c r="CZ110" s="40" t="s">
        <v>50</v>
      </c>
      <c r="DA110" s="40" t="s">
        <v>39</v>
      </c>
      <c r="DB110" s="35"/>
      <c r="DC110" s="35"/>
      <c r="DD110" s="40" t="s">
        <v>59</v>
      </c>
      <c r="DE110" s="40" t="s">
        <v>60</v>
      </c>
      <c r="DF110" s="35"/>
      <c r="DG110" s="35"/>
      <c r="DH110" s="40" t="s">
        <v>52</v>
      </c>
      <c r="DI110" s="40" t="s">
        <v>53</v>
      </c>
      <c r="DJ110" s="35"/>
      <c r="DK110" s="35"/>
      <c r="DL110" s="40" t="s">
        <v>31</v>
      </c>
      <c r="DM110" s="41">
        <v>3.1880000000000002</v>
      </c>
      <c r="DN110" s="42" t="s">
        <v>518</v>
      </c>
    </row>
    <row r="111" spans="1:118" s="12" customFormat="1" ht="15.75" customHeight="1" x14ac:dyDescent="0.25">
      <c r="A111" s="6">
        <v>110</v>
      </c>
      <c r="B111" s="6">
        <v>3</v>
      </c>
      <c r="C111" s="9" t="s">
        <v>139</v>
      </c>
      <c r="D111" s="8" t="s">
        <v>373</v>
      </c>
      <c r="E111" s="6">
        <v>117.83499999999999</v>
      </c>
      <c r="F111" s="6">
        <v>23.016999999999999</v>
      </c>
      <c r="G111" s="6">
        <v>-56.021999999999998</v>
      </c>
      <c r="H111" s="10">
        <v>66.782399999999996</v>
      </c>
      <c r="I111" s="3">
        <f t="shared" si="4"/>
        <v>10.760399999999997</v>
      </c>
      <c r="J111" s="3">
        <f t="shared" si="3"/>
        <v>0</v>
      </c>
      <c r="K111" s="3">
        <f t="shared" si="5"/>
        <v>10.760399999999997</v>
      </c>
      <c r="L111" s="1" t="s">
        <v>28</v>
      </c>
      <c r="M111" s="1" t="s">
        <v>29</v>
      </c>
      <c r="N111" s="6"/>
      <c r="O111" s="6"/>
      <c r="P111" s="1" t="s">
        <v>30</v>
      </c>
      <c r="Q111" s="1" t="s">
        <v>34</v>
      </c>
      <c r="R111" s="6"/>
      <c r="S111" s="6"/>
      <c r="T111" s="1" t="s">
        <v>30</v>
      </c>
      <c r="U111" s="1" t="s">
        <v>32</v>
      </c>
      <c r="V111" s="6"/>
      <c r="W111" s="6"/>
      <c r="X111" s="6" t="s">
        <v>30</v>
      </c>
      <c r="Y111" s="6" t="s">
        <v>33</v>
      </c>
      <c r="Z111" s="6"/>
      <c r="AA111" s="6"/>
      <c r="AB111" s="1" t="s">
        <v>30</v>
      </c>
      <c r="AC111" s="1" t="s">
        <v>34</v>
      </c>
      <c r="AD111" s="6"/>
      <c r="AE111" s="6"/>
      <c r="AF111" s="1" t="s">
        <v>35</v>
      </c>
      <c r="AG111" s="1" t="s">
        <v>29</v>
      </c>
      <c r="AH111" s="6"/>
      <c r="AI111" s="6"/>
      <c r="AJ111" s="1" t="s">
        <v>36</v>
      </c>
      <c r="AK111" s="1" t="s">
        <v>37</v>
      </c>
      <c r="AL111" s="6"/>
      <c r="AM111" s="6"/>
      <c r="AN111" s="1" t="s">
        <v>38</v>
      </c>
      <c r="AO111" s="1" t="s">
        <v>39</v>
      </c>
      <c r="AP111" s="6"/>
      <c r="AQ111" s="6"/>
      <c r="AR111" s="1" t="s">
        <v>40</v>
      </c>
      <c r="AS111" s="1" t="s">
        <v>41</v>
      </c>
      <c r="AT111" s="6"/>
      <c r="AU111" s="6"/>
      <c r="AV111" s="6"/>
      <c r="AW111" s="6"/>
      <c r="AX111" s="6"/>
      <c r="AY111" s="6"/>
      <c r="AZ111" s="1" t="s">
        <v>42</v>
      </c>
      <c r="BA111" s="1" t="s">
        <v>39</v>
      </c>
      <c r="BB111" s="6"/>
      <c r="BC111" s="6"/>
      <c r="BD111" s="1" t="s">
        <v>42</v>
      </c>
      <c r="BE111" s="1" t="s">
        <v>33</v>
      </c>
      <c r="BF111" s="6"/>
      <c r="BG111" s="6"/>
      <c r="BH111" s="1" t="s">
        <v>42</v>
      </c>
      <c r="BI111" s="1" t="s">
        <v>39</v>
      </c>
      <c r="BJ111" s="6"/>
      <c r="BK111" s="11"/>
      <c r="BL111" s="1" t="s">
        <v>43</v>
      </c>
      <c r="BM111" s="1" t="s">
        <v>44</v>
      </c>
      <c r="BN111" s="6"/>
      <c r="BO111" s="6"/>
      <c r="BP111" s="1" t="s">
        <v>45</v>
      </c>
      <c r="BQ111" s="1" t="s">
        <v>44</v>
      </c>
      <c r="BR111" s="6"/>
      <c r="BS111" s="6"/>
      <c r="BT111" s="1" t="s">
        <v>46</v>
      </c>
      <c r="BU111" s="1" t="s">
        <v>47</v>
      </c>
      <c r="BV111" s="6"/>
      <c r="BW111" s="6"/>
      <c r="BX111" s="1" t="s">
        <v>46</v>
      </c>
      <c r="BY111" s="1" t="s">
        <v>41</v>
      </c>
      <c r="BZ111" s="6"/>
      <c r="CA111" s="6"/>
      <c r="CB111" s="1" t="s">
        <v>46</v>
      </c>
      <c r="CC111" s="1" t="s">
        <v>48</v>
      </c>
      <c r="CD111" s="6"/>
      <c r="CE111" s="6"/>
      <c r="CF111" s="1" t="s">
        <v>46</v>
      </c>
      <c r="CG111" s="1" t="s">
        <v>48</v>
      </c>
      <c r="CH111" s="6"/>
      <c r="CI111" s="6"/>
      <c r="CJ111" s="1" t="s">
        <v>46</v>
      </c>
      <c r="CK111" s="1" t="s">
        <v>39</v>
      </c>
      <c r="CL111" s="6"/>
      <c r="CM111" s="6"/>
      <c r="CN111" s="1" t="s">
        <v>49</v>
      </c>
      <c r="CO111" s="1" t="s">
        <v>39</v>
      </c>
      <c r="CP111" s="6"/>
      <c r="CQ111" s="6"/>
      <c r="CR111" s="1" t="s">
        <v>50</v>
      </c>
      <c r="CS111" s="1" t="s">
        <v>51</v>
      </c>
      <c r="CT111" s="6"/>
      <c r="CU111" s="6"/>
      <c r="CV111" s="1" t="s">
        <v>50</v>
      </c>
      <c r="CW111" s="1" t="s">
        <v>39</v>
      </c>
      <c r="CX111" s="6"/>
      <c r="CY111" s="6"/>
      <c r="CZ111" s="1" t="s">
        <v>50</v>
      </c>
      <c r="DA111" s="1" t="s">
        <v>39</v>
      </c>
      <c r="DB111" s="6"/>
      <c r="DC111" s="6"/>
      <c r="DD111" s="1" t="s">
        <v>59</v>
      </c>
      <c r="DE111" s="1" t="s">
        <v>60</v>
      </c>
      <c r="DF111" s="6"/>
      <c r="DG111" s="6"/>
      <c r="DH111" s="1" t="s">
        <v>52</v>
      </c>
      <c r="DI111" s="1" t="s">
        <v>53</v>
      </c>
      <c r="DJ111" s="6"/>
      <c r="DK111" s="6"/>
      <c r="DL111" s="1" t="s">
        <v>31</v>
      </c>
      <c r="DM111" s="11"/>
    </row>
    <row r="112" spans="1:118" s="12" customFormat="1" ht="15.75" customHeight="1" x14ac:dyDescent="0.25">
      <c r="A112" s="6">
        <v>111</v>
      </c>
      <c r="B112" s="6">
        <v>3</v>
      </c>
      <c r="C112" s="9" t="s">
        <v>140</v>
      </c>
      <c r="D112" s="8" t="s">
        <v>373</v>
      </c>
      <c r="E112" s="6">
        <v>157.88900000000001</v>
      </c>
      <c r="F112" s="6">
        <v>181.624</v>
      </c>
      <c r="G112" s="6">
        <v>-437.79300000000001</v>
      </c>
      <c r="H112" s="10">
        <v>212.83776</v>
      </c>
      <c r="I112" s="3">
        <f t="shared" si="4"/>
        <v>-224.95524</v>
      </c>
      <c r="J112" s="3">
        <f t="shared" si="3"/>
        <v>0</v>
      </c>
      <c r="K112" s="3">
        <f t="shared" si="5"/>
        <v>-224.95524</v>
      </c>
      <c r="L112" s="1" t="s">
        <v>28</v>
      </c>
      <c r="M112" s="1" t="s">
        <v>29</v>
      </c>
      <c r="N112" s="6"/>
      <c r="O112" s="6"/>
      <c r="P112" s="1" t="s">
        <v>30</v>
      </c>
      <c r="Q112" s="1" t="s">
        <v>34</v>
      </c>
      <c r="R112" s="6"/>
      <c r="S112" s="6"/>
      <c r="T112" s="1" t="s">
        <v>30</v>
      </c>
      <c r="U112" s="1" t="s">
        <v>32</v>
      </c>
      <c r="V112" s="6"/>
      <c r="W112" s="6"/>
      <c r="X112" s="6" t="s">
        <v>30</v>
      </c>
      <c r="Y112" s="6" t="s">
        <v>33</v>
      </c>
      <c r="Z112" s="6"/>
      <c r="AA112" s="6"/>
      <c r="AB112" s="1" t="s">
        <v>30</v>
      </c>
      <c r="AC112" s="1" t="s">
        <v>34</v>
      </c>
      <c r="AD112" s="6"/>
      <c r="AE112" s="6"/>
      <c r="AF112" s="1" t="s">
        <v>35</v>
      </c>
      <c r="AG112" s="1" t="s">
        <v>29</v>
      </c>
      <c r="AH112" s="6"/>
      <c r="AI112" s="6"/>
      <c r="AJ112" s="1" t="s">
        <v>36</v>
      </c>
      <c r="AK112" s="1" t="s">
        <v>37</v>
      </c>
      <c r="AL112" s="6"/>
      <c r="AM112" s="6"/>
      <c r="AN112" s="1" t="s">
        <v>38</v>
      </c>
      <c r="AO112" s="1" t="s">
        <v>39</v>
      </c>
      <c r="AP112" s="6"/>
      <c r="AQ112" s="6"/>
      <c r="AR112" s="1" t="s">
        <v>40</v>
      </c>
      <c r="AS112" s="1" t="s">
        <v>41</v>
      </c>
      <c r="AT112" s="6"/>
      <c r="AU112" s="6"/>
      <c r="AV112" s="6"/>
      <c r="AW112" s="6"/>
      <c r="AX112" s="6"/>
      <c r="AY112" s="6"/>
      <c r="AZ112" s="1" t="s">
        <v>42</v>
      </c>
      <c r="BA112" s="1" t="s">
        <v>39</v>
      </c>
      <c r="BB112" s="6"/>
      <c r="BC112" s="6"/>
      <c r="BD112" s="1" t="s">
        <v>42</v>
      </c>
      <c r="BE112" s="1" t="s">
        <v>33</v>
      </c>
      <c r="BF112" s="6"/>
      <c r="BG112" s="6"/>
      <c r="BH112" s="1" t="s">
        <v>42</v>
      </c>
      <c r="BI112" s="1" t="s">
        <v>39</v>
      </c>
      <c r="BJ112" s="6"/>
      <c r="BK112" s="11"/>
      <c r="BL112" s="1" t="s">
        <v>43</v>
      </c>
      <c r="BM112" s="1" t="s">
        <v>44</v>
      </c>
      <c r="BN112" s="6"/>
      <c r="BO112" s="6"/>
      <c r="BP112" s="1" t="s">
        <v>45</v>
      </c>
      <c r="BQ112" s="1" t="s">
        <v>44</v>
      </c>
      <c r="BR112" s="6"/>
      <c r="BS112" s="6"/>
      <c r="BT112" s="1" t="s">
        <v>46</v>
      </c>
      <c r="BU112" s="1" t="s">
        <v>47</v>
      </c>
      <c r="BV112" s="6"/>
      <c r="BW112" s="6"/>
      <c r="BX112" s="1" t="s">
        <v>46</v>
      </c>
      <c r="BY112" s="1" t="s">
        <v>41</v>
      </c>
      <c r="BZ112" s="6"/>
      <c r="CA112" s="6"/>
      <c r="CB112" s="1" t="s">
        <v>46</v>
      </c>
      <c r="CC112" s="1" t="s">
        <v>48</v>
      </c>
      <c r="CD112" s="6"/>
      <c r="CE112" s="6"/>
      <c r="CF112" s="1" t="s">
        <v>46</v>
      </c>
      <c r="CG112" s="1" t="s">
        <v>48</v>
      </c>
      <c r="CH112" s="6"/>
      <c r="CI112" s="6"/>
      <c r="CJ112" s="1" t="s">
        <v>46</v>
      </c>
      <c r="CK112" s="1" t="s">
        <v>39</v>
      </c>
      <c r="CL112" s="6"/>
      <c r="CM112" s="6"/>
      <c r="CN112" s="1" t="s">
        <v>49</v>
      </c>
      <c r="CO112" s="1" t="s">
        <v>39</v>
      </c>
      <c r="CP112" s="6"/>
      <c r="CQ112" s="6"/>
      <c r="CR112" s="1" t="s">
        <v>50</v>
      </c>
      <c r="CS112" s="1" t="s">
        <v>51</v>
      </c>
      <c r="CT112" s="6"/>
      <c r="CU112" s="6"/>
      <c r="CV112" s="1" t="s">
        <v>50</v>
      </c>
      <c r="CW112" s="1" t="s">
        <v>39</v>
      </c>
      <c r="CX112" s="6"/>
      <c r="CY112" s="6"/>
      <c r="CZ112" s="1" t="s">
        <v>50</v>
      </c>
      <c r="DA112" s="1" t="s">
        <v>39</v>
      </c>
      <c r="DB112" s="6"/>
      <c r="DC112" s="6"/>
      <c r="DD112" s="1" t="s">
        <v>59</v>
      </c>
      <c r="DE112" s="1" t="s">
        <v>60</v>
      </c>
      <c r="DF112" s="6"/>
      <c r="DG112" s="6"/>
      <c r="DH112" s="1" t="s">
        <v>52</v>
      </c>
      <c r="DI112" s="1" t="s">
        <v>53</v>
      </c>
      <c r="DJ112" s="6"/>
      <c r="DK112" s="6"/>
      <c r="DL112" s="1" t="s">
        <v>31</v>
      </c>
      <c r="DM112" s="11"/>
    </row>
    <row r="113" spans="1:118" s="42" customFormat="1" ht="15.75" customHeight="1" x14ac:dyDescent="0.25">
      <c r="A113" s="35">
        <v>112</v>
      </c>
      <c r="B113" s="35">
        <v>3</v>
      </c>
      <c r="C113" s="36" t="s">
        <v>141</v>
      </c>
      <c r="D113" s="37" t="s">
        <v>373</v>
      </c>
      <c r="E113" s="35">
        <v>65.269000000000005</v>
      </c>
      <c r="F113" s="35">
        <v>36.776000000000003</v>
      </c>
      <c r="G113" s="35">
        <v>25.04</v>
      </c>
      <c r="H113" s="38">
        <v>144.54132000000001</v>
      </c>
      <c r="I113" s="39">
        <f t="shared" si="4"/>
        <v>169.58132000000001</v>
      </c>
      <c r="J113" s="39">
        <f t="shared" si="3"/>
        <v>6.4730000000000008</v>
      </c>
      <c r="K113" s="39">
        <f t="shared" si="5"/>
        <v>163.10831999999999</v>
      </c>
      <c r="L113" s="40" t="s">
        <v>28</v>
      </c>
      <c r="M113" s="40" t="s">
        <v>29</v>
      </c>
      <c r="N113" s="35"/>
      <c r="O113" s="35"/>
      <c r="P113" s="40" t="s">
        <v>30</v>
      </c>
      <c r="Q113" s="40" t="s">
        <v>34</v>
      </c>
      <c r="R113" s="35"/>
      <c r="S113" s="35"/>
      <c r="T113" s="40" t="s">
        <v>30</v>
      </c>
      <c r="U113" s="40" t="s">
        <v>32</v>
      </c>
      <c r="V113" s="35"/>
      <c r="W113" s="35"/>
      <c r="X113" s="35" t="s">
        <v>30</v>
      </c>
      <c r="Y113" s="35" t="s">
        <v>33</v>
      </c>
      <c r="Z113" s="35"/>
      <c r="AA113" s="35"/>
      <c r="AB113" s="40" t="s">
        <v>30</v>
      </c>
      <c r="AC113" s="40" t="s">
        <v>34</v>
      </c>
      <c r="AD113" s="35"/>
      <c r="AE113" s="35"/>
      <c r="AF113" s="40" t="s">
        <v>35</v>
      </c>
      <c r="AG113" s="40" t="s">
        <v>29</v>
      </c>
      <c r="AH113" s="35"/>
      <c r="AI113" s="35"/>
      <c r="AJ113" s="40" t="s">
        <v>36</v>
      </c>
      <c r="AK113" s="40" t="s">
        <v>37</v>
      </c>
      <c r="AL113" s="35"/>
      <c r="AM113" s="35"/>
      <c r="AN113" s="40" t="s">
        <v>38</v>
      </c>
      <c r="AO113" s="40" t="s">
        <v>39</v>
      </c>
      <c r="AP113" s="35"/>
      <c r="AQ113" s="35"/>
      <c r="AR113" s="40" t="s">
        <v>40</v>
      </c>
      <c r="AS113" s="40" t="s">
        <v>41</v>
      </c>
      <c r="AT113" s="35"/>
      <c r="AU113" s="35"/>
      <c r="AV113" s="35"/>
      <c r="AW113" s="35"/>
      <c r="AX113" s="35"/>
      <c r="AY113" s="35"/>
      <c r="AZ113" s="40" t="s">
        <v>42</v>
      </c>
      <c r="BA113" s="40" t="s">
        <v>39</v>
      </c>
      <c r="BB113" s="35"/>
      <c r="BC113" s="35"/>
      <c r="BD113" s="40" t="s">
        <v>42</v>
      </c>
      <c r="BE113" s="40" t="s">
        <v>33</v>
      </c>
      <c r="BF113" s="35"/>
      <c r="BG113" s="35"/>
      <c r="BH113" s="40" t="s">
        <v>42</v>
      </c>
      <c r="BI113" s="40" t="s">
        <v>39</v>
      </c>
      <c r="BJ113" s="35"/>
      <c r="BK113" s="41"/>
      <c r="BL113" s="40" t="s">
        <v>43</v>
      </c>
      <c r="BM113" s="40" t="s">
        <v>44</v>
      </c>
      <c r="BN113" s="35"/>
      <c r="BO113" s="35"/>
      <c r="BP113" s="40" t="s">
        <v>45</v>
      </c>
      <c r="BQ113" s="40" t="s">
        <v>44</v>
      </c>
      <c r="BR113" s="35"/>
      <c r="BS113" s="35"/>
      <c r="BT113" s="40" t="s">
        <v>46</v>
      </c>
      <c r="BU113" s="40" t="s">
        <v>47</v>
      </c>
      <c r="BV113" s="35"/>
      <c r="BW113" s="35"/>
      <c r="BX113" s="40" t="s">
        <v>46</v>
      </c>
      <c r="BY113" s="40" t="s">
        <v>41</v>
      </c>
      <c r="BZ113" s="35"/>
      <c r="CA113" s="35"/>
      <c r="CB113" s="40" t="s">
        <v>46</v>
      </c>
      <c r="CC113" s="40" t="s">
        <v>48</v>
      </c>
      <c r="CD113" s="35"/>
      <c r="CE113" s="35"/>
      <c r="CF113" s="40" t="s">
        <v>46</v>
      </c>
      <c r="CG113" s="40" t="s">
        <v>48</v>
      </c>
      <c r="CH113" s="35"/>
      <c r="CI113" s="35"/>
      <c r="CJ113" s="40" t="s">
        <v>46</v>
      </c>
      <c r="CK113" s="40" t="s">
        <v>39</v>
      </c>
      <c r="CL113" s="35"/>
      <c r="CM113" s="35"/>
      <c r="CN113" s="40" t="s">
        <v>49</v>
      </c>
      <c r="CO113" s="40" t="s">
        <v>39</v>
      </c>
      <c r="CP113" s="35"/>
      <c r="CQ113" s="35"/>
      <c r="CR113" s="40" t="s">
        <v>50</v>
      </c>
      <c r="CS113" s="40" t="s">
        <v>51</v>
      </c>
      <c r="CT113" s="35">
        <v>0.01</v>
      </c>
      <c r="CU113" s="35">
        <v>1.698</v>
      </c>
      <c r="CV113" s="40" t="s">
        <v>50</v>
      </c>
      <c r="CW113" s="40" t="s">
        <v>39</v>
      </c>
      <c r="CX113" s="35">
        <v>12</v>
      </c>
      <c r="CY113" s="35">
        <v>4.7750000000000004</v>
      </c>
      <c r="CZ113" s="40" t="s">
        <v>50</v>
      </c>
      <c r="DA113" s="40" t="s">
        <v>39</v>
      </c>
      <c r="DB113" s="35"/>
      <c r="DC113" s="35"/>
      <c r="DD113" s="40" t="s">
        <v>59</v>
      </c>
      <c r="DE113" s="40" t="s">
        <v>60</v>
      </c>
      <c r="DF113" s="35"/>
      <c r="DG113" s="35"/>
      <c r="DH113" s="40" t="s">
        <v>52</v>
      </c>
      <c r="DI113" s="40" t="s">
        <v>53</v>
      </c>
      <c r="DJ113" s="35"/>
      <c r="DK113" s="35"/>
      <c r="DL113" s="40" t="s">
        <v>31</v>
      </c>
      <c r="DM113" s="41"/>
    </row>
    <row r="114" spans="1:118" s="12" customFormat="1" ht="15.75" customHeight="1" x14ac:dyDescent="0.25">
      <c r="A114" s="6">
        <v>113</v>
      </c>
      <c r="B114" s="6">
        <v>3</v>
      </c>
      <c r="C114" s="9" t="s">
        <v>142</v>
      </c>
      <c r="D114" s="8" t="s">
        <v>373</v>
      </c>
      <c r="E114" s="6">
        <v>418.39699999999999</v>
      </c>
      <c r="F114" s="6">
        <v>28.187000000000001</v>
      </c>
      <c r="G114" s="6">
        <v>383.22699999999998</v>
      </c>
      <c r="H114" s="10">
        <v>139.83011999999999</v>
      </c>
      <c r="I114" s="3">
        <f t="shared" si="4"/>
        <v>523.05711999999994</v>
      </c>
      <c r="J114" s="3">
        <f t="shared" si="3"/>
        <v>0</v>
      </c>
      <c r="K114" s="3">
        <f t="shared" si="5"/>
        <v>523.05711999999994</v>
      </c>
      <c r="L114" s="1" t="s">
        <v>28</v>
      </c>
      <c r="M114" s="1" t="s">
        <v>29</v>
      </c>
      <c r="N114" s="6"/>
      <c r="O114" s="6"/>
      <c r="P114" s="1" t="s">
        <v>30</v>
      </c>
      <c r="Q114" s="1" t="s">
        <v>34</v>
      </c>
      <c r="R114" s="6"/>
      <c r="S114" s="6"/>
      <c r="T114" s="1" t="s">
        <v>30</v>
      </c>
      <c r="U114" s="1" t="s">
        <v>32</v>
      </c>
      <c r="V114" s="6"/>
      <c r="W114" s="6"/>
      <c r="X114" s="6" t="s">
        <v>30</v>
      </c>
      <c r="Y114" s="6" t="s">
        <v>33</v>
      </c>
      <c r="Z114" s="6"/>
      <c r="AA114" s="6"/>
      <c r="AB114" s="1" t="s">
        <v>30</v>
      </c>
      <c r="AC114" s="1" t="s">
        <v>34</v>
      </c>
      <c r="AD114" s="6"/>
      <c r="AE114" s="6"/>
      <c r="AF114" s="1" t="s">
        <v>35</v>
      </c>
      <c r="AG114" s="1" t="s">
        <v>29</v>
      </c>
      <c r="AH114" s="6"/>
      <c r="AI114" s="6"/>
      <c r="AJ114" s="1" t="s">
        <v>36</v>
      </c>
      <c r="AK114" s="1" t="s">
        <v>37</v>
      </c>
      <c r="AL114" s="6"/>
      <c r="AM114" s="6"/>
      <c r="AN114" s="1" t="s">
        <v>38</v>
      </c>
      <c r="AO114" s="1" t="s">
        <v>39</v>
      </c>
      <c r="AP114" s="6"/>
      <c r="AQ114" s="6"/>
      <c r="AR114" s="1" t="s">
        <v>40</v>
      </c>
      <c r="AS114" s="1" t="s">
        <v>41</v>
      </c>
      <c r="AT114" s="6"/>
      <c r="AU114" s="6"/>
      <c r="AV114" s="6"/>
      <c r="AW114" s="6"/>
      <c r="AX114" s="6"/>
      <c r="AY114" s="6"/>
      <c r="AZ114" s="1" t="s">
        <v>42</v>
      </c>
      <c r="BA114" s="1" t="s">
        <v>39</v>
      </c>
      <c r="BB114" s="6"/>
      <c r="BC114" s="6"/>
      <c r="BD114" s="1" t="s">
        <v>42</v>
      </c>
      <c r="BE114" s="1" t="s">
        <v>33</v>
      </c>
      <c r="BF114" s="6"/>
      <c r="BG114" s="6"/>
      <c r="BH114" s="1" t="s">
        <v>42</v>
      </c>
      <c r="BI114" s="1" t="s">
        <v>39</v>
      </c>
      <c r="BJ114" s="6"/>
      <c r="BK114" s="11"/>
      <c r="BL114" s="1" t="s">
        <v>43</v>
      </c>
      <c r="BM114" s="1" t="s">
        <v>44</v>
      </c>
      <c r="BN114" s="6"/>
      <c r="BO114" s="6"/>
      <c r="BP114" s="1" t="s">
        <v>45</v>
      </c>
      <c r="BQ114" s="1" t="s">
        <v>44</v>
      </c>
      <c r="BR114" s="6"/>
      <c r="BS114" s="6"/>
      <c r="BT114" s="1" t="s">
        <v>46</v>
      </c>
      <c r="BU114" s="1" t="s">
        <v>47</v>
      </c>
      <c r="BV114" s="6"/>
      <c r="BW114" s="6"/>
      <c r="BX114" s="1" t="s">
        <v>46</v>
      </c>
      <c r="BY114" s="1" t="s">
        <v>41</v>
      </c>
      <c r="BZ114" s="6"/>
      <c r="CA114" s="6"/>
      <c r="CB114" s="1" t="s">
        <v>46</v>
      </c>
      <c r="CC114" s="1" t="s">
        <v>48</v>
      </c>
      <c r="CD114" s="6"/>
      <c r="CE114" s="6"/>
      <c r="CF114" s="1" t="s">
        <v>46</v>
      </c>
      <c r="CG114" s="1" t="s">
        <v>48</v>
      </c>
      <c r="CH114" s="6"/>
      <c r="CI114" s="6"/>
      <c r="CJ114" s="1" t="s">
        <v>46</v>
      </c>
      <c r="CK114" s="1" t="s">
        <v>39</v>
      </c>
      <c r="CL114" s="6"/>
      <c r="CM114" s="6"/>
      <c r="CN114" s="1" t="s">
        <v>49</v>
      </c>
      <c r="CO114" s="1" t="s">
        <v>39</v>
      </c>
      <c r="CP114" s="6"/>
      <c r="CQ114" s="6"/>
      <c r="CR114" s="1" t="s">
        <v>50</v>
      </c>
      <c r="CS114" s="1" t="s">
        <v>51</v>
      </c>
      <c r="CT114" s="6"/>
      <c r="CU114" s="6"/>
      <c r="CV114" s="1" t="s">
        <v>50</v>
      </c>
      <c r="CW114" s="1" t="s">
        <v>39</v>
      </c>
      <c r="CX114" s="6"/>
      <c r="CY114" s="6"/>
      <c r="CZ114" s="1" t="s">
        <v>50</v>
      </c>
      <c r="DA114" s="1" t="s">
        <v>39</v>
      </c>
      <c r="DB114" s="6"/>
      <c r="DC114" s="6"/>
      <c r="DD114" s="1" t="s">
        <v>59</v>
      </c>
      <c r="DE114" s="1" t="s">
        <v>60</v>
      </c>
      <c r="DF114" s="6"/>
      <c r="DG114" s="6"/>
      <c r="DH114" s="1" t="s">
        <v>52</v>
      </c>
      <c r="DI114" s="1" t="s">
        <v>53</v>
      </c>
      <c r="DJ114" s="6"/>
      <c r="DK114" s="6"/>
      <c r="DL114" s="1" t="s">
        <v>31</v>
      </c>
      <c r="DM114" s="11"/>
    </row>
    <row r="115" spans="1:118" s="42" customFormat="1" ht="15.75" customHeight="1" x14ac:dyDescent="0.25">
      <c r="A115" s="35">
        <v>114</v>
      </c>
      <c r="B115" s="35">
        <v>3</v>
      </c>
      <c r="C115" s="36" t="s">
        <v>143</v>
      </c>
      <c r="D115" s="37" t="s">
        <v>373</v>
      </c>
      <c r="E115" s="35">
        <v>192.155</v>
      </c>
      <c r="F115" s="35">
        <v>249.71899999999999</v>
      </c>
      <c r="G115" s="35">
        <v>-66.623000000000005</v>
      </c>
      <c r="H115" s="38">
        <v>132.44784000000001</v>
      </c>
      <c r="I115" s="39">
        <f t="shared" si="4"/>
        <v>65.824840000000009</v>
      </c>
      <c r="J115" s="39">
        <f t="shared" si="3"/>
        <v>1.843</v>
      </c>
      <c r="K115" s="39">
        <f t="shared" si="5"/>
        <v>63.981840000000005</v>
      </c>
      <c r="L115" s="40" t="s">
        <v>28</v>
      </c>
      <c r="M115" s="40" t="s">
        <v>29</v>
      </c>
      <c r="N115" s="35"/>
      <c r="O115" s="35"/>
      <c r="P115" s="40" t="s">
        <v>30</v>
      </c>
      <c r="Q115" s="40" t="s">
        <v>34</v>
      </c>
      <c r="R115" s="35"/>
      <c r="S115" s="35"/>
      <c r="T115" s="40" t="s">
        <v>30</v>
      </c>
      <c r="U115" s="40" t="s">
        <v>32</v>
      </c>
      <c r="V115" s="35"/>
      <c r="W115" s="35"/>
      <c r="X115" s="35" t="s">
        <v>30</v>
      </c>
      <c r="Y115" s="35" t="s">
        <v>33</v>
      </c>
      <c r="Z115" s="35"/>
      <c r="AA115" s="35"/>
      <c r="AB115" s="40" t="s">
        <v>30</v>
      </c>
      <c r="AC115" s="40" t="s">
        <v>34</v>
      </c>
      <c r="AD115" s="35"/>
      <c r="AE115" s="35"/>
      <c r="AF115" s="40" t="s">
        <v>35</v>
      </c>
      <c r="AG115" s="40" t="s">
        <v>29</v>
      </c>
      <c r="AH115" s="35"/>
      <c r="AI115" s="35"/>
      <c r="AJ115" s="40" t="s">
        <v>36</v>
      </c>
      <c r="AK115" s="40" t="s">
        <v>37</v>
      </c>
      <c r="AL115" s="35"/>
      <c r="AM115" s="35"/>
      <c r="AN115" s="40" t="s">
        <v>38</v>
      </c>
      <c r="AO115" s="40" t="s">
        <v>39</v>
      </c>
      <c r="AP115" s="35"/>
      <c r="AQ115" s="35"/>
      <c r="AR115" s="40" t="s">
        <v>40</v>
      </c>
      <c r="AS115" s="40" t="s">
        <v>41</v>
      </c>
      <c r="AT115" s="35"/>
      <c r="AU115" s="35"/>
      <c r="AV115" s="35"/>
      <c r="AW115" s="35"/>
      <c r="AX115" s="35"/>
      <c r="AY115" s="35"/>
      <c r="AZ115" s="40" t="s">
        <v>42</v>
      </c>
      <c r="BA115" s="40" t="s">
        <v>39</v>
      </c>
      <c r="BB115" s="35"/>
      <c r="BC115" s="35"/>
      <c r="BD115" s="40" t="s">
        <v>42</v>
      </c>
      <c r="BE115" s="40" t="s">
        <v>33</v>
      </c>
      <c r="BF115" s="35"/>
      <c r="BG115" s="35"/>
      <c r="BH115" s="40" t="s">
        <v>42</v>
      </c>
      <c r="BI115" s="40" t="s">
        <v>39</v>
      </c>
      <c r="BJ115" s="35"/>
      <c r="BK115" s="41"/>
      <c r="BL115" s="40" t="s">
        <v>43</v>
      </c>
      <c r="BM115" s="40" t="s">
        <v>44</v>
      </c>
      <c r="BN115" s="35"/>
      <c r="BO115" s="35"/>
      <c r="BP115" s="40" t="s">
        <v>45</v>
      </c>
      <c r="BQ115" s="40" t="s">
        <v>44</v>
      </c>
      <c r="BR115" s="35"/>
      <c r="BS115" s="35"/>
      <c r="BT115" s="40" t="s">
        <v>46</v>
      </c>
      <c r="BU115" s="40" t="s">
        <v>47</v>
      </c>
      <c r="BV115" s="35"/>
      <c r="BW115" s="35"/>
      <c r="BX115" s="40" t="s">
        <v>46</v>
      </c>
      <c r="BY115" s="40" t="s">
        <v>41</v>
      </c>
      <c r="BZ115" s="35"/>
      <c r="CA115" s="35"/>
      <c r="CB115" s="40" t="s">
        <v>46</v>
      </c>
      <c r="CC115" s="40" t="s">
        <v>48</v>
      </c>
      <c r="CD115" s="35"/>
      <c r="CE115" s="35"/>
      <c r="CF115" s="40" t="s">
        <v>46</v>
      </c>
      <c r="CG115" s="40" t="s">
        <v>48</v>
      </c>
      <c r="CH115" s="35"/>
      <c r="CI115" s="35"/>
      <c r="CJ115" s="40" t="s">
        <v>46</v>
      </c>
      <c r="CK115" s="40" t="s">
        <v>39</v>
      </c>
      <c r="CL115" s="35"/>
      <c r="CM115" s="35"/>
      <c r="CN115" s="40" t="s">
        <v>49</v>
      </c>
      <c r="CO115" s="40" t="s">
        <v>39</v>
      </c>
      <c r="CP115" s="35"/>
      <c r="CQ115" s="35"/>
      <c r="CR115" s="40" t="s">
        <v>50</v>
      </c>
      <c r="CS115" s="40" t="s">
        <v>51</v>
      </c>
      <c r="CT115" s="35"/>
      <c r="CU115" s="35"/>
      <c r="CV115" s="40" t="s">
        <v>50</v>
      </c>
      <c r="CW115" s="40" t="s">
        <v>39</v>
      </c>
      <c r="CX115" s="35">
        <v>2</v>
      </c>
      <c r="CY115" s="35">
        <v>1.843</v>
      </c>
      <c r="CZ115" s="40" t="s">
        <v>50</v>
      </c>
      <c r="DA115" s="40" t="s">
        <v>39</v>
      </c>
      <c r="DB115" s="35"/>
      <c r="DC115" s="35"/>
      <c r="DD115" s="40" t="s">
        <v>59</v>
      </c>
      <c r="DE115" s="40" t="s">
        <v>60</v>
      </c>
      <c r="DF115" s="35"/>
      <c r="DG115" s="35"/>
      <c r="DH115" s="40" t="s">
        <v>52</v>
      </c>
      <c r="DI115" s="40" t="s">
        <v>53</v>
      </c>
      <c r="DJ115" s="35"/>
      <c r="DK115" s="35"/>
      <c r="DL115" s="40" t="s">
        <v>31</v>
      </c>
      <c r="DM115" s="41"/>
    </row>
    <row r="116" spans="1:118" s="42" customFormat="1" ht="15.75" customHeight="1" x14ac:dyDescent="0.25">
      <c r="A116" s="35">
        <v>115</v>
      </c>
      <c r="B116" s="35">
        <v>3</v>
      </c>
      <c r="C116" s="36" t="s">
        <v>144</v>
      </c>
      <c r="D116" s="37" t="s">
        <v>373</v>
      </c>
      <c r="E116" s="35">
        <v>-109.2</v>
      </c>
      <c r="F116" s="35">
        <v>0.748</v>
      </c>
      <c r="G116" s="35">
        <v>-109.94799999999999</v>
      </c>
      <c r="H116" s="38">
        <v>136.00800000000001</v>
      </c>
      <c r="I116" s="39">
        <f t="shared" si="4"/>
        <v>26.060000000000016</v>
      </c>
      <c r="J116" s="39">
        <f t="shared" si="3"/>
        <v>9.2140000000000004</v>
      </c>
      <c r="K116" s="39">
        <f t="shared" si="5"/>
        <v>16.846000000000018</v>
      </c>
      <c r="L116" s="40" t="s">
        <v>28</v>
      </c>
      <c r="M116" s="40" t="s">
        <v>29</v>
      </c>
      <c r="N116" s="35"/>
      <c r="O116" s="35"/>
      <c r="P116" s="40" t="s">
        <v>30</v>
      </c>
      <c r="Q116" s="40" t="s">
        <v>34</v>
      </c>
      <c r="R116" s="35"/>
      <c r="S116" s="35"/>
      <c r="T116" s="40" t="s">
        <v>30</v>
      </c>
      <c r="U116" s="40" t="s">
        <v>32</v>
      </c>
      <c r="V116" s="35"/>
      <c r="W116" s="35"/>
      <c r="X116" s="35" t="s">
        <v>30</v>
      </c>
      <c r="Y116" s="35" t="s">
        <v>33</v>
      </c>
      <c r="Z116" s="35"/>
      <c r="AA116" s="35"/>
      <c r="AB116" s="40" t="s">
        <v>30</v>
      </c>
      <c r="AC116" s="40" t="s">
        <v>34</v>
      </c>
      <c r="AD116" s="35"/>
      <c r="AE116" s="35"/>
      <c r="AF116" s="40" t="s">
        <v>35</v>
      </c>
      <c r="AG116" s="40" t="s">
        <v>29</v>
      </c>
      <c r="AH116" s="35"/>
      <c r="AI116" s="35"/>
      <c r="AJ116" s="40" t="s">
        <v>36</v>
      </c>
      <c r="AK116" s="40" t="s">
        <v>37</v>
      </c>
      <c r="AL116" s="35"/>
      <c r="AM116" s="35"/>
      <c r="AN116" s="40" t="s">
        <v>38</v>
      </c>
      <c r="AO116" s="40" t="s">
        <v>39</v>
      </c>
      <c r="AP116" s="35"/>
      <c r="AQ116" s="35"/>
      <c r="AR116" s="40" t="s">
        <v>40</v>
      </c>
      <c r="AS116" s="40" t="s">
        <v>41</v>
      </c>
      <c r="AT116" s="35"/>
      <c r="AU116" s="35"/>
      <c r="AV116" s="35"/>
      <c r="AW116" s="35"/>
      <c r="AX116" s="35"/>
      <c r="AY116" s="35"/>
      <c r="AZ116" s="40" t="s">
        <v>42</v>
      </c>
      <c r="BA116" s="40" t="s">
        <v>39</v>
      </c>
      <c r="BB116" s="35"/>
      <c r="BC116" s="35"/>
      <c r="BD116" s="40" t="s">
        <v>42</v>
      </c>
      <c r="BE116" s="40" t="s">
        <v>33</v>
      </c>
      <c r="BF116" s="35"/>
      <c r="BG116" s="35"/>
      <c r="BH116" s="40" t="s">
        <v>42</v>
      </c>
      <c r="BI116" s="40" t="s">
        <v>39</v>
      </c>
      <c r="BJ116" s="35"/>
      <c r="BK116" s="41"/>
      <c r="BL116" s="40" t="s">
        <v>43</v>
      </c>
      <c r="BM116" s="40" t="s">
        <v>44</v>
      </c>
      <c r="BN116" s="35"/>
      <c r="BO116" s="35"/>
      <c r="BP116" s="40" t="s">
        <v>45</v>
      </c>
      <c r="BQ116" s="40" t="s">
        <v>44</v>
      </c>
      <c r="BR116" s="35"/>
      <c r="BS116" s="35"/>
      <c r="BT116" s="40" t="s">
        <v>46</v>
      </c>
      <c r="BU116" s="40" t="s">
        <v>47</v>
      </c>
      <c r="BV116" s="35"/>
      <c r="BW116" s="35"/>
      <c r="BX116" s="40" t="s">
        <v>46</v>
      </c>
      <c r="BY116" s="40" t="s">
        <v>41</v>
      </c>
      <c r="BZ116" s="35"/>
      <c r="CA116" s="35"/>
      <c r="CB116" s="40" t="s">
        <v>46</v>
      </c>
      <c r="CC116" s="40" t="s">
        <v>48</v>
      </c>
      <c r="CD116" s="35"/>
      <c r="CE116" s="35"/>
      <c r="CF116" s="40" t="s">
        <v>46</v>
      </c>
      <c r="CG116" s="40" t="s">
        <v>48</v>
      </c>
      <c r="CH116" s="35"/>
      <c r="CI116" s="35"/>
      <c r="CJ116" s="40" t="s">
        <v>46</v>
      </c>
      <c r="CK116" s="40" t="s">
        <v>39</v>
      </c>
      <c r="CL116" s="35"/>
      <c r="CM116" s="35"/>
      <c r="CN116" s="40" t="s">
        <v>49</v>
      </c>
      <c r="CO116" s="40" t="s">
        <v>39</v>
      </c>
      <c r="CP116" s="35"/>
      <c r="CQ116" s="35"/>
      <c r="CR116" s="40" t="s">
        <v>50</v>
      </c>
      <c r="CS116" s="40" t="s">
        <v>51</v>
      </c>
      <c r="CT116" s="35"/>
      <c r="CU116" s="35"/>
      <c r="CV116" s="40" t="s">
        <v>50</v>
      </c>
      <c r="CW116" s="40" t="s">
        <v>39</v>
      </c>
      <c r="CX116" s="35">
        <v>10</v>
      </c>
      <c r="CY116" s="35">
        <v>9.2140000000000004</v>
      </c>
      <c r="CZ116" s="40" t="s">
        <v>50</v>
      </c>
      <c r="DA116" s="40" t="s">
        <v>39</v>
      </c>
      <c r="DB116" s="35"/>
      <c r="DC116" s="35"/>
      <c r="DD116" s="40" t="s">
        <v>59</v>
      </c>
      <c r="DE116" s="40" t="s">
        <v>60</v>
      </c>
      <c r="DF116" s="35"/>
      <c r="DG116" s="35"/>
      <c r="DH116" s="40" t="s">
        <v>52</v>
      </c>
      <c r="DI116" s="40" t="s">
        <v>53</v>
      </c>
      <c r="DJ116" s="35"/>
      <c r="DK116" s="35"/>
      <c r="DL116" s="40" t="s">
        <v>31</v>
      </c>
      <c r="DM116" s="41"/>
    </row>
    <row r="117" spans="1:118" s="12" customFormat="1" ht="15.75" customHeight="1" x14ac:dyDescent="0.25">
      <c r="A117" s="6">
        <v>116</v>
      </c>
      <c r="B117" s="6">
        <v>3</v>
      </c>
      <c r="C117" s="9" t="s">
        <v>408</v>
      </c>
      <c r="D117" s="8" t="s">
        <v>373</v>
      </c>
      <c r="E117" s="6">
        <v>82.38</v>
      </c>
      <c r="F117" s="6">
        <v>5.4720000000000004</v>
      </c>
      <c r="G117" s="6">
        <v>-52.280999999999999</v>
      </c>
      <c r="H117" s="10">
        <v>78.515879999999996</v>
      </c>
      <c r="I117" s="3">
        <f t="shared" si="4"/>
        <v>26.234879999999997</v>
      </c>
      <c r="J117" s="3">
        <f t="shared" si="3"/>
        <v>0</v>
      </c>
      <c r="K117" s="3">
        <f t="shared" si="5"/>
        <v>26.234879999999997</v>
      </c>
      <c r="L117" s="1" t="s">
        <v>28</v>
      </c>
      <c r="M117" s="1" t="s">
        <v>29</v>
      </c>
      <c r="N117" s="6"/>
      <c r="O117" s="6"/>
      <c r="P117" s="1" t="s">
        <v>30</v>
      </c>
      <c r="Q117" s="1" t="s">
        <v>34</v>
      </c>
      <c r="R117" s="6"/>
      <c r="S117" s="6"/>
      <c r="T117" s="1" t="s">
        <v>30</v>
      </c>
      <c r="U117" s="1" t="s">
        <v>32</v>
      </c>
      <c r="V117" s="6"/>
      <c r="W117" s="6"/>
      <c r="X117" s="6" t="s">
        <v>30</v>
      </c>
      <c r="Y117" s="6" t="s">
        <v>33</v>
      </c>
      <c r="Z117" s="6"/>
      <c r="AA117" s="6"/>
      <c r="AB117" s="1" t="s">
        <v>30</v>
      </c>
      <c r="AC117" s="1" t="s">
        <v>34</v>
      </c>
      <c r="AD117" s="6"/>
      <c r="AE117" s="6"/>
      <c r="AF117" s="1" t="s">
        <v>35</v>
      </c>
      <c r="AG117" s="1" t="s">
        <v>29</v>
      </c>
      <c r="AH117" s="6"/>
      <c r="AI117" s="6"/>
      <c r="AJ117" s="1" t="s">
        <v>36</v>
      </c>
      <c r="AK117" s="1" t="s">
        <v>37</v>
      </c>
      <c r="AL117" s="6"/>
      <c r="AM117" s="6"/>
      <c r="AN117" s="1" t="s">
        <v>38</v>
      </c>
      <c r="AO117" s="1" t="s">
        <v>39</v>
      </c>
      <c r="AP117" s="6"/>
      <c r="AQ117" s="6"/>
      <c r="AR117" s="1" t="s">
        <v>40</v>
      </c>
      <c r="AS117" s="1" t="s">
        <v>41</v>
      </c>
      <c r="AT117" s="6"/>
      <c r="AU117" s="6"/>
      <c r="AV117" s="6"/>
      <c r="AW117" s="6"/>
      <c r="AX117" s="6"/>
      <c r="AY117" s="6"/>
      <c r="AZ117" s="1" t="s">
        <v>42</v>
      </c>
      <c r="BA117" s="1" t="s">
        <v>39</v>
      </c>
      <c r="BB117" s="6"/>
      <c r="BC117" s="6"/>
      <c r="BD117" s="1" t="s">
        <v>42</v>
      </c>
      <c r="BE117" s="1" t="s">
        <v>33</v>
      </c>
      <c r="BF117" s="6"/>
      <c r="BG117" s="6"/>
      <c r="BH117" s="1" t="s">
        <v>42</v>
      </c>
      <c r="BI117" s="1" t="s">
        <v>39</v>
      </c>
      <c r="BJ117" s="6"/>
      <c r="BK117" s="11"/>
      <c r="BL117" s="1" t="s">
        <v>43</v>
      </c>
      <c r="BM117" s="1" t="s">
        <v>44</v>
      </c>
      <c r="BN117" s="6"/>
      <c r="BO117" s="6"/>
      <c r="BP117" s="1" t="s">
        <v>45</v>
      </c>
      <c r="BQ117" s="1" t="s">
        <v>44</v>
      </c>
      <c r="BR117" s="6"/>
      <c r="BS117" s="6"/>
      <c r="BT117" s="1" t="s">
        <v>46</v>
      </c>
      <c r="BU117" s="1" t="s">
        <v>47</v>
      </c>
      <c r="BV117" s="6"/>
      <c r="BW117" s="6"/>
      <c r="BX117" s="1" t="s">
        <v>46</v>
      </c>
      <c r="BY117" s="1" t="s">
        <v>41</v>
      </c>
      <c r="BZ117" s="6"/>
      <c r="CA117" s="6"/>
      <c r="CB117" s="1" t="s">
        <v>46</v>
      </c>
      <c r="CC117" s="1" t="s">
        <v>48</v>
      </c>
      <c r="CD117" s="6"/>
      <c r="CE117" s="6"/>
      <c r="CF117" s="1" t="s">
        <v>46</v>
      </c>
      <c r="CG117" s="1" t="s">
        <v>48</v>
      </c>
      <c r="CH117" s="6"/>
      <c r="CI117" s="6"/>
      <c r="CJ117" s="1" t="s">
        <v>46</v>
      </c>
      <c r="CK117" s="1" t="s">
        <v>39</v>
      </c>
      <c r="CL117" s="6"/>
      <c r="CM117" s="6"/>
      <c r="CN117" s="1" t="s">
        <v>49</v>
      </c>
      <c r="CO117" s="1" t="s">
        <v>39</v>
      </c>
      <c r="CP117" s="6"/>
      <c r="CQ117" s="6"/>
      <c r="CR117" s="1" t="s">
        <v>50</v>
      </c>
      <c r="CS117" s="1" t="s">
        <v>51</v>
      </c>
      <c r="CT117" s="6"/>
      <c r="CU117" s="6"/>
      <c r="CV117" s="1" t="s">
        <v>50</v>
      </c>
      <c r="CW117" s="1" t="s">
        <v>39</v>
      </c>
      <c r="CX117" s="6"/>
      <c r="CY117" s="6"/>
      <c r="CZ117" s="1" t="s">
        <v>50</v>
      </c>
      <c r="DA117" s="1" t="s">
        <v>39</v>
      </c>
      <c r="DB117" s="6"/>
      <c r="DC117" s="6"/>
      <c r="DD117" s="1" t="s">
        <v>59</v>
      </c>
      <c r="DE117" s="1" t="s">
        <v>60</v>
      </c>
      <c r="DF117" s="6"/>
      <c r="DG117" s="6"/>
      <c r="DH117" s="1" t="s">
        <v>52</v>
      </c>
      <c r="DI117" s="1" t="s">
        <v>53</v>
      </c>
      <c r="DJ117" s="6"/>
      <c r="DK117" s="6"/>
      <c r="DL117" s="1" t="s">
        <v>31</v>
      </c>
      <c r="DM117" s="11"/>
    </row>
    <row r="118" spans="1:118" s="12" customFormat="1" ht="15.75" customHeight="1" x14ac:dyDescent="0.25">
      <c r="A118" s="6">
        <v>117</v>
      </c>
      <c r="B118" s="6">
        <v>3</v>
      </c>
      <c r="C118" s="9" t="s">
        <v>409</v>
      </c>
      <c r="D118" s="8" t="s">
        <v>373</v>
      </c>
      <c r="E118" s="6">
        <v>71.444999999999993</v>
      </c>
      <c r="F118" s="6">
        <v>2.9710000000000001</v>
      </c>
      <c r="G118" s="6">
        <v>68.474000000000004</v>
      </c>
      <c r="H118" s="10">
        <v>68.344440000000006</v>
      </c>
      <c r="I118" s="3">
        <f t="shared" si="4"/>
        <v>136.81844000000001</v>
      </c>
      <c r="J118" s="3">
        <f t="shared" si="3"/>
        <v>0</v>
      </c>
      <c r="K118" s="3">
        <f t="shared" si="5"/>
        <v>136.81844000000001</v>
      </c>
      <c r="L118" s="1" t="s">
        <v>28</v>
      </c>
      <c r="M118" s="1" t="s">
        <v>29</v>
      </c>
      <c r="N118" s="6"/>
      <c r="O118" s="6"/>
      <c r="P118" s="1" t="s">
        <v>30</v>
      </c>
      <c r="Q118" s="1" t="s">
        <v>34</v>
      </c>
      <c r="R118" s="6"/>
      <c r="S118" s="6"/>
      <c r="T118" s="1" t="s">
        <v>30</v>
      </c>
      <c r="U118" s="1" t="s">
        <v>32</v>
      </c>
      <c r="V118" s="6"/>
      <c r="W118" s="6"/>
      <c r="X118" s="6" t="s">
        <v>30</v>
      </c>
      <c r="Y118" s="6" t="s">
        <v>33</v>
      </c>
      <c r="Z118" s="6"/>
      <c r="AA118" s="6"/>
      <c r="AB118" s="1" t="s">
        <v>30</v>
      </c>
      <c r="AC118" s="1" t="s">
        <v>34</v>
      </c>
      <c r="AD118" s="6"/>
      <c r="AE118" s="6"/>
      <c r="AF118" s="1" t="s">
        <v>35</v>
      </c>
      <c r="AG118" s="1" t="s">
        <v>29</v>
      </c>
      <c r="AH118" s="6"/>
      <c r="AI118" s="6"/>
      <c r="AJ118" s="1" t="s">
        <v>36</v>
      </c>
      <c r="AK118" s="1" t="s">
        <v>37</v>
      </c>
      <c r="AL118" s="6"/>
      <c r="AM118" s="6"/>
      <c r="AN118" s="1" t="s">
        <v>38</v>
      </c>
      <c r="AO118" s="1" t="s">
        <v>39</v>
      </c>
      <c r="AP118" s="6"/>
      <c r="AQ118" s="6"/>
      <c r="AR118" s="1" t="s">
        <v>40</v>
      </c>
      <c r="AS118" s="1" t="s">
        <v>41</v>
      </c>
      <c r="AT118" s="6"/>
      <c r="AU118" s="6"/>
      <c r="AV118" s="6"/>
      <c r="AW118" s="6"/>
      <c r="AX118" s="6"/>
      <c r="AY118" s="6"/>
      <c r="AZ118" s="1" t="s">
        <v>42</v>
      </c>
      <c r="BA118" s="1" t="s">
        <v>39</v>
      </c>
      <c r="BB118" s="6"/>
      <c r="BC118" s="6"/>
      <c r="BD118" s="1" t="s">
        <v>42</v>
      </c>
      <c r="BE118" s="1" t="s">
        <v>33</v>
      </c>
      <c r="BF118" s="6"/>
      <c r="BG118" s="6"/>
      <c r="BH118" s="1" t="s">
        <v>42</v>
      </c>
      <c r="BI118" s="1" t="s">
        <v>39</v>
      </c>
      <c r="BJ118" s="6"/>
      <c r="BK118" s="11"/>
      <c r="BL118" s="1" t="s">
        <v>43</v>
      </c>
      <c r="BM118" s="1" t="s">
        <v>44</v>
      </c>
      <c r="BN118" s="6"/>
      <c r="BO118" s="6"/>
      <c r="BP118" s="1" t="s">
        <v>45</v>
      </c>
      <c r="BQ118" s="1" t="s">
        <v>44</v>
      </c>
      <c r="BR118" s="6"/>
      <c r="BS118" s="6"/>
      <c r="BT118" s="1" t="s">
        <v>46</v>
      </c>
      <c r="BU118" s="1" t="s">
        <v>47</v>
      </c>
      <c r="BV118" s="6"/>
      <c r="BW118" s="6"/>
      <c r="BX118" s="1" t="s">
        <v>46</v>
      </c>
      <c r="BY118" s="1" t="s">
        <v>41</v>
      </c>
      <c r="BZ118" s="6"/>
      <c r="CA118" s="6"/>
      <c r="CB118" s="1" t="s">
        <v>46</v>
      </c>
      <c r="CC118" s="1" t="s">
        <v>48</v>
      </c>
      <c r="CD118" s="6"/>
      <c r="CE118" s="6"/>
      <c r="CF118" s="1" t="s">
        <v>46</v>
      </c>
      <c r="CG118" s="1" t="s">
        <v>48</v>
      </c>
      <c r="CH118" s="6"/>
      <c r="CI118" s="6"/>
      <c r="CJ118" s="1" t="s">
        <v>46</v>
      </c>
      <c r="CK118" s="1" t="s">
        <v>39</v>
      </c>
      <c r="CL118" s="6"/>
      <c r="CM118" s="6"/>
      <c r="CN118" s="1" t="s">
        <v>49</v>
      </c>
      <c r="CO118" s="1" t="s">
        <v>39</v>
      </c>
      <c r="CP118" s="6"/>
      <c r="CQ118" s="6"/>
      <c r="CR118" s="1" t="s">
        <v>50</v>
      </c>
      <c r="CS118" s="1" t="s">
        <v>51</v>
      </c>
      <c r="CT118" s="6"/>
      <c r="CU118" s="6"/>
      <c r="CV118" s="1" t="s">
        <v>50</v>
      </c>
      <c r="CW118" s="1" t="s">
        <v>39</v>
      </c>
      <c r="CX118" s="6"/>
      <c r="CY118" s="6"/>
      <c r="CZ118" s="1" t="s">
        <v>50</v>
      </c>
      <c r="DA118" s="1" t="s">
        <v>39</v>
      </c>
      <c r="DB118" s="6"/>
      <c r="DC118" s="6"/>
      <c r="DD118" s="1" t="s">
        <v>59</v>
      </c>
      <c r="DE118" s="1" t="s">
        <v>60</v>
      </c>
      <c r="DF118" s="6"/>
      <c r="DG118" s="6"/>
      <c r="DH118" s="1" t="s">
        <v>52</v>
      </c>
      <c r="DI118" s="1" t="s">
        <v>53</v>
      </c>
      <c r="DJ118" s="6"/>
      <c r="DK118" s="6"/>
      <c r="DL118" s="1" t="s">
        <v>31</v>
      </c>
      <c r="DM118" s="11"/>
    </row>
    <row r="119" spans="1:118" s="12" customFormat="1" ht="15.75" customHeight="1" x14ac:dyDescent="0.25">
      <c r="A119" s="6">
        <v>118</v>
      </c>
      <c r="B119" s="6">
        <v>3</v>
      </c>
      <c r="C119" s="9" t="s">
        <v>145</v>
      </c>
      <c r="D119" s="8" t="s">
        <v>373</v>
      </c>
      <c r="E119" s="6">
        <v>192.63499999999999</v>
      </c>
      <c r="F119" s="6">
        <v>56.296999999999997</v>
      </c>
      <c r="G119" s="6">
        <v>111.70099999999999</v>
      </c>
      <c r="H119" s="10">
        <v>95.368560000000002</v>
      </c>
      <c r="I119" s="3">
        <f t="shared" si="4"/>
        <v>207.06956</v>
      </c>
      <c r="J119" s="3">
        <f t="shared" si="3"/>
        <v>0</v>
      </c>
      <c r="K119" s="3">
        <f t="shared" si="5"/>
        <v>207.06956</v>
      </c>
      <c r="L119" s="1" t="s">
        <v>28</v>
      </c>
      <c r="M119" s="1" t="s">
        <v>29</v>
      </c>
      <c r="N119" s="6"/>
      <c r="O119" s="6"/>
      <c r="P119" s="1" t="s">
        <v>30</v>
      </c>
      <c r="Q119" s="1" t="s">
        <v>34</v>
      </c>
      <c r="R119" s="6"/>
      <c r="S119" s="6"/>
      <c r="T119" s="1" t="s">
        <v>30</v>
      </c>
      <c r="U119" s="1" t="s">
        <v>32</v>
      </c>
      <c r="V119" s="6"/>
      <c r="W119" s="6"/>
      <c r="X119" s="6" t="s">
        <v>30</v>
      </c>
      <c r="Y119" s="6" t="s">
        <v>33</v>
      </c>
      <c r="Z119" s="6"/>
      <c r="AA119" s="6"/>
      <c r="AB119" s="1" t="s">
        <v>30</v>
      </c>
      <c r="AC119" s="1" t="s">
        <v>34</v>
      </c>
      <c r="AD119" s="6"/>
      <c r="AE119" s="6"/>
      <c r="AF119" s="1" t="s">
        <v>35</v>
      </c>
      <c r="AG119" s="1" t="s">
        <v>29</v>
      </c>
      <c r="AH119" s="6"/>
      <c r="AI119" s="6"/>
      <c r="AJ119" s="1" t="s">
        <v>36</v>
      </c>
      <c r="AK119" s="1" t="s">
        <v>37</v>
      </c>
      <c r="AL119" s="6"/>
      <c r="AM119" s="6"/>
      <c r="AN119" s="1" t="s">
        <v>38</v>
      </c>
      <c r="AO119" s="1" t="s">
        <v>39</v>
      </c>
      <c r="AP119" s="6"/>
      <c r="AQ119" s="6"/>
      <c r="AR119" s="1" t="s">
        <v>40</v>
      </c>
      <c r="AS119" s="1" t="s">
        <v>41</v>
      </c>
      <c r="AT119" s="6"/>
      <c r="AU119" s="6"/>
      <c r="AV119" s="6"/>
      <c r="AW119" s="6"/>
      <c r="AX119" s="6"/>
      <c r="AY119" s="6"/>
      <c r="AZ119" s="1" t="s">
        <v>42</v>
      </c>
      <c r="BA119" s="1" t="s">
        <v>39</v>
      </c>
      <c r="BB119" s="6"/>
      <c r="BC119" s="6"/>
      <c r="BD119" s="1" t="s">
        <v>42</v>
      </c>
      <c r="BE119" s="1" t="s">
        <v>33</v>
      </c>
      <c r="BF119" s="6"/>
      <c r="BG119" s="6"/>
      <c r="BH119" s="1" t="s">
        <v>42</v>
      </c>
      <c r="BI119" s="1" t="s">
        <v>39</v>
      </c>
      <c r="BJ119" s="6"/>
      <c r="BK119" s="11"/>
      <c r="BL119" s="1" t="s">
        <v>43</v>
      </c>
      <c r="BM119" s="1" t="s">
        <v>44</v>
      </c>
      <c r="BN119" s="6"/>
      <c r="BO119" s="6"/>
      <c r="BP119" s="1" t="s">
        <v>45</v>
      </c>
      <c r="BQ119" s="1" t="s">
        <v>44</v>
      </c>
      <c r="BR119" s="6"/>
      <c r="BS119" s="6"/>
      <c r="BT119" s="1" t="s">
        <v>46</v>
      </c>
      <c r="BU119" s="1" t="s">
        <v>47</v>
      </c>
      <c r="BV119" s="6"/>
      <c r="BW119" s="6"/>
      <c r="BX119" s="1" t="s">
        <v>46</v>
      </c>
      <c r="BY119" s="1" t="s">
        <v>41</v>
      </c>
      <c r="BZ119" s="6"/>
      <c r="CA119" s="6"/>
      <c r="CB119" s="1" t="s">
        <v>46</v>
      </c>
      <c r="CC119" s="1" t="s">
        <v>48</v>
      </c>
      <c r="CD119" s="6"/>
      <c r="CE119" s="6"/>
      <c r="CF119" s="1" t="s">
        <v>46</v>
      </c>
      <c r="CG119" s="1" t="s">
        <v>48</v>
      </c>
      <c r="CH119" s="6"/>
      <c r="CI119" s="6"/>
      <c r="CJ119" s="1" t="s">
        <v>46</v>
      </c>
      <c r="CK119" s="1" t="s">
        <v>39</v>
      </c>
      <c r="CL119" s="6"/>
      <c r="CM119" s="6"/>
      <c r="CN119" s="1" t="s">
        <v>49</v>
      </c>
      <c r="CO119" s="1" t="s">
        <v>39</v>
      </c>
      <c r="CP119" s="6"/>
      <c r="CQ119" s="6"/>
      <c r="CR119" s="1" t="s">
        <v>50</v>
      </c>
      <c r="CS119" s="1" t="s">
        <v>51</v>
      </c>
      <c r="CT119" s="6"/>
      <c r="CU119" s="6"/>
      <c r="CV119" s="1" t="s">
        <v>50</v>
      </c>
      <c r="CW119" s="1" t="s">
        <v>39</v>
      </c>
      <c r="CX119" s="6"/>
      <c r="CY119" s="6"/>
      <c r="CZ119" s="1" t="s">
        <v>50</v>
      </c>
      <c r="DA119" s="1" t="s">
        <v>39</v>
      </c>
      <c r="DB119" s="6"/>
      <c r="DC119" s="6"/>
      <c r="DD119" s="1" t="s">
        <v>59</v>
      </c>
      <c r="DE119" s="1" t="s">
        <v>60</v>
      </c>
      <c r="DF119" s="6"/>
      <c r="DG119" s="6"/>
      <c r="DH119" s="1" t="s">
        <v>52</v>
      </c>
      <c r="DI119" s="1" t="s">
        <v>53</v>
      </c>
      <c r="DJ119" s="6"/>
      <c r="DK119" s="6"/>
      <c r="DL119" s="1" t="s">
        <v>31</v>
      </c>
      <c r="DM119" s="11"/>
    </row>
    <row r="120" spans="1:118" s="12" customFormat="1" ht="15.75" customHeight="1" x14ac:dyDescent="0.25">
      <c r="A120" s="6">
        <v>119</v>
      </c>
      <c r="B120" s="6">
        <v>3</v>
      </c>
      <c r="C120" s="9" t="s">
        <v>146</v>
      </c>
      <c r="D120" s="8" t="s">
        <v>373</v>
      </c>
      <c r="E120" s="6">
        <v>456.4</v>
      </c>
      <c r="F120" s="6">
        <v>14.526</v>
      </c>
      <c r="G120" s="6">
        <v>373.32</v>
      </c>
      <c r="H120" s="10">
        <v>426.76355999999998</v>
      </c>
      <c r="I120" s="3">
        <f t="shared" si="4"/>
        <v>800.08356000000003</v>
      </c>
      <c r="J120" s="3">
        <f t="shared" si="3"/>
        <v>0</v>
      </c>
      <c r="K120" s="3">
        <f t="shared" si="5"/>
        <v>800.08356000000003</v>
      </c>
      <c r="L120" s="1" t="s">
        <v>28</v>
      </c>
      <c r="M120" s="1" t="s">
        <v>29</v>
      </c>
      <c r="N120" s="6"/>
      <c r="O120" s="6"/>
      <c r="P120" s="1" t="s">
        <v>30</v>
      </c>
      <c r="Q120" s="1" t="s">
        <v>34</v>
      </c>
      <c r="R120" s="6"/>
      <c r="S120" s="6"/>
      <c r="T120" s="1" t="s">
        <v>30</v>
      </c>
      <c r="U120" s="1" t="s">
        <v>32</v>
      </c>
      <c r="V120" s="6"/>
      <c r="W120" s="6"/>
      <c r="X120" s="6" t="s">
        <v>30</v>
      </c>
      <c r="Y120" s="6" t="s">
        <v>33</v>
      </c>
      <c r="Z120" s="6"/>
      <c r="AA120" s="6"/>
      <c r="AB120" s="1" t="s">
        <v>30</v>
      </c>
      <c r="AC120" s="1" t="s">
        <v>34</v>
      </c>
      <c r="AD120" s="6"/>
      <c r="AE120" s="6"/>
      <c r="AF120" s="1" t="s">
        <v>35</v>
      </c>
      <c r="AG120" s="1" t="s">
        <v>29</v>
      </c>
      <c r="AH120" s="6"/>
      <c r="AI120" s="6"/>
      <c r="AJ120" s="1" t="s">
        <v>36</v>
      </c>
      <c r="AK120" s="1" t="s">
        <v>37</v>
      </c>
      <c r="AL120" s="6"/>
      <c r="AM120" s="6"/>
      <c r="AN120" s="1" t="s">
        <v>38</v>
      </c>
      <c r="AO120" s="1" t="s">
        <v>39</v>
      </c>
      <c r="AP120" s="6"/>
      <c r="AQ120" s="6"/>
      <c r="AR120" s="1" t="s">
        <v>40</v>
      </c>
      <c r="AS120" s="1" t="s">
        <v>41</v>
      </c>
      <c r="AT120" s="6"/>
      <c r="AU120" s="6"/>
      <c r="AV120" s="6"/>
      <c r="AW120" s="6"/>
      <c r="AX120" s="6"/>
      <c r="AY120" s="6"/>
      <c r="AZ120" s="1" t="s">
        <v>42</v>
      </c>
      <c r="BA120" s="1" t="s">
        <v>39</v>
      </c>
      <c r="BB120" s="6"/>
      <c r="BC120" s="6"/>
      <c r="BD120" s="1" t="s">
        <v>42</v>
      </c>
      <c r="BE120" s="1" t="s">
        <v>33</v>
      </c>
      <c r="BF120" s="6"/>
      <c r="BG120" s="6"/>
      <c r="BH120" s="1" t="s">
        <v>42</v>
      </c>
      <c r="BI120" s="1" t="s">
        <v>39</v>
      </c>
      <c r="BJ120" s="6"/>
      <c r="BK120" s="11"/>
      <c r="BL120" s="1" t="s">
        <v>43</v>
      </c>
      <c r="BM120" s="1" t="s">
        <v>44</v>
      </c>
      <c r="BN120" s="6"/>
      <c r="BO120" s="6"/>
      <c r="BP120" s="1" t="s">
        <v>45</v>
      </c>
      <c r="BQ120" s="1" t="s">
        <v>44</v>
      </c>
      <c r="BR120" s="6"/>
      <c r="BS120" s="6"/>
      <c r="BT120" s="1" t="s">
        <v>46</v>
      </c>
      <c r="BU120" s="1" t="s">
        <v>47</v>
      </c>
      <c r="BV120" s="6"/>
      <c r="BW120" s="6"/>
      <c r="BX120" s="1" t="s">
        <v>46</v>
      </c>
      <c r="BY120" s="1" t="s">
        <v>41</v>
      </c>
      <c r="BZ120" s="6"/>
      <c r="CA120" s="6"/>
      <c r="CB120" s="1" t="s">
        <v>46</v>
      </c>
      <c r="CC120" s="1" t="s">
        <v>48</v>
      </c>
      <c r="CD120" s="6"/>
      <c r="CE120" s="6"/>
      <c r="CF120" s="1" t="s">
        <v>46</v>
      </c>
      <c r="CG120" s="1" t="s">
        <v>48</v>
      </c>
      <c r="CH120" s="6"/>
      <c r="CI120" s="6"/>
      <c r="CJ120" s="1" t="s">
        <v>46</v>
      </c>
      <c r="CK120" s="1" t="s">
        <v>39</v>
      </c>
      <c r="CL120" s="6"/>
      <c r="CM120" s="6"/>
      <c r="CN120" s="1" t="s">
        <v>49</v>
      </c>
      <c r="CO120" s="1" t="s">
        <v>39</v>
      </c>
      <c r="CP120" s="6"/>
      <c r="CQ120" s="6"/>
      <c r="CR120" s="1" t="s">
        <v>50</v>
      </c>
      <c r="CS120" s="1" t="s">
        <v>51</v>
      </c>
      <c r="CT120" s="6"/>
      <c r="CU120" s="6"/>
      <c r="CV120" s="1" t="s">
        <v>50</v>
      </c>
      <c r="CW120" s="1" t="s">
        <v>39</v>
      </c>
      <c r="CX120" s="6"/>
      <c r="CY120" s="6"/>
      <c r="CZ120" s="1" t="s">
        <v>50</v>
      </c>
      <c r="DA120" s="1" t="s">
        <v>39</v>
      </c>
      <c r="DB120" s="6"/>
      <c r="DC120" s="6"/>
      <c r="DD120" s="1" t="s">
        <v>59</v>
      </c>
      <c r="DE120" s="1" t="s">
        <v>60</v>
      </c>
      <c r="DF120" s="6"/>
      <c r="DG120" s="6"/>
      <c r="DH120" s="1" t="s">
        <v>52</v>
      </c>
      <c r="DI120" s="1" t="s">
        <v>53</v>
      </c>
      <c r="DJ120" s="6"/>
      <c r="DK120" s="6"/>
      <c r="DL120" s="1" t="s">
        <v>31</v>
      </c>
      <c r="DM120" s="11"/>
    </row>
    <row r="121" spans="1:118" s="12" customFormat="1" ht="15.75" customHeight="1" x14ac:dyDescent="0.25">
      <c r="A121" s="6">
        <v>120</v>
      </c>
      <c r="B121" s="6">
        <v>1</v>
      </c>
      <c r="C121" s="9" t="s">
        <v>147</v>
      </c>
      <c r="D121" s="8" t="s">
        <v>373</v>
      </c>
      <c r="E121" s="6">
        <v>234.64599999999999</v>
      </c>
      <c r="F121" s="6">
        <v>186.767</v>
      </c>
      <c r="G121" s="6">
        <v>47.878999999999998</v>
      </c>
      <c r="H121" s="10">
        <v>64.800359999999998</v>
      </c>
      <c r="I121" s="3">
        <f t="shared" si="4"/>
        <v>112.67936</v>
      </c>
      <c r="J121" s="3">
        <f t="shared" si="3"/>
        <v>0</v>
      </c>
      <c r="K121" s="3">
        <f t="shared" si="5"/>
        <v>112.67936</v>
      </c>
      <c r="L121" s="1" t="s">
        <v>28</v>
      </c>
      <c r="M121" s="1" t="s">
        <v>29</v>
      </c>
      <c r="N121" s="6"/>
      <c r="O121" s="6"/>
      <c r="P121" s="1" t="s">
        <v>30</v>
      </c>
      <c r="Q121" s="1" t="s">
        <v>34</v>
      </c>
      <c r="R121" s="6"/>
      <c r="S121" s="6"/>
      <c r="T121" s="1" t="s">
        <v>30</v>
      </c>
      <c r="U121" s="1" t="s">
        <v>32</v>
      </c>
      <c r="V121" s="6"/>
      <c r="W121" s="6"/>
      <c r="X121" s="6" t="s">
        <v>30</v>
      </c>
      <c r="Y121" s="6" t="s">
        <v>33</v>
      </c>
      <c r="Z121" s="6"/>
      <c r="AA121" s="6"/>
      <c r="AB121" s="1" t="s">
        <v>30</v>
      </c>
      <c r="AC121" s="1" t="s">
        <v>34</v>
      </c>
      <c r="AD121" s="6"/>
      <c r="AE121" s="6"/>
      <c r="AF121" s="1" t="s">
        <v>35</v>
      </c>
      <c r="AG121" s="1" t="s">
        <v>29</v>
      </c>
      <c r="AH121" s="6"/>
      <c r="AI121" s="6"/>
      <c r="AJ121" s="1" t="s">
        <v>36</v>
      </c>
      <c r="AK121" s="1" t="s">
        <v>37</v>
      </c>
      <c r="AL121" s="6"/>
      <c r="AM121" s="6"/>
      <c r="AN121" s="1" t="s">
        <v>38</v>
      </c>
      <c r="AO121" s="1" t="s">
        <v>39</v>
      </c>
      <c r="AP121" s="6"/>
      <c r="AQ121" s="6"/>
      <c r="AR121" s="1" t="s">
        <v>40</v>
      </c>
      <c r="AS121" s="1" t="s">
        <v>41</v>
      </c>
      <c r="AT121" s="6"/>
      <c r="AU121" s="6"/>
      <c r="AV121" s="6"/>
      <c r="AW121" s="6"/>
      <c r="AX121" s="6"/>
      <c r="AY121" s="6"/>
      <c r="AZ121" s="1" t="s">
        <v>42</v>
      </c>
      <c r="BA121" s="1" t="s">
        <v>39</v>
      </c>
      <c r="BB121" s="6"/>
      <c r="BC121" s="6"/>
      <c r="BD121" s="1" t="s">
        <v>42</v>
      </c>
      <c r="BE121" s="1" t="s">
        <v>33</v>
      </c>
      <c r="BF121" s="6"/>
      <c r="BG121" s="6"/>
      <c r="BH121" s="1" t="s">
        <v>42</v>
      </c>
      <c r="BI121" s="1" t="s">
        <v>39</v>
      </c>
      <c r="BJ121" s="6"/>
      <c r="BK121" s="11"/>
      <c r="BL121" s="1" t="s">
        <v>43</v>
      </c>
      <c r="BM121" s="1" t="s">
        <v>44</v>
      </c>
      <c r="BN121" s="6"/>
      <c r="BO121" s="6"/>
      <c r="BP121" s="1" t="s">
        <v>45</v>
      </c>
      <c r="BQ121" s="1" t="s">
        <v>44</v>
      </c>
      <c r="BR121" s="6"/>
      <c r="BS121" s="6"/>
      <c r="BT121" s="1" t="s">
        <v>46</v>
      </c>
      <c r="BU121" s="1" t="s">
        <v>47</v>
      </c>
      <c r="BV121" s="6"/>
      <c r="BW121" s="6"/>
      <c r="BX121" s="1" t="s">
        <v>46</v>
      </c>
      <c r="BY121" s="1" t="s">
        <v>41</v>
      </c>
      <c r="BZ121" s="6"/>
      <c r="CA121" s="6"/>
      <c r="CB121" s="1" t="s">
        <v>46</v>
      </c>
      <c r="CC121" s="1" t="s">
        <v>48</v>
      </c>
      <c r="CD121" s="6"/>
      <c r="CE121" s="6"/>
      <c r="CF121" s="1" t="s">
        <v>46</v>
      </c>
      <c r="CG121" s="1" t="s">
        <v>48</v>
      </c>
      <c r="CH121" s="6"/>
      <c r="CI121" s="6"/>
      <c r="CJ121" s="1" t="s">
        <v>46</v>
      </c>
      <c r="CK121" s="1" t="s">
        <v>39</v>
      </c>
      <c r="CL121" s="6"/>
      <c r="CM121" s="6"/>
      <c r="CN121" s="1" t="s">
        <v>49</v>
      </c>
      <c r="CO121" s="1" t="s">
        <v>39</v>
      </c>
      <c r="CP121" s="6"/>
      <c r="CQ121" s="6"/>
      <c r="CR121" s="1" t="s">
        <v>50</v>
      </c>
      <c r="CS121" s="1" t="s">
        <v>51</v>
      </c>
      <c r="CT121" s="6"/>
      <c r="CU121" s="6"/>
      <c r="CV121" s="1" t="s">
        <v>50</v>
      </c>
      <c r="CW121" s="1" t="s">
        <v>39</v>
      </c>
      <c r="CX121" s="6"/>
      <c r="CY121" s="6"/>
      <c r="CZ121" s="1" t="s">
        <v>50</v>
      </c>
      <c r="DA121" s="1" t="s">
        <v>39</v>
      </c>
      <c r="DB121" s="6"/>
      <c r="DC121" s="6"/>
      <c r="DD121" s="1" t="s">
        <v>59</v>
      </c>
      <c r="DE121" s="1" t="s">
        <v>60</v>
      </c>
      <c r="DF121" s="6"/>
      <c r="DG121" s="6"/>
      <c r="DH121" s="1" t="s">
        <v>52</v>
      </c>
      <c r="DI121" s="1" t="s">
        <v>53</v>
      </c>
      <c r="DJ121" s="6"/>
      <c r="DK121" s="6"/>
      <c r="DL121" s="1" t="s">
        <v>31</v>
      </c>
      <c r="DM121" s="11"/>
    </row>
    <row r="122" spans="1:118" s="12" customFormat="1" ht="15.75" customHeight="1" x14ac:dyDescent="0.25">
      <c r="A122" s="6">
        <v>121</v>
      </c>
      <c r="B122" s="6">
        <v>1</v>
      </c>
      <c r="C122" s="9" t="s">
        <v>148</v>
      </c>
      <c r="D122" s="8" t="s">
        <v>373</v>
      </c>
      <c r="E122" s="6">
        <v>179.774</v>
      </c>
      <c r="F122" s="6">
        <v>0</v>
      </c>
      <c r="G122" s="6">
        <v>179.774</v>
      </c>
      <c r="H122" s="10">
        <v>156.21348</v>
      </c>
      <c r="I122" s="3">
        <f t="shared" si="4"/>
        <v>335.98748000000001</v>
      </c>
      <c r="J122" s="3">
        <f t="shared" si="3"/>
        <v>0</v>
      </c>
      <c r="K122" s="3">
        <f t="shared" si="5"/>
        <v>335.98748000000001</v>
      </c>
      <c r="L122" s="1" t="s">
        <v>28</v>
      </c>
      <c r="M122" s="1" t="s">
        <v>29</v>
      </c>
      <c r="N122" s="6"/>
      <c r="O122" s="6"/>
      <c r="P122" s="1" t="s">
        <v>30</v>
      </c>
      <c r="Q122" s="1" t="s">
        <v>34</v>
      </c>
      <c r="R122" s="6"/>
      <c r="S122" s="6"/>
      <c r="T122" s="1" t="s">
        <v>30</v>
      </c>
      <c r="U122" s="1" t="s">
        <v>32</v>
      </c>
      <c r="V122" s="6"/>
      <c r="W122" s="6"/>
      <c r="X122" s="6" t="s">
        <v>30</v>
      </c>
      <c r="Y122" s="6" t="s">
        <v>33</v>
      </c>
      <c r="Z122" s="6"/>
      <c r="AA122" s="6"/>
      <c r="AB122" s="1" t="s">
        <v>30</v>
      </c>
      <c r="AC122" s="1" t="s">
        <v>34</v>
      </c>
      <c r="AD122" s="6"/>
      <c r="AE122" s="6"/>
      <c r="AF122" s="1" t="s">
        <v>35</v>
      </c>
      <c r="AG122" s="1" t="s">
        <v>29</v>
      </c>
      <c r="AH122" s="6"/>
      <c r="AI122" s="6"/>
      <c r="AJ122" s="1" t="s">
        <v>36</v>
      </c>
      <c r="AK122" s="1" t="s">
        <v>37</v>
      </c>
      <c r="AL122" s="6"/>
      <c r="AM122" s="6"/>
      <c r="AN122" s="1" t="s">
        <v>38</v>
      </c>
      <c r="AO122" s="1" t="s">
        <v>39</v>
      </c>
      <c r="AP122" s="6"/>
      <c r="AQ122" s="6"/>
      <c r="AR122" s="1" t="s">
        <v>40</v>
      </c>
      <c r="AS122" s="1" t="s">
        <v>41</v>
      </c>
      <c r="AT122" s="6"/>
      <c r="AU122" s="6"/>
      <c r="AV122" s="6"/>
      <c r="AW122" s="6"/>
      <c r="AX122" s="6"/>
      <c r="AY122" s="6"/>
      <c r="AZ122" s="1" t="s">
        <v>42</v>
      </c>
      <c r="BA122" s="1" t="s">
        <v>39</v>
      </c>
      <c r="BB122" s="6"/>
      <c r="BC122" s="6"/>
      <c r="BD122" s="1" t="s">
        <v>42</v>
      </c>
      <c r="BE122" s="1" t="s">
        <v>33</v>
      </c>
      <c r="BF122" s="6"/>
      <c r="BG122" s="6"/>
      <c r="BH122" s="1" t="s">
        <v>42</v>
      </c>
      <c r="BI122" s="1" t="s">
        <v>39</v>
      </c>
      <c r="BJ122" s="6"/>
      <c r="BK122" s="11"/>
      <c r="BL122" s="1" t="s">
        <v>43</v>
      </c>
      <c r="BM122" s="1" t="s">
        <v>44</v>
      </c>
      <c r="BN122" s="6"/>
      <c r="BO122" s="6"/>
      <c r="BP122" s="1" t="s">
        <v>45</v>
      </c>
      <c r="BQ122" s="1" t="s">
        <v>44</v>
      </c>
      <c r="BR122" s="6"/>
      <c r="BS122" s="6"/>
      <c r="BT122" s="1" t="s">
        <v>46</v>
      </c>
      <c r="BU122" s="1" t="s">
        <v>47</v>
      </c>
      <c r="BV122" s="6"/>
      <c r="BW122" s="6"/>
      <c r="BX122" s="1" t="s">
        <v>46</v>
      </c>
      <c r="BY122" s="1" t="s">
        <v>41</v>
      </c>
      <c r="BZ122" s="6"/>
      <c r="CA122" s="6"/>
      <c r="CB122" s="1" t="s">
        <v>46</v>
      </c>
      <c r="CC122" s="1" t="s">
        <v>48</v>
      </c>
      <c r="CD122" s="6"/>
      <c r="CE122" s="6"/>
      <c r="CF122" s="1" t="s">
        <v>46</v>
      </c>
      <c r="CG122" s="1" t="s">
        <v>48</v>
      </c>
      <c r="CH122" s="6"/>
      <c r="CI122" s="6"/>
      <c r="CJ122" s="1" t="s">
        <v>46</v>
      </c>
      <c r="CK122" s="1" t="s">
        <v>39</v>
      </c>
      <c r="CL122" s="6"/>
      <c r="CM122" s="6"/>
      <c r="CN122" s="1" t="s">
        <v>49</v>
      </c>
      <c r="CO122" s="1" t="s">
        <v>39</v>
      </c>
      <c r="CP122" s="6"/>
      <c r="CQ122" s="6"/>
      <c r="CR122" s="1" t="s">
        <v>50</v>
      </c>
      <c r="CS122" s="1" t="s">
        <v>51</v>
      </c>
      <c r="CT122" s="6"/>
      <c r="CU122" s="6"/>
      <c r="CV122" s="1" t="s">
        <v>50</v>
      </c>
      <c r="CW122" s="1" t="s">
        <v>39</v>
      </c>
      <c r="CX122" s="6"/>
      <c r="CY122" s="6"/>
      <c r="CZ122" s="1" t="s">
        <v>50</v>
      </c>
      <c r="DA122" s="1" t="s">
        <v>39</v>
      </c>
      <c r="DB122" s="6"/>
      <c r="DC122" s="6"/>
      <c r="DD122" s="1" t="s">
        <v>59</v>
      </c>
      <c r="DE122" s="1" t="s">
        <v>60</v>
      </c>
      <c r="DF122" s="6"/>
      <c r="DG122" s="6"/>
      <c r="DH122" s="1" t="s">
        <v>52</v>
      </c>
      <c r="DI122" s="1" t="s">
        <v>53</v>
      </c>
      <c r="DJ122" s="6"/>
      <c r="DK122" s="6"/>
      <c r="DL122" s="1" t="s">
        <v>31</v>
      </c>
      <c r="DM122" s="11"/>
    </row>
    <row r="123" spans="1:118" s="42" customFormat="1" ht="15.75" customHeight="1" x14ac:dyDescent="0.25">
      <c r="A123" s="35">
        <v>122</v>
      </c>
      <c r="B123" s="35">
        <v>1</v>
      </c>
      <c r="C123" s="36" t="s">
        <v>149</v>
      </c>
      <c r="D123" s="37" t="s">
        <v>373</v>
      </c>
      <c r="E123" s="35">
        <v>542.89</v>
      </c>
      <c r="F123" s="35">
        <v>396.25299999999999</v>
      </c>
      <c r="G123" s="35">
        <v>134.80600000000001</v>
      </c>
      <c r="H123" s="38">
        <v>448.27823999999998</v>
      </c>
      <c r="I123" s="39">
        <f t="shared" si="4"/>
        <v>583.08424000000002</v>
      </c>
      <c r="J123" s="39">
        <f t="shared" si="3"/>
        <v>0.96399999999999997</v>
      </c>
      <c r="K123" s="39">
        <f t="shared" si="5"/>
        <v>582.12023999999997</v>
      </c>
      <c r="L123" s="40" t="s">
        <v>28</v>
      </c>
      <c r="M123" s="40" t="s">
        <v>29</v>
      </c>
      <c r="N123" s="35"/>
      <c r="O123" s="35"/>
      <c r="P123" s="40" t="s">
        <v>30</v>
      </c>
      <c r="Q123" s="40" t="s">
        <v>34</v>
      </c>
      <c r="R123" s="35"/>
      <c r="S123" s="35"/>
      <c r="T123" s="40" t="s">
        <v>30</v>
      </c>
      <c r="U123" s="40" t="s">
        <v>32</v>
      </c>
      <c r="V123" s="35"/>
      <c r="W123" s="35"/>
      <c r="X123" s="35" t="s">
        <v>30</v>
      </c>
      <c r="Y123" s="35" t="s">
        <v>33</v>
      </c>
      <c r="Z123" s="35"/>
      <c r="AA123" s="35"/>
      <c r="AB123" s="40" t="s">
        <v>30</v>
      </c>
      <c r="AC123" s="40" t="s">
        <v>34</v>
      </c>
      <c r="AD123" s="35"/>
      <c r="AE123" s="35"/>
      <c r="AF123" s="40" t="s">
        <v>35</v>
      </c>
      <c r="AG123" s="40" t="s">
        <v>29</v>
      </c>
      <c r="AH123" s="35"/>
      <c r="AI123" s="35"/>
      <c r="AJ123" s="40" t="s">
        <v>36</v>
      </c>
      <c r="AK123" s="40" t="s">
        <v>37</v>
      </c>
      <c r="AL123" s="35"/>
      <c r="AM123" s="35"/>
      <c r="AN123" s="40" t="s">
        <v>38</v>
      </c>
      <c r="AO123" s="40" t="s">
        <v>39</v>
      </c>
      <c r="AP123" s="35"/>
      <c r="AQ123" s="35"/>
      <c r="AR123" s="40" t="s">
        <v>40</v>
      </c>
      <c r="AS123" s="40" t="s">
        <v>41</v>
      </c>
      <c r="AT123" s="35"/>
      <c r="AU123" s="35"/>
      <c r="AV123" s="35"/>
      <c r="AW123" s="35"/>
      <c r="AX123" s="35"/>
      <c r="AY123" s="35"/>
      <c r="AZ123" s="40" t="s">
        <v>42</v>
      </c>
      <c r="BA123" s="40" t="s">
        <v>39</v>
      </c>
      <c r="BB123" s="35"/>
      <c r="BC123" s="35"/>
      <c r="BD123" s="40" t="s">
        <v>42</v>
      </c>
      <c r="BE123" s="40" t="s">
        <v>33</v>
      </c>
      <c r="BF123" s="35"/>
      <c r="BG123" s="35"/>
      <c r="BH123" s="40" t="s">
        <v>42</v>
      </c>
      <c r="BI123" s="40" t="s">
        <v>39</v>
      </c>
      <c r="BJ123" s="35"/>
      <c r="BK123" s="41"/>
      <c r="BL123" s="40" t="s">
        <v>43</v>
      </c>
      <c r="BM123" s="40" t="s">
        <v>44</v>
      </c>
      <c r="BN123" s="35"/>
      <c r="BO123" s="35"/>
      <c r="BP123" s="40" t="s">
        <v>45</v>
      </c>
      <c r="BQ123" s="40" t="s">
        <v>44</v>
      </c>
      <c r="BR123" s="35"/>
      <c r="BS123" s="35"/>
      <c r="BT123" s="40" t="s">
        <v>46</v>
      </c>
      <c r="BU123" s="40" t="s">
        <v>47</v>
      </c>
      <c r="BV123" s="35"/>
      <c r="BW123" s="35"/>
      <c r="BX123" s="40" t="s">
        <v>46</v>
      </c>
      <c r="BY123" s="40" t="s">
        <v>41</v>
      </c>
      <c r="BZ123" s="35"/>
      <c r="CA123" s="35"/>
      <c r="CB123" s="40" t="s">
        <v>46</v>
      </c>
      <c r="CC123" s="40" t="s">
        <v>48</v>
      </c>
      <c r="CD123" s="35"/>
      <c r="CE123" s="35"/>
      <c r="CF123" s="40" t="s">
        <v>46</v>
      </c>
      <c r="CG123" s="40" t="s">
        <v>48</v>
      </c>
      <c r="CH123" s="35"/>
      <c r="CI123" s="35"/>
      <c r="CJ123" s="40" t="s">
        <v>46</v>
      </c>
      <c r="CK123" s="40" t="s">
        <v>39</v>
      </c>
      <c r="CL123" s="35"/>
      <c r="CM123" s="35"/>
      <c r="CN123" s="40" t="s">
        <v>49</v>
      </c>
      <c r="CO123" s="40" t="s">
        <v>39</v>
      </c>
      <c r="CP123" s="35"/>
      <c r="CQ123" s="35"/>
      <c r="CR123" s="40" t="s">
        <v>50</v>
      </c>
      <c r="CS123" s="40" t="s">
        <v>51</v>
      </c>
      <c r="CT123" s="35"/>
      <c r="CU123" s="35"/>
      <c r="CV123" s="40" t="s">
        <v>50</v>
      </c>
      <c r="CW123" s="40" t="s">
        <v>39</v>
      </c>
      <c r="CX123" s="35"/>
      <c r="CY123" s="35"/>
      <c r="CZ123" s="40" t="s">
        <v>50</v>
      </c>
      <c r="DA123" s="40" t="s">
        <v>39</v>
      </c>
      <c r="DB123" s="35"/>
      <c r="DC123" s="35"/>
      <c r="DD123" s="40" t="s">
        <v>59</v>
      </c>
      <c r="DE123" s="40" t="s">
        <v>60</v>
      </c>
      <c r="DF123" s="35"/>
      <c r="DG123" s="35"/>
      <c r="DH123" s="40" t="s">
        <v>52</v>
      </c>
      <c r="DI123" s="40" t="s">
        <v>53</v>
      </c>
      <c r="DJ123" s="35"/>
      <c r="DK123" s="35"/>
      <c r="DL123" s="40" t="s">
        <v>31</v>
      </c>
      <c r="DM123" s="41">
        <v>0.96399999999999997</v>
      </c>
      <c r="DN123" s="42" t="s">
        <v>518</v>
      </c>
    </row>
    <row r="124" spans="1:118" s="12" customFormat="1" ht="15.75" customHeight="1" x14ac:dyDescent="0.25">
      <c r="A124" s="6">
        <v>123</v>
      </c>
      <c r="B124" s="6">
        <v>1</v>
      </c>
      <c r="C124" s="9" t="s">
        <v>150</v>
      </c>
      <c r="D124" s="8" t="s">
        <v>373</v>
      </c>
      <c r="E124" s="6">
        <v>199.49100000000001</v>
      </c>
      <c r="F124" s="6">
        <v>21.94</v>
      </c>
      <c r="G124" s="6">
        <v>161.607</v>
      </c>
      <c r="H124" s="10">
        <v>210.20436000000001</v>
      </c>
      <c r="I124" s="3">
        <f t="shared" si="4"/>
        <v>371.81136000000004</v>
      </c>
      <c r="J124" s="3">
        <f t="shared" si="3"/>
        <v>0</v>
      </c>
      <c r="K124" s="3">
        <f t="shared" si="5"/>
        <v>371.81136000000004</v>
      </c>
      <c r="L124" s="1" t="s">
        <v>28</v>
      </c>
      <c r="M124" s="1" t="s">
        <v>29</v>
      </c>
      <c r="N124" s="6"/>
      <c r="O124" s="6"/>
      <c r="P124" s="1" t="s">
        <v>30</v>
      </c>
      <c r="Q124" s="1" t="s">
        <v>34</v>
      </c>
      <c r="R124" s="6"/>
      <c r="S124" s="6"/>
      <c r="T124" s="1" t="s">
        <v>30</v>
      </c>
      <c r="U124" s="1" t="s">
        <v>32</v>
      </c>
      <c r="V124" s="6"/>
      <c r="W124" s="6"/>
      <c r="X124" s="6" t="s">
        <v>30</v>
      </c>
      <c r="Y124" s="6" t="s">
        <v>33</v>
      </c>
      <c r="Z124" s="6"/>
      <c r="AA124" s="6"/>
      <c r="AB124" s="1" t="s">
        <v>30</v>
      </c>
      <c r="AC124" s="1" t="s">
        <v>34</v>
      </c>
      <c r="AD124" s="6"/>
      <c r="AE124" s="6"/>
      <c r="AF124" s="1" t="s">
        <v>35</v>
      </c>
      <c r="AG124" s="1" t="s">
        <v>29</v>
      </c>
      <c r="AH124" s="6"/>
      <c r="AI124" s="6"/>
      <c r="AJ124" s="1" t="s">
        <v>36</v>
      </c>
      <c r="AK124" s="1" t="s">
        <v>37</v>
      </c>
      <c r="AL124" s="6"/>
      <c r="AM124" s="6"/>
      <c r="AN124" s="1" t="s">
        <v>38</v>
      </c>
      <c r="AO124" s="1" t="s">
        <v>39</v>
      </c>
      <c r="AP124" s="6"/>
      <c r="AQ124" s="6"/>
      <c r="AR124" s="1" t="s">
        <v>40</v>
      </c>
      <c r="AS124" s="1" t="s">
        <v>41</v>
      </c>
      <c r="AT124" s="6"/>
      <c r="AU124" s="6"/>
      <c r="AV124" s="6"/>
      <c r="AW124" s="6"/>
      <c r="AX124" s="6"/>
      <c r="AY124" s="6"/>
      <c r="AZ124" s="1" t="s">
        <v>42</v>
      </c>
      <c r="BA124" s="1" t="s">
        <v>39</v>
      </c>
      <c r="BB124" s="6"/>
      <c r="BC124" s="6"/>
      <c r="BD124" s="1" t="s">
        <v>42</v>
      </c>
      <c r="BE124" s="1" t="s">
        <v>33</v>
      </c>
      <c r="BF124" s="6"/>
      <c r="BG124" s="6"/>
      <c r="BH124" s="1" t="s">
        <v>42</v>
      </c>
      <c r="BI124" s="1" t="s">
        <v>39</v>
      </c>
      <c r="BJ124" s="6"/>
      <c r="BK124" s="11"/>
      <c r="BL124" s="1" t="s">
        <v>43</v>
      </c>
      <c r="BM124" s="1" t="s">
        <v>44</v>
      </c>
      <c r="BN124" s="6"/>
      <c r="BO124" s="6"/>
      <c r="BP124" s="1" t="s">
        <v>45</v>
      </c>
      <c r="BQ124" s="1" t="s">
        <v>44</v>
      </c>
      <c r="BR124" s="6"/>
      <c r="BS124" s="6"/>
      <c r="BT124" s="1" t="s">
        <v>46</v>
      </c>
      <c r="BU124" s="1" t="s">
        <v>47</v>
      </c>
      <c r="BV124" s="6"/>
      <c r="BW124" s="6"/>
      <c r="BX124" s="1" t="s">
        <v>46</v>
      </c>
      <c r="BY124" s="1" t="s">
        <v>41</v>
      </c>
      <c r="BZ124" s="6"/>
      <c r="CA124" s="6"/>
      <c r="CB124" s="1" t="s">
        <v>46</v>
      </c>
      <c r="CC124" s="1" t="s">
        <v>48</v>
      </c>
      <c r="CD124" s="6"/>
      <c r="CE124" s="6"/>
      <c r="CF124" s="1" t="s">
        <v>46</v>
      </c>
      <c r="CG124" s="1" t="s">
        <v>48</v>
      </c>
      <c r="CH124" s="6"/>
      <c r="CI124" s="6"/>
      <c r="CJ124" s="1" t="s">
        <v>46</v>
      </c>
      <c r="CK124" s="1" t="s">
        <v>39</v>
      </c>
      <c r="CL124" s="6"/>
      <c r="CM124" s="6"/>
      <c r="CN124" s="1" t="s">
        <v>49</v>
      </c>
      <c r="CO124" s="1" t="s">
        <v>39</v>
      </c>
      <c r="CP124" s="6"/>
      <c r="CQ124" s="6"/>
      <c r="CR124" s="1" t="s">
        <v>50</v>
      </c>
      <c r="CS124" s="1" t="s">
        <v>51</v>
      </c>
      <c r="CT124" s="6"/>
      <c r="CU124" s="6"/>
      <c r="CV124" s="1" t="s">
        <v>50</v>
      </c>
      <c r="CW124" s="1" t="s">
        <v>39</v>
      </c>
      <c r="CX124" s="6"/>
      <c r="CY124" s="6"/>
      <c r="CZ124" s="1" t="s">
        <v>50</v>
      </c>
      <c r="DA124" s="1" t="s">
        <v>39</v>
      </c>
      <c r="DB124" s="6"/>
      <c r="DC124" s="6"/>
      <c r="DD124" s="1" t="s">
        <v>59</v>
      </c>
      <c r="DE124" s="1" t="s">
        <v>60</v>
      </c>
      <c r="DF124" s="6"/>
      <c r="DG124" s="6"/>
      <c r="DH124" s="1" t="s">
        <v>52</v>
      </c>
      <c r="DI124" s="1" t="s">
        <v>53</v>
      </c>
      <c r="DJ124" s="6"/>
      <c r="DK124" s="6"/>
      <c r="DL124" s="1" t="s">
        <v>31</v>
      </c>
      <c r="DM124" s="11"/>
    </row>
    <row r="125" spans="1:118" s="42" customFormat="1" ht="15.75" customHeight="1" x14ac:dyDescent="0.25">
      <c r="A125" s="35">
        <v>124</v>
      </c>
      <c r="B125" s="35">
        <v>1</v>
      </c>
      <c r="C125" s="36" t="s">
        <v>151</v>
      </c>
      <c r="D125" s="37" t="s">
        <v>373</v>
      </c>
      <c r="E125" s="35">
        <v>1196.1880000000001</v>
      </c>
      <c r="F125" s="35">
        <v>227.02699999999999</v>
      </c>
      <c r="G125" s="35">
        <v>962.80899999999997</v>
      </c>
      <c r="H125" s="38">
        <v>371.47739999999999</v>
      </c>
      <c r="I125" s="39">
        <f t="shared" si="4"/>
        <v>1334.2864</v>
      </c>
      <c r="J125" s="39">
        <f t="shared" si="3"/>
        <v>5.81</v>
      </c>
      <c r="K125" s="39">
        <f t="shared" si="5"/>
        <v>1328.4764</v>
      </c>
      <c r="L125" s="40" t="s">
        <v>28</v>
      </c>
      <c r="M125" s="40" t="s">
        <v>29</v>
      </c>
      <c r="N125" s="35"/>
      <c r="O125" s="35"/>
      <c r="P125" s="40" t="s">
        <v>30</v>
      </c>
      <c r="Q125" s="40" t="s">
        <v>34</v>
      </c>
      <c r="R125" s="35"/>
      <c r="S125" s="35"/>
      <c r="T125" s="40" t="s">
        <v>30</v>
      </c>
      <c r="U125" s="40" t="s">
        <v>32</v>
      </c>
      <c r="V125" s="35"/>
      <c r="W125" s="35"/>
      <c r="X125" s="35" t="s">
        <v>30</v>
      </c>
      <c r="Y125" s="35" t="s">
        <v>33</v>
      </c>
      <c r="Z125" s="35"/>
      <c r="AA125" s="35"/>
      <c r="AB125" s="40" t="s">
        <v>30</v>
      </c>
      <c r="AC125" s="40" t="s">
        <v>34</v>
      </c>
      <c r="AD125" s="35"/>
      <c r="AE125" s="35"/>
      <c r="AF125" s="40" t="s">
        <v>35</v>
      </c>
      <c r="AG125" s="40" t="s">
        <v>29</v>
      </c>
      <c r="AH125" s="35"/>
      <c r="AI125" s="35"/>
      <c r="AJ125" s="40" t="s">
        <v>36</v>
      </c>
      <c r="AK125" s="40" t="s">
        <v>37</v>
      </c>
      <c r="AL125" s="35"/>
      <c r="AM125" s="35"/>
      <c r="AN125" s="40" t="s">
        <v>38</v>
      </c>
      <c r="AO125" s="40" t="s">
        <v>39</v>
      </c>
      <c r="AP125" s="35"/>
      <c r="AQ125" s="35"/>
      <c r="AR125" s="40" t="s">
        <v>40</v>
      </c>
      <c r="AS125" s="40" t="s">
        <v>41</v>
      </c>
      <c r="AT125" s="35"/>
      <c r="AU125" s="35"/>
      <c r="AV125" s="35"/>
      <c r="AW125" s="35"/>
      <c r="AX125" s="35"/>
      <c r="AY125" s="35"/>
      <c r="AZ125" s="40" t="s">
        <v>42</v>
      </c>
      <c r="BA125" s="40" t="s">
        <v>39</v>
      </c>
      <c r="BB125" s="35"/>
      <c r="BC125" s="35"/>
      <c r="BD125" s="40" t="s">
        <v>42</v>
      </c>
      <c r="BE125" s="40" t="s">
        <v>33</v>
      </c>
      <c r="BF125" s="35"/>
      <c r="BG125" s="35"/>
      <c r="BH125" s="40" t="s">
        <v>42</v>
      </c>
      <c r="BI125" s="40" t="s">
        <v>39</v>
      </c>
      <c r="BJ125" s="35"/>
      <c r="BK125" s="41"/>
      <c r="BL125" s="40" t="s">
        <v>43</v>
      </c>
      <c r="BM125" s="40" t="s">
        <v>44</v>
      </c>
      <c r="BN125" s="35"/>
      <c r="BO125" s="35"/>
      <c r="BP125" s="40" t="s">
        <v>45</v>
      </c>
      <c r="BQ125" s="40" t="s">
        <v>44</v>
      </c>
      <c r="BR125" s="35"/>
      <c r="BS125" s="35"/>
      <c r="BT125" s="40" t="s">
        <v>46</v>
      </c>
      <c r="BU125" s="40" t="s">
        <v>47</v>
      </c>
      <c r="BV125" s="35"/>
      <c r="BW125" s="35"/>
      <c r="BX125" s="40" t="s">
        <v>46</v>
      </c>
      <c r="BY125" s="40" t="s">
        <v>41</v>
      </c>
      <c r="BZ125" s="35"/>
      <c r="CA125" s="35"/>
      <c r="CB125" s="40" t="s">
        <v>46</v>
      </c>
      <c r="CC125" s="40" t="s">
        <v>48</v>
      </c>
      <c r="CD125" s="35"/>
      <c r="CE125" s="35"/>
      <c r="CF125" s="40" t="s">
        <v>46</v>
      </c>
      <c r="CG125" s="40" t="s">
        <v>48</v>
      </c>
      <c r="CH125" s="35"/>
      <c r="CI125" s="35"/>
      <c r="CJ125" s="40" t="s">
        <v>46</v>
      </c>
      <c r="CK125" s="40" t="s">
        <v>39</v>
      </c>
      <c r="CL125" s="35"/>
      <c r="CM125" s="35"/>
      <c r="CN125" s="40" t="s">
        <v>49</v>
      </c>
      <c r="CO125" s="40" t="s">
        <v>39</v>
      </c>
      <c r="CP125" s="35"/>
      <c r="CQ125" s="35"/>
      <c r="CR125" s="40" t="s">
        <v>50</v>
      </c>
      <c r="CS125" s="40" t="s">
        <v>51</v>
      </c>
      <c r="CT125" s="35"/>
      <c r="CU125" s="35"/>
      <c r="CV125" s="40" t="s">
        <v>50</v>
      </c>
      <c r="CW125" s="40" t="s">
        <v>39</v>
      </c>
      <c r="CX125" s="35">
        <v>2</v>
      </c>
      <c r="CY125" s="35">
        <v>5.81</v>
      </c>
      <c r="CZ125" s="40" t="s">
        <v>50</v>
      </c>
      <c r="DA125" s="40" t="s">
        <v>39</v>
      </c>
      <c r="DB125" s="35"/>
      <c r="DC125" s="35"/>
      <c r="DD125" s="40" t="s">
        <v>59</v>
      </c>
      <c r="DE125" s="40" t="s">
        <v>60</v>
      </c>
      <c r="DF125" s="35"/>
      <c r="DG125" s="35"/>
      <c r="DH125" s="40" t="s">
        <v>52</v>
      </c>
      <c r="DI125" s="40" t="s">
        <v>53</v>
      </c>
      <c r="DJ125" s="35"/>
      <c r="DK125" s="35"/>
      <c r="DL125" s="40" t="s">
        <v>31</v>
      </c>
      <c r="DM125" s="41"/>
    </row>
    <row r="126" spans="1:118" s="12" customFormat="1" ht="15.75" customHeight="1" x14ac:dyDescent="0.25">
      <c r="A126" s="6">
        <v>125</v>
      </c>
      <c r="B126" s="6">
        <v>1</v>
      </c>
      <c r="C126" s="9" t="s">
        <v>152</v>
      </c>
      <c r="D126" s="8" t="s">
        <v>373</v>
      </c>
      <c r="E126" s="6">
        <v>1445.671</v>
      </c>
      <c r="F126" s="6">
        <v>94.012</v>
      </c>
      <c r="G126" s="6">
        <v>1248.098</v>
      </c>
      <c r="H126" s="10">
        <v>560.40768000000003</v>
      </c>
      <c r="I126" s="3">
        <f t="shared" si="4"/>
        <v>1808.50568</v>
      </c>
      <c r="J126" s="3">
        <f t="shared" si="3"/>
        <v>167.91</v>
      </c>
      <c r="K126" s="3">
        <f t="shared" si="5"/>
        <v>1640.5956799999999</v>
      </c>
      <c r="L126" s="1" t="s">
        <v>28</v>
      </c>
      <c r="M126" s="1" t="s">
        <v>29</v>
      </c>
      <c r="N126" s="6"/>
      <c r="O126" s="6"/>
      <c r="P126" s="1" t="s">
        <v>30</v>
      </c>
      <c r="Q126" s="1" t="s">
        <v>34</v>
      </c>
      <c r="R126" s="6"/>
      <c r="S126" s="6"/>
      <c r="T126" s="1" t="s">
        <v>30</v>
      </c>
      <c r="U126" s="1" t="s">
        <v>32</v>
      </c>
      <c r="V126" s="6"/>
      <c r="W126" s="6"/>
      <c r="X126" s="6" t="s">
        <v>30</v>
      </c>
      <c r="Y126" s="6" t="s">
        <v>33</v>
      </c>
      <c r="Z126" s="6"/>
      <c r="AA126" s="6"/>
      <c r="AB126" s="1" t="s">
        <v>30</v>
      </c>
      <c r="AC126" s="1" t="s">
        <v>34</v>
      </c>
      <c r="AD126" s="6"/>
      <c r="AE126" s="6"/>
      <c r="AF126" s="1" t="s">
        <v>35</v>
      </c>
      <c r="AG126" s="1" t="s">
        <v>29</v>
      </c>
      <c r="AH126" s="6"/>
      <c r="AI126" s="6"/>
      <c r="AJ126" s="1" t="s">
        <v>36</v>
      </c>
      <c r="AK126" s="1" t="s">
        <v>37</v>
      </c>
      <c r="AL126" s="6">
        <v>0.113</v>
      </c>
      <c r="AM126" s="6">
        <v>167.91</v>
      </c>
      <c r="AN126" s="1" t="s">
        <v>38</v>
      </c>
      <c r="AO126" s="1" t="s">
        <v>39</v>
      </c>
      <c r="AP126" s="6"/>
      <c r="AQ126" s="6"/>
      <c r="AR126" s="1" t="s">
        <v>40</v>
      </c>
      <c r="AS126" s="1" t="s">
        <v>41</v>
      </c>
      <c r="AT126" s="6"/>
      <c r="AU126" s="6"/>
      <c r="AV126" s="6"/>
      <c r="AW126" s="6"/>
      <c r="AX126" s="6"/>
      <c r="AY126" s="6"/>
      <c r="AZ126" s="1" t="s">
        <v>42</v>
      </c>
      <c r="BA126" s="1" t="s">
        <v>39</v>
      </c>
      <c r="BB126" s="6"/>
      <c r="BC126" s="6"/>
      <c r="BD126" s="1" t="s">
        <v>42</v>
      </c>
      <c r="BE126" s="1" t="s">
        <v>33</v>
      </c>
      <c r="BF126" s="6"/>
      <c r="BG126" s="6"/>
      <c r="BH126" s="1" t="s">
        <v>42</v>
      </c>
      <c r="BI126" s="1" t="s">
        <v>39</v>
      </c>
      <c r="BJ126" s="6"/>
      <c r="BK126" s="11"/>
      <c r="BL126" s="1" t="s">
        <v>43</v>
      </c>
      <c r="BM126" s="1" t="s">
        <v>44</v>
      </c>
      <c r="BN126" s="6"/>
      <c r="BO126" s="6"/>
      <c r="BP126" s="1" t="s">
        <v>45</v>
      </c>
      <c r="BQ126" s="1" t="s">
        <v>44</v>
      </c>
      <c r="BR126" s="6"/>
      <c r="BS126" s="6"/>
      <c r="BT126" s="1" t="s">
        <v>46</v>
      </c>
      <c r="BU126" s="1" t="s">
        <v>47</v>
      </c>
      <c r="BV126" s="6"/>
      <c r="BW126" s="6"/>
      <c r="BX126" s="1" t="s">
        <v>46</v>
      </c>
      <c r="BY126" s="1" t="s">
        <v>41</v>
      </c>
      <c r="BZ126" s="6"/>
      <c r="CA126" s="6"/>
      <c r="CB126" s="1" t="s">
        <v>46</v>
      </c>
      <c r="CC126" s="1" t="s">
        <v>48</v>
      </c>
      <c r="CD126" s="6"/>
      <c r="CE126" s="6"/>
      <c r="CF126" s="1" t="s">
        <v>46</v>
      </c>
      <c r="CG126" s="1" t="s">
        <v>48</v>
      </c>
      <c r="CH126" s="6"/>
      <c r="CI126" s="6"/>
      <c r="CJ126" s="1" t="s">
        <v>46</v>
      </c>
      <c r="CK126" s="1" t="s">
        <v>39</v>
      </c>
      <c r="CL126" s="6"/>
      <c r="CM126" s="6"/>
      <c r="CN126" s="1" t="s">
        <v>49</v>
      </c>
      <c r="CO126" s="1" t="s">
        <v>39</v>
      </c>
      <c r="CP126" s="6"/>
      <c r="CQ126" s="6"/>
      <c r="CR126" s="1" t="s">
        <v>50</v>
      </c>
      <c r="CS126" s="1" t="s">
        <v>51</v>
      </c>
      <c r="CT126" s="6"/>
      <c r="CU126" s="6"/>
      <c r="CV126" s="1" t="s">
        <v>50</v>
      </c>
      <c r="CW126" s="1" t="s">
        <v>39</v>
      </c>
      <c r="CX126" s="6"/>
      <c r="CY126" s="6"/>
      <c r="CZ126" s="1" t="s">
        <v>50</v>
      </c>
      <c r="DA126" s="1" t="s">
        <v>39</v>
      </c>
      <c r="DB126" s="6"/>
      <c r="DC126" s="6"/>
      <c r="DD126" s="1" t="s">
        <v>59</v>
      </c>
      <c r="DE126" s="1" t="s">
        <v>60</v>
      </c>
      <c r="DF126" s="6"/>
      <c r="DG126" s="6"/>
      <c r="DH126" s="1" t="s">
        <v>52</v>
      </c>
      <c r="DI126" s="1" t="s">
        <v>53</v>
      </c>
      <c r="DJ126" s="6"/>
      <c r="DK126" s="6"/>
      <c r="DL126" s="1" t="s">
        <v>31</v>
      </c>
      <c r="DM126" s="11"/>
    </row>
    <row r="127" spans="1:118" s="12" customFormat="1" ht="15.75" customHeight="1" x14ac:dyDescent="0.25">
      <c r="A127" s="6">
        <v>126</v>
      </c>
      <c r="B127" s="6">
        <v>1</v>
      </c>
      <c r="C127" s="9" t="s">
        <v>153</v>
      </c>
      <c r="D127" s="8" t="s">
        <v>373</v>
      </c>
      <c r="E127" s="6">
        <v>-108.259</v>
      </c>
      <c r="F127" s="6">
        <v>1.4630000000000001</v>
      </c>
      <c r="G127" s="6">
        <v>-130.708</v>
      </c>
      <c r="H127" s="10">
        <v>7.7608800000000002</v>
      </c>
      <c r="I127" s="3">
        <f t="shared" si="4"/>
        <v>-122.94712</v>
      </c>
      <c r="J127" s="3">
        <f t="shared" si="3"/>
        <v>0</v>
      </c>
      <c r="K127" s="3">
        <f t="shared" si="5"/>
        <v>-122.94712</v>
      </c>
      <c r="L127" s="1" t="s">
        <v>28</v>
      </c>
      <c r="M127" s="1" t="s">
        <v>29</v>
      </c>
      <c r="N127" s="6"/>
      <c r="O127" s="6"/>
      <c r="P127" s="1" t="s">
        <v>30</v>
      </c>
      <c r="Q127" s="1" t="s">
        <v>34</v>
      </c>
      <c r="R127" s="6"/>
      <c r="S127" s="6"/>
      <c r="T127" s="1" t="s">
        <v>30</v>
      </c>
      <c r="U127" s="1" t="s">
        <v>32</v>
      </c>
      <c r="V127" s="6"/>
      <c r="W127" s="6"/>
      <c r="X127" s="6" t="s">
        <v>30</v>
      </c>
      <c r="Y127" s="6" t="s">
        <v>33</v>
      </c>
      <c r="Z127" s="6"/>
      <c r="AA127" s="6"/>
      <c r="AB127" s="1" t="s">
        <v>30</v>
      </c>
      <c r="AC127" s="1" t="s">
        <v>34</v>
      </c>
      <c r="AD127" s="6"/>
      <c r="AE127" s="6"/>
      <c r="AF127" s="1" t="s">
        <v>35</v>
      </c>
      <c r="AG127" s="1" t="s">
        <v>29</v>
      </c>
      <c r="AH127" s="6"/>
      <c r="AI127" s="6"/>
      <c r="AJ127" s="1" t="s">
        <v>36</v>
      </c>
      <c r="AK127" s="1" t="s">
        <v>37</v>
      </c>
      <c r="AL127" s="6"/>
      <c r="AM127" s="6"/>
      <c r="AN127" s="1" t="s">
        <v>38</v>
      </c>
      <c r="AO127" s="1" t="s">
        <v>39</v>
      </c>
      <c r="AP127" s="6"/>
      <c r="AQ127" s="6"/>
      <c r="AR127" s="1" t="s">
        <v>40</v>
      </c>
      <c r="AS127" s="1" t="s">
        <v>41</v>
      </c>
      <c r="AT127" s="6"/>
      <c r="AU127" s="6"/>
      <c r="AV127" s="6"/>
      <c r="AW127" s="6"/>
      <c r="AX127" s="6"/>
      <c r="AY127" s="6"/>
      <c r="AZ127" s="1" t="s">
        <v>42</v>
      </c>
      <c r="BA127" s="1" t="s">
        <v>39</v>
      </c>
      <c r="BB127" s="6"/>
      <c r="BC127" s="6"/>
      <c r="BD127" s="1" t="s">
        <v>42</v>
      </c>
      <c r="BE127" s="1" t="s">
        <v>33</v>
      </c>
      <c r="BF127" s="6"/>
      <c r="BG127" s="6"/>
      <c r="BH127" s="1" t="s">
        <v>42</v>
      </c>
      <c r="BI127" s="1" t="s">
        <v>39</v>
      </c>
      <c r="BJ127" s="6"/>
      <c r="BK127" s="11"/>
      <c r="BL127" s="1" t="s">
        <v>43</v>
      </c>
      <c r="BM127" s="1" t="s">
        <v>44</v>
      </c>
      <c r="BN127" s="6"/>
      <c r="BO127" s="6"/>
      <c r="BP127" s="1" t="s">
        <v>45</v>
      </c>
      <c r="BQ127" s="1" t="s">
        <v>44</v>
      </c>
      <c r="BR127" s="6"/>
      <c r="BS127" s="6"/>
      <c r="BT127" s="1" t="s">
        <v>46</v>
      </c>
      <c r="BU127" s="1" t="s">
        <v>47</v>
      </c>
      <c r="BV127" s="6"/>
      <c r="BW127" s="6"/>
      <c r="BX127" s="1" t="s">
        <v>46</v>
      </c>
      <c r="BY127" s="1" t="s">
        <v>41</v>
      </c>
      <c r="BZ127" s="6"/>
      <c r="CA127" s="6"/>
      <c r="CB127" s="1" t="s">
        <v>46</v>
      </c>
      <c r="CC127" s="1" t="s">
        <v>48</v>
      </c>
      <c r="CD127" s="6"/>
      <c r="CE127" s="6"/>
      <c r="CF127" s="1" t="s">
        <v>46</v>
      </c>
      <c r="CG127" s="1" t="s">
        <v>48</v>
      </c>
      <c r="CH127" s="6"/>
      <c r="CI127" s="6"/>
      <c r="CJ127" s="1" t="s">
        <v>46</v>
      </c>
      <c r="CK127" s="1" t="s">
        <v>39</v>
      </c>
      <c r="CL127" s="6"/>
      <c r="CM127" s="6"/>
      <c r="CN127" s="1" t="s">
        <v>49</v>
      </c>
      <c r="CO127" s="1" t="s">
        <v>39</v>
      </c>
      <c r="CP127" s="6"/>
      <c r="CQ127" s="6"/>
      <c r="CR127" s="1" t="s">
        <v>50</v>
      </c>
      <c r="CS127" s="1" t="s">
        <v>51</v>
      </c>
      <c r="CT127" s="6"/>
      <c r="CU127" s="6"/>
      <c r="CV127" s="1" t="s">
        <v>50</v>
      </c>
      <c r="CW127" s="1" t="s">
        <v>39</v>
      </c>
      <c r="CX127" s="6"/>
      <c r="CY127" s="6"/>
      <c r="CZ127" s="1" t="s">
        <v>50</v>
      </c>
      <c r="DA127" s="1" t="s">
        <v>39</v>
      </c>
      <c r="DB127" s="6"/>
      <c r="DC127" s="6"/>
      <c r="DD127" s="1" t="s">
        <v>59</v>
      </c>
      <c r="DE127" s="1" t="s">
        <v>60</v>
      </c>
      <c r="DF127" s="6"/>
      <c r="DG127" s="6"/>
      <c r="DH127" s="1" t="s">
        <v>52</v>
      </c>
      <c r="DI127" s="1" t="s">
        <v>53</v>
      </c>
      <c r="DJ127" s="6"/>
      <c r="DK127" s="6"/>
      <c r="DL127" s="1" t="s">
        <v>31</v>
      </c>
      <c r="DM127" s="11"/>
    </row>
    <row r="128" spans="1:118" s="42" customFormat="1" ht="15.75" customHeight="1" x14ac:dyDescent="0.25">
      <c r="A128" s="35">
        <v>127</v>
      </c>
      <c r="B128" s="35">
        <v>1</v>
      </c>
      <c r="C128" s="36" t="s">
        <v>410</v>
      </c>
      <c r="D128" s="37" t="s">
        <v>373</v>
      </c>
      <c r="E128" s="35">
        <v>75.697000000000003</v>
      </c>
      <c r="F128" s="35">
        <v>17.143000000000001</v>
      </c>
      <c r="G128" s="35">
        <v>57.497999999999998</v>
      </c>
      <c r="H128" s="38">
        <v>38.149079999999998</v>
      </c>
      <c r="I128" s="39">
        <f t="shared" si="4"/>
        <v>95.647079999999988</v>
      </c>
      <c r="J128" s="39">
        <f t="shared" si="3"/>
        <v>2.5470000000000002</v>
      </c>
      <c r="K128" s="39">
        <f t="shared" si="5"/>
        <v>93.100079999999991</v>
      </c>
      <c r="L128" s="40" t="s">
        <v>28</v>
      </c>
      <c r="M128" s="40" t="s">
        <v>29</v>
      </c>
      <c r="N128" s="35"/>
      <c r="O128" s="35"/>
      <c r="P128" s="40" t="s">
        <v>30</v>
      </c>
      <c r="Q128" s="40" t="s">
        <v>34</v>
      </c>
      <c r="R128" s="35"/>
      <c r="S128" s="35"/>
      <c r="T128" s="40" t="s">
        <v>30</v>
      </c>
      <c r="U128" s="40" t="s">
        <v>32</v>
      </c>
      <c r="V128" s="35"/>
      <c r="W128" s="35"/>
      <c r="X128" s="35" t="s">
        <v>30</v>
      </c>
      <c r="Y128" s="35" t="s">
        <v>33</v>
      </c>
      <c r="Z128" s="35"/>
      <c r="AA128" s="35"/>
      <c r="AB128" s="40" t="s">
        <v>30</v>
      </c>
      <c r="AC128" s="40" t="s">
        <v>34</v>
      </c>
      <c r="AD128" s="35"/>
      <c r="AE128" s="35"/>
      <c r="AF128" s="40" t="s">
        <v>35</v>
      </c>
      <c r="AG128" s="40" t="s">
        <v>29</v>
      </c>
      <c r="AH128" s="35"/>
      <c r="AI128" s="35"/>
      <c r="AJ128" s="40" t="s">
        <v>36</v>
      </c>
      <c r="AK128" s="40" t="s">
        <v>37</v>
      </c>
      <c r="AL128" s="35"/>
      <c r="AM128" s="35"/>
      <c r="AN128" s="40" t="s">
        <v>38</v>
      </c>
      <c r="AO128" s="40" t="s">
        <v>39</v>
      </c>
      <c r="AP128" s="35"/>
      <c r="AQ128" s="35"/>
      <c r="AR128" s="40" t="s">
        <v>40</v>
      </c>
      <c r="AS128" s="40" t="s">
        <v>41</v>
      </c>
      <c r="AT128" s="35"/>
      <c r="AU128" s="35"/>
      <c r="AV128" s="35"/>
      <c r="AW128" s="35"/>
      <c r="AX128" s="35"/>
      <c r="AY128" s="35"/>
      <c r="AZ128" s="40" t="s">
        <v>42</v>
      </c>
      <c r="BA128" s="40" t="s">
        <v>39</v>
      </c>
      <c r="BB128" s="35"/>
      <c r="BC128" s="35"/>
      <c r="BD128" s="40" t="s">
        <v>42</v>
      </c>
      <c r="BE128" s="40" t="s">
        <v>33</v>
      </c>
      <c r="BF128" s="35"/>
      <c r="BG128" s="35"/>
      <c r="BH128" s="40" t="s">
        <v>42</v>
      </c>
      <c r="BI128" s="40" t="s">
        <v>39</v>
      </c>
      <c r="BJ128" s="35"/>
      <c r="BK128" s="41"/>
      <c r="BL128" s="40" t="s">
        <v>43</v>
      </c>
      <c r="BM128" s="40" t="s">
        <v>44</v>
      </c>
      <c r="BN128" s="35"/>
      <c r="BO128" s="35"/>
      <c r="BP128" s="40" t="s">
        <v>45</v>
      </c>
      <c r="BQ128" s="40" t="s">
        <v>44</v>
      </c>
      <c r="BR128" s="35"/>
      <c r="BS128" s="35"/>
      <c r="BT128" s="40" t="s">
        <v>46</v>
      </c>
      <c r="BU128" s="40" t="s">
        <v>47</v>
      </c>
      <c r="BV128" s="35"/>
      <c r="BW128" s="35"/>
      <c r="BX128" s="40" t="s">
        <v>46</v>
      </c>
      <c r="BY128" s="40" t="s">
        <v>41</v>
      </c>
      <c r="BZ128" s="35"/>
      <c r="CA128" s="35"/>
      <c r="CB128" s="40" t="s">
        <v>46</v>
      </c>
      <c r="CC128" s="40" t="s">
        <v>48</v>
      </c>
      <c r="CD128" s="35"/>
      <c r="CE128" s="35"/>
      <c r="CF128" s="40" t="s">
        <v>46</v>
      </c>
      <c r="CG128" s="40" t="s">
        <v>48</v>
      </c>
      <c r="CH128" s="35"/>
      <c r="CI128" s="35"/>
      <c r="CJ128" s="40" t="s">
        <v>46</v>
      </c>
      <c r="CK128" s="40" t="s">
        <v>39</v>
      </c>
      <c r="CL128" s="35"/>
      <c r="CM128" s="35"/>
      <c r="CN128" s="40" t="s">
        <v>49</v>
      </c>
      <c r="CO128" s="40" t="s">
        <v>39</v>
      </c>
      <c r="CP128" s="35"/>
      <c r="CQ128" s="35"/>
      <c r="CR128" s="40" t="s">
        <v>50</v>
      </c>
      <c r="CS128" s="40" t="s">
        <v>51</v>
      </c>
      <c r="CT128" s="35">
        <v>1.4999999999999999E-2</v>
      </c>
      <c r="CU128" s="35">
        <v>2.5470000000000002</v>
      </c>
      <c r="CV128" s="40" t="s">
        <v>50</v>
      </c>
      <c r="CW128" s="40" t="s">
        <v>39</v>
      </c>
      <c r="CX128" s="35"/>
      <c r="CY128" s="35"/>
      <c r="CZ128" s="40" t="s">
        <v>50</v>
      </c>
      <c r="DA128" s="40" t="s">
        <v>39</v>
      </c>
      <c r="DB128" s="35"/>
      <c r="DC128" s="35"/>
      <c r="DD128" s="40" t="s">
        <v>59</v>
      </c>
      <c r="DE128" s="40" t="s">
        <v>60</v>
      </c>
      <c r="DF128" s="35"/>
      <c r="DG128" s="35"/>
      <c r="DH128" s="40" t="s">
        <v>52</v>
      </c>
      <c r="DI128" s="40" t="s">
        <v>53</v>
      </c>
      <c r="DJ128" s="35"/>
      <c r="DK128" s="35"/>
      <c r="DL128" s="40" t="s">
        <v>31</v>
      </c>
      <c r="DM128" s="41"/>
    </row>
    <row r="129" spans="1:118" s="12" customFormat="1" ht="15.75" customHeight="1" x14ac:dyDescent="0.25">
      <c r="A129" s="6">
        <v>128</v>
      </c>
      <c r="B129" s="6">
        <v>1</v>
      </c>
      <c r="C129" s="9" t="s">
        <v>411</v>
      </c>
      <c r="D129" s="8" t="s">
        <v>373</v>
      </c>
      <c r="E129" s="6">
        <v>80.941000000000003</v>
      </c>
      <c r="F129" s="6">
        <v>17.986000000000001</v>
      </c>
      <c r="G129" s="6">
        <v>62.954999999999998</v>
      </c>
      <c r="H129" s="10">
        <v>37.886519999999997</v>
      </c>
      <c r="I129" s="3">
        <f t="shared" si="4"/>
        <v>100.84152</v>
      </c>
      <c r="J129" s="3">
        <f t="shared" si="3"/>
        <v>0</v>
      </c>
      <c r="K129" s="3">
        <f t="shared" si="5"/>
        <v>100.84152</v>
      </c>
      <c r="L129" s="1" t="s">
        <v>28</v>
      </c>
      <c r="M129" s="1" t="s">
        <v>29</v>
      </c>
      <c r="N129" s="6"/>
      <c r="O129" s="6"/>
      <c r="P129" s="1" t="s">
        <v>30</v>
      </c>
      <c r="Q129" s="1" t="s">
        <v>34</v>
      </c>
      <c r="R129" s="6"/>
      <c r="S129" s="6"/>
      <c r="T129" s="1" t="s">
        <v>30</v>
      </c>
      <c r="U129" s="1" t="s">
        <v>32</v>
      </c>
      <c r="V129" s="6"/>
      <c r="W129" s="6"/>
      <c r="X129" s="6" t="s">
        <v>30</v>
      </c>
      <c r="Y129" s="6" t="s">
        <v>33</v>
      </c>
      <c r="Z129" s="6"/>
      <c r="AA129" s="6"/>
      <c r="AB129" s="1" t="s">
        <v>30</v>
      </c>
      <c r="AC129" s="1" t="s">
        <v>34</v>
      </c>
      <c r="AD129" s="6"/>
      <c r="AE129" s="6"/>
      <c r="AF129" s="1" t="s">
        <v>35</v>
      </c>
      <c r="AG129" s="1" t="s">
        <v>29</v>
      </c>
      <c r="AH129" s="6"/>
      <c r="AI129" s="6"/>
      <c r="AJ129" s="1" t="s">
        <v>36</v>
      </c>
      <c r="AK129" s="1" t="s">
        <v>37</v>
      </c>
      <c r="AL129" s="6"/>
      <c r="AM129" s="6"/>
      <c r="AN129" s="1" t="s">
        <v>38</v>
      </c>
      <c r="AO129" s="1" t="s">
        <v>39</v>
      </c>
      <c r="AP129" s="6"/>
      <c r="AQ129" s="6"/>
      <c r="AR129" s="1" t="s">
        <v>40</v>
      </c>
      <c r="AS129" s="1" t="s">
        <v>41</v>
      </c>
      <c r="AT129" s="6"/>
      <c r="AU129" s="6"/>
      <c r="AV129" s="6"/>
      <c r="AW129" s="6"/>
      <c r="AX129" s="6"/>
      <c r="AY129" s="6"/>
      <c r="AZ129" s="1" t="s">
        <v>42</v>
      </c>
      <c r="BA129" s="1" t="s">
        <v>39</v>
      </c>
      <c r="BB129" s="6"/>
      <c r="BC129" s="6"/>
      <c r="BD129" s="1" t="s">
        <v>42</v>
      </c>
      <c r="BE129" s="1" t="s">
        <v>33</v>
      </c>
      <c r="BF129" s="6"/>
      <c r="BG129" s="6"/>
      <c r="BH129" s="1" t="s">
        <v>42</v>
      </c>
      <c r="BI129" s="1" t="s">
        <v>39</v>
      </c>
      <c r="BJ129" s="6"/>
      <c r="BK129" s="11"/>
      <c r="BL129" s="1" t="s">
        <v>43</v>
      </c>
      <c r="BM129" s="1" t="s">
        <v>44</v>
      </c>
      <c r="BN129" s="6"/>
      <c r="BO129" s="6"/>
      <c r="BP129" s="1" t="s">
        <v>45</v>
      </c>
      <c r="BQ129" s="1" t="s">
        <v>44</v>
      </c>
      <c r="BR129" s="6"/>
      <c r="BS129" s="6"/>
      <c r="BT129" s="1" t="s">
        <v>46</v>
      </c>
      <c r="BU129" s="1" t="s">
        <v>47</v>
      </c>
      <c r="BV129" s="6"/>
      <c r="BW129" s="6"/>
      <c r="BX129" s="1" t="s">
        <v>46</v>
      </c>
      <c r="BY129" s="1" t="s">
        <v>41</v>
      </c>
      <c r="BZ129" s="6"/>
      <c r="CA129" s="6"/>
      <c r="CB129" s="1" t="s">
        <v>46</v>
      </c>
      <c r="CC129" s="1" t="s">
        <v>48</v>
      </c>
      <c r="CD129" s="6"/>
      <c r="CE129" s="6"/>
      <c r="CF129" s="1" t="s">
        <v>46</v>
      </c>
      <c r="CG129" s="1" t="s">
        <v>48</v>
      </c>
      <c r="CH129" s="6"/>
      <c r="CI129" s="6"/>
      <c r="CJ129" s="1" t="s">
        <v>46</v>
      </c>
      <c r="CK129" s="1" t="s">
        <v>39</v>
      </c>
      <c r="CL129" s="6"/>
      <c r="CM129" s="6"/>
      <c r="CN129" s="1" t="s">
        <v>49</v>
      </c>
      <c r="CO129" s="1" t="s">
        <v>39</v>
      </c>
      <c r="CP129" s="6"/>
      <c r="CQ129" s="6"/>
      <c r="CR129" s="1" t="s">
        <v>50</v>
      </c>
      <c r="CS129" s="1" t="s">
        <v>51</v>
      </c>
      <c r="CT129" s="6"/>
      <c r="CU129" s="6"/>
      <c r="CV129" s="1" t="s">
        <v>50</v>
      </c>
      <c r="CW129" s="1" t="s">
        <v>39</v>
      </c>
      <c r="CX129" s="6"/>
      <c r="CY129" s="6"/>
      <c r="CZ129" s="1" t="s">
        <v>50</v>
      </c>
      <c r="DA129" s="1" t="s">
        <v>39</v>
      </c>
      <c r="DB129" s="6"/>
      <c r="DC129" s="6"/>
      <c r="DD129" s="1" t="s">
        <v>59</v>
      </c>
      <c r="DE129" s="1" t="s">
        <v>60</v>
      </c>
      <c r="DF129" s="6"/>
      <c r="DG129" s="6"/>
      <c r="DH129" s="1" t="s">
        <v>52</v>
      </c>
      <c r="DI129" s="1" t="s">
        <v>53</v>
      </c>
      <c r="DJ129" s="6"/>
      <c r="DK129" s="6"/>
      <c r="DL129" s="1" t="s">
        <v>31</v>
      </c>
      <c r="DM129" s="11"/>
    </row>
    <row r="130" spans="1:118" s="12" customFormat="1" ht="15.75" customHeight="1" x14ac:dyDescent="0.25">
      <c r="A130" s="6">
        <v>129</v>
      </c>
      <c r="B130" s="6">
        <v>1</v>
      </c>
      <c r="C130" s="9" t="s">
        <v>154</v>
      </c>
      <c r="D130" s="8" t="s">
        <v>373</v>
      </c>
      <c r="E130" s="6">
        <v>205.625</v>
      </c>
      <c r="F130" s="6">
        <v>17.501999999999999</v>
      </c>
      <c r="G130" s="6">
        <v>28.916</v>
      </c>
      <c r="H130" s="10">
        <v>101.2368</v>
      </c>
      <c r="I130" s="3">
        <f t="shared" si="4"/>
        <v>130.15280000000001</v>
      </c>
      <c r="J130" s="3">
        <f t="shared" ref="J130:J193" si="6">O130+S130+W130+AA130+AE130+AI130+AM130+AQ130+AU130+AY130+BC130+BG130+BK130+BO130+BS130+BW130+CA130+CE130+CI130+CM130+CQ130+CU130+CY130+DC130+DG130+DK130+DM130</f>
        <v>0</v>
      </c>
      <c r="K130" s="3">
        <f t="shared" si="5"/>
        <v>130.15280000000001</v>
      </c>
      <c r="L130" s="1" t="s">
        <v>28</v>
      </c>
      <c r="M130" s="1" t="s">
        <v>29</v>
      </c>
      <c r="N130" s="6"/>
      <c r="O130" s="6"/>
      <c r="P130" s="1" t="s">
        <v>30</v>
      </c>
      <c r="Q130" s="1" t="s">
        <v>34</v>
      </c>
      <c r="R130" s="6"/>
      <c r="S130" s="6"/>
      <c r="T130" s="1" t="s">
        <v>30</v>
      </c>
      <c r="U130" s="1" t="s">
        <v>32</v>
      </c>
      <c r="V130" s="6"/>
      <c r="W130" s="6"/>
      <c r="X130" s="6" t="s">
        <v>30</v>
      </c>
      <c r="Y130" s="6" t="s">
        <v>33</v>
      </c>
      <c r="Z130" s="6"/>
      <c r="AA130" s="6"/>
      <c r="AB130" s="1" t="s">
        <v>30</v>
      </c>
      <c r="AC130" s="1" t="s">
        <v>34</v>
      </c>
      <c r="AD130" s="6"/>
      <c r="AE130" s="6"/>
      <c r="AF130" s="1" t="s">
        <v>35</v>
      </c>
      <c r="AG130" s="1" t="s">
        <v>29</v>
      </c>
      <c r="AH130" s="6"/>
      <c r="AI130" s="6"/>
      <c r="AJ130" s="1" t="s">
        <v>36</v>
      </c>
      <c r="AK130" s="1" t="s">
        <v>37</v>
      </c>
      <c r="AL130" s="6"/>
      <c r="AM130" s="6"/>
      <c r="AN130" s="1" t="s">
        <v>38</v>
      </c>
      <c r="AO130" s="1" t="s">
        <v>39</v>
      </c>
      <c r="AP130" s="6"/>
      <c r="AQ130" s="6"/>
      <c r="AR130" s="1" t="s">
        <v>40</v>
      </c>
      <c r="AS130" s="1" t="s">
        <v>41</v>
      </c>
      <c r="AT130" s="6"/>
      <c r="AU130" s="6"/>
      <c r="AV130" s="6"/>
      <c r="AW130" s="6"/>
      <c r="AX130" s="6"/>
      <c r="AY130" s="6"/>
      <c r="AZ130" s="1" t="s">
        <v>42</v>
      </c>
      <c r="BA130" s="1" t="s">
        <v>39</v>
      </c>
      <c r="BB130" s="6"/>
      <c r="BC130" s="6"/>
      <c r="BD130" s="1" t="s">
        <v>42</v>
      </c>
      <c r="BE130" s="1" t="s">
        <v>33</v>
      </c>
      <c r="BF130" s="6"/>
      <c r="BG130" s="6"/>
      <c r="BH130" s="1" t="s">
        <v>42</v>
      </c>
      <c r="BI130" s="1" t="s">
        <v>39</v>
      </c>
      <c r="BJ130" s="6"/>
      <c r="BK130" s="11"/>
      <c r="BL130" s="1" t="s">
        <v>43</v>
      </c>
      <c r="BM130" s="1" t="s">
        <v>44</v>
      </c>
      <c r="BN130" s="6"/>
      <c r="BO130" s="6"/>
      <c r="BP130" s="1" t="s">
        <v>45</v>
      </c>
      <c r="BQ130" s="1" t="s">
        <v>44</v>
      </c>
      <c r="BR130" s="6"/>
      <c r="BS130" s="6"/>
      <c r="BT130" s="1" t="s">
        <v>46</v>
      </c>
      <c r="BU130" s="1" t="s">
        <v>47</v>
      </c>
      <c r="BV130" s="6"/>
      <c r="BW130" s="6"/>
      <c r="BX130" s="1" t="s">
        <v>46</v>
      </c>
      <c r="BY130" s="1" t="s">
        <v>41</v>
      </c>
      <c r="BZ130" s="6"/>
      <c r="CA130" s="6"/>
      <c r="CB130" s="1" t="s">
        <v>46</v>
      </c>
      <c r="CC130" s="1" t="s">
        <v>48</v>
      </c>
      <c r="CD130" s="6"/>
      <c r="CE130" s="6"/>
      <c r="CF130" s="1" t="s">
        <v>46</v>
      </c>
      <c r="CG130" s="1" t="s">
        <v>48</v>
      </c>
      <c r="CH130" s="6"/>
      <c r="CI130" s="6"/>
      <c r="CJ130" s="1" t="s">
        <v>46</v>
      </c>
      <c r="CK130" s="1" t="s">
        <v>39</v>
      </c>
      <c r="CL130" s="6"/>
      <c r="CM130" s="6"/>
      <c r="CN130" s="1" t="s">
        <v>49</v>
      </c>
      <c r="CO130" s="1" t="s">
        <v>39</v>
      </c>
      <c r="CP130" s="6"/>
      <c r="CQ130" s="6"/>
      <c r="CR130" s="1" t="s">
        <v>50</v>
      </c>
      <c r="CS130" s="1" t="s">
        <v>51</v>
      </c>
      <c r="CT130" s="6"/>
      <c r="CU130" s="6"/>
      <c r="CV130" s="1" t="s">
        <v>50</v>
      </c>
      <c r="CW130" s="1" t="s">
        <v>39</v>
      </c>
      <c r="CX130" s="6"/>
      <c r="CY130" s="6"/>
      <c r="CZ130" s="1" t="s">
        <v>50</v>
      </c>
      <c r="DA130" s="1" t="s">
        <v>39</v>
      </c>
      <c r="DB130" s="6"/>
      <c r="DC130" s="6"/>
      <c r="DD130" s="1" t="s">
        <v>59</v>
      </c>
      <c r="DE130" s="1" t="s">
        <v>60</v>
      </c>
      <c r="DF130" s="6"/>
      <c r="DG130" s="6"/>
      <c r="DH130" s="1" t="s">
        <v>52</v>
      </c>
      <c r="DI130" s="1" t="s">
        <v>53</v>
      </c>
      <c r="DJ130" s="6"/>
      <c r="DK130" s="6"/>
      <c r="DL130" s="1" t="s">
        <v>31</v>
      </c>
      <c r="DM130" s="11"/>
    </row>
    <row r="131" spans="1:118" s="42" customFormat="1" ht="15.75" customHeight="1" x14ac:dyDescent="0.25">
      <c r="A131" s="35">
        <v>130</v>
      </c>
      <c r="B131" s="35">
        <v>1</v>
      </c>
      <c r="C131" s="36" t="s">
        <v>155</v>
      </c>
      <c r="D131" s="37" t="s">
        <v>373</v>
      </c>
      <c r="E131" s="35">
        <v>2.9580000000000002</v>
      </c>
      <c r="F131" s="35">
        <v>75.192999999999998</v>
      </c>
      <c r="G131" s="35">
        <v>-84.683000000000007</v>
      </c>
      <c r="H131" s="38">
        <v>202.83647999999999</v>
      </c>
      <c r="I131" s="39">
        <f t="shared" ref="I131:I194" si="7">(G131+H131)</f>
        <v>118.15347999999999</v>
      </c>
      <c r="J131" s="39">
        <f t="shared" si="6"/>
        <v>2.609</v>
      </c>
      <c r="K131" s="39">
        <f t="shared" ref="K131:K194" si="8">I131-J131</f>
        <v>115.54447999999999</v>
      </c>
      <c r="L131" s="40" t="s">
        <v>28</v>
      </c>
      <c r="M131" s="40" t="s">
        <v>29</v>
      </c>
      <c r="N131" s="35"/>
      <c r="O131" s="35"/>
      <c r="P131" s="40" t="s">
        <v>30</v>
      </c>
      <c r="Q131" s="40" t="s">
        <v>34</v>
      </c>
      <c r="R131" s="35"/>
      <c r="S131" s="35"/>
      <c r="T131" s="40" t="s">
        <v>30</v>
      </c>
      <c r="U131" s="40" t="s">
        <v>32</v>
      </c>
      <c r="V131" s="35"/>
      <c r="W131" s="35"/>
      <c r="X131" s="35" t="s">
        <v>30</v>
      </c>
      <c r="Y131" s="35" t="s">
        <v>33</v>
      </c>
      <c r="Z131" s="35"/>
      <c r="AA131" s="35"/>
      <c r="AB131" s="40" t="s">
        <v>30</v>
      </c>
      <c r="AC131" s="40" t="s">
        <v>34</v>
      </c>
      <c r="AD131" s="35"/>
      <c r="AE131" s="35"/>
      <c r="AF131" s="40" t="s">
        <v>35</v>
      </c>
      <c r="AG131" s="40" t="s">
        <v>29</v>
      </c>
      <c r="AH131" s="35"/>
      <c r="AI131" s="35"/>
      <c r="AJ131" s="40" t="s">
        <v>36</v>
      </c>
      <c r="AK131" s="40" t="s">
        <v>37</v>
      </c>
      <c r="AL131" s="35"/>
      <c r="AM131" s="35"/>
      <c r="AN131" s="40" t="s">
        <v>38</v>
      </c>
      <c r="AO131" s="40" t="s">
        <v>39</v>
      </c>
      <c r="AP131" s="35"/>
      <c r="AQ131" s="35"/>
      <c r="AR131" s="40" t="s">
        <v>40</v>
      </c>
      <c r="AS131" s="40" t="s">
        <v>41</v>
      </c>
      <c r="AT131" s="35"/>
      <c r="AU131" s="35"/>
      <c r="AV131" s="35"/>
      <c r="AW131" s="35"/>
      <c r="AX131" s="35"/>
      <c r="AY131" s="35"/>
      <c r="AZ131" s="40" t="s">
        <v>42</v>
      </c>
      <c r="BA131" s="40" t="s">
        <v>39</v>
      </c>
      <c r="BB131" s="35"/>
      <c r="BC131" s="35"/>
      <c r="BD131" s="40" t="s">
        <v>42</v>
      </c>
      <c r="BE131" s="40" t="s">
        <v>33</v>
      </c>
      <c r="BF131" s="35"/>
      <c r="BG131" s="35"/>
      <c r="BH131" s="40" t="s">
        <v>42</v>
      </c>
      <c r="BI131" s="40" t="s">
        <v>39</v>
      </c>
      <c r="BJ131" s="35"/>
      <c r="BK131" s="41"/>
      <c r="BL131" s="40" t="s">
        <v>43</v>
      </c>
      <c r="BM131" s="40" t="s">
        <v>44</v>
      </c>
      <c r="BN131" s="35"/>
      <c r="BO131" s="35"/>
      <c r="BP131" s="40" t="s">
        <v>45</v>
      </c>
      <c r="BQ131" s="40" t="s">
        <v>44</v>
      </c>
      <c r="BR131" s="35"/>
      <c r="BS131" s="35"/>
      <c r="BT131" s="40" t="s">
        <v>46</v>
      </c>
      <c r="BU131" s="40" t="s">
        <v>47</v>
      </c>
      <c r="BV131" s="35"/>
      <c r="BW131" s="35"/>
      <c r="BX131" s="40" t="s">
        <v>46</v>
      </c>
      <c r="BY131" s="40" t="s">
        <v>41</v>
      </c>
      <c r="BZ131" s="35"/>
      <c r="CA131" s="35"/>
      <c r="CB131" s="40" t="s">
        <v>46</v>
      </c>
      <c r="CC131" s="40" t="s">
        <v>48</v>
      </c>
      <c r="CD131" s="35"/>
      <c r="CE131" s="35"/>
      <c r="CF131" s="40" t="s">
        <v>46</v>
      </c>
      <c r="CG131" s="40" t="s">
        <v>48</v>
      </c>
      <c r="CH131" s="35"/>
      <c r="CI131" s="35"/>
      <c r="CJ131" s="40" t="s">
        <v>46</v>
      </c>
      <c r="CK131" s="40" t="s">
        <v>39</v>
      </c>
      <c r="CL131" s="35"/>
      <c r="CM131" s="35"/>
      <c r="CN131" s="40" t="s">
        <v>49</v>
      </c>
      <c r="CO131" s="40" t="s">
        <v>39</v>
      </c>
      <c r="CP131" s="35">
        <v>1</v>
      </c>
      <c r="CQ131" s="35">
        <v>0.58499999999999996</v>
      </c>
      <c r="CR131" s="40" t="s">
        <v>50</v>
      </c>
      <c r="CS131" s="40" t="s">
        <v>51</v>
      </c>
      <c r="CT131" s="35"/>
      <c r="CU131" s="35"/>
      <c r="CV131" s="40" t="s">
        <v>50</v>
      </c>
      <c r="CW131" s="40" t="s">
        <v>39</v>
      </c>
      <c r="CX131" s="35"/>
      <c r="CY131" s="35"/>
      <c r="CZ131" s="40" t="s">
        <v>50</v>
      </c>
      <c r="DA131" s="40" t="s">
        <v>39</v>
      </c>
      <c r="DB131" s="35"/>
      <c r="DC131" s="35"/>
      <c r="DD131" s="40" t="s">
        <v>59</v>
      </c>
      <c r="DE131" s="40" t="s">
        <v>60</v>
      </c>
      <c r="DF131" s="35"/>
      <c r="DG131" s="35"/>
      <c r="DH131" s="40" t="s">
        <v>52</v>
      </c>
      <c r="DI131" s="40" t="s">
        <v>53</v>
      </c>
      <c r="DJ131" s="35"/>
      <c r="DK131" s="35"/>
      <c r="DL131" s="40" t="s">
        <v>31</v>
      </c>
      <c r="DM131" s="41">
        <v>2.024</v>
      </c>
      <c r="DN131" s="42" t="s">
        <v>518</v>
      </c>
    </row>
    <row r="132" spans="1:118" s="42" customFormat="1" ht="15.75" customHeight="1" x14ac:dyDescent="0.25">
      <c r="A132" s="35">
        <v>131</v>
      </c>
      <c r="B132" s="35">
        <v>1</v>
      </c>
      <c r="C132" s="36" t="s">
        <v>156</v>
      </c>
      <c r="D132" s="37" t="s">
        <v>373</v>
      </c>
      <c r="E132" s="35">
        <v>-21.157</v>
      </c>
      <c r="F132" s="35">
        <v>39.027000000000001</v>
      </c>
      <c r="G132" s="35">
        <v>-62.488</v>
      </c>
      <c r="H132" s="38">
        <v>171.05892</v>
      </c>
      <c r="I132" s="39">
        <f t="shared" si="7"/>
        <v>108.57092</v>
      </c>
      <c r="J132" s="39">
        <f t="shared" si="6"/>
        <v>2.1259999999999999</v>
      </c>
      <c r="K132" s="39">
        <f t="shared" si="8"/>
        <v>106.44492</v>
      </c>
      <c r="L132" s="40" t="s">
        <v>28</v>
      </c>
      <c r="M132" s="40" t="s">
        <v>29</v>
      </c>
      <c r="N132" s="35"/>
      <c r="O132" s="35"/>
      <c r="P132" s="40" t="s">
        <v>30</v>
      </c>
      <c r="Q132" s="40" t="s">
        <v>34</v>
      </c>
      <c r="R132" s="35"/>
      <c r="S132" s="35"/>
      <c r="T132" s="40" t="s">
        <v>30</v>
      </c>
      <c r="U132" s="40" t="s">
        <v>32</v>
      </c>
      <c r="V132" s="35"/>
      <c r="W132" s="35"/>
      <c r="X132" s="35" t="s">
        <v>30</v>
      </c>
      <c r="Y132" s="35" t="s">
        <v>33</v>
      </c>
      <c r="Z132" s="35"/>
      <c r="AA132" s="35"/>
      <c r="AB132" s="40" t="s">
        <v>30</v>
      </c>
      <c r="AC132" s="40" t="s">
        <v>34</v>
      </c>
      <c r="AD132" s="35"/>
      <c r="AE132" s="35"/>
      <c r="AF132" s="40" t="s">
        <v>35</v>
      </c>
      <c r="AG132" s="40" t="s">
        <v>29</v>
      </c>
      <c r="AH132" s="35"/>
      <c r="AI132" s="35"/>
      <c r="AJ132" s="40" t="s">
        <v>36</v>
      </c>
      <c r="AK132" s="40" t="s">
        <v>37</v>
      </c>
      <c r="AL132" s="35"/>
      <c r="AM132" s="35"/>
      <c r="AN132" s="40" t="s">
        <v>38</v>
      </c>
      <c r="AO132" s="40" t="s">
        <v>39</v>
      </c>
      <c r="AP132" s="35"/>
      <c r="AQ132" s="35"/>
      <c r="AR132" s="40" t="s">
        <v>40</v>
      </c>
      <c r="AS132" s="40" t="s">
        <v>41</v>
      </c>
      <c r="AT132" s="35"/>
      <c r="AU132" s="35"/>
      <c r="AV132" s="35"/>
      <c r="AW132" s="35"/>
      <c r="AX132" s="35"/>
      <c r="AY132" s="35"/>
      <c r="AZ132" s="40" t="s">
        <v>42</v>
      </c>
      <c r="BA132" s="40" t="s">
        <v>39</v>
      </c>
      <c r="BB132" s="35"/>
      <c r="BC132" s="35"/>
      <c r="BD132" s="40" t="s">
        <v>42</v>
      </c>
      <c r="BE132" s="40" t="s">
        <v>33</v>
      </c>
      <c r="BF132" s="35"/>
      <c r="BG132" s="35"/>
      <c r="BH132" s="40" t="s">
        <v>42</v>
      </c>
      <c r="BI132" s="40" t="s">
        <v>39</v>
      </c>
      <c r="BJ132" s="35"/>
      <c r="BK132" s="41"/>
      <c r="BL132" s="40" t="s">
        <v>43</v>
      </c>
      <c r="BM132" s="40" t="s">
        <v>44</v>
      </c>
      <c r="BN132" s="35"/>
      <c r="BO132" s="35"/>
      <c r="BP132" s="40" t="s">
        <v>45</v>
      </c>
      <c r="BQ132" s="40" t="s">
        <v>44</v>
      </c>
      <c r="BR132" s="35"/>
      <c r="BS132" s="35"/>
      <c r="BT132" s="40" t="s">
        <v>46</v>
      </c>
      <c r="BU132" s="40" t="s">
        <v>47</v>
      </c>
      <c r="BV132" s="35"/>
      <c r="BW132" s="35"/>
      <c r="BX132" s="40" t="s">
        <v>46</v>
      </c>
      <c r="BY132" s="40" t="s">
        <v>41</v>
      </c>
      <c r="BZ132" s="35"/>
      <c r="CA132" s="35"/>
      <c r="CB132" s="40" t="s">
        <v>46</v>
      </c>
      <c r="CC132" s="40" t="s">
        <v>48</v>
      </c>
      <c r="CD132" s="35"/>
      <c r="CE132" s="35"/>
      <c r="CF132" s="40" t="s">
        <v>46</v>
      </c>
      <c r="CG132" s="40" t="s">
        <v>48</v>
      </c>
      <c r="CH132" s="35"/>
      <c r="CI132" s="35"/>
      <c r="CJ132" s="40" t="s">
        <v>46</v>
      </c>
      <c r="CK132" s="40" t="s">
        <v>39</v>
      </c>
      <c r="CL132" s="35"/>
      <c r="CM132" s="35"/>
      <c r="CN132" s="40" t="s">
        <v>49</v>
      </c>
      <c r="CO132" s="40" t="s">
        <v>39</v>
      </c>
      <c r="CP132" s="35">
        <v>2</v>
      </c>
      <c r="CQ132" s="35">
        <v>1.171</v>
      </c>
      <c r="CR132" s="40" t="s">
        <v>50</v>
      </c>
      <c r="CS132" s="40" t="s">
        <v>51</v>
      </c>
      <c r="CT132" s="35"/>
      <c r="CU132" s="35"/>
      <c r="CV132" s="40" t="s">
        <v>50</v>
      </c>
      <c r="CW132" s="40" t="s">
        <v>39</v>
      </c>
      <c r="CX132" s="35"/>
      <c r="CY132" s="35"/>
      <c r="CZ132" s="40" t="s">
        <v>50</v>
      </c>
      <c r="DA132" s="40" t="s">
        <v>39</v>
      </c>
      <c r="DB132" s="35"/>
      <c r="DC132" s="35"/>
      <c r="DD132" s="40" t="s">
        <v>59</v>
      </c>
      <c r="DE132" s="40" t="s">
        <v>60</v>
      </c>
      <c r="DF132" s="35"/>
      <c r="DG132" s="35"/>
      <c r="DH132" s="40" t="s">
        <v>52</v>
      </c>
      <c r="DI132" s="40" t="s">
        <v>53</v>
      </c>
      <c r="DJ132" s="35"/>
      <c r="DK132" s="35"/>
      <c r="DL132" s="40" t="s">
        <v>31</v>
      </c>
      <c r="DM132" s="41">
        <v>0.95499999999999996</v>
      </c>
      <c r="DN132" s="42" t="s">
        <v>518</v>
      </c>
    </row>
    <row r="133" spans="1:118" s="42" customFormat="1" ht="15.75" customHeight="1" x14ac:dyDescent="0.25">
      <c r="A133" s="35">
        <v>132</v>
      </c>
      <c r="B133" s="35">
        <v>1</v>
      </c>
      <c r="C133" s="36" t="s">
        <v>412</v>
      </c>
      <c r="D133" s="37" t="s">
        <v>373</v>
      </c>
      <c r="E133" s="35">
        <v>-119.47799999999999</v>
      </c>
      <c r="F133" s="35">
        <v>171.28899999999999</v>
      </c>
      <c r="G133" s="35">
        <v>-328.67899999999997</v>
      </c>
      <c r="H133" s="38">
        <v>105.46080000000001</v>
      </c>
      <c r="I133" s="39">
        <f t="shared" si="7"/>
        <v>-223.21819999999997</v>
      </c>
      <c r="J133" s="39">
        <f t="shared" si="6"/>
        <v>12.859</v>
      </c>
      <c r="K133" s="39">
        <f t="shared" si="8"/>
        <v>-236.07719999999998</v>
      </c>
      <c r="L133" s="40" t="s">
        <v>28</v>
      </c>
      <c r="M133" s="40" t="s">
        <v>29</v>
      </c>
      <c r="N133" s="35"/>
      <c r="O133" s="35"/>
      <c r="P133" s="40" t="s">
        <v>30</v>
      </c>
      <c r="Q133" s="40" t="s">
        <v>34</v>
      </c>
      <c r="R133" s="35"/>
      <c r="S133" s="35"/>
      <c r="T133" s="40" t="s">
        <v>30</v>
      </c>
      <c r="U133" s="40" t="s">
        <v>32</v>
      </c>
      <c r="V133" s="35"/>
      <c r="W133" s="35"/>
      <c r="X133" s="35" t="s">
        <v>30</v>
      </c>
      <c r="Y133" s="35" t="s">
        <v>33</v>
      </c>
      <c r="Z133" s="35"/>
      <c r="AA133" s="35"/>
      <c r="AB133" s="40" t="s">
        <v>30</v>
      </c>
      <c r="AC133" s="40" t="s">
        <v>34</v>
      </c>
      <c r="AD133" s="35"/>
      <c r="AE133" s="35"/>
      <c r="AF133" s="40" t="s">
        <v>35</v>
      </c>
      <c r="AG133" s="40" t="s">
        <v>29</v>
      </c>
      <c r="AH133" s="35"/>
      <c r="AI133" s="35"/>
      <c r="AJ133" s="40" t="s">
        <v>36</v>
      </c>
      <c r="AK133" s="40" t="s">
        <v>37</v>
      </c>
      <c r="AL133" s="35"/>
      <c r="AM133" s="35"/>
      <c r="AN133" s="40" t="s">
        <v>38</v>
      </c>
      <c r="AO133" s="40" t="s">
        <v>39</v>
      </c>
      <c r="AP133" s="35">
        <v>2</v>
      </c>
      <c r="AQ133" s="35">
        <v>0.98299999999999998</v>
      </c>
      <c r="AR133" s="40" t="s">
        <v>40</v>
      </c>
      <c r="AS133" s="40" t="s">
        <v>41</v>
      </c>
      <c r="AT133" s="35"/>
      <c r="AU133" s="35"/>
      <c r="AV133" s="35"/>
      <c r="AW133" s="35"/>
      <c r="AX133" s="35"/>
      <c r="AY133" s="35"/>
      <c r="AZ133" s="40" t="s">
        <v>42</v>
      </c>
      <c r="BA133" s="40" t="s">
        <v>39</v>
      </c>
      <c r="BB133" s="35"/>
      <c r="BC133" s="35"/>
      <c r="BD133" s="40" t="s">
        <v>42</v>
      </c>
      <c r="BE133" s="40" t="s">
        <v>33</v>
      </c>
      <c r="BF133" s="35"/>
      <c r="BG133" s="35"/>
      <c r="BH133" s="40" t="s">
        <v>42</v>
      </c>
      <c r="BI133" s="40" t="s">
        <v>39</v>
      </c>
      <c r="BJ133" s="35"/>
      <c r="BK133" s="41"/>
      <c r="BL133" s="40" t="s">
        <v>43</v>
      </c>
      <c r="BM133" s="40" t="s">
        <v>44</v>
      </c>
      <c r="BN133" s="35"/>
      <c r="BO133" s="35"/>
      <c r="BP133" s="40" t="s">
        <v>45</v>
      </c>
      <c r="BQ133" s="40" t="s">
        <v>44</v>
      </c>
      <c r="BR133" s="35"/>
      <c r="BS133" s="35"/>
      <c r="BT133" s="40" t="s">
        <v>46</v>
      </c>
      <c r="BU133" s="40" t="s">
        <v>47</v>
      </c>
      <c r="BV133" s="35"/>
      <c r="BW133" s="35"/>
      <c r="BX133" s="40" t="s">
        <v>46</v>
      </c>
      <c r="BY133" s="40" t="s">
        <v>41</v>
      </c>
      <c r="BZ133" s="35"/>
      <c r="CA133" s="35"/>
      <c r="CB133" s="40" t="s">
        <v>46</v>
      </c>
      <c r="CC133" s="40" t="s">
        <v>48</v>
      </c>
      <c r="CD133" s="35"/>
      <c r="CE133" s="35"/>
      <c r="CF133" s="40" t="s">
        <v>46</v>
      </c>
      <c r="CG133" s="40" t="s">
        <v>48</v>
      </c>
      <c r="CH133" s="35"/>
      <c r="CI133" s="35"/>
      <c r="CJ133" s="40" t="s">
        <v>46</v>
      </c>
      <c r="CK133" s="40" t="s">
        <v>39</v>
      </c>
      <c r="CL133" s="35">
        <v>3</v>
      </c>
      <c r="CM133" s="35">
        <v>11.875999999999999</v>
      </c>
      <c r="CN133" s="40" t="s">
        <v>49</v>
      </c>
      <c r="CO133" s="40" t="s">
        <v>39</v>
      </c>
      <c r="CP133" s="35"/>
      <c r="CQ133" s="35"/>
      <c r="CR133" s="40" t="s">
        <v>50</v>
      </c>
      <c r="CS133" s="40" t="s">
        <v>51</v>
      </c>
      <c r="CT133" s="35"/>
      <c r="CU133" s="35"/>
      <c r="CV133" s="40" t="s">
        <v>50</v>
      </c>
      <c r="CW133" s="40" t="s">
        <v>39</v>
      </c>
      <c r="CX133" s="35"/>
      <c r="CY133" s="35"/>
      <c r="CZ133" s="40" t="s">
        <v>50</v>
      </c>
      <c r="DA133" s="40" t="s">
        <v>39</v>
      </c>
      <c r="DB133" s="35"/>
      <c r="DC133" s="35"/>
      <c r="DD133" s="40" t="s">
        <v>59</v>
      </c>
      <c r="DE133" s="40" t="s">
        <v>60</v>
      </c>
      <c r="DF133" s="35"/>
      <c r="DG133" s="35"/>
      <c r="DH133" s="40" t="s">
        <v>52</v>
      </c>
      <c r="DI133" s="40" t="s">
        <v>53</v>
      </c>
      <c r="DJ133" s="35"/>
      <c r="DK133" s="35"/>
      <c r="DL133" s="40" t="s">
        <v>31</v>
      </c>
      <c r="DM133" s="41"/>
    </row>
    <row r="134" spans="1:118" s="12" customFormat="1" ht="15.75" customHeight="1" x14ac:dyDescent="0.25">
      <c r="A134" s="6">
        <v>133</v>
      </c>
      <c r="B134" s="6">
        <v>1</v>
      </c>
      <c r="C134" s="9" t="s">
        <v>413</v>
      </c>
      <c r="D134" s="8" t="s">
        <v>373</v>
      </c>
      <c r="E134" s="6">
        <v>-55.406999999999996</v>
      </c>
      <c r="F134" s="6">
        <v>0.182</v>
      </c>
      <c r="G134" s="6">
        <v>-78.319000000000003</v>
      </c>
      <c r="H134" s="10">
        <v>29.315519999999999</v>
      </c>
      <c r="I134" s="3">
        <f t="shared" si="7"/>
        <v>-49.003480000000003</v>
      </c>
      <c r="J134" s="3">
        <f t="shared" si="6"/>
        <v>0</v>
      </c>
      <c r="K134" s="3">
        <f t="shared" si="8"/>
        <v>-49.003480000000003</v>
      </c>
      <c r="L134" s="1" t="s">
        <v>28</v>
      </c>
      <c r="M134" s="1" t="s">
        <v>29</v>
      </c>
      <c r="N134" s="6"/>
      <c r="O134" s="6"/>
      <c r="P134" s="1" t="s">
        <v>30</v>
      </c>
      <c r="Q134" s="1" t="s">
        <v>34</v>
      </c>
      <c r="R134" s="6"/>
      <c r="S134" s="6"/>
      <c r="T134" s="1" t="s">
        <v>30</v>
      </c>
      <c r="U134" s="1" t="s">
        <v>32</v>
      </c>
      <c r="V134" s="6"/>
      <c r="W134" s="6"/>
      <c r="X134" s="6" t="s">
        <v>30</v>
      </c>
      <c r="Y134" s="6" t="s">
        <v>33</v>
      </c>
      <c r="Z134" s="6"/>
      <c r="AA134" s="6"/>
      <c r="AB134" s="1" t="s">
        <v>30</v>
      </c>
      <c r="AC134" s="1" t="s">
        <v>34</v>
      </c>
      <c r="AD134" s="6"/>
      <c r="AE134" s="6"/>
      <c r="AF134" s="1" t="s">
        <v>35</v>
      </c>
      <c r="AG134" s="1" t="s">
        <v>29</v>
      </c>
      <c r="AH134" s="6"/>
      <c r="AI134" s="6"/>
      <c r="AJ134" s="1" t="s">
        <v>36</v>
      </c>
      <c r="AK134" s="1" t="s">
        <v>37</v>
      </c>
      <c r="AL134" s="6"/>
      <c r="AM134" s="6"/>
      <c r="AN134" s="1" t="s">
        <v>38</v>
      </c>
      <c r="AO134" s="1" t="s">
        <v>39</v>
      </c>
      <c r="AP134" s="6"/>
      <c r="AQ134" s="6"/>
      <c r="AR134" s="1" t="s">
        <v>40</v>
      </c>
      <c r="AS134" s="1" t="s">
        <v>41</v>
      </c>
      <c r="AT134" s="6"/>
      <c r="AU134" s="6"/>
      <c r="AV134" s="6"/>
      <c r="AW134" s="6"/>
      <c r="AX134" s="6"/>
      <c r="AY134" s="6"/>
      <c r="AZ134" s="1" t="s">
        <v>42</v>
      </c>
      <c r="BA134" s="1" t="s">
        <v>39</v>
      </c>
      <c r="BB134" s="6"/>
      <c r="BC134" s="6"/>
      <c r="BD134" s="1" t="s">
        <v>42</v>
      </c>
      <c r="BE134" s="1" t="s">
        <v>33</v>
      </c>
      <c r="BF134" s="6"/>
      <c r="BG134" s="6"/>
      <c r="BH134" s="1" t="s">
        <v>42</v>
      </c>
      <c r="BI134" s="1" t="s">
        <v>39</v>
      </c>
      <c r="BJ134" s="6"/>
      <c r="BK134" s="11"/>
      <c r="BL134" s="1" t="s">
        <v>43</v>
      </c>
      <c r="BM134" s="1" t="s">
        <v>44</v>
      </c>
      <c r="BN134" s="6"/>
      <c r="BO134" s="6"/>
      <c r="BP134" s="1" t="s">
        <v>45</v>
      </c>
      <c r="BQ134" s="1" t="s">
        <v>44</v>
      </c>
      <c r="BR134" s="6"/>
      <c r="BS134" s="6"/>
      <c r="BT134" s="1" t="s">
        <v>46</v>
      </c>
      <c r="BU134" s="1" t="s">
        <v>47</v>
      </c>
      <c r="BV134" s="6"/>
      <c r="BW134" s="6"/>
      <c r="BX134" s="1" t="s">
        <v>46</v>
      </c>
      <c r="BY134" s="1" t="s">
        <v>41</v>
      </c>
      <c r="BZ134" s="6"/>
      <c r="CA134" s="6"/>
      <c r="CB134" s="1" t="s">
        <v>46</v>
      </c>
      <c r="CC134" s="1" t="s">
        <v>48</v>
      </c>
      <c r="CD134" s="6"/>
      <c r="CE134" s="6"/>
      <c r="CF134" s="1" t="s">
        <v>46</v>
      </c>
      <c r="CG134" s="1" t="s">
        <v>48</v>
      </c>
      <c r="CH134" s="6"/>
      <c r="CI134" s="6"/>
      <c r="CJ134" s="1" t="s">
        <v>46</v>
      </c>
      <c r="CK134" s="1" t="s">
        <v>39</v>
      </c>
      <c r="CL134" s="6"/>
      <c r="CM134" s="6"/>
      <c r="CN134" s="1" t="s">
        <v>49</v>
      </c>
      <c r="CO134" s="1" t="s">
        <v>39</v>
      </c>
      <c r="CP134" s="6"/>
      <c r="CQ134" s="6"/>
      <c r="CR134" s="1" t="s">
        <v>50</v>
      </c>
      <c r="CS134" s="1" t="s">
        <v>51</v>
      </c>
      <c r="CT134" s="6"/>
      <c r="CU134" s="6"/>
      <c r="CV134" s="1" t="s">
        <v>50</v>
      </c>
      <c r="CW134" s="1" t="s">
        <v>39</v>
      </c>
      <c r="CX134" s="6"/>
      <c r="CY134" s="6"/>
      <c r="CZ134" s="1" t="s">
        <v>50</v>
      </c>
      <c r="DA134" s="1" t="s">
        <v>39</v>
      </c>
      <c r="DB134" s="6"/>
      <c r="DC134" s="6"/>
      <c r="DD134" s="1" t="s">
        <v>59</v>
      </c>
      <c r="DE134" s="1" t="s">
        <v>60</v>
      </c>
      <c r="DF134" s="6"/>
      <c r="DG134" s="6"/>
      <c r="DH134" s="1" t="s">
        <v>52</v>
      </c>
      <c r="DI134" s="1" t="s">
        <v>53</v>
      </c>
      <c r="DJ134" s="6"/>
      <c r="DK134" s="6"/>
      <c r="DL134" s="1" t="s">
        <v>31</v>
      </c>
      <c r="DM134" s="11"/>
    </row>
    <row r="135" spans="1:118" s="42" customFormat="1" ht="15.75" customHeight="1" x14ac:dyDescent="0.25">
      <c r="A135" s="35">
        <v>134</v>
      </c>
      <c r="B135" s="35">
        <v>1</v>
      </c>
      <c r="C135" s="36" t="s">
        <v>157</v>
      </c>
      <c r="D135" s="37" t="s">
        <v>373</v>
      </c>
      <c r="E135" s="35">
        <v>-223.59200000000001</v>
      </c>
      <c r="F135" s="35">
        <v>81.486000000000004</v>
      </c>
      <c r="G135" s="35">
        <v>-306.22699999999998</v>
      </c>
      <c r="H135" s="38">
        <v>113.78471999999999</v>
      </c>
      <c r="I135" s="39">
        <f t="shared" si="7"/>
        <v>-192.44227999999998</v>
      </c>
      <c r="J135" s="39">
        <f t="shared" si="6"/>
        <v>1.494</v>
      </c>
      <c r="K135" s="39">
        <f t="shared" si="8"/>
        <v>-193.93627999999998</v>
      </c>
      <c r="L135" s="40" t="s">
        <v>28</v>
      </c>
      <c r="M135" s="40" t="s">
        <v>29</v>
      </c>
      <c r="N135" s="35"/>
      <c r="O135" s="35"/>
      <c r="P135" s="40" t="s">
        <v>30</v>
      </c>
      <c r="Q135" s="40" t="s">
        <v>34</v>
      </c>
      <c r="R135" s="35"/>
      <c r="S135" s="35"/>
      <c r="T135" s="40" t="s">
        <v>30</v>
      </c>
      <c r="U135" s="40" t="s">
        <v>32</v>
      </c>
      <c r="V135" s="35"/>
      <c r="W135" s="35"/>
      <c r="X135" s="35" t="s">
        <v>30</v>
      </c>
      <c r="Y135" s="35" t="s">
        <v>33</v>
      </c>
      <c r="Z135" s="35"/>
      <c r="AA135" s="35"/>
      <c r="AB135" s="40" t="s">
        <v>30</v>
      </c>
      <c r="AC135" s="40" t="s">
        <v>34</v>
      </c>
      <c r="AD135" s="35"/>
      <c r="AE135" s="35"/>
      <c r="AF135" s="40" t="s">
        <v>35</v>
      </c>
      <c r="AG135" s="40" t="s">
        <v>29</v>
      </c>
      <c r="AH135" s="35"/>
      <c r="AI135" s="35"/>
      <c r="AJ135" s="40" t="s">
        <v>36</v>
      </c>
      <c r="AK135" s="40" t="s">
        <v>37</v>
      </c>
      <c r="AL135" s="35"/>
      <c r="AM135" s="35"/>
      <c r="AN135" s="40" t="s">
        <v>38</v>
      </c>
      <c r="AO135" s="40" t="s">
        <v>39</v>
      </c>
      <c r="AP135" s="35">
        <v>2</v>
      </c>
      <c r="AQ135" s="35">
        <v>1.494</v>
      </c>
      <c r="AR135" s="40" t="s">
        <v>40</v>
      </c>
      <c r="AS135" s="40" t="s">
        <v>41</v>
      </c>
      <c r="AT135" s="35"/>
      <c r="AU135" s="35"/>
      <c r="AV135" s="35"/>
      <c r="AW135" s="35"/>
      <c r="AX135" s="35"/>
      <c r="AY135" s="35"/>
      <c r="AZ135" s="40" t="s">
        <v>42</v>
      </c>
      <c r="BA135" s="40" t="s">
        <v>39</v>
      </c>
      <c r="BB135" s="35"/>
      <c r="BC135" s="35"/>
      <c r="BD135" s="40" t="s">
        <v>42</v>
      </c>
      <c r="BE135" s="40" t="s">
        <v>33</v>
      </c>
      <c r="BF135" s="35"/>
      <c r="BG135" s="35"/>
      <c r="BH135" s="40" t="s">
        <v>42</v>
      </c>
      <c r="BI135" s="40" t="s">
        <v>39</v>
      </c>
      <c r="BJ135" s="35"/>
      <c r="BK135" s="41"/>
      <c r="BL135" s="40" t="s">
        <v>43</v>
      </c>
      <c r="BM135" s="40" t="s">
        <v>44</v>
      </c>
      <c r="BN135" s="35"/>
      <c r="BO135" s="35"/>
      <c r="BP135" s="40" t="s">
        <v>45</v>
      </c>
      <c r="BQ135" s="40" t="s">
        <v>44</v>
      </c>
      <c r="BR135" s="35"/>
      <c r="BS135" s="35"/>
      <c r="BT135" s="40" t="s">
        <v>46</v>
      </c>
      <c r="BU135" s="40" t="s">
        <v>47</v>
      </c>
      <c r="BV135" s="35"/>
      <c r="BW135" s="35"/>
      <c r="BX135" s="40" t="s">
        <v>46</v>
      </c>
      <c r="BY135" s="40" t="s">
        <v>41</v>
      </c>
      <c r="BZ135" s="35"/>
      <c r="CA135" s="35"/>
      <c r="CB135" s="40" t="s">
        <v>46</v>
      </c>
      <c r="CC135" s="40" t="s">
        <v>48</v>
      </c>
      <c r="CD135" s="35"/>
      <c r="CE135" s="35"/>
      <c r="CF135" s="40" t="s">
        <v>46</v>
      </c>
      <c r="CG135" s="40" t="s">
        <v>48</v>
      </c>
      <c r="CH135" s="35"/>
      <c r="CI135" s="35"/>
      <c r="CJ135" s="40" t="s">
        <v>46</v>
      </c>
      <c r="CK135" s="40" t="s">
        <v>39</v>
      </c>
      <c r="CL135" s="35"/>
      <c r="CM135" s="35"/>
      <c r="CN135" s="40" t="s">
        <v>49</v>
      </c>
      <c r="CO135" s="40" t="s">
        <v>39</v>
      </c>
      <c r="CP135" s="35"/>
      <c r="CQ135" s="35"/>
      <c r="CR135" s="40" t="s">
        <v>50</v>
      </c>
      <c r="CS135" s="40" t="s">
        <v>51</v>
      </c>
      <c r="CT135" s="35"/>
      <c r="CU135" s="35"/>
      <c r="CV135" s="40" t="s">
        <v>50</v>
      </c>
      <c r="CW135" s="40" t="s">
        <v>39</v>
      </c>
      <c r="CX135" s="35"/>
      <c r="CY135" s="35"/>
      <c r="CZ135" s="40" t="s">
        <v>50</v>
      </c>
      <c r="DA135" s="40" t="s">
        <v>39</v>
      </c>
      <c r="DB135" s="35"/>
      <c r="DC135" s="35"/>
      <c r="DD135" s="40" t="s">
        <v>59</v>
      </c>
      <c r="DE135" s="40" t="s">
        <v>60</v>
      </c>
      <c r="DF135" s="35"/>
      <c r="DG135" s="35"/>
      <c r="DH135" s="40" t="s">
        <v>52</v>
      </c>
      <c r="DI135" s="40" t="s">
        <v>53</v>
      </c>
      <c r="DJ135" s="35"/>
      <c r="DK135" s="35"/>
      <c r="DL135" s="40" t="s">
        <v>31</v>
      </c>
      <c r="DM135" s="41"/>
    </row>
    <row r="136" spans="1:118" s="42" customFormat="1" ht="15.75" customHeight="1" x14ac:dyDescent="0.25">
      <c r="A136" s="35">
        <v>135</v>
      </c>
      <c r="B136" s="35">
        <v>1</v>
      </c>
      <c r="C136" s="36" t="s">
        <v>158</v>
      </c>
      <c r="D136" s="37" t="s">
        <v>373</v>
      </c>
      <c r="E136" s="35">
        <v>-307.93700000000001</v>
      </c>
      <c r="F136" s="35">
        <v>359.565</v>
      </c>
      <c r="G136" s="35">
        <v>-669.80600000000004</v>
      </c>
      <c r="H136" s="38">
        <v>285.79932000000002</v>
      </c>
      <c r="I136" s="39">
        <f t="shared" si="7"/>
        <v>-384.00668000000002</v>
      </c>
      <c r="J136" s="39">
        <f t="shared" si="6"/>
        <v>3.081</v>
      </c>
      <c r="K136" s="39">
        <f t="shared" si="8"/>
        <v>-387.08768000000003</v>
      </c>
      <c r="L136" s="40" t="s">
        <v>28</v>
      </c>
      <c r="M136" s="40" t="s">
        <v>29</v>
      </c>
      <c r="N136" s="35"/>
      <c r="O136" s="35"/>
      <c r="P136" s="40" t="s">
        <v>30</v>
      </c>
      <c r="Q136" s="40" t="s">
        <v>34</v>
      </c>
      <c r="R136" s="35"/>
      <c r="S136" s="35"/>
      <c r="T136" s="40" t="s">
        <v>30</v>
      </c>
      <c r="U136" s="40" t="s">
        <v>32</v>
      </c>
      <c r="V136" s="35"/>
      <c r="W136" s="35"/>
      <c r="X136" s="35" t="s">
        <v>30</v>
      </c>
      <c r="Y136" s="35" t="s">
        <v>33</v>
      </c>
      <c r="Z136" s="35"/>
      <c r="AA136" s="35"/>
      <c r="AB136" s="40" t="s">
        <v>30</v>
      </c>
      <c r="AC136" s="40" t="s">
        <v>34</v>
      </c>
      <c r="AD136" s="35"/>
      <c r="AE136" s="35"/>
      <c r="AF136" s="40" t="s">
        <v>35</v>
      </c>
      <c r="AG136" s="40" t="s">
        <v>29</v>
      </c>
      <c r="AH136" s="35"/>
      <c r="AI136" s="35"/>
      <c r="AJ136" s="40" t="s">
        <v>36</v>
      </c>
      <c r="AK136" s="40" t="s">
        <v>37</v>
      </c>
      <c r="AL136" s="35"/>
      <c r="AM136" s="35"/>
      <c r="AN136" s="40" t="s">
        <v>38</v>
      </c>
      <c r="AO136" s="40" t="s">
        <v>39</v>
      </c>
      <c r="AP136" s="35"/>
      <c r="AQ136" s="35"/>
      <c r="AR136" s="40" t="s">
        <v>40</v>
      </c>
      <c r="AS136" s="40" t="s">
        <v>41</v>
      </c>
      <c r="AT136" s="35"/>
      <c r="AU136" s="35"/>
      <c r="AV136" s="35"/>
      <c r="AW136" s="35"/>
      <c r="AX136" s="35"/>
      <c r="AY136" s="35"/>
      <c r="AZ136" s="40" t="s">
        <v>42</v>
      </c>
      <c r="BA136" s="40" t="s">
        <v>39</v>
      </c>
      <c r="BB136" s="35"/>
      <c r="BC136" s="35"/>
      <c r="BD136" s="40" t="s">
        <v>42</v>
      </c>
      <c r="BE136" s="40" t="s">
        <v>33</v>
      </c>
      <c r="BF136" s="35"/>
      <c r="BG136" s="35"/>
      <c r="BH136" s="40" t="s">
        <v>42</v>
      </c>
      <c r="BI136" s="40" t="s">
        <v>39</v>
      </c>
      <c r="BJ136" s="35"/>
      <c r="BK136" s="41"/>
      <c r="BL136" s="40" t="s">
        <v>43</v>
      </c>
      <c r="BM136" s="40" t="s">
        <v>44</v>
      </c>
      <c r="BN136" s="35"/>
      <c r="BO136" s="35"/>
      <c r="BP136" s="40" t="s">
        <v>45</v>
      </c>
      <c r="BQ136" s="40" t="s">
        <v>44</v>
      </c>
      <c r="BR136" s="35"/>
      <c r="BS136" s="35"/>
      <c r="BT136" s="40" t="s">
        <v>46</v>
      </c>
      <c r="BU136" s="40" t="s">
        <v>47</v>
      </c>
      <c r="BV136" s="35"/>
      <c r="BW136" s="35"/>
      <c r="BX136" s="40" t="s">
        <v>46</v>
      </c>
      <c r="BY136" s="40" t="s">
        <v>41</v>
      </c>
      <c r="BZ136" s="35"/>
      <c r="CA136" s="35"/>
      <c r="CB136" s="40" t="s">
        <v>46</v>
      </c>
      <c r="CC136" s="40" t="s">
        <v>48</v>
      </c>
      <c r="CD136" s="35"/>
      <c r="CE136" s="35"/>
      <c r="CF136" s="40" t="s">
        <v>46</v>
      </c>
      <c r="CG136" s="40" t="s">
        <v>48</v>
      </c>
      <c r="CH136" s="35"/>
      <c r="CI136" s="35"/>
      <c r="CJ136" s="40" t="s">
        <v>46</v>
      </c>
      <c r="CK136" s="40" t="s">
        <v>39</v>
      </c>
      <c r="CL136" s="35"/>
      <c r="CM136" s="35"/>
      <c r="CN136" s="40" t="s">
        <v>49</v>
      </c>
      <c r="CO136" s="40" t="s">
        <v>39</v>
      </c>
      <c r="CP136" s="35">
        <v>2</v>
      </c>
      <c r="CQ136" s="35">
        <v>1.171</v>
      </c>
      <c r="CR136" s="40" t="s">
        <v>50</v>
      </c>
      <c r="CS136" s="40" t="s">
        <v>51</v>
      </c>
      <c r="CT136" s="35"/>
      <c r="CU136" s="35"/>
      <c r="CV136" s="40" t="s">
        <v>50</v>
      </c>
      <c r="CW136" s="40" t="s">
        <v>39</v>
      </c>
      <c r="CX136" s="35"/>
      <c r="CY136" s="35"/>
      <c r="CZ136" s="40" t="s">
        <v>50</v>
      </c>
      <c r="DA136" s="40" t="s">
        <v>39</v>
      </c>
      <c r="DB136" s="35"/>
      <c r="DC136" s="35"/>
      <c r="DD136" s="40" t="s">
        <v>59</v>
      </c>
      <c r="DE136" s="40" t="s">
        <v>60</v>
      </c>
      <c r="DF136" s="35"/>
      <c r="DG136" s="35"/>
      <c r="DH136" s="40" t="s">
        <v>52</v>
      </c>
      <c r="DI136" s="40" t="s">
        <v>53</v>
      </c>
      <c r="DJ136" s="35"/>
      <c r="DK136" s="35"/>
      <c r="DL136" s="40" t="s">
        <v>31</v>
      </c>
      <c r="DM136" s="41">
        <v>1.91</v>
      </c>
      <c r="DN136" s="42" t="s">
        <v>518</v>
      </c>
    </row>
    <row r="137" spans="1:118" s="12" customFormat="1" ht="15.75" customHeight="1" x14ac:dyDescent="0.25">
      <c r="A137" s="6">
        <v>136</v>
      </c>
      <c r="B137" s="6">
        <v>1</v>
      </c>
      <c r="C137" s="9" t="s">
        <v>159</v>
      </c>
      <c r="D137" s="8" t="s">
        <v>373</v>
      </c>
      <c r="E137" s="6">
        <v>-278.75799999999998</v>
      </c>
      <c r="F137" s="6">
        <v>51.604999999999997</v>
      </c>
      <c r="G137" s="6">
        <v>-336.27600000000001</v>
      </c>
      <c r="H137" s="10">
        <v>51.923639999999999</v>
      </c>
      <c r="I137" s="3">
        <f t="shared" si="7"/>
        <v>-284.35236000000003</v>
      </c>
      <c r="J137" s="3">
        <f t="shared" si="6"/>
        <v>0</v>
      </c>
      <c r="K137" s="3">
        <f t="shared" si="8"/>
        <v>-284.35236000000003</v>
      </c>
      <c r="L137" s="1" t="s">
        <v>28</v>
      </c>
      <c r="M137" s="1" t="s">
        <v>29</v>
      </c>
      <c r="N137" s="6"/>
      <c r="O137" s="6"/>
      <c r="P137" s="1" t="s">
        <v>30</v>
      </c>
      <c r="Q137" s="1" t="s">
        <v>34</v>
      </c>
      <c r="R137" s="6"/>
      <c r="S137" s="6"/>
      <c r="T137" s="1" t="s">
        <v>30</v>
      </c>
      <c r="U137" s="1" t="s">
        <v>32</v>
      </c>
      <c r="V137" s="6"/>
      <c r="W137" s="6"/>
      <c r="X137" s="6" t="s">
        <v>30</v>
      </c>
      <c r="Y137" s="6" t="s">
        <v>33</v>
      </c>
      <c r="Z137" s="6"/>
      <c r="AA137" s="6"/>
      <c r="AB137" s="1" t="s">
        <v>30</v>
      </c>
      <c r="AC137" s="1" t="s">
        <v>34</v>
      </c>
      <c r="AD137" s="6"/>
      <c r="AE137" s="6"/>
      <c r="AF137" s="1" t="s">
        <v>35</v>
      </c>
      <c r="AG137" s="1" t="s">
        <v>29</v>
      </c>
      <c r="AH137" s="6"/>
      <c r="AI137" s="6"/>
      <c r="AJ137" s="1" t="s">
        <v>36</v>
      </c>
      <c r="AK137" s="1" t="s">
        <v>37</v>
      </c>
      <c r="AL137" s="6"/>
      <c r="AM137" s="6"/>
      <c r="AN137" s="1" t="s">
        <v>38</v>
      </c>
      <c r="AO137" s="1" t="s">
        <v>39</v>
      </c>
      <c r="AP137" s="6"/>
      <c r="AQ137" s="6"/>
      <c r="AR137" s="1" t="s">
        <v>40</v>
      </c>
      <c r="AS137" s="1" t="s">
        <v>41</v>
      </c>
      <c r="AT137" s="6"/>
      <c r="AU137" s="6"/>
      <c r="AV137" s="6"/>
      <c r="AW137" s="6"/>
      <c r="AX137" s="6"/>
      <c r="AY137" s="6"/>
      <c r="AZ137" s="1" t="s">
        <v>42</v>
      </c>
      <c r="BA137" s="1" t="s">
        <v>39</v>
      </c>
      <c r="BB137" s="6"/>
      <c r="BC137" s="6"/>
      <c r="BD137" s="1" t="s">
        <v>42</v>
      </c>
      <c r="BE137" s="1" t="s">
        <v>33</v>
      </c>
      <c r="BF137" s="6"/>
      <c r="BG137" s="6"/>
      <c r="BH137" s="1" t="s">
        <v>42</v>
      </c>
      <c r="BI137" s="1" t="s">
        <v>39</v>
      </c>
      <c r="BJ137" s="6"/>
      <c r="BK137" s="11"/>
      <c r="BL137" s="1" t="s">
        <v>43</v>
      </c>
      <c r="BM137" s="1" t="s">
        <v>44</v>
      </c>
      <c r="BN137" s="6"/>
      <c r="BO137" s="6"/>
      <c r="BP137" s="1" t="s">
        <v>45</v>
      </c>
      <c r="BQ137" s="1" t="s">
        <v>44</v>
      </c>
      <c r="BR137" s="6"/>
      <c r="BS137" s="6"/>
      <c r="BT137" s="1" t="s">
        <v>46</v>
      </c>
      <c r="BU137" s="1" t="s">
        <v>47</v>
      </c>
      <c r="BV137" s="6"/>
      <c r="BW137" s="6"/>
      <c r="BX137" s="1" t="s">
        <v>46</v>
      </c>
      <c r="BY137" s="1" t="s">
        <v>41</v>
      </c>
      <c r="BZ137" s="6"/>
      <c r="CA137" s="6"/>
      <c r="CB137" s="1" t="s">
        <v>46</v>
      </c>
      <c r="CC137" s="1" t="s">
        <v>48</v>
      </c>
      <c r="CD137" s="6"/>
      <c r="CE137" s="6"/>
      <c r="CF137" s="1" t="s">
        <v>46</v>
      </c>
      <c r="CG137" s="1" t="s">
        <v>48</v>
      </c>
      <c r="CH137" s="6"/>
      <c r="CI137" s="6"/>
      <c r="CJ137" s="1" t="s">
        <v>46</v>
      </c>
      <c r="CK137" s="1" t="s">
        <v>39</v>
      </c>
      <c r="CL137" s="6"/>
      <c r="CM137" s="6"/>
      <c r="CN137" s="1" t="s">
        <v>49</v>
      </c>
      <c r="CO137" s="1" t="s">
        <v>39</v>
      </c>
      <c r="CP137" s="6"/>
      <c r="CQ137" s="6"/>
      <c r="CR137" s="1" t="s">
        <v>50</v>
      </c>
      <c r="CS137" s="1" t="s">
        <v>51</v>
      </c>
      <c r="CT137" s="6"/>
      <c r="CU137" s="6"/>
      <c r="CV137" s="1" t="s">
        <v>50</v>
      </c>
      <c r="CW137" s="1" t="s">
        <v>39</v>
      </c>
      <c r="CX137" s="6"/>
      <c r="CY137" s="6"/>
      <c r="CZ137" s="1" t="s">
        <v>50</v>
      </c>
      <c r="DA137" s="1" t="s">
        <v>39</v>
      </c>
      <c r="DB137" s="6"/>
      <c r="DC137" s="6"/>
      <c r="DD137" s="1" t="s">
        <v>59</v>
      </c>
      <c r="DE137" s="1" t="s">
        <v>60</v>
      </c>
      <c r="DF137" s="6"/>
      <c r="DG137" s="6"/>
      <c r="DH137" s="1" t="s">
        <v>52</v>
      </c>
      <c r="DI137" s="1" t="s">
        <v>53</v>
      </c>
      <c r="DJ137" s="6"/>
      <c r="DK137" s="6"/>
      <c r="DL137" s="1" t="s">
        <v>31</v>
      </c>
      <c r="DM137" s="11"/>
    </row>
    <row r="138" spans="1:118" s="12" customFormat="1" ht="15.75" customHeight="1" x14ac:dyDescent="0.25">
      <c r="A138" s="6">
        <v>137</v>
      </c>
      <c r="B138" s="6">
        <v>3</v>
      </c>
      <c r="C138" s="9" t="s">
        <v>160</v>
      </c>
      <c r="D138" s="8" t="s">
        <v>373</v>
      </c>
      <c r="E138" s="6">
        <v>-16.724</v>
      </c>
      <c r="F138" s="6">
        <v>6.5570000000000004</v>
      </c>
      <c r="G138" s="6">
        <v>-23.280999999999999</v>
      </c>
      <c r="H138" s="10">
        <v>86.824799999999996</v>
      </c>
      <c r="I138" s="3">
        <f t="shared" si="7"/>
        <v>63.543799999999997</v>
      </c>
      <c r="J138" s="3">
        <f t="shared" si="6"/>
        <v>0</v>
      </c>
      <c r="K138" s="3">
        <f t="shared" si="8"/>
        <v>63.543799999999997</v>
      </c>
      <c r="L138" s="1" t="s">
        <v>28</v>
      </c>
      <c r="M138" s="1" t="s">
        <v>29</v>
      </c>
      <c r="N138" s="6"/>
      <c r="O138" s="6"/>
      <c r="P138" s="1" t="s">
        <v>30</v>
      </c>
      <c r="Q138" s="1" t="s">
        <v>34</v>
      </c>
      <c r="R138" s="6"/>
      <c r="S138" s="6"/>
      <c r="T138" s="1" t="s">
        <v>30</v>
      </c>
      <c r="U138" s="1" t="s">
        <v>32</v>
      </c>
      <c r="V138" s="6"/>
      <c r="W138" s="6"/>
      <c r="X138" s="6" t="s">
        <v>30</v>
      </c>
      <c r="Y138" s="6" t="s">
        <v>33</v>
      </c>
      <c r="Z138" s="6"/>
      <c r="AA138" s="6"/>
      <c r="AB138" s="1" t="s">
        <v>30</v>
      </c>
      <c r="AC138" s="1" t="s">
        <v>34</v>
      </c>
      <c r="AD138" s="6"/>
      <c r="AE138" s="6"/>
      <c r="AF138" s="1" t="s">
        <v>35</v>
      </c>
      <c r="AG138" s="1" t="s">
        <v>29</v>
      </c>
      <c r="AH138" s="6"/>
      <c r="AI138" s="6"/>
      <c r="AJ138" s="1" t="s">
        <v>36</v>
      </c>
      <c r="AK138" s="1" t="s">
        <v>37</v>
      </c>
      <c r="AL138" s="6"/>
      <c r="AM138" s="6"/>
      <c r="AN138" s="1" t="s">
        <v>38</v>
      </c>
      <c r="AO138" s="1" t="s">
        <v>39</v>
      </c>
      <c r="AP138" s="6"/>
      <c r="AQ138" s="6"/>
      <c r="AR138" s="1" t="s">
        <v>40</v>
      </c>
      <c r="AS138" s="1" t="s">
        <v>41</v>
      </c>
      <c r="AT138" s="6"/>
      <c r="AU138" s="6"/>
      <c r="AV138" s="6"/>
      <c r="AW138" s="6"/>
      <c r="AX138" s="6"/>
      <c r="AY138" s="6"/>
      <c r="AZ138" s="1" t="s">
        <v>42</v>
      </c>
      <c r="BA138" s="1" t="s">
        <v>39</v>
      </c>
      <c r="BB138" s="6"/>
      <c r="BC138" s="6"/>
      <c r="BD138" s="1" t="s">
        <v>42</v>
      </c>
      <c r="BE138" s="1" t="s">
        <v>33</v>
      </c>
      <c r="BF138" s="6"/>
      <c r="BG138" s="6"/>
      <c r="BH138" s="1" t="s">
        <v>42</v>
      </c>
      <c r="BI138" s="1" t="s">
        <v>39</v>
      </c>
      <c r="BJ138" s="6"/>
      <c r="BK138" s="11"/>
      <c r="BL138" s="1" t="s">
        <v>43</v>
      </c>
      <c r="BM138" s="1" t="s">
        <v>44</v>
      </c>
      <c r="BN138" s="6"/>
      <c r="BO138" s="6"/>
      <c r="BP138" s="1" t="s">
        <v>45</v>
      </c>
      <c r="BQ138" s="1" t="s">
        <v>44</v>
      </c>
      <c r="BR138" s="6"/>
      <c r="BS138" s="6"/>
      <c r="BT138" s="1" t="s">
        <v>46</v>
      </c>
      <c r="BU138" s="1" t="s">
        <v>47</v>
      </c>
      <c r="BV138" s="6"/>
      <c r="BW138" s="6"/>
      <c r="BX138" s="1" t="s">
        <v>46</v>
      </c>
      <c r="BY138" s="1" t="s">
        <v>41</v>
      </c>
      <c r="BZ138" s="6"/>
      <c r="CA138" s="6"/>
      <c r="CB138" s="1" t="s">
        <v>46</v>
      </c>
      <c r="CC138" s="1" t="s">
        <v>48</v>
      </c>
      <c r="CD138" s="6"/>
      <c r="CE138" s="6"/>
      <c r="CF138" s="1" t="s">
        <v>46</v>
      </c>
      <c r="CG138" s="1" t="s">
        <v>48</v>
      </c>
      <c r="CH138" s="6"/>
      <c r="CI138" s="6"/>
      <c r="CJ138" s="1" t="s">
        <v>46</v>
      </c>
      <c r="CK138" s="1" t="s">
        <v>39</v>
      </c>
      <c r="CL138" s="6"/>
      <c r="CM138" s="6"/>
      <c r="CN138" s="1" t="s">
        <v>49</v>
      </c>
      <c r="CO138" s="1" t="s">
        <v>39</v>
      </c>
      <c r="CP138" s="6"/>
      <c r="CQ138" s="6"/>
      <c r="CR138" s="1" t="s">
        <v>50</v>
      </c>
      <c r="CS138" s="1" t="s">
        <v>51</v>
      </c>
      <c r="CT138" s="6"/>
      <c r="CU138" s="6"/>
      <c r="CV138" s="1" t="s">
        <v>50</v>
      </c>
      <c r="CW138" s="1" t="s">
        <v>39</v>
      </c>
      <c r="CX138" s="6"/>
      <c r="CY138" s="6"/>
      <c r="CZ138" s="1" t="s">
        <v>50</v>
      </c>
      <c r="DA138" s="1" t="s">
        <v>39</v>
      </c>
      <c r="DB138" s="6"/>
      <c r="DC138" s="6"/>
      <c r="DD138" s="1" t="s">
        <v>59</v>
      </c>
      <c r="DE138" s="1" t="s">
        <v>60</v>
      </c>
      <c r="DF138" s="6"/>
      <c r="DG138" s="6"/>
      <c r="DH138" s="1" t="s">
        <v>52</v>
      </c>
      <c r="DI138" s="1" t="s">
        <v>53</v>
      </c>
      <c r="DJ138" s="6"/>
      <c r="DK138" s="6"/>
      <c r="DL138" s="1" t="s">
        <v>31</v>
      </c>
      <c r="DM138" s="11"/>
    </row>
    <row r="139" spans="1:118" s="12" customFormat="1" ht="15.75" customHeight="1" x14ac:dyDescent="0.25">
      <c r="A139" s="6">
        <v>138</v>
      </c>
      <c r="B139" s="6">
        <v>3</v>
      </c>
      <c r="C139" s="9" t="s">
        <v>161</v>
      </c>
      <c r="D139" s="8" t="s">
        <v>373</v>
      </c>
      <c r="E139" s="6">
        <v>179.35300000000001</v>
      </c>
      <c r="F139" s="6">
        <v>4.5339999999999998</v>
      </c>
      <c r="G139" s="6">
        <v>131.584</v>
      </c>
      <c r="H139" s="10">
        <v>45.457799999999999</v>
      </c>
      <c r="I139" s="3">
        <f t="shared" si="7"/>
        <v>177.04179999999999</v>
      </c>
      <c r="J139" s="3">
        <f t="shared" si="6"/>
        <v>0</v>
      </c>
      <c r="K139" s="3">
        <f t="shared" si="8"/>
        <v>177.04179999999999</v>
      </c>
      <c r="L139" s="1" t="s">
        <v>28</v>
      </c>
      <c r="M139" s="1" t="s">
        <v>29</v>
      </c>
      <c r="N139" s="6"/>
      <c r="O139" s="6"/>
      <c r="P139" s="1" t="s">
        <v>30</v>
      </c>
      <c r="Q139" s="1" t="s">
        <v>34</v>
      </c>
      <c r="R139" s="6"/>
      <c r="S139" s="6"/>
      <c r="T139" s="1" t="s">
        <v>30</v>
      </c>
      <c r="U139" s="1" t="s">
        <v>32</v>
      </c>
      <c r="V139" s="6"/>
      <c r="W139" s="6"/>
      <c r="X139" s="6" t="s">
        <v>30</v>
      </c>
      <c r="Y139" s="6" t="s">
        <v>33</v>
      </c>
      <c r="Z139" s="6"/>
      <c r="AA139" s="6"/>
      <c r="AB139" s="1" t="s">
        <v>30</v>
      </c>
      <c r="AC139" s="1" t="s">
        <v>34</v>
      </c>
      <c r="AD139" s="6"/>
      <c r="AE139" s="6"/>
      <c r="AF139" s="1" t="s">
        <v>35</v>
      </c>
      <c r="AG139" s="1" t="s">
        <v>29</v>
      </c>
      <c r="AH139" s="6"/>
      <c r="AI139" s="6"/>
      <c r="AJ139" s="1" t="s">
        <v>36</v>
      </c>
      <c r="AK139" s="1" t="s">
        <v>37</v>
      </c>
      <c r="AL139" s="6"/>
      <c r="AM139" s="6"/>
      <c r="AN139" s="1" t="s">
        <v>38</v>
      </c>
      <c r="AO139" s="1" t="s">
        <v>39</v>
      </c>
      <c r="AP139" s="6"/>
      <c r="AQ139" s="6"/>
      <c r="AR139" s="1" t="s">
        <v>40</v>
      </c>
      <c r="AS139" s="1" t="s">
        <v>41</v>
      </c>
      <c r="AT139" s="6"/>
      <c r="AU139" s="6"/>
      <c r="AV139" s="6"/>
      <c r="AW139" s="6"/>
      <c r="AX139" s="6"/>
      <c r="AY139" s="6"/>
      <c r="AZ139" s="1" t="s">
        <v>42</v>
      </c>
      <c r="BA139" s="1" t="s">
        <v>39</v>
      </c>
      <c r="BB139" s="6"/>
      <c r="BC139" s="6"/>
      <c r="BD139" s="1" t="s">
        <v>42</v>
      </c>
      <c r="BE139" s="1" t="s">
        <v>33</v>
      </c>
      <c r="BF139" s="6"/>
      <c r="BG139" s="6"/>
      <c r="BH139" s="1" t="s">
        <v>42</v>
      </c>
      <c r="BI139" s="1" t="s">
        <v>39</v>
      </c>
      <c r="BJ139" s="6"/>
      <c r="BK139" s="11"/>
      <c r="BL139" s="1" t="s">
        <v>43</v>
      </c>
      <c r="BM139" s="1" t="s">
        <v>44</v>
      </c>
      <c r="BN139" s="6"/>
      <c r="BO139" s="6"/>
      <c r="BP139" s="1" t="s">
        <v>45</v>
      </c>
      <c r="BQ139" s="1" t="s">
        <v>44</v>
      </c>
      <c r="BR139" s="6"/>
      <c r="BS139" s="6"/>
      <c r="BT139" s="1" t="s">
        <v>46</v>
      </c>
      <c r="BU139" s="1" t="s">
        <v>47</v>
      </c>
      <c r="BV139" s="6"/>
      <c r="BW139" s="6"/>
      <c r="BX139" s="1" t="s">
        <v>46</v>
      </c>
      <c r="BY139" s="1" t="s">
        <v>41</v>
      </c>
      <c r="BZ139" s="6"/>
      <c r="CA139" s="6"/>
      <c r="CB139" s="1" t="s">
        <v>46</v>
      </c>
      <c r="CC139" s="1" t="s">
        <v>48</v>
      </c>
      <c r="CD139" s="6"/>
      <c r="CE139" s="6"/>
      <c r="CF139" s="1" t="s">
        <v>46</v>
      </c>
      <c r="CG139" s="1" t="s">
        <v>48</v>
      </c>
      <c r="CH139" s="6"/>
      <c r="CI139" s="6"/>
      <c r="CJ139" s="1" t="s">
        <v>46</v>
      </c>
      <c r="CK139" s="1" t="s">
        <v>39</v>
      </c>
      <c r="CL139" s="6"/>
      <c r="CM139" s="6"/>
      <c r="CN139" s="1" t="s">
        <v>49</v>
      </c>
      <c r="CO139" s="1" t="s">
        <v>39</v>
      </c>
      <c r="CP139" s="6"/>
      <c r="CQ139" s="6"/>
      <c r="CR139" s="1" t="s">
        <v>50</v>
      </c>
      <c r="CS139" s="1" t="s">
        <v>51</v>
      </c>
      <c r="CT139" s="6"/>
      <c r="CU139" s="6"/>
      <c r="CV139" s="1" t="s">
        <v>50</v>
      </c>
      <c r="CW139" s="1" t="s">
        <v>39</v>
      </c>
      <c r="CX139" s="6"/>
      <c r="CY139" s="6"/>
      <c r="CZ139" s="1" t="s">
        <v>50</v>
      </c>
      <c r="DA139" s="1" t="s">
        <v>39</v>
      </c>
      <c r="DB139" s="6"/>
      <c r="DC139" s="6"/>
      <c r="DD139" s="1" t="s">
        <v>59</v>
      </c>
      <c r="DE139" s="1" t="s">
        <v>60</v>
      </c>
      <c r="DF139" s="6"/>
      <c r="DG139" s="6"/>
      <c r="DH139" s="1" t="s">
        <v>52</v>
      </c>
      <c r="DI139" s="1" t="s">
        <v>53</v>
      </c>
      <c r="DJ139" s="6"/>
      <c r="DK139" s="6"/>
      <c r="DL139" s="1" t="s">
        <v>31</v>
      </c>
      <c r="DM139" s="11"/>
    </row>
    <row r="140" spans="1:118" s="12" customFormat="1" ht="15.75" customHeight="1" x14ac:dyDescent="0.25">
      <c r="A140" s="6">
        <v>139</v>
      </c>
      <c r="B140" s="6">
        <v>3</v>
      </c>
      <c r="C140" s="9" t="s">
        <v>162</v>
      </c>
      <c r="D140" s="8" t="s">
        <v>373</v>
      </c>
      <c r="E140" s="6">
        <v>204.07</v>
      </c>
      <c r="F140" s="6">
        <v>0</v>
      </c>
      <c r="G140" s="6">
        <v>204.07</v>
      </c>
      <c r="H140" s="10">
        <v>63.708480000000002</v>
      </c>
      <c r="I140" s="3">
        <f t="shared" si="7"/>
        <v>267.77848</v>
      </c>
      <c r="J140" s="3">
        <f t="shared" si="6"/>
        <v>0</v>
      </c>
      <c r="K140" s="3">
        <f t="shared" si="8"/>
        <v>267.77848</v>
      </c>
      <c r="L140" s="1" t="s">
        <v>28</v>
      </c>
      <c r="M140" s="1" t="s">
        <v>29</v>
      </c>
      <c r="N140" s="6"/>
      <c r="O140" s="6"/>
      <c r="P140" s="1" t="s">
        <v>30</v>
      </c>
      <c r="Q140" s="1" t="s">
        <v>34</v>
      </c>
      <c r="R140" s="6"/>
      <c r="S140" s="6"/>
      <c r="T140" s="1" t="s">
        <v>30</v>
      </c>
      <c r="U140" s="1" t="s">
        <v>32</v>
      </c>
      <c r="V140" s="6"/>
      <c r="W140" s="6"/>
      <c r="X140" s="6" t="s">
        <v>30</v>
      </c>
      <c r="Y140" s="6" t="s">
        <v>33</v>
      </c>
      <c r="Z140" s="6"/>
      <c r="AA140" s="6"/>
      <c r="AB140" s="1" t="s">
        <v>30</v>
      </c>
      <c r="AC140" s="1" t="s">
        <v>34</v>
      </c>
      <c r="AD140" s="6"/>
      <c r="AE140" s="6"/>
      <c r="AF140" s="1" t="s">
        <v>35</v>
      </c>
      <c r="AG140" s="1" t="s">
        <v>29</v>
      </c>
      <c r="AH140" s="6"/>
      <c r="AI140" s="6"/>
      <c r="AJ140" s="1" t="s">
        <v>36</v>
      </c>
      <c r="AK140" s="1" t="s">
        <v>37</v>
      </c>
      <c r="AL140" s="6"/>
      <c r="AM140" s="6"/>
      <c r="AN140" s="1" t="s">
        <v>38</v>
      </c>
      <c r="AO140" s="1" t="s">
        <v>39</v>
      </c>
      <c r="AP140" s="6"/>
      <c r="AQ140" s="6"/>
      <c r="AR140" s="1" t="s">
        <v>40</v>
      </c>
      <c r="AS140" s="1" t="s">
        <v>41</v>
      </c>
      <c r="AT140" s="6"/>
      <c r="AU140" s="6"/>
      <c r="AV140" s="6"/>
      <c r="AW140" s="6"/>
      <c r="AX140" s="6"/>
      <c r="AY140" s="6"/>
      <c r="AZ140" s="1" t="s">
        <v>42</v>
      </c>
      <c r="BA140" s="1" t="s">
        <v>39</v>
      </c>
      <c r="BB140" s="6"/>
      <c r="BC140" s="6"/>
      <c r="BD140" s="1" t="s">
        <v>42</v>
      </c>
      <c r="BE140" s="1" t="s">
        <v>33</v>
      </c>
      <c r="BF140" s="6"/>
      <c r="BG140" s="6"/>
      <c r="BH140" s="1" t="s">
        <v>42</v>
      </c>
      <c r="BI140" s="1" t="s">
        <v>39</v>
      </c>
      <c r="BJ140" s="6"/>
      <c r="BK140" s="11"/>
      <c r="BL140" s="1" t="s">
        <v>43</v>
      </c>
      <c r="BM140" s="1" t="s">
        <v>44</v>
      </c>
      <c r="BN140" s="6"/>
      <c r="BO140" s="6"/>
      <c r="BP140" s="1" t="s">
        <v>45</v>
      </c>
      <c r="BQ140" s="1" t="s">
        <v>44</v>
      </c>
      <c r="BR140" s="6"/>
      <c r="BS140" s="6"/>
      <c r="BT140" s="1" t="s">
        <v>46</v>
      </c>
      <c r="BU140" s="1" t="s">
        <v>47</v>
      </c>
      <c r="BV140" s="6"/>
      <c r="BW140" s="6"/>
      <c r="BX140" s="1" t="s">
        <v>46</v>
      </c>
      <c r="BY140" s="1" t="s">
        <v>41</v>
      </c>
      <c r="BZ140" s="6"/>
      <c r="CA140" s="6"/>
      <c r="CB140" s="1" t="s">
        <v>46</v>
      </c>
      <c r="CC140" s="1" t="s">
        <v>48</v>
      </c>
      <c r="CD140" s="6"/>
      <c r="CE140" s="6"/>
      <c r="CF140" s="1" t="s">
        <v>46</v>
      </c>
      <c r="CG140" s="1" t="s">
        <v>48</v>
      </c>
      <c r="CH140" s="6"/>
      <c r="CI140" s="6"/>
      <c r="CJ140" s="1" t="s">
        <v>46</v>
      </c>
      <c r="CK140" s="1" t="s">
        <v>39</v>
      </c>
      <c r="CL140" s="6"/>
      <c r="CM140" s="6"/>
      <c r="CN140" s="1" t="s">
        <v>49</v>
      </c>
      <c r="CO140" s="1" t="s">
        <v>39</v>
      </c>
      <c r="CP140" s="6"/>
      <c r="CQ140" s="6"/>
      <c r="CR140" s="1" t="s">
        <v>50</v>
      </c>
      <c r="CS140" s="1" t="s">
        <v>51</v>
      </c>
      <c r="CT140" s="6"/>
      <c r="CU140" s="6"/>
      <c r="CV140" s="1" t="s">
        <v>50</v>
      </c>
      <c r="CW140" s="1" t="s">
        <v>39</v>
      </c>
      <c r="CX140" s="6"/>
      <c r="CY140" s="6"/>
      <c r="CZ140" s="1" t="s">
        <v>50</v>
      </c>
      <c r="DA140" s="1" t="s">
        <v>39</v>
      </c>
      <c r="DB140" s="6"/>
      <c r="DC140" s="6"/>
      <c r="DD140" s="1" t="s">
        <v>59</v>
      </c>
      <c r="DE140" s="1" t="s">
        <v>60</v>
      </c>
      <c r="DF140" s="6"/>
      <c r="DG140" s="6"/>
      <c r="DH140" s="1" t="s">
        <v>52</v>
      </c>
      <c r="DI140" s="1" t="s">
        <v>53</v>
      </c>
      <c r="DJ140" s="6"/>
      <c r="DK140" s="6"/>
      <c r="DL140" s="1" t="s">
        <v>31</v>
      </c>
      <c r="DM140" s="11"/>
    </row>
    <row r="141" spans="1:118" s="12" customFormat="1" ht="15.75" customHeight="1" x14ac:dyDescent="0.25">
      <c r="A141" s="6">
        <v>140</v>
      </c>
      <c r="B141" s="6">
        <v>3</v>
      </c>
      <c r="C141" s="9" t="s">
        <v>163</v>
      </c>
      <c r="D141" s="8" t="s">
        <v>373</v>
      </c>
      <c r="E141" s="6">
        <v>251.447</v>
      </c>
      <c r="F141" s="6">
        <v>61.573999999999998</v>
      </c>
      <c r="G141" s="6">
        <v>187.554</v>
      </c>
      <c r="H141" s="10">
        <v>141.54911999999999</v>
      </c>
      <c r="I141" s="3">
        <f t="shared" si="7"/>
        <v>329.10311999999999</v>
      </c>
      <c r="J141" s="3">
        <f t="shared" si="6"/>
        <v>0</v>
      </c>
      <c r="K141" s="3">
        <f t="shared" si="8"/>
        <v>329.10311999999999</v>
      </c>
      <c r="L141" s="1" t="s">
        <v>28</v>
      </c>
      <c r="M141" s="1" t="s">
        <v>29</v>
      </c>
      <c r="N141" s="6"/>
      <c r="O141" s="6"/>
      <c r="P141" s="1" t="s">
        <v>30</v>
      </c>
      <c r="Q141" s="1" t="s">
        <v>34</v>
      </c>
      <c r="R141" s="6"/>
      <c r="S141" s="6"/>
      <c r="T141" s="1" t="s">
        <v>30</v>
      </c>
      <c r="U141" s="1" t="s">
        <v>32</v>
      </c>
      <c r="V141" s="6"/>
      <c r="W141" s="6"/>
      <c r="X141" s="6" t="s">
        <v>30</v>
      </c>
      <c r="Y141" s="6" t="s">
        <v>33</v>
      </c>
      <c r="Z141" s="6"/>
      <c r="AA141" s="6"/>
      <c r="AB141" s="1" t="s">
        <v>30</v>
      </c>
      <c r="AC141" s="1" t="s">
        <v>34</v>
      </c>
      <c r="AD141" s="6"/>
      <c r="AE141" s="6"/>
      <c r="AF141" s="1" t="s">
        <v>35</v>
      </c>
      <c r="AG141" s="1" t="s">
        <v>29</v>
      </c>
      <c r="AH141" s="6"/>
      <c r="AI141" s="6"/>
      <c r="AJ141" s="1" t="s">
        <v>36</v>
      </c>
      <c r="AK141" s="1" t="s">
        <v>37</v>
      </c>
      <c r="AL141" s="6"/>
      <c r="AM141" s="6"/>
      <c r="AN141" s="1" t="s">
        <v>38</v>
      </c>
      <c r="AO141" s="1" t="s">
        <v>39</v>
      </c>
      <c r="AP141" s="6"/>
      <c r="AQ141" s="6"/>
      <c r="AR141" s="1" t="s">
        <v>40</v>
      </c>
      <c r="AS141" s="1" t="s">
        <v>41</v>
      </c>
      <c r="AT141" s="6"/>
      <c r="AU141" s="6"/>
      <c r="AV141" s="6"/>
      <c r="AW141" s="6"/>
      <c r="AX141" s="6"/>
      <c r="AY141" s="6"/>
      <c r="AZ141" s="1" t="s">
        <v>42</v>
      </c>
      <c r="BA141" s="1" t="s">
        <v>39</v>
      </c>
      <c r="BB141" s="6"/>
      <c r="BC141" s="6"/>
      <c r="BD141" s="1" t="s">
        <v>42</v>
      </c>
      <c r="BE141" s="1" t="s">
        <v>33</v>
      </c>
      <c r="BF141" s="6"/>
      <c r="BG141" s="6"/>
      <c r="BH141" s="1" t="s">
        <v>42</v>
      </c>
      <c r="BI141" s="1" t="s">
        <v>39</v>
      </c>
      <c r="BJ141" s="6"/>
      <c r="BK141" s="11"/>
      <c r="BL141" s="1" t="s">
        <v>43</v>
      </c>
      <c r="BM141" s="1" t="s">
        <v>44</v>
      </c>
      <c r="BN141" s="6"/>
      <c r="BO141" s="6"/>
      <c r="BP141" s="1" t="s">
        <v>45</v>
      </c>
      <c r="BQ141" s="1" t="s">
        <v>44</v>
      </c>
      <c r="BR141" s="6"/>
      <c r="BS141" s="6"/>
      <c r="BT141" s="1" t="s">
        <v>46</v>
      </c>
      <c r="BU141" s="1" t="s">
        <v>47</v>
      </c>
      <c r="BV141" s="6"/>
      <c r="BW141" s="6"/>
      <c r="BX141" s="1" t="s">
        <v>46</v>
      </c>
      <c r="BY141" s="1" t="s">
        <v>41</v>
      </c>
      <c r="BZ141" s="6"/>
      <c r="CA141" s="6"/>
      <c r="CB141" s="1" t="s">
        <v>46</v>
      </c>
      <c r="CC141" s="1" t="s">
        <v>48</v>
      </c>
      <c r="CD141" s="6"/>
      <c r="CE141" s="6"/>
      <c r="CF141" s="1" t="s">
        <v>46</v>
      </c>
      <c r="CG141" s="1" t="s">
        <v>48</v>
      </c>
      <c r="CH141" s="6"/>
      <c r="CI141" s="6"/>
      <c r="CJ141" s="1" t="s">
        <v>46</v>
      </c>
      <c r="CK141" s="1" t="s">
        <v>39</v>
      </c>
      <c r="CL141" s="6"/>
      <c r="CM141" s="6"/>
      <c r="CN141" s="1" t="s">
        <v>49</v>
      </c>
      <c r="CO141" s="1" t="s">
        <v>39</v>
      </c>
      <c r="CP141" s="6"/>
      <c r="CQ141" s="6"/>
      <c r="CR141" s="1" t="s">
        <v>50</v>
      </c>
      <c r="CS141" s="1" t="s">
        <v>51</v>
      </c>
      <c r="CT141" s="6"/>
      <c r="CU141" s="6"/>
      <c r="CV141" s="1" t="s">
        <v>50</v>
      </c>
      <c r="CW141" s="1" t="s">
        <v>39</v>
      </c>
      <c r="CX141" s="6"/>
      <c r="CY141" s="6"/>
      <c r="CZ141" s="1" t="s">
        <v>50</v>
      </c>
      <c r="DA141" s="1" t="s">
        <v>39</v>
      </c>
      <c r="DB141" s="6"/>
      <c r="DC141" s="6"/>
      <c r="DD141" s="1" t="s">
        <v>59</v>
      </c>
      <c r="DE141" s="1" t="s">
        <v>60</v>
      </c>
      <c r="DF141" s="6"/>
      <c r="DG141" s="6"/>
      <c r="DH141" s="1" t="s">
        <v>52</v>
      </c>
      <c r="DI141" s="1" t="s">
        <v>53</v>
      </c>
      <c r="DJ141" s="6"/>
      <c r="DK141" s="6"/>
      <c r="DL141" s="1" t="s">
        <v>31</v>
      </c>
      <c r="DM141" s="11"/>
    </row>
    <row r="142" spans="1:118" s="12" customFormat="1" ht="15.75" customHeight="1" x14ac:dyDescent="0.25">
      <c r="A142" s="6">
        <v>141</v>
      </c>
      <c r="B142" s="6">
        <v>3</v>
      </c>
      <c r="C142" s="9" t="s">
        <v>164</v>
      </c>
      <c r="D142" s="8" t="s">
        <v>373</v>
      </c>
      <c r="E142" s="6">
        <v>53.384</v>
      </c>
      <c r="F142" s="6">
        <v>78.488</v>
      </c>
      <c r="G142" s="6">
        <v>-25.103999999999999</v>
      </c>
      <c r="H142" s="10">
        <v>26.645520000000001</v>
      </c>
      <c r="I142" s="3">
        <f t="shared" si="7"/>
        <v>1.541520000000002</v>
      </c>
      <c r="J142" s="3">
        <f t="shared" si="6"/>
        <v>0</v>
      </c>
      <c r="K142" s="3">
        <f t="shared" si="8"/>
        <v>1.541520000000002</v>
      </c>
      <c r="L142" s="1" t="s">
        <v>28</v>
      </c>
      <c r="M142" s="1" t="s">
        <v>29</v>
      </c>
      <c r="N142" s="6"/>
      <c r="O142" s="6"/>
      <c r="P142" s="1" t="s">
        <v>30</v>
      </c>
      <c r="Q142" s="1" t="s">
        <v>34</v>
      </c>
      <c r="R142" s="6"/>
      <c r="S142" s="6"/>
      <c r="T142" s="1" t="s">
        <v>30</v>
      </c>
      <c r="U142" s="1" t="s">
        <v>32</v>
      </c>
      <c r="V142" s="6"/>
      <c r="W142" s="6"/>
      <c r="X142" s="6" t="s">
        <v>30</v>
      </c>
      <c r="Y142" s="6" t="s">
        <v>33</v>
      </c>
      <c r="Z142" s="6"/>
      <c r="AA142" s="6"/>
      <c r="AB142" s="1" t="s">
        <v>30</v>
      </c>
      <c r="AC142" s="1" t="s">
        <v>34</v>
      </c>
      <c r="AD142" s="6"/>
      <c r="AE142" s="6"/>
      <c r="AF142" s="1" t="s">
        <v>35</v>
      </c>
      <c r="AG142" s="1" t="s">
        <v>29</v>
      </c>
      <c r="AH142" s="6"/>
      <c r="AI142" s="6"/>
      <c r="AJ142" s="1" t="s">
        <v>36</v>
      </c>
      <c r="AK142" s="1" t="s">
        <v>37</v>
      </c>
      <c r="AL142" s="6"/>
      <c r="AM142" s="6"/>
      <c r="AN142" s="1" t="s">
        <v>38</v>
      </c>
      <c r="AO142" s="1" t="s">
        <v>39</v>
      </c>
      <c r="AP142" s="6"/>
      <c r="AQ142" s="6"/>
      <c r="AR142" s="1" t="s">
        <v>40</v>
      </c>
      <c r="AS142" s="1" t="s">
        <v>41</v>
      </c>
      <c r="AT142" s="6"/>
      <c r="AU142" s="6"/>
      <c r="AV142" s="6"/>
      <c r="AW142" s="6"/>
      <c r="AX142" s="6"/>
      <c r="AY142" s="6"/>
      <c r="AZ142" s="1" t="s">
        <v>42</v>
      </c>
      <c r="BA142" s="1" t="s">
        <v>39</v>
      </c>
      <c r="BB142" s="6"/>
      <c r="BC142" s="6"/>
      <c r="BD142" s="1" t="s">
        <v>42</v>
      </c>
      <c r="BE142" s="1" t="s">
        <v>33</v>
      </c>
      <c r="BF142" s="6"/>
      <c r="BG142" s="6"/>
      <c r="BH142" s="1" t="s">
        <v>42</v>
      </c>
      <c r="BI142" s="1" t="s">
        <v>39</v>
      </c>
      <c r="BJ142" s="6"/>
      <c r="BK142" s="11"/>
      <c r="BL142" s="1" t="s">
        <v>43</v>
      </c>
      <c r="BM142" s="1" t="s">
        <v>44</v>
      </c>
      <c r="BN142" s="6"/>
      <c r="BO142" s="6"/>
      <c r="BP142" s="1" t="s">
        <v>45</v>
      </c>
      <c r="BQ142" s="1" t="s">
        <v>44</v>
      </c>
      <c r="BR142" s="6"/>
      <c r="BS142" s="6"/>
      <c r="BT142" s="1" t="s">
        <v>46</v>
      </c>
      <c r="BU142" s="1" t="s">
        <v>47</v>
      </c>
      <c r="BV142" s="6"/>
      <c r="BW142" s="6"/>
      <c r="BX142" s="1" t="s">
        <v>46</v>
      </c>
      <c r="BY142" s="1" t="s">
        <v>41</v>
      </c>
      <c r="BZ142" s="6"/>
      <c r="CA142" s="6"/>
      <c r="CB142" s="1" t="s">
        <v>46</v>
      </c>
      <c r="CC142" s="1" t="s">
        <v>48</v>
      </c>
      <c r="CD142" s="6"/>
      <c r="CE142" s="6"/>
      <c r="CF142" s="1" t="s">
        <v>46</v>
      </c>
      <c r="CG142" s="1" t="s">
        <v>48</v>
      </c>
      <c r="CH142" s="6"/>
      <c r="CI142" s="6"/>
      <c r="CJ142" s="1" t="s">
        <v>46</v>
      </c>
      <c r="CK142" s="1" t="s">
        <v>39</v>
      </c>
      <c r="CL142" s="6"/>
      <c r="CM142" s="6"/>
      <c r="CN142" s="1" t="s">
        <v>49</v>
      </c>
      <c r="CO142" s="1" t="s">
        <v>39</v>
      </c>
      <c r="CP142" s="6"/>
      <c r="CQ142" s="6"/>
      <c r="CR142" s="1" t="s">
        <v>50</v>
      </c>
      <c r="CS142" s="1" t="s">
        <v>51</v>
      </c>
      <c r="CT142" s="6"/>
      <c r="CU142" s="6"/>
      <c r="CV142" s="1" t="s">
        <v>50</v>
      </c>
      <c r="CW142" s="1" t="s">
        <v>39</v>
      </c>
      <c r="CX142" s="6"/>
      <c r="CY142" s="6"/>
      <c r="CZ142" s="1" t="s">
        <v>50</v>
      </c>
      <c r="DA142" s="1" t="s">
        <v>39</v>
      </c>
      <c r="DB142" s="6"/>
      <c r="DC142" s="6"/>
      <c r="DD142" s="1" t="s">
        <v>59</v>
      </c>
      <c r="DE142" s="1" t="s">
        <v>60</v>
      </c>
      <c r="DF142" s="6"/>
      <c r="DG142" s="6"/>
      <c r="DH142" s="1" t="s">
        <v>52</v>
      </c>
      <c r="DI142" s="1" t="s">
        <v>53</v>
      </c>
      <c r="DJ142" s="6"/>
      <c r="DK142" s="6"/>
      <c r="DL142" s="1" t="s">
        <v>31</v>
      </c>
      <c r="DM142" s="11"/>
    </row>
    <row r="143" spans="1:118" s="12" customFormat="1" ht="15.75" customHeight="1" x14ac:dyDescent="0.25">
      <c r="A143" s="6">
        <v>142</v>
      </c>
      <c r="B143" s="6">
        <v>3</v>
      </c>
      <c r="C143" s="9" t="s">
        <v>165</v>
      </c>
      <c r="D143" s="8" t="s">
        <v>373</v>
      </c>
      <c r="E143" s="6">
        <v>335.87</v>
      </c>
      <c r="F143" s="6">
        <v>9.9659999999999993</v>
      </c>
      <c r="G143" s="6">
        <v>325.904</v>
      </c>
      <c r="H143" s="10">
        <v>119.02200000000001</v>
      </c>
      <c r="I143" s="3">
        <f t="shared" si="7"/>
        <v>444.92599999999999</v>
      </c>
      <c r="J143" s="3">
        <f t="shared" si="6"/>
        <v>0</v>
      </c>
      <c r="K143" s="3">
        <f t="shared" si="8"/>
        <v>444.92599999999999</v>
      </c>
      <c r="L143" s="1" t="s">
        <v>28</v>
      </c>
      <c r="M143" s="1" t="s">
        <v>29</v>
      </c>
      <c r="N143" s="6"/>
      <c r="O143" s="6"/>
      <c r="P143" s="1" t="s">
        <v>30</v>
      </c>
      <c r="Q143" s="1" t="s">
        <v>34</v>
      </c>
      <c r="R143" s="6"/>
      <c r="S143" s="6"/>
      <c r="T143" s="1" t="s">
        <v>30</v>
      </c>
      <c r="U143" s="1" t="s">
        <v>32</v>
      </c>
      <c r="V143" s="6"/>
      <c r="W143" s="6"/>
      <c r="X143" s="6" t="s">
        <v>30</v>
      </c>
      <c r="Y143" s="6" t="s">
        <v>33</v>
      </c>
      <c r="Z143" s="6"/>
      <c r="AA143" s="6"/>
      <c r="AB143" s="1" t="s">
        <v>30</v>
      </c>
      <c r="AC143" s="1" t="s">
        <v>34</v>
      </c>
      <c r="AD143" s="6"/>
      <c r="AE143" s="6"/>
      <c r="AF143" s="1" t="s">
        <v>35</v>
      </c>
      <c r="AG143" s="1" t="s">
        <v>29</v>
      </c>
      <c r="AH143" s="6"/>
      <c r="AI143" s="6"/>
      <c r="AJ143" s="1" t="s">
        <v>36</v>
      </c>
      <c r="AK143" s="1" t="s">
        <v>37</v>
      </c>
      <c r="AL143" s="6"/>
      <c r="AM143" s="6"/>
      <c r="AN143" s="1" t="s">
        <v>38</v>
      </c>
      <c r="AO143" s="1" t="s">
        <v>39</v>
      </c>
      <c r="AP143" s="6"/>
      <c r="AQ143" s="6"/>
      <c r="AR143" s="1" t="s">
        <v>40</v>
      </c>
      <c r="AS143" s="1" t="s">
        <v>41</v>
      </c>
      <c r="AT143" s="6"/>
      <c r="AU143" s="6"/>
      <c r="AV143" s="6"/>
      <c r="AW143" s="6"/>
      <c r="AX143" s="6"/>
      <c r="AY143" s="6"/>
      <c r="AZ143" s="1" t="s">
        <v>42</v>
      </c>
      <c r="BA143" s="1" t="s">
        <v>39</v>
      </c>
      <c r="BB143" s="6"/>
      <c r="BC143" s="6"/>
      <c r="BD143" s="1" t="s">
        <v>42</v>
      </c>
      <c r="BE143" s="1" t="s">
        <v>33</v>
      </c>
      <c r="BF143" s="6"/>
      <c r="BG143" s="6"/>
      <c r="BH143" s="1" t="s">
        <v>42</v>
      </c>
      <c r="BI143" s="1" t="s">
        <v>39</v>
      </c>
      <c r="BJ143" s="6"/>
      <c r="BK143" s="11"/>
      <c r="BL143" s="1" t="s">
        <v>43</v>
      </c>
      <c r="BM143" s="1" t="s">
        <v>44</v>
      </c>
      <c r="BN143" s="6"/>
      <c r="BO143" s="6"/>
      <c r="BP143" s="1" t="s">
        <v>45</v>
      </c>
      <c r="BQ143" s="1" t="s">
        <v>44</v>
      </c>
      <c r="BR143" s="6"/>
      <c r="BS143" s="6"/>
      <c r="BT143" s="1" t="s">
        <v>46</v>
      </c>
      <c r="BU143" s="1" t="s">
        <v>47</v>
      </c>
      <c r="BV143" s="6"/>
      <c r="BW143" s="6"/>
      <c r="BX143" s="1" t="s">
        <v>46</v>
      </c>
      <c r="BY143" s="1" t="s">
        <v>41</v>
      </c>
      <c r="BZ143" s="6"/>
      <c r="CA143" s="6"/>
      <c r="CB143" s="1" t="s">
        <v>46</v>
      </c>
      <c r="CC143" s="1" t="s">
        <v>48</v>
      </c>
      <c r="CD143" s="6"/>
      <c r="CE143" s="6"/>
      <c r="CF143" s="1" t="s">
        <v>46</v>
      </c>
      <c r="CG143" s="1" t="s">
        <v>48</v>
      </c>
      <c r="CH143" s="6"/>
      <c r="CI143" s="6"/>
      <c r="CJ143" s="1" t="s">
        <v>46</v>
      </c>
      <c r="CK143" s="1" t="s">
        <v>39</v>
      </c>
      <c r="CL143" s="6"/>
      <c r="CM143" s="6"/>
      <c r="CN143" s="1" t="s">
        <v>49</v>
      </c>
      <c r="CO143" s="1" t="s">
        <v>39</v>
      </c>
      <c r="CP143" s="6"/>
      <c r="CQ143" s="6"/>
      <c r="CR143" s="1" t="s">
        <v>50</v>
      </c>
      <c r="CS143" s="1" t="s">
        <v>51</v>
      </c>
      <c r="CT143" s="6"/>
      <c r="CU143" s="6"/>
      <c r="CV143" s="1" t="s">
        <v>50</v>
      </c>
      <c r="CW143" s="1" t="s">
        <v>39</v>
      </c>
      <c r="CX143" s="6"/>
      <c r="CY143" s="6"/>
      <c r="CZ143" s="1" t="s">
        <v>50</v>
      </c>
      <c r="DA143" s="1" t="s">
        <v>39</v>
      </c>
      <c r="DB143" s="6"/>
      <c r="DC143" s="6"/>
      <c r="DD143" s="1" t="s">
        <v>59</v>
      </c>
      <c r="DE143" s="1" t="s">
        <v>60</v>
      </c>
      <c r="DF143" s="6"/>
      <c r="DG143" s="6"/>
      <c r="DH143" s="1" t="s">
        <v>52</v>
      </c>
      <c r="DI143" s="1" t="s">
        <v>53</v>
      </c>
      <c r="DJ143" s="6"/>
      <c r="DK143" s="6"/>
      <c r="DL143" s="1" t="s">
        <v>31</v>
      </c>
      <c r="DM143" s="11"/>
    </row>
    <row r="144" spans="1:118" s="42" customFormat="1" ht="15.75" customHeight="1" x14ac:dyDescent="0.25">
      <c r="A144" s="35">
        <v>143</v>
      </c>
      <c r="B144" s="35">
        <v>3</v>
      </c>
      <c r="C144" s="36" t="s">
        <v>166</v>
      </c>
      <c r="D144" s="37" t="s">
        <v>373</v>
      </c>
      <c r="E144" s="35">
        <v>162.149</v>
      </c>
      <c r="F144" s="35">
        <v>75.403000000000006</v>
      </c>
      <c r="G144" s="35">
        <v>86.745999999999995</v>
      </c>
      <c r="H144" s="38">
        <v>160.22712000000001</v>
      </c>
      <c r="I144" s="39">
        <f t="shared" si="7"/>
        <v>246.97311999999999</v>
      </c>
      <c r="J144" s="39">
        <f t="shared" si="6"/>
        <v>1.012</v>
      </c>
      <c r="K144" s="39">
        <f t="shared" si="8"/>
        <v>245.96111999999999</v>
      </c>
      <c r="L144" s="40" t="s">
        <v>28</v>
      </c>
      <c r="M144" s="40" t="s">
        <v>29</v>
      </c>
      <c r="N144" s="35"/>
      <c r="O144" s="35"/>
      <c r="P144" s="40" t="s">
        <v>30</v>
      </c>
      <c r="Q144" s="40" t="s">
        <v>34</v>
      </c>
      <c r="R144" s="35"/>
      <c r="S144" s="35"/>
      <c r="T144" s="40" t="s">
        <v>30</v>
      </c>
      <c r="U144" s="40" t="s">
        <v>32</v>
      </c>
      <c r="V144" s="35"/>
      <c r="W144" s="35"/>
      <c r="X144" s="35" t="s">
        <v>30</v>
      </c>
      <c r="Y144" s="35" t="s">
        <v>33</v>
      </c>
      <c r="Z144" s="35"/>
      <c r="AA144" s="35"/>
      <c r="AB144" s="40" t="s">
        <v>30</v>
      </c>
      <c r="AC144" s="40" t="s">
        <v>34</v>
      </c>
      <c r="AD144" s="35"/>
      <c r="AE144" s="35"/>
      <c r="AF144" s="40" t="s">
        <v>35</v>
      </c>
      <c r="AG144" s="40" t="s">
        <v>29</v>
      </c>
      <c r="AH144" s="35"/>
      <c r="AI144" s="35"/>
      <c r="AJ144" s="40" t="s">
        <v>36</v>
      </c>
      <c r="AK144" s="40" t="s">
        <v>37</v>
      </c>
      <c r="AL144" s="35"/>
      <c r="AM144" s="35"/>
      <c r="AN144" s="40" t="s">
        <v>38</v>
      </c>
      <c r="AO144" s="40" t="s">
        <v>39</v>
      </c>
      <c r="AP144" s="35"/>
      <c r="AQ144" s="35"/>
      <c r="AR144" s="40" t="s">
        <v>40</v>
      </c>
      <c r="AS144" s="40" t="s">
        <v>41</v>
      </c>
      <c r="AT144" s="35"/>
      <c r="AU144" s="35"/>
      <c r="AV144" s="35"/>
      <c r="AW144" s="35"/>
      <c r="AX144" s="35"/>
      <c r="AY144" s="35"/>
      <c r="AZ144" s="40" t="s">
        <v>42</v>
      </c>
      <c r="BA144" s="40" t="s">
        <v>39</v>
      </c>
      <c r="BB144" s="35"/>
      <c r="BC144" s="35"/>
      <c r="BD144" s="40" t="s">
        <v>42</v>
      </c>
      <c r="BE144" s="40" t="s">
        <v>33</v>
      </c>
      <c r="BF144" s="35"/>
      <c r="BG144" s="35"/>
      <c r="BH144" s="40" t="s">
        <v>42</v>
      </c>
      <c r="BI144" s="40" t="s">
        <v>39</v>
      </c>
      <c r="BJ144" s="35"/>
      <c r="BK144" s="41"/>
      <c r="BL144" s="40" t="s">
        <v>43</v>
      </c>
      <c r="BM144" s="40" t="s">
        <v>44</v>
      </c>
      <c r="BN144" s="35"/>
      <c r="BO144" s="35"/>
      <c r="BP144" s="40" t="s">
        <v>45</v>
      </c>
      <c r="BQ144" s="40" t="s">
        <v>44</v>
      </c>
      <c r="BR144" s="35"/>
      <c r="BS144" s="35"/>
      <c r="BT144" s="40" t="s">
        <v>46</v>
      </c>
      <c r="BU144" s="40" t="s">
        <v>47</v>
      </c>
      <c r="BV144" s="35"/>
      <c r="BW144" s="35"/>
      <c r="BX144" s="40" t="s">
        <v>46</v>
      </c>
      <c r="BY144" s="40" t="s">
        <v>41</v>
      </c>
      <c r="BZ144" s="35"/>
      <c r="CA144" s="35"/>
      <c r="CB144" s="40" t="s">
        <v>46</v>
      </c>
      <c r="CC144" s="40" t="s">
        <v>48</v>
      </c>
      <c r="CD144" s="35"/>
      <c r="CE144" s="35"/>
      <c r="CF144" s="40" t="s">
        <v>46</v>
      </c>
      <c r="CG144" s="40" t="s">
        <v>48</v>
      </c>
      <c r="CH144" s="35"/>
      <c r="CI144" s="35"/>
      <c r="CJ144" s="40" t="s">
        <v>46</v>
      </c>
      <c r="CK144" s="40" t="s">
        <v>39</v>
      </c>
      <c r="CL144" s="35"/>
      <c r="CM144" s="35"/>
      <c r="CN144" s="40" t="s">
        <v>49</v>
      </c>
      <c r="CO144" s="40" t="s">
        <v>39</v>
      </c>
      <c r="CP144" s="35"/>
      <c r="CQ144" s="35"/>
      <c r="CR144" s="40" t="s">
        <v>50</v>
      </c>
      <c r="CS144" s="40" t="s">
        <v>51</v>
      </c>
      <c r="CT144" s="35"/>
      <c r="CU144" s="35"/>
      <c r="CV144" s="40" t="s">
        <v>50</v>
      </c>
      <c r="CW144" s="40" t="s">
        <v>39</v>
      </c>
      <c r="CX144" s="35"/>
      <c r="CY144" s="35"/>
      <c r="CZ144" s="40" t="s">
        <v>50</v>
      </c>
      <c r="DA144" s="40" t="s">
        <v>39</v>
      </c>
      <c r="DB144" s="35"/>
      <c r="DC144" s="35"/>
      <c r="DD144" s="40" t="s">
        <v>59</v>
      </c>
      <c r="DE144" s="40" t="s">
        <v>60</v>
      </c>
      <c r="DF144" s="35"/>
      <c r="DG144" s="35"/>
      <c r="DH144" s="40" t="s">
        <v>52</v>
      </c>
      <c r="DI144" s="40" t="s">
        <v>53</v>
      </c>
      <c r="DJ144" s="35"/>
      <c r="DK144" s="35"/>
      <c r="DL144" s="40" t="s">
        <v>31</v>
      </c>
      <c r="DM144" s="41">
        <v>1.012</v>
      </c>
      <c r="DN144" s="42" t="s">
        <v>518</v>
      </c>
    </row>
    <row r="145" spans="1:118" s="12" customFormat="1" ht="15.75" customHeight="1" x14ac:dyDescent="0.25">
      <c r="A145" s="6">
        <v>144</v>
      </c>
      <c r="B145" s="6">
        <v>2</v>
      </c>
      <c r="C145" s="9" t="s">
        <v>167</v>
      </c>
      <c r="D145" s="8" t="s">
        <v>373</v>
      </c>
      <c r="E145" s="6">
        <v>415.28800000000001</v>
      </c>
      <c r="F145" s="6">
        <v>0.999</v>
      </c>
      <c r="G145" s="6">
        <v>410.83499999999998</v>
      </c>
      <c r="H145" s="10">
        <v>192.35388</v>
      </c>
      <c r="I145" s="3">
        <f t="shared" si="7"/>
        <v>603.18887999999993</v>
      </c>
      <c r="J145" s="3">
        <f t="shared" si="6"/>
        <v>0</v>
      </c>
      <c r="K145" s="3">
        <f t="shared" si="8"/>
        <v>603.18887999999993</v>
      </c>
      <c r="L145" s="1" t="s">
        <v>28</v>
      </c>
      <c r="M145" s="1" t="s">
        <v>29</v>
      </c>
      <c r="N145" s="6"/>
      <c r="O145" s="6"/>
      <c r="P145" s="1" t="s">
        <v>30</v>
      </c>
      <c r="Q145" s="1" t="s">
        <v>34</v>
      </c>
      <c r="R145" s="6"/>
      <c r="S145" s="6"/>
      <c r="T145" s="1" t="s">
        <v>30</v>
      </c>
      <c r="U145" s="1" t="s">
        <v>32</v>
      </c>
      <c r="V145" s="6"/>
      <c r="W145" s="6"/>
      <c r="X145" s="6" t="s">
        <v>30</v>
      </c>
      <c r="Y145" s="6" t="s">
        <v>33</v>
      </c>
      <c r="Z145" s="6"/>
      <c r="AA145" s="6"/>
      <c r="AB145" s="1" t="s">
        <v>30</v>
      </c>
      <c r="AC145" s="1" t="s">
        <v>34</v>
      </c>
      <c r="AD145" s="6"/>
      <c r="AE145" s="6"/>
      <c r="AF145" s="1" t="s">
        <v>35</v>
      </c>
      <c r="AG145" s="1" t="s">
        <v>29</v>
      </c>
      <c r="AH145" s="6"/>
      <c r="AI145" s="6"/>
      <c r="AJ145" s="1" t="s">
        <v>36</v>
      </c>
      <c r="AK145" s="1" t="s">
        <v>37</v>
      </c>
      <c r="AL145" s="6"/>
      <c r="AM145" s="6"/>
      <c r="AN145" s="1" t="s">
        <v>38</v>
      </c>
      <c r="AO145" s="1" t="s">
        <v>39</v>
      </c>
      <c r="AP145" s="6"/>
      <c r="AQ145" s="6"/>
      <c r="AR145" s="1" t="s">
        <v>40</v>
      </c>
      <c r="AS145" s="1" t="s">
        <v>41</v>
      </c>
      <c r="AT145" s="6"/>
      <c r="AU145" s="6"/>
      <c r="AV145" s="6"/>
      <c r="AW145" s="6"/>
      <c r="AX145" s="6"/>
      <c r="AY145" s="6"/>
      <c r="AZ145" s="1" t="s">
        <v>42</v>
      </c>
      <c r="BA145" s="1" t="s">
        <v>39</v>
      </c>
      <c r="BB145" s="6"/>
      <c r="BC145" s="6"/>
      <c r="BD145" s="1" t="s">
        <v>42</v>
      </c>
      <c r="BE145" s="1" t="s">
        <v>33</v>
      </c>
      <c r="BF145" s="6"/>
      <c r="BG145" s="6"/>
      <c r="BH145" s="1" t="s">
        <v>42</v>
      </c>
      <c r="BI145" s="1" t="s">
        <v>39</v>
      </c>
      <c r="BJ145" s="6"/>
      <c r="BK145" s="11"/>
      <c r="BL145" s="1" t="s">
        <v>43</v>
      </c>
      <c r="BM145" s="1" t="s">
        <v>44</v>
      </c>
      <c r="BN145" s="6"/>
      <c r="BO145" s="6"/>
      <c r="BP145" s="1" t="s">
        <v>45</v>
      </c>
      <c r="BQ145" s="1" t="s">
        <v>44</v>
      </c>
      <c r="BR145" s="6"/>
      <c r="BS145" s="6"/>
      <c r="BT145" s="1" t="s">
        <v>46</v>
      </c>
      <c r="BU145" s="1" t="s">
        <v>47</v>
      </c>
      <c r="BV145" s="6"/>
      <c r="BW145" s="6"/>
      <c r="BX145" s="1" t="s">
        <v>46</v>
      </c>
      <c r="BY145" s="1" t="s">
        <v>41</v>
      </c>
      <c r="BZ145" s="6"/>
      <c r="CA145" s="6"/>
      <c r="CB145" s="1" t="s">
        <v>46</v>
      </c>
      <c r="CC145" s="1" t="s">
        <v>48</v>
      </c>
      <c r="CD145" s="6"/>
      <c r="CE145" s="6"/>
      <c r="CF145" s="1" t="s">
        <v>46</v>
      </c>
      <c r="CG145" s="1" t="s">
        <v>48</v>
      </c>
      <c r="CH145" s="6"/>
      <c r="CI145" s="6"/>
      <c r="CJ145" s="1" t="s">
        <v>46</v>
      </c>
      <c r="CK145" s="1" t="s">
        <v>39</v>
      </c>
      <c r="CL145" s="6"/>
      <c r="CM145" s="6"/>
      <c r="CN145" s="1" t="s">
        <v>49</v>
      </c>
      <c r="CO145" s="1" t="s">
        <v>39</v>
      </c>
      <c r="CP145" s="6"/>
      <c r="CQ145" s="6"/>
      <c r="CR145" s="1" t="s">
        <v>50</v>
      </c>
      <c r="CS145" s="1" t="s">
        <v>51</v>
      </c>
      <c r="CT145" s="6"/>
      <c r="CU145" s="6"/>
      <c r="CV145" s="1" t="s">
        <v>50</v>
      </c>
      <c r="CW145" s="1" t="s">
        <v>39</v>
      </c>
      <c r="CX145" s="6"/>
      <c r="CY145" s="6"/>
      <c r="CZ145" s="1" t="s">
        <v>50</v>
      </c>
      <c r="DA145" s="1" t="s">
        <v>39</v>
      </c>
      <c r="DB145" s="6"/>
      <c r="DC145" s="6"/>
      <c r="DD145" s="1" t="s">
        <v>59</v>
      </c>
      <c r="DE145" s="1" t="s">
        <v>60</v>
      </c>
      <c r="DF145" s="6"/>
      <c r="DG145" s="6"/>
      <c r="DH145" s="1" t="s">
        <v>52</v>
      </c>
      <c r="DI145" s="1" t="s">
        <v>53</v>
      </c>
      <c r="DJ145" s="6"/>
      <c r="DK145" s="6"/>
      <c r="DL145" s="1" t="s">
        <v>31</v>
      </c>
      <c r="DM145" s="11"/>
    </row>
    <row r="146" spans="1:118" s="42" customFormat="1" ht="15.75" customHeight="1" x14ac:dyDescent="0.25">
      <c r="A146" s="35">
        <v>145</v>
      </c>
      <c r="B146" s="35">
        <v>2</v>
      </c>
      <c r="C146" s="36" t="s">
        <v>168</v>
      </c>
      <c r="D146" s="37" t="s">
        <v>373</v>
      </c>
      <c r="E146" s="35">
        <v>514.27800000000002</v>
      </c>
      <c r="F146" s="35">
        <v>10.679</v>
      </c>
      <c r="G146" s="35">
        <v>503.59899999999999</v>
      </c>
      <c r="H146" s="38">
        <v>114.71868000000001</v>
      </c>
      <c r="I146" s="39">
        <f t="shared" si="7"/>
        <v>618.31768</v>
      </c>
      <c r="J146" s="39">
        <f t="shared" si="6"/>
        <v>0.36299999999999999</v>
      </c>
      <c r="K146" s="39">
        <f t="shared" si="8"/>
        <v>617.95467999999994</v>
      </c>
      <c r="L146" s="40" t="s">
        <v>28</v>
      </c>
      <c r="M146" s="40" t="s">
        <v>29</v>
      </c>
      <c r="N146" s="35"/>
      <c r="O146" s="35"/>
      <c r="P146" s="40" t="s">
        <v>30</v>
      </c>
      <c r="Q146" s="40" t="s">
        <v>34</v>
      </c>
      <c r="R146" s="35"/>
      <c r="S146" s="35"/>
      <c r="T146" s="40" t="s">
        <v>30</v>
      </c>
      <c r="U146" s="40" t="s">
        <v>32</v>
      </c>
      <c r="V146" s="35"/>
      <c r="W146" s="35"/>
      <c r="X146" s="35" t="s">
        <v>30</v>
      </c>
      <c r="Y146" s="35" t="s">
        <v>33</v>
      </c>
      <c r="Z146" s="35"/>
      <c r="AA146" s="35"/>
      <c r="AB146" s="40" t="s">
        <v>30</v>
      </c>
      <c r="AC146" s="40" t="s">
        <v>34</v>
      </c>
      <c r="AD146" s="35"/>
      <c r="AE146" s="35"/>
      <c r="AF146" s="40" t="s">
        <v>35</v>
      </c>
      <c r="AG146" s="40" t="s">
        <v>29</v>
      </c>
      <c r="AH146" s="35"/>
      <c r="AI146" s="35"/>
      <c r="AJ146" s="40" t="s">
        <v>36</v>
      </c>
      <c r="AK146" s="40" t="s">
        <v>37</v>
      </c>
      <c r="AL146" s="35"/>
      <c r="AM146" s="35"/>
      <c r="AN146" s="40" t="s">
        <v>38</v>
      </c>
      <c r="AO146" s="40" t="s">
        <v>39</v>
      </c>
      <c r="AP146" s="35"/>
      <c r="AQ146" s="35"/>
      <c r="AR146" s="40" t="s">
        <v>40</v>
      </c>
      <c r="AS146" s="40" t="s">
        <v>41</v>
      </c>
      <c r="AT146" s="35"/>
      <c r="AU146" s="35"/>
      <c r="AV146" s="35"/>
      <c r="AW146" s="35"/>
      <c r="AX146" s="35"/>
      <c r="AY146" s="35"/>
      <c r="AZ146" s="40" t="s">
        <v>42</v>
      </c>
      <c r="BA146" s="40" t="s">
        <v>39</v>
      </c>
      <c r="BB146" s="35"/>
      <c r="BC146" s="35"/>
      <c r="BD146" s="40" t="s">
        <v>42</v>
      </c>
      <c r="BE146" s="40" t="s">
        <v>33</v>
      </c>
      <c r="BF146" s="35"/>
      <c r="BG146" s="35"/>
      <c r="BH146" s="40" t="s">
        <v>42</v>
      </c>
      <c r="BI146" s="40" t="s">
        <v>39</v>
      </c>
      <c r="BJ146" s="35"/>
      <c r="BK146" s="41"/>
      <c r="BL146" s="40" t="s">
        <v>43</v>
      </c>
      <c r="BM146" s="40" t="s">
        <v>44</v>
      </c>
      <c r="BN146" s="35"/>
      <c r="BO146" s="35"/>
      <c r="BP146" s="40" t="s">
        <v>45</v>
      </c>
      <c r="BQ146" s="40" t="s">
        <v>44</v>
      </c>
      <c r="BR146" s="35"/>
      <c r="BS146" s="35"/>
      <c r="BT146" s="40" t="s">
        <v>46</v>
      </c>
      <c r="BU146" s="40" t="s">
        <v>47</v>
      </c>
      <c r="BV146" s="35"/>
      <c r="BW146" s="35"/>
      <c r="BX146" s="40" t="s">
        <v>46</v>
      </c>
      <c r="BY146" s="40" t="s">
        <v>41</v>
      </c>
      <c r="BZ146" s="35"/>
      <c r="CA146" s="35"/>
      <c r="CB146" s="40" t="s">
        <v>46</v>
      </c>
      <c r="CC146" s="40" t="s">
        <v>48</v>
      </c>
      <c r="CD146" s="35"/>
      <c r="CE146" s="35"/>
      <c r="CF146" s="40" t="s">
        <v>46</v>
      </c>
      <c r="CG146" s="40" t="s">
        <v>48</v>
      </c>
      <c r="CH146" s="35"/>
      <c r="CI146" s="35"/>
      <c r="CJ146" s="40" t="s">
        <v>46</v>
      </c>
      <c r="CK146" s="40" t="s">
        <v>39</v>
      </c>
      <c r="CL146" s="35"/>
      <c r="CM146" s="35"/>
      <c r="CN146" s="40" t="s">
        <v>49</v>
      </c>
      <c r="CO146" s="40" t="s">
        <v>39</v>
      </c>
      <c r="CP146" s="35"/>
      <c r="CQ146" s="35"/>
      <c r="CR146" s="40" t="s">
        <v>50</v>
      </c>
      <c r="CS146" s="40" t="s">
        <v>51</v>
      </c>
      <c r="CT146" s="35"/>
      <c r="CU146" s="35"/>
      <c r="CV146" s="40" t="s">
        <v>50</v>
      </c>
      <c r="CW146" s="40" t="s">
        <v>39</v>
      </c>
      <c r="CX146" s="35">
        <v>1</v>
      </c>
      <c r="CY146" s="35">
        <v>0.16800000000000001</v>
      </c>
      <c r="CZ146" s="40" t="s">
        <v>50</v>
      </c>
      <c r="DA146" s="40" t="s">
        <v>39</v>
      </c>
      <c r="DB146" s="35"/>
      <c r="DC146" s="35"/>
      <c r="DD146" s="40" t="s">
        <v>59</v>
      </c>
      <c r="DE146" s="40" t="s">
        <v>60</v>
      </c>
      <c r="DF146" s="35"/>
      <c r="DG146" s="35"/>
      <c r="DH146" s="40" t="s">
        <v>52</v>
      </c>
      <c r="DI146" s="40" t="s">
        <v>53</v>
      </c>
      <c r="DJ146" s="35"/>
      <c r="DK146" s="35"/>
      <c r="DL146" s="40" t="s">
        <v>31</v>
      </c>
      <c r="DM146" s="41">
        <v>0.19500000000000001</v>
      </c>
      <c r="DN146" s="42" t="s">
        <v>512</v>
      </c>
    </row>
    <row r="147" spans="1:118" s="42" customFormat="1" ht="15.75" customHeight="1" x14ac:dyDescent="0.25">
      <c r="A147" s="35">
        <v>146</v>
      </c>
      <c r="B147" s="35">
        <v>2</v>
      </c>
      <c r="C147" s="36" t="s">
        <v>169</v>
      </c>
      <c r="D147" s="37" t="s">
        <v>373</v>
      </c>
      <c r="E147" s="35">
        <v>551.27700000000004</v>
      </c>
      <c r="F147" s="35">
        <v>44.042000000000002</v>
      </c>
      <c r="G147" s="35">
        <v>504.322</v>
      </c>
      <c r="H147" s="38">
        <v>304.22712000000001</v>
      </c>
      <c r="I147" s="39">
        <f t="shared" si="7"/>
        <v>808.54912000000002</v>
      </c>
      <c r="J147" s="39">
        <f t="shared" si="6"/>
        <v>96.915999999999997</v>
      </c>
      <c r="K147" s="39">
        <f t="shared" si="8"/>
        <v>711.63311999999996</v>
      </c>
      <c r="L147" s="40" t="s">
        <v>28</v>
      </c>
      <c r="M147" s="40" t="s">
        <v>29</v>
      </c>
      <c r="N147" s="35"/>
      <c r="O147" s="35"/>
      <c r="P147" s="40" t="s">
        <v>30</v>
      </c>
      <c r="Q147" s="40" t="s">
        <v>34</v>
      </c>
      <c r="R147" s="35"/>
      <c r="S147" s="35"/>
      <c r="T147" s="40" t="s">
        <v>30</v>
      </c>
      <c r="U147" s="40" t="s">
        <v>32</v>
      </c>
      <c r="V147" s="35"/>
      <c r="W147" s="35"/>
      <c r="X147" s="35" t="s">
        <v>30</v>
      </c>
      <c r="Y147" s="35" t="s">
        <v>33</v>
      </c>
      <c r="Z147" s="35"/>
      <c r="AA147" s="35"/>
      <c r="AB147" s="40" t="s">
        <v>30</v>
      </c>
      <c r="AC147" s="40" t="s">
        <v>34</v>
      </c>
      <c r="AD147" s="35"/>
      <c r="AE147" s="35"/>
      <c r="AF147" s="40" t="s">
        <v>35</v>
      </c>
      <c r="AG147" s="40" t="s">
        <v>29</v>
      </c>
      <c r="AH147" s="35"/>
      <c r="AI147" s="35"/>
      <c r="AJ147" s="40" t="s">
        <v>36</v>
      </c>
      <c r="AK147" s="40" t="s">
        <v>37</v>
      </c>
      <c r="AL147" s="35"/>
      <c r="AM147" s="35"/>
      <c r="AN147" s="40" t="s">
        <v>38</v>
      </c>
      <c r="AO147" s="40" t="s">
        <v>39</v>
      </c>
      <c r="AP147" s="35"/>
      <c r="AQ147" s="35"/>
      <c r="AR147" s="40" t="s">
        <v>40</v>
      </c>
      <c r="AS147" s="40" t="s">
        <v>41</v>
      </c>
      <c r="AT147" s="35"/>
      <c r="AU147" s="35"/>
      <c r="AV147" s="35"/>
      <c r="AW147" s="35"/>
      <c r="AX147" s="35"/>
      <c r="AY147" s="35"/>
      <c r="AZ147" s="40" t="s">
        <v>42</v>
      </c>
      <c r="BA147" s="40" t="s">
        <v>39</v>
      </c>
      <c r="BB147" s="35"/>
      <c r="BC147" s="35"/>
      <c r="BD147" s="40" t="s">
        <v>42</v>
      </c>
      <c r="BE147" s="40" t="s">
        <v>33</v>
      </c>
      <c r="BF147" s="35"/>
      <c r="BG147" s="35"/>
      <c r="BH147" s="40" t="s">
        <v>42</v>
      </c>
      <c r="BI147" s="40" t="s">
        <v>524</v>
      </c>
      <c r="BJ147" s="35">
        <v>3</v>
      </c>
      <c r="BK147" s="41">
        <v>95.072999999999993</v>
      </c>
      <c r="BL147" s="40" t="s">
        <v>43</v>
      </c>
      <c r="BM147" s="40" t="s">
        <v>44</v>
      </c>
      <c r="BN147" s="35"/>
      <c r="BO147" s="35"/>
      <c r="BP147" s="40" t="s">
        <v>45</v>
      </c>
      <c r="BQ147" s="40" t="s">
        <v>44</v>
      </c>
      <c r="BR147" s="35"/>
      <c r="BS147" s="35"/>
      <c r="BT147" s="40" t="s">
        <v>46</v>
      </c>
      <c r="BU147" s="40" t="s">
        <v>47</v>
      </c>
      <c r="BV147" s="35"/>
      <c r="BW147" s="35"/>
      <c r="BX147" s="40" t="s">
        <v>46</v>
      </c>
      <c r="BY147" s="40" t="s">
        <v>41</v>
      </c>
      <c r="BZ147" s="35"/>
      <c r="CA147" s="35"/>
      <c r="CB147" s="40" t="s">
        <v>46</v>
      </c>
      <c r="CC147" s="40" t="s">
        <v>48</v>
      </c>
      <c r="CD147" s="35"/>
      <c r="CE147" s="35"/>
      <c r="CF147" s="40" t="s">
        <v>46</v>
      </c>
      <c r="CG147" s="40" t="s">
        <v>48</v>
      </c>
      <c r="CH147" s="35"/>
      <c r="CI147" s="35"/>
      <c r="CJ147" s="40" t="s">
        <v>46</v>
      </c>
      <c r="CK147" s="40" t="s">
        <v>39</v>
      </c>
      <c r="CL147" s="35"/>
      <c r="CM147" s="35"/>
      <c r="CN147" s="40" t="s">
        <v>49</v>
      </c>
      <c r="CO147" s="40" t="s">
        <v>39</v>
      </c>
      <c r="CP147" s="35"/>
      <c r="CQ147" s="35"/>
      <c r="CR147" s="40" t="s">
        <v>50</v>
      </c>
      <c r="CS147" s="40" t="s">
        <v>51</v>
      </c>
      <c r="CT147" s="35"/>
      <c r="CU147" s="35"/>
      <c r="CV147" s="40" t="s">
        <v>50</v>
      </c>
      <c r="CW147" s="40" t="s">
        <v>39</v>
      </c>
      <c r="CX147" s="35">
        <v>2</v>
      </c>
      <c r="CY147" s="35">
        <v>1.843</v>
      </c>
      <c r="CZ147" s="40" t="s">
        <v>50</v>
      </c>
      <c r="DA147" s="40" t="s">
        <v>39</v>
      </c>
      <c r="DB147" s="35"/>
      <c r="DC147" s="35"/>
      <c r="DD147" s="40" t="s">
        <v>59</v>
      </c>
      <c r="DE147" s="40" t="s">
        <v>60</v>
      </c>
      <c r="DF147" s="35"/>
      <c r="DG147" s="35"/>
      <c r="DH147" s="40" t="s">
        <v>52</v>
      </c>
      <c r="DI147" s="40" t="s">
        <v>53</v>
      </c>
      <c r="DJ147" s="35"/>
      <c r="DK147" s="35"/>
      <c r="DL147" s="40" t="s">
        <v>31</v>
      </c>
      <c r="DM147" s="41"/>
    </row>
    <row r="148" spans="1:118" s="42" customFormat="1" ht="15.75" customHeight="1" x14ac:dyDescent="0.25">
      <c r="A148" s="35">
        <v>147</v>
      </c>
      <c r="B148" s="35">
        <v>2</v>
      </c>
      <c r="C148" s="36" t="s">
        <v>414</v>
      </c>
      <c r="D148" s="37" t="s">
        <v>373</v>
      </c>
      <c r="E148" s="35">
        <v>0</v>
      </c>
      <c r="F148" s="35">
        <v>0</v>
      </c>
      <c r="G148" s="35">
        <v>-63.654000000000003</v>
      </c>
      <c r="H148" s="38">
        <v>192.40595999999999</v>
      </c>
      <c r="I148" s="39">
        <f t="shared" si="7"/>
        <v>128.75196</v>
      </c>
      <c r="J148" s="39">
        <f t="shared" si="6"/>
        <v>2.7629999999999999</v>
      </c>
      <c r="K148" s="39">
        <f t="shared" si="8"/>
        <v>125.98895999999999</v>
      </c>
      <c r="L148" s="40" t="s">
        <v>28</v>
      </c>
      <c r="M148" s="40" t="s">
        <v>29</v>
      </c>
      <c r="N148" s="35"/>
      <c r="O148" s="35"/>
      <c r="P148" s="40" t="s">
        <v>30</v>
      </c>
      <c r="Q148" s="40" t="s">
        <v>34</v>
      </c>
      <c r="R148" s="35"/>
      <c r="S148" s="35"/>
      <c r="T148" s="40" t="s">
        <v>30</v>
      </c>
      <c r="U148" s="40" t="s">
        <v>32</v>
      </c>
      <c r="V148" s="35"/>
      <c r="W148" s="35"/>
      <c r="X148" s="35" t="s">
        <v>30</v>
      </c>
      <c r="Y148" s="35" t="s">
        <v>33</v>
      </c>
      <c r="Z148" s="35"/>
      <c r="AA148" s="35"/>
      <c r="AB148" s="40" t="s">
        <v>30</v>
      </c>
      <c r="AC148" s="40" t="s">
        <v>34</v>
      </c>
      <c r="AD148" s="35"/>
      <c r="AE148" s="35"/>
      <c r="AF148" s="40" t="s">
        <v>35</v>
      </c>
      <c r="AG148" s="40" t="s">
        <v>29</v>
      </c>
      <c r="AH148" s="35"/>
      <c r="AI148" s="35"/>
      <c r="AJ148" s="40" t="s">
        <v>36</v>
      </c>
      <c r="AK148" s="40" t="s">
        <v>37</v>
      </c>
      <c r="AL148" s="35"/>
      <c r="AM148" s="35"/>
      <c r="AN148" s="40" t="s">
        <v>38</v>
      </c>
      <c r="AO148" s="40" t="s">
        <v>39</v>
      </c>
      <c r="AP148" s="35"/>
      <c r="AQ148" s="35"/>
      <c r="AR148" s="40" t="s">
        <v>40</v>
      </c>
      <c r="AS148" s="40" t="s">
        <v>41</v>
      </c>
      <c r="AT148" s="35"/>
      <c r="AU148" s="35"/>
      <c r="AV148" s="35"/>
      <c r="AW148" s="35"/>
      <c r="AX148" s="35"/>
      <c r="AY148" s="35"/>
      <c r="AZ148" s="40" t="s">
        <v>42</v>
      </c>
      <c r="BA148" s="40" t="s">
        <v>39</v>
      </c>
      <c r="BB148" s="35"/>
      <c r="BC148" s="35"/>
      <c r="BD148" s="40" t="s">
        <v>42</v>
      </c>
      <c r="BE148" s="40" t="s">
        <v>33</v>
      </c>
      <c r="BF148" s="35"/>
      <c r="BG148" s="35"/>
      <c r="BH148" s="40" t="s">
        <v>42</v>
      </c>
      <c r="BI148" s="40" t="s">
        <v>39</v>
      </c>
      <c r="BJ148" s="35"/>
      <c r="BK148" s="41"/>
      <c r="BL148" s="40" t="s">
        <v>43</v>
      </c>
      <c r="BM148" s="40" t="s">
        <v>44</v>
      </c>
      <c r="BN148" s="35"/>
      <c r="BO148" s="35"/>
      <c r="BP148" s="40" t="s">
        <v>45</v>
      </c>
      <c r="BQ148" s="40" t="s">
        <v>44</v>
      </c>
      <c r="BR148" s="35"/>
      <c r="BS148" s="35"/>
      <c r="BT148" s="40" t="s">
        <v>46</v>
      </c>
      <c r="BU148" s="40" t="s">
        <v>47</v>
      </c>
      <c r="BV148" s="35"/>
      <c r="BW148" s="35"/>
      <c r="BX148" s="40" t="s">
        <v>46</v>
      </c>
      <c r="BY148" s="40" t="s">
        <v>41</v>
      </c>
      <c r="BZ148" s="35"/>
      <c r="CA148" s="35"/>
      <c r="CB148" s="40" t="s">
        <v>46</v>
      </c>
      <c r="CC148" s="40" t="s">
        <v>48</v>
      </c>
      <c r="CD148" s="35"/>
      <c r="CE148" s="35"/>
      <c r="CF148" s="40" t="s">
        <v>46</v>
      </c>
      <c r="CG148" s="40" t="s">
        <v>48</v>
      </c>
      <c r="CH148" s="35"/>
      <c r="CI148" s="35"/>
      <c r="CJ148" s="40" t="s">
        <v>46</v>
      </c>
      <c r="CK148" s="40" t="s">
        <v>39</v>
      </c>
      <c r="CL148" s="35"/>
      <c r="CM148" s="35"/>
      <c r="CN148" s="40" t="s">
        <v>49</v>
      </c>
      <c r="CO148" s="40" t="s">
        <v>39</v>
      </c>
      <c r="CP148" s="35">
        <v>1</v>
      </c>
      <c r="CQ148" s="35">
        <v>0.58499999999999996</v>
      </c>
      <c r="CR148" s="40" t="s">
        <v>50</v>
      </c>
      <c r="CS148" s="40" t="s">
        <v>51</v>
      </c>
      <c r="CT148" s="35"/>
      <c r="CU148" s="35"/>
      <c r="CV148" s="40" t="s">
        <v>50</v>
      </c>
      <c r="CW148" s="40" t="s">
        <v>39</v>
      </c>
      <c r="CX148" s="35"/>
      <c r="CY148" s="35"/>
      <c r="CZ148" s="40" t="s">
        <v>50</v>
      </c>
      <c r="DA148" s="40" t="s">
        <v>39</v>
      </c>
      <c r="DB148" s="35"/>
      <c r="DC148" s="35"/>
      <c r="DD148" s="40" t="s">
        <v>59</v>
      </c>
      <c r="DE148" s="40" t="s">
        <v>60</v>
      </c>
      <c r="DF148" s="35"/>
      <c r="DG148" s="35"/>
      <c r="DH148" s="40" t="s">
        <v>52</v>
      </c>
      <c r="DI148" s="40" t="s">
        <v>53</v>
      </c>
      <c r="DJ148" s="35"/>
      <c r="DK148" s="35"/>
      <c r="DL148" s="40" t="s">
        <v>31</v>
      </c>
      <c r="DM148" s="41">
        <v>2.1779999999999999</v>
      </c>
      <c r="DN148" s="42" t="s">
        <v>518</v>
      </c>
    </row>
    <row r="149" spans="1:118" s="42" customFormat="1" ht="15.75" customHeight="1" x14ac:dyDescent="0.25">
      <c r="A149" s="35">
        <v>148</v>
      </c>
      <c r="B149" s="35">
        <v>1</v>
      </c>
      <c r="C149" s="36" t="s">
        <v>170</v>
      </c>
      <c r="D149" s="37" t="s">
        <v>373</v>
      </c>
      <c r="E149" s="35">
        <v>374.654</v>
      </c>
      <c r="F149" s="35">
        <v>628.303</v>
      </c>
      <c r="G149" s="35">
        <v>-278.38200000000001</v>
      </c>
      <c r="H149" s="38">
        <v>137.04732000000001</v>
      </c>
      <c r="I149" s="39">
        <f t="shared" si="7"/>
        <v>-141.33467999999999</v>
      </c>
      <c r="J149" s="39">
        <f t="shared" si="6"/>
        <v>1.91</v>
      </c>
      <c r="K149" s="39">
        <f t="shared" si="8"/>
        <v>-143.24467999999999</v>
      </c>
      <c r="L149" s="40" t="s">
        <v>28</v>
      </c>
      <c r="M149" s="40" t="s">
        <v>29</v>
      </c>
      <c r="N149" s="35"/>
      <c r="O149" s="35"/>
      <c r="P149" s="40" t="s">
        <v>30</v>
      </c>
      <c r="Q149" s="40" t="s">
        <v>34</v>
      </c>
      <c r="R149" s="35"/>
      <c r="S149" s="35"/>
      <c r="T149" s="40" t="s">
        <v>30</v>
      </c>
      <c r="U149" s="40" t="s">
        <v>32</v>
      </c>
      <c r="V149" s="35"/>
      <c r="W149" s="35"/>
      <c r="X149" s="35" t="s">
        <v>30</v>
      </c>
      <c r="Y149" s="35" t="s">
        <v>33</v>
      </c>
      <c r="Z149" s="35"/>
      <c r="AA149" s="35"/>
      <c r="AB149" s="40" t="s">
        <v>30</v>
      </c>
      <c r="AC149" s="40" t="s">
        <v>34</v>
      </c>
      <c r="AD149" s="35"/>
      <c r="AE149" s="35"/>
      <c r="AF149" s="40" t="s">
        <v>35</v>
      </c>
      <c r="AG149" s="40" t="s">
        <v>29</v>
      </c>
      <c r="AH149" s="35"/>
      <c r="AI149" s="35"/>
      <c r="AJ149" s="40" t="s">
        <v>36</v>
      </c>
      <c r="AK149" s="40" t="s">
        <v>37</v>
      </c>
      <c r="AL149" s="35"/>
      <c r="AM149" s="35"/>
      <c r="AN149" s="40" t="s">
        <v>38</v>
      </c>
      <c r="AO149" s="40" t="s">
        <v>39</v>
      </c>
      <c r="AP149" s="35"/>
      <c r="AQ149" s="35"/>
      <c r="AR149" s="40" t="s">
        <v>40</v>
      </c>
      <c r="AS149" s="40" t="s">
        <v>41</v>
      </c>
      <c r="AT149" s="35"/>
      <c r="AU149" s="35"/>
      <c r="AV149" s="35"/>
      <c r="AW149" s="35"/>
      <c r="AX149" s="35"/>
      <c r="AY149" s="35"/>
      <c r="AZ149" s="40" t="s">
        <v>42</v>
      </c>
      <c r="BA149" s="40" t="s">
        <v>39</v>
      </c>
      <c r="BB149" s="35"/>
      <c r="BC149" s="35"/>
      <c r="BD149" s="40" t="s">
        <v>42</v>
      </c>
      <c r="BE149" s="40" t="s">
        <v>33</v>
      </c>
      <c r="BF149" s="35"/>
      <c r="BG149" s="35"/>
      <c r="BH149" s="40" t="s">
        <v>42</v>
      </c>
      <c r="BI149" s="40" t="s">
        <v>39</v>
      </c>
      <c r="BJ149" s="35"/>
      <c r="BK149" s="41"/>
      <c r="BL149" s="40" t="s">
        <v>43</v>
      </c>
      <c r="BM149" s="40" t="s">
        <v>44</v>
      </c>
      <c r="BN149" s="35"/>
      <c r="BO149" s="35"/>
      <c r="BP149" s="40" t="s">
        <v>45</v>
      </c>
      <c r="BQ149" s="40" t="s">
        <v>44</v>
      </c>
      <c r="BR149" s="35"/>
      <c r="BS149" s="35"/>
      <c r="BT149" s="40" t="s">
        <v>46</v>
      </c>
      <c r="BU149" s="40" t="s">
        <v>47</v>
      </c>
      <c r="BV149" s="35"/>
      <c r="BW149" s="35"/>
      <c r="BX149" s="40" t="s">
        <v>46</v>
      </c>
      <c r="BY149" s="40" t="s">
        <v>41</v>
      </c>
      <c r="BZ149" s="35"/>
      <c r="CA149" s="35"/>
      <c r="CB149" s="40" t="s">
        <v>46</v>
      </c>
      <c r="CC149" s="40" t="s">
        <v>48</v>
      </c>
      <c r="CD149" s="35"/>
      <c r="CE149" s="35"/>
      <c r="CF149" s="40" t="s">
        <v>46</v>
      </c>
      <c r="CG149" s="40" t="s">
        <v>48</v>
      </c>
      <c r="CH149" s="35"/>
      <c r="CI149" s="35"/>
      <c r="CJ149" s="40" t="s">
        <v>46</v>
      </c>
      <c r="CK149" s="40" t="s">
        <v>39</v>
      </c>
      <c r="CL149" s="35"/>
      <c r="CM149" s="35"/>
      <c r="CN149" s="40" t="s">
        <v>49</v>
      </c>
      <c r="CO149" s="40" t="s">
        <v>39</v>
      </c>
      <c r="CP149" s="35"/>
      <c r="CQ149" s="35"/>
      <c r="CR149" s="40" t="s">
        <v>50</v>
      </c>
      <c r="CS149" s="40" t="s">
        <v>51</v>
      </c>
      <c r="CT149" s="35"/>
      <c r="CU149" s="35"/>
      <c r="CV149" s="40" t="s">
        <v>50</v>
      </c>
      <c r="CW149" s="40" t="s">
        <v>39</v>
      </c>
      <c r="CX149" s="35"/>
      <c r="CY149" s="35"/>
      <c r="CZ149" s="40" t="s">
        <v>50</v>
      </c>
      <c r="DA149" s="40" t="s">
        <v>39</v>
      </c>
      <c r="DB149" s="35"/>
      <c r="DC149" s="35"/>
      <c r="DD149" s="40" t="s">
        <v>59</v>
      </c>
      <c r="DE149" s="40" t="s">
        <v>60</v>
      </c>
      <c r="DF149" s="35"/>
      <c r="DG149" s="35"/>
      <c r="DH149" s="40" t="s">
        <v>52</v>
      </c>
      <c r="DI149" s="40" t="s">
        <v>53</v>
      </c>
      <c r="DJ149" s="35"/>
      <c r="DK149" s="35"/>
      <c r="DL149" s="40" t="s">
        <v>31</v>
      </c>
      <c r="DM149" s="41">
        <v>1.91</v>
      </c>
      <c r="DN149" s="42" t="s">
        <v>518</v>
      </c>
    </row>
    <row r="150" spans="1:118" s="12" customFormat="1" ht="15.75" customHeight="1" x14ac:dyDescent="0.25">
      <c r="A150" s="6">
        <v>149</v>
      </c>
      <c r="B150" s="6">
        <v>2</v>
      </c>
      <c r="C150" s="9" t="s">
        <v>171</v>
      </c>
      <c r="D150" s="8" t="s">
        <v>373</v>
      </c>
      <c r="E150" s="6">
        <v>213.946</v>
      </c>
      <c r="F150" s="6">
        <v>1.9239999999999999</v>
      </c>
      <c r="G150" s="6">
        <v>212.02199999999999</v>
      </c>
      <c r="H150" s="10">
        <v>202.49928</v>
      </c>
      <c r="I150" s="3">
        <f t="shared" si="7"/>
        <v>414.52127999999999</v>
      </c>
      <c r="J150" s="3">
        <f t="shared" si="6"/>
        <v>0</v>
      </c>
      <c r="K150" s="3">
        <f t="shared" si="8"/>
        <v>414.52127999999999</v>
      </c>
      <c r="L150" s="1" t="s">
        <v>28</v>
      </c>
      <c r="M150" s="1" t="s">
        <v>29</v>
      </c>
      <c r="N150" s="6"/>
      <c r="O150" s="6"/>
      <c r="P150" s="1" t="s">
        <v>30</v>
      </c>
      <c r="Q150" s="1" t="s">
        <v>34</v>
      </c>
      <c r="R150" s="6"/>
      <c r="S150" s="6"/>
      <c r="T150" s="1" t="s">
        <v>30</v>
      </c>
      <c r="U150" s="1" t="s">
        <v>32</v>
      </c>
      <c r="V150" s="6"/>
      <c r="W150" s="6"/>
      <c r="X150" s="6" t="s">
        <v>30</v>
      </c>
      <c r="Y150" s="6" t="s">
        <v>33</v>
      </c>
      <c r="Z150" s="6"/>
      <c r="AA150" s="6"/>
      <c r="AB150" s="1" t="s">
        <v>30</v>
      </c>
      <c r="AC150" s="1" t="s">
        <v>34</v>
      </c>
      <c r="AD150" s="6"/>
      <c r="AE150" s="6"/>
      <c r="AF150" s="1" t="s">
        <v>35</v>
      </c>
      <c r="AG150" s="1" t="s">
        <v>29</v>
      </c>
      <c r="AH150" s="6"/>
      <c r="AI150" s="6"/>
      <c r="AJ150" s="1" t="s">
        <v>36</v>
      </c>
      <c r="AK150" s="1" t="s">
        <v>37</v>
      </c>
      <c r="AL150" s="6"/>
      <c r="AM150" s="6"/>
      <c r="AN150" s="1" t="s">
        <v>38</v>
      </c>
      <c r="AO150" s="1" t="s">
        <v>39</v>
      </c>
      <c r="AP150" s="6"/>
      <c r="AQ150" s="6"/>
      <c r="AR150" s="1" t="s">
        <v>40</v>
      </c>
      <c r="AS150" s="1" t="s">
        <v>41</v>
      </c>
      <c r="AT150" s="6"/>
      <c r="AU150" s="6"/>
      <c r="AV150" s="6"/>
      <c r="AW150" s="6"/>
      <c r="AX150" s="6"/>
      <c r="AY150" s="6"/>
      <c r="AZ150" s="1" t="s">
        <v>42</v>
      </c>
      <c r="BA150" s="1" t="s">
        <v>39</v>
      </c>
      <c r="BB150" s="6"/>
      <c r="BC150" s="6"/>
      <c r="BD150" s="1" t="s">
        <v>42</v>
      </c>
      <c r="BE150" s="1" t="s">
        <v>33</v>
      </c>
      <c r="BF150" s="6"/>
      <c r="BG150" s="6"/>
      <c r="BH150" s="1" t="s">
        <v>42</v>
      </c>
      <c r="BI150" s="1" t="s">
        <v>39</v>
      </c>
      <c r="BJ150" s="6"/>
      <c r="BK150" s="11"/>
      <c r="BL150" s="1" t="s">
        <v>43</v>
      </c>
      <c r="BM150" s="1" t="s">
        <v>44</v>
      </c>
      <c r="BN150" s="6"/>
      <c r="BO150" s="6"/>
      <c r="BP150" s="1" t="s">
        <v>45</v>
      </c>
      <c r="BQ150" s="1" t="s">
        <v>44</v>
      </c>
      <c r="BR150" s="6"/>
      <c r="BS150" s="6"/>
      <c r="BT150" s="1" t="s">
        <v>46</v>
      </c>
      <c r="BU150" s="1" t="s">
        <v>47</v>
      </c>
      <c r="BV150" s="6"/>
      <c r="BW150" s="6"/>
      <c r="BX150" s="1" t="s">
        <v>46</v>
      </c>
      <c r="BY150" s="1" t="s">
        <v>41</v>
      </c>
      <c r="BZ150" s="6"/>
      <c r="CA150" s="6"/>
      <c r="CB150" s="1" t="s">
        <v>46</v>
      </c>
      <c r="CC150" s="1" t="s">
        <v>48</v>
      </c>
      <c r="CD150" s="6"/>
      <c r="CE150" s="6"/>
      <c r="CF150" s="1" t="s">
        <v>46</v>
      </c>
      <c r="CG150" s="1" t="s">
        <v>48</v>
      </c>
      <c r="CH150" s="6"/>
      <c r="CI150" s="6"/>
      <c r="CJ150" s="1" t="s">
        <v>46</v>
      </c>
      <c r="CK150" s="1" t="s">
        <v>39</v>
      </c>
      <c r="CL150" s="6"/>
      <c r="CM150" s="6"/>
      <c r="CN150" s="1" t="s">
        <v>49</v>
      </c>
      <c r="CO150" s="1" t="s">
        <v>39</v>
      </c>
      <c r="CP150" s="6"/>
      <c r="CQ150" s="6"/>
      <c r="CR150" s="1" t="s">
        <v>50</v>
      </c>
      <c r="CS150" s="1" t="s">
        <v>51</v>
      </c>
      <c r="CT150" s="6"/>
      <c r="CU150" s="6"/>
      <c r="CV150" s="1" t="s">
        <v>50</v>
      </c>
      <c r="CW150" s="1" t="s">
        <v>39</v>
      </c>
      <c r="CX150" s="6"/>
      <c r="CY150" s="6"/>
      <c r="CZ150" s="1" t="s">
        <v>50</v>
      </c>
      <c r="DA150" s="1" t="s">
        <v>39</v>
      </c>
      <c r="DB150" s="6"/>
      <c r="DC150" s="6"/>
      <c r="DD150" s="1" t="s">
        <v>59</v>
      </c>
      <c r="DE150" s="1" t="s">
        <v>60</v>
      </c>
      <c r="DF150" s="6"/>
      <c r="DG150" s="6"/>
      <c r="DH150" s="1" t="s">
        <v>52</v>
      </c>
      <c r="DI150" s="1" t="s">
        <v>53</v>
      </c>
      <c r="DJ150" s="6"/>
      <c r="DK150" s="6"/>
      <c r="DL150" s="1" t="s">
        <v>31</v>
      </c>
      <c r="DM150" s="11"/>
    </row>
    <row r="151" spans="1:118" s="12" customFormat="1" ht="15.75" customHeight="1" x14ac:dyDescent="0.25">
      <c r="A151" s="6">
        <v>150</v>
      </c>
      <c r="B151" s="6">
        <v>1</v>
      </c>
      <c r="C151" s="9" t="s">
        <v>172</v>
      </c>
      <c r="D151" s="8" t="s">
        <v>373</v>
      </c>
      <c r="E151" s="6">
        <v>166.458</v>
      </c>
      <c r="F151" s="6">
        <v>7.7190000000000003</v>
      </c>
      <c r="G151" s="6">
        <v>128.98599999999999</v>
      </c>
      <c r="H151" s="10">
        <v>82.704359999999994</v>
      </c>
      <c r="I151" s="3">
        <f t="shared" si="7"/>
        <v>211.69036</v>
      </c>
      <c r="J151" s="3">
        <f t="shared" si="6"/>
        <v>0</v>
      </c>
      <c r="K151" s="3">
        <f t="shared" si="8"/>
        <v>211.69036</v>
      </c>
      <c r="L151" s="1" t="s">
        <v>28</v>
      </c>
      <c r="M151" s="1" t="s">
        <v>29</v>
      </c>
      <c r="N151" s="6"/>
      <c r="O151" s="6"/>
      <c r="P151" s="1" t="s">
        <v>30</v>
      </c>
      <c r="Q151" s="1" t="s">
        <v>34</v>
      </c>
      <c r="R151" s="6"/>
      <c r="S151" s="6"/>
      <c r="T151" s="1" t="s">
        <v>30</v>
      </c>
      <c r="U151" s="1" t="s">
        <v>32</v>
      </c>
      <c r="V151" s="6"/>
      <c r="W151" s="6"/>
      <c r="X151" s="6" t="s">
        <v>30</v>
      </c>
      <c r="Y151" s="6" t="s">
        <v>33</v>
      </c>
      <c r="Z151" s="6"/>
      <c r="AA151" s="6"/>
      <c r="AB151" s="1" t="s">
        <v>30</v>
      </c>
      <c r="AC151" s="1" t="s">
        <v>34</v>
      </c>
      <c r="AD151" s="6"/>
      <c r="AE151" s="6"/>
      <c r="AF151" s="1" t="s">
        <v>35</v>
      </c>
      <c r="AG151" s="1" t="s">
        <v>29</v>
      </c>
      <c r="AH151" s="6"/>
      <c r="AI151" s="6"/>
      <c r="AJ151" s="1" t="s">
        <v>36</v>
      </c>
      <c r="AK151" s="1" t="s">
        <v>37</v>
      </c>
      <c r="AL151" s="6"/>
      <c r="AM151" s="6"/>
      <c r="AN151" s="1" t="s">
        <v>38</v>
      </c>
      <c r="AO151" s="1" t="s">
        <v>39</v>
      </c>
      <c r="AP151" s="6"/>
      <c r="AQ151" s="6"/>
      <c r="AR151" s="1" t="s">
        <v>40</v>
      </c>
      <c r="AS151" s="1" t="s">
        <v>41</v>
      </c>
      <c r="AT151" s="6"/>
      <c r="AU151" s="6"/>
      <c r="AV151" s="6"/>
      <c r="AW151" s="6"/>
      <c r="AX151" s="6"/>
      <c r="AY151" s="6"/>
      <c r="AZ151" s="1" t="s">
        <v>42</v>
      </c>
      <c r="BA151" s="1" t="s">
        <v>39</v>
      </c>
      <c r="BB151" s="6"/>
      <c r="BC151" s="6"/>
      <c r="BD151" s="1" t="s">
        <v>42</v>
      </c>
      <c r="BE151" s="1" t="s">
        <v>33</v>
      </c>
      <c r="BF151" s="6"/>
      <c r="BG151" s="6"/>
      <c r="BH151" s="1" t="s">
        <v>42</v>
      </c>
      <c r="BI151" s="1" t="s">
        <v>39</v>
      </c>
      <c r="BJ151" s="6"/>
      <c r="BK151" s="11"/>
      <c r="BL151" s="1" t="s">
        <v>43</v>
      </c>
      <c r="BM151" s="1" t="s">
        <v>44</v>
      </c>
      <c r="BN151" s="6"/>
      <c r="BO151" s="6"/>
      <c r="BP151" s="1" t="s">
        <v>45</v>
      </c>
      <c r="BQ151" s="1" t="s">
        <v>44</v>
      </c>
      <c r="BR151" s="6"/>
      <c r="BS151" s="6"/>
      <c r="BT151" s="1" t="s">
        <v>46</v>
      </c>
      <c r="BU151" s="1" t="s">
        <v>47</v>
      </c>
      <c r="BV151" s="6"/>
      <c r="BW151" s="6"/>
      <c r="BX151" s="1" t="s">
        <v>46</v>
      </c>
      <c r="BY151" s="1" t="s">
        <v>41</v>
      </c>
      <c r="BZ151" s="6"/>
      <c r="CA151" s="6"/>
      <c r="CB151" s="1" t="s">
        <v>46</v>
      </c>
      <c r="CC151" s="1" t="s">
        <v>48</v>
      </c>
      <c r="CD151" s="6"/>
      <c r="CE151" s="6"/>
      <c r="CF151" s="1" t="s">
        <v>46</v>
      </c>
      <c r="CG151" s="1" t="s">
        <v>48</v>
      </c>
      <c r="CH151" s="6"/>
      <c r="CI151" s="6"/>
      <c r="CJ151" s="1" t="s">
        <v>46</v>
      </c>
      <c r="CK151" s="1" t="s">
        <v>39</v>
      </c>
      <c r="CL151" s="6"/>
      <c r="CM151" s="6"/>
      <c r="CN151" s="1" t="s">
        <v>49</v>
      </c>
      <c r="CO151" s="1" t="s">
        <v>39</v>
      </c>
      <c r="CP151" s="6"/>
      <c r="CQ151" s="6"/>
      <c r="CR151" s="1" t="s">
        <v>50</v>
      </c>
      <c r="CS151" s="1" t="s">
        <v>51</v>
      </c>
      <c r="CT151" s="6"/>
      <c r="CU151" s="6"/>
      <c r="CV151" s="1" t="s">
        <v>50</v>
      </c>
      <c r="CW151" s="1" t="s">
        <v>39</v>
      </c>
      <c r="CX151" s="6"/>
      <c r="CY151" s="6"/>
      <c r="CZ151" s="1" t="s">
        <v>50</v>
      </c>
      <c r="DA151" s="1" t="s">
        <v>39</v>
      </c>
      <c r="DB151" s="6"/>
      <c r="DC151" s="6"/>
      <c r="DD151" s="1" t="s">
        <v>59</v>
      </c>
      <c r="DE151" s="1" t="s">
        <v>60</v>
      </c>
      <c r="DF151" s="6"/>
      <c r="DG151" s="6"/>
      <c r="DH151" s="1" t="s">
        <v>52</v>
      </c>
      <c r="DI151" s="1" t="s">
        <v>53</v>
      </c>
      <c r="DJ151" s="6"/>
      <c r="DK151" s="6"/>
      <c r="DL151" s="1" t="s">
        <v>31</v>
      </c>
      <c r="DM151" s="11"/>
    </row>
    <row r="152" spans="1:118" s="42" customFormat="1" ht="15.75" customHeight="1" x14ac:dyDescent="0.25">
      <c r="A152" s="35">
        <v>151</v>
      </c>
      <c r="B152" s="35">
        <v>1</v>
      </c>
      <c r="C152" s="36" t="s">
        <v>415</v>
      </c>
      <c r="D152" s="37" t="s">
        <v>373</v>
      </c>
      <c r="E152" s="35">
        <v>568.25</v>
      </c>
      <c r="F152" s="35">
        <v>0.40899999999999997</v>
      </c>
      <c r="G152" s="35">
        <v>251.59200000000001</v>
      </c>
      <c r="H152" s="38">
        <v>246.0564</v>
      </c>
      <c r="I152" s="39">
        <f t="shared" si="7"/>
        <v>497.64840000000004</v>
      </c>
      <c r="J152" s="39">
        <f t="shared" si="6"/>
        <v>6.1909999999999998</v>
      </c>
      <c r="K152" s="39">
        <f t="shared" si="8"/>
        <v>491.45740000000006</v>
      </c>
      <c r="L152" s="40" t="s">
        <v>28</v>
      </c>
      <c r="M152" s="40" t="s">
        <v>29</v>
      </c>
      <c r="N152" s="35"/>
      <c r="O152" s="35"/>
      <c r="P152" s="40" t="s">
        <v>30</v>
      </c>
      <c r="Q152" s="40" t="s">
        <v>34</v>
      </c>
      <c r="R152" s="35"/>
      <c r="S152" s="35"/>
      <c r="T152" s="40" t="s">
        <v>30</v>
      </c>
      <c r="U152" s="40" t="s">
        <v>32</v>
      </c>
      <c r="V152" s="35"/>
      <c r="W152" s="35"/>
      <c r="X152" s="35" t="s">
        <v>30</v>
      </c>
      <c r="Y152" s="35" t="s">
        <v>33</v>
      </c>
      <c r="Z152" s="35"/>
      <c r="AA152" s="35"/>
      <c r="AB152" s="40" t="s">
        <v>30</v>
      </c>
      <c r="AC152" s="40" t="s">
        <v>34</v>
      </c>
      <c r="AD152" s="35"/>
      <c r="AE152" s="35"/>
      <c r="AF152" s="40" t="s">
        <v>35</v>
      </c>
      <c r="AG152" s="40" t="s">
        <v>29</v>
      </c>
      <c r="AH152" s="35"/>
      <c r="AI152" s="35"/>
      <c r="AJ152" s="40" t="s">
        <v>36</v>
      </c>
      <c r="AK152" s="40" t="s">
        <v>37</v>
      </c>
      <c r="AL152" s="35"/>
      <c r="AM152" s="35"/>
      <c r="AN152" s="40" t="s">
        <v>38</v>
      </c>
      <c r="AO152" s="40" t="s">
        <v>39</v>
      </c>
      <c r="AP152" s="35"/>
      <c r="AQ152" s="35"/>
      <c r="AR152" s="40" t="s">
        <v>40</v>
      </c>
      <c r="AS152" s="40" t="s">
        <v>41</v>
      </c>
      <c r="AT152" s="35"/>
      <c r="AU152" s="35"/>
      <c r="AV152" s="35"/>
      <c r="AW152" s="35"/>
      <c r="AX152" s="35"/>
      <c r="AY152" s="35"/>
      <c r="AZ152" s="40" t="s">
        <v>42</v>
      </c>
      <c r="BA152" s="40" t="s">
        <v>39</v>
      </c>
      <c r="BB152" s="35"/>
      <c r="BC152" s="35"/>
      <c r="BD152" s="40" t="s">
        <v>42</v>
      </c>
      <c r="BE152" s="40" t="s">
        <v>33</v>
      </c>
      <c r="BF152" s="35"/>
      <c r="BG152" s="35"/>
      <c r="BH152" s="40" t="s">
        <v>42</v>
      </c>
      <c r="BI152" s="40" t="s">
        <v>39</v>
      </c>
      <c r="BJ152" s="35"/>
      <c r="BK152" s="41"/>
      <c r="BL152" s="40" t="s">
        <v>43</v>
      </c>
      <c r="BM152" s="40" t="s">
        <v>44</v>
      </c>
      <c r="BN152" s="35"/>
      <c r="BO152" s="35"/>
      <c r="BP152" s="40" t="s">
        <v>45</v>
      </c>
      <c r="BQ152" s="40" t="s">
        <v>44</v>
      </c>
      <c r="BR152" s="35"/>
      <c r="BS152" s="35"/>
      <c r="BT152" s="40" t="s">
        <v>46</v>
      </c>
      <c r="BU152" s="40" t="s">
        <v>47</v>
      </c>
      <c r="BV152" s="35"/>
      <c r="BW152" s="35"/>
      <c r="BX152" s="40" t="s">
        <v>46</v>
      </c>
      <c r="BY152" s="40" t="s">
        <v>41</v>
      </c>
      <c r="BZ152" s="35"/>
      <c r="CA152" s="35"/>
      <c r="CB152" s="40" t="s">
        <v>46</v>
      </c>
      <c r="CC152" s="40" t="s">
        <v>48</v>
      </c>
      <c r="CD152" s="35"/>
      <c r="CE152" s="35"/>
      <c r="CF152" s="40" t="s">
        <v>46</v>
      </c>
      <c r="CG152" s="40" t="s">
        <v>48</v>
      </c>
      <c r="CH152" s="35"/>
      <c r="CI152" s="35"/>
      <c r="CJ152" s="40" t="s">
        <v>46</v>
      </c>
      <c r="CK152" s="40" t="s">
        <v>39</v>
      </c>
      <c r="CL152" s="35"/>
      <c r="CM152" s="35"/>
      <c r="CN152" s="40" t="s">
        <v>49</v>
      </c>
      <c r="CO152" s="40" t="s">
        <v>39</v>
      </c>
      <c r="CP152" s="35"/>
      <c r="CQ152" s="35"/>
      <c r="CR152" s="40" t="s">
        <v>50</v>
      </c>
      <c r="CS152" s="40" t="s">
        <v>51</v>
      </c>
      <c r="CT152" s="35"/>
      <c r="CU152" s="35"/>
      <c r="CV152" s="40" t="s">
        <v>50</v>
      </c>
      <c r="CW152" s="40" t="s">
        <v>39</v>
      </c>
      <c r="CX152" s="35"/>
      <c r="CY152" s="35"/>
      <c r="CZ152" s="40" t="s">
        <v>50</v>
      </c>
      <c r="DA152" s="40" t="s">
        <v>39</v>
      </c>
      <c r="DB152" s="35"/>
      <c r="DC152" s="35"/>
      <c r="DD152" s="40" t="s">
        <v>59</v>
      </c>
      <c r="DE152" s="40" t="s">
        <v>60</v>
      </c>
      <c r="DF152" s="35"/>
      <c r="DG152" s="35"/>
      <c r="DH152" s="40" t="s">
        <v>52</v>
      </c>
      <c r="DI152" s="40" t="s">
        <v>53</v>
      </c>
      <c r="DJ152" s="35"/>
      <c r="DK152" s="35"/>
      <c r="DL152" s="40" t="s">
        <v>31</v>
      </c>
      <c r="DM152" s="41">
        <v>6.1909999999999998</v>
      </c>
      <c r="DN152" s="42" t="s">
        <v>518</v>
      </c>
    </row>
    <row r="153" spans="1:118" s="12" customFormat="1" ht="15.75" customHeight="1" x14ac:dyDescent="0.25">
      <c r="A153" s="6">
        <v>152</v>
      </c>
      <c r="B153" s="6">
        <v>1</v>
      </c>
      <c r="C153" s="9" t="s">
        <v>416</v>
      </c>
      <c r="D153" s="8" t="s">
        <v>373</v>
      </c>
      <c r="E153" s="6">
        <v>74.525999999999996</v>
      </c>
      <c r="F153" s="6">
        <v>9.8529999999999998</v>
      </c>
      <c r="G153" s="6">
        <v>-50.11</v>
      </c>
      <c r="H153" s="10">
        <v>14.64504</v>
      </c>
      <c r="I153" s="3">
        <f t="shared" si="7"/>
        <v>-35.464959999999998</v>
      </c>
      <c r="J153" s="3">
        <f t="shared" si="6"/>
        <v>0</v>
      </c>
      <c r="K153" s="3">
        <f t="shared" si="8"/>
        <v>-35.464959999999998</v>
      </c>
      <c r="L153" s="1" t="s">
        <v>28</v>
      </c>
      <c r="M153" s="1" t="s">
        <v>29</v>
      </c>
      <c r="N153" s="6"/>
      <c r="O153" s="6"/>
      <c r="P153" s="1" t="s">
        <v>30</v>
      </c>
      <c r="Q153" s="1" t="s">
        <v>34</v>
      </c>
      <c r="R153" s="6"/>
      <c r="S153" s="6"/>
      <c r="T153" s="1" t="s">
        <v>30</v>
      </c>
      <c r="U153" s="1" t="s">
        <v>32</v>
      </c>
      <c r="V153" s="6"/>
      <c r="W153" s="6"/>
      <c r="X153" s="6" t="s">
        <v>30</v>
      </c>
      <c r="Y153" s="6" t="s">
        <v>33</v>
      </c>
      <c r="Z153" s="6"/>
      <c r="AA153" s="6"/>
      <c r="AB153" s="1" t="s">
        <v>30</v>
      </c>
      <c r="AC153" s="1" t="s">
        <v>34</v>
      </c>
      <c r="AD153" s="6"/>
      <c r="AE153" s="6"/>
      <c r="AF153" s="1" t="s">
        <v>35</v>
      </c>
      <c r="AG153" s="1" t="s">
        <v>29</v>
      </c>
      <c r="AH153" s="6"/>
      <c r="AI153" s="6"/>
      <c r="AJ153" s="1" t="s">
        <v>36</v>
      </c>
      <c r="AK153" s="1" t="s">
        <v>37</v>
      </c>
      <c r="AL153" s="6"/>
      <c r="AM153" s="6"/>
      <c r="AN153" s="1" t="s">
        <v>38</v>
      </c>
      <c r="AO153" s="1" t="s">
        <v>39</v>
      </c>
      <c r="AP153" s="6"/>
      <c r="AQ153" s="6"/>
      <c r="AR153" s="1" t="s">
        <v>40</v>
      </c>
      <c r="AS153" s="1" t="s">
        <v>41</v>
      </c>
      <c r="AT153" s="6"/>
      <c r="AU153" s="6"/>
      <c r="AV153" s="6"/>
      <c r="AW153" s="6"/>
      <c r="AX153" s="6"/>
      <c r="AY153" s="6"/>
      <c r="AZ153" s="1" t="s">
        <v>42</v>
      </c>
      <c r="BA153" s="1" t="s">
        <v>39</v>
      </c>
      <c r="BB153" s="6"/>
      <c r="BC153" s="6"/>
      <c r="BD153" s="1" t="s">
        <v>42</v>
      </c>
      <c r="BE153" s="1" t="s">
        <v>33</v>
      </c>
      <c r="BF153" s="6"/>
      <c r="BG153" s="6"/>
      <c r="BH153" s="1" t="s">
        <v>42</v>
      </c>
      <c r="BI153" s="1" t="s">
        <v>39</v>
      </c>
      <c r="BJ153" s="6"/>
      <c r="BK153" s="11"/>
      <c r="BL153" s="1" t="s">
        <v>43</v>
      </c>
      <c r="BM153" s="1" t="s">
        <v>44</v>
      </c>
      <c r="BN153" s="6"/>
      <c r="BO153" s="6"/>
      <c r="BP153" s="1" t="s">
        <v>45</v>
      </c>
      <c r="BQ153" s="1" t="s">
        <v>44</v>
      </c>
      <c r="BR153" s="6"/>
      <c r="BS153" s="6"/>
      <c r="BT153" s="1" t="s">
        <v>46</v>
      </c>
      <c r="BU153" s="1" t="s">
        <v>47</v>
      </c>
      <c r="BV153" s="6"/>
      <c r="BW153" s="6"/>
      <c r="BX153" s="1" t="s">
        <v>46</v>
      </c>
      <c r="BY153" s="1" t="s">
        <v>41</v>
      </c>
      <c r="BZ153" s="6"/>
      <c r="CA153" s="6"/>
      <c r="CB153" s="1" t="s">
        <v>46</v>
      </c>
      <c r="CC153" s="1" t="s">
        <v>48</v>
      </c>
      <c r="CD153" s="6"/>
      <c r="CE153" s="6"/>
      <c r="CF153" s="1" t="s">
        <v>46</v>
      </c>
      <c r="CG153" s="1" t="s">
        <v>48</v>
      </c>
      <c r="CH153" s="6"/>
      <c r="CI153" s="6"/>
      <c r="CJ153" s="1" t="s">
        <v>46</v>
      </c>
      <c r="CK153" s="1" t="s">
        <v>39</v>
      </c>
      <c r="CL153" s="6"/>
      <c r="CM153" s="6"/>
      <c r="CN153" s="1" t="s">
        <v>49</v>
      </c>
      <c r="CO153" s="1" t="s">
        <v>39</v>
      </c>
      <c r="CP153" s="6"/>
      <c r="CQ153" s="6"/>
      <c r="CR153" s="1" t="s">
        <v>50</v>
      </c>
      <c r="CS153" s="1" t="s">
        <v>51</v>
      </c>
      <c r="CT153" s="6"/>
      <c r="CU153" s="6"/>
      <c r="CV153" s="1" t="s">
        <v>50</v>
      </c>
      <c r="CW153" s="1" t="s">
        <v>39</v>
      </c>
      <c r="CX153" s="6"/>
      <c r="CY153" s="6"/>
      <c r="CZ153" s="1" t="s">
        <v>50</v>
      </c>
      <c r="DA153" s="1" t="s">
        <v>39</v>
      </c>
      <c r="DB153" s="6"/>
      <c r="DC153" s="6"/>
      <c r="DD153" s="1" t="s">
        <v>59</v>
      </c>
      <c r="DE153" s="1" t="s">
        <v>60</v>
      </c>
      <c r="DF153" s="6"/>
      <c r="DG153" s="6"/>
      <c r="DH153" s="1" t="s">
        <v>52</v>
      </c>
      <c r="DI153" s="1" t="s">
        <v>53</v>
      </c>
      <c r="DJ153" s="6"/>
      <c r="DK153" s="6"/>
      <c r="DL153" s="1" t="s">
        <v>31</v>
      </c>
      <c r="DM153" s="11"/>
    </row>
    <row r="154" spans="1:118" s="12" customFormat="1" ht="15.75" customHeight="1" x14ac:dyDescent="0.25">
      <c r="A154" s="6">
        <v>153</v>
      </c>
      <c r="B154" s="6">
        <v>1</v>
      </c>
      <c r="C154" s="9" t="s">
        <v>173</v>
      </c>
      <c r="D154" s="8" t="s">
        <v>373</v>
      </c>
      <c r="E154" s="6">
        <v>565.57000000000005</v>
      </c>
      <c r="F154" s="6">
        <v>7.2560000000000002</v>
      </c>
      <c r="G154" s="6">
        <v>553.25699999999995</v>
      </c>
      <c r="H154" s="10">
        <v>187.12907999999999</v>
      </c>
      <c r="I154" s="3">
        <f t="shared" si="7"/>
        <v>740.38607999999999</v>
      </c>
      <c r="J154" s="3">
        <f t="shared" si="6"/>
        <v>0</v>
      </c>
      <c r="K154" s="3">
        <f t="shared" si="8"/>
        <v>740.38607999999999</v>
      </c>
      <c r="L154" s="1" t="s">
        <v>28</v>
      </c>
      <c r="M154" s="1" t="s">
        <v>29</v>
      </c>
      <c r="N154" s="6"/>
      <c r="O154" s="6"/>
      <c r="P154" s="1" t="s">
        <v>30</v>
      </c>
      <c r="Q154" s="1" t="s">
        <v>34</v>
      </c>
      <c r="R154" s="6"/>
      <c r="S154" s="6"/>
      <c r="T154" s="1" t="s">
        <v>30</v>
      </c>
      <c r="U154" s="1" t="s">
        <v>32</v>
      </c>
      <c r="V154" s="6"/>
      <c r="W154" s="6"/>
      <c r="X154" s="6" t="s">
        <v>30</v>
      </c>
      <c r="Y154" s="6" t="s">
        <v>33</v>
      </c>
      <c r="Z154" s="6"/>
      <c r="AA154" s="6"/>
      <c r="AB154" s="1" t="s">
        <v>30</v>
      </c>
      <c r="AC154" s="1" t="s">
        <v>34</v>
      </c>
      <c r="AD154" s="6"/>
      <c r="AE154" s="6"/>
      <c r="AF154" s="1" t="s">
        <v>35</v>
      </c>
      <c r="AG154" s="1" t="s">
        <v>29</v>
      </c>
      <c r="AH154" s="6"/>
      <c r="AI154" s="6"/>
      <c r="AJ154" s="1" t="s">
        <v>36</v>
      </c>
      <c r="AK154" s="1" t="s">
        <v>37</v>
      </c>
      <c r="AL154" s="6"/>
      <c r="AM154" s="6"/>
      <c r="AN154" s="1" t="s">
        <v>38</v>
      </c>
      <c r="AO154" s="1" t="s">
        <v>39</v>
      </c>
      <c r="AP154" s="6"/>
      <c r="AQ154" s="6"/>
      <c r="AR154" s="1" t="s">
        <v>40</v>
      </c>
      <c r="AS154" s="1" t="s">
        <v>41</v>
      </c>
      <c r="AT154" s="6"/>
      <c r="AU154" s="6"/>
      <c r="AV154" s="6"/>
      <c r="AW154" s="6"/>
      <c r="AX154" s="6"/>
      <c r="AY154" s="6"/>
      <c r="AZ154" s="1" t="s">
        <v>42</v>
      </c>
      <c r="BA154" s="1" t="s">
        <v>39</v>
      </c>
      <c r="BB154" s="6"/>
      <c r="BC154" s="6"/>
      <c r="BD154" s="1" t="s">
        <v>42</v>
      </c>
      <c r="BE154" s="1" t="s">
        <v>33</v>
      </c>
      <c r="BF154" s="6"/>
      <c r="BG154" s="6"/>
      <c r="BH154" s="1" t="s">
        <v>42</v>
      </c>
      <c r="BI154" s="1" t="s">
        <v>39</v>
      </c>
      <c r="BJ154" s="6"/>
      <c r="BK154" s="11"/>
      <c r="BL154" s="1" t="s">
        <v>43</v>
      </c>
      <c r="BM154" s="1" t="s">
        <v>44</v>
      </c>
      <c r="BN154" s="6"/>
      <c r="BO154" s="6"/>
      <c r="BP154" s="1" t="s">
        <v>45</v>
      </c>
      <c r="BQ154" s="1" t="s">
        <v>44</v>
      </c>
      <c r="BR154" s="6"/>
      <c r="BS154" s="6"/>
      <c r="BT154" s="1" t="s">
        <v>46</v>
      </c>
      <c r="BU154" s="1" t="s">
        <v>47</v>
      </c>
      <c r="BV154" s="6"/>
      <c r="BW154" s="6"/>
      <c r="BX154" s="1" t="s">
        <v>46</v>
      </c>
      <c r="BY154" s="1" t="s">
        <v>41</v>
      </c>
      <c r="BZ154" s="6"/>
      <c r="CA154" s="6"/>
      <c r="CB154" s="1" t="s">
        <v>46</v>
      </c>
      <c r="CC154" s="1" t="s">
        <v>48</v>
      </c>
      <c r="CD154" s="6"/>
      <c r="CE154" s="6"/>
      <c r="CF154" s="1" t="s">
        <v>46</v>
      </c>
      <c r="CG154" s="1" t="s">
        <v>48</v>
      </c>
      <c r="CH154" s="6"/>
      <c r="CI154" s="6"/>
      <c r="CJ154" s="1" t="s">
        <v>46</v>
      </c>
      <c r="CK154" s="1" t="s">
        <v>39</v>
      </c>
      <c r="CL154" s="6"/>
      <c r="CM154" s="6"/>
      <c r="CN154" s="1" t="s">
        <v>49</v>
      </c>
      <c r="CO154" s="1" t="s">
        <v>39</v>
      </c>
      <c r="CP154" s="6"/>
      <c r="CQ154" s="6"/>
      <c r="CR154" s="1" t="s">
        <v>50</v>
      </c>
      <c r="CS154" s="1" t="s">
        <v>51</v>
      </c>
      <c r="CT154" s="6"/>
      <c r="CU154" s="6"/>
      <c r="CV154" s="1" t="s">
        <v>50</v>
      </c>
      <c r="CW154" s="1" t="s">
        <v>39</v>
      </c>
      <c r="CX154" s="6"/>
      <c r="CY154" s="6"/>
      <c r="CZ154" s="1" t="s">
        <v>50</v>
      </c>
      <c r="DA154" s="1" t="s">
        <v>39</v>
      </c>
      <c r="DB154" s="6"/>
      <c r="DC154" s="6"/>
      <c r="DD154" s="1" t="s">
        <v>59</v>
      </c>
      <c r="DE154" s="1" t="s">
        <v>60</v>
      </c>
      <c r="DF154" s="6"/>
      <c r="DG154" s="6"/>
      <c r="DH154" s="1" t="s">
        <v>52</v>
      </c>
      <c r="DI154" s="1" t="s">
        <v>53</v>
      </c>
      <c r="DJ154" s="6"/>
      <c r="DK154" s="6"/>
      <c r="DL154" s="1" t="s">
        <v>31</v>
      </c>
      <c r="DM154" s="11"/>
    </row>
    <row r="155" spans="1:118" s="42" customFormat="1" ht="15.75" customHeight="1" x14ac:dyDescent="0.25">
      <c r="A155" s="35">
        <v>154</v>
      </c>
      <c r="B155" s="35">
        <v>1</v>
      </c>
      <c r="C155" s="36" t="s">
        <v>174</v>
      </c>
      <c r="D155" s="37" t="s">
        <v>373</v>
      </c>
      <c r="E155" s="35">
        <v>-31.422000000000001</v>
      </c>
      <c r="F155" s="35">
        <v>54.234000000000002</v>
      </c>
      <c r="G155" s="35">
        <v>-88.677000000000007</v>
      </c>
      <c r="H155" s="38">
        <v>184.96008</v>
      </c>
      <c r="I155" s="39">
        <f t="shared" si="7"/>
        <v>96.283079999999998</v>
      </c>
      <c r="J155" s="39">
        <f t="shared" si="6"/>
        <v>24.401</v>
      </c>
      <c r="K155" s="39">
        <f t="shared" si="8"/>
        <v>71.882080000000002</v>
      </c>
      <c r="L155" s="40" t="s">
        <v>28</v>
      </c>
      <c r="M155" s="40" t="s">
        <v>29</v>
      </c>
      <c r="N155" s="35"/>
      <c r="O155" s="35"/>
      <c r="P155" s="40" t="s">
        <v>30</v>
      </c>
      <c r="Q155" s="40" t="s">
        <v>34</v>
      </c>
      <c r="R155" s="35"/>
      <c r="S155" s="35"/>
      <c r="T155" s="40" t="s">
        <v>30</v>
      </c>
      <c r="U155" s="40" t="s">
        <v>32</v>
      </c>
      <c r="V155" s="35"/>
      <c r="W155" s="35"/>
      <c r="X155" s="35" t="s">
        <v>30</v>
      </c>
      <c r="Y155" s="35" t="s">
        <v>33</v>
      </c>
      <c r="Z155" s="35"/>
      <c r="AA155" s="35"/>
      <c r="AB155" s="40" t="s">
        <v>30</v>
      </c>
      <c r="AC155" s="40" t="s">
        <v>34</v>
      </c>
      <c r="AD155" s="35"/>
      <c r="AE155" s="35"/>
      <c r="AF155" s="40" t="s">
        <v>35</v>
      </c>
      <c r="AG155" s="40" t="s">
        <v>29</v>
      </c>
      <c r="AH155" s="35"/>
      <c r="AI155" s="35"/>
      <c r="AJ155" s="40" t="s">
        <v>36</v>
      </c>
      <c r="AK155" s="40" t="s">
        <v>37</v>
      </c>
      <c r="AL155" s="35"/>
      <c r="AM155" s="35"/>
      <c r="AN155" s="40" t="s">
        <v>38</v>
      </c>
      <c r="AO155" s="40" t="s">
        <v>39</v>
      </c>
      <c r="AP155" s="35"/>
      <c r="AQ155" s="35"/>
      <c r="AR155" s="40" t="s">
        <v>40</v>
      </c>
      <c r="AS155" s="40" t="s">
        <v>41</v>
      </c>
      <c r="AT155" s="35"/>
      <c r="AU155" s="35"/>
      <c r="AV155" s="35"/>
      <c r="AW155" s="35"/>
      <c r="AX155" s="35"/>
      <c r="AY155" s="35"/>
      <c r="AZ155" s="40" t="s">
        <v>42</v>
      </c>
      <c r="BA155" s="40" t="s">
        <v>39</v>
      </c>
      <c r="BB155" s="35"/>
      <c r="BC155" s="35"/>
      <c r="BD155" s="40" t="s">
        <v>42</v>
      </c>
      <c r="BE155" s="40" t="s">
        <v>33</v>
      </c>
      <c r="BF155" s="35"/>
      <c r="BG155" s="35"/>
      <c r="BH155" s="40" t="s">
        <v>42</v>
      </c>
      <c r="BI155" s="40" t="s">
        <v>39</v>
      </c>
      <c r="BJ155" s="35"/>
      <c r="BK155" s="41"/>
      <c r="BL155" s="40" t="s">
        <v>43</v>
      </c>
      <c r="BM155" s="40" t="s">
        <v>44</v>
      </c>
      <c r="BN155" s="35"/>
      <c r="BO155" s="35"/>
      <c r="BP155" s="40" t="s">
        <v>45</v>
      </c>
      <c r="BQ155" s="40" t="s">
        <v>44</v>
      </c>
      <c r="BR155" s="35"/>
      <c r="BS155" s="35"/>
      <c r="BT155" s="40" t="s">
        <v>46</v>
      </c>
      <c r="BU155" s="40" t="s">
        <v>47</v>
      </c>
      <c r="BV155" s="35"/>
      <c r="BW155" s="35"/>
      <c r="BX155" s="40" t="s">
        <v>46</v>
      </c>
      <c r="BY155" s="40" t="s">
        <v>41</v>
      </c>
      <c r="BZ155" s="35"/>
      <c r="CA155" s="35"/>
      <c r="CB155" s="40" t="s">
        <v>46</v>
      </c>
      <c r="CC155" s="40" t="s">
        <v>48</v>
      </c>
      <c r="CD155" s="35"/>
      <c r="CE155" s="35"/>
      <c r="CF155" s="40" t="s">
        <v>46</v>
      </c>
      <c r="CG155" s="40" t="s">
        <v>48</v>
      </c>
      <c r="CH155" s="35"/>
      <c r="CI155" s="35"/>
      <c r="CJ155" s="40" t="s">
        <v>46</v>
      </c>
      <c r="CK155" s="40" t="s">
        <v>39</v>
      </c>
      <c r="CL155" s="35"/>
      <c r="CM155" s="35"/>
      <c r="CN155" s="40" t="s">
        <v>49</v>
      </c>
      <c r="CO155" s="40" t="s">
        <v>39</v>
      </c>
      <c r="CP155" s="35"/>
      <c r="CQ155" s="35"/>
      <c r="CR155" s="40" t="s">
        <v>50</v>
      </c>
      <c r="CS155" s="40" t="s">
        <v>51</v>
      </c>
      <c r="CT155" s="35"/>
      <c r="CU155" s="35"/>
      <c r="CV155" s="40" t="s">
        <v>50</v>
      </c>
      <c r="CW155" s="40" t="s">
        <v>39</v>
      </c>
      <c r="CX155" s="35">
        <v>14</v>
      </c>
      <c r="CY155" s="35">
        <v>10.045</v>
      </c>
      <c r="CZ155" s="40" t="s">
        <v>50</v>
      </c>
      <c r="DA155" s="40" t="s">
        <v>39</v>
      </c>
      <c r="DB155" s="35">
        <v>5</v>
      </c>
      <c r="DC155" s="35">
        <v>14.356</v>
      </c>
      <c r="DD155" s="40" t="s">
        <v>59</v>
      </c>
      <c r="DE155" s="40" t="s">
        <v>60</v>
      </c>
      <c r="DF155" s="35"/>
      <c r="DG155" s="35"/>
      <c r="DH155" s="40" t="s">
        <v>52</v>
      </c>
      <c r="DI155" s="40" t="s">
        <v>53</v>
      </c>
      <c r="DJ155" s="35"/>
      <c r="DK155" s="35"/>
      <c r="DL155" s="40" t="s">
        <v>31</v>
      </c>
      <c r="DM155" s="41"/>
    </row>
    <row r="156" spans="1:118" s="42" customFormat="1" ht="15.75" customHeight="1" x14ac:dyDescent="0.25">
      <c r="A156" s="35">
        <v>155</v>
      </c>
      <c r="B156" s="35">
        <v>2</v>
      </c>
      <c r="C156" s="36" t="s">
        <v>175</v>
      </c>
      <c r="D156" s="37" t="s">
        <v>373</v>
      </c>
      <c r="E156" s="35">
        <v>391.858</v>
      </c>
      <c r="F156" s="35">
        <v>374.94799999999998</v>
      </c>
      <c r="G156" s="35">
        <v>9.2460000000000004</v>
      </c>
      <c r="H156" s="38">
        <v>315.37367999999998</v>
      </c>
      <c r="I156" s="39">
        <f t="shared" si="7"/>
        <v>324.61967999999996</v>
      </c>
      <c r="J156" s="39">
        <f t="shared" si="6"/>
        <v>379.78</v>
      </c>
      <c r="K156" s="39">
        <f t="shared" si="8"/>
        <v>-55.160320000000013</v>
      </c>
      <c r="L156" s="40" t="s">
        <v>28</v>
      </c>
      <c r="M156" s="40" t="s">
        <v>29</v>
      </c>
      <c r="N156" s="35"/>
      <c r="O156" s="35"/>
      <c r="P156" s="40" t="s">
        <v>30</v>
      </c>
      <c r="Q156" s="40" t="s">
        <v>34</v>
      </c>
      <c r="R156" s="35"/>
      <c r="S156" s="35"/>
      <c r="T156" s="40" t="s">
        <v>30</v>
      </c>
      <c r="U156" s="40" t="s">
        <v>32</v>
      </c>
      <c r="V156" s="35"/>
      <c r="W156" s="35"/>
      <c r="X156" s="35" t="s">
        <v>30</v>
      </c>
      <c r="Y156" s="35" t="s">
        <v>33</v>
      </c>
      <c r="Z156" s="35"/>
      <c r="AA156" s="35"/>
      <c r="AB156" s="40" t="s">
        <v>30</v>
      </c>
      <c r="AC156" s="40" t="s">
        <v>34</v>
      </c>
      <c r="AD156" s="35"/>
      <c r="AE156" s="35"/>
      <c r="AF156" s="40" t="s">
        <v>35</v>
      </c>
      <c r="AG156" s="40" t="s">
        <v>29</v>
      </c>
      <c r="AH156" s="35"/>
      <c r="AI156" s="35"/>
      <c r="AJ156" s="40" t="s">
        <v>36</v>
      </c>
      <c r="AK156" s="40" t="s">
        <v>528</v>
      </c>
      <c r="AL156" s="35">
        <v>0.13900000000000001</v>
      </c>
      <c r="AM156" s="35">
        <v>378.85899999999998</v>
      </c>
      <c r="AN156" s="40" t="s">
        <v>38</v>
      </c>
      <c r="AO156" s="40" t="s">
        <v>39</v>
      </c>
      <c r="AP156" s="35"/>
      <c r="AQ156" s="35"/>
      <c r="AR156" s="40" t="s">
        <v>40</v>
      </c>
      <c r="AS156" s="40" t="s">
        <v>41</v>
      </c>
      <c r="AT156" s="35"/>
      <c r="AU156" s="35"/>
      <c r="AV156" s="35"/>
      <c r="AW156" s="35"/>
      <c r="AX156" s="35"/>
      <c r="AY156" s="35"/>
      <c r="AZ156" s="40" t="s">
        <v>42</v>
      </c>
      <c r="BA156" s="40" t="s">
        <v>39</v>
      </c>
      <c r="BB156" s="35"/>
      <c r="BC156" s="35"/>
      <c r="BD156" s="40" t="s">
        <v>42</v>
      </c>
      <c r="BE156" s="40" t="s">
        <v>33</v>
      </c>
      <c r="BF156" s="35"/>
      <c r="BG156" s="35"/>
      <c r="BH156" s="40" t="s">
        <v>42</v>
      </c>
      <c r="BI156" s="40" t="s">
        <v>39</v>
      </c>
      <c r="BJ156" s="35"/>
      <c r="BK156" s="41"/>
      <c r="BL156" s="40" t="s">
        <v>43</v>
      </c>
      <c r="BM156" s="40" t="s">
        <v>44</v>
      </c>
      <c r="BN156" s="35"/>
      <c r="BO156" s="35"/>
      <c r="BP156" s="40" t="s">
        <v>45</v>
      </c>
      <c r="BQ156" s="40" t="s">
        <v>44</v>
      </c>
      <c r="BR156" s="35"/>
      <c r="BS156" s="35"/>
      <c r="BT156" s="40" t="s">
        <v>46</v>
      </c>
      <c r="BU156" s="40" t="s">
        <v>47</v>
      </c>
      <c r="BV156" s="35"/>
      <c r="BW156" s="35"/>
      <c r="BX156" s="40" t="s">
        <v>46</v>
      </c>
      <c r="BY156" s="40" t="s">
        <v>41</v>
      </c>
      <c r="BZ156" s="35"/>
      <c r="CA156" s="35"/>
      <c r="CB156" s="40" t="s">
        <v>46</v>
      </c>
      <c r="CC156" s="40" t="s">
        <v>48</v>
      </c>
      <c r="CD156" s="35"/>
      <c r="CE156" s="35"/>
      <c r="CF156" s="40" t="s">
        <v>46</v>
      </c>
      <c r="CG156" s="40" t="s">
        <v>48</v>
      </c>
      <c r="CH156" s="35"/>
      <c r="CI156" s="35"/>
      <c r="CJ156" s="40" t="s">
        <v>46</v>
      </c>
      <c r="CK156" s="40" t="s">
        <v>39</v>
      </c>
      <c r="CL156" s="35"/>
      <c r="CM156" s="35"/>
      <c r="CN156" s="40" t="s">
        <v>49</v>
      </c>
      <c r="CO156" s="40" t="s">
        <v>39</v>
      </c>
      <c r="CP156" s="35"/>
      <c r="CQ156" s="35"/>
      <c r="CR156" s="40" t="s">
        <v>50</v>
      </c>
      <c r="CS156" s="40" t="s">
        <v>51</v>
      </c>
      <c r="CT156" s="35"/>
      <c r="CU156" s="35"/>
      <c r="CV156" s="40" t="s">
        <v>50</v>
      </c>
      <c r="CW156" s="40" t="s">
        <v>39</v>
      </c>
      <c r="CX156" s="35">
        <v>1</v>
      </c>
      <c r="CY156" s="35">
        <v>0.92100000000000004</v>
      </c>
      <c r="CZ156" s="40" t="s">
        <v>50</v>
      </c>
      <c r="DA156" s="40" t="s">
        <v>39</v>
      </c>
      <c r="DB156" s="35"/>
      <c r="DC156" s="35"/>
      <c r="DD156" s="40" t="s">
        <v>59</v>
      </c>
      <c r="DE156" s="40" t="s">
        <v>60</v>
      </c>
      <c r="DF156" s="35"/>
      <c r="DG156" s="35"/>
      <c r="DH156" s="40" t="s">
        <v>52</v>
      </c>
      <c r="DI156" s="40" t="s">
        <v>53</v>
      </c>
      <c r="DJ156" s="35"/>
      <c r="DK156" s="35"/>
      <c r="DL156" s="40" t="s">
        <v>31</v>
      </c>
      <c r="DM156" s="41"/>
    </row>
    <row r="157" spans="1:118" s="42" customFormat="1" ht="15.75" customHeight="1" x14ac:dyDescent="0.25">
      <c r="A157" s="35">
        <v>156</v>
      </c>
      <c r="B157" s="35">
        <v>1</v>
      </c>
      <c r="C157" s="36" t="s">
        <v>176</v>
      </c>
      <c r="D157" s="37" t="s">
        <v>373</v>
      </c>
      <c r="E157" s="35">
        <v>398.46899999999999</v>
      </c>
      <c r="F157" s="35">
        <v>214.50299999999999</v>
      </c>
      <c r="G157" s="35">
        <v>-168.17400000000001</v>
      </c>
      <c r="H157" s="38">
        <v>205.23576</v>
      </c>
      <c r="I157" s="39">
        <f t="shared" si="7"/>
        <v>37.061759999999992</v>
      </c>
      <c r="J157" s="39">
        <f t="shared" si="6"/>
        <v>1.9950000000000001</v>
      </c>
      <c r="K157" s="39">
        <f t="shared" si="8"/>
        <v>35.066759999999995</v>
      </c>
      <c r="L157" s="40" t="s">
        <v>28</v>
      </c>
      <c r="M157" s="40" t="s">
        <v>29</v>
      </c>
      <c r="N157" s="35"/>
      <c r="O157" s="35"/>
      <c r="P157" s="40" t="s">
        <v>30</v>
      </c>
      <c r="Q157" s="40" t="s">
        <v>34</v>
      </c>
      <c r="R157" s="35"/>
      <c r="S157" s="35"/>
      <c r="T157" s="40" t="s">
        <v>30</v>
      </c>
      <c r="U157" s="40" t="s">
        <v>32</v>
      </c>
      <c r="V157" s="35"/>
      <c r="W157" s="35"/>
      <c r="X157" s="35" t="s">
        <v>30</v>
      </c>
      <c r="Y157" s="35" t="s">
        <v>33</v>
      </c>
      <c r="Z157" s="35"/>
      <c r="AA157" s="35"/>
      <c r="AB157" s="40" t="s">
        <v>30</v>
      </c>
      <c r="AC157" s="40" t="s">
        <v>34</v>
      </c>
      <c r="AD157" s="35"/>
      <c r="AE157" s="35"/>
      <c r="AF157" s="40" t="s">
        <v>35</v>
      </c>
      <c r="AG157" s="40" t="s">
        <v>29</v>
      </c>
      <c r="AH157" s="35"/>
      <c r="AI157" s="35"/>
      <c r="AJ157" s="40" t="s">
        <v>36</v>
      </c>
      <c r="AK157" s="40" t="s">
        <v>37</v>
      </c>
      <c r="AL157" s="35"/>
      <c r="AM157" s="35"/>
      <c r="AN157" s="40" t="s">
        <v>38</v>
      </c>
      <c r="AO157" s="40" t="s">
        <v>39</v>
      </c>
      <c r="AP157" s="35">
        <v>3</v>
      </c>
      <c r="AQ157" s="35">
        <v>1.9950000000000001</v>
      </c>
      <c r="AR157" s="40" t="s">
        <v>40</v>
      </c>
      <c r="AS157" s="40" t="s">
        <v>41</v>
      </c>
      <c r="AT157" s="35"/>
      <c r="AU157" s="35"/>
      <c r="AV157" s="35"/>
      <c r="AW157" s="35"/>
      <c r="AX157" s="35"/>
      <c r="AY157" s="35"/>
      <c r="AZ157" s="40" t="s">
        <v>42</v>
      </c>
      <c r="BA157" s="40" t="s">
        <v>39</v>
      </c>
      <c r="BB157" s="35"/>
      <c r="BC157" s="35"/>
      <c r="BD157" s="40" t="s">
        <v>42</v>
      </c>
      <c r="BE157" s="40" t="s">
        <v>33</v>
      </c>
      <c r="BF157" s="35"/>
      <c r="BG157" s="35"/>
      <c r="BH157" s="40" t="s">
        <v>42</v>
      </c>
      <c r="BI157" s="40" t="s">
        <v>39</v>
      </c>
      <c r="BJ157" s="35"/>
      <c r="BK157" s="41"/>
      <c r="BL157" s="40" t="s">
        <v>43</v>
      </c>
      <c r="BM157" s="40" t="s">
        <v>44</v>
      </c>
      <c r="BN157" s="35"/>
      <c r="BO157" s="35"/>
      <c r="BP157" s="40" t="s">
        <v>45</v>
      </c>
      <c r="BQ157" s="40" t="s">
        <v>44</v>
      </c>
      <c r="BR157" s="35"/>
      <c r="BS157" s="35"/>
      <c r="BT157" s="40" t="s">
        <v>46</v>
      </c>
      <c r="BU157" s="40" t="s">
        <v>47</v>
      </c>
      <c r="BV157" s="35"/>
      <c r="BW157" s="35"/>
      <c r="BX157" s="40" t="s">
        <v>46</v>
      </c>
      <c r="BY157" s="40" t="s">
        <v>41</v>
      </c>
      <c r="BZ157" s="35"/>
      <c r="CA157" s="35"/>
      <c r="CB157" s="40" t="s">
        <v>46</v>
      </c>
      <c r="CC157" s="40" t="s">
        <v>48</v>
      </c>
      <c r="CD157" s="35"/>
      <c r="CE157" s="35"/>
      <c r="CF157" s="40" t="s">
        <v>46</v>
      </c>
      <c r="CG157" s="40" t="s">
        <v>48</v>
      </c>
      <c r="CH157" s="35"/>
      <c r="CI157" s="35"/>
      <c r="CJ157" s="40" t="s">
        <v>46</v>
      </c>
      <c r="CK157" s="40" t="s">
        <v>39</v>
      </c>
      <c r="CL157" s="35"/>
      <c r="CM157" s="35"/>
      <c r="CN157" s="40" t="s">
        <v>49</v>
      </c>
      <c r="CO157" s="40" t="s">
        <v>39</v>
      </c>
      <c r="CP157" s="35"/>
      <c r="CQ157" s="35"/>
      <c r="CR157" s="40" t="s">
        <v>50</v>
      </c>
      <c r="CS157" s="40" t="s">
        <v>51</v>
      </c>
      <c r="CT157" s="35"/>
      <c r="CU157" s="35"/>
      <c r="CV157" s="40" t="s">
        <v>50</v>
      </c>
      <c r="CW157" s="40" t="s">
        <v>39</v>
      </c>
      <c r="CX157" s="35"/>
      <c r="CY157" s="35"/>
      <c r="CZ157" s="40" t="s">
        <v>50</v>
      </c>
      <c r="DA157" s="40" t="s">
        <v>39</v>
      </c>
      <c r="DB157" s="35"/>
      <c r="DC157" s="35"/>
      <c r="DD157" s="40" t="s">
        <v>59</v>
      </c>
      <c r="DE157" s="40" t="s">
        <v>60</v>
      </c>
      <c r="DF157" s="35"/>
      <c r="DG157" s="35"/>
      <c r="DH157" s="40" t="s">
        <v>52</v>
      </c>
      <c r="DI157" s="40" t="s">
        <v>53</v>
      </c>
      <c r="DJ157" s="35"/>
      <c r="DK157" s="35"/>
      <c r="DL157" s="40" t="s">
        <v>31</v>
      </c>
      <c r="DM157" s="41"/>
    </row>
    <row r="158" spans="1:118" s="12" customFormat="1" ht="15.75" customHeight="1" x14ac:dyDescent="0.25">
      <c r="A158" s="6">
        <v>157</v>
      </c>
      <c r="B158" s="6">
        <v>1</v>
      </c>
      <c r="C158" s="9" t="s">
        <v>177</v>
      </c>
      <c r="D158" s="8" t="s">
        <v>373</v>
      </c>
      <c r="E158" s="6">
        <v>192.50800000000001</v>
      </c>
      <c r="F158" s="6">
        <v>2.0350000000000001</v>
      </c>
      <c r="G158" s="6">
        <v>166.76</v>
      </c>
      <c r="H158" s="10">
        <v>64.989599999999996</v>
      </c>
      <c r="I158" s="3">
        <f t="shared" si="7"/>
        <v>231.74959999999999</v>
      </c>
      <c r="J158" s="3">
        <f t="shared" si="6"/>
        <v>0</v>
      </c>
      <c r="K158" s="3">
        <f t="shared" si="8"/>
        <v>231.74959999999999</v>
      </c>
      <c r="L158" s="1" t="s">
        <v>28</v>
      </c>
      <c r="M158" s="1" t="s">
        <v>29</v>
      </c>
      <c r="N158" s="6"/>
      <c r="O158" s="6"/>
      <c r="P158" s="1" t="s">
        <v>30</v>
      </c>
      <c r="Q158" s="1" t="s">
        <v>34</v>
      </c>
      <c r="R158" s="6"/>
      <c r="S158" s="6"/>
      <c r="T158" s="1" t="s">
        <v>30</v>
      </c>
      <c r="U158" s="1" t="s">
        <v>32</v>
      </c>
      <c r="V158" s="6"/>
      <c r="W158" s="6"/>
      <c r="X158" s="6" t="s">
        <v>30</v>
      </c>
      <c r="Y158" s="6" t="s">
        <v>33</v>
      </c>
      <c r="Z158" s="6"/>
      <c r="AA158" s="6"/>
      <c r="AB158" s="1" t="s">
        <v>30</v>
      </c>
      <c r="AC158" s="1" t="s">
        <v>34</v>
      </c>
      <c r="AD158" s="6"/>
      <c r="AE158" s="6"/>
      <c r="AF158" s="1" t="s">
        <v>35</v>
      </c>
      <c r="AG158" s="1" t="s">
        <v>29</v>
      </c>
      <c r="AH158" s="6"/>
      <c r="AI158" s="6"/>
      <c r="AJ158" s="1" t="s">
        <v>36</v>
      </c>
      <c r="AK158" s="1" t="s">
        <v>37</v>
      </c>
      <c r="AL158" s="6"/>
      <c r="AM158" s="6"/>
      <c r="AN158" s="1" t="s">
        <v>38</v>
      </c>
      <c r="AO158" s="1" t="s">
        <v>39</v>
      </c>
      <c r="AP158" s="6"/>
      <c r="AQ158" s="6"/>
      <c r="AR158" s="1" t="s">
        <v>40</v>
      </c>
      <c r="AS158" s="1" t="s">
        <v>41</v>
      </c>
      <c r="AT158" s="6"/>
      <c r="AU158" s="6"/>
      <c r="AV158" s="6"/>
      <c r="AW158" s="6"/>
      <c r="AX158" s="6"/>
      <c r="AY158" s="6"/>
      <c r="AZ158" s="1" t="s">
        <v>42</v>
      </c>
      <c r="BA158" s="1" t="s">
        <v>39</v>
      </c>
      <c r="BB158" s="6"/>
      <c r="BC158" s="6"/>
      <c r="BD158" s="1" t="s">
        <v>42</v>
      </c>
      <c r="BE158" s="1" t="s">
        <v>33</v>
      </c>
      <c r="BF158" s="6"/>
      <c r="BG158" s="6"/>
      <c r="BH158" s="1" t="s">
        <v>42</v>
      </c>
      <c r="BI158" s="1" t="s">
        <v>39</v>
      </c>
      <c r="BJ158" s="6"/>
      <c r="BK158" s="11"/>
      <c r="BL158" s="1" t="s">
        <v>43</v>
      </c>
      <c r="BM158" s="1" t="s">
        <v>44</v>
      </c>
      <c r="BN158" s="6"/>
      <c r="BO158" s="6"/>
      <c r="BP158" s="1" t="s">
        <v>45</v>
      </c>
      <c r="BQ158" s="1" t="s">
        <v>44</v>
      </c>
      <c r="BR158" s="6"/>
      <c r="BS158" s="6"/>
      <c r="BT158" s="1" t="s">
        <v>46</v>
      </c>
      <c r="BU158" s="1" t="s">
        <v>47</v>
      </c>
      <c r="BV158" s="6"/>
      <c r="BW158" s="6"/>
      <c r="BX158" s="1" t="s">
        <v>46</v>
      </c>
      <c r="BY158" s="1" t="s">
        <v>41</v>
      </c>
      <c r="BZ158" s="6"/>
      <c r="CA158" s="6"/>
      <c r="CB158" s="1" t="s">
        <v>46</v>
      </c>
      <c r="CC158" s="1" t="s">
        <v>48</v>
      </c>
      <c r="CD158" s="6"/>
      <c r="CE158" s="6"/>
      <c r="CF158" s="1" t="s">
        <v>46</v>
      </c>
      <c r="CG158" s="1" t="s">
        <v>48</v>
      </c>
      <c r="CH158" s="6"/>
      <c r="CI158" s="6"/>
      <c r="CJ158" s="1" t="s">
        <v>46</v>
      </c>
      <c r="CK158" s="1" t="s">
        <v>39</v>
      </c>
      <c r="CL158" s="6"/>
      <c r="CM158" s="6"/>
      <c r="CN158" s="1" t="s">
        <v>49</v>
      </c>
      <c r="CO158" s="1" t="s">
        <v>39</v>
      </c>
      <c r="CP158" s="6"/>
      <c r="CQ158" s="6"/>
      <c r="CR158" s="1" t="s">
        <v>50</v>
      </c>
      <c r="CS158" s="1" t="s">
        <v>51</v>
      </c>
      <c r="CT158" s="6"/>
      <c r="CU158" s="6"/>
      <c r="CV158" s="1" t="s">
        <v>50</v>
      </c>
      <c r="CW158" s="1" t="s">
        <v>39</v>
      </c>
      <c r="CX158" s="6"/>
      <c r="CY158" s="6"/>
      <c r="CZ158" s="1" t="s">
        <v>50</v>
      </c>
      <c r="DA158" s="1" t="s">
        <v>39</v>
      </c>
      <c r="DB158" s="6"/>
      <c r="DC158" s="6"/>
      <c r="DD158" s="1" t="s">
        <v>59</v>
      </c>
      <c r="DE158" s="1" t="s">
        <v>60</v>
      </c>
      <c r="DF158" s="6"/>
      <c r="DG158" s="6"/>
      <c r="DH158" s="1" t="s">
        <v>52</v>
      </c>
      <c r="DI158" s="1" t="s">
        <v>53</v>
      </c>
      <c r="DJ158" s="6"/>
      <c r="DK158" s="6"/>
      <c r="DL158" s="1" t="s">
        <v>31</v>
      </c>
      <c r="DM158" s="11"/>
    </row>
    <row r="159" spans="1:118" s="12" customFormat="1" ht="15.75" customHeight="1" x14ac:dyDescent="0.25">
      <c r="A159" s="6">
        <v>158</v>
      </c>
      <c r="B159" s="6">
        <v>1</v>
      </c>
      <c r="C159" s="9" t="s">
        <v>417</v>
      </c>
      <c r="D159" s="8" t="s">
        <v>373</v>
      </c>
      <c r="E159" s="6">
        <v>114.818</v>
      </c>
      <c r="F159" s="6">
        <v>4.3049999999999997</v>
      </c>
      <c r="G159" s="6">
        <v>108.68899999999999</v>
      </c>
      <c r="H159" s="10">
        <v>98.121120000000005</v>
      </c>
      <c r="I159" s="3">
        <f t="shared" si="7"/>
        <v>206.81011999999998</v>
      </c>
      <c r="J159" s="3">
        <f t="shared" si="6"/>
        <v>0</v>
      </c>
      <c r="K159" s="3">
        <f t="shared" si="8"/>
        <v>206.81011999999998</v>
      </c>
      <c r="L159" s="1" t="s">
        <v>28</v>
      </c>
      <c r="M159" s="1" t="s">
        <v>29</v>
      </c>
      <c r="N159" s="6"/>
      <c r="O159" s="6"/>
      <c r="P159" s="1" t="s">
        <v>30</v>
      </c>
      <c r="Q159" s="1" t="s">
        <v>34</v>
      </c>
      <c r="R159" s="6"/>
      <c r="S159" s="6"/>
      <c r="T159" s="1" t="s">
        <v>30</v>
      </c>
      <c r="U159" s="1" t="s">
        <v>32</v>
      </c>
      <c r="V159" s="6"/>
      <c r="W159" s="6"/>
      <c r="X159" s="6" t="s">
        <v>30</v>
      </c>
      <c r="Y159" s="6" t="s">
        <v>33</v>
      </c>
      <c r="Z159" s="6"/>
      <c r="AA159" s="6"/>
      <c r="AB159" s="1" t="s">
        <v>30</v>
      </c>
      <c r="AC159" s="1" t="s">
        <v>34</v>
      </c>
      <c r="AD159" s="6"/>
      <c r="AE159" s="6"/>
      <c r="AF159" s="1" t="s">
        <v>35</v>
      </c>
      <c r="AG159" s="1" t="s">
        <v>29</v>
      </c>
      <c r="AH159" s="6"/>
      <c r="AI159" s="6"/>
      <c r="AJ159" s="1" t="s">
        <v>36</v>
      </c>
      <c r="AK159" s="1" t="s">
        <v>37</v>
      </c>
      <c r="AL159" s="6"/>
      <c r="AM159" s="6"/>
      <c r="AN159" s="1" t="s">
        <v>38</v>
      </c>
      <c r="AO159" s="1" t="s">
        <v>39</v>
      </c>
      <c r="AP159" s="6"/>
      <c r="AQ159" s="6"/>
      <c r="AR159" s="1" t="s">
        <v>40</v>
      </c>
      <c r="AS159" s="1" t="s">
        <v>41</v>
      </c>
      <c r="AT159" s="6"/>
      <c r="AU159" s="6"/>
      <c r="AV159" s="6"/>
      <c r="AW159" s="6"/>
      <c r="AX159" s="6"/>
      <c r="AY159" s="6"/>
      <c r="AZ159" s="1" t="s">
        <v>42</v>
      </c>
      <c r="BA159" s="1" t="s">
        <v>39</v>
      </c>
      <c r="BB159" s="6"/>
      <c r="BC159" s="6"/>
      <c r="BD159" s="1" t="s">
        <v>42</v>
      </c>
      <c r="BE159" s="1" t="s">
        <v>33</v>
      </c>
      <c r="BF159" s="6"/>
      <c r="BG159" s="6"/>
      <c r="BH159" s="1" t="s">
        <v>42</v>
      </c>
      <c r="BI159" s="1" t="s">
        <v>39</v>
      </c>
      <c r="BJ159" s="6"/>
      <c r="BK159" s="11"/>
      <c r="BL159" s="1" t="s">
        <v>43</v>
      </c>
      <c r="BM159" s="1" t="s">
        <v>44</v>
      </c>
      <c r="BN159" s="6"/>
      <c r="BO159" s="6"/>
      <c r="BP159" s="1" t="s">
        <v>45</v>
      </c>
      <c r="BQ159" s="1" t="s">
        <v>44</v>
      </c>
      <c r="BR159" s="6"/>
      <c r="BS159" s="6"/>
      <c r="BT159" s="1" t="s">
        <v>46</v>
      </c>
      <c r="BU159" s="1" t="s">
        <v>47</v>
      </c>
      <c r="BV159" s="6"/>
      <c r="BW159" s="6"/>
      <c r="BX159" s="1" t="s">
        <v>46</v>
      </c>
      <c r="BY159" s="1" t="s">
        <v>41</v>
      </c>
      <c r="BZ159" s="6"/>
      <c r="CA159" s="6"/>
      <c r="CB159" s="1" t="s">
        <v>46</v>
      </c>
      <c r="CC159" s="1" t="s">
        <v>48</v>
      </c>
      <c r="CD159" s="6"/>
      <c r="CE159" s="6"/>
      <c r="CF159" s="1" t="s">
        <v>46</v>
      </c>
      <c r="CG159" s="1" t="s">
        <v>48</v>
      </c>
      <c r="CH159" s="6"/>
      <c r="CI159" s="6"/>
      <c r="CJ159" s="1" t="s">
        <v>46</v>
      </c>
      <c r="CK159" s="1" t="s">
        <v>39</v>
      </c>
      <c r="CL159" s="6"/>
      <c r="CM159" s="6"/>
      <c r="CN159" s="1" t="s">
        <v>49</v>
      </c>
      <c r="CO159" s="1" t="s">
        <v>39</v>
      </c>
      <c r="CP159" s="6"/>
      <c r="CQ159" s="6"/>
      <c r="CR159" s="1" t="s">
        <v>50</v>
      </c>
      <c r="CS159" s="1" t="s">
        <v>51</v>
      </c>
      <c r="CT159" s="6"/>
      <c r="CU159" s="6"/>
      <c r="CV159" s="1" t="s">
        <v>50</v>
      </c>
      <c r="CW159" s="1" t="s">
        <v>39</v>
      </c>
      <c r="CX159" s="6"/>
      <c r="CY159" s="6"/>
      <c r="CZ159" s="1" t="s">
        <v>50</v>
      </c>
      <c r="DA159" s="1" t="s">
        <v>39</v>
      </c>
      <c r="DB159" s="6"/>
      <c r="DC159" s="6"/>
      <c r="DD159" s="1" t="s">
        <v>59</v>
      </c>
      <c r="DE159" s="1" t="s">
        <v>60</v>
      </c>
      <c r="DF159" s="6"/>
      <c r="DG159" s="6"/>
      <c r="DH159" s="1" t="s">
        <v>52</v>
      </c>
      <c r="DI159" s="1" t="s">
        <v>53</v>
      </c>
      <c r="DJ159" s="6"/>
      <c r="DK159" s="6"/>
      <c r="DL159" s="1" t="s">
        <v>31</v>
      </c>
      <c r="DM159" s="11"/>
    </row>
    <row r="160" spans="1:118" s="12" customFormat="1" ht="15.75" customHeight="1" x14ac:dyDescent="0.25">
      <c r="A160" s="6">
        <v>159</v>
      </c>
      <c r="B160" s="6">
        <v>2</v>
      </c>
      <c r="C160" s="9" t="s">
        <v>178</v>
      </c>
      <c r="D160" s="8" t="s">
        <v>373</v>
      </c>
      <c r="E160" s="6">
        <v>2399.6619999999998</v>
      </c>
      <c r="F160" s="6">
        <v>793.505</v>
      </c>
      <c r="G160" s="6">
        <v>1597.8030000000001</v>
      </c>
      <c r="H160" s="10">
        <v>669.98087999999996</v>
      </c>
      <c r="I160" s="3">
        <f t="shared" si="7"/>
        <v>2267.78388</v>
      </c>
      <c r="J160" s="3">
        <f t="shared" si="6"/>
        <v>0</v>
      </c>
      <c r="K160" s="3">
        <f t="shared" si="8"/>
        <v>2267.78388</v>
      </c>
      <c r="L160" s="1" t="s">
        <v>28</v>
      </c>
      <c r="M160" s="1" t="s">
        <v>29</v>
      </c>
      <c r="N160" s="6"/>
      <c r="O160" s="6"/>
      <c r="P160" s="1" t="s">
        <v>30</v>
      </c>
      <c r="Q160" s="1" t="s">
        <v>34</v>
      </c>
      <c r="R160" s="6"/>
      <c r="S160" s="6"/>
      <c r="T160" s="1" t="s">
        <v>30</v>
      </c>
      <c r="U160" s="1" t="s">
        <v>32</v>
      </c>
      <c r="V160" s="6"/>
      <c r="W160" s="6"/>
      <c r="X160" s="6" t="s">
        <v>30</v>
      </c>
      <c r="Y160" s="6" t="s">
        <v>33</v>
      </c>
      <c r="Z160" s="6"/>
      <c r="AA160" s="6"/>
      <c r="AB160" s="1" t="s">
        <v>30</v>
      </c>
      <c r="AC160" s="1" t="s">
        <v>34</v>
      </c>
      <c r="AD160" s="6"/>
      <c r="AE160" s="6"/>
      <c r="AF160" s="1" t="s">
        <v>35</v>
      </c>
      <c r="AG160" s="1" t="s">
        <v>29</v>
      </c>
      <c r="AH160" s="6"/>
      <c r="AI160" s="6"/>
      <c r="AJ160" s="1" t="s">
        <v>36</v>
      </c>
      <c r="AK160" s="1" t="s">
        <v>37</v>
      </c>
      <c r="AL160" s="6"/>
      <c r="AM160" s="6"/>
      <c r="AN160" s="1" t="s">
        <v>38</v>
      </c>
      <c r="AO160" s="1" t="s">
        <v>39</v>
      </c>
      <c r="AP160" s="6"/>
      <c r="AQ160" s="6"/>
      <c r="AR160" s="1" t="s">
        <v>40</v>
      </c>
      <c r="AS160" s="1" t="s">
        <v>41</v>
      </c>
      <c r="AT160" s="6"/>
      <c r="AU160" s="6"/>
      <c r="AV160" s="6"/>
      <c r="AW160" s="6"/>
      <c r="AX160" s="6"/>
      <c r="AY160" s="6"/>
      <c r="AZ160" s="1" t="s">
        <v>42</v>
      </c>
      <c r="BA160" s="1" t="s">
        <v>39</v>
      </c>
      <c r="BB160" s="6"/>
      <c r="BC160" s="6"/>
      <c r="BD160" s="1" t="s">
        <v>42</v>
      </c>
      <c r="BE160" s="1" t="s">
        <v>33</v>
      </c>
      <c r="BF160" s="6"/>
      <c r="BG160" s="6"/>
      <c r="BH160" s="1" t="s">
        <v>42</v>
      </c>
      <c r="BI160" s="1" t="s">
        <v>39</v>
      </c>
      <c r="BJ160" s="6"/>
      <c r="BK160" s="11"/>
      <c r="BL160" s="1" t="s">
        <v>43</v>
      </c>
      <c r="BM160" s="1" t="s">
        <v>44</v>
      </c>
      <c r="BN160" s="6"/>
      <c r="BO160" s="6"/>
      <c r="BP160" s="1" t="s">
        <v>45</v>
      </c>
      <c r="BQ160" s="1" t="s">
        <v>44</v>
      </c>
      <c r="BR160" s="6"/>
      <c r="BS160" s="6"/>
      <c r="BT160" s="1" t="s">
        <v>46</v>
      </c>
      <c r="BU160" s="1" t="s">
        <v>47</v>
      </c>
      <c r="BV160" s="6"/>
      <c r="BW160" s="6"/>
      <c r="BX160" s="1" t="s">
        <v>46</v>
      </c>
      <c r="BY160" s="1" t="s">
        <v>41</v>
      </c>
      <c r="BZ160" s="6"/>
      <c r="CA160" s="6"/>
      <c r="CB160" s="1" t="s">
        <v>46</v>
      </c>
      <c r="CC160" s="1" t="s">
        <v>48</v>
      </c>
      <c r="CD160" s="6"/>
      <c r="CE160" s="6"/>
      <c r="CF160" s="1" t="s">
        <v>46</v>
      </c>
      <c r="CG160" s="1" t="s">
        <v>48</v>
      </c>
      <c r="CH160" s="6"/>
      <c r="CI160" s="6"/>
      <c r="CJ160" s="1" t="s">
        <v>46</v>
      </c>
      <c r="CK160" s="1" t="s">
        <v>39</v>
      </c>
      <c r="CL160" s="6"/>
      <c r="CM160" s="6"/>
      <c r="CN160" s="1" t="s">
        <v>49</v>
      </c>
      <c r="CO160" s="1" t="s">
        <v>39</v>
      </c>
      <c r="CP160" s="6"/>
      <c r="CQ160" s="6"/>
      <c r="CR160" s="1" t="s">
        <v>50</v>
      </c>
      <c r="CS160" s="1" t="s">
        <v>51</v>
      </c>
      <c r="CT160" s="6"/>
      <c r="CU160" s="6"/>
      <c r="CV160" s="1" t="s">
        <v>50</v>
      </c>
      <c r="CW160" s="1" t="s">
        <v>39</v>
      </c>
      <c r="CX160" s="6"/>
      <c r="CY160" s="6"/>
      <c r="CZ160" s="1" t="s">
        <v>50</v>
      </c>
      <c r="DA160" s="1" t="s">
        <v>39</v>
      </c>
      <c r="DB160" s="6"/>
      <c r="DC160" s="6"/>
      <c r="DD160" s="1" t="s">
        <v>59</v>
      </c>
      <c r="DE160" s="1" t="s">
        <v>60</v>
      </c>
      <c r="DF160" s="6"/>
      <c r="DG160" s="6"/>
      <c r="DH160" s="1" t="s">
        <v>52</v>
      </c>
      <c r="DI160" s="1" t="s">
        <v>53</v>
      </c>
      <c r="DJ160" s="6"/>
      <c r="DK160" s="6"/>
      <c r="DL160" s="1" t="s">
        <v>31</v>
      </c>
      <c r="DM160" s="11"/>
    </row>
    <row r="161" spans="1:118" s="42" customFormat="1" ht="15.75" customHeight="1" x14ac:dyDescent="0.25">
      <c r="A161" s="35">
        <v>160</v>
      </c>
      <c r="B161" s="35">
        <v>3</v>
      </c>
      <c r="C161" s="36" t="s">
        <v>517</v>
      </c>
      <c r="D161" s="37" t="s">
        <v>373</v>
      </c>
      <c r="E161" s="35">
        <v>-2271.7820000000002</v>
      </c>
      <c r="F161" s="35">
        <v>103.87</v>
      </c>
      <c r="G161" s="35">
        <v>-2381.4360000000001</v>
      </c>
      <c r="H161" s="38">
        <v>535.58799999999997</v>
      </c>
      <c r="I161" s="39">
        <f t="shared" si="7"/>
        <v>-1845.8480000000002</v>
      </c>
      <c r="J161" s="39">
        <f t="shared" si="6"/>
        <v>0.96399999999999997</v>
      </c>
      <c r="K161" s="39">
        <f t="shared" si="8"/>
        <v>-1846.8120000000001</v>
      </c>
      <c r="L161" s="40" t="s">
        <v>28</v>
      </c>
      <c r="M161" s="40" t="s">
        <v>29</v>
      </c>
      <c r="N161" s="35"/>
      <c r="O161" s="35"/>
      <c r="P161" s="40" t="s">
        <v>30</v>
      </c>
      <c r="Q161" s="40" t="s">
        <v>34</v>
      </c>
      <c r="R161" s="35"/>
      <c r="S161" s="35"/>
      <c r="T161" s="40" t="s">
        <v>30</v>
      </c>
      <c r="U161" s="40" t="s">
        <v>32</v>
      </c>
      <c r="V161" s="35"/>
      <c r="W161" s="35"/>
      <c r="X161" s="35" t="s">
        <v>30</v>
      </c>
      <c r="Y161" s="35" t="s">
        <v>33</v>
      </c>
      <c r="Z161" s="35"/>
      <c r="AA161" s="35"/>
      <c r="AB161" s="40" t="s">
        <v>30</v>
      </c>
      <c r="AC161" s="40" t="s">
        <v>34</v>
      </c>
      <c r="AD161" s="35"/>
      <c r="AE161" s="35"/>
      <c r="AF161" s="40" t="s">
        <v>35</v>
      </c>
      <c r="AG161" s="40" t="s">
        <v>29</v>
      </c>
      <c r="AH161" s="35"/>
      <c r="AI161" s="35"/>
      <c r="AJ161" s="40" t="s">
        <v>36</v>
      </c>
      <c r="AK161" s="40" t="s">
        <v>37</v>
      </c>
      <c r="AL161" s="35"/>
      <c r="AM161" s="35"/>
      <c r="AN161" s="40" t="s">
        <v>38</v>
      </c>
      <c r="AO161" s="40" t="s">
        <v>39</v>
      </c>
      <c r="AP161" s="35"/>
      <c r="AQ161" s="35"/>
      <c r="AR161" s="40" t="s">
        <v>40</v>
      </c>
      <c r="AS161" s="40" t="s">
        <v>41</v>
      </c>
      <c r="AT161" s="35"/>
      <c r="AU161" s="35"/>
      <c r="AV161" s="35"/>
      <c r="AW161" s="35"/>
      <c r="AX161" s="35"/>
      <c r="AY161" s="35"/>
      <c r="AZ161" s="40" t="s">
        <v>42</v>
      </c>
      <c r="BA161" s="40" t="s">
        <v>39</v>
      </c>
      <c r="BB161" s="35"/>
      <c r="BC161" s="35"/>
      <c r="BD161" s="40" t="s">
        <v>42</v>
      </c>
      <c r="BE161" s="40" t="s">
        <v>33</v>
      </c>
      <c r="BF161" s="35"/>
      <c r="BG161" s="35"/>
      <c r="BH161" s="40" t="s">
        <v>42</v>
      </c>
      <c r="BI161" s="40" t="s">
        <v>39</v>
      </c>
      <c r="BJ161" s="35"/>
      <c r="BK161" s="41"/>
      <c r="BL161" s="40" t="s">
        <v>43</v>
      </c>
      <c r="BM161" s="40" t="s">
        <v>44</v>
      </c>
      <c r="BN161" s="35"/>
      <c r="BO161" s="35"/>
      <c r="BP161" s="40" t="s">
        <v>45</v>
      </c>
      <c r="BQ161" s="40" t="s">
        <v>44</v>
      </c>
      <c r="BR161" s="35"/>
      <c r="BS161" s="35"/>
      <c r="BT161" s="40" t="s">
        <v>46</v>
      </c>
      <c r="BU161" s="40" t="s">
        <v>47</v>
      </c>
      <c r="BV161" s="35"/>
      <c r="BW161" s="35"/>
      <c r="BX161" s="40" t="s">
        <v>46</v>
      </c>
      <c r="BY161" s="40" t="s">
        <v>41</v>
      </c>
      <c r="BZ161" s="35"/>
      <c r="CA161" s="35"/>
      <c r="CB161" s="40" t="s">
        <v>46</v>
      </c>
      <c r="CC161" s="40" t="s">
        <v>48</v>
      </c>
      <c r="CD161" s="35"/>
      <c r="CE161" s="35"/>
      <c r="CF161" s="40" t="s">
        <v>46</v>
      </c>
      <c r="CG161" s="40" t="s">
        <v>48</v>
      </c>
      <c r="CH161" s="35"/>
      <c r="CI161" s="35"/>
      <c r="CJ161" s="40" t="s">
        <v>46</v>
      </c>
      <c r="CK161" s="40" t="s">
        <v>39</v>
      </c>
      <c r="CL161" s="35"/>
      <c r="CM161" s="35"/>
      <c r="CN161" s="40" t="s">
        <v>49</v>
      </c>
      <c r="CO161" s="40" t="s">
        <v>39</v>
      </c>
      <c r="CP161" s="35"/>
      <c r="CQ161" s="35"/>
      <c r="CR161" s="40" t="s">
        <v>50</v>
      </c>
      <c r="CS161" s="40" t="s">
        <v>51</v>
      </c>
      <c r="CT161" s="35"/>
      <c r="CU161" s="35"/>
      <c r="CV161" s="40" t="s">
        <v>50</v>
      </c>
      <c r="CW161" s="40" t="s">
        <v>39</v>
      </c>
      <c r="CX161" s="35"/>
      <c r="CY161" s="35"/>
      <c r="CZ161" s="40" t="s">
        <v>50</v>
      </c>
      <c r="DA161" s="40" t="s">
        <v>39</v>
      </c>
      <c r="DB161" s="35"/>
      <c r="DC161" s="35"/>
      <c r="DD161" s="40" t="s">
        <v>59</v>
      </c>
      <c r="DE161" s="40" t="s">
        <v>60</v>
      </c>
      <c r="DF161" s="35"/>
      <c r="DG161" s="35"/>
      <c r="DH161" s="40" t="s">
        <v>52</v>
      </c>
      <c r="DI161" s="40" t="s">
        <v>53</v>
      </c>
      <c r="DJ161" s="35"/>
      <c r="DK161" s="35"/>
      <c r="DL161" s="40" t="s">
        <v>31</v>
      </c>
      <c r="DM161" s="41">
        <v>0.96399999999999997</v>
      </c>
      <c r="DN161" s="42" t="s">
        <v>518</v>
      </c>
    </row>
    <row r="162" spans="1:118" s="12" customFormat="1" ht="15.75" customHeight="1" x14ac:dyDescent="0.25">
      <c r="A162" s="6">
        <v>161</v>
      </c>
      <c r="B162" s="6">
        <v>3</v>
      </c>
      <c r="C162" s="9" t="s">
        <v>514</v>
      </c>
      <c r="D162" s="8" t="s">
        <v>373</v>
      </c>
      <c r="E162" s="6">
        <v>0</v>
      </c>
      <c r="F162" s="6">
        <v>0</v>
      </c>
      <c r="G162" s="6">
        <v>0</v>
      </c>
      <c r="H162" s="10">
        <v>443.22800000000001</v>
      </c>
      <c r="I162" s="3">
        <f t="shared" si="7"/>
        <v>443.22800000000001</v>
      </c>
      <c r="J162" s="3">
        <f t="shared" si="6"/>
        <v>0</v>
      </c>
      <c r="K162" s="3">
        <f t="shared" si="8"/>
        <v>443.22800000000001</v>
      </c>
      <c r="L162" s="1" t="s">
        <v>28</v>
      </c>
      <c r="M162" s="1" t="s">
        <v>29</v>
      </c>
      <c r="N162" s="6"/>
      <c r="O162" s="6"/>
      <c r="P162" s="1" t="s">
        <v>30</v>
      </c>
      <c r="Q162" s="1" t="s">
        <v>34</v>
      </c>
      <c r="R162" s="6"/>
      <c r="S162" s="6"/>
      <c r="T162" s="1" t="s">
        <v>30</v>
      </c>
      <c r="U162" s="1" t="s">
        <v>32</v>
      </c>
      <c r="V162" s="6"/>
      <c r="W162" s="6"/>
      <c r="X162" s="6" t="s">
        <v>30</v>
      </c>
      <c r="Y162" s="6" t="s">
        <v>33</v>
      </c>
      <c r="Z162" s="6"/>
      <c r="AA162" s="6"/>
      <c r="AB162" s="1" t="s">
        <v>30</v>
      </c>
      <c r="AC162" s="1" t="s">
        <v>34</v>
      </c>
      <c r="AD162" s="6"/>
      <c r="AE162" s="6"/>
      <c r="AF162" s="1" t="s">
        <v>35</v>
      </c>
      <c r="AG162" s="1" t="s">
        <v>29</v>
      </c>
      <c r="AH162" s="6"/>
      <c r="AI162" s="6"/>
      <c r="AJ162" s="1" t="s">
        <v>36</v>
      </c>
      <c r="AK162" s="1" t="s">
        <v>37</v>
      </c>
      <c r="AL162" s="6"/>
      <c r="AM162" s="6"/>
      <c r="AN162" s="1" t="s">
        <v>38</v>
      </c>
      <c r="AO162" s="1" t="s">
        <v>39</v>
      </c>
      <c r="AP162" s="6"/>
      <c r="AQ162" s="6"/>
      <c r="AR162" s="1" t="s">
        <v>40</v>
      </c>
      <c r="AS162" s="1" t="s">
        <v>41</v>
      </c>
      <c r="AT162" s="6"/>
      <c r="AU162" s="6"/>
      <c r="AV162" s="6"/>
      <c r="AW162" s="6"/>
      <c r="AX162" s="6"/>
      <c r="AY162" s="6"/>
      <c r="AZ162" s="1" t="s">
        <v>42</v>
      </c>
      <c r="BA162" s="1" t="s">
        <v>39</v>
      </c>
      <c r="BB162" s="6"/>
      <c r="BC162" s="6"/>
      <c r="BD162" s="1" t="s">
        <v>42</v>
      </c>
      <c r="BE162" s="1" t="s">
        <v>33</v>
      </c>
      <c r="BF162" s="6"/>
      <c r="BG162" s="6"/>
      <c r="BH162" s="1" t="s">
        <v>42</v>
      </c>
      <c r="BI162" s="1" t="s">
        <v>39</v>
      </c>
      <c r="BJ162" s="6"/>
      <c r="BK162" s="11"/>
      <c r="BL162" s="1" t="s">
        <v>43</v>
      </c>
      <c r="BM162" s="1" t="s">
        <v>44</v>
      </c>
      <c r="BN162" s="6"/>
      <c r="BO162" s="6"/>
      <c r="BP162" s="1" t="s">
        <v>45</v>
      </c>
      <c r="BQ162" s="1" t="s">
        <v>44</v>
      </c>
      <c r="BR162" s="6"/>
      <c r="BS162" s="6"/>
      <c r="BT162" s="1" t="s">
        <v>46</v>
      </c>
      <c r="BU162" s="1" t="s">
        <v>47</v>
      </c>
      <c r="BV162" s="6"/>
      <c r="BW162" s="6"/>
      <c r="BX162" s="1" t="s">
        <v>46</v>
      </c>
      <c r="BY162" s="1" t="s">
        <v>41</v>
      </c>
      <c r="BZ162" s="6"/>
      <c r="CA162" s="6"/>
      <c r="CB162" s="1" t="s">
        <v>46</v>
      </c>
      <c r="CC162" s="1" t="s">
        <v>48</v>
      </c>
      <c r="CD162" s="6"/>
      <c r="CE162" s="6"/>
      <c r="CF162" s="1" t="s">
        <v>46</v>
      </c>
      <c r="CG162" s="1" t="s">
        <v>48</v>
      </c>
      <c r="CH162" s="6"/>
      <c r="CI162" s="6"/>
      <c r="CJ162" s="1" t="s">
        <v>46</v>
      </c>
      <c r="CK162" s="1" t="s">
        <v>39</v>
      </c>
      <c r="CL162" s="6"/>
      <c r="CM162" s="6"/>
      <c r="CN162" s="1" t="s">
        <v>49</v>
      </c>
      <c r="CO162" s="1" t="s">
        <v>39</v>
      </c>
      <c r="CP162" s="6"/>
      <c r="CQ162" s="6"/>
      <c r="CR162" s="1" t="s">
        <v>50</v>
      </c>
      <c r="CS162" s="1" t="s">
        <v>51</v>
      </c>
      <c r="CT162" s="6"/>
      <c r="CU162" s="6"/>
      <c r="CV162" s="1" t="s">
        <v>50</v>
      </c>
      <c r="CW162" s="1" t="s">
        <v>39</v>
      </c>
      <c r="CX162" s="6"/>
      <c r="CY162" s="6"/>
      <c r="CZ162" s="1" t="s">
        <v>50</v>
      </c>
      <c r="DA162" s="1" t="s">
        <v>39</v>
      </c>
      <c r="DB162" s="6"/>
      <c r="DC162" s="6"/>
      <c r="DD162" s="1" t="s">
        <v>59</v>
      </c>
      <c r="DE162" s="1" t="s">
        <v>60</v>
      </c>
      <c r="DF162" s="6"/>
      <c r="DG162" s="6"/>
      <c r="DH162" s="1" t="s">
        <v>52</v>
      </c>
      <c r="DI162" s="1" t="s">
        <v>53</v>
      </c>
      <c r="DJ162" s="6"/>
      <c r="DK162" s="6"/>
      <c r="DL162" s="1" t="s">
        <v>31</v>
      </c>
      <c r="DM162" s="11"/>
    </row>
    <row r="163" spans="1:118" s="42" customFormat="1" ht="15.75" customHeight="1" x14ac:dyDescent="0.25">
      <c r="A163" s="35">
        <v>162</v>
      </c>
      <c r="B163" s="35">
        <v>3</v>
      </c>
      <c r="C163" s="36" t="s">
        <v>179</v>
      </c>
      <c r="D163" s="37" t="s">
        <v>373</v>
      </c>
      <c r="E163" s="35">
        <v>1114.08</v>
      </c>
      <c r="F163" s="35">
        <v>156.649</v>
      </c>
      <c r="G163" s="35">
        <v>900.62900000000002</v>
      </c>
      <c r="H163" s="38">
        <v>432.47496000000001</v>
      </c>
      <c r="I163" s="39">
        <f t="shared" si="7"/>
        <v>1333.1039599999999</v>
      </c>
      <c r="J163" s="39">
        <f t="shared" si="6"/>
        <v>0.96399999999999997</v>
      </c>
      <c r="K163" s="39">
        <f t="shared" si="8"/>
        <v>1332.13996</v>
      </c>
      <c r="L163" s="40" t="s">
        <v>28</v>
      </c>
      <c r="M163" s="40" t="s">
        <v>29</v>
      </c>
      <c r="N163" s="35"/>
      <c r="O163" s="35"/>
      <c r="P163" s="40" t="s">
        <v>30</v>
      </c>
      <c r="Q163" s="40" t="s">
        <v>34</v>
      </c>
      <c r="R163" s="35"/>
      <c r="S163" s="35"/>
      <c r="T163" s="40" t="s">
        <v>30</v>
      </c>
      <c r="U163" s="40" t="s">
        <v>32</v>
      </c>
      <c r="V163" s="35"/>
      <c r="W163" s="35"/>
      <c r="X163" s="35" t="s">
        <v>30</v>
      </c>
      <c r="Y163" s="35" t="s">
        <v>33</v>
      </c>
      <c r="Z163" s="35"/>
      <c r="AA163" s="35"/>
      <c r="AB163" s="40" t="s">
        <v>30</v>
      </c>
      <c r="AC163" s="40" t="s">
        <v>34</v>
      </c>
      <c r="AD163" s="35"/>
      <c r="AE163" s="35"/>
      <c r="AF163" s="40" t="s">
        <v>35</v>
      </c>
      <c r="AG163" s="40" t="s">
        <v>29</v>
      </c>
      <c r="AH163" s="35"/>
      <c r="AI163" s="35"/>
      <c r="AJ163" s="40" t="s">
        <v>36</v>
      </c>
      <c r="AK163" s="40" t="s">
        <v>37</v>
      </c>
      <c r="AL163" s="35"/>
      <c r="AM163" s="35"/>
      <c r="AN163" s="40" t="s">
        <v>38</v>
      </c>
      <c r="AO163" s="40" t="s">
        <v>39</v>
      </c>
      <c r="AP163" s="35"/>
      <c r="AQ163" s="35"/>
      <c r="AR163" s="40" t="s">
        <v>40</v>
      </c>
      <c r="AS163" s="40" t="s">
        <v>41</v>
      </c>
      <c r="AT163" s="35"/>
      <c r="AU163" s="35"/>
      <c r="AV163" s="35"/>
      <c r="AW163" s="35"/>
      <c r="AX163" s="35"/>
      <c r="AY163" s="35"/>
      <c r="AZ163" s="40" t="s">
        <v>42</v>
      </c>
      <c r="BA163" s="40" t="s">
        <v>39</v>
      </c>
      <c r="BB163" s="35"/>
      <c r="BC163" s="35"/>
      <c r="BD163" s="40" t="s">
        <v>42</v>
      </c>
      <c r="BE163" s="40" t="s">
        <v>33</v>
      </c>
      <c r="BF163" s="35"/>
      <c r="BG163" s="35"/>
      <c r="BH163" s="40" t="s">
        <v>42</v>
      </c>
      <c r="BI163" s="40" t="s">
        <v>39</v>
      </c>
      <c r="BJ163" s="35"/>
      <c r="BK163" s="41"/>
      <c r="BL163" s="40" t="s">
        <v>43</v>
      </c>
      <c r="BM163" s="40" t="s">
        <v>44</v>
      </c>
      <c r="BN163" s="35"/>
      <c r="BO163" s="35"/>
      <c r="BP163" s="40" t="s">
        <v>45</v>
      </c>
      <c r="BQ163" s="40" t="s">
        <v>44</v>
      </c>
      <c r="BR163" s="35"/>
      <c r="BS163" s="35"/>
      <c r="BT163" s="40" t="s">
        <v>46</v>
      </c>
      <c r="BU163" s="40" t="s">
        <v>47</v>
      </c>
      <c r="BV163" s="35"/>
      <c r="BW163" s="35"/>
      <c r="BX163" s="40" t="s">
        <v>46</v>
      </c>
      <c r="BY163" s="40" t="s">
        <v>41</v>
      </c>
      <c r="BZ163" s="35"/>
      <c r="CA163" s="35"/>
      <c r="CB163" s="40" t="s">
        <v>46</v>
      </c>
      <c r="CC163" s="40" t="s">
        <v>48</v>
      </c>
      <c r="CD163" s="35"/>
      <c r="CE163" s="35"/>
      <c r="CF163" s="40" t="s">
        <v>46</v>
      </c>
      <c r="CG163" s="40" t="s">
        <v>48</v>
      </c>
      <c r="CH163" s="35"/>
      <c r="CI163" s="35"/>
      <c r="CJ163" s="40" t="s">
        <v>46</v>
      </c>
      <c r="CK163" s="40" t="s">
        <v>39</v>
      </c>
      <c r="CL163" s="35"/>
      <c r="CM163" s="35"/>
      <c r="CN163" s="40" t="s">
        <v>49</v>
      </c>
      <c r="CO163" s="40" t="s">
        <v>39</v>
      </c>
      <c r="CP163" s="35"/>
      <c r="CQ163" s="35"/>
      <c r="CR163" s="40" t="s">
        <v>50</v>
      </c>
      <c r="CS163" s="40" t="s">
        <v>51</v>
      </c>
      <c r="CT163" s="35"/>
      <c r="CU163" s="35"/>
      <c r="CV163" s="40" t="s">
        <v>50</v>
      </c>
      <c r="CW163" s="40" t="s">
        <v>39</v>
      </c>
      <c r="CX163" s="35"/>
      <c r="CY163" s="35"/>
      <c r="CZ163" s="40" t="s">
        <v>50</v>
      </c>
      <c r="DA163" s="40" t="s">
        <v>39</v>
      </c>
      <c r="DB163" s="35"/>
      <c r="DC163" s="35"/>
      <c r="DD163" s="40" t="s">
        <v>59</v>
      </c>
      <c r="DE163" s="40" t="s">
        <v>60</v>
      </c>
      <c r="DF163" s="35"/>
      <c r="DG163" s="35"/>
      <c r="DH163" s="40" t="s">
        <v>52</v>
      </c>
      <c r="DI163" s="40" t="s">
        <v>53</v>
      </c>
      <c r="DJ163" s="35"/>
      <c r="DK163" s="35"/>
      <c r="DL163" s="40" t="s">
        <v>31</v>
      </c>
      <c r="DM163" s="41">
        <v>0.96399999999999997</v>
      </c>
      <c r="DN163" s="42" t="s">
        <v>518</v>
      </c>
    </row>
    <row r="164" spans="1:118" s="42" customFormat="1" ht="15.75" customHeight="1" x14ac:dyDescent="0.25">
      <c r="A164" s="35">
        <v>163</v>
      </c>
      <c r="B164" s="35">
        <v>3</v>
      </c>
      <c r="C164" s="36" t="s">
        <v>180</v>
      </c>
      <c r="D164" s="37" t="s">
        <v>373</v>
      </c>
      <c r="E164" s="35">
        <v>367.22500000000002</v>
      </c>
      <c r="F164" s="35">
        <v>51.012</v>
      </c>
      <c r="G164" s="35">
        <v>311.26400000000001</v>
      </c>
      <c r="H164" s="38">
        <v>292.35924</v>
      </c>
      <c r="I164" s="39">
        <f t="shared" si="7"/>
        <v>603.62324000000001</v>
      </c>
      <c r="J164" s="39">
        <f t="shared" si="6"/>
        <v>11.773</v>
      </c>
      <c r="K164" s="39">
        <f t="shared" si="8"/>
        <v>591.85023999999999</v>
      </c>
      <c r="L164" s="40" t="s">
        <v>28</v>
      </c>
      <c r="M164" s="40" t="s">
        <v>29</v>
      </c>
      <c r="N164" s="35"/>
      <c r="O164" s="35"/>
      <c r="P164" s="40" t="s">
        <v>30</v>
      </c>
      <c r="Q164" s="40" t="s">
        <v>34</v>
      </c>
      <c r="R164" s="35"/>
      <c r="S164" s="35"/>
      <c r="T164" s="40" t="s">
        <v>30</v>
      </c>
      <c r="U164" s="40" t="s">
        <v>32</v>
      </c>
      <c r="V164" s="35"/>
      <c r="W164" s="35"/>
      <c r="X164" s="35" t="s">
        <v>30</v>
      </c>
      <c r="Y164" s="35" t="s">
        <v>33</v>
      </c>
      <c r="Z164" s="35"/>
      <c r="AA164" s="35"/>
      <c r="AB164" s="40" t="s">
        <v>30</v>
      </c>
      <c r="AC164" s="40" t="s">
        <v>34</v>
      </c>
      <c r="AD164" s="35"/>
      <c r="AE164" s="35"/>
      <c r="AF164" s="40" t="s">
        <v>35</v>
      </c>
      <c r="AG164" s="40" t="s">
        <v>29</v>
      </c>
      <c r="AH164" s="35"/>
      <c r="AI164" s="35"/>
      <c r="AJ164" s="40" t="s">
        <v>36</v>
      </c>
      <c r="AK164" s="40" t="s">
        <v>37</v>
      </c>
      <c r="AL164" s="35"/>
      <c r="AM164" s="35"/>
      <c r="AN164" s="40" t="s">
        <v>38</v>
      </c>
      <c r="AO164" s="40" t="s">
        <v>39</v>
      </c>
      <c r="AP164" s="35"/>
      <c r="AQ164" s="35"/>
      <c r="AR164" s="40" t="s">
        <v>40</v>
      </c>
      <c r="AS164" s="40" t="s">
        <v>41</v>
      </c>
      <c r="AT164" s="35"/>
      <c r="AU164" s="35"/>
      <c r="AV164" s="35"/>
      <c r="AW164" s="35"/>
      <c r="AX164" s="35"/>
      <c r="AY164" s="35"/>
      <c r="AZ164" s="40" t="s">
        <v>42</v>
      </c>
      <c r="BA164" s="40" t="s">
        <v>39</v>
      </c>
      <c r="BB164" s="35"/>
      <c r="BC164" s="35"/>
      <c r="BD164" s="40" t="s">
        <v>42</v>
      </c>
      <c r="BE164" s="40" t="s">
        <v>33</v>
      </c>
      <c r="BF164" s="35"/>
      <c r="BG164" s="35"/>
      <c r="BH164" s="40" t="s">
        <v>42</v>
      </c>
      <c r="BI164" s="40" t="s">
        <v>39</v>
      </c>
      <c r="BJ164" s="35"/>
      <c r="BK164" s="41"/>
      <c r="BL164" s="40" t="s">
        <v>43</v>
      </c>
      <c r="BM164" s="40" t="s">
        <v>44</v>
      </c>
      <c r="BN164" s="35"/>
      <c r="BO164" s="35"/>
      <c r="BP164" s="40" t="s">
        <v>45</v>
      </c>
      <c r="BQ164" s="40" t="s">
        <v>44</v>
      </c>
      <c r="BR164" s="35"/>
      <c r="BS164" s="35"/>
      <c r="BT164" s="40" t="s">
        <v>46</v>
      </c>
      <c r="BU164" s="40" t="s">
        <v>47</v>
      </c>
      <c r="BV164" s="35"/>
      <c r="BW164" s="35"/>
      <c r="BX164" s="40" t="s">
        <v>46</v>
      </c>
      <c r="BY164" s="40" t="s">
        <v>41</v>
      </c>
      <c r="BZ164" s="35"/>
      <c r="CA164" s="35"/>
      <c r="CB164" s="40" t="s">
        <v>46</v>
      </c>
      <c r="CC164" s="40" t="s">
        <v>48</v>
      </c>
      <c r="CD164" s="35"/>
      <c r="CE164" s="35"/>
      <c r="CF164" s="40" t="s">
        <v>46</v>
      </c>
      <c r="CG164" s="40" t="s">
        <v>48</v>
      </c>
      <c r="CH164" s="35"/>
      <c r="CI164" s="35"/>
      <c r="CJ164" s="40" t="s">
        <v>46</v>
      </c>
      <c r="CK164" s="40" t="s">
        <v>39</v>
      </c>
      <c r="CL164" s="35">
        <v>2</v>
      </c>
      <c r="CM164" s="35">
        <v>7.9180000000000001</v>
      </c>
      <c r="CN164" s="40" t="s">
        <v>49</v>
      </c>
      <c r="CO164" s="40" t="s">
        <v>39</v>
      </c>
      <c r="CP164" s="35"/>
      <c r="CQ164" s="35"/>
      <c r="CR164" s="40" t="s">
        <v>50</v>
      </c>
      <c r="CS164" s="40" t="s">
        <v>51</v>
      </c>
      <c r="CT164" s="35"/>
      <c r="CU164" s="35"/>
      <c r="CV164" s="40" t="s">
        <v>50</v>
      </c>
      <c r="CW164" s="40" t="s">
        <v>39</v>
      </c>
      <c r="CX164" s="35"/>
      <c r="CY164" s="35"/>
      <c r="CZ164" s="40" t="s">
        <v>50</v>
      </c>
      <c r="DA164" s="40" t="s">
        <v>39</v>
      </c>
      <c r="DB164" s="35"/>
      <c r="DC164" s="35"/>
      <c r="DD164" s="40" t="s">
        <v>59</v>
      </c>
      <c r="DE164" s="40" t="s">
        <v>60</v>
      </c>
      <c r="DF164" s="35"/>
      <c r="DG164" s="35"/>
      <c r="DH164" s="40" t="s">
        <v>52</v>
      </c>
      <c r="DI164" s="40" t="s">
        <v>53</v>
      </c>
      <c r="DJ164" s="35"/>
      <c r="DK164" s="35"/>
      <c r="DL164" s="40" t="s">
        <v>31</v>
      </c>
      <c r="DM164" s="41">
        <v>3.855</v>
      </c>
      <c r="DN164" s="42" t="s">
        <v>518</v>
      </c>
    </row>
    <row r="165" spans="1:118" s="12" customFormat="1" ht="15.75" customHeight="1" x14ac:dyDescent="0.25">
      <c r="A165" s="6">
        <v>164</v>
      </c>
      <c r="B165" s="6">
        <v>3</v>
      </c>
      <c r="C165" s="9" t="s">
        <v>181</v>
      </c>
      <c r="D165" s="8" t="s">
        <v>373</v>
      </c>
      <c r="E165" s="6">
        <v>792.04600000000005</v>
      </c>
      <c r="F165" s="6">
        <v>141.423</v>
      </c>
      <c r="G165" s="6">
        <v>650.62300000000005</v>
      </c>
      <c r="H165" s="10">
        <v>381.36684000000002</v>
      </c>
      <c r="I165" s="3">
        <f t="shared" si="7"/>
        <v>1031.9898400000002</v>
      </c>
      <c r="J165" s="3">
        <f t="shared" si="6"/>
        <v>0</v>
      </c>
      <c r="K165" s="3">
        <f t="shared" si="8"/>
        <v>1031.9898400000002</v>
      </c>
      <c r="L165" s="1" t="s">
        <v>28</v>
      </c>
      <c r="M165" s="1" t="s">
        <v>29</v>
      </c>
      <c r="N165" s="6"/>
      <c r="O165" s="6"/>
      <c r="P165" s="1" t="s">
        <v>30</v>
      </c>
      <c r="Q165" s="1" t="s">
        <v>34</v>
      </c>
      <c r="R165" s="6"/>
      <c r="S165" s="6"/>
      <c r="T165" s="1" t="s">
        <v>30</v>
      </c>
      <c r="U165" s="1" t="s">
        <v>32</v>
      </c>
      <c r="V165" s="6"/>
      <c r="W165" s="6"/>
      <c r="X165" s="6" t="s">
        <v>30</v>
      </c>
      <c r="Y165" s="6" t="s">
        <v>33</v>
      </c>
      <c r="Z165" s="6"/>
      <c r="AA165" s="6"/>
      <c r="AB165" s="1" t="s">
        <v>30</v>
      </c>
      <c r="AC165" s="1" t="s">
        <v>34</v>
      </c>
      <c r="AD165" s="6"/>
      <c r="AE165" s="6"/>
      <c r="AF165" s="1" t="s">
        <v>35</v>
      </c>
      <c r="AG165" s="1" t="s">
        <v>29</v>
      </c>
      <c r="AH165" s="6"/>
      <c r="AI165" s="6"/>
      <c r="AJ165" s="1" t="s">
        <v>36</v>
      </c>
      <c r="AK165" s="1" t="s">
        <v>37</v>
      </c>
      <c r="AL165" s="6"/>
      <c r="AM165" s="6"/>
      <c r="AN165" s="1" t="s">
        <v>38</v>
      </c>
      <c r="AO165" s="1" t="s">
        <v>39</v>
      </c>
      <c r="AP165" s="6"/>
      <c r="AQ165" s="6"/>
      <c r="AR165" s="1" t="s">
        <v>40</v>
      </c>
      <c r="AS165" s="1" t="s">
        <v>41</v>
      </c>
      <c r="AT165" s="6"/>
      <c r="AU165" s="6"/>
      <c r="AV165" s="6"/>
      <c r="AW165" s="6"/>
      <c r="AX165" s="6"/>
      <c r="AY165" s="6"/>
      <c r="AZ165" s="1" t="s">
        <v>42</v>
      </c>
      <c r="BA165" s="1" t="s">
        <v>39</v>
      </c>
      <c r="BB165" s="6"/>
      <c r="BC165" s="6"/>
      <c r="BD165" s="1" t="s">
        <v>42</v>
      </c>
      <c r="BE165" s="1" t="s">
        <v>33</v>
      </c>
      <c r="BF165" s="6"/>
      <c r="BG165" s="6"/>
      <c r="BH165" s="1" t="s">
        <v>42</v>
      </c>
      <c r="BI165" s="1" t="s">
        <v>39</v>
      </c>
      <c r="BJ165" s="6"/>
      <c r="BK165" s="11"/>
      <c r="BL165" s="1" t="s">
        <v>43</v>
      </c>
      <c r="BM165" s="1" t="s">
        <v>44</v>
      </c>
      <c r="BN165" s="6"/>
      <c r="BO165" s="6"/>
      <c r="BP165" s="1" t="s">
        <v>45</v>
      </c>
      <c r="BQ165" s="1" t="s">
        <v>44</v>
      </c>
      <c r="BR165" s="6"/>
      <c r="BS165" s="6"/>
      <c r="BT165" s="1" t="s">
        <v>46</v>
      </c>
      <c r="BU165" s="1" t="s">
        <v>47</v>
      </c>
      <c r="BV165" s="6"/>
      <c r="BW165" s="6"/>
      <c r="BX165" s="1" t="s">
        <v>46</v>
      </c>
      <c r="BY165" s="1" t="s">
        <v>41</v>
      </c>
      <c r="BZ165" s="6"/>
      <c r="CA165" s="6"/>
      <c r="CB165" s="1" t="s">
        <v>46</v>
      </c>
      <c r="CC165" s="1" t="s">
        <v>48</v>
      </c>
      <c r="CD165" s="6"/>
      <c r="CE165" s="6"/>
      <c r="CF165" s="1" t="s">
        <v>46</v>
      </c>
      <c r="CG165" s="1" t="s">
        <v>48</v>
      </c>
      <c r="CH165" s="6"/>
      <c r="CI165" s="6"/>
      <c r="CJ165" s="1" t="s">
        <v>46</v>
      </c>
      <c r="CK165" s="1" t="s">
        <v>39</v>
      </c>
      <c r="CL165" s="6"/>
      <c r="CM165" s="6"/>
      <c r="CN165" s="1" t="s">
        <v>49</v>
      </c>
      <c r="CO165" s="1" t="s">
        <v>39</v>
      </c>
      <c r="CP165" s="6"/>
      <c r="CQ165" s="6"/>
      <c r="CR165" s="1" t="s">
        <v>50</v>
      </c>
      <c r="CS165" s="1" t="s">
        <v>51</v>
      </c>
      <c r="CT165" s="6"/>
      <c r="CU165" s="6"/>
      <c r="CV165" s="1" t="s">
        <v>50</v>
      </c>
      <c r="CW165" s="1" t="s">
        <v>39</v>
      </c>
      <c r="CX165" s="6"/>
      <c r="CY165" s="6"/>
      <c r="CZ165" s="1" t="s">
        <v>50</v>
      </c>
      <c r="DA165" s="1" t="s">
        <v>39</v>
      </c>
      <c r="DB165" s="6"/>
      <c r="DC165" s="6"/>
      <c r="DD165" s="1" t="s">
        <v>59</v>
      </c>
      <c r="DE165" s="1" t="s">
        <v>60</v>
      </c>
      <c r="DF165" s="6"/>
      <c r="DG165" s="6"/>
      <c r="DH165" s="1" t="s">
        <v>52</v>
      </c>
      <c r="DI165" s="1" t="s">
        <v>53</v>
      </c>
      <c r="DJ165" s="6"/>
      <c r="DK165" s="6"/>
      <c r="DL165" s="1" t="s">
        <v>31</v>
      </c>
      <c r="DM165" s="11"/>
    </row>
    <row r="166" spans="1:118" s="12" customFormat="1" ht="15.75" customHeight="1" x14ac:dyDescent="0.25">
      <c r="A166" s="6">
        <v>165</v>
      </c>
      <c r="B166" s="6">
        <v>3</v>
      </c>
      <c r="C166" s="9" t="s">
        <v>182</v>
      </c>
      <c r="D166" s="8" t="s">
        <v>373</v>
      </c>
      <c r="E166" s="6">
        <v>975.05100000000004</v>
      </c>
      <c r="F166" s="6">
        <v>331.166</v>
      </c>
      <c r="G166" s="6">
        <v>595.41300000000001</v>
      </c>
      <c r="H166" s="10">
        <v>374.86043999999998</v>
      </c>
      <c r="I166" s="3">
        <f t="shared" si="7"/>
        <v>970.27343999999994</v>
      </c>
      <c r="J166" s="3">
        <f t="shared" si="6"/>
        <v>0</v>
      </c>
      <c r="K166" s="3">
        <f t="shared" si="8"/>
        <v>970.27343999999994</v>
      </c>
      <c r="L166" s="1" t="s">
        <v>28</v>
      </c>
      <c r="M166" s="1" t="s">
        <v>29</v>
      </c>
      <c r="N166" s="6"/>
      <c r="O166" s="6"/>
      <c r="P166" s="1" t="s">
        <v>30</v>
      </c>
      <c r="Q166" s="1" t="s">
        <v>34</v>
      </c>
      <c r="R166" s="6"/>
      <c r="S166" s="6"/>
      <c r="T166" s="1" t="s">
        <v>30</v>
      </c>
      <c r="U166" s="1" t="s">
        <v>32</v>
      </c>
      <c r="V166" s="6"/>
      <c r="W166" s="6"/>
      <c r="X166" s="6" t="s">
        <v>30</v>
      </c>
      <c r="Y166" s="6" t="s">
        <v>33</v>
      </c>
      <c r="Z166" s="6"/>
      <c r="AA166" s="6"/>
      <c r="AB166" s="1" t="s">
        <v>30</v>
      </c>
      <c r="AC166" s="1" t="s">
        <v>34</v>
      </c>
      <c r="AD166" s="6"/>
      <c r="AE166" s="6"/>
      <c r="AF166" s="1" t="s">
        <v>35</v>
      </c>
      <c r="AG166" s="1" t="s">
        <v>29</v>
      </c>
      <c r="AH166" s="6"/>
      <c r="AI166" s="6"/>
      <c r="AJ166" s="1" t="s">
        <v>36</v>
      </c>
      <c r="AK166" s="1" t="s">
        <v>37</v>
      </c>
      <c r="AL166" s="6"/>
      <c r="AM166" s="6"/>
      <c r="AN166" s="1" t="s">
        <v>38</v>
      </c>
      <c r="AO166" s="1" t="s">
        <v>39</v>
      </c>
      <c r="AP166" s="6"/>
      <c r="AQ166" s="6"/>
      <c r="AR166" s="1" t="s">
        <v>40</v>
      </c>
      <c r="AS166" s="1" t="s">
        <v>41</v>
      </c>
      <c r="AT166" s="6"/>
      <c r="AU166" s="6"/>
      <c r="AV166" s="6"/>
      <c r="AW166" s="6"/>
      <c r="AX166" s="6"/>
      <c r="AY166" s="6"/>
      <c r="AZ166" s="1" t="s">
        <v>42</v>
      </c>
      <c r="BA166" s="1" t="s">
        <v>39</v>
      </c>
      <c r="BB166" s="6"/>
      <c r="BC166" s="6"/>
      <c r="BD166" s="1" t="s">
        <v>42</v>
      </c>
      <c r="BE166" s="1" t="s">
        <v>33</v>
      </c>
      <c r="BF166" s="6"/>
      <c r="BG166" s="6"/>
      <c r="BH166" s="1" t="s">
        <v>42</v>
      </c>
      <c r="BI166" s="1" t="s">
        <v>39</v>
      </c>
      <c r="BJ166" s="6"/>
      <c r="BK166" s="11"/>
      <c r="BL166" s="1" t="s">
        <v>43</v>
      </c>
      <c r="BM166" s="1" t="s">
        <v>44</v>
      </c>
      <c r="BN166" s="6"/>
      <c r="BO166" s="6"/>
      <c r="BP166" s="1" t="s">
        <v>45</v>
      </c>
      <c r="BQ166" s="1" t="s">
        <v>44</v>
      </c>
      <c r="BR166" s="6"/>
      <c r="BS166" s="6"/>
      <c r="BT166" s="1" t="s">
        <v>46</v>
      </c>
      <c r="BU166" s="1" t="s">
        <v>47</v>
      </c>
      <c r="BV166" s="6"/>
      <c r="BW166" s="6"/>
      <c r="BX166" s="1" t="s">
        <v>46</v>
      </c>
      <c r="BY166" s="1" t="s">
        <v>41</v>
      </c>
      <c r="BZ166" s="6"/>
      <c r="CA166" s="6"/>
      <c r="CB166" s="1" t="s">
        <v>46</v>
      </c>
      <c r="CC166" s="1" t="s">
        <v>48</v>
      </c>
      <c r="CD166" s="6"/>
      <c r="CE166" s="6"/>
      <c r="CF166" s="1" t="s">
        <v>46</v>
      </c>
      <c r="CG166" s="1" t="s">
        <v>48</v>
      </c>
      <c r="CH166" s="6"/>
      <c r="CI166" s="6"/>
      <c r="CJ166" s="1" t="s">
        <v>46</v>
      </c>
      <c r="CK166" s="1" t="s">
        <v>39</v>
      </c>
      <c r="CL166" s="6"/>
      <c r="CM166" s="6"/>
      <c r="CN166" s="1" t="s">
        <v>49</v>
      </c>
      <c r="CO166" s="1" t="s">
        <v>39</v>
      </c>
      <c r="CP166" s="6"/>
      <c r="CQ166" s="6"/>
      <c r="CR166" s="1" t="s">
        <v>50</v>
      </c>
      <c r="CS166" s="1" t="s">
        <v>51</v>
      </c>
      <c r="CT166" s="6"/>
      <c r="CU166" s="6"/>
      <c r="CV166" s="1" t="s">
        <v>50</v>
      </c>
      <c r="CW166" s="1" t="s">
        <v>39</v>
      </c>
      <c r="CX166" s="6"/>
      <c r="CY166" s="6"/>
      <c r="CZ166" s="1" t="s">
        <v>50</v>
      </c>
      <c r="DA166" s="1" t="s">
        <v>39</v>
      </c>
      <c r="DB166" s="6"/>
      <c r="DC166" s="6"/>
      <c r="DD166" s="1" t="s">
        <v>59</v>
      </c>
      <c r="DE166" s="1" t="s">
        <v>60</v>
      </c>
      <c r="DF166" s="6"/>
      <c r="DG166" s="6"/>
      <c r="DH166" s="1" t="s">
        <v>52</v>
      </c>
      <c r="DI166" s="1" t="s">
        <v>53</v>
      </c>
      <c r="DJ166" s="6"/>
      <c r="DK166" s="6"/>
      <c r="DL166" s="1" t="s">
        <v>31</v>
      </c>
      <c r="DM166" s="11"/>
    </row>
    <row r="167" spans="1:118" s="42" customFormat="1" ht="15.75" customHeight="1" x14ac:dyDescent="0.25">
      <c r="A167" s="35">
        <v>166</v>
      </c>
      <c r="B167" s="35">
        <v>3</v>
      </c>
      <c r="C167" s="36" t="s">
        <v>183</v>
      </c>
      <c r="D167" s="37" t="s">
        <v>373</v>
      </c>
      <c r="E167" s="35">
        <v>132.536</v>
      </c>
      <c r="F167" s="35">
        <v>99.204999999999998</v>
      </c>
      <c r="G167" s="35">
        <v>26.401</v>
      </c>
      <c r="H167" s="38">
        <v>163.20828</v>
      </c>
      <c r="I167" s="39">
        <f t="shared" si="7"/>
        <v>189.60928000000001</v>
      </c>
      <c r="J167" s="39">
        <f t="shared" si="6"/>
        <v>11.251000000000001</v>
      </c>
      <c r="K167" s="39">
        <f t="shared" si="8"/>
        <v>178.35828000000001</v>
      </c>
      <c r="L167" s="40" t="s">
        <v>28</v>
      </c>
      <c r="M167" s="40" t="s">
        <v>29</v>
      </c>
      <c r="N167" s="35"/>
      <c r="O167" s="35"/>
      <c r="P167" s="40" t="s">
        <v>30</v>
      </c>
      <c r="Q167" s="40" t="s">
        <v>34</v>
      </c>
      <c r="R167" s="35"/>
      <c r="S167" s="35"/>
      <c r="T167" s="40" t="s">
        <v>30</v>
      </c>
      <c r="U167" s="40" t="s">
        <v>32</v>
      </c>
      <c r="V167" s="35"/>
      <c r="W167" s="35"/>
      <c r="X167" s="35" t="s">
        <v>30</v>
      </c>
      <c r="Y167" s="35" t="s">
        <v>33</v>
      </c>
      <c r="Z167" s="35"/>
      <c r="AA167" s="35"/>
      <c r="AB167" s="40" t="s">
        <v>30</v>
      </c>
      <c r="AC167" s="40" t="s">
        <v>34</v>
      </c>
      <c r="AD167" s="35"/>
      <c r="AE167" s="35"/>
      <c r="AF167" s="40" t="s">
        <v>35</v>
      </c>
      <c r="AG167" s="40" t="s">
        <v>29</v>
      </c>
      <c r="AH167" s="35"/>
      <c r="AI167" s="35"/>
      <c r="AJ167" s="40" t="s">
        <v>36</v>
      </c>
      <c r="AK167" s="40" t="s">
        <v>37</v>
      </c>
      <c r="AL167" s="35"/>
      <c r="AM167" s="35"/>
      <c r="AN167" s="40" t="s">
        <v>38</v>
      </c>
      <c r="AO167" s="40" t="s">
        <v>39</v>
      </c>
      <c r="AP167" s="35"/>
      <c r="AQ167" s="35"/>
      <c r="AR167" s="40" t="s">
        <v>40</v>
      </c>
      <c r="AS167" s="40" t="s">
        <v>41</v>
      </c>
      <c r="AT167" s="35"/>
      <c r="AU167" s="35"/>
      <c r="AV167" s="35"/>
      <c r="AW167" s="35"/>
      <c r="AX167" s="35"/>
      <c r="AY167" s="35"/>
      <c r="AZ167" s="40" t="s">
        <v>42</v>
      </c>
      <c r="BA167" s="40" t="s">
        <v>39</v>
      </c>
      <c r="BB167" s="35"/>
      <c r="BC167" s="35"/>
      <c r="BD167" s="40" t="s">
        <v>42</v>
      </c>
      <c r="BE167" s="40" t="s">
        <v>33</v>
      </c>
      <c r="BF167" s="35"/>
      <c r="BG167" s="35"/>
      <c r="BH167" s="40" t="s">
        <v>42</v>
      </c>
      <c r="BI167" s="40" t="s">
        <v>39</v>
      </c>
      <c r="BJ167" s="35"/>
      <c r="BK167" s="41"/>
      <c r="BL167" s="40" t="s">
        <v>43</v>
      </c>
      <c r="BM167" s="40" t="s">
        <v>44</v>
      </c>
      <c r="BN167" s="35"/>
      <c r="BO167" s="35"/>
      <c r="BP167" s="40" t="s">
        <v>45</v>
      </c>
      <c r="BQ167" s="40" t="s">
        <v>44</v>
      </c>
      <c r="BR167" s="35"/>
      <c r="BS167" s="35"/>
      <c r="BT167" s="40" t="s">
        <v>46</v>
      </c>
      <c r="BU167" s="40" t="s">
        <v>47</v>
      </c>
      <c r="BV167" s="35"/>
      <c r="BW167" s="35"/>
      <c r="BX167" s="40" t="s">
        <v>46</v>
      </c>
      <c r="BY167" s="40" t="s">
        <v>41</v>
      </c>
      <c r="BZ167" s="35"/>
      <c r="CA167" s="35"/>
      <c r="CB167" s="40" t="s">
        <v>46</v>
      </c>
      <c r="CC167" s="40" t="s">
        <v>48</v>
      </c>
      <c r="CD167" s="35"/>
      <c r="CE167" s="35"/>
      <c r="CF167" s="40" t="s">
        <v>46</v>
      </c>
      <c r="CG167" s="40" t="s">
        <v>48</v>
      </c>
      <c r="CH167" s="35"/>
      <c r="CI167" s="35"/>
      <c r="CJ167" s="40" t="s">
        <v>46</v>
      </c>
      <c r="CK167" s="40" t="s">
        <v>39</v>
      </c>
      <c r="CL167" s="35"/>
      <c r="CM167" s="35"/>
      <c r="CN167" s="40" t="s">
        <v>49</v>
      </c>
      <c r="CO167" s="40" t="s">
        <v>39</v>
      </c>
      <c r="CP167" s="35"/>
      <c r="CQ167" s="35"/>
      <c r="CR167" s="40" t="s">
        <v>50</v>
      </c>
      <c r="CS167" s="40" t="s">
        <v>51</v>
      </c>
      <c r="CT167" s="35"/>
      <c r="CU167" s="35"/>
      <c r="CV167" s="40" t="s">
        <v>50</v>
      </c>
      <c r="CW167" s="40" t="s">
        <v>39</v>
      </c>
      <c r="CX167" s="35">
        <v>11</v>
      </c>
      <c r="CY167" s="35">
        <v>8.3800000000000008</v>
      </c>
      <c r="CZ167" s="40" t="s">
        <v>50</v>
      </c>
      <c r="DA167" s="40" t="s">
        <v>39</v>
      </c>
      <c r="DB167" s="35">
        <v>1</v>
      </c>
      <c r="DC167" s="35">
        <v>2.871</v>
      </c>
      <c r="DD167" s="40" t="s">
        <v>59</v>
      </c>
      <c r="DE167" s="40" t="s">
        <v>60</v>
      </c>
      <c r="DF167" s="35"/>
      <c r="DG167" s="35"/>
      <c r="DH167" s="40" t="s">
        <v>52</v>
      </c>
      <c r="DI167" s="40" t="s">
        <v>53</v>
      </c>
      <c r="DJ167" s="35"/>
      <c r="DK167" s="35"/>
      <c r="DL167" s="40" t="s">
        <v>31</v>
      </c>
      <c r="DM167" s="41"/>
    </row>
    <row r="168" spans="1:118" s="42" customFormat="1" ht="15.75" customHeight="1" x14ac:dyDescent="0.25">
      <c r="A168" s="35">
        <v>167</v>
      </c>
      <c r="B168" s="35">
        <v>3</v>
      </c>
      <c r="C168" s="36" t="s">
        <v>184</v>
      </c>
      <c r="D168" s="37" t="s">
        <v>373</v>
      </c>
      <c r="E168" s="35">
        <v>1171.421</v>
      </c>
      <c r="F168" s="35">
        <v>27.501000000000001</v>
      </c>
      <c r="G168" s="35">
        <v>1139.4259999999999</v>
      </c>
      <c r="H168" s="38">
        <v>323.31299999999999</v>
      </c>
      <c r="I168" s="39">
        <f t="shared" si="7"/>
        <v>1462.739</v>
      </c>
      <c r="J168" s="39">
        <f t="shared" si="6"/>
        <v>1.0029999999999999</v>
      </c>
      <c r="K168" s="39">
        <f t="shared" si="8"/>
        <v>1461.7360000000001</v>
      </c>
      <c r="L168" s="40" t="s">
        <v>28</v>
      </c>
      <c r="M168" s="40" t="s">
        <v>29</v>
      </c>
      <c r="N168" s="35"/>
      <c r="O168" s="35"/>
      <c r="P168" s="40" t="s">
        <v>30</v>
      </c>
      <c r="Q168" s="40" t="s">
        <v>34</v>
      </c>
      <c r="R168" s="35"/>
      <c r="S168" s="35"/>
      <c r="T168" s="40" t="s">
        <v>30</v>
      </c>
      <c r="U168" s="40" t="s">
        <v>32</v>
      </c>
      <c r="V168" s="35"/>
      <c r="W168" s="35"/>
      <c r="X168" s="35" t="s">
        <v>30</v>
      </c>
      <c r="Y168" s="35" t="s">
        <v>33</v>
      </c>
      <c r="Z168" s="35"/>
      <c r="AA168" s="35"/>
      <c r="AB168" s="40" t="s">
        <v>30</v>
      </c>
      <c r="AC168" s="40" t="s">
        <v>34</v>
      </c>
      <c r="AD168" s="35"/>
      <c r="AE168" s="35"/>
      <c r="AF168" s="40" t="s">
        <v>35</v>
      </c>
      <c r="AG168" s="40" t="s">
        <v>29</v>
      </c>
      <c r="AH168" s="35"/>
      <c r="AI168" s="35"/>
      <c r="AJ168" s="40" t="s">
        <v>36</v>
      </c>
      <c r="AK168" s="40" t="s">
        <v>37</v>
      </c>
      <c r="AL168" s="35"/>
      <c r="AM168" s="35"/>
      <c r="AN168" s="40" t="s">
        <v>38</v>
      </c>
      <c r="AO168" s="40" t="s">
        <v>39</v>
      </c>
      <c r="AP168" s="35">
        <v>1</v>
      </c>
      <c r="AQ168" s="35">
        <v>1.0029999999999999</v>
      </c>
      <c r="AR168" s="40" t="s">
        <v>40</v>
      </c>
      <c r="AS168" s="40" t="s">
        <v>41</v>
      </c>
      <c r="AT168" s="35"/>
      <c r="AU168" s="35"/>
      <c r="AV168" s="35"/>
      <c r="AW168" s="35"/>
      <c r="AX168" s="35"/>
      <c r="AY168" s="35"/>
      <c r="AZ168" s="40" t="s">
        <v>42</v>
      </c>
      <c r="BA168" s="40" t="s">
        <v>39</v>
      </c>
      <c r="BB168" s="35"/>
      <c r="BC168" s="35"/>
      <c r="BD168" s="40" t="s">
        <v>42</v>
      </c>
      <c r="BE168" s="40" t="s">
        <v>33</v>
      </c>
      <c r="BF168" s="35"/>
      <c r="BG168" s="35"/>
      <c r="BH168" s="40" t="s">
        <v>42</v>
      </c>
      <c r="BI168" s="40" t="s">
        <v>39</v>
      </c>
      <c r="BJ168" s="35"/>
      <c r="BK168" s="41"/>
      <c r="BL168" s="40" t="s">
        <v>43</v>
      </c>
      <c r="BM168" s="40" t="s">
        <v>44</v>
      </c>
      <c r="BN168" s="35"/>
      <c r="BO168" s="35"/>
      <c r="BP168" s="40" t="s">
        <v>45</v>
      </c>
      <c r="BQ168" s="40" t="s">
        <v>44</v>
      </c>
      <c r="BR168" s="35"/>
      <c r="BS168" s="35"/>
      <c r="BT168" s="40" t="s">
        <v>46</v>
      </c>
      <c r="BU168" s="40" t="s">
        <v>47</v>
      </c>
      <c r="BV168" s="35"/>
      <c r="BW168" s="35"/>
      <c r="BX168" s="40" t="s">
        <v>46</v>
      </c>
      <c r="BY168" s="40" t="s">
        <v>41</v>
      </c>
      <c r="BZ168" s="35"/>
      <c r="CA168" s="35"/>
      <c r="CB168" s="40" t="s">
        <v>46</v>
      </c>
      <c r="CC168" s="40" t="s">
        <v>48</v>
      </c>
      <c r="CD168" s="35"/>
      <c r="CE168" s="35"/>
      <c r="CF168" s="40" t="s">
        <v>46</v>
      </c>
      <c r="CG168" s="40" t="s">
        <v>48</v>
      </c>
      <c r="CH168" s="35"/>
      <c r="CI168" s="35"/>
      <c r="CJ168" s="40" t="s">
        <v>46</v>
      </c>
      <c r="CK168" s="40" t="s">
        <v>39</v>
      </c>
      <c r="CL168" s="35"/>
      <c r="CM168" s="35"/>
      <c r="CN168" s="40" t="s">
        <v>49</v>
      </c>
      <c r="CO168" s="40" t="s">
        <v>39</v>
      </c>
      <c r="CP168" s="35"/>
      <c r="CQ168" s="35"/>
      <c r="CR168" s="40" t="s">
        <v>50</v>
      </c>
      <c r="CS168" s="40" t="s">
        <v>51</v>
      </c>
      <c r="CT168" s="35"/>
      <c r="CU168" s="35"/>
      <c r="CV168" s="40" t="s">
        <v>50</v>
      </c>
      <c r="CW168" s="40" t="s">
        <v>39</v>
      </c>
      <c r="CX168" s="35"/>
      <c r="CY168" s="35"/>
      <c r="CZ168" s="40" t="s">
        <v>50</v>
      </c>
      <c r="DA168" s="40" t="s">
        <v>39</v>
      </c>
      <c r="DB168" s="35"/>
      <c r="DC168" s="35"/>
      <c r="DD168" s="40" t="s">
        <v>59</v>
      </c>
      <c r="DE168" s="40" t="s">
        <v>60</v>
      </c>
      <c r="DF168" s="35"/>
      <c r="DG168" s="35"/>
      <c r="DH168" s="40" t="s">
        <v>52</v>
      </c>
      <c r="DI168" s="40" t="s">
        <v>53</v>
      </c>
      <c r="DJ168" s="35"/>
      <c r="DK168" s="35"/>
      <c r="DL168" s="40" t="s">
        <v>31</v>
      </c>
      <c r="DM168" s="41"/>
    </row>
    <row r="169" spans="1:118" s="12" customFormat="1" ht="15.75" customHeight="1" x14ac:dyDescent="0.25">
      <c r="A169" s="6">
        <v>168</v>
      </c>
      <c r="B169" s="6">
        <v>3</v>
      </c>
      <c r="C169" s="9" t="s">
        <v>185</v>
      </c>
      <c r="D169" s="8" t="s">
        <v>373</v>
      </c>
      <c r="E169" s="6">
        <v>324.33699999999999</v>
      </c>
      <c r="F169" s="6">
        <v>10.747999999999999</v>
      </c>
      <c r="G169" s="6">
        <v>196.85499999999999</v>
      </c>
      <c r="H169" s="10">
        <v>98.047920000000005</v>
      </c>
      <c r="I169" s="3">
        <f t="shared" si="7"/>
        <v>294.90291999999999</v>
      </c>
      <c r="J169" s="3">
        <f t="shared" si="6"/>
        <v>0</v>
      </c>
      <c r="K169" s="3">
        <f t="shared" si="8"/>
        <v>294.90291999999999</v>
      </c>
      <c r="L169" s="1" t="s">
        <v>28</v>
      </c>
      <c r="M169" s="1" t="s">
        <v>29</v>
      </c>
      <c r="N169" s="6"/>
      <c r="O169" s="6"/>
      <c r="P169" s="1" t="s">
        <v>30</v>
      </c>
      <c r="Q169" s="1" t="s">
        <v>34</v>
      </c>
      <c r="R169" s="6"/>
      <c r="S169" s="6"/>
      <c r="T169" s="1" t="s">
        <v>30</v>
      </c>
      <c r="U169" s="1" t="s">
        <v>32</v>
      </c>
      <c r="V169" s="6"/>
      <c r="W169" s="6"/>
      <c r="X169" s="6" t="s">
        <v>30</v>
      </c>
      <c r="Y169" s="6" t="s">
        <v>33</v>
      </c>
      <c r="Z169" s="6"/>
      <c r="AA169" s="6"/>
      <c r="AB169" s="1" t="s">
        <v>30</v>
      </c>
      <c r="AC169" s="1" t="s">
        <v>34</v>
      </c>
      <c r="AD169" s="6"/>
      <c r="AE169" s="6"/>
      <c r="AF169" s="1" t="s">
        <v>35</v>
      </c>
      <c r="AG169" s="1" t="s">
        <v>29</v>
      </c>
      <c r="AH169" s="6"/>
      <c r="AI169" s="6"/>
      <c r="AJ169" s="1" t="s">
        <v>36</v>
      </c>
      <c r="AK169" s="1" t="s">
        <v>37</v>
      </c>
      <c r="AL169" s="6"/>
      <c r="AM169" s="6"/>
      <c r="AN169" s="1" t="s">
        <v>38</v>
      </c>
      <c r="AO169" s="1" t="s">
        <v>39</v>
      </c>
      <c r="AP169" s="6"/>
      <c r="AQ169" s="6"/>
      <c r="AR169" s="1" t="s">
        <v>40</v>
      </c>
      <c r="AS169" s="1" t="s">
        <v>41</v>
      </c>
      <c r="AT169" s="6"/>
      <c r="AU169" s="6"/>
      <c r="AV169" s="6"/>
      <c r="AW169" s="6"/>
      <c r="AX169" s="6"/>
      <c r="AY169" s="6"/>
      <c r="AZ169" s="1" t="s">
        <v>42</v>
      </c>
      <c r="BA169" s="1" t="s">
        <v>39</v>
      </c>
      <c r="BB169" s="6"/>
      <c r="BC169" s="6"/>
      <c r="BD169" s="1" t="s">
        <v>42</v>
      </c>
      <c r="BE169" s="1" t="s">
        <v>33</v>
      </c>
      <c r="BF169" s="6"/>
      <c r="BG169" s="6"/>
      <c r="BH169" s="1" t="s">
        <v>42</v>
      </c>
      <c r="BI169" s="1" t="s">
        <v>39</v>
      </c>
      <c r="BJ169" s="6"/>
      <c r="BK169" s="11"/>
      <c r="BL169" s="1" t="s">
        <v>43</v>
      </c>
      <c r="BM169" s="1" t="s">
        <v>44</v>
      </c>
      <c r="BN169" s="6"/>
      <c r="BO169" s="6"/>
      <c r="BP169" s="1" t="s">
        <v>45</v>
      </c>
      <c r="BQ169" s="1" t="s">
        <v>44</v>
      </c>
      <c r="BR169" s="6"/>
      <c r="BS169" s="6"/>
      <c r="BT169" s="1" t="s">
        <v>46</v>
      </c>
      <c r="BU169" s="1" t="s">
        <v>47</v>
      </c>
      <c r="BV169" s="6"/>
      <c r="BW169" s="6"/>
      <c r="BX169" s="1" t="s">
        <v>46</v>
      </c>
      <c r="BY169" s="1" t="s">
        <v>41</v>
      </c>
      <c r="BZ169" s="6"/>
      <c r="CA169" s="6"/>
      <c r="CB169" s="1" t="s">
        <v>46</v>
      </c>
      <c r="CC169" s="1" t="s">
        <v>48</v>
      </c>
      <c r="CD169" s="6"/>
      <c r="CE169" s="6"/>
      <c r="CF169" s="1" t="s">
        <v>46</v>
      </c>
      <c r="CG169" s="1" t="s">
        <v>48</v>
      </c>
      <c r="CH169" s="6"/>
      <c r="CI169" s="6"/>
      <c r="CJ169" s="1" t="s">
        <v>46</v>
      </c>
      <c r="CK169" s="1" t="s">
        <v>39</v>
      </c>
      <c r="CL169" s="6"/>
      <c r="CM169" s="6"/>
      <c r="CN169" s="1" t="s">
        <v>49</v>
      </c>
      <c r="CO169" s="1" t="s">
        <v>39</v>
      </c>
      <c r="CP169" s="6"/>
      <c r="CQ169" s="6"/>
      <c r="CR169" s="1" t="s">
        <v>50</v>
      </c>
      <c r="CS169" s="1" t="s">
        <v>51</v>
      </c>
      <c r="CT169" s="6"/>
      <c r="CU169" s="6"/>
      <c r="CV169" s="1" t="s">
        <v>50</v>
      </c>
      <c r="CW169" s="1" t="s">
        <v>39</v>
      </c>
      <c r="CX169" s="6"/>
      <c r="CY169" s="6"/>
      <c r="CZ169" s="1" t="s">
        <v>50</v>
      </c>
      <c r="DA169" s="1" t="s">
        <v>39</v>
      </c>
      <c r="DB169" s="6"/>
      <c r="DC169" s="6"/>
      <c r="DD169" s="1" t="s">
        <v>59</v>
      </c>
      <c r="DE169" s="1" t="s">
        <v>60</v>
      </c>
      <c r="DF169" s="6"/>
      <c r="DG169" s="6"/>
      <c r="DH169" s="1" t="s">
        <v>52</v>
      </c>
      <c r="DI169" s="1" t="s">
        <v>53</v>
      </c>
      <c r="DJ169" s="6"/>
      <c r="DK169" s="6"/>
      <c r="DL169" s="1" t="s">
        <v>31</v>
      </c>
      <c r="DM169" s="11"/>
    </row>
    <row r="170" spans="1:118" s="12" customFormat="1" ht="15.75" customHeight="1" x14ac:dyDescent="0.25">
      <c r="A170" s="6">
        <v>169</v>
      </c>
      <c r="B170" s="6">
        <v>3</v>
      </c>
      <c r="C170" s="9" t="s">
        <v>186</v>
      </c>
      <c r="D170" s="8" t="s">
        <v>373</v>
      </c>
      <c r="E170" s="6">
        <v>-199.40799999999999</v>
      </c>
      <c r="F170" s="6">
        <v>528.64599999999996</v>
      </c>
      <c r="G170" s="6">
        <v>-730.38300000000004</v>
      </c>
      <c r="H170" s="10">
        <v>173.23596000000001</v>
      </c>
      <c r="I170" s="3">
        <f t="shared" si="7"/>
        <v>-557.14704000000006</v>
      </c>
      <c r="J170" s="3">
        <f t="shared" si="6"/>
        <v>0</v>
      </c>
      <c r="K170" s="3">
        <f t="shared" si="8"/>
        <v>-557.14704000000006</v>
      </c>
      <c r="L170" s="1" t="s">
        <v>28</v>
      </c>
      <c r="M170" s="1" t="s">
        <v>29</v>
      </c>
      <c r="N170" s="6"/>
      <c r="O170" s="6"/>
      <c r="P170" s="1" t="s">
        <v>30</v>
      </c>
      <c r="Q170" s="1" t="s">
        <v>34</v>
      </c>
      <c r="R170" s="6"/>
      <c r="S170" s="6"/>
      <c r="T170" s="1" t="s">
        <v>30</v>
      </c>
      <c r="U170" s="1" t="s">
        <v>32</v>
      </c>
      <c r="V170" s="6"/>
      <c r="W170" s="6"/>
      <c r="X170" s="6" t="s">
        <v>30</v>
      </c>
      <c r="Y170" s="6" t="s">
        <v>33</v>
      </c>
      <c r="Z170" s="6"/>
      <c r="AA170" s="6"/>
      <c r="AB170" s="1" t="s">
        <v>30</v>
      </c>
      <c r="AC170" s="1" t="s">
        <v>34</v>
      </c>
      <c r="AD170" s="6"/>
      <c r="AE170" s="6"/>
      <c r="AF170" s="1" t="s">
        <v>35</v>
      </c>
      <c r="AG170" s="1" t="s">
        <v>29</v>
      </c>
      <c r="AH170" s="6"/>
      <c r="AI170" s="6"/>
      <c r="AJ170" s="1" t="s">
        <v>36</v>
      </c>
      <c r="AK170" s="1" t="s">
        <v>37</v>
      </c>
      <c r="AL170" s="6"/>
      <c r="AM170" s="6"/>
      <c r="AN170" s="1" t="s">
        <v>38</v>
      </c>
      <c r="AO170" s="1" t="s">
        <v>39</v>
      </c>
      <c r="AP170" s="6"/>
      <c r="AQ170" s="6"/>
      <c r="AR170" s="1" t="s">
        <v>40</v>
      </c>
      <c r="AS170" s="1" t="s">
        <v>41</v>
      </c>
      <c r="AT170" s="6"/>
      <c r="AU170" s="6"/>
      <c r="AV170" s="6"/>
      <c r="AW170" s="6"/>
      <c r="AX170" s="6"/>
      <c r="AY170" s="6"/>
      <c r="AZ170" s="1" t="s">
        <v>42</v>
      </c>
      <c r="BA170" s="1" t="s">
        <v>39</v>
      </c>
      <c r="BB170" s="6"/>
      <c r="BC170" s="6"/>
      <c r="BD170" s="1" t="s">
        <v>42</v>
      </c>
      <c r="BE170" s="1" t="s">
        <v>33</v>
      </c>
      <c r="BF170" s="6"/>
      <c r="BG170" s="6"/>
      <c r="BH170" s="1" t="s">
        <v>42</v>
      </c>
      <c r="BI170" s="1" t="s">
        <v>39</v>
      </c>
      <c r="BJ170" s="6"/>
      <c r="BK170" s="11"/>
      <c r="BL170" s="1" t="s">
        <v>43</v>
      </c>
      <c r="BM170" s="1" t="s">
        <v>44</v>
      </c>
      <c r="BN170" s="6"/>
      <c r="BO170" s="6"/>
      <c r="BP170" s="1" t="s">
        <v>45</v>
      </c>
      <c r="BQ170" s="1" t="s">
        <v>44</v>
      </c>
      <c r="BR170" s="6"/>
      <c r="BS170" s="6"/>
      <c r="BT170" s="1" t="s">
        <v>46</v>
      </c>
      <c r="BU170" s="1" t="s">
        <v>47</v>
      </c>
      <c r="BV170" s="6"/>
      <c r="BW170" s="6"/>
      <c r="BX170" s="1" t="s">
        <v>46</v>
      </c>
      <c r="BY170" s="1" t="s">
        <v>41</v>
      </c>
      <c r="BZ170" s="6"/>
      <c r="CA170" s="6"/>
      <c r="CB170" s="1" t="s">
        <v>46</v>
      </c>
      <c r="CC170" s="1" t="s">
        <v>48</v>
      </c>
      <c r="CD170" s="6"/>
      <c r="CE170" s="6"/>
      <c r="CF170" s="1" t="s">
        <v>46</v>
      </c>
      <c r="CG170" s="1" t="s">
        <v>48</v>
      </c>
      <c r="CH170" s="6"/>
      <c r="CI170" s="6"/>
      <c r="CJ170" s="1" t="s">
        <v>46</v>
      </c>
      <c r="CK170" s="1" t="s">
        <v>39</v>
      </c>
      <c r="CL170" s="6"/>
      <c r="CM170" s="6"/>
      <c r="CN170" s="1" t="s">
        <v>49</v>
      </c>
      <c r="CO170" s="1" t="s">
        <v>39</v>
      </c>
      <c r="CP170" s="6"/>
      <c r="CQ170" s="6"/>
      <c r="CR170" s="1" t="s">
        <v>50</v>
      </c>
      <c r="CS170" s="1" t="s">
        <v>51</v>
      </c>
      <c r="CT170" s="6"/>
      <c r="CU170" s="6"/>
      <c r="CV170" s="1" t="s">
        <v>50</v>
      </c>
      <c r="CW170" s="1" t="s">
        <v>39</v>
      </c>
      <c r="CX170" s="6"/>
      <c r="CY170" s="6"/>
      <c r="CZ170" s="1" t="s">
        <v>50</v>
      </c>
      <c r="DA170" s="1" t="s">
        <v>39</v>
      </c>
      <c r="DB170" s="6"/>
      <c r="DC170" s="6"/>
      <c r="DD170" s="1" t="s">
        <v>59</v>
      </c>
      <c r="DE170" s="1" t="s">
        <v>60</v>
      </c>
      <c r="DF170" s="6"/>
      <c r="DG170" s="6"/>
      <c r="DH170" s="1" t="s">
        <v>52</v>
      </c>
      <c r="DI170" s="1" t="s">
        <v>53</v>
      </c>
      <c r="DJ170" s="6"/>
      <c r="DK170" s="6"/>
      <c r="DL170" s="1" t="s">
        <v>31</v>
      </c>
      <c r="DM170" s="11"/>
    </row>
    <row r="171" spans="1:118" s="12" customFormat="1" ht="15.75" customHeight="1" x14ac:dyDescent="0.25">
      <c r="A171" s="6">
        <v>170</v>
      </c>
      <c r="B171" s="6">
        <v>3</v>
      </c>
      <c r="C171" s="9" t="s">
        <v>187</v>
      </c>
      <c r="D171" s="8" t="s">
        <v>373</v>
      </c>
      <c r="E171" s="6">
        <v>1126.4749999999999</v>
      </c>
      <c r="F171" s="6">
        <v>67.284000000000006</v>
      </c>
      <c r="G171" s="6">
        <v>1055.7819999999999</v>
      </c>
      <c r="H171" s="10">
        <v>483.05579999999998</v>
      </c>
      <c r="I171" s="3">
        <f t="shared" si="7"/>
        <v>1538.8377999999998</v>
      </c>
      <c r="J171" s="3">
        <f t="shared" si="6"/>
        <v>0</v>
      </c>
      <c r="K171" s="3">
        <f t="shared" si="8"/>
        <v>1538.8377999999998</v>
      </c>
      <c r="L171" s="1" t="s">
        <v>28</v>
      </c>
      <c r="M171" s="1" t="s">
        <v>29</v>
      </c>
      <c r="N171" s="6"/>
      <c r="O171" s="6"/>
      <c r="P171" s="1" t="s">
        <v>30</v>
      </c>
      <c r="Q171" s="1" t="s">
        <v>34</v>
      </c>
      <c r="R171" s="6"/>
      <c r="S171" s="6"/>
      <c r="T171" s="1" t="s">
        <v>30</v>
      </c>
      <c r="U171" s="1" t="s">
        <v>32</v>
      </c>
      <c r="V171" s="6"/>
      <c r="W171" s="6"/>
      <c r="X171" s="6" t="s">
        <v>30</v>
      </c>
      <c r="Y171" s="6" t="s">
        <v>33</v>
      </c>
      <c r="Z171" s="6"/>
      <c r="AA171" s="6"/>
      <c r="AB171" s="1" t="s">
        <v>30</v>
      </c>
      <c r="AC171" s="1" t="s">
        <v>34</v>
      </c>
      <c r="AD171" s="6"/>
      <c r="AE171" s="6"/>
      <c r="AF171" s="1" t="s">
        <v>35</v>
      </c>
      <c r="AG171" s="1" t="s">
        <v>29</v>
      </c>
      <c r="AH171" s="6"/>
      <c r="AI171" s="6"/>
      <c r="AJ171" s="1" t="s">
        <v>36</v>
      </c>
      <c r="AK171" s="1" t="s">
        <v>37</v>
      </c>
      <c r="AL171" s="6"/>
      <c r="AM171" s="6"/>
      <c r="AN171" s="1" t="s">
        <v>38</v>
      </c>
      <c r="AO171" s="1" t="s">
        <v>39</v>
      </c>
      <c r="AP171" s="6"/>
      <c r="AQ171" s="6"/>
      <c r="AR171" s="1" t="s">
        <v>40</v>
      </c>
      <c r="AS171" s="1" t="s">
        <v>41</v>
      </c>
      <c r="AT171" s="6"/>
      <c r="AU171" s="6"/>
      <c r="AV171" s="6"/>
      <c r="AW171" s="6"/>
      <c r="AX171" s="6"/>
      <c r="AY171" s="6"/>
      <c r="AZ171" s="1" t="s">
        <v>42</v>
      </c>
      <c r="BA171" s="1" t="s">
        <v>39</v>
      </c>
      <c r="BB171" s="6"/>
      <c r="BC171" s="6"/>
      <c r="BD171" s="1" t="s">
        <v>42</v>
      </c>
      <c r="BE171" s="1" t="s">
        <v>33</v>
      </c>
      <c r="BF171" s="6"/>
      <c r="BG171" s="6"/>
      <c r="BH171" s="1" t="s">
        <v>42</v>
      </c>
      <c r="BI171" s="1" t="s">
        <v>39</v>
      </c>
      <c r="BJ171" s="6"/>
      <c r="BK171" s="11"/>
      <c r="BL171" s="1" t="s">
        <v>43</v>
      </c>
      <c r="BM171" s="1" t="s">
        <v>44</v>
      </c>
      <c r="BN171" s="6"/>
      <c r="BO171" s="6"/>
      <c r="BP171" s="1" t="s">
        <v>45</v>
      </c>
      <c r="BQ171" s="1" t="s">
        <v>44</v>
      </c>
      <c r="BR171" s="6"/>
      <c r="BS171" s="6"/>
      <c r="BT171" s="1" t="s">
        <v>46</v>
      </c>
      <c r="BU171" s="1" t="s">
        <v>47</v>
      </c>
      <c r="BV171" s="6"/>
      <c r="BW171" s="6"/>
      <c r="BX171" s="1" t="s">
        <v>46</v>
      </c>
      <c r="BY171" s="1" t="s">
        <v>41</v>
      </c>
      <c r="BZ171" s="6"/>
      <c r="CA171" s="6"/>
      <c r="CB171" s="1" t="s">
        <v>46</v>
      </c>
      <c r="CC171" s="1" t="s">
        <v>48</v>
      </c>
      <c r="CD171" s="6"/>
      <c r="CE171" s="6"/>
      <c r="CF171" s="1" t="s">
        <v>46</v>
      </c>
      <c r="CG171" s="1" t="s">
        <v>48</v>
      </c>
      <c r="CH171" s="6"/>
      <c r="CI171" s="6"/>
      <c r="CJ171" s="1" t="s">
        <v>46</v>
      </c>
      <c r="CK171" s="1" t="s">
        <v>39</v>
      </c>
      <c r="CL171" s="6"/>
      <c r="CM171" s="6"/>
      <c r="CN171" s="1" t="s">
        <v>49</v>
      </c>
      <c r="CO171" s="1" t="s">
        <v>39</v>
      </c>
      <c r="CP171" s="6"/>
      <c r="CQ171" s="6"/>
      <c r="CR171" s="1" t="s">
        <v>50</v>
      </c>
      <c r="CS171" s="1" t="s">
        <v>51</v>
      </c>
      <c r="CT171" s="6"/>
      <c r="CU171" s="6"/>
      <c r="CV171" s="1" t="s">
        <v>50</v>
      </c>
      <c r="CW171" s="1" t="s">
        <v>39</v>
      </c>
      <c r="CX171" s="6"/>
      <c r="CY171" s="6"/>
      <c r="CZ171" s="1" t="s">
        <v>50</v>
      </c>
      <c r="DA171" s="1" t="s">
        <v>39</v>
      </c>
      <c r="DB171" s="6"/>
      <c r="DC171" s="6"/>
      <c r="DD171" s="1" t="s">
        <v>59</v>
      </c>
      <c r="DE171" s="1" t="s">
        <v>60</v>
      </c>
      <c r="DF171" s="6"/>
      <c r="DG171" s="6"/>
      <c r="DH171" s="1" t="s">
        <v>52</v>
      </c>
      <c r="DI171" s="1" t="s">
        <v>53</v>
      </c>
      <c r="DJ171" s="6"/>
      <c r="DK171" s="6"/>
      <c r="DL171" s="1" t="s">
        <v>31</v>
      </c>
      <c r="DM171" s="11"/>
    </row>
    <row r="172" spans="1:118" s="12" customFormat="1" ht="15.75" customHeight="1" x14ac:dyDescent="0.25">
      <c r="A172" s="6">
        <v>171</v>
      </c>
      <c r="B172" s="6">
        <v>3</v>
      </c>
      <c r="C172" s="9" t="s">
        <v>188</v>
      </c>
      <c r="D172" s="8" t="s">
        <v>373</v>
      </c>
      <c r="E172" s="6">
        <v>266.08499999999998</v>
      </c>
      <c r="F172" s="6">
        <v>88.974000000000004</v>
      </c>
      <c r="G172" s="6">
        <v>-557.81899999999996</v>
      </c>
      <c r="H172" s="10">
        <v>112.38312000000001</v>
      </c>
      <c r="I172" s="3">
        <f t="shared" si="7"/>
        <v>-445.43587999999994</v>
      </c>
      <c r="J172" s="3">
        <f t="shared" si="6"/>
        <v>0</v>
      </c>
      <c r="K172" s="3">
        <f t="shared" si="8"/>
        <v>-445.43587999999994</v>
      </c>
      <c r="L172" s="1" t="s">
        <v>28</v>
      </c>
      <c r="M172" s="1" t="s">
        <v>29</v>
      </c>
      <c r="N172" s="6"/>
      <c r="O172" s="6"/>
      <c r="P172" s="1" t="s">
        <v>30</v>
      </c>
      <c r="Q172" s="1" t="s">
        <v>34</v>
      </c>
      <c r="R172" s="6"/>
      <c r="S172" s="6"/>
      <c r="T172" s="1" t="s">
        <v>30</v>
      </c>
      <c r="U172" s="1" t="s">
        <v>32</v>
      </c>
      <c r="V172" s="6"/>
      <c r="W172" s="6"/>
      <c r="X172" s="6" t="s">
        <v>30</v>
      </c>
      <c r="Y172" s="6" t="s">
        <v>33</v>
      </c>
      <c r="Z172" s="6"/>
      <c r="AA172" s="6"/>
      <c r="AB172" s="1" t="s">
        <v>30</v>
      </c>
      <c r="AC172" s="1" t="s">
        <v>34</v>
      </c>
      <c r="AD172" s="6"/>
      <c r="AE172" s="6"/>
      <c r="AF172" s="1" t="s">
        <v>35</v>
      </c>
      <c r="AG172" s="1" t="s">
        <v>29</v>
      </c>
      <c r="AH172" s="6"/>
      <c r="AI172" s="6"/>
      <c r="AJ172" s="1" t="s">
        <v>36</v>
      </c>
      <c r="AK172" s="1" t="s">
        <v>37</v>
      </c>
      <c r="AL172" s="6"/>
      <c r="AM172" s="6"/>
      <c r="AN172" s="1" t="s">
        <v>38</v>
      </c>
      <c r="AO172" s="1" t="s">
        <v>39</v>
      </c>
      <c r="AP172" s="6"/>
      <c r="AQ172" s="6"/>
      <c r="AR172" s="1" t="s">
        <v>40</v>
      </c>
      <c r="AS172" s="1" t="s">
        <v>41</v>
      </c>
      <c r="AT172" s="6"/>
      <c r="AU172" s="6"/>
      <c r="AV172" s="6"/>
      <c r="AW172" s="6"/>
      <c r="AX172" s="6"/>
      <c r="AY172" s="6"/>
      <c r="AZ172" s="1" t="s">
        <v>42</v>
      </c>
      <c r="BA172" s="1" t="s">
        <v>39</v>
      </c>
      <c r="BB172" s="6"/>
      <c r="BC172" s="6"/>
      <c r="BD172" s="1" t="s">
        <v>42</v>
      </c>
      <c r="BE172" s="1" t="s">
        <v>33</v>
      </c>
      <c r="BF172" s="6"/>
      <c r="BG172" s="6"/>
      <c r="BH172" s="1" t="s">
        <v>42</v>
      </c>
      <c r="BI172" s="1" t="s">
        <v>39</v>
      </c>
      <c r="BJ172" s="6"/>
      <c r="BK172" s="11"/>
      <c r="BL172" s="1" t="s">
        <v>43</v>
      </c>
      <c r="BM172" s="1" t="s">
        <v>44</v>
      </c>
      <c r="BN172" s="6"/>
      <c r="BO172" s="6"/>
      <c r="BP172" s="1" t="s">
        <v>45</v>
      </c>
      <c r="BQ172" s="1" t="s">
        <v>44</v>
      </c>
      <c r="BR172" s="6"/>
      <c r="BS172" s="6"/>
      <c r="BT172" s="1" t="s">
        <v>46</v>
      </c>
      <c r="BU172" s="1" t="s">
        <v>47</v>
      </c>
      <c r="BV172" s="6"/>
      <c r="BW172" s="6"/>
      <c r="BX172" s="1" t="s">
        <v>46</v>
      </c>
      <c r="BY172" s="1" t="s">
        <v>41</v>
      </c>
      <c r="BZ172" s="6"/>
      <c r="CA172" s="6"/>
      <c r="CB172" s="1" t="s">
        <v>46</v>
      </c>
      <c r="CC172" s="1" t="s">
        <v>48</v>
      </c>
      <c r="CD172" s="6"/>
      <c r="CE172" s="6"/>
      <c r="CF172" s="1" t="s">
        <v>46</v>
      </c>
      <c r="CG172" s="1" t="s">
        <v>48</v>
      </c>
      <c r="CH172" s="6"/>
      <c r="CI172" s="6"/>
      <c r="CJ172" s="1" t="s">
        <v>46</v>
      </c>
      <c r="CK172" s="1" t="s">
        <v>39</v>
      </c>
      <c r="CL172" s="6"/>
      <c r="CM172" s="6"/>
      <c r="CN172" s="1" t="s">
        <v>49</v>
      </c>
      <c r="CO172" s="1" t="s">
        <v>39</v>
      </c>
      <c r="CP172" s="6"/>
      <c r="CQ172" s="6"/>
      <c r="CR172" s="1" t="s">
        <v>50</v>
      </c>
      <c r="CS172" s="1" t="s">
        <v>51</v>
      </c>
      <c r="CT172" s="6"/>
      <c r="CU172" s="6"/>
      <c r="CV172" s="1" t="s">
        <v>50</v>
      </c>
      <c r="CW172" s="1" t="s">
        <v>39</v>
      </c>
      <c r="CX172" s="6"/>
      <c r="CY172" s="6"/>
      <c r="CZ172" s="1" t="s">
        <v>50</v>
      </c>
      <c r="DA172" s="1" t="s">
        <v>39</v>
      </c>
      <c r="DB172" s="6"/>
      <c r="DC172" s="6"/>
      <c r="DD172" s="1" t="s">
        <v>59</v>
      </c>
      <c r="DE172" s="1" t="s">
        <v>60</v>
      </c>
      <c r="DF172" s="6"/>
      <c r="DG172" s="6"/>
      <c r="DH172" s="1" t="s">
        <v>52</v>
      </c>
      <c r="DI172" s="1" t="s">
        <v>53</v>
      </c>
      <c r="DJ172" s="6"/>
      <c r="DK172" s="6"/>
      <c r="DL172" s="1" t="s">
        <v>31</v>
      </c>
      <c r="DM172" s="11"/>
    </row>
    <row r="173" spans="1:118" s="12" customFormat="1" ht="15.75" customHeight="1" x14ac:dyDescent="0.25">
      <c r="A173" s="6">
        <v>172</v>
      </c>
      <c r="B173" s="6">
        <v>3</v>
      </c>
      <c r="C173" s="9" t="s">
        <v>419</v>
      </c>
      <c r="D173" s="8" t="s">
        <v>373</v>
      </c>
      <c r="E173" s="6">
        <v>251.73400000000001</v>
      </c>
      <c r="F173" s="6">
        <v>102.008</v>
      </c>
      <c r="G173" s="6">
        <v>149.72499999999999</v>
      </c>
      <c r="H173" s="10">
        <v>153.50963999999999</v>
      </c>
      <c r="I173" s="3">
        <f t="shared" si="7"/>
        <v>303.23464000000001</v>
      </c>
      <c r="J173" s="3">
        <f t="shared" si="6"/>
        <v>0</v>
      </c>
      <c r="K173" s="3">
        <f t="shared" si="8"/>
        <v>303.23464000000001</v>
      </c>
      <c r="L173" s="1" t="s">
        <v>28</v>
      </c>
      <c r="M173" s="1" t="s">
        <v>29</v>
      </c>
      <c r="N173" s="6"/>
      <c r="O173" s="6"/>
      <c r="P173" s="1" t="s">
        <v>30</v>
      </c>
      <c r="Q173" s="1" t="s">
        <v>34</v>
      </c>
      <c r="R173" s="6"/>
      <c r="S173" s="6"/>
      <c r="T173" s="1" t="s">
        <v>30</v>
      </c>
      <c r="U173" s="1" t="s">
        <v>32</v>
      </c>
      <c r="V173" s="6"/>
      <c r="W173" s="6"/>
      <c r="X173" s="6" t="s">
        <v>30</v>
      </c>
      <c r="Y173" s="6" t="s">
        <v>33</v>
      </c>
      <c r="Z173" s="6"/>
      <c r="AA173" s="6"/>
      <c r="AB173" s="1" t="s">
        <v>30</v>
      </c>
      <c r="AC173" s="1" t="s">
        <v>34</v>
      </c>
      <c r="AD173" s="6"/>
      <c r="AE173" s="6"/>
      <c r="AF173" s="1" t="s">
        <v>35</v>
      </c>
      <c r="AG173" s="1" t="s">
        <v>29</v>
      </c>
      <c r="AH173" s="6"/>
      <c r="AI173" s="6"/>
      <c r="AJ173" s="1" t="s">
        <v>36</v>
      </c>
      <c r="AK173" s="1" t="s">
        <v>37</v>
      </c>
      <c r="AL173" s="6"/>
      <c r="AM173" s="6"/>
      <c r="AN173" s="1" t="s">
        <v>38</v>
      </c>
      <c r="AO173" s="1" t="s">
        <v>39</v>
      </c>
      <c r="AP173" s="6"/>
      <c r="AQ173" s="6"/>
      <c r="AR173" s="1" t="s">
        <v>40</v>
      </c>
      <c r="AS173" s="1" t="s">
        <v>41</v>
      </c>
      <c r="AT173" s="6"/>
      <c r="AU173" s="6"/>
      <c r="AV173" s="6"/>
      <c r="AW173" s="6"/>
      <c r="AX173" s="6"/>
      <c r="AY173" s="6"/>
      <c r="AZ173" s="1" t="s">
        <v>42</v>
      </c>
      <c r="BA173" s="1" t="s">
        <v>39</v>
      </c>
      <c r="BB173" s="6"/>
      <c r="BC173" s="6"/>
      <c r="BD173" s="1" t="s">
        <v>42</v>
      </c>
      <c r="BE173" s="1" t="s">
        <v>33</v>
      </c>
      <c r="BF173" s="6"/>
      <c r="BG173" s="6"/>
      <c r="BH173" s="1" t="s">
        <v>42</v>
      </c>
      <c r="BI173" s="1" t="s">
        <v>39</v>
      </c>
      <c r="BJ173" s="6"/>
      <c r="BK173" s="11"/>
      <c r="BL173" s="1" t="s">
        <v>43</v>
      </c>
      <c r="BM173" s="1" t="s">
        <v>44</v>
      </c>
      <c r="BN173" s="6"/>
      <c r="BO173" s="6"/>
      <c r="BP173" s="1" t="s">
        <v>45</v>
      </c>
      <c r="BQ173" s="1" t="s">
        <v>44</v>
      </c>
      <c r="BR173" s="6"/>
      <c r="BS173" s="6"/>
      <c r="BT173" s="1" t="s">
        <v>46</v>
      </c>
      <c r="BU173" s="1" t="s">
        <v>47</v>
      </c>
      <c r="BV173" s="6"/>
      <c r="BW173" s="6"/>
      <c r="BX173" s="1" t="s">
        <v>46</v>
      </c>
      <c r="BY173" s="1" t="s">
        <v>41</v>
      </c>
      <c r="BZ173" s="6"/>
      <c r="CA173" s="6"/>
      <c r="CB173" s="1" t="s">
        <v>46</v>
      </c>
      <c r="CC173" s="1" t="s">
        <v>48</v>
      </c>
      <c r="CD173" s="6"/>
      <c r="CE173" s="6"/>
      <c r="CF173" s="1" t="s">
        <v>46</v>
      </c>
      <c r="CG173" s="1" t="s">
        <v>48</v>
      </c>
      <c r="CH173" s="6"/>
      <c r="CI173" s="6"/>
      <c r="CJ173" s="1" t="s">
        <v>46</v>
      </c>
      <c r="CK173" s="1" t="s">
        <v>39</v>
      </c>
      <c r="CL173" s="6"/>
      <c r="CM173" s="6"/>
      <c r="CN173" s="1" t="s">
        <v>49</v>
      </c>
      <c r="CO173" s="1" t="s">
        <v>39</v>
      </c>
      <c r="CP173" s="6"/>
      <c r="CQ173" s="6"/>
      <c r="CR173" s="1" t="s">
        <v>50</v>
      </c>
      <c r="CS173" s="1" t="s">
        <v>51</v>
      </c>
      <c r="CT173" s="6"/>
      <c r="CU173" s="6"/>
      <c r="CV173" s="1" t="s">
        <v>50</v>
      </c>
      <c r="CW173" s="1" t="s">
        <v>39</v>
      </c>
      <c r="CX173" s="6"/>
      <c r="CY173" s="6"/>
      <c r="CZ173" s="1" t="s">
        <v>50</v>
      </c>
      <c r="DA173" s="1" t="s">
        <v>39</v>
      </c>
      <c r="DB173" s="6"/>
      <c r="DC173" s="6"/>
      <c r="DD173" s="1" t="s">
        <v>59</v>
      </c>
      <c r="DE173" s="1" t="s">
        <v>60</v>
      </c>
      <c r="DF173" s="6"/>
      <c r="DG173" s="6"/>
      <c r="DH173" s="1" t="s">
        <v>52</v>
      </c>
      <c r="DI173" s="1" t="s">
        <v>53</v>
      </c>
      <c r="DJ173" s="6"/>
      <c r="DK173" s="6"/>
      <c r="DL173" s="1" t="s">
        <v>31</v>
      </c>
      <c r="DM173" s="11"/>
    </row>
    <row r="174" spans="1:118" s="12" customFormat="1" ht="15.75" customHeight="1" x14ac:dyDescent="0.25">
      <c r="A174" s="6">
        <v>173</v>
      </c>
      <c r="B174" s="6">
        <v>3</v>
      </c>
      <c r="C174" s="9" t="s">
        <v>420</v>
      </c>
      <c r="D174" s="8" t="s">
        <v>373</v>
      </c>
      <c r="E174" s="6">
        <v>38.182000000000002</v>
      </c>
      <c r="F174" s="6">
        <v>49.475000000000001</v>
      </c>
      <c r="G174" s="6">
        <v>-136.69200000000001</v>
      </c>
      <c r="H174" s="10">
        <v>13.03332</v>
      </c>
      <c r="I174" s="3">
        <f t="shared" si="7"/>
        <v>-123.65868</v>
      </c>
      <c r="J174" s="3">
        <f t="shared" si="6"/>
        <v>0</v>
      </c>
      <c r="K174" s="3">
        <f t="shared" si="8"/>
        <v>-123.65868</v>
      </c>
      <c r="L174" s="1" t="s">
        <v>28</v>
      </c>
      <c r="M174" s="1" t="s">
        <v>29</v>
      </c>
      <c r="N174" s="6"/>
      <c r="O174" s="6"/>
      <c r="P174" s="1" t="s">
        <v>30</v>
      </c>
      <c r="Q174" s="1" t="s">
        <v>34</v>
      </c>
      <c r="R174" s="6"/>
      <c r="S174" s="6"/>
      <c r="T174" s="1" t="s">
        <v>30</v>
      </c>
      <c r="U174" s="1" t="s">
        <v>32</v>
      </c>
      <c r="V174" s="6"/>
      <c r="W174" s="6"/>
      <c r="X174" s="6" t="s">
        <v>30</v>
      </c>
      <c r="Y174" s="6" t="s">
        <v>33</v>
      </c>
      <c r="Z174" s="6"/>
      <c r="AA174" s="6"/>
      <c r="AB174" s="1" t="s">
        <v>30</v>
      </c>
      <c r="AC174" s="1" t="s">
        <v>34</v>
      </c>
      <c r="AD174" s="6"/>
      <c r="AE174" s="6"/>
      <c r="AF174" s="1" t="s">
        <v>35</v>
      </c>
      <c r="AG174" s="1" t="s">
        <v>29</v>
      </c>
      <c r="AH174" s="6"/>
      <c r="AI174" s="6"/>
      <c r="AJ174" s="1" t="s">
        <v>36</v>
      </c>
      <c r="AK174" s="1" t="s">
        <v>37</v>
      </c>
      <c r="AL174" s="6"/>
      <c r="AM174" s="6"/>
      <c r="AN174" s="1" t="s">
        <v>38</v>
      </c>
      <c r="AO174" s="1" t="s">
        <v>39</v>
      </c>
      <c r="AP174" s="6"/>
      <c r="AQ174" s="6"/>
      <c r="AR174" s="1" t="s">
        <v>40</v>
      </c>
      <c r="AS174" s="1" t="s">
        <v>41</v>
      </c>
      <c r="AT174" s="6"/>
      <c r="AU174" s="6"/>
      <c r="AV174" s="6"/>
      <c r="AW174" s="6"/>
      <c r="AX174" s="6"/>
      <c r="AY174" s="6"/>
      <c r="AZ174" s="1" t="s">
        <v>42</v>
      </c>
      <c r="BA174" s="1" t="s">
        <v>39</v>
      </c>
      <c r="BB174" s="6"/>
      <c r="BC174" s="6"/>
      <c r="BD174" s="1" t="s">
        <v>42</v>
      </c>
      <c r="BE174" s="1" t="s">
        <v>33</v>
      </c>
      <c r="BF174" s="6"/>
      <c r="BG174" s="6"/>
      <c r="BH174" s="1" t="s">
        <v>42</v>
      </c>
      <c r="BI174" s="1" t="s">
        <v>39</v>
      </c>
      <c r="BJ174" s="6"/>
      <c r="BK174" s="11"/>
      <c r="BL174" s="1" t="s">
        <v>43</v>
      </c>
      <c r="BM174" s="1" t="s">
        <v>44</v>
      </c>
      <c r="BN174" s="6"/>
      <c r="BO174" s="6"/>
      <c r="BP174" s="1" t="s">
        <v>45</v>
      </c>
      <c r="BQ174" s="1" t="s">
        <v>44</v>
      </c>
      <c r="BR174" s="6"/>
      <c r="BS174" s="6"/>
      <c r="BT174" s="1" t="s">
        <v>46</v>
      </c>
      <c r="BU174" s="1" t="s">
        <v>47</v>
      </c>
      <c r="BV174" s="6"/>
      <c r="BW174" s="6"/>
      <c r="BX174" s="1" t="s">
        <v>46</v>
      </c>
      <c r="BY174" s="1" t="s">
        <v>41</v>
      </c>
      <c r="BZ174" s="6"/>
      <c r="CA174" s="6"/>
      <c r="CB174" s="1" t="s">
        <v>46</v>
      </c>
      <c r="CC174" s="1" t="s">
        <v>48</v>
      </c>
      <c r="CD174" s="6"/>
      <c r="CE174" s="6"/>
      <c r="CF174" s="1" t="s">
        <v>46</v>
      </c>
      <c r="CG174" s="1" t="s">
        <v>48</v>
      </c>
      <c r="CH174" s="6"/>
      <c r="CI174" s="6"/>
      <c r="CJ174" s="1" t="s">
        <v>46</v>
      </c>
      <c r="CK174" s="1" t="s">
        <v>39</v>
      </c>
      <c r="CL174" s="6"/>
      <c r="CM174" s="6"/>
      <c r="CN174" s="1" t="s">
        <v>49</v>
      </c>
      <c r="CO174" s="1" t="s">
        <v>39</v>
      </c>
      <c r="CP174" s="6"/>
      <c r="CQ174" s="6"/>
      <c r="CR174" s="1" t="s">
        <v>50</v>
      </c>
      <c r="CS174" s="1" t="s">
        <v>51</v>
      </c>
      <c r="CT174" s="6"/>
      <c r="CU174" s="6"/>
      <c r="CV174" s="1" t="s">
        <v>50</v>
      </c>
      <c r="CW174" s="1" t="s">
        <v>39</v>
      </c>
      <c r="CX174" s="6"/>
      <c r="CY174" s="6"/>
      <c r="CZ174" s="1" t="s">
        <v>50</v>
      </c>
      <c r="DA174" s="1" t="s">
        <v>39</v>
      </c>
      <c r="DB174" s="6"/>
      <c r="DC174" s="6"/>
      <c r="DD174" s="1" t="s">
        <v>59</v>
      </c>
      <c r="DE174" s="1" t="s">
        <v>60</v>
      </c>
      <c r="DF174" s="6"/>
      <c r="DG174" s="6"/>
      <c r="DH174" s="1" t="s">
        <v>52</v>
      </c>
      <c r="DI174" s="1" t="s">
        <v>53</v>
      </c>
      <c r="DJ174" s="6"/>
      <c r="DK174" s="6"/>
      <c r="DL174" s="1" t="s">
        <v>31</v>
      </c>
      <c r="DM174" s="11"/>
    </row>
    <row r="175" spans="1:118" s="12" customFormat="1" ht="15.75" customHeight="1" x14ac:dyDescent="0.25">
      <c r="A175" s="6">
        <v>174</v>
      </c>
      <c r="B175" s="6">
        <v>3</v>
      </c>
      <c r="C175" s="9" t="s">
        <v>189</v>
      </c>
      <c r="D175" s="8" t="s">
        <v>373</v>
      </c>
      <c r="E175" s="6">
        <v>445.49099999999999</v>
      </c>
      <c r="F175" s="6">
        <v>83.009</v>
      </c>
      <c r="G175" s="6">
        <v>350.87</v>
      </c>
      <c r="H175" s="10">
        <v>124.35252</v>
      </c>
      <c r="I175" s="3">
        <f t="shared" si="7"/>
        <v>475.22252000000003</v>
      </c>
      <c r="J175" s="3">
        <f t="shared" si="6"/>
        <v>0</v>
      </c>
      <c r="K175" s="3">
        <f t="shared" si="8"/>
        <v>475.22252000000003</v>
      </c>
      <c r="L175" s="1" t="s">
        <v>28</v>
      </c>
      <c r="M175" s="1" t="s">
        <v>29</v>
      </c>
      <c r="N175" s="6"/>
      <c r="O175" s="6"/>
      <c r="P175" s="1" t="s">
        <v>30</v>
      </c>
      <c r="Q175" s="1" t="s">
        <v>34</v>
      </c>
      <c r="R175" s="6"/>
      <c r="S175" s="6"/>
      <c r="T175" s="1" t="s">
        <v>30</v>
      </c>
      <c r="U175" s="1" t="s">
        <v>32</v>
      </c>
      <c r="V175" s="6"/>
      <c r="W175" s="6"/>
      <c r="X175" s="6" t="s">
        <v>30</v>
      </c>
      <c r="Y175" s="6" t="s">
        <v>33</v>
      </c>
      <c r="Z175" s="6"/>
      <c r="AA175" s="6"/>
      <c r="AB175" s="1" t="s">
        <v>30</v>
      </c>
      <c r="AC175" s="1" t="s">
        <v>34</v>
      </c>
      <c r="AD175" s="6"/>
      <c r="AE175" s="6"/>
      <c r="AF175" s="1" t="s">
        <v>35</v>
      </c>
      <c r="AG175" s="1" t="s">
        <v>29</v>
      </c>
      <c r="AH175" s="6"/>
      <c r="AI175" s="6"/>
      <c r="AJ175" s="1" t="s">
        <v>36</v>
      </c>
      <c r="AK175" s="1" t="s">
        <v>37</v>
      </c>
      <c r="AL175" s="6"/>
      <c r="AM175" s="6"/>
      <c r="AN175" s="1" t="s">
        <v>38</v>
      </c>
      <c r="AO175" s="1" t="s">
        <v>39</v>
      </c>
      <c r="AP175" s="6"/>
      <c r="AQ175" s="6"/>
      <c r="AR175" s="1" t="s">
        <v>40</v>
      </c>
      <c r="AS175" s="1" t="s">
        <v>41</v>
      </c>
      <c r="AT175" s="6"/>
      <c r="AU175" s="6"/>
      <c r="AV175" s="6"/>
      <c r="AW175" s="6"/>
      <c r="AX175" s="6"/>
      <c r="AY175" s="6"/>
      <c r="AZ175" s="1" t="s">
        <v>42</v>
      </c>
      <c r="BA175" s="1" t="s">
        <v>39</v>
      </c>
      <c r="BB175" s="6"/>
      <c r="BC175" s="6"/>
      <c r="BD175" s="1" t="s">
        <v>42</v>
      </c>
      <c r="BE175" s="1" t="s">
        <v>33</v>
      </c>
      <c r="BF175" s="6"/>
      <c r="BG175" s="6"/>
      <c r="BH175" s="1" t="s">
        <v>42</v>
      </c>
      <c r="BI175" s="1" t="s">
        <v>39</v>
      </c>
      <c r="BJ175" s="6"/>
      <c r="BK175" s="11"/>
      <c r="BL175" s="1" t="s">
        <v>43</v>
      </c>
      <c r="BM175" s="1" t="s">
        <v>44</v>
      </c>
      <c r="BN175" s="6"/>
      <c r="BO175" s="6"/>
      <c r="BP175" s="1" t="s">
        <v>45</v>
      </c>
      <c r="BQ175" s="1" t="s">
        <v>44</v>
      </c>
      <c r="BR175" s="6"/>
      <c r="BS175" s="6"/>
      <c r="BT175" s="1" t="s">
        <v>46</v>
      </c>
      <c r="BU175" s="1" t="s">
        <v>47</v>
      </c>
      <c r="BV175" s="6"/>
      <c r="BW175" s="6"/>
      <c r="BX175" s="1" t="s">
        <v>46</v>
      </c>
      <c r="BY175" s="1" t="s">
        <v>41</v>
      </c>
      <c r="BZ175" s="6"/>
      <c r="CA175" s="6"/>
      <c r="CB175" s="1" t="s">
        <v>46</v>
      </c>
      <c r="CC175" s="1" t="s">
        <v>48</v>
      </c>
      <c r="CD175" s="6"/>
      <c r="CE175" s="6"/>
      <c r="CF175" s="1" t="s">
        <v>46</v>
      </c>
      <c r="CG175" s="1" t="s">
        <v>48</v>
      </c>
      <c r="CH175" s="6"/>
      <c r="CI175" s="6"/>
      <c r="CJ175" s="1" t="s">
        <v>46</v>
      </c>
      <c r="CK175" s="1" t="s">
        <v>39</v>
      </c>
      <c r="CL175" s="6"/>
      <c r="CM175" s="6"/>
      <c r="CN175" s="1" t="s">
        <v>49</v>
      </c>
      <c r="CO175" s="1" t="s">
        <v>39</v>
      </c>
      <c r="CP175" s="6"/>
      <c r="CQ175" s="6"/>
      <c r="CR175" s="1" t="s">
        <v>50</v>
      </c>
      <c r="CS175" s="1" t="s">
        <v>51</v>
      </c>
      <c r="CT175" s="6"/>
      <c r="CU175" s="6"/>
      <c r="CV175" s="1" t="s">
        <v>50</v>
      </c>
      <c r="CW175" s="1" t="s">
        <v>39</v>
      </c>
      <c r="CX175" s="6"/>
      <c r="CY175" s="6"/>
      <c r="CZ175" s="1" t="s">
        <v>50</v>
      </c>
      <c r="DA175" s="1" t="s">
        <v>39</v>
      </c>
      <c r="DB175" s="6"/>
      <c r="DC175" s="6"/>
      <c r="DD175" s="1" t="s">
        <v>59</v>
      </c>
      <c r="DE175" s="1" t="s">
        <v>60</v>
      </c>
      <c r="DF175" s="6"/>
      <c r="DG175" s="6"/>
      <c r="DH175" s="1" t="s">
        <v>52</v>
      </c>
      <c r="DI175" s="1" t="s">
        <v>53</v>
      </c>
      <c r="DJ175" s="6"/>
      <c r="DK175" s="6"/>
      <c r="DL175" s="1" t="s">
        <v>31</v>
      </c>
      <c r="DM175" s="11"/>
    </row>
    <row r="176" spans="1:118" s="42" customFormat="1" ht="15.75" customHeight="1" x14ac:dyDescent="0.25">
      <c r="A176" s="35">
        <v>175</v>
      </c>
      <c r="B176" s="35">
        <v>3</v>
      </c>
      <c r="C176" s="36" t="s">
        <v>190</v>
      </c>
      <c r="D176" s="37" t="s">
        <v>373</v>
      </c>
      <c r="E176" s="35">
        <v>413.97899999999998</v>
      </c>
      <c r="F176" s="35">
        <v>327.63</v>
      </c>
      <c r="G176" s="35">
        <v>79.135999999999996</v>
      </c>
      <c r="H176" s="38">
        <v>316.66872000000001</v>
      </c>
      <c r="I176" s="39">
        <f t="shared" si="7"/>
        <v>395.80471999999997</v>
      </c>
      <c r="J176" s="39">
        <f t="shared" si="6"/>
        <v>6.5209999999999999</v>
      </c>
      <c r="K176" s="39">
        <f t="shared" si="8"/>
        <v>389.28371999999996</v>
      </c>
      <c r="L176" s="40" t="s">
        <v>28</v>
      </c>
      <c r="M176" s="40" t="s">
        <v>29</v>
      </c>
      <c r="N176" s="35"/>
      <c r="O176" s="35"/>
      <c r="P176" s="40" t="s">
        <v>30</v>
      </c>
      <c r="Q176" s="40" t="s">
        <v>34</v>
      </c>
      <c r="R176" s="35"/>
      <c r="S176" s="35"/>
      <c r="T176" s="40" t="s">
        <v>30</v>
      </c>
      <c r="U176" s="40" t="s">
        <v>32</v>
      </c>
      <c r="V176" s="35"/>
      <c r="W176" s="35"/>
      <c r="X176" s="35" t="s">
        <v>30</v>
      </c>
      <c r="Y176" s="35" t="s">
        <v>33</v>
      </c>
      <c r="Z176" s="35"/>
      <c r="AA176" s="35"/>
      <c r="AB176" s="40" t="s">
        <v>30</v>
      </c>
      <c r="AC176" s="40" t="s">
        <v>34</v>
      </c>
      <c r="AD176" s="35"/>
      <c r="AE176" s="35"/>
      <c r="AF176" s="40" t="s">
        <v>35</v>
      </c>
      <c r="AG176" s="40" t="s">
        <v>29</v>
      </c>
      <c r="AH176" s="35"/>
      <c r="AI176" s="35"/>
      <c r="AJ176" s="40" t="s">
        <v>36</v>
      </c>
      <c r="AK176" s="40" t="s">
        <v>37</v>
      </c>
      <c r="AL176" s="35"/>
      <c r="AM176" s="35"/>
      <c r="AN176" s="40" t="s">
        <v>38</v>
      </c>
      <c r="AO176" s="40" t="s">
        <v>39</v>
      </c>
      <c r="AP176" s="35"/>
      <c r="AQ176" s="35"/>
      <c r="AR176" s="40" t="s">
        <v>40</v>
      </c>
      <c r="AS176" s="40" t="s">
        <v>41</v>
      </c>
      <c r="AT176" s="35"/>
      <c r="AU176" s="35"/>
      <c r="AV176" s="35"/>
      <c r="AW176" s="35"/>
      <c r="AX176" s="35"/>
      <c r="AY176" s="35"/>
      <c r="AZ176" s="40" t="s">
        <v>42</v>
      </c>
      <c r="BA176" s="40" t="s">
        <v>39</v>
      </c>
      <c r="BB176" s="35"/>
      <c r="BC176" s="35"/>
      <c r="BD176" s="40" t="s">
        <v>42</v>
      </c>
      <c r="BE176" s="40" t="s">
        <v>33</v>
      </c>
      <c r="BF176" s="35"/>
      <c r="BG176" s="35"/>
      <c r="BH176" s="40" t="s">
        <v>42</v>
      </c>
      <c r="BI176" s="40" t="s">
        <v>39</v>
      </c>
      <c r="BJ176" s="35"/>
      <c r="BK176" s="41"/>
      <c r="BL176" s="40" t="s">
        <v>43</v>
      </c>
      <c r="BM176" s="40" t="s">
        <v>44</v>
      </c>
      <c r="BN176" s="35"/>
      <c r="BO176" s="35"/>
      <c r="BP176" s="40" t="s">
        <v>45</v>
      </c>
      <c r="BQ176" s="40" t="s">
        <v>44</v>
      </c>
      <c r="BR176" s="35"/>
      <c r="BS176" s="35"/>
      <c r="BT176" s="40" t="s">
        <v>46</v>
      </c>
      <c r="BU176" s="40" t="s">
        <v>47</v>
      </c>
      <c r="BV176" s="35">
        <v>8.0000000000000002E-3</v>
      </c>
      <c r="BW176" s="35">
        <v>6.5209999999999999</v>
      </c>
      <c r="BX176" s="40" t="s">
        <v>46</v>
      </c>
      <c r="BY176" s="40" t="s">
        <v>41</v>
      </c>
      <c r="BZ176" s="35"/>
      <c r="CA176" s="35"/>
      <c r="CB176" s="40" t="s">
        <v>46</v>
      </c>
      <c r="CC176" s="40" t="s">
        <v>48</v>
      </c>
      <c r="CD176" s="35"/>
      <c r="CE176" s="35"/>
      <c r="CF176" s="40" t="s">
        <v>46</v>
      </c>
      <c r="CG176" s="40" t="s">
        <v>48</v>
      </c>
      <c r="CH176" s="35"/>
      <c r="CI176" s="35"/>
      <c r="CJ176" s="40" t="s">
        <v>46</v>
      </c>
      <c r="CK176" s="40" t="s">
        <v>39</v>
      </c>
      <c r="CL176" s="35"/>
      <c r="CM176" s="35"/>
      <c r="CN176" s="40" t="s">
        <v>49</v>
      </c>
      <c r="CO176" s="40" t="s">
        <v>39</v>
      </c>
      <c r="CP176" s="35"/>
      <c r="CQ176" s="35"/>
      <c r="CR176" s="40" t="s">
        <v>50</v>
      </c>
      <c r="CS176" s="40" t="s">
        <v>51</v>
      </c>
      <c r="CT176" s="35"/>
      <c r="CU176" s="35"/>
      <c r="CV176" s="40" t="s">
        <v>50</v>
      </c>
      <c r="CW176" s="40" t="s">
        <v>39</v>
      </c>
      <c r="CX176" s="35"/>
      <c r="CY176" s="35"/>
      <c r="CZ176" s="40" t="s">
        <v>50</v>
      </c>
      <c r="DA176" s="40" t="s">
        <v>39</v>
      </c>
      <c r="DB176" s="35"/>
      <c r="DC176" s="35"/>
      <c r="DD176" s="40" t="s">
        <v>59</v>
      </c>
      <c r="DE176" s="40" t="s">
        <v>60</v>
      </c>
      <c r="DF176" s="35"/>
      <c r="DG176" s="35"/>
      <c r="DH176" s="40" t="s">
        <v>52</v>
      </c>
      <c r="DI176" s="40" t="s">
        <v>53</v>
      </c>
      <c r="DJ176" s="35"/>
      <c r="DK176" s="35"/>
      <c r="DL176" s="40" t="s">
        <v>31</v>
      </c>
      <c r="DM176" s="41"/>
    </row>
    <row r="177" spans="1:118" s="12" customFormat="1" ht="15.75" customHeight="1" x14ac:dyDescent="0.25">
      <c r="A177" s="6">
        <v>176</v>
      </c>
      <c r="B177" s="6">
        <v>3</v>
      </c>
      <c r="C177" s="9" t="s">
        <v>421</v>
      </c>
      <c r="D177" s="8" t="s">
        <v>373</v>
      </c>
      <c r="E177" s="6">
        <v>714.76400000000001</v>
      </c>
      <c r="F177" s="6">
        <v>165.161</v>
      </c>
      <c r="G177" s="6">
        <v>544.79499999999996</v>
      </c>
      <c r="H177" s="10">
        <v>396.87504000000001</v>
      </c>
      <c r="I177" s="3">
        <f t="shared" si="7"/>
        <v>941.67003999999997</v>
      </c>
      <c r="J177" s="3">
        <f t="shared" si="6"/>
        <v>0</v>
      </c>
      <c r="K177" s="3">
        <f t="shared" si="8"/>
        <v>941.67003999999997</v>
      </c>
      <c r="L177" s="1" t="s">
        <v>28</v>
      </c>
      <c r="M177" s="1" t="s">
        <v>29</v>
      </c>
      <c r="N177" s="6"/>
      <c r="O177" s="6"/>
      <c r="P177" s="1" t="s">
        <v>30</v>
      </c>
      <c r="Q177" s="1" t="s">
        <v>34</v>
      </c>
      <c r="R177" s="6"/>
      <c r="S177" s="6"/>
      <c r="T177" s="1" t="s">
        <v>30</v>
      </c>
      <c r="U177" s="1" t="s">
        <v>32</v>
      </c>
      <c r="V177" s="6"/>
      <c r="W177" s="6"/>
      <c r="X177" s="6" t="s">
        <v>30</v>
      </c>
      <c r="Y177" s="6" t="s">
        <v>33</v>
      </c>
      <c r="Z177" s="6"/>
      <c r="AA177" s="6"/>
      <c r="AB177" s="1" t="s">
        <v>30</v>
      </c>
      <c r="AC177" s="1" t="s">
        <v>34</v>
      </c>
      <c r="AD177" s="6"/>
      <c r="AE177" s="6"/>
      <c r="AF177" s="1" t="s">
        <v>35</v>
      </c>
      <c r="AG177" s="1" t="s">
        <v>29</v>
      </c>
      <c r="AH177" s="6"/>
      <c r="AI177" s="6"/>
      <c r="AJ177" s="1" t="s">
        <v>36</v>
      </c>
      <c r="AK177" s="1" t="s">
        <v>37</v>
      </c>
      <c r="AL177" s="6"/>
      <c r="AM177" s="6"/>
      <c r="AN177" s="1" t="s">
        <v>38</v>
      </c>
      <c r="AO177" s="1" t="s">
        <v>39</v>
      </c>
      <c r="AP177" s="6"/>
      <c r="AQ177" s="6"/>
      <c r="AR177" s="1" t="s">
        <v>40</v>
      </c>
      <c r="AS177" s="1" t="s">
        <v>41</v>
      </c>
      <c r="AT177" s="6"/>
      <c r="AU177" s="6"/>
      <c r="AV177" s="6"/>
      <c r="AW177" s="6"/>
      <c r="AX177" s="6"/>
      <c r="AY177" s="6"/>
      <c r="AZ177" s="1" t="s">
        <v>42</v>
      </c>
      <c r="BA177" s="1" t="s">
        <v>39</v>
      </c>
      <c r="BB177" s="6"/>
      <c r="BC177" s="6"/>
      <c r="BD177" s="1" t="s">
        <v>42</v>
      </c>
      <c r="BE177" s="1" t="s">
        <v>33</v>
      </c>
      <c r="BF177" s="6"/>
      <c r="BG177" s="6"/>
      <c r="BH177" s="1" t="s">
        <v>42</v>
      </c>
      <c r="BI177" s="1" t="s">
        <v>39</v>
      </c>
      <c r="BJ177" s="6"/>
      <c r="BK177" s="11"/>
      <c r="BL177" s="1" t="s">
        <v>43</v>
      </c>
      <c r="BM177" s="1" t="s">
        <v>44</v>
      </c>
      <c r="BN177" s="6"/>
      <c r="BO177" s="6"/>
      <c r="BP177" s="1" t="s">
        <v>45</v>
      </c>
      <c r="BQ177" s="1" t="s">
        <v>44</v>
      </c>
      <c r="BR177" s="6"/>
      <c r="BS177" s="6"/>
      <c r="BT177" s="1" t="s">
        <v>46</v>
      </c>
      <c r="BU177" s="1" t="s">
        <v>47</v>
      </c>
      <c r="BV177" s="6"/>
      <c r="BW177" s="6"/>
      <c r="BX177" s="1" t="s">
        <v>46</v>
      </c>
      <c r="BY177" s="1" t="s">
        <v>41</v>
      </c>
      <c r="BZ177" s="6"/>
      <c r="CA177" s="6"/>
      <c r="CB177" s="1" t="s">
        <v>46</v>
      </c>
      <c r="CC177" s="1" t="s">
        <v>48</v>
      </c>
      <c r="CD177" s="6"/>
      <c r="CE177" s="6"/>
      <c r="CF177" s="1" t="s">
        <v>46</v>
      </c>
      <c r="CG177" s="1" t="s">
        <v>48</v>
      </c>
      <c r="CH177" s="6"/>
      <c r="CI177" s="6"/>
      <c r="CJ177" s="1" t="s">
        <v>46</v>
      </c>
      <c r="CK177" s="1" t="s">
        <v>39</v>
      </c>
      <c r="CL177" s="6"/>
      <c r="CM177" s="6"/>
      <c r="CN177" s="1" t="s">
        <v>49</v>
      </c>
      <c r="CO177" s="1" t="s">
        <v>39</v>
      </c>
      <c r="CP177" s="6"/>
      <c r="CQ177" s="6"/>
      <c r="CR177" s="1" t="s">
        <v>50</v>
      </c>
      <c r="CS177" s="1" t="s">
        <v>51</v>
      </c>
      <c r="CT177" s="6"/>
      <c r="CU177" s="6"/>
      <c r="CV177" s="1" t="s">
        <v>50</v>
      </c>
      <c r="CW177" s="1" t="s">
        <v>39</v>
      </c>
      <c r="CX177" s="6"/>
      <c r="CY177" s="6"/>
      <c r="CZ177" s="1" t="s">
        <v>50</v>
      </c>
      <c r="DA177" s="1" t="s">
        <v>39</v>
      </c>
      <c r="DB177" s="6"/>
      <c r="DC177" s="6"/>
      <c r="DD177" s="1" t="s">
        <v>59</v>
      </c>
      <c r="DE177" s="1" t="s">
        <v>60</v>
      </c>
      <c r="DF177" s="6"/>
      <c r="DG177" s="6"/>
      <c r="DH177" s="1" t="s">
        <v>52</v>
      </c>
      <c r="DI177" s="1" t="s">
        <v>53</v>
      </c>
      <c r="DJ177" s="6"/>
      <c r="DK177" s="6"/>
      <c r="DL177" s="1" t="s">
        <v>31</v>
      </c>
      <c r="DM177" s="11"/>
    </row>
    <row r="178" spans="1:118" s="12" customFormat="1" ht="15.75" customHeight="1" x14ac:dyDescent="0.25">
      <c r="A178" s="6">
        <v>177</v>
      </c>
      <c r="B178" s="6">
        <v>3</v>
      </c>
      <c r="C178" s="9" t="s">
        <v>422</v>
      </c>
      <c r="D178" s="8" t="s">
        <v>373</v>
      </c>
      <c r="E178" s="6">
        <v>163.12299999999999</v>
      </c>
      <c r="F178" s="6">
        <v>33.134</v>
      </c>
      <c r="G178" s="6">
        <v>104.29600000000001</v>
      </c>
      <c r="H178" s="10">
        <v>104.79456</v>
      </c>
      <c r="I178" s="3">
        <f t="shared" si="7"/>
        <v>209.09056000000001</v>
      </c>
      <c r="J178" s="3">
        <f t="shared" si="6"/>
        <v>0</v>
      </c>
      <c r="K178" s="3">
        <f t="shared" si="8"/>
        <v>209.09056000000001</v>
      </c>
      <c r="L178" s="1" t="s">
        <v>28</v>
      </c>
      <c r="M178" s="1" t="s">
        <v>29</v>
      </c>
      <c r="N178" s="6"/>
      <c r="O178" s="6"/>
      <c r="P178" s="1" t="s">
        <v>30</v>
      </c>
      <c r="Q178" s="1" t="s">
        <v>34</v>
      </c>
      <c r="R178" s="6"/>
      <c r="S178" s="6"/>
      <c r="T178" s="1" t="s">
        <v>30</v>
      </c>
      <c r="U178" s="1" t="s">
        <v>32</v>
      </c>
      <c r="V178" s="6"/>
      <c r="W178" s="6"/>
      <c r="X178" s="6" t="s">
        <v>30</v>
      </c>
      <c r="Y178" s="6" t="s">
        <v>33</v>
      </c>
      <c r="Z178" s="6"/>
      <c r="AA178" s="6"/>
      <c r="AB178" s="1" t="s">
        <v>30</v>
      </c>
      <c r="AC178" s="1" t="s">
        <v>34</v>
      </c>
      <c r="AD178" s="6"/>
      <c r="AE178" s="6"/>
      <c r="AF178" s="1" t="s">
        <v>35</v>
      </c>
      <c r="AG178" s="1" t="s">
        <v>29</v>
      </c>
      <c r="AH178" s="6"/>
      <c r="AI178" s="6"/>
      <c r="AJ178" s="1" t="s">
        <v>36</v>
      </c>
      <c r="AK178" s="1" t="s">
        <v>37</v>
      </c>
      <c r="AL178" s="6"/>
      <c r="AM178" s="6"/>
      <c r="AN178" s="1" t="s">
        <v>38</v>
      </c>
      <c r="AO178" s="1" t="s">
        <v>39</v>
      </c>
      <c r="AP178" s="6"/>
      <c r="AQ178" s="6"/>
      <c r="AR178" s="1" t="s">
        <v>40</v>
      </c>
      <c r="AS178" s="1" t="s">
        <v>41</v>
      </c>
      <c r="AT178" s="6"/>
      <c r="AU178" s="6"/>
      <c r="AV178" s="6"/>
      <c r="AW178" s="6"/>
      <c r="AX178" s="6"/>
      <c r="AY178" s="6"/>
      <c r="AZ178" s="1" t="s">
        <v>42</v>
      </c>
      <c r="BA178" s="1" t="s">
        <v>39</v>
      </c>
      <c r="BB178" s="6"/>
      <c r="BC178" s="6"/>
      <c r="BD178" s="1" t="s">
        <v>42</v>
      </c>
      <c r="BE178" s="1" t="s">
        <v>33</v>
      </c>
      <c r="BF178" s="6"/>
      <c r="BG178" s="6"/>
      <c r="BH178" s="1" t="s">
        <v>42</v>
      </c>
      <c r="BI178" s="1" t="s">
        <v>39</v>
      </c>
      <c r="BJ178" s="6"/>
      <c r="BK178" s="11"/>
      <c r="BL178" s="1" t="s">
        <v>43</v>
      </c>
      <c r="BM178" s="1" t="s">
        <v>44</v>
      </c>
      <c r="BN178" s="6"/>
      <c r="BO178" s="6"/>
      <c r="BP178" s="1" t="s">
        <v>45</v>
      </c>
      <c r="BQ178" s="1" t="s">
        <v>44</v>
      </c>
      <c r="BR178" s="6"/>
      <c r="BS178" s="6"/>
      <c r="BT178" s="1" t="s">
        <v>46</v>
      </c>
      <c r="BU178" s="1" t="s">
        <v>47</v>
      </c>
      <c r="BV178" s="6"/>
      <c r="BW178" s="6"/>
      <c r="BX178" s="1" t="s">
        <v>46</v>
      </c>
      <c r="BY178" s="1" t="s">
        <v>41</v>
      </c>
      <c r="BZ178" s="6"/>
      <c r="CA178" s="6"/>
      <c r="CB178" s="1" t="s">
        <v>46</v>
      </c>
      <c r="CC178" s="1" t="s">
        <v>48</v>
      </c>
      <c r="CD178" s="6"/>
      <c r="CE178" s="6"/>
      <c r="CF178" s="1" t="s">
        <v>46</v>
      </c>
      <c r="CG178" s="1" t="s">
        <v>48</v>
      </c>
      <c r="CH178" s="6"/>
      <c r="CI178" s="6"/>
      <c r="CJ178" s="1" t="s">
        <v>46</v>
      </c>
      <c r="CK178" s="1" t="s">
        <v>39</v>
      </c>
      <c r="CL178" s="6"/>
      <c r="CM178" s="6"/>
      <c r="CN178" s="1" t="s">
        <v>49</v>
      </c>
      <c r="CO178" s="1" t="s">
        <v>39</v>
      </c>
      <c r="CP178" s="6"/>
      <c r="CQ178" s="6"/>
      <c r="CR178" s="1" t="s">
        <v>50</v>
      </c>
      <c r="CS178" s="1" t="s">
        <v>51</v>
      </c>
      <c r="CT178" s="6"/>
      <c r="CU178" s="6"/>
      <c r="CV178" s="1" t="s">
        <v>50</v>
      </c>
      <c r="CW178" s="1" t="s">
        <v>39</v>
      </c>
      <c r="CX178" s="6"/>
      <c r="CY178" s="6"/>
      <c r="CZ178" s="1" t="s">
        <v>50</v>
      </c>
      <c r="DA178" s="1" t="s">
        <v>39</v>
      </c>
      <c r="DB178" s="6"/>
      <c r="DC178" s="6"/>
      <c r="DD178" s="1" t="s">
        <v>59</v>
      </c>
      <c r="DE178" s="1" t="s">
        <v>60</v>
      </c>
      <c r="DF178" s="6"/>
      <c r="DG178" s="6"/>
      <c r="DH178" s="1" t="s">
        <v>52</v>
      </c>
      <c r="DI178" s="1" t="s">
        <v>53</v>
      </c>
      <c r="DJ178" s="6"/>
      <c r="DK178" s="6"/>
      <c r="DL178" s="1" t="s">
        <v>31</v>
      </c>
      <c r="DM178" s="11"/>
    </row>
    <row r="179" spans="1:118" s="12" customFormat="1" ht="15.75" customHeight="1" x14ac:dyDescent="0.25">
      <c r="A179" s="6">
        <v>178</v>
      </c>
      <c r="B179" s="6">
        <v>3</v>
      </c>
      <c r="C179" s="9" t="s">
        <v>191</v>
      </c>
      <c r="D179" s="8" t="s">
        <v>373</v>
      </c>
      <c r="E179" s="6">
        <v>858.76300000000003</v>
      </c>
      <c r="F179" s="6">
        <v>42.972000000000001</v>
      </c>
      <c r="G179" s="6">
        <v>790.77200000000005</v>
      </c>
      <c r="H179" s="10">
        <v>338.0016</v>
      </c>
      <c r="I179" s="3">
        <f t="shared" si="7"/>
        <v>1128.7736</v>
      </c>
      <c r="J179" s="3">
        <f t="shared" si="6"/>
        <v>0</v>
      </c>
      <c r="K179" s="3">
        <f t="shared" si="8"/>
        <v>1128.7736</v>
      </c>
      <c r="L179" s="1" t="s">
        <v>28</v>
      </c>
      <c r="M179" s="1" t="s">
        <v>29</v>
      </c>
      <c r="N179" s="6"/>
      <c r="O179" s="6"/>
      <c r="P179" s="1" t="s">
        <v>30</v>
      </c>
      <c r="Q179" s="1" t="s">
        <v>34</v>
      </c>
      <c r="R179" s="6"/>
      <c r="S179" s="6"/>
      <c r="T179" s="1" t="s">
        <v>30</v>
      </c>
      <c r="U179" s="1" t="s">
        <v>32</v>
      </c>
      <c r="V179" s="6"/>
      <c r="W179" s="6"/>
      <c r="X179" s="6" t="s">
        <v>30</v>
      </c>
      <c r="Y179" s="6" t="s">
        <v>33</v>
      </c>
      <c r="Z179" s="6"/>
      <c r="AA179" s="6"/>
      <c r="AB179" s="1" t="s">
        <v>30</v>
      </c>
      <c r="AC179" s="1" t="s">
        <v>34</v>
      </c>
      <c r="AD179" s="6"/>
      <c r="AE179" s="6"/>
      <c r="AF179" s="1" t="s">
        <v>35</v>
      </c>
      <c r="AG179" s="1" t="s">
        <v>29</v>
      </c>
      <c r="AH179" s="6"/>
      <c r="AI179" s="6"/>
      <c r="AJ179" s="1" t="s">
        <v>36</v>
      </c>
      <c r="AK179" s="1" t="s">
        <v>37</v>
      </c>
      <c r="AL179" s="6"/>
      <c r="AM179" s="6"/>
      <c r="AN179" s="1" t="s">
        <v>38</v>
      </c>
      <c r="AO179" s="1" t="s">
        <v>39</v>
      </c>
      <c r="AP179" s="6"/>
      <c r="AQ179" s="6"/>
      <c r="AR179" s="1" t="s">
        <v>40</v>
      </c>
      <c r="AS179" s="1" t="s">
        <v>41</v>
      </c>
      <c r="AT179" s="6"/>
      <c r="AU179" s="6"/>
      <c r="AV179" s="6"/>
      <c r="AW179" s="6"/>
      <c r="AX179" s="6"/>
      <c r="AY179" s="6"/>
      <c r="AZ179" s="1" t="s">
        <v>42</v>
      </c>
      <c r="BA179" s="1" t="s">
        <v>39</v>
      </c>
      <c r="BB179" s="6"/>
      <c r="BC179" s="6"/>
      <c r="BD179" s="1" t="s">
        <v>42</v>
      </c>
      <c r="BE179" s="1" t="s">
        <v>33</v>
      </c>
      <c r="BF179" s="6"/>
      <c r="BG179" s="6"/>
      <c r="BH179" s="1" t="s">
        <v>42</v>
      </c>
      <c r="BI179" s="1" t="s">
        <v>39</v>
      </c>
      <c r="BJ179" s="6"/>
      <c r="BK179" s="11"/>
      <c r="BL179" s="1" t="s">
        <v>43</v>
      </c>
      <c r="BM179" s="1" t="s">
        <v>44</v>
      </c>
      <c r="BN179" s="6"/>
      <c r="BO179" s="6"/>
      <c r="BP179" s="1" t="s">
        <v>45</v>
      </c>
      <c r="BQ179" s="1" t="s">
        <v>44</v>
      </c>
      <c r="BR179" s="6"/>
      <c r="BS179" s="6"/>
      <c r="BT179" s="1" t="s">
        <v>46</v>
      </c>
      <c r="BU179" s="1" t="s">
        <v>47</v>
      </c>
      <c r="BV179" s="6"/>
      <c r="BW179" s="6"/>
      <c r="BX179" s="1" t="s">
        <v>46</v>
      </c>
      <c r="BY179" s="1" t="s">
        <v>41</v>
      </c>
      <c r="BZ179" s="6"/>
      <c r="CA179" s="6"/>
      <c r="CB179" s="1" t="s">
        <v>46</v>
      </c>
      <c r="CC179" s="1" t="s">
        <v>48</v>
      </c>
      <c r="CD179" s="6"/>
      <c r="CE179" s="6"/>
      <c r="CF179" s="1" t="s">
        <v>46</v>
      </c>
      <c r="CG179" s="1" t="s">
        <v>48</v>
      </c>
      <c r="CH179" s="6"/>
      <c r="CI179" s="6"/>
      <c r="CJ179" s="1" t="s">
        <v>46</v>
      </c>
      <c r="CK179" s="1" t="s">
        <v>39</v>
      </c>
      <c r="CL179" s="6"/>
      <c r="CM179" s="6"/>
      <c r="CN179" s="1" t="s">
        <v>49</v>
      </c>
      <c r="CO179" s="1" t="s">
        <v>39</v>
      </c>
      <c r="CP179" s="6"/>
      <c r="CQ179" s="6"/>
      <c r="CR179" s="1" t="s">
        <v>50</v>
      </c>
      <c r="CS179" s="1" t="s">
        <v>51</v>
      </c>
      <c r="CT179" s="6"/>
      <c r="CU179" s="6"/>
      <c r="CV179" s="1" t="s">
        <v>50</v>
      </c>
      <c r="CW179" s="1" t="s">
        <v>39</v>
      </c>
      <c r="CX179" s="6"/>
      <c r="CY179" s="6"/>
      <c r="CZ179" s="1" t="s">
        <v>50</v>
      </c>
      <c r="DA179" s="1" t="s">
        <v>39</v>
      </c>
      <c r="DB179" s="6"/>
      <c r="DC179" s="6"/>
      <c r="DD179" s="1" t="s">
        <v>59</v>
      </c>
      <c r="DE179" s="1" t="s">
        <v>60</v>
      </c>
      <c r="DF179" s="6"/>
      <c r="DG179" s="6"/>
      <c r="DH179" s="1" t="s">
        <v>52</v>
      </c>
      <c r="DI179" s="1" t="s">
        <v>53</v>
      </c>
      <c r="DJ179" s="6"/>
      <c r="DK179" s="6"/>
      <c r="DL179" s="1" t="s">
        <v>31</v>
      </c>
      <c r="DM179" s="11"/>
    </row>
    <row r="180" spans="1:118" s="12" customFormat="1" ht="15.75" customHeight="1" x14ac:dyDescent="0.25">
      <c r="A180" s="6">
        <v>179</v>
      </c>
      <c r="B180" s="6">
        <v>3</v>
      </c>
      <c r="C180" s="9" t="s">
        <v>192</v>
      </c>
      <c r="D180" s="8" t="s">
        <v>373</v>
      </c>
      <c r="E180" s="6">
        <v>576.70699999999999</v>
      </c>
      <c r="F180" s="6">
        <v>72.686000000000007</v>
      </c>
      <c r="G180" s="6">
        <v>419.63600000000002</v>
      </c>
      <c r="H180" s="10">
        <v>330.70943999999997</v>
      </c>
      <c r="I180" s="3">
        <f t="shared" si="7"/>
        <v>750.34544000000005</v>
      </c>
      <c r="J180" s="3">
        <f t="shared" si="6"/>
        <v>0</v>
      </c>
      <c r="K180" s="3">
        <f t="shared" si="8"/>
        <v>750.34544000000005</v>
      </c>
      <c r="L180" s="1" t="s">
        <v>28</v>
      </c>
      <c r="M180" s="1" t="s">
        <v>29</v>
      </c>
      <c r="N180" s="6"/>
      <c r="O180" s="6"/>
      <c r="P180" s="1" t="s">
        <v>30</v>
      </c>
      <c r="Q180" s="1" t="s">
        <v>34</v>
      </c>
      <c r="R180" s="6"/>
      <c r="S180" s="6"/>
      <c r="T180" s="1" t="s">
        <v>30</v>
      </c>
      <c r="U180" s="1" t="s">
        <v>32</v>
      </c>
      <c r="V180" s="6"/>
      <c r="W180" s="6"/>
      <c r="X180" s="6" t="s">
        <v>30</v>
      </c>
      <c r="Y180" s="6" t="s">
        <v>33</v>
      </c>
      <c r="Z180" s="6"/>
      <c r="AA180" s="6"/>
      <c r="AB180" s="1" t="s">
        <v>30</v>
      </c>
      <c r="AC180" s="1" t="s">
        <v>34</v>
      </c>
      <c r="AD180" s="6"/>
      <c r="AE180" s="6"/>
      <c r="AF180" s="1" t="s">
        <v>35</v>
      </c>
      <c r="AG180" s="1" t="s">
        <v>29</v>
      </c>
      <c r="AH180" s="6"/>
      <c r="AI180" s="6"/>
      <c r="AJ180" s="1" t="s">
        <v>36</v>
      </c>
      <c r="AK180" s="1" t="s">
        <v>37</v>
      </c>
      <c r="AL180" s="6"/>
      <c r="AM180" s="6"/>
      <c r="AN180" s="1" t="s">
        <v>38</v>
      </c>
      <c r="AO180" s="1" t="s">
        <v>39</v>
      </c>
      <c r="AP180" s="6"/>
      <c r="AQ180" s="6"/>
      <c r="AR180" s="1" t="s">
        <v>40</v>
      </c>
      <c r="AS180" s="1" t="s">
        <v>41</v>
      </c>
      <c r="AT180" s="6"/>
      <c r="AU180" s="6"/>
      <c r="AV180" s="6"/>
      <c r="AW180" s="6"/>
      <c r="AX180" s="6"/>
      <c r="AY180" s="6"/>
      <c r="AZ180" s="1" t="s">
        <v>42</v>
      </c>
      <c r="BA180" s="1" t="s">
        <v>39</v>
      </c>
      <c r="BB180" s="6"/>
      <c r="BC180" s="6"/>
      <c r="BD180" s="1" t="s">
        <v>42</v>
      </c>
      <c r="BE180" s="1" t="s">
        <v>33</v>
      </c>
      <c r="BF180" s="6"/>
      <c r="BG180" s="6"/>
      <c r="BH180" s="1" t="s">
        <v>42</v>
      </c>
      <c r="BI180" s="1" t="s">
        <v>39</v>
      </c>
      <c r="BJ180" s="6"/>
      <c r="BK180" s="11"/>
      <c r="BL180" s="1" t="s">
        <v>43</v>
      </c>
      <c r="BM180" s="1" t="s">
        <v>44</v>
      </c>
      <c r="BN180" s="6"/>
      <c r="BO180" s="6"/>
      <c r="BP180" s="1" t="s">
        <v>45</v>
      </c>
      <c r="BQ180" s="1" t="s">
        <v>44</v>
      </c>
      <c r="BR180" s="6"/>
      <c r="BS180" s="6"/>
      <c r="BT180" s="1" t="s">
        <v>46</v>
      </c>
      <c r="BU180" s="1" t="s">
        <v>47</v>
      </c>
      <c r="BV180" s="6"/>
      <c r="BW180" s="6"/>
      <c r="BX180" s="1" t="s">
        <v>46</v>
      </c>
      <c r="BY180" s="1" t="s">
        <v>41</v>
      </c>
      <c r="BZ180" s="6"/>
      <c r="CA180" s="6"/>
      <c r="CB180" s="1" t="s">
        <v>46</v>
      </c>
      <c r="CC180" s="1" t="s">
        <v>48</v>
      </c>
      <c r="CD180" s="6"/>
      <c r="CE180" s="6"/>
      <c r="CF180" s="1" t="s">
        <v>46</v>
      </c>
      <c r="CG180" s="1" t="s">
        <v>48</v>
      </c>
      <c r="CH180" s="6"/>
      <c r="CI180" s="6"/>
      <c r="CJ180" s="1" t="s">
        <v>46</v>
      </c>
      <c r="CK180" s="1" t="s">
        <v>39</v>
      </c>
      <c r="CL180" s="6"/>
      <c r="CM180" s="6"/>
      <c r="CN180" s="1" t="s">
        <v>49</v>
      </c>
      <c r="CO180" s="1" t="s">
        <v>39</v>
      </c>
      <c r="CP180" s="6"/>
      <c r="CQ180" s="6"/>
      <c r="CR180" s="1" t="s">
        <v>50</v>
      </c>
      <c r="CS180" s="1" t="s">
        <v>51</v>
      </c>
      <c r="CT180" s="6"/>
      <c r="CU180" s="6"/>
      <c r="CV180" s="1" t="s">
        <v>50</v>
      </c>
      <c r="CW180" s="1" t="s">
        <v>39</v>
      </c>
      <c r="CX180" s="6"/>
      <c r="CY180" s="6"/>
      <c r="CZ180" s="1" t="s">
        <v>50</v>
      </c>
      <c r="DA180" s="1" t="s">
        <v>39</v>
      </c>
      <c r="DB180" s="6"/>
      <c r="DC180" s="6"/>
      <c r="DD180" s="1" t="s">
        <v>59</v>
      </c>
      <c r="DE180" s="1" t="s">
        <v>60</v>
      </c>
      <c r="DF180" s="6"/>
      <c r="DG180" s="6"/>
      <c r="DH180" s="1" t="s">
        <v>52</v>
      </c>
      <c r="DI180" s="1" t="s">
        <v>53</v>
      </c>
      <c r="DJ180" s="6"/>
      <c r="DK180" s="6"/>
      <c r="DL180" s="1" t="s">
        <v>31</v>
      </c>
      <c r="DM180" s="11"/>
    </row>
    <row r="181" spans="1:118" s="12" customFormat="1" ht="15.75" customHeight="1" x14ac:dyDescent="0.25">
      <c r="A181" s="6">
        <v>180</v>
      </c>
      <c r="B181" s="6">
        <v>3</v>
      </c>
      <c r="C181" s="9" t="s">
        <v>193</v>
      </c>
      <c r="D181" s="8" t="s">
        <v>373</v>
      </c>
      <c r="E181" s="6">
        <v>1059.0340000000001</v>
      </c>
      <c r="F181" s="6">
        <v>464.67700000000002</v>
      </c>
      <c r="G181" s="6">
        <v>383.19</v>
      </c>
      <c r="H181" s="10">
        <v>351.80099999999999</v>
      </c>
      <c r="I181" s="3">
        <f t="shared" si="7"/>
        <v>734.99099999999999</v>
      </c>
      <c r="J181" s="3">
        <f t="shared" si="6"/>
        <v>0</v>
      </c>
      <c r="K181" s="3">
        <f t="shared" si="8"/>
        <v>734.99099999999999</v>
      </c>
      <c r="L181" s="1" t="s">
        <v>28</v>
      </c>
      <c r="M181" s="1" t="s">
        <v>29</v>
      </c>
      <c r="N181" s="6"/>
      <c r="O181" s="6"/>
      <c r="P181" s="1" t="s">
        <v>30</v>
      </c>
      <c r="Q181" s="1" t="s">
        <v>34</v>
      </c>
      <c r="R181" s="6"/>
      <c r="S181" s="6"/>
      <c r="T181" s="1" t="s">
        <v>30</v>
      </c>
      <c r="U181" s="1" t="s">
        <v>32</v>
      </c>
      <c r="V181" s="6"/>
      <c r="W181" s="6"/>
      <c r="X181" s="6" t="s">
        <v>30</v>
      </c>
      <c r="Y181" s="6" t="s">
        <v>33</v>
      </c>
      <c r="Z181" s="6"/>
      <c r="AA181" s="6"/>
      <c r="AB181" s="1" t="s">
        <v>30</v>
      </c>
      <c r="AC181" s="1" t="s">
        <v>34</v>
      </c>
      <c r="AD181" s="6"/>
      <c r="AE181" s="6"/>
      <c r="AF181" s="1" t="s">
        <v>35</v>
      </c>
      <c r="AG181" s="1" t="s">
        <v>29</v>
      </c>
      <c r="AH181" s="6"/>
      <c r="AI181" s="6"/>
      <c r="AJ181" s="1" t="s">
        <v>36</v>
      </c>
      <c r="AK181" s="1" t="s">
        <v>37</v>
      </c>
      <c r="AL181" s="6"/>
      <c r="AM181" s="6"/>
      <c r="AN181" s="1" t="s">
        <v>38</v>
      </c>
      <c r="AO181" s="1" t="s">
        <v>39</v>
      </c>
      <c r="AP181" s="6"/>
      <c r="AQ181" s="6"/>
      <c r="AR181" s="1" t="s">
        <v>40</v>
      </c>
      <c r="AS181" s="1" t="s">
        <v>41</v>
      </c>
      <c r="AT181" s="6"/>
      <c r="AU181" s="6"/>
      <c r="AV181" s="6"/>
      <c r="AW181" s="6"/>
      <c r="AX181" s="6"/>
      <c r="AY181" s="6"/>
      <c r="AZ181" s="1" t="s">
        <v>42</v>
      </c>
      <c r="BA181" s="1" t="s">
        <v>39</v>
      </c>
      <c r="BB181" s="6"/>
      <c r="BC181" s="6"/>
      <c r="BD181" s="1" t="s">
        <v>42</v>
      </c>
      <c r="BE181" s="1" t="s">
        <v>33</v>
      </c>
      <c r="BF181" s="6"/>
      <c r="BG181" s="6"/>
      <c r="BH181" s="1" t="s">
        <v>42</v>
      </c>
      <c r="BI181" s="1" t="s">
        <v>39</v>
      </c>
      <c r="BJ181" s="6"/>
      <c r="BK181" s="11"/>
      <c r="BL181" s="1" t="s">
        <v>43</v>
      </c>
      <c r="BM181" s="1" t="s">
        <v>44</v>
      </c>
      <c r="BN181" s="6"/>
      <c r="BO181" s="6"/>
      <c r="BP181" s="1" t="s">
        <v>45</v>
      </c>
      <c r="BQ181" s="1" t="s">
        <v>44</v>
      </c>
      <c r="BR181" s="6"/>
      <c r="BS181" s="6"/>
      <c r="BT181" s="1" t="s">
        <v>46</v>
      </c>
      <c r="BU181" s="1" t="s">
        <v>47</v>
      </c>
      <c r="BV181" s="6"/>
      <c r="BW181" s="6"/>
      <c r="BX181" s="1" t="s">
        <v>46</v>
      </c>
      <c r="BY181" s="1" t="s">
        <v>41</v>
      </c>
      <c r="BZ181" s="6"/>
      <c r="CA181" s="6"/>
      <c r="CB181" s="1" t="s">
        <v>46</v>
      </c>
      <c r="CC181" s="1" t="s">
        <v>48</v>
      </c>
      <c r="CD181" s="6"/>
      <c r="CE181" s="6"/>
      <c r="CF181" s="1" t="s">
        <v>46</v>
      </c>
      <c r="CG181" s="1" t="s">
        <v>48</v>
      </c>
      <c r="CH181" s="6"/>
      <c r="CI181" s="6"/>
      <c r="CJ181" s="1" t="s">
        <v>46</v>
      </c>
      <c r="CK181" s="1" t="s">
        <v>39</v>
      </c>
      <c r="CL181" s="6"/>
      <c r="CM181" s="6"/>
      <c r="CN181" s="1" t="s">
        <v>49</v>
      </c>
      <c r="CO181" s="1" t="s">
        <v>39</v>
      </c>
      <c r="CP181" s="6"/>
      <c r="CQ181" s="6"/>
      <c r="CR181" s="1" t="s">
        <v>50</v>
      </c>
      <c r="CS181" s="1" t="s">
        <v>51</v>
      </c>
      <c r="CT181" s="6"/>
      <c r="CU181" s="6"/>
      <c r="CV181" s="1" t="s">
        <v>50</v>
      </c>
      <c r="CW181" s="1" t="s">
        <v>39</v>
      </c>
      <c r="CX181" s="6"/>
      <c r="CY181" s="6"/>
      <c r="CZ181" s="1" t="s">
        <v>50</v>
      </c>
      <c r="DA181" s="1" t="s">
        <v>39</v>
      </c>
      <c r="DB181" s="6"/>
      <c r="DC181" s="6"/>
      <c r="DD181" s="1" t="s">
        <v>59</v>
      </c>
      <c r="DE181" s="1" t="s">
        <v>60</v>
      </c>
      <c r="DF181" s="6"/>
      <c r="DG181" s="6"/>
      <c r="DH181" s="1" t="s">
        <v>52</v>
      </c>
      <c r="DI181" s="1" t="s">
        <v>53</v>
      </c>
      <c r="DJ181" s="6"/>
      <c r="DK181" s="6"/>
      <c r="DL181" s="1" t="s">
        <v>31</v>
      </c>
      <c r="DM181" s="11"/>
    </row>
    <row r="182" spans="1:118" s="42" customFormat="1" ht="15.75" customHeight="1" x14ac:dyDescent="0.25">
      <c r="A182" s="35">
        <v>181</v>
      </c>
      <c r="B182" s="35">
        <v>3</v>
      </c>
      <c r="C182" s="36" t="s">
        <v>194</v>
      </c>
      <c r="D182" s="37" t="s">
        <v>373</v>
      </c>
      <c r="E182" s="35">
        <v>1570.2840000000001</v>
      </c>
      <c r="F182" s="35">
        <v>25.298999999999999</v>
      </c>
      <c r="G182" s="35">
        <v>1065.3789999999999</v>
      </c>
      <c r="H182" s="38">
        <v>424.46411999999998</v>
      </c>
      <c r="I182" s="39">
        <f t="shared" si="7"/>
        <v>1489.84312</v>
      </c>
      <c r="J182" s="39">
        <f t="shared" si="6"/>
        <v>2.4140000000000001</v>
      </c>
      <c r="K182" s="39">
        <f t="shared" si="8"/>
        <v>1487.42912</v>
      </c>
      <c r="L182" s="40" t="s">
        <v>28</v>
      </c>
      <c r="M182" s="40" t="s">
        <v>29</v>
      </c>
      <c r="N182" s="35"/>
      <c r="O182" s="35"/>
      <c r="P182" s="40" t="s">
        <v>30</v>
      </c>
      <c r="Q182" s="40" t="s">
        <v>34</v>
      </c>
      <c r="R182" s="35"/>
      <c r="S182" s="35"/>
      <c r="T182" s="40" t="s">
        <v>30</v>
      </c>
      <c r="U182" s="40" t="s">
        <v>32</v>
      </c>
      <c r="V182" s="35"/>
      <c r="W182" s="35"/>
      <c r="X182" s="35" t="s">
        <v>30</v>
      </c>
      <c r="Y182" s="35" t="s">
        <v>33</v>
      </c>
      <c r="Z182" s="35"/>
      <c r="AA182" s="35"/>
      <c r="AB182" s="40" t="s">
        <v>30</v>
      </c>
      <c r="AC182" s="40" t="s">
        <v>34</v>
      </c>
      <c r="AD182" s="35"/>
      <c r="AE182" s="35"/>
      <c r="AF182" s="40" t="s">
        <v>35</v>
      </c>
      <c r="AG182" s="40" t="s">
        <v>29</v>
      </c>
      <c r="AH182" s="35"/>
      <c r="AI182" s="35"/>
      <c r="AJ182" s="40" t="s">
        <v>36</v>
      </c>
      <c r="AK182" s="40" t="s">
        <v>37</v>
      </c>
      <c r="AL182" s="35"/>
      <c r="AM182" s="35"/>
      <c r="AN182" s="40" t="s">
        <v>38</v>
      </c>
      <c r="AO182" s="40" t="s">
        <v>39</v>
      </c>
      <c r="AP182" s="35"/>
      <c r="AQ182" s="35"/>
      <c r="AR182" s="40" t="s">
        <v>40</v>
      </c>
      <c r="AS182" s="40" t="s">
        <v>41</v>
      </c>
      <c r="AT182" s="35"/>
      <c r="AU182" s="35"/>
      <c r="AV182" s="35"/>
      <c r="AW182" s="35"/>
      <c r="AX182" s="35"/>
      <c r="AY182" s="35"/>
      <c r="AZ182" s="40" t="s">
        <v>42</v>
      </c>
      <c r="BA182" s="40" t="s">
        <v>39</v>
      </c>
      <c r="BB182" s="35"/>
      <c r="BC182" s="35"/>
      <c r="BD182" s="40" t="s">
        <v>42</v>
      </c>
      <c r="BE182" s="40" t="s">
        <v>33</v>
      </c>
      <c r="BF182" s="35"/>
      <c r="BG182" s="35"/>
      <c r="BH182" s="40" t="s">
        <v>42</v>
      </c>
      <c r="BI182" s="40" t="s">
        <v>39</v>
      </c>
      <c r="BJ182" s="35"/>
      <c r="BK182" s="41"/>
      <c r="BL182" s="40" t="s">
        <v>43</v>
      </c>
      <c r="BM182" s="40" t="s">
        <v>44</v>
      </c>
      <c r="BN182" s="35"/>
      <c r="BO182" s="35"/>
      <c r="BP182" s="40" t="s">
        <v>45</v>
      </c>
      <c r="BQ182" s="40" t="s">
        <v>44</v>
      </c>
      <c r="BR182" s="35"/>
      <c r="BS182" s="35"/>
      <c r="BT182" s="40" t="s">
        <v>46</v>
      </c>
      <c r="BU182" s="40" t="s">
        <v>47</v>
      </c>
      <c r="BV182" s="35"/>
      <c r="BW182" s="35"/>
      <c r="BX182" s="40" t="s">
        <v>46</v>
      </c>
      <c r="BY182" s="40" t="s">
        <v>41</v>
      </c>
      <c r="BZ182" s="35"/>
      <c r="CA182" s="35"/>
      <c r="CB182" s="40" t="s">
        <v>46</v>
      </c>
      <c r="CC182" s="40" t="s">
        <v>48</v>
      </c>
      <c r="CD182" s="35"/>
      <c r="CE182" s="35"/>
      <c r="CF182" s="40" t="s">
        <v>46</v>
      </c>
      <c r="CG182" s="40" t="s">
        <v>48</v>
      </c>
      <c r="CH182" s="35"/>
      <c r="CI182" s="35"/>
      <c r="CJ182" s="40" t="s">
        <v>46</v>
      </c>
      <c r="CK182" s="40" t="s">
        <v>39</v>
      </c>
      <c r="CL182" s="35"/>
      <c r="CM182" s="35"/>
      <c r="CN182" s="40" t="s">
        <v>49</v>
      </c>
      <c r="CO182" s="40" t="s">
        <v>39</v>
      </c>
      <c r="CP182" s="35"/>
      <c r="CQ182" s="35"/>
      <c r="CR182" s="40" t="s">
        <v>50</v>
      </c>
      <c r="CS182" s="40" t="s">
        <v>51</v>
      </c>
      <c r="CT182" s="35">
        <v>8.9999999999999993E-3</v>
      </c>
      <c r="CU182" s="35">
        <v>1.528</v>
      </c>
      <c r="CV182" s="40" t="s">
        <v>50</v>
      </c>
      <c r="CW182" s="40" t="s">
        <v>39</v>
      </c>
      <c r="CX182" s="35">
        <v>2</v>
      </c>
      <c r="CY182" s="35">
        <v>0.88600000000000001</v>
      </c>
      <c r="CZ182" s="40" t="s">
        <v>50</v>
      </c>
      <c r="DA182" s="40" t="s">
        <v>39</v>
      </c>
      <c r="DB182" s="35"/>
      <c r="DC182" s="35"/>
      <c r="DD182" s="40" t="s">
        <v>59</v>
      </c>
      <c r="DE182" s="40" t="s">
        <v>60</v>
      </c>
      <c r="DF182" s="35"/>
      <c r="DG182" s="35"/>
      <c r="DH182" s="40" t="s">
        <v>52</v>
      </c>
      <c r="DI182" s="40" t="s">
        <v>53</v>
      </c>
      <c r="DJ182" s="35"/>
      <c r="DK182" s="35"/>
      <c r="DL182" s="40" t="s">
        <v>31</v>
      </c>
      <c r="DM182" s="41"/>
    </row>
    <row r="183" spans="1:118" s="12" customFormat="1" ht="15.75" customHeight="1" x14ac:dyDescent="0.25">
      <c r="A183" s="6">
        <v>182</v>
      </c>
      <c r="B183" s="6">
        <v>3</v>
      </c>
      <c r="C183" s="9" t="s">
        <v>423</v>
      </c>
      <c r="D183" s="8" t="s">
        <v>373</v>
      </c>
      <c r="E183" s="6">
        <v>0</v>
      </c>
      <c r="F183" s="6">
        <v>0</v>
      </c>
      <c r="G183" s="6">
        <v>0</v>
      </c>
      <c r="H183" s="10">
        <v>453.36500000000001</v>
      </c>
      <c r="I183" s="3">
        <f t="shared" si="7"/>
        <v>453.36500000000001</v>
      </c>
      <c r="J183" s="3">
        <f t="shared" si="6"/>
        <v>0</v>
      </c>
      <c r="K183" s="3">
        <f t="shared" si="8"/>
        <v>453.36500000000001</v>
      </c>
      <c r="L183" s="1" t="s">
        <v>28</v>
      </c>
      <c r="M183" s="1" t="s">
        <v>29</v>
      </c>
      <c r="N183" s="6"/>
      <c r="O183" s="6"/>
      <c r="P183" s="1" t="s">
        <v>30</v>
      </c>
      <c r="Q183" s="1" t="s">
        <v>34</v>
      </c>
      <c r="R183" s="6"/>
      <c r="S183" s="6"/>
      <c r="T183" s="1" t="s">
        <v>30</v>
      </c>
      <c r="U183" s="1" t="s">
        <v>32</v>
      </c>
      <c r="V183" s="6"/>
      <c r="W183" s="6"/>
      <c r="X183" s="6" t="s">
        <v>30</v>
      </c>
      <c r="Y183" s="6" t="s">
        <v>33</v>
      </c>
      <c r="Z183" s="6"/>
      <c r="AA183" s="6"/>
      <c r="AB183" s="1" t="s">
        <v>30</v>
      </c>
      <c r="AC183" s="1" t="s">
        <v>34</v>
      </c>
      <c r="AD183" s="6"/>
      <c r="AE183" s="6"/>
      <c r="AF183" s="1" t="s">
        <v>35</v>
      </c>
      <c r="AG183" s="1" t="s">
        <v>29</v>
      </c>
      <c r="AH183" s="6"/>
      <c r="AI183" s="6"/>
      <c r="AJ183" s="1" t="s">
        <v>36</v>
      </c>
      <c r="AK183" s="1" t="s">
        <v>37</v>
      </c>
      <c r="AL183" s="6"/>
      <c r="AM183" s="6"/>
      <c r="AN183" s="1" t="s">
        <v>38</v>
      </c>
      <c r="AO183" s="1" t="s">
        <v>39</v>
      </c>
      <c r="AP183" s="6"/>
      <c r="AQ183" s="6"/>
      <c r="AR183" s="1" t="s">
        <v>40</v>
      </c>
      <c r="AS183" s="1" t="s">
        <v>41</v>
      </c>
      <c r="AT183" s="6"/>
      <c r="AU183" s="6"/>
      <c r="AV183" s="6"/>
      <c r="AW183" s="6"/>
      <c r="AX183" s="6"/>
      <c r="AY183" s="6"/>
      <c r="AZ183" s="1" t="s">
        <v>42</v>
      </c>
      <c r="BA183" s="1" t="s">
        <v>39</v>
      </c>
      <c r="BB183" s="6"/>
      <c r="BC183" s="6"/>
      <c r="BD183" s="1" t="s">
        <v>42</v>
      </c>
      <c r="BE183" s="1" t="s">
        <v>33</v>
      </c>
      <c r="BF183" s="6"/>
      <c r="BG183" s="6"/>
      <c r="BH183" s="1" t="s">
        <v>42</v>
      </c>
      <c r="BI183" s="1" t="s">
        <v>39</v>
      </c>
      <c r="BJ183" s="6"/>
      <c r="BK183" s="11"/>
      <c r="BL183" s="1" t="s">
        <v>43</v>
      </c>
      <c r="BM183" s="1" t="s">
        <v>44</v>
      </c>
      <c r="BN183" s="6"/>
      <c r="BO183" s="6"/>
      <c r="BP183" s="1" t="s">
        <v>45</v>
      </c>
      <c r="BQ183" s="1" t="s">
        <v>44</v>
      </c>
      <c r="BR183" s="6"/>
      <c r="BS183" s="6"/>
      <c r="BT183" s="1" t="s">
        <v>46</v>
      </c>
      <c r="BU183" s="1" t="s">
        <v>47</v>
      </c>
      <c r="BV183" s="6"/>
      <c r="BW183" s="6"/>
      <c r="BX183" s="1" t="s">
        <v>46</v>
      </c>
      <c r="BY183" s="1" t="s">
        <v>41</v>
      </c>
      <c r="BZ183" s="6"/>
      <c r="CA183" s="6"/>
      <c r="CB183" s="1" t="s">
        <v>46</v>
      </c>
      <c r="CC183" s="1" t="s">
        <v>48</v>
      </c>
      <c r="CD183" s="6"/>
      <c r="CE183" s="6"/>
      <c r="CF183" s="1" t="s">
        <v>46</v>
      </c>
      <c r="CG183" s="1" t="s">
        <v>48</v>
      </c>
      <c r="CH183" s="6"/>
      <c r="CI183" s="6"/>
      <c r="CJ183" s="1" t="s">
        <v>46</v>
      </c>
      <c r="CK183" s="1" t="s">
        <v>39</v>
      </c>
      <c r="CL183" s="6"/>
      <c r="CM183" s="6"/>
      <c r="CN183" s="1" t="s">
        <v>49</v>
      </c>
      <c r="CO183" s="1" t="s">
        <v>39</v>
      </c>
      <c r="CP183" s="6"/>
      <c r="CQ183" s="6"/>
      <c r="CR183" s="1" t="s">
        <v>50</v>
      </c>
      <c r="CS183" s="1" t="s">
        <v>51</v>
      </c>
      <c r="CT183" s="6"/>
      <c r="CU183" s="6"/>
      <c r="CV183" s="1" t="s">
        <v>50</v>
      </c>
      <c r="CW183" s="1" t="s">
        <v>39</v>
      </c>
      <c r="CX183" s="6"/>
      <c r="CY183" s="6"/>
      <c r="CZ183" s="1" t="s">
        <v>50</v>
      </c>
      <c r="DA183" s="1" t="s">
        <v>39</v>
      </c>
      <c r="DB183" s="6"/>
      <c r="DC183" s="6"/>
      <c r="DD183" s="1" t="s">
        <v>59</v>
      </c>
      <c r="DE183" s="1" t="s">
        <v>60</v>
      </c>
      <c r="DF183" s="6"/>
      <c r="DG183" s="6"/>
      <c r="DH183" s="1" t="s">
        <v>52</v>
      </c>
      <c r="DI183" s="1" t="s">
        <v>53</v>
      </c>
      <c r="DJ183" s="6"/>
      <c r="DK183" s="6"/>
      <c r="DL183" s="1" t="s">
        <v>31</v>
      </c>
      <c r="DM183" s="11"/>
    </row>
    <row r="184" spans="1:118" s="42" customFormat="1" ht="15.75" customHeight="1" x14ac:dyDescent="0.25">
      <c r="A184" s="35">
        <v>183</v>
      </c>
      <c r="B184" s="35">
        <v>1</v>
      </c>
      <c r="C184" s="36" t="s">
        <v>424</v>
      </c>
      <c r="D184" s="37" t="s">
        <v>373</v>
      </c>
      <c r="E184" s="35">
        <v>6.5640000000000001</v>
      </c>
      <c r="F184" s="35">
        <v>9.1219999999999999</v>
      </c>
      <c r="G184" s="35">
        <v>-2.5579999999999998</v>
      </c>
      <c r="H184" s="38">
        <v>65.337479999999999</v>
      </c>
      <c r="I184" s="39">
        <f t="shared" si="7"/>
        <v>62.77948</v>
      </c>
      <c r="J184" s="39">
        <f t="shared" si="6"/>
        <v>1.171</v>
      </c>
      <c r="K184" s="39">
        <f t="shared" si="8"/>
        <v>61.60848</v>
      </c>
      <c r="L184" s="40" t="s">
        <v>28</v>
      </c>
      <c r="M184" s="40" t="s">
        <v>29</v>
      </c>
      <c r="N184" s="35"/>
      <c r="O184" s="35"/>
      <c r="P184" s="40" t="s">
        <v>30</v>
      </c>
      <c r="Q184" s="40" t="s">
        <v>34</v>
      </c>
      <c r="R184" s="35"/>
      <c r="S184" s="35"/>
      <c r="T184" s="40" t="s">
        <v>30</v>
      </c>
      <c r="U184" s="40" t="s">
        <v>32</v>
      </c>
      <c r="V184" s="35"/>
      <c r="W184" s="35"/>
      <c r="X184" s="35" t="s">
        <v>30</v>
      </c>
      <c r="Y184" s="35" t="s">
        <v>33</v>
      </c>
      <c r="Z184" s="35"/>
      <c r="AA184" s="35"/>
      <c r="AB184" s="40" t="s">
        <v>30</v>
      </c>
      <c r="AC184" s="40" t="s">
        <v>34</v>
      </c>
      <c r="AD184" s="35"/>
      <c r="AE184" s="35"/>
      <c r="AF184" s="40" t="s">
        <v>35</v>
      </c>
      <c r="AG184" s="40" t="s">
        <v>29</v>
      </c>
      <c r="AH184" s="35"/>
      <c r="AI184" s="35"/>
      <c r="AJ184" s="40" t="s">
        <v>36</v>
      </c>
      <c r="AK184" s="40" t="s">
        <v>37</v>
      </c>
      <c r="AL184" s="35"/>
      <c r="AM184" s="35"/>
      <c r="AN184" s="40" t="s">
        <v>38</v>
      </c>
      <c r="AO184" s="40" t="s">
        <v>39</v>
      </c>
      <c r="AP184" s="35"/>
      <c r="AQ184" s="35"/>
      <c r="AR184" s="40" t="s">
        <v>40</v>
      </c>
      <c r="AS184" s="40" t="s">
        <v>41</v>
      </c>
      <c r="AT184" s="35"/>
      <c r="AU184" s="35"/>
      <c r="AV184" s="35"/>
      <c r="AW184" s="35"/>
      <c r="AX184" s="35"/>
      <c r="AY184" s="35"/>
      <c r="AZ184" s="40" t="s">
        <v>42</v>
      </c>
      <c r="BA184" s="40" t="s">
        <v>39</v>
      </c>
      <c r="BB184" s="35"/>
      <c r="BC184" s="35"/>
      <c r="BD184" s="40" t="s">
        <v>42</v>
      </c>
      <c r="BE184" s="40" t="s">
        <v>33</v>
      </c>
      <c r="BF184" s="35"/>
      <c r="BG184" s="35"/>
      <c r="BH184" s="40" t="s">
        <v>42</v>
      </c>
      <c r="BI184" s="40" t="s">
        <v>39</v>
      </c>
      <c r="BJ184" s="35"/>
      <c r="BK184" s="41"/>
      <c r="BL184" s="40" t="s">
        <v>43</v>
      </c>
      <c r="BM184" s="40" t="s">
        <v>44</v>
      </c>
      <c r="BN184" s="35"/>
      <c r="BO184" s="35"/>
      <c r="BP184" s="40" t="s">
        <v>45</v>
      </c>
      <c r="BQ184" s="40" t="s">
        <v>44</v>
      </c>
      <c r="BR184" s="35"/>
      <c r="BS184" s="35"/>
      <c r="BT184" s="40" t="s">
        <v>46</v>
      </c>
      <c r="BU184" s="40" t="s">
        <v>47</v>
      </c>
      <c r="BV184" s="35"/>
      <c r="BW184" s="35"/>
      <c r="BX184" s="40" t="s">
        <v>46</v>
      </c>
      <c r="BY184" s="40" t="s">
        <v>41</v>
      </c>
      <c r="BZ184" s="35"/>
      <c r="CA184" s="35"/>
      <c r="CB184" s="40" t="s">
        <v>46</v>
      </c>
      <c r="CC184" s="40" t="s">
        <v>48</v>
      </c>
      <c r="CD184" s="35"/>
      <c r="CE184" s="35"/>
      <c r="CF184" s="40" t="s">
        <v>46</v>
      </c>
      <c r="CG184" s="40" t="s">
        <v>48</v>
      </c>
      <c r="CH184" s="35"/>
      <c r="CI184" s="35"/>
      <c r="CJ184" s="40" t="s">
        <v>46</v>
      </c>
      <c r="CK184" s="40" t="s">
        <v>39</v>
      </c>
      <c r="CL184" s="35"/>
      <c r="CM184" s="35"/>
      <c r="CN184" s="40" t="s">
        <v>49</v>
      </c>
      <c r="CO184" s="40" t="s">
        <v>39</v>
      </c>
      <c r="CP184" s="35">
        <v>2</v>
      </c>
      <c r="CQ184" s="35">
        <v>1.171</v>
      </c>
      <c r="CR184" s="40" t="s">
        <v>50</v>
      </c>
      <c r="CS184" s="40" t="s">
        <v>51</v>
      </c>
      <c r="CT184" s="35"/>
      <c r="CU184" s="35"/>
      <c r="CV184" s="40" t="s">
        <v>50</v>
      </c>
      <c r="CW184" s="40" t="s">
        <v>39</v>
      </c>
      <c r="CX184" s="35"/>
      <c r="CY184" s="35"/>
      <c r="CZ184" s="40" t="s">
        <v>50</v>
      </c>
      <c r="DA184" s="40" t="s">
        <v>39</v>
      </c>
      <c r="DB184" s="35"/>
      <c r="DC184" s="35"/>
      <c r="DD184" s="40" t="s">
        <v>59</v>
      </c>
      <c r="DE184" s="40" t="s">
        <v>60</v>
      </c>
      <c r="DF184" s="35"/>
      <c r="DG184" s="35"/>
      <c r="DH184" s="40" t="s">
        <v>52</v>
      </c>
      <c r="DI184" s="40" t="s">
        <v>53</v>
      </c>
      <c r="DJ184" s="35"/>
      <c r="DK184" s="35"/>
      <c r="DL184" s="40" t="s">
        <v>31</v>
      </c>
      <c r="DM184" s="41"/>
    </row>
    <row r="185" spans="1:118" s="42" customFormat="1" ht="15.75" customHeight="1" x14ac:dyDescent="0.25">
      <c r="A185" s="35">
        <v>184</v>
      </c>
      <c r="B185" s="35">
        <v>1</v>
      </c>
      <c r="C185" s="36" t="s">
        <v>425</v>
      </c>
      <c r="D185" s="37" t="s">
        <v>373</v>
      </c>
      <c r="E185" s="35">
        <v>-0.29599999999999999</v>
      </c>
      <c r="F185" s="35">
        <v>15.856</v>
      </c>
      <c r="G185" s="35">
        <v>-16.178999999999998</v>
      </c>
      <c r="H185" s="38">
        <v>66.022919999999999</v>
      </c>
      <c r="I185" s="39">
        <f t="shared" si="7"/>
        <v>49.843919999999997</v>
      </c>
      <c r="J185" s="39">
        <f t="shared" si="6"/>
        <v>3.1850000000000001</v>
      </c>
      <c r="K185" s="39">
        <f t="shared" si="8"/>
        <v>46.658919999999995</v>
      </c>
      <c r="L185" s="40" t="s">
        <v>28</v>
      </c>
      <c r="M185" s="40" t="s">
        <v>29</v>
      </c>
      <c r="N185" s="35"/>
      <c r="O185" s="35"/>
      <c r="P185" s="40" t="s">
        <v>30</v>
      </c>
      <c r="Q185" s="40" t="s">
        <v>34</v>
      </c>
      <c r="R185" s="35"/>
      <c r="S185" s="35"/>
      <c r="T185" s="40" t="s">
        <v>30</v>
      </c>
      <c r="U185" s="40" t="s">
        <v>32</v>
      </c>
      <c r="V185" s="35"/>
      <c r="W185" s="35"/>
      <c r="X185" s="35" t="s">
        <v>30</v>
      </c>
      <c r="Y185" s="35" t="s">
        <v>33</v>
      </c>
      <c r="Z185" s="35"/>
      <c r="AA185" s="35"/>
      <c r="AB185" s="40" t="s">
        <v>30</v>
      </c>
      <c r="AC185" s="40" t="s">
        <v>34</v>
      </c>
      <c r="AD185" s="35"/>
      <c r="AE185" s="35"/>
      <c r="AF185" s="40" t="s">
        <v>35</v>
      </c>
      <c r="AG185" s="40" t="s">
        <v>29</v>
      </c>
      <c r="AH185" s="35"/>
      <c r="AI185" s="35"/>
      <c r="AJ185" s="40" t="s">
        <v>36</v>
      </c>
      <c r="AK185" s="40" t="s">
        <v>37</v>
      </c>
      <c r="AL185" s="35"/>
      <c r="AM185" s="35"/>
      <c r="AN185" s="40" t="s">
        <v>38</v>
      </c>
      <c r="AO185" s="40" t="s">
        <v>39</v>
      </c>
      <c r="AP185" s="35"/>
      <c r="AQ185" s="35"/>
      <c r="AR185" s="40" t="s">
        <v>40</v>
      </c>
      <c r="AS185" s="40" t="s">
        <v>41</v>
      </c>
      <c r="AT185" s="35"/>
      <c r="AU185" s="35"/>
      <c r="AV185" s="35"/>
      <c r="AW185" s="35"/>
      <c r="AX185" s="35"/>
      <c r="AY185" s="35"/>
      <c r="AZ185" s="40" t="s">
        <v>42</v>
      </c>
      <c r="BA185" s="40" t="s">
        <v>39</v>
      </c>
      <c r="BB185" s="35"/>
      <c r="BC185" s="35"/>
      <c r="BD185" s="40" t="s">
        <v>42</v>
      </c>
      <c r="BE185" s="40" t="s">
        <v>33</v>
      </c>
      <c r="BF185" s="35"/>
      <c r="BG185" s="35"/>
      <c r="BH185" s="40" t="s">
        <v>42</v>
      </c>
      <c r="BI185" s="40" t="s">
        <v>39</v>
      </c>
      <c r="BJ185" s="35"/>
      <c r="BK185" s="41"/>
      <c r="BL185" s="40" t="s">
        <v>43</v>
      </c>
      <c r="BM185" s="40" t="s">
        <v>44</v>
      </c>
      <c r="BN185" s="35"/>
      <c r="BO185" s="35"/>
      <c r="BP185" s="40" t="s">
        <v>45</v>
      </c>
      <c r="BQ185" s="40" t="s">
        <v>44</v>
      </c>
      <c r="BR185" s="35"/>
      <c r="BS185" s="35"/>
      <c r="BT185" s="40" t="s">
        <v>46</v>
      </c>
      <c r="BU185" s="40" t="s">
        <v>47</v>
      </c>
      <c r="BV185" s="35"/>
      <c r="BW185" s="35"/>
      <c r="BX185" s="40" t="s">
        <v>46</v>
      </c>
      <c r="BY185" s="40" t="s">
        <v>41</v>
      </c>
      <c r="BZ185" s="35"/>
      <c r="CA185" s="35"/>
      <c r="CB185" s="40" t="s">
        <v>46</v>
      </c>
      <c r="CC185" s="40" t="s">
        <v>48</v>
      </c>
      <c r="CD185" s="35"/>
      <c r="CE185" s="35"/>
      <c r="CF185" s="40" t="s">
        <v>46</v>
      </c>
      <c r="CG185" s="40" t="s">
        <v>48</v>
      </c>
      <c r="CH185" s="35"/>
      <c r="CI185" s="35"/>
      <c r="CJ185" s="40" t="s">
        <v>46</v>
      </c>
      <c r="CK185" s="40" t="s">
        <v>39</v>
      </c>
      <c r="CL185" s="35"/>
      <c r="CM185" s="35"/>
      <c r="CN185" s="40" t="s">
        <v>49</v>
      </c>
      <c r="CO185" s="40" t="s">
        <v>39</v>
      </c>
      <c r="CP185" s="35"/>
      <c r="CQ185" s="35"/>
      <c r="CR185" s="40" t="s">
        <v>50</v>
      </c>
      <c r="CS185" s="40" t="s">
        <v>51</v>
      </c>
      <c r="CT185" s="35"/>
      <c r="CU185" s="35"/>
      <c r="CV185" s="40" t="s">
        <v>50</v>
      </c>
      <c r="CW185" s="40" t="s">
        <v>39</v>
      </c>
      <c r="CX185" s="35"/>
      <c r="CY185" s="35"/>
      <c r="CZ185" s="40" t="s">
        <v>50</v>
      </c>
      <c r="DA185" s="40" t="s">
        <v>39</v>
      </c>
      <c r="DB185" s="35"/>
      <c r="DC185" s="35"/>
      <c r="DD185" s="40" t="s">
        <v>59</v>
      </c>
      <c r="DE185" s="40" t="s">
        <v>60</v>
      </c>
      <c r="DF185" s="35"/>
      <c r="DG185" s="35"/>
      <c r="DH185" s="40" t="s">
        <v>52</v>
      </c>
      <c r="DI185" s="40" t="s">
        <v>53</v>
      </c>
      <c r="DJ185" s="35"/>
      <c r="DK185" s="35"/>
      <c r="DL185" s="40" t="s">
        <v>31</v>
      </c>
      <c r="DM185" s="41">
        <v>3.1850000000000001</v>
      </c>
      <c r="DN185" s="42" t="s">
        <v>518</v>
      </c>
    </row>
    <row r="186" spans="1:118" s="12" customFormat="1" ht="15.75" customHeight="1" x14ac:dyDescent="0.25">
      <c r="A186" s="6">
        <v>185</v>
      </c>
      <c r="B186" s="6">
        <v>1</v>
      </c>
      <c r="C186" s="9" t="s">
        <v>426</v>
      </c>
      <c r="D186" s="8" t="s">
        <v>373</v>
      </c>
      <c r="E186" s="6">
        <v>0.48</v>
      </c>
      <c r="F186" s="6">
        <v>4.9219999999999997</v>
      </c>
      <c r="G186" s="6">
        <v>-4.4420000000000002</v>
      </c>
      <c r="H186" s="10">
        <v>37.417319999999997</v>
      </c>
      <c r="I186" s="3">
        <f t="shared" si="7"/>
        <v>32.975319999999996</v>
      </c>
      <c r="J186" s="3">
        <f t="shared" si="6"/>
        <v>0</v>
      </c>
      <c r="K186" s="3">
        <f t="shared" si="8"/>
        <v>32.975319999999996</v>
      </c>
      <c r="L186" s="1" t="s">
        <v>28</v>
      </c>
      <c r="M186" s="1" t="s">
        <v>29</v>
      </c>
      <c r="N186" s="6"/>
      <c r="O186" s="6"/>
      <c r="P186" s="1" t="s">
        <v>30</v>
      </c>
      <c r="Q186" s="1" t="s">
        <v>34</v>
      </c>
      <c r="R186" s="6"/>
      <c r="S186" s="6"/>
      <c r="T186" s="1" t="s">
        <v>30</v>
      </c>
      <c r="U186" s="1" t="s">
        <v>32</v>
      </c>
      <c r="V186" s="6"/>
      <c r="W186" s="6"/>
      <c r="X186" s="6" t="s">
        <v>30</v>
      </c>
      <c r="Y186" s="6" t="s">
        <v>33</v>
      </c>
      <c r="Z186" s="6"/>
      <c r="AA186" s="6"/>
      <c r="AB186" s="1" t="s">
        <v>30</v>
      </c>
      <c r="AC186" s="1" t="s">
        <v>34</v>
      </c>
      <c r="AD186" s="6"/>
      <c r="AE186" s="6"/>
      <c r="AF186" s="1" t="s">
        <v>35</v>
      </c>
      <c r="AG186" s="1" t="s">
        <v>29</v>
      </c>
      <c r="AH186" s="6"/>
      <c r="AI186" s="6"/>
      <c r="AJ186" s="1" t="s">
        <v>36</v>
      </c>
      <c r="AK186" s="1" t="s">
        <v>37</v>
      </c>
      <c r="AL186" s="6"/>
      <c r="AM186" s="6"/>
      <c r="AN186" s="1" t="s">
        <v>38</v>
      </c>
      <c r="AO186" s="1" t="s">
        <v>39</v>
      </c>
      <c r="AP186" s="6"/>
      <c r="AQ186" s="6"/>
      <c r="AR186" s="1" t="s">
        <v>40</v>
      </c>
      <c r="AS186" s="1" t="s">
        <v>41</v>
      </c>
      <c r="AT186" s="6"/>
      <c r="AU186" s="6"/>
      <c r="AV186" s="6"/>
      <c r="AW186" s="6"/>
      <c r="AX186" s="6"/>
      <c r="AY186" s="6"/>
      <c r="AZ186" s="1" t="s">
        <v>42</v>
      </c>
      <c r="BA186" s="1" t="s">
        <v>39</v>
      </c>
      <c r="BB186" s="6"/>
      <c r="BC186" s="6"/>
      <c r="BD186" s="1" t="s">
        <v>42</v>
      </c>
      <c r="BE186" s="1" t="s">
        <v>33</v>
      </c>
      <c r="BF186" s="6"/>
      <c r="BG186" s="6"/>
      <c r="BH186" s="1" t="s">
        <v>42</v>
      </c>
      <c r="BI186" s="1" t="s">
        <v>39</v>
      </c>
      <c r="BJ186" s="6"/>
      <c r="BK186" s="11"/>
      <c r="BL186" s="1" t="s">
        <v>43</v>
      </c>
      <c r="BM186" s="1" t="s">
        <v>44</v>
      </c>
      <c r="BN186" s="6"/>
      <c r="BO186" s="6"/>
      <c r="BP186" s="1" t="s">
        <v>45</v>
      </c>
      <c r="BQ186" s="1" t="s">
        <v>44</v>
      </c>
      <c r="BR186" s="6"/>
      <c r="BS186" s="6"/>
      <c r="BT186" s="1" t="s">
        <v>46</v>
      </c>
      <c r="BU186" s="1" t="s">
        <v>47</v>
      </c>
      <c r="BV186" s="6"/>
      <c r="BW186" s="6"/>
      <c r="BX186" s="1" t="s">
        <v>46</v>
      </c>
      <c r="BY186" s="1" t="s">
        <v>41</v>
      </c>
      <c r="BZ186" s="6"/>
      <c r="CA186" s="6"/>
      <c r="CB186" s="1" t="s">
        <v>46</v>
      </c>
      <c r="CC186" s="1" t="s">
        <v>48</v>
      </c>
      <c r="CD186" s="6"/>
      <c r="CE186" s="6"/>
      <c r="CF186" s="1" t="s">
        <v>46</v>
      </c>
      <c r="CG186" s="1" t="s">
        <v>48</v>
      </c>
      <c r="CH186" s="6"/>
      <c r="CI186" s="6"/>
      <c r="CJ186" s="1" t="s">
        <v>46</v>
      </c>
      <c r="CK186" s="1" t="s">
        <v>39</v>
      </c>
      <c r="CL186" s="6"/>
      <c r="CM186" s="6"/>
      <c r="CN186" s="1" t="s">
        <v>49</v>
      </c>
      <c r="CO186" s="1" t="s">
        <v>39</v>
      </c>
      <c r="CP186" s="6"/>
      <c r="CQ186" s="6"/>
      <c r="CR186" s="1" t="s">
        <v>50</v>
      </c>
      <c r="CS186" s="1" t="s">
        <v>51</v>
      </c>
      <c r="CT186" s="6"/>
      <c r="CU186" s="6"/>
      <c r="CV186" s="1" t="s">
        <v>50</v>
      </c>
      <c r="CW186" s="1" t="s">
        <v>39</v>
      </c>
      <c r="CX186" s="6"/>
      <c r="CY186" s="6"/>
      <c r="CZ186" s="1" t="s">
        <v>50</v>
      </c>
      <c r="DA186" s="1" t="s">
        <v>39</v>
      </c>
      <c r="DB186" s="6"/>
      <c r="DC186" s="6"/>
      <c r="DD186" s="1" t="s">
        <v>59</v>
      </c>
      <c r="DE186" s="1" t="s">
        <v>60</v>
      </c>
      <c r="DF186" s="6"/>
      <c r="DG186" s="6"/>
      <c r="DH186" s="1" t="s">
        <v>52</v>
      </c>
      <c r="DI186" s="1" t="s">
        <v>53</v>
      </c>
      <c r="DJ186" s="6"/>
      <c r="DK186" s="6"/>
      <c r="DL186" s="1" t="s">
        <v>31</v>
      </c>
      <c r="DM186" s="11"/>
    </row>
    <row r="187" spans="1:118" s="12" customFormat="1" ht="15.75" customHeight="1" x14ac:dyDescent="0.25">
      <c r="A187" s="6">
        <v>186</v>
      </c>
      <c r="B187" s="6">
        <v>1</v>
      </c>
      <c r="C187" s="9" t="s">
        <v>427</v>
      </c>
      <c r="D187" s="8" t="s">
        <v>373</v>
      </c>
      <c r="E187" s="6">
        <v>-5.5049999999999999</v>
      </c>
      <c r="F187" s="6">
        <v>0</v>
      </c>
      <c r="G187" s="6">
        <v>-116.879</v>
      </c>
      <c r="H187" s="10">
        <v>72.118679999999998</v>
      </c>
      <c r="I187" s="3">
        <f t="shared" si="7"/>
        <v>-44.760320000000007</v>
      </c>
      <c r="J187" s="3">
        <f t="shared" si="6"/>
        <v>0</v>
      </c>
      <c r="K187" s="3">
        <f t="shared" si="8"/>
        <v>-44.760320000000007</v>
      </c>
      <c r="L187" s="1" t="s">
        <v>28</v>
      </c>
      <c r="M187" s="1" t="s">
        <v>29</v>
      </c>
      <c r="N187" s="6"/>
      <c r="O187" s="6"/>
      <c r="P187" s="1" t="s">
        <v>30</v>
      </c>
      <c r="Q187" s="1" t="s">
        <v>34</v>
      </c>
      <c r="R187" s="6"/>
      <c r="S187" s="6"/>
      <c r="T187" s="1" t="s">
        <v>30</v>
      </c>
      <c r="U187" s="1" t="s">
        <v>32</v>
      </c>
      <c r="V187" s="6"/>
      <c r="W187" s="6"/>
      <c r="X187" s="6" t="s">
        <v>30</v>
      </c>
      <c r="Y187" s="6" t="s">
        <v>33</v>
      </c>
      <c r="Z187" s="6"/>
      <c r="AA187" s="6"/>
      <c r="AB187" s="1" t="s">
        <v>30</v>
      </c>
      <c r="AC187" s="1" t="s">
        <v>34</v>
      </c>
      <c r="AD187" s="6"/>
      <c r="AE187" s="6"/>
      <c r="AF187" s="1" t="s">
        <v>35</v>
      </c>
      <c r="AG187" s="1" t="s">
        <v>29</v>
      </c>
      <c r="AH187" s="6"/>
      <c r="AI187" s="6"/>
      <c r="AJ187" s="1" t="s">
        <v>36</v>
      </c>
      <c r="AK187" s="1" t="s">
        <v>37</v>
      </c>
      <c r="AL187" s="6"/>
      <c r="AM187" s="6"/>
      <c r="AN187" s="1" t="s">
        <v>38</v>
      </c>
      <c r="AO187" s="1" t="s">
        <v>39</v>
      </c>
      <c r="AP187" s="6"/>
      <c r="AQ187" s="6"/>
      <c r="AR187" s="1" t="s">
        <v>40</v>
      </c>
      <c r="AS187" s="1" t="s">
        <v>41</v>
      </c>
      <c r="AT187" s="6"/>
      <c r="AU187" s="6"/>
      <c r="AV187" s="6"/>
      <c r="AW187" s="6"/>
      <c r="AX187" s="6"/>
      <c r="AY187" s="6"/>
      <c r="AZ187" s="1" t="s">
        <v>42</v>
      </c>
      <c r="BA187" s="1" t="s">
        <v>39</v>
      </c>
      <c r="BB187" s="6"/>
      <c r="BC187" s="6"/>
      <c r="BD187" s="1" t="s">
        <v>42</v>
      </c>
      <c r="BE187" s="1" t="s">
        <v>33</v>
      </c>
      <c r="BF187" s="6"/>
      <c r="BG187" s="6"/>
      <c r="BH187" s="1" t="s">
        <v>42</v>
      </c>
      <c r="BI187" s="1" t="s">
        <v>39</v>
      </c>
      <c r="BJ187" s="6"/>
      <c r="BK187" s="11"/>
      <c r="BL187" s="1" t="s">
        <v>43</v>
      </c>
      <c r="BM187" s="1" t="s">
        <v>44</v>
      </c>
      <c r="BN187" s="6"/>
      <c r="BO187" s="6"/>
      <c r="BP187" s="1" t="s">
        <v>45</v>
      </c>
      <c r="BQ187" s="1" t="s">
        <v>44</v>
      </c>
      <c r="BR187" s="6"/>
      <c r="BS187" s="6"/>
      <c r="BT187" s="1" t="s">
        <v>46</v>
      </c>
      <c r="BU187" s="1" t="s">
        <v>47</v>
      </c>
      <c r="BV187" s="6"/>
      <c r="BW187" s="6"/>
      <c r="BX187" s="1" t="s">
        <v>46</v>
      </c>
      <c r="BY187" s="1" t="s">
        <v>41</v>
      </c>
      <c r="BZ187" s="6"/>
      <c r="CA187" s="6"/>
      <c r="CB187" s="1" t="s">
        <v>46</v>
      </c>
      <c r="CC187" s="1" t="s">
        <v>48</v>
      </c>
      <c r="CD187" s="6"/>
      <c r="CE187" s="6"/>
      <c r="CF187" s="1" t="s">
        <v>46</v>
      </c>
      <c r="CG187" s="1" t="s">
        <v>48</v>
      </c>
      <c r="CH187" s="6"/>
      <c r="CI187" s="6"/>
      <c r="CJ187" s="1" t="s">
        <v>46</v>
      </c>
      <c r="CK187" s="1" t="s">
        <v>39</v>
      </c>
      <c r="CL187" s="6"/>
      <c r="CM187" s="6"/>
      <c r="CN187" s="1" t="s">
        <v>49</v>
      </c>
      <c r="CO187" s="1" t="s">
        <v>39</v>
      </c>
      <c r="CP187" s="6"/>
      <c r="CQ187" s="6"/>
      <c r="CR187" s="1" t="s">
        <v>50</v>
      </c>
      <c r="CS187" s="1" t="s">
        <v>51</v>
      </c>
      <c r="CT187" s="6"/>
      <c r="CU187" s="6"/>
      <c r="CV187" s="1" t="s">
        <v>50</v>
      </c>
      <c r="CW187" s="1" t="s">
        <v>39</v>
      </c>
      <c r="CX187" s="6"/>
      <c r="CY187" s="6"/>
      <c r="CZ187" s="1" t="s">
        <v>50</v>
      </c>
      <c r="DA187" s="1" t="s">
        <v>39</v>
      </c>
      <c r="DB187" s="6"/>
      <c r="DC187" s="6"/>
      <c r="DD187" s="1" t="s">
        <v>59</v>
      </c>
      <c r="DE187" s="1" t="s">
        <v>60</v>
      </c>
      <c r="DF187" s="6"/>
      <c r="DG187" s="6"/>
      <c r="DH187" s="1" t="s">
        <v>52</v>
      </c>
      <c r="DI187" s="1" t="s">
        <v>53</v>
      </c>
      <c r="DJ187" s="6"/>
      <c r="DK187" s="6"/>
      <c r="DL187" s="1" t="s">
        <v>31</v>
      </c>
      <c r="DM187" s="11"/>
    </row>
    <row r="188" spans="1:118" s="12" customFormat="1" ht="15.75" customHeight="1" x14ac:dyDescent="0.25">
      <c r="A188" s="6">
        <v>187</v>
      </c>
      <c r="B188" s="6">
        <v>1</v>
      </c>
      <c r="C188" s="9" t="s">
        <v>428</v>
      </c>
      <c r="D188" s="8" t="s">
        <v>373</v>
      </c>
      <c r="E188" s="6">
        <v>14.085000000000001</v>
      </c>
      <c r="F188" s="6">
        <v>10.938000000000001</v>
      </c>
      <c r="G188" s="6">
        <v>3.1469999999999998</v>
      </c>
      <c r="H188" s="10">
        <v>91.561800000000005</v>
      </c>
      <c r="I188" s="3">
        <f t="shared" si="7"/>
        <v>94.708800000000011</v>
      </c>
      <c r="J188" s="3">
        <f t="shared" si="6"/>
        <v>0</v>
      </c>
      <c r="K188" s="3">
        <f t="shared" si="8"/>
        <v>94.708800000000011</v>
      </c>
      <c r="L188" s="1" t="s">
        <v>28</v>
      </c>
      <c r="M188" s="1" t="s">
        <v>29</v>
      </c>
      <c r="N188" s="6"/>
      <c r="O188" s="6"/>
      <c r="P188" s="1" t="s">
        <v>30</v>
      </c>
      <c r="Q188" s="1" t="s">
        <v>34</v>
      </c>
      <c r="R188" s="6"/>
      <c r="S188" s="6"/>
      <c r="T188" s="1" t="s">
        <v>30</v>
      </c>
      <c r="U188" s="1" t="s">
        <v>32</v>
      </c>
      <c r="V188" s="6"/>
      <c r="W188" s="6"/>
      <c r="X188" s="6" t="s">
        <v>30</v>
      </c>
      <c r="Y188" s="6" t="s">
        <v>33</v>
      </c>
      <c r="Z188" s="6"/>
      <c r="AA188" s="6"/>
      <c r="AB188" s="1" t="s">
        <v>30</v>
      </c>
      <c r="AC188" s="1" t="s">
        <v>34</v>
      </c>
      <c r="AD188" s="6"/>
      <c r="AE188" s="6"/>
      <c r="AF188" s="1" t="s">
        <v>35</v>
      </c>
      <c r="AG188" s="1" t="s">
        <v>29</v>
      </c>
      <c r="AH188" s="6"/>
      <c r="AI188" s="6"/>
      <c r="AJ188" s="1" t="s">
        <v>36</v>
      </c>
      <c r="AK188" s="1" t="s">
        <v>37</v>
      </c>
      <c r="AL188" s="6"/>
      <c r="AM188" s="6"/>
      <c r="AN188" s="1" t="s">
        <v>38</v>
      </c>
      <c r="AO188" s="1" t="s">
        <v>39</v>
      </c>
      <c r="AP188" s="6"/>
      <c r="AQ188" s="6"/>
      <c r="AR188" s="1" t="s">
        <v>40</v>
      </c>
      <c r="AS188" s="1" t="s">
        <v>41</v>
      </c>
      <c r="AT188" s="6"/>
      <c r="AU188" s="6"/>
      <c r="AV188" s="6"/>
      <c r="AW188" s="6"/>
      <c r="AX188" s="6"/>
      <c r="AY188" s="6"/>
      <c r="AZ188" s="1" t="s">
        <v>42</v>
      </c>
      <c r="BA188" s="1" t="s">
        <v>39</v>
      </c>
      <c r="BB188" s="6"/>
      <c r="BC188" s="6"/>
      <c r="BD188" s="1" t="s">
        <v>42</v>
      </c>
      <c r="BE188" s="1" t="s">
        <v>33</v>
      </c>
      <c r="BF188" s="6"/>
      <c r="BG188" s="6"/>
      <c r="BH188" s="1" t="s">
        <v>42</v>
      </c>
      <c r="BI188" s="1" t="s">
        <v>39</v>
      </c>
      <c r="BJ188" s="6"/>
      <c r="BK188" s="11"/>
      <c r="BL188" s="1" t="s">
        <v>43</v>
      </c>
      <c r="BM188" s="1" t="s">
        <v>44</v>
      </c>
      <c r="BN188" s="6"/>
      <c r="BO188" s="6"/>
      <c r="BP188" s="1" t="s">
        <v>45</v>
      </c>
      <c r="BQ188" s="1" t="s">
        <v>44</v>
      </c>
      <c r="BR188" s="6"/>
      <c r="BS188" s="6"/>
      <c r="BT188" s="1" t="s">
        <v>46</v>
      </c>
      <c r="BU188" s="1" t="s">
        <v>47</v>
      </c>
      <c r="BV188" s="6"/>
      <c r="BW188" s="6"/>
      <c r="BX188" s="1" t="s">
        <v>46</v>
      </c>
      <c r="BY188" s="1" t="s">
        <v>41</v>
      </c>
      <c r="BZ188" s="6"/>
      <c r="CA188" s="6"/>
      <c r="CB188" s="1" t="s">
        <v>46</v>
      </c>
      <c r="CC188" s="1" t="s">
        <v>48</v>
      </c>
      <c r="CD188" s="6"/>
      <c r="CE188" s="6"/>
      <c r="CF188" s="1" t="s">
        <v>46</v>
      </c>
      <c r="CG188" s="1" t="s">
        <v>48</v>
      </c>
      <c r="CH188" s="6"/>
      <c r="CI188" s="6"/>
      <c r="CJ188" s="1" t="s">
        <v>46</v>
      </c>
      <c r="CK188" s="1" t="s">
        <v>39</v>
      </c>
      <c r="CL188" s="6"/>
      <c r="CM188" s="6"/>
      <c r="CN188" s="1" t="s">
        <v>49</v>
      </c>
      <c r="CO188" s="1" t="s">
        <v>39</v>
      </c>
      <c r="CP188" s="6"/>
      <c r="CQ188" s="6"/>
      <c r="CR188" s="1" t="s">
        <v>50</v>
      </c>
      <c r="CS188" s="1" t="s">
        <v>51</v>
      </c>
      <c r="CT188" s="6"/>
      <c r="CU188" s="6"/>
      <c r="CV188" s="1" t="s">
        <v>50</v>
      </c>
      <c r="CW188" s="1" t="s">
        <v>39</v>
      </c>
      <c r="CX188" s="6"/>
      <c r="CY188" s="6"/>
      <c r="CZ188" s="1" t="s">
        <v>50</v>
      </c>
      <c r="DA188" s="1" t="s">
        <v>39</v>
      </c>
      <c r="DB188" s="6"/>
      <c r="DC188" s="6"/>
      <c r="DD188" s="1" t="s">
        <v>59</v>
      </c>
      <c r="DE188" s="1" t="s">
        <v>60</v>
      </c>
      <c r="DF188" s="6"/>
      <c r="DG188" s="6"/>
      <c r="DH188" s="1" t="s">
        <v>52</v>
      </c>
      <c r="DI188" s="1" t="s">
        <v>53</v>
      </c>
      <c r="DJ188" s="6"/>
      <c r="DK188" s="6"/>
      <c r="DL188" s="1" t="s">
        <v>31</v>
      </c>
      <c r="DM188" s="11"/>
    </row>
    <row r="189" spans="1:118" s="12" customFormat="1" ht="15.75" customHeight="1" x14ac:dyDescent="0.25">
      <c r="A189" s="6">
        <v>188</v>
      </c>
      <c r="B189" s="6">
        <v>3</v>
      </c>
      <c r="C189" s="9" t="s">
        <v>195</v>
      </c>
      <c r="D189" s="8" t="s">
        <v>373</v>
      </c>
      <c r="E189" s="6">
        <v>3420.835</v>
      </c>
      <c r="F189" s="6">
        <v>44.008000000000003</v>
      </c>
      <c r="G189" s="6">
        <v>3267.7869999999998</v>
      </c>
      <c r="H189" s="10">
        <v>1018.52892</v>
      </c>
      <c r="I189" s="3">
        <f t="shared" si="7"/>
        <v>4286.31592</v>
      </c>
      <c r="J189" s="3">
        <f t="shared" si="6"/>
        <v>0</v>
      </c>
      <c r="K189" s="3">
        <f t="shared" si="8"/>
        <v>4286.31592</v>
      </c>
      <c r="L189" s="1" t="s">
        <v>28</v>
      </c>
      <c r="M189" s="1" t="s">
        <v>29</v>
      </c>
      <c r="N189" s="6"/>
      <c r="O189" s="6"/>
      <c r="P189" s="1" t="s">
        <v>30</v>
      </c>
      <c r="Q189" s="1" t="s">
        <v>34</v>
      </c>
      <c r="R189" s="6"/>
      <c r="S189" s="6"/>
      <c r="T189" s="1" t="s">
        <v>30</v>
      </c>
      <c r="U189" s="1" t="s">
        <v>32</v>
      </c>
      <c r="V189" s="6"/>
      <c r="W189" s="6"/>
      <c r="X189" s="6" t="s">
        <v>30</v>
      </c>
      <c r="Y189" s="6" t="s">
        <v>33</v>
      </c>
      <c r="Z189" s="6"/>
      <c r="AA189" s="6"/>
      <c r="AB189" s="1" t="s">
        <v>30</v>
      </c>
      <c r="AC189" s="1" t="s">
        <v>34</v>
      </c>
      <c r="AD189" s="6"/>
      <c r="AE189" s="6"/>
      <c r="AF189" s="1" t="s">
        <v>35</v>
      </c>
      <c r="AG189" s="1" t="s">
        <v>29</v>
      </c>
      <c r="AH189" s="6"/>
      <c r="AI189" s="6"/>
      <c r="AJ189" s="1" t="s">
        <v>36</v>
      </c>
      <c r="AK189" s="1" t="s">
        <v>37</v>
      </c>
      <c r="AL189" s="6"/>
      <c r="AM189" s="6"/>
      <c r="AN189" s="1" t="s">
        <v>38</v>
      </c>
      <c r="AO189" s="1" t="s">
        <v>39</v>
      </c>
      <c r="AP189" s="6"/>
      <c r="AQ189" s="6"/>
      <c r="AR189" s="1" t="s">
        <v>40</v>
      </c>
      <c r="AS189" s="1" t="s">
        <v>41</v>
      </c>
      <c r="AT189" s="6"/>
      <c r="AU189" s="6"/>
      <c r="AV189" s="6"/>
      <c r="AW189" s="6"/>
      <c r="AX189" s="6"/>
      <c r="AY189" s="6"/>
      <c r="AZ189" s="1" t="s">
        <v>42</v>
      </c>
      <c r="BA189" s="1" t="s">
        <v>39</v>
      </c>
      <c r="BB189" s="6"/>
      <c r="BC189" s="6"/>
      <c r="BD189" s="1" t="s">
        <v>42</v>
      </c>
      <c r="BE189" s="1" t="s">
        <v>33</v>
      </c>
      <c r="BF189" s="6"/>
      <c r="BG189" s="6"/>
      <c r="BH189" s="1" t="s">
        <v>42</v>
      </c>
      <c r="BI189" s="1" t="s">
        <v>39</v>
      </c>
      <c r="BJ189" s="6"/>
      <c r="BK189" s="11"/>
      <c r="BL189" s="1" t="s">
        <v>43</v>
      </c>
      <c r="BM189" s="1" t="s">
        <v>44</v>
      </c>
      <c r="BN189" s="6"/>
      <c r="BO189" s="6"/>
      <c r="BP189" s="1" t="s">
        <v>45</v>
      </c>
      <c r="BQ189" s="1" t="s">
        <v>44</v>
      </c>
      <c r="BR189" s="6"/>
      <c r="BS189" s="6"/>
      <c r="BT189" s="1" t="s">
        <v>46</v>
      </c>
      <c r="BU189" s="1" t="s">
        <v>47</v>
      </c>
      <c r="BV189" s="6"/>
      <c r="BW189" s="6"/>
      <c r="BX189" s="1" t="s">
        <v>46</v>
      </c>
      <c r="BY189" s="1" t="s">
        <v>41</v>
      </c>
      <c r="BZ189" s="6"/>
      <c r="CA189" s="6"/>
      <c r="CB189" s="1" t="s">
        <v>46</v>
      </c>
      <c r="CC189" s="1" t="s">
        <v>48</v>
      </c>
      <c r="CD189" s="6"/>
      <c r="CE189" s="6"/>
      <c r="CF189" s="1" t="s">
        <v>46</v>
      </c>
      <c r="CG189" s="1" t="s">
        <v>48</v>
      </c>
      <c r="CH189" s="6"/>
      <c r="CI189" s="6"/>
      <c r="CJ189" s="1" t="s">
        <v>46</v>
      </c>
      <c r="CK189" s="1" t="s">
        <v>39</v>
      </c>
      <c r="CL189" s="6"/>
      <c r="CM189" s="6"/>
      <c r="CN189" s="1" t="s">
        <v>49</v>
      </c>
      <c r="CO189" s="1" t="s">
        <v>39</v>
      </c>
      <c r="CP189" s="6"/>
      <c r="CQ189" s="6"/>
      <c r="CR189" s="1" t="s">
        <v>50</v>
      </c>
      <c r="CS189" s="1" t="s">
        <v>51</v>
      </c>
      <c r="CT189" s="6"/>
      <c r="CU189" s="6"/>
      <c r="CV189" s="1" t="s">
        <v>50</v>
      </c>
      <c r="CW189" s="1" t="s">
        <v>39</v>
      </c>
      <c r="CX189" s="6"/>
      <c r="CY189" s="6"/>
      <c r="CZ189" s="1" t="s">
        <v>50</v>
      </c>
      <c r="DA189" s="1" t="s">
        <v>39</v>
      </c>
      <c r="DB189" s="6"/>
      <c r="DC189" s="6"/>
      <c r="DD189" s="1" t="s">
        <v>59</v>
      </c>
      <c r="DE189" s="1" t="s">
        <v>60</v>
      </c>
      <c r="DF189" s="6"/>
      <c r="DG189" s="6"/>
      <c r="DH189" s="1" t="s">
        <v>52</v>
      </c>
      <c r="DI189" s="1" t="s">
        <v>53</v>
      </c>
      <c r="DJ189" s="6"/>
      <c r="DK189" s="6"/>
      <c r="DL189" s="1" t="s">
        <v>31</v>
      </c>
      <c r="DM189" s="11"/>
    </row>
    <row r="190" spans="1:118" s="42" customFormat="1" ht="15.75" customHeight="1" x14ac:dyDescent="0.25">
      <c r="A190" s="35">
        <v>189</v>
      </c>
      <c r="B190" s="35">
        <v>2</v>
      </c>
      <c r="C190" s="36" t="s">
        <v>196</v>
      </c>
      <c r="D190" s="37" t="s">
        <v>373</v>
      </c>
      <c r="E190" s="35">
        <v>1429.7049999999999</v>
      </c>
      <c r="F190" s="35">
        <v>93.117999999999995</v>
      </c>
      <c r="G190" s="35">
        <v>1336.587</v>
      </c>
      <c r="H190" s="38">
        <v>566.59631999999999</v>
      </c>
      <c r="I190" s="39">
        <f t="shared" si="7"/>
        <v>1903.1833200000001</v>
      </c>
      <c r="J190" s="39">
        <f t="shared" si="6"/>
        <v>3.3519999999999999</v>
      </c>
      <c r="K190" s="39">
        <f t="shared" si="8"/>
        <v>1899.83132</v>
      </c>
      <c r="L190" s="40" t="s">
        <v>28</v>
      </c>
      <c r="M190" s="40" t="s">
        <v>29</v>
      </c>
      <c r="N190" s="35"/>
      <c r="O190" s="35"/>
      <c r="P190" s="40" t="s">
        <v>30</v>
      </c>
      <c r="Q190" s="40" t="s">
        <v>34</v>
      </c>
      <c r="R190" s="35"/>
      <c r="S190" s="35"/>
      <c r="T190" s="40" t="s">
        <v>30</v>
      </c>
      <c r="U190" s="40" t="s">
        <v>32</v>
      </c>
      <c r="V190" s="35"/>
      <c r="W190" s="35"/>
      <c r="X190" s="35" t="s">
        <v>30</v>
      </c>
      <c r="Y190" s="35" t="s">
        <v>33</v>
      </c>
      <c r="Z190" s="35"/>
      <c r="AA190" s="35"/>
      <c r="AB190" s="40" t="s">
        <v>30</v>
      </c>
      <c r="AC190" s="40" t="s">
        <v>34</v>
      </c>
      <c r="AD190" s="35"/>
      <c r="AE190" s="35"/>
      <c r="AF190" s="40" t="s">
        <v>35</v>
      </c>
      <c r="AG190" s="40" t="s">
        <v>29</v>
      </c>
      <c r="AH190" s="35"/>
      <c r="AI190" s="35"/>
      <c r="AJ190" s="40" t="s">
        <v>36</v>
      </c>
      <c r="AK190" s="40" t="s">
        <v>37</v>
      </c>
      <c r="AL190" s="35"/>
      <c r="AM190" s="35"/>
      <c r="AN190" s="40" t="s">
        <v>38</v>
      </c>
      <c r="AO190" s="40" t="s">
        <v>39</v>
      </c>
      <c r="AP190" s="35"/>
      <c r="AQ190" s="35"/>
      <c r="AR190" s="40" t="s">
        <v>40</v>
      </c>
      <c r="AS190" s="40" t="s">
        <v>41</v>
      </c>
      <c r="AT190" s="35"/>
      <c r="AU190" s="35"/>
      <c r="AV190" s="35"/>
      <c r="AW190" s="35"/>
      <c r="AX190" s="35"/>
      <c r="AY190" s="35"/>
      <c r="AZ190" s="40" t="s">
        <v>42</v>
      </c>
      <c r="BA190" s="40" t="s">
        <v>39</v>
      </c>
      <c r="BB190" s="35"/>
      <c r="BC190" s="35"/>
      <c r="BD190" s="40" t="s">
        <v>42</v>
      </c>
      <c r="BE190" s="40" t="s">
        <v>33</v>
      </c>
      <c r="BF190" s="35"/>
      <c r="BG190" s="35"/>
      <c r="BH190" s="40" t="s">
        <v>42</v>
      </c>
      <c r="BI190" s="40" t="s">
        <v>39</v>
      </c>
      <c r="BJ190" s="35"/>
      <c r="BK190" s="41"/>
      <c r="BL190" s="40" t="s">
        <v>43</v>
      </c>
      <c r="BM190" s="40" t="s">
        <v>44</v>
      </c>
      <c r="BN190" s="35"/>
      <c r="BO190" s="35"/>
      <c r="BP190" s="40" t="s">
        <v>45</v>
      </c>
      <c r="BQ190" s="40" t="s">
        <v>44</v>
      </c>
      <c r="BR190" s="35"/>
      <c r="BS190" s="35"/>
      <c r="BT190" s="40" t="s">
        <v>46</v>
      </c>
      <c r="BU190" s="40" t="s">
        <v>47</v>
      </c>
      <c r="BV190" s="35"/>
      <c r="BW190" s="35"/>
      <c r="BX190" s="40" t="s">
        <v>46</v>
      </c>
      <c r="BY190" s="40" t="s">
        <v>41</v>
      </c>
      <c r="BZ190" s="35"/>
      <c r="CA190" s="35"/>
      <c r="CB190" s="40" t="s">
        <v>46</v>
      </c>
      <c r="CC190" s="40" t="s">
        <v>48</v>
      </c>
      <c r="CD190" s="35"/>
      <c r="CE190" s="35"/>
      <c r="CF190" s="40" t="s">
        <v>46</v>
      </c>
      <c r="CG190" s="40" t="s">
        <v>48</v>
      </c>
      <c r="CH190" s="35"/>
      <c r="CI190" s="35"/>
      <c r="CJ190" s="40" t="s">
        <v>46</v>
      </c>
      <c r="CK190" s="40" t="s">
        <v>39</v>
      </c>
      <c r="CL190" s="35"/>
      <c r="CM190" s="35"/>
      <c r="CN190" s="40" t="s">
        <v>49</v>
      </c>
      <c r="CO190" s="40" t="s">
        <v>39</v>
      </c>
      <c r="CP190" s="35"/>
      <c r="CQ190" s="35"/>
      <c r="CR190" s="40" t="s">
        <v>50</v>
      </c>
      <c r="CS190" s="40" t="s">
        <v>51</v>
      </c>
      <c r="CT190" s="35"/>
      <c r="CU190" s="35"/>
      <c r="CV190" s="40" t="s">
        <v>50</v>
      </c>
      <c r="CW190" s="40" t="s">
        <v>39</v>
      </c>
      <c r="CX190" s="35"/>
      <c r="CY190" s="35"/>
      <c r="CZ190" s="40" t="s">
        <v>50</v>
      </c>
      <c r="DA190" s="40" t="s">
        <v>39</v>
      </c>
      <c r="DB190" s="35"/>
      <c r="DC190" s="35"/>
      <c r="DD190" s="40" t="s">
        <v>59</v>
      </c>
      <c r="DE190" s="40" t="s">
        <v>60</v>
      </c>
      <c r="DF190" s="35"/>
      <c r="DG190" s="35"/>
      <c r="DH190" s="40" t="s">
        <v>52</v>
      </c>
      <c r="DI190" s="40" t="s">
        <v>53</v>
      </c>
      <c r="DJ190" s="35"/>
      <c r="DK190" s="35"/>
      <c r="DL190" s="40" t="s">
        <v>31</v>
      </c>
      <c r="DM190" s="41">
        <v>3.3519999999999999</v>
      </c>
      <c r="DN190" s="42" t="s">
        <v>518</v>
      </c>
    </row>
    <row r="191" spans="1:118" s="12" customFormat="1" ht="15.75" customHeight="1" x14ac:dyDescent="0.25">
      <c r="A191" s="6">
        <v>190</v>
      </c>
      <c r="B191" s="6">
        <v>3</v>
      </c>
      <c r="C191" s="9" t="s">
        <v>197</v>
      </c>
      <c r="D191" s="8" t="s">
        <v>373</v>
      </c>
      <c r="E191" s="6">
        <v>-1453.1369999999999</v>
      </c>
      <c r="F191" s="6">
        <v>13.430999999999999</v>
      </c>
      <c r="G191" s="6">
        <v>-1622.518</v>
      </c>
      <c r="H191" s="10">
        <v>411.58067999999997</v>
      </c>
      <c r="I191" s="3">
        <f t="shared" si="7"/>
        <v>-1210.93732</v>
      </c>
      <c r="J191" s="3">
        <f t="shared" si="6"/>
        <v>0</v>
      </c>
      <c r="K191" s="3">
        <f t="shared" si="8"/>
        <v>-1210.93732</v>
      </c>
      <c r="L191" s="1" t="s">
        <v>28</v>
      </c>
      <c r="M191" s="1" t="s">
        <v>29</v>
      </c>
      <c r="N191" s="6"/>
      <c r="O191" s="6"/>
      <c r="P191" s="1" t="s">
        <v>30</v>
      </c>
      <c r="Q191" s="1" t="s">
        <v>34</v>
      </c>
      <c r="R191" s="6"/>
      <c r="S191" s="6"/>
      <c r="T191" s="1" t="s">
        <v>30</v>
      </c>
      <c r="U191" s="1" t="s">
        <v>32</v>
      </c>
      <c r="V191" s="6"/>
      <c r="W191" s="6"/>
      <c r="X191" s="6" t="s">
        <v>30</v>
      </c>
      <c r="Y191" s="6" t="s">
        <v>33</v>
      </c>
      <c r="Z191" s="6"/>
      <c r="AA191" s="6"/>
      <c r="AB191" s="1" t="s">
        <v>30</v>
      </c>
      <c r="AC191" s="1" t="s">
        <v>34</v>
      </c>
      <c r="AD191" s="6"/>
      <c r="AE191" s="6"/>
      <c r="AF191" s="1" t="s">
        <v>35</v>
      </c>
      <c r="AG191" s="1" t="s">
        <v>29</v>
      </c>
      <c r="AH191" s="6"/>
      <c r="AI191" s="6"/>
      <c r="AJ191" s="1" t="s">
        <v>36</v>
      </c>
      <c r="AK191" s="1" t="s">
        <v>37</v>
      </c>
      <c r="AL191" s="6"/>
      <c r="AM191" s="6"/>
      <c r="AN191" s="1" t="s">
        <v>38</v>
      </c>
      <c r="AO191" s="1" t="s">
        <v>39</v>
      </c>
      <c r="AP191" s="6"/>
      <c r="AQ191" s="6"/>
      <c r="AR191" s="1" t="s">
        <v>40</v>
      </c>
      <c r="AS191" s="1" t="s">
        <v>41</v>
      </c>
      <c r="AT191" s="6"/>
      <c r="AU191" s="6"/>
      <c r="AV191" s="6"/>
      <c r="AW191" s="6"/>
      <c r="AX191" s="6"/>
      <c r="AY191" s="6"/>
      <c r="AZ191" s="1" t="s">
        <v>42</v>
      </c>
      <c r="BA191" s="1" t="s">
        <v>39</v>
      </c>
      <c r="BB191" s="6"/>
      <c r="BC191" s="6"/>
      <c r="BD191" s="1" t="s">
        <v>42</v>
      </c>
      <c r="BE191" s="1" t="s">
        <v>33</v>
      </c>
      <c r="BF191" s="6"/>
      <c r="BG191" s="6"/>
      <c r="BH191" s="1" t="s">
        <v>42</v>
      </c>
      <c r="BI191" s="1" t="s">
        <v>39</v>
      </c>
      <c r="BJ191" s="6"/>
      <c r="BK191" s="11"/>
      <c r="BL191" s="1" t="s">
        <v>43</v>
      </c>
      <c r="BM191" s="1" t="s">
        <v>44</v>
      </c>
      <c r="BN191" s="6"/>
      <c r="BO191" s="6"/>
      <c r="BP191" s="1" t="s">
        <v>45</v>
      </c>
      <c r="BQ191" s="1" t="s">
        <v>44</v>
      </c>
      <c r="BR191" s="6"/>
      <c r="BS191" s="6"/>
      <c r="BT191" s="1" t="s">
        <v>46</v>
      </c>
      <c r="BU191" s="1" t="s">
        <v>47</v>
      </c>
      <c r="BV191" s="6"/>
      <c r="BW191" s="6"/>
      <c r="BX191" s="1" t="s">
        <v>46</v>
      </c>
      <c r="BY191" s="1" t="s">
        <v>41</v>
      </c>
      <c r="BZ191" s="6"/>
      <c r="CA191" s="6"/>
      <c r="CB191" s="1" t="s">
        <v>46</v>
      </c>
      <c r="CC191" s="1" t="s">
        <v>48</v>
      </c>
      <c r="CD191" s="6"/>
      <c r="CE191" s="6"/>
      <c r="CF191" s="1" t="s">
        <v>46</v>
      </c>
      <c r="CG191" s="1" t="s">
        <v>48</v>
      </c>
      <c r="CH191" s="6"/>
      <c r="CI191" s="6"/>
      <c r="CJ191" s="1" t="s">
        <v>46</v>
      </c>
      <c r="CK191" s="1" t="s">
        <v>39</v>
      </c>
      <c r="CL191" s="6"/>
      <c r="CM191" s="6"/>
      <c r="CN191" s="1" t="s">
        <v>49</v>
      </c>
      <c r="CO191" s="1" t="s">
        <v>39</v>
      </c>
      <c r="CP191" s="6"/>
      <c r="CQ191" s="6"/>
      <c r="CR191" s="1" t="s">
        <v>50</v>
      </c>
      <c r="CS191" s="1" t="s">
        <v>51</v>
      </c>
      <c r="CT191" s="6"/>
      <c r="CU191" s="6"/>
      <c r="CV191" s="1" t="s">
        <v>50</v>
      </c>
      <c r="CW191" s="1" t="s">
        <v>39</v>
      </c>
      <c r="CX191" s="6"/>
      <c r="CY191" s="6"/>
      <c r="CZ191" s="1" t="s">
        <v>50</v>
      </c>
      <c r="DA191" s="1" t="s">
        <v>39</v>
      </c>
      <c r="DB191" s="6"/>
      <c r="DC191" s="6"/>
      <c r="DD191" s="1" t="s">
        <v>59</v>
      </c>
      <c r="DE191" s="1" t="s">
        <v>60</v>
      </c>
      <c r="DF191" s="6"/>
      <c r="DG191" s="6"/>
      <c r="DH191" s="1" t="s">
        <v>52</v>
      </c>
      <c r="DI191" s="1" t="s">
        <v>53</v>
      </c>
      <c r="DJ191" s="6"/>
      <c r="DK191" s="6"/>
      <c r="DL191" s="1" t="s">
        <v>31</v>
      </c>
      <c r="DM191" s="11"/>
    </row>
    <row r="192" spans="1:118" s="12" customFormat="1" ht="15.75" customHeight="1" x14ac:dyDescent="0.25">
      <c r="A192" s="6">
        <v>191</v>
      </c>
      <c r="B192" s="6">
        <v>3</v>
      </c>
      <c r="C192" s="9" t="s">
        <v>198</v>
      </c>
      <c r="D192" s="8" t="s">
        <v>373</v>
      </c>
      <c r="E192" s="6">
        <v>159.88499999999999</v>
      </c>
      <c r="F192" s="6">
        <v>0</v>
      </c>
      <c r="G192" s="6">
        <v>159.88499999999999</v>
      </c>
      <c r="H192" s="10">
        <v>65.556240000000003</v>
      </c>
      <c r="I192" s="3">
        <f t="shared" si="7"/>
        <v>225.44123999999999</v>
      </c>
      <c r="J192" s="3">
        <f t="shared" si="6"/>
        <v>0</v>
      </c>
      <c r="K192" s="3">
        <f t="shared" si="8"/>
        <v>225.44123999999999</v>
      </c>
      <c r="L192" s="1" t="s">
        <v>28</v>
      </c>
      <c r="M192" s="1" t="s">
        <v>29</v>
      </c>
      <c r="N192" s="6"/>
      <c r="O192" s="6"/>
      <c r="P192" s="1" t="s">
        <v>30</v>
      </c>
      <c r="Q192" s="1" t="s">
        <v>34</v>
      </c>
      <c r="R192" s="6"/>
      <c r="S192" s="6"/>
      <c r="T192" s="1" t="s">
        <v>30</v>
      </c>
      <c r="U192" s="1" t="s">
        <v>32</v>
      </c>
      <c r="V192" s="6"/>
      <c r="W192" s="6"/>
      <c r="X192" s="6" t="s">
        <v>30</v>
      </c>
      <c r="Y192" s="6" t="s">
        <v>33</v>
      </c>
      <c r="Z192" s="6"/>
      <c r="AA192" s="6"/>
      <c r="AB192" s="1" t="s">
        <v>30</v>
      </c>
      <c r="AC192" s="1" t="s">
        <v>34</v>
      </c>
      <c r="AD192" s="6"/>
      <c r="AE192" s="6"/>
      <c r="AF192" s="1" t="s">
        <v>35</v>
      </c>
      <c r="AG192" s="1" t="s">
        <v>29</v>
      </c>
      <c r="AH192" s="6"/>
      <c r="AI192" s="6"/>
      <c r="AJ192" s="1" t="s">
        <v>36</v>
      </c>
      <c r="AK192" s="1" t="s">
        <v>37</v>
      </c>
      <c r="AL192" s="6"/>
      <c r="AM192" s="6"/>
      <c r="AN192" s="1" t="s">
        <v>38</v>
      </c>
      <c r="AO192" s="1" t="s">
        <v>39</v>
      </c>
      <c r="AP192" s="6"/>
      <c r="AQ192" s="6"/>
      <c r="AR192" s="1" t="s">
        <v>40</v>
      </c>
      <c r="AS192" s="1" t="s">
        <v>41</v>
      </c>
      <c r="AT192" s="6"/>
      <c r="AU192" s="6"/>
      <c r="AV192" s="6"/>
      <c r="AW192" s="6"/>
      <c r="AX192" s="6"/>
      <c r="AY192" s="6"/>
      <c r="AZ192" s="1" t="s">
        <v>42</v>
      </c>
      <c r="BA192" s="1" t="s">
        <v>39</v>
      </c>
      <c r="BB192" s="6"/>
      <c r="BC192" s="6"/>
      <c r="BD192" s="1" t="s">
        <v>42</v>
      </c>
      <c r="BE192" s="1" t="s">
        <v>33</v>
      </c>
      <c r="BF192" s="6"/>
      <c r="BG192" s="6"/>
      <c r="BH192" s="1" t="s">
        <v>42</v>
      </c>
      <c r="BI192" s="1" t="s">
        <v>39</v>
      </c>
      <c r="BJ192" s="6"/>
      <c r="BK192" s="11"/>
      <c r="BL192" s="1" t="s">
        <v>43</v>
      </c>
      <c r="BM192" s="1" t="s">
        <v>44</v>
      </c>
      <c r="BN192" s="6"/>
      <c r="BO192" s="6"/>
      <c r="BP192" s="1" t="s">
        <v>45</v>
      </c>
      <c r="BQ192" s="1" t="s">
        <v>44</v>
      </c>
      <c r="BR192" s="6"/>
      <c r="BS192" s="6"/>
      <c r="BT192" s="1" t="s">
        <v>46</v>
      </c>
      <c r="BU192" s="1" t="s">
        <v>47</v>
      </c>
      <c r="BV192" s="6"/>
      <c r="BW192" s="6"/>
      <c r="BX192" s="1" t="s">
        <v>46</v>
      </c>
      <c r="BY192" s="1" t="s">
        <v>41</v>
      </c>
      <c r="BZ192" s="6"/>
      <c r="CA192" s="6"/>
      <c r="CB192" s="1" t="s">
        <v>46</v>
      </c>
      <c r="CC192" s="1" t="s">
        <v>48</v>
      </c>
      <c r="CD192" s="6"/>
      <c r="CE192" s="6"/>
      <c r="CF192" s="1" t="s">
        <v>46</v>
      </c>
      <c r="CG192" s="1" t="s">
        <v>48</v>
      </c>
      <c r="CH192" s="6"/>
      <c r="CI192" s="6"/>
      <c r="CJ192" s="1" t="s">
        <v>46</v>
      </c>
      <c r="CK192" s="1" t="s">
        <v>39</v>
      </c>
      <c r="CL192" s="6"/>
      <c r="CM192" s="6"/>
      <c r="CN192" s="1" t="s">
        <v>49</v>
      </c>
      <c r="CO192" s="1" t="s">
        <v>39</v>
      </c>
      <c r="CP192" s="6"/>
      <c r="CQ192" s="6"/>
      <c r="CR192" s="1" t="s">
        <v>50</v>
      </c>
      <c r="CS192" s="1" t="s">
        <v>51</v>
      </c>
      <c r="CT192" s="6"/>
      <c r="CU192" s="6"/>
      <c r="CV192" s="1" t="s">
        <v>50</v>
      </c>
      <c r="CW192" s="1" t="s">
        <v>39</v>
      </c>
      <c r="CX192" s="6"/>
      <c r="CY192" s="6"/>
      <c r="CZ192" s="1" t="s">
        <v>50</v>
      </c>
      <c r="DA192" s="1" t="s">
        <v>39</v>
      </c>
      <c r="DB192" s="6"/>
      <c r="DC192" s="6"/>
      <c r="DD192" s="1" t="s">
        <v>59</v>
      </c>
      <c r="DE192" s="1" t="s">
        <v>60</v>
      </c>
      <c r="DF192" s="6"/>
      <c r="DG192" s="6"/>
      <c r="DH192" s="1" t="s">
        <v>52</v>
      </c>
      <c r="DI192" s="1" t="s">
        <v>53</v>
      </c>
      <c r="DJ192" s="6"/>
      <c r="DK192" s="6"/>
      <c r="DL192" s="1" t="s">
        <v>31</v>
      </c>
      <c r="DM192" s="11"/>
    </row>
    <row r="193" spans="1:118" s="12" customFormat="1" ht="15.75" customHeight="1" x14ac:dyDescent="0.25">
      <c r="A193" s="6">
        <v>192</v>
      </c>
      <c r="B193" s="6">
        <v>3</v>
      </c>
      <c r="C193" s="9" t="s">
        <v>199</v>
      </c>
      <c r="D193" s="8" t="s">
        <v>373</v>
      </c>
      <c r="E193" s="6">
        <v>-44.825000000000003</v>
      </c>
      <c r="F193" s="6">
        <v>0</v>
      </c>
      <c r="G193" s="6">
        <v>-44.825000000000003</v>
      </c>
      <c r="H193" s="10">
        <v>96.103560000000002</v>
      </c>
      <c r="I193" s="3">
        <f t="shared" si="7"/>
        <v>51.278559999999999</v>
      </c>
      <c r="J193" s="3">
        <f t="shared" si="6"/>
        <v>0</v>
      </c>
      <c r="K193" s="3">
        <f t="shared" si="8"/>
        <v>51.278559999999999</v>
      </c>
      <c r="L193" s="1" t="s">
        <v>28</v>
      </c>
      <c r="M193" s="1" t="s">
        <v>29</v>
      </c>
      <c r="N193" s="6"/>
      <c r="O193" s="6"/>
      <c r="P193" s="1" t="s">
        <v>30</v>
      </c>
      <c r="Q193" s="1" t="s">
        <v>34</v>
      </c>
      <c r="R193" s="6"/>
      <c r="S193" s="6"/>
      <c r="T193" s="1" t="s">
        <v>30</v>
      </c>
      <c r="U193" s="1" t="s">
        <v>32</v>
      </c>
      <c r="V193" s="6"/>
      <c r="W193" s="6"/>
      <c r="X193" s="6" t="s">
        <v>30</v>
      </c>
      <c r="Y193" s="6" t="s">
        <v>33</v>
      </c>
      <c r="Z193" s="6"/>
      <c r="AA193" s="6"/>
      <c r="AB193" s="1" t="s">
        <v>30</v>
      </c>
      <c r="AC193" s="1" t="s">
        <v>34</v>
      </c>
      <c r="AD193" s="6"/>
      <c r="AE193" s="6"/>
      <c r="AF193" s="1" t="s">
        <v>35</v>
      </c>
      <c r="AG193" s="1" t="s">
        <v>29</v>
      </c>
      <c r="AH193" s="6"/>
      <c r="AI193" s="6"/>
      <c r="AJ193" s="1" t="s">
        <v>36</v>
      </c>
      <c r="AK193" s="1" t="s">
        <v>37</v>
      </c>
      <c r="AL193" s="6"/>
      <c r="AM193" s="6"/>
      <c r="AN193" s="1" t="s">
        <v>38</v>
      </c>
      <c r="AO193" s="1" t="s">
        <v>39</v>
      </c>
      <c r="AP193" s="6"/>
      <c r="AQ193" s="6"/>
      <c r="AR193" s="1" t="s">
        <v>40</v>
      </c>
      <c r="AS193" s="1" t="s">
        <v>41</v>
      </c>
      <c r="AT193" s="6"/>
      <c r="AU193" s="6"/>
      <c r="AV193" s="6"/>
      <c r="AW193" s="6"/>
      <c r="AX193" s="6"/>
      <c r="AY193" s="6"/>
      <c r="AZ193" s="1" t="s">
        <v>42</v>
      </c>
      <c r="BA193" s="1" t="s">
        <v>39</v>
      </c>
      <c r="BB193" s="6"/>
      <c r="BC193" s="6"/>
      <c r="BD193" s="1" t="s">
        <v>42</v>
      </c>
      <c r="BE193" s="1" t="s">
        <v>33</v>
      </c>
      <c r="BF193" s="6"/>
      <c r="BG193" s="6"/>
      <c r="BH193" s="1" t="s">
        <v>42</v>
      </c>
      <c r="BI193" s="1" t="s">
        <v>39</v>
      </c>
      <c r="BJ193" s="6"/>
      <c r="BK193" s="11"/>
      <c r="BL193" s="1" t="s">
        <v>43</v>
      </c>
      <c r="BM193" s="1" t="s">
        <v>44</v>
      </c>
      <c r="BN193" s="6"/>
      <c r="BO193" s="6"/>
      <c r="BP193" s="1" t="s">
        <v>45</v>
      </c>
      <c r="BQ193" s="1" t="s">
        <v>44</v>
      </c>
      <c r="BR193" s="6"/>
      <c r="BS193" s="6"/>
      <c r="BT193" s="1" t="s">
        <v>46</v>
      </c>
      <c r="BU193" s="1" t="s">
        <v>47</v>
      </c>
      <c r="BV193" s="6"/>
      <c r="BW193" s="6"/>
      <c r="BX193" s="1" t="s">
        <v>46</v>
      </c>
      <c r="BY193" s="1" t="s">
        <v>41</v>
      </c>
      <c r="BZ193" s="6"/>
      <c r="CA193" s="6"/>
      <c r="CB193" s="1" t="s">
        <v>46</v>
      </c>
      <c r="CC193" s="1" t="s">
        <v>48</v>
      </c>
      <c r="CD193" s="6"/>
      <c r="CE193" s="6"/>
      <c r="CF193" s="1" t="s">
        <v>46</v>
      </c>
      <c r="CG193" s="1" t="s">
        <v>48</v>
      </c>
      <c r="CH193" s="6"/>
      <c r="CI193" s="6"/>
      <c r="CJ193" s="1" t="s">
        <v>46</v>
      </c>
      <c r="CK193" s="1" t="s">
        <v>39</v>
      </c>
      <c r="CL193" s="6"/>
      <c r="CM193" s="6"/>
      <c r="CN193" s="1" t="s">
        <v>49</v>
      </c>
      <c r="CO193" s="1" t="s">
        <v>39</v>
      </c>
      <c r="CP193" s="6"/>
      <c r="CQ193" s="6"/>
      <c r="CR193" s="1" t="s">
        <v>50</v>
      </c>
      <c r="CS193" s="1" t="s">
        <v>51</v>
      </c>
      <c r="CT193" s="6"/>
      <c r="CU193" s="6"/>
      <c r="CV193" s="1" t="s">
        <v>50</v>
      </c>
      <c r="CW193" s="1" t="s">
        <v>39</v>
      </c>
      <c r="CX193" s="6"/>
      <c r="CY193" s="6"/>
      <c r="CZ193" s="1" t="s">
        <v>50</v>
      </c>
      <c r="DA193" s="1" t="s">
        <v>39</v>
      </c>
      <c r="DB193" s="6"/>
      <c r="DC193" s="6"/>
      <c r="DD193" s="1" t="s">
        <v>59</v>
      </c>
      <c r="DE193" s="1" t="s">
        <v>60</v>
      </c>
      <c r="DF193" s="6"/>
      <c r="DG193" s="6"/>
      <c r="DH193" s="1" t="s">
        <v>52</v>
      </c>
      <c r="DI193" s="1" t="s">
        <v>53</v>
      </c>
      <c r="DJ193" s="6"/>
      <c r="DK193" s="6"/>
      <c r="DL193" s="1" t="s">
        <v>31</v>
      </c>
      <c r="DM193" s="11"/>
    </row>
    <row r="194" spans="1:118" s="42" customFormat="1" ht="15.75" customHeight="1" x14ac:dyDescent="0.25">
      <c r="A194" s="35">
        <v>193</v>
      </c>
      <c r="B194" s="35">
        <v>3</v>
      </c>
      <c r="C194" s="36" t="s">
        <v>200</v>
      </c>
      <c r="D194" s="37" t="s">
        <v>373</v>
      </c>
      <c r="E194" s="35">
        <v>1394.828</v>
      </c>
      <c r="F194" s="35">
        <v>13.411</v>
      </c>
      <c r="G194" s="35">
        <v>1377.7449999999999</v>
      </c>
      <c r="H194" s="38">
        <v>612.81852000000003</v>
      </c>
      <c r="I194" s="39">
        <f t="shared" si="7"/>
        <v>1990.5635199999999</v>
      </c>
      <c r="J194" s="39">
        <f t="shared" ref="J194:J257" si="9">O194+S194+W194+AA194+AE194+AI194+AM194+AQ194+AU194+AY194+BC194+BG194+BK194+BO194+BS194+BW194+CA194+CE194+CI194+CM194+CQ194+CU194+CY194+DC194+DG194+DK194+DM194</f>
        <v>4.0759999999999996</v>
      </c>
      <c r="K194" s="39">
        <f t="shared" si="8"/>
        <v>1986.4875199999999</v>
      </c>
      <c r="L194" s="40" t="s">
        <v>28</v>
      </c>
      <c r="M194" s="40" t="s">
        <v>29</v>
      </c>
      <c r="N194" s="35"/>
      <c r="O194" s="35"/>
      <c r="P194" s="40" t="s">
        <v>30</v>
      </c>
      <c r="Q194" s="40" t="s">
        <v>34</v>
      </c>
      <c r="R194" s="35"/>
      <c r="S194" s="35"/>
      <c r="T194" s="40" t="s">
        <v>30</v>
      </c>
      <c r="U194" s="40" t="s">
        <v>32</v>
      </c>
      <c r="V194" s="35"/>
      <c r="W194" s="35"/>
      <c r="X194" s="35" t="s">
        <v>30</v>
      </c>
      <c r="Y194" s="35" t="s">
        <v>33</v>
      </c>
      <c r="Z194" s="35"/>
      <c r="AA194" s="35"/>
      <c r="AB194" s="40" t="s">
        <v>30</v>
      </c>
      <c r="AC194" s="40" t="s">
        <v>34</v>
      </c>
      <c r="AD194" s="35"/>
      <c r="AE194" s="35"/>
      <c r="AF194" s="40" t="s">
        <v>35</v>
      </c>
      <c r="AG194" s="40" t="s">
        <v>29</v>
      </c>
      <c r="AH194" s="35"/>
      <c r="AI194" s="35"/>
      <c r="AJ194" s="40" t="s">
        <v>36</v>
      </c>
      <c r="AK194" s="40" t="s">
        <v>37</v>
      </c>
      <c r="AL194" s="35"/>
      <c r="AM194" s="35"/>
      <c r="AN194" s="40" t="s">
        <v>38</v>
      </c>
      <c r="AO194" s="40" t="s">
        <v>39</v>
      </c>
      <c r="AP194" s="35"/>
      <c r="AQ194" s="35"/>
      <c r="AR194" s="40" t="s">
        <v>40</v>
      </c>
      <c r="AS194" s="40" t="s">
        <v>41</v>
      </c>
      <c r="AT194" s="35"/>
      <c r="AU194" s="35"/>
      <c r="AV194" s="35"/>
      <c r="AW194" s="35"/>
      <c r="AX194" s="35"/>
      <c r="AY194" s="35"/>
      <c r="AZ194" s="40" t="s">
        <v>42</v>
      </c>
      <c r="BA194" s="40" t="s">
        <v>39</v>
      </c>
      <c r="BB194" s="35"/>
      <c r="BC194" s="35"/>
      <c r="BD194" s="40" t="s">
        <v>42</v>
      </c>
      <c r="BE194" s="40" t="s">
        <v>33</v>
      </c>
      <c r="BF194" s="35"/>
      <c r="BG194" s="35"/>
      <c r="BH194" s="40" t="s">
        <v>42</v>
      </c>
      <c r="BI194" s="40" t="s">
        <v>39</v>
      </c>
      <c r="BJ194" s="35"/>
      <c r="BK194" s="41"/>
      <c r="BL194" s="40" t="s">
        <v>43</v>
      </c>
      <c r="BM194" s="40" t="s">
        <v>44</v>
      </c>
      <c r="BN194" s="35"/>
      <c r="BO194" s="35"/>
      <c r="BP194" s="40" t="s">
        <v>45</v>
      </c>
      <c r="BQ194" s="40" t="s">
        <v>44</v>
      </c>
      <c r="BR194" s="35"/>
      <c r="BS194" s="35"/>
      <c r="BT194" s="40" t="s">
        <v>46</v>
      </c>
      <c r="BU194" s="40" t="s">
        <v>47</v>
      </c>
      <c r="BV194" s="35"/>
      <c r="BW194" s="35"/>
      <c r="BX194" s="40" t="s">
        <v>46</v>
      </c>
      <c r="BY194" s="40" t="s">
        <v>41</v>
      </c>
      <c r="BZ194" s="35">
        <v>5.0000000000000001E-3</v>
      </c>
      <c r="CA194" s="35">
        <v>4.0759999999999996</v>
      </c>
      <c r="CB194" s="40" t="s">
        <v>46</v>
      </c>
      <c r="CC194" s="40" t="s">
        <v>48</v>
      </c>
      <c r="CD194" s="35"/>
      <c r="CE194" s="35"/>
      <c r="CF194" s="40" t="s">
        <v>46</v>
      </c>
      <c r="CG194" s="40" t="s">
        <v>48</v>
      </c>
      <c r="CH194" s="35"/>
      <c r="CI194" s="35"/>
      <c r="CJ194" s="40" t="s">
        <v>46</v>
      </c>
      <c r="CK194" s="40" t="s">
        <v>39</v>
      </c>
      <c r="CL194" s="35"/>
      <c r="CM194" s="35"/>
      <c r="CN194" s="40" t="s">
        <v>49</v>
      </c>
      <c r="CO194" s="40" t="s">
        <v>39</v>
      </c>
      <c r="CP194" s="35"/>
      <c r="CQ194" s="35"/>
      <c r="CR194" s="40" t="s">
        <v>50</v>
      </c>
      <c r="CS194" s="40" t="s">
        <v>51</v>
      </c>
      <c r="CT194" s="35"/>
      <c r="CU194" s="35"/>
      <c r="CV194" s="40" t="s">
        <v>50</v>
      </c>
      <c r="CW194" s="40" t="s">
        <v>39</v>
      </c>
      <c r="CX194" s="35"/>
      <c r="CY194" s="35"/>
      <c r="CZ194" s="40" t="s">
        <v>50</v>
      </c>
      <c r="DA194" s="40" t="s">
        <v>39</v>
      </c>
      <c r="DB194" s="35"/>
      <c r="DC194" s="35"/>
      <c r="DD194" s="40" t="s">
        <v>59</v>
      </c>
      <c r="DE194" s="40" t="s">
        <v>60</v>
      </c>
      <c r="DF194" s="35"/>
      <c r="DG194" s="35"/>
      <c r="DH194" s="40" t="s">
        <v>52</v>
      </c>
      <c r="DI194" s="40" t="s">
        <v>53</v>
      </c>
      <c r="DJ194" s="35"/>
      <c r="DK194" s="35"/>
      <c r="DL194" s="40" t="s">
        <v>31</v>
      </c>
      <c r="DM194" s="41"/>
    </row>
    <row r="195" spans="1:118" s="42" customFormat="1" ht="15.75" customHeight="1" x14ac:dyDescent="0.25">
      <c r="A195" s="35">
        <v>194</v>
      </c>
      <c r="B195" s="35">
        <v>3</v>
      </c>
      <c r="C195" s="36" t="s">
        <v>429</v>
      </c>
      <c r="D195" s="37" t="s">
        <v>373</v>
      </c>
      <c r="E195" s="35">
        <v>-53.654000000000003</v>
      </c>
      <c r="F195" s="35">
        <v>57.345999999999997</v>
      </c>
      <c r="G195" s="35">
        <v>-112.068</v>
      </c>
      <c r="H195" s="38">
        <v>111.58212</v>
      </c>
      <c r="I195" s="39">
        <f t="shared" ref="I195:I258" si="10">(G195+H195)</f>
        <v>-0.48587999999999454</v>
      </c>
      <c r="J195" s="39">
        <f t="shared" si="9"/>
        <v>14.033000000000001</v>
      </c>
      <c r="K195" s="39">
        <f t="shared" ref="K195:K258" si="11">I195-J195</f>
        <v>-14.518879999999996</v>
      </c>
      <c r="L195" s="40" t="s">
        <v>28</v>
      </c>
      <c r="M195" s="40" t="s">
        <v>29</v>
      </c>
      <c r="N195" s="35"/>
      <c r="O195" s="35"/>
      <c r="P195" s="40" t="s">
        <v>30</v>
      </c>
      <c r="Q195" s="40" t="s">
        <v>34</v>
      </c>
      <c r="R195" s="35"/>
      <c r="S195" s="35"/>
      <c r="T195" s="40" t="s">
        <v>30</v>
      </c>
      <c r="U195" s="40" t="s">
        <v>32</v>
      </c>
      <c r="V195" s="35"/>
      <c r="W195" s="35"/>
      <c r="X195" s="35" t="s">
        <v>30</v>
      </c>
      <c r="Y195" s="35" t="s">
        <v>33</v>
      </c>
      <c r="Z195" s="35"/>
      <c r="AA195" s="35"/>
      <c r="AB195" s="40" t="s">
        <v>30</v>
      </c>
      <c r="AC195" s="40" t="s">
        <v>34</v>
      </c>
      <c r="AD195" s="35"/>
      <c r="AE195" s="35"/>
      <c r="AF195" s="40" t="s">
        <v>35</v>
      </c>
      <c r="AG195" s="40" t="s">
        <v>29</v>
      </c>
      <c r="AH195" s="35"/>
      <c r="AI195" s="35"/>
      <c r="AJ195" s="40" t="s">
        <v>36</v>
      </c>
      <c r="AK195" s="40" t="s">
        <v>37</v>
      </c>
      <c r="AL195" s="35"/>
      <c r="AM195" s="35"/>
      <c r="AN195" s="40" t="s">
        <v>38</v>
      </c>
      <c r="AO195" s="40" t="s">
        <v>39</v>
      </c>
      <c r="AP195" s="35"/>
      <c r="AQ195" s="35"/>
      <c r="AR195" s="40" t="s">
        <v>40</v>
      </c>
      <c r="AS195" s="40" t="s">
        <v>41</v>
      </c>
      <c r="AT195" s="35"/>
      <c r="AU195" s="35"/>
      <c r="AV195" s="35"/>
      <c r="AW195" s="35"/>
      <c r="AX195" s="35"/>
      <c r="AY195" s="35"/>
      <c r="AZ195" s="40" t="s">
        <v>42</v>
      </c>
      <c r="BA195" s="40" t="s">
        <v>39</v>
      </c>
      <c r="BB195" s="35"/>
      <c r="BC195" s="35"/>
      <c r="BD195" s="40" t="s">
        <v>42</v>
      </c>
      <c r="BE195" s="40" t="s">
        <v>33</v>
      </c>
      <c r="BF195" s="35"/>
      <c r="BG195" s="35"/>
      <c r="BH195" s="40" t="s">
        <v>42</v>
      </c>
      <c r="BI195" s="40" t="s">
        <v>39</v>
      </c>
      <c r="BJ195" s="35"/>
      <c r="BK195" s="41"/>
      <c r="BL195" s="40" t="s">
        <v>43</v>
      </c>
      <c r="BM195" s="40" t="s">
        <v>44</v>
      </c>
      <c r="BN195" s="35"/>
      <c r="BO195" s="35"/>
      <c r="BP195" s="40" t="s">
        <v>45</v>
      </c>
      <c r="BQ195" s="40" t="s">
        <v>44</v>
      </c>
      <c r="BR195" s="35"/>
      <c r="BS195" s="35"/>
      <c r="BT195" s="40" t="s">
        <v>46</v>
      </c>
      <c r="BU195" s="40" t="s">
        <v>47</v>
      </c>
      <c r="BV195" s="35"/>
      <c r="BW195" s="35"/>
      <c r="BX195" s="40" t="s">
        <v>46</v>
      </c>
      <c r="BY195" s="40" t="s">
        <v>41</v>
      </c>
      <c r="BZ195" s="35">
        <v>1.2E-2</v>
      </c>
      <c r="CA195" s="35">
        <v>9.782</v>
      </c>
      <c r="CB195" s="40" t="s">
        <v>46</v>
      </c>
      <c r="CC195" s="40" t="s">
        <v>48</v>
      </c>
      <c r="CD195" s="35"/>
      <c r="CE195" s="35"/>
      <c r="CF195" s="40" t="s">
        <v>46</v>
      </c>
      <c r="CG195" s="40" t="s">
        <v>48</v>
      </c>
      <c r="CH195" s="35"/>
      <c r="CI195" s="35"/>
      <c r="CJ195" s="40" t="s">
        <v>46</v>
      </c>
      <c r="CK195" s="40" t="s">
        <v>39</v>
      </c>
      <c r="CL195" s="35"/>
      <c r="CM195" s="35"/>
      <c r="CN195" s="40" t="s">
        <v>49</v>
      </c>
      <c r="CO195" s="40" t="s">
        <v>39</v>
      </c>
      <c r="CP195" s="35"/>
      <c r="CQ195" s="35"/>
      <c r="CR195" s="40" t="s">
        <v>50</v>
      </c>
      <c r="CS195" s="40" t="s">
        <v>51</v>
      </c>
      <c r="CT195" s="35"/>
      <c r="CU195" s="35"/>
      <c r="CV195" s="40" t="s">
        <v>50</v>
      </c>
      <c r="CW195" s="40" t="s">
        <v>39</v>
      </c>
      <c r="CX195" s="35"/>
      <c r="CY195" s="35"/>
      <c r="CZ195" s="40" t="s">
        <v>50</v>
      </c>
      <c r="DA195" s="40" t="s">
        <v>39</v>
      </c>
      <c r="DB195" s="35"/>
      <c r="DC195" s="35"/>
      <c r="DD195" s="40" t="s">
        <v>59</v>
      </c>
      <c r="DE195" s="40" t="s">
        <v>60</v>
      </c>
      <c r="DF195" s="35"/>
      <c r="DG195" s="35"/>
      <c r="DH195" s="40" t="s">
        <v>52</v>
      </c>
      <c r="DI195" s="40" t="s">
        <v>53</v>
      </c>
      <c r="DJ195" s="35"/>
      <c r="DK195" s="35"/>
      <c r="DL195" s="40" t="s">
        <v>31</v>
      </c>
      <c r="DM195" s="41">
        <v>4.2510000000000003</v>
      </c>
      <c r="DN195" s="42" t="s">
        <v>518</v>
      </c>
    </row>
    <row r="196" spans="1:118" s="12" customFormat="1" ht="15.75" customHeight="1" x14ac:dyDescent="0.25">
      <c r="A196" s="6">
        <v>195</v>
      </c>
      <c r="B196" s="6">
        <v>3</v>
      </c>
      <c r="C196" s="9" t="s">
        <v>430</v>
      </c>
      <c r="D196" s="8" t="s">
        <v>373</v>
      </c>
      <c r="E196" s="6">
        <v>-49.62</v>
      </c>
      <c r="F196" s="6">
        <v>57.902000000000001</v>
      </c>
      <c r="G196" s="6">
        <v>-107.52200000000001</v>
      </c>
      <c r="H196" s="10">
        <v>69.006479999999996</v>
      </c>
      <c r="I196" s="3">
        <f t="shared" si="10"/>
        <v>-38.515520000000009</v>
      </c>
      <c r="J196" s="3">
        <f t="shared" si="9"/>
        <v>0</v>
      </c>
      <c r="K196" s="3">
        <f t="shared" si="11"/>
        <v>-38.515520000000009</v>
      </c>
      <c r="L196" s="1" t="s">
        <v>28</v>
      </c>
      <c r="M196" s="1" t="s">
        <v>29</v>
      </c>
      <c r="N196" s="6"/>
      <c r="O196" s="6"/>
      <c r="P196" s="1" t="s">
        <v>30</v>
      </c>
      <c r="Q196" s="1" t="s">
        <v>34</v>
      </c>
      <c r="R196" s="6"/>
      <c r="S196" s="6"/>
      <c r="T196" s="1" t="s">
        <v>30</v>
      </c>
      <c r="U196" s="1" t="s">
        <v>32</v>
      </c>
      <c r="V196" s="6"/>
      <c r="W196" s="6"/>
      <c r="X196" s="6" t="s">
        <v>30</v>
      </c>
      <c r="Y196" s="6" t="s">
        <v>33</v>
      </c>
      <c r="Z196" s="6"/>
      <c r="AA196" s="6"/>
      <c r="AB196" s="1" t="s">
        <v>30</v>
      </c>
      <c r="AC196" s="1" t="s">
        <v>34</v>
      </c>
      <c r="AD196" s="6"/>
      <c r="AE196" s="6"/>
      <c r="AF196" s="1" t="s">
        <v>35</v>
      </c>
      <c r="AG196" s="1" t="s">
        <v>29</v>
      </c>
      <c r="AH196" s="6"/>
      <c r="AI196" s="6"/>
      <c r="AJ196" s="1" t="s">
        <v>36</v>
      </c>
      <c r="AK196" s="1" t="s">
        <v>37</v>
      </c>
      <c r="AL196" s="6"/>
      <c r="AM196" s="6"/>
      <c r="AN196" s="1" t="s">
        <v>38</v>
      </c>
      <c r="AO196" s="1" t="s">
        <v>39</v>
      </c>
      <c r="AP196" s="6"/>
      <c r="AQ196" s="6"/>
      <c r="AR196" s="1" t="s">
        <v>40</v>
      </c>
      <c r="AS196" s="1" t="s">
        <v>41</v>
      </c>
      <c r="AT196" s="6"/>
      <c r="AU196" s="6"/>
      <c r="AV196" s="6"/>
      <c r="AW196" s="6"/>
      <c r="AX196" s="6"/>
      <c r="AY196" s="6"/>
      <c r="AZ196" s="1" t="s">
        <v>42</v>
      </c>
      <c r="BA196" s="1" t="s">
        <v>39</v>
      </c>
      <c r="BB196" s="6"/>
      <c r="BC196" s="6"/>
      <c r="BD196" s="1" t="s">
        <v>42</v>
      </c>
      <c r="BE196" s="1" t="s">
        <v>33</v>
      </c>
      <c r="BF196" s="6"/>
      <c r="BG196" s="6"/>
      <c r="BH196" s="1" t="s">
        <v>42</v>
      </c>
      <c r="BI196" s="1" t="s">
        <v>39</v>
      </c>
      <c r="BJ196" s="6"/>
      <c r="BK196" s="11"/>
      <c r="BL196" s="1" t="s">
        <v>43</v>
      </c>
      <c r="BM196" s="1" t="s">
        <v>44</v>
      </c>
      <c r="BN196" s="6"/>
      <c r="BO196" s="6"/>
      <c r="BP196" s="1" t="s">
        <v>45</v>
      </c>
      <c r="BQ196" s="1" t="s">
        <v>44</v>
      </c>
      <c r="BR196" s="6"/>
      <c r="BS196" s="6"/>
      <c r="BT196" s="1" t="s">
        <v>46</v>
      </c>
      <c r="BU196" s="1" t="s">
        <v>47</v>
      </c>
      <c r="BV196" s="6"/>
      <c r="BW196" s="6"/>
      <c r="BX196" s="1" t="s">
        <v>46</v>
      </c>
      <c r="BY196" s="1" t="s">
        <v>41</v>
      </c>
      <c r="BZ196" s="6"/>
      <c r="CA196" s="6"/>
      <c r="CB196" s="1" t="s">
        <v>46</v>
      </c>
      <c r="CC196" s="1" t="s">
        <v>48</v>
      </c>
      <c r="CD196" s="6"/>
      <c r="CE196" s="6"/>
      <c r="CF196" s="1" t="s">
        <v>46</v>
      </c>
      <c r="CG196" s="1" t="s">
        <v>48</v>
      </c>
      <c r="CH196" s="6"/>
      <c r="CI196" s="6"/>
      <c r="CJ196" s="1" t="s">
        <v>46</v>
      </c>
      <c r="CK196" s="1" t="s">
        <v>39</v>
      </c>
      <c r="CL196" s="6"/>
      <c r="CM196" s="6"/>
      <c r="CN196" s="1" t="s">
        <v>49</v>
      </c>
      <c r="CO196" s="1" t="s">
        <v>39</v>
      </c>
      <c r="CP196" s="6"/>
      <c r="CQ196" s="6"/>
      <c r="CR196" s="1" t="s">
        <v>50</v>
      </c>
      <c r="CS196" s="1" t="s">
        <v>51</v>
      </c>
      <c r="CT196" s="6"/>
      <c r="CU196" s="6"/>
      <c r="CV196" s="1" t="s">
        <v>50</v>
      </c>
      <c r="CW196" s="1" t="s">
        <v>39</v>
      </c>
      <c r="CX196" s="6"/>
      <c r="CY196" s="6"/>
      <c r="CZ196" s="1" t="s">
        <v>50</v>
      </c>
      <c r="DA196" s="1" t="s">
        <v>39</v>
      </c>
      <c r="DB196" s="6"/>
      <c r="DC196" s="6"/>
      <c r="DD196" s="1" t="s">
        <v>59</v>
      </c>
      <c r="DE196" s="1" t="s">
        <v>60</v>
      </c>
      <c r="DF196" s="6"/>
      <c r="DG196" s="6"/>
      <c r="DH196" s="1" t="s">
        <v>52</v>
      </c>
      <c r="DI196" s="1" t="s">
        <v>53</v>
      </c>
      <c r="DJ196" s="6"/>
      <c r="DK196" s="6"/>
      <c r="DL196" s="1" t="s">
        <v>31</v>
      </c>
      <c r="DM196" s="11"/>
    </row>
    <row r="197" spans="1:118" s="12" customFormat="1" ht="15.75" customHeight="1" x14ac:dyDescent="0.25">
      <c r="A197" s="6">
        <v>196</v>
      </c>
      <c r="B197" s="6">
        <v>3</v>
      </c>
      <c r="C197" s="9" t="s">
        <v>201</v>
      </c>
      <c r="D197" s="8" t="s">
        <v>373</v>
      </c>
      <c r="E197" s="6">
        <v>16.876000000000001</v>
      </c>
      <c r="F197" s="6">
        <v>284.86500000000001</v>
      </c>
      <c r="G197" s="6">
        <v>-267.98899999999998</v>
      </c>
      <c r="H197" s="10">
        <v>110.2572</v>
      </c>
      <c r="I197" s="3">
        <f t="shared" si="10"/>
        <v>-157.73179999999996</v>
      </c>
      <c r="J197" s="3">
        <f t="shared" si="9"/>
        <v>0</v>
      </c>
      <c r="K197" s="3">
        <f t="shared" si="11"/>
        <v>-157.73179999999996</v>
      </c>
      <c r="L197" s="1" t="s">
        <v>28</v>
      </c>
      <c r="M197" s="1" t="s">
        <v>29</v>
      </c>
      <c r="N197" s="6"/>
      <c r="O197" s="6"/>
      <c r="P197" s="1" t="s">
        <v>30</v>
      </c>
      <c r="Q197" s="1" t="s">
        <v>34</v>
      </c>
      <c r="R197" s="6"/>
      <c r="S197" s="6"/>
      <c r="T197" s="1" t="s">
        <v>30</v>
      </c>
      <c r="U197" s="1" t="s">
        <v>32</v>
      </c>
      <c r="V197" s="6"/>
      <c r="W197" s="6"/>
      <c r="X197" s="6" t="s">
        <v>30</v>
      </c>
      <c r="Y197" s="6" t="s">
        <v>33</v>
      </c>
      <c r="Z197" s="6"/>
      <c r="AA197" s="6"/>
      <c r="AB197" s="1" t="s">
        <v>30</v>
      </c>
      <c r="AC197" s="1" t="s">
        <v>34</v>
      </c>
      <c r="AD197" s="6"/>
      <c r="AE197" s="6"/>
      <c r="AF197" s="1" t="s">
        <v>35</v>
      </c>
      <c r="AG197" s="1" t="s">
        <v>29</v>
      </c>
      <c r="AH197" s="6"/>
      <c r="AI197" s="6"/>
      <c r="AJ197" s="1" t="s">
        <v>36</v>
      </c>
      <c r="AK197" s="1" t="s">
        <v>37</v>
      </c>
      <c r="AL197" s="6"/>
      <c r="AM197" s="6"/>
      <c r="AN197" s="1" t="s">
        <v>38</v>
      </c>
      <c r="AO197" s="1" t="s">
        <v>39</v>
      </c>
      <c r="AP197" s="6"/>
      <c r="AQ197" s="6"/>
      <c r="AR197" s="1" t="s">
        <v>40</v>
      </c>
      <c r="AS197" s="1" t="s">
        <v>41</v>
      </c>
      <c r="AT197" s="6"/>
      <c r="AU197" s="6"/>
      <c r="AV197" s="6"/>
      <c r="AW197" s="6"/>
      <c r="AX197" s="6"/>
      <c r="AY197" s="6"/>
      <c r="AZ197" s="1" t="s">
        <v>42</v>
      </c>
      <c r="BA197" s="1" t="s">
        <v>39</v>
      </c>
      <c r="BB197" s="6"/>
      <c r="BC197" s="6"/>
      <c r="BD197" s="1" t="s">
        <v>42</v>
      </c>
      <c r="BE197" s="1" t="s">
        <v>33</v>
      </c>
      <c r="BF197" s="6"/>
      <c r="BG197" s="6"/>
      <c r="BH197" s="1" t="s">
        <v>42</v>
      </c>
      <c r="BI197" s="1" t="s">
        <v>39</v>
      </c>
      <c r="BJ197" s="6"/>
      <c r="BK197" s="11"/>
      <c r="BL197" s="1" t="s">
        <v>43</v>
      </c>
      <c r="BM197" s="1" t="s">
        <v>44</v>
      </c>
      <c r="BN197" s="6"/>
      <c r="BO197" s="6"/>
      <c r="BP197" s="1" t="s">
        <v>45</v>
      </c>
      <c r="BQ197" s="1" t="s">
        <v>44</v>
      </c>
      <c r="BR197" s="6"/>
      <c r="BS197" s="6"/>
      <c r="BT197" s="1" t="s">
        <v>46</v>
      </c>
      <c r="BU197" s="1" t="s">
        <v>47</v>
      </c>
      <c r="BV197" s="6"/>
      <c r="BW197" s="6"/>
      <c r="BX197" s="1" t="s">
        <v>46</v>
      </c>
      <c r="BY197" s="1" t="s">
        <v>41</v>
      </c>
      <c r="BZ197" s="6"/>
      <c r="CA197" s="6"/>
      <c r="CB197" s="1" t="s">
        <v>46</v>
      </c>
      <c r="CC197" s="1" t="s">
        <v>48</v>
      </c>
      <c r="CD197" s="6"/>
      <c r="CE197" s="6"/>
      <c r="CF197" s="1" t="s">
        <v>46</v>
      </c>
      <c r="CG197" s="1" t="s">
        <v>48</v>
      </c>
      <c r="CH197" s="6"/>
      <c r="CI197" s="6"/>
      <c r="CJ197" s="1" t="s">
        <v>46</v>
      </c>
      <c r="CK197" s="1" t="s">
        <v>39</v>
      </c>
      <c r="CL197" s="6"/>
      <c r="CM197" s="6"/>
      <c r="CN197" s="1" t="s">
        <v>49</v>
      </c>
      <c r="CO197" s="1" t="s">
        <v>39</v>
      </c>
      <c r="CP197" s="6"/>
      <c r="CQ197" s="6"/>
      <c r="CR197" s="1" t="s">
        <v>50</v>
      </c>
      <c r="CS197" s="1" t="s">
        <v>51</v>
      </c>
      <c r="CT197" s="6"/>
      <c r="CU197" s="6"/>
      <c r="CV197" s="1" t="s">
        <v>50</v>
      </c>
      <c r="CW197" s="1" t="s">
        <v>39</v>
      </c>
      <c r="CX197" s="6"/>
      <c r="CY197" s="6"/>
      <c r="CZ197" s="1" t="s">
        <v>50</v>
      </c>
      <c r="DA197" s="1" t="s">
        <v>39</v>
      </c>
      <c r="DB197" s="6"/>
      <c r="DC197" s="6"/>
      <c r="DD197" s="1" t="s">
        <v>59</v>
      </c>
      <c r="DE197" s="1" t="s">
        <v>60</v>
      </c>
      <c r="DF197" s="6"/>
      <c r="DG197" s="6"/>
      <c r="DH197" s="1" t="s">
        <v>52</v>
      </c>
      <c r="DI197" s="1" t="s">
        <v>53</v>
      </c>
      <c r="DJ197" s="6"/>
      <c r="DK197" s="6"/>
      <c r="DL197" s="1" t="s">
        <v>31</v>
      </c>
      <c r="DM197" s="11"/>
    </row>
    <row r="198" spans="1:118" s="12" customFormat="1" ht="15.75" customHeight="1" x14ac:dyDescent="0.25">
      <c r="A198" s="6">
        <v>197</v>
      </c>
      <c r="B198" s="6">
        <v>3</v>
      </c>
      <c r="C198" s="9" t="s">
        <v>202</v>
      </c>
      <c r="D198" s="8" t="s">
        <v>373</v>
      </c>
      <c r="E198" s="6">
        <v>398.49799999999999</v>
      </c>
      <c r="F198" s="6">
        <v>11.420999999999999</v>
      </c>
      <c r="G198" s="6">
        <v>-148.19499999999999</v>
      </c>
      <c r="H198" s="10">
        <v>143.36544000000001</v>
      </c>
      <c r="I198" s="3">
        <f t="shared" si="10"/>
        <v>-4.8295599999999865</v>
      </c>
      <c r="J198" s="3">
        <f t="shared" si="9"/>
        <v>0</v>
      </c>
      <c r="K198" s="3">
        <f t="shared" si="11"/>
        <v>-4.8295599999999865</v>
      </c>
      <c r="L198" s="1" t="s">
        <v>28</v>
      </c>
      <c r="M198" s="1" t="s">
        <v>29</v>
      </c>
      <c r="N198" s="6"/>
      <c r="O198" s="6"/>
      <c r="P198" s="1" t="s">
        <v>30</v>
      </c>
      <c r="Q198" s="1" t="s">
        <v>34</v>
      </c>
      <c r="R198" s="6"/>
      <c r="S198" s="6"/>
      <c r="T198" s="1" t="s">
        <v>30</v>
      </c>
      <c r="U198" s="1" t="s">
        <v>32</v>
      </c>
      <c r="V198" s="6"/>
      <c r="W198" s="6"/>
      <c r="X198" s="6" t="s">
        <v>30</v>
      </c>
      <c r="Y198" s="6" t="s">
        <v>33</v>
      </c>
      <c r="Z198" s="6"/>
      <c r="AA198" s="6"/>
      <c r="AB198" s="1" t="s">
        <v>30</v>
      </c>
      <c r="AC198" s="1" t="s">
        <v>34</v>
      </c>
      <c r="AD198" s="6"/>
      <c r="AE198" s="6"/>
      <c r="AF198" s="1" t="s">
        <v>35</v>
      </c>
      <c r="AG198" s="1" t="s">
        <v>29</v>
      </c>
      <c r="AH198" s="6"/>
      <c r="AI198" s="6"/>
      <c r="AJ198" s="1" t="s">
        <v>36</v>
      </c>
      <c r="AK198" s="1" t="s">
        <v>37</v>
      </c>
      <c r="AL198" s="6"/>
      <c r="AM198" s="6"/>
      <c r="AN198" s="1" t="s">
        <v>38</v>
      </c>
      <c r="AO198" s="1" t="s">
        <v>39</v>
      </c>
      <c r="AP198" s="6"/>
      <c r="AQ198" s="6"/>
      <c r="AR198" s="1" t="s">
        <v>40</v>
      </c>
      <c r="AS198" s="1" t="s">
        <v>41</v>
      </c>
      <c r="AT198" s="6"/>
      <c r="AU198" s="6"/>
      <c r="AV198" s="6"/>
      <c r="AW198" s="6"/>
      <c r="AX198" s="6"/>
      <c r="AY198" s="6"/>
      <c r="AZ198" s="1" t="s">
        <v>42</v>
      </c>
      <c r="BA198" s="1" t="s">
        <v>39</v>
      </c>
      <c r="BB198" s="6"/>
      <c r="BC198" s="6"/>
      <c r="BD198" s="1" t="s">
        <v>42</v>
      </c>
      <c r="BE198" s="1" t="s">
        <v>33</v>
      </c>
      <c r="BF198" s="6"/>
      <c r="BG198" s="6"/>
      <c r="BH198" s="1" t="s">
        <v>42</v>
      </c>
      <c r="BI198" s="1" t="s">
        <v>39</v>
      </c>
      <c r="BJ198" s="6"/>
      <c r="BK198" s="11"/>
      <c r="BL198" s="1" t="s">
        <v>43</v>
      </c>
      <c r="BM198" s="1" t="s">
        <v>44</v>
      </c>
      <c r="BN198" s="6"/>
      <c r="BO198" s="6"/>
      <c r="BP198" s="1" t="s">
        <v>45</v>
      </c>
      <c r="BQ198" s="1" t="s">
        <v>44</v>
      </c>
      <c r="BR198" s="6"/>
      <c r="BS198" s="6"/>
      <c r="BT198" s="1" t="s">
        <v>46</v>
      </c>
      <c r="BU198" s="1" t="s">
        <v>47</v>
      </c>
      <c r="BV198" s="6"/>
      <c r="BW198" s="6"/>
      <c r="BX198" s="1" t="s">
        <v>46</v>
      </c>
      <c r="BY198" s="1" t="s">
        <v>41</v>
      </c>
      <c r="BZ198" s="6"/>
      <c r="CA198" s="6"/>
      <c r="CB198" s="1" t="s">
        <v>46</v>
      </c>
      <c r="CC198" s="1" t="s">
        <v>48</v>
      </c>
      <c r="CD198" s="6"/>
      <c r="CE198" s="6"/>
      <c r="CF198" s="1" t="s">
        <v>46</v>
      </c>
      <c r="CG198" s="1" t="s">
        <v>48</v>
      </c>
      <c r="CH198" s="6"/>
      <c r="CI198" s="6"/>
      <c r="CJ198" s="1" t="s">
        <v>46</v>
      </c>
      <c r="CK198" s="1" t="s">
        <v>39</v>
      </c>
      <c r="CL198" s="6"/>
      <c r="CM198" s="6"/>
      <c r="CN198" s="1" t="s">
        <v>49</v>
      </c>
      <c r="CO198" s="1" t="s">
        <v>39</v>
      </c>
      <c r="CP198" s="6"/>
      <c r="CQ198" s="6"/>
      <c r="CR198" s="1" t="s">
        <v>50</v>
      </c>
      <c r="CS198" s="1" t="s">
        <v>51</v>
      </c>
      <c r="CT198" s="6"/>
      <c r="CU198" s="6"/>
      <c r="CV198" s="1" t="s">
        <v>50</v>
      </c>
      <c r="CW198" s="1" t="s">
        <v>39</v>
      </c>
      <c r="CX198" s="6"/>
      <c r="CY198" s="6"/>
      <c r="CZ198" s="1" t="s">
        <v>50</v>
      </c>
      <c r="DA198" s="1" t="s">
        <v>39</v>
      </c>
      <c r="DB198" s="6"/>
      <c r="DC198" s="6"/>
      <c r="DD198" s="1" t="s">
        <v>59</v>
      </c>
      <c r="DE198" s="1" t="s">
        <v>60</v>
      </c>
      <c r="DF198" s="6"/>
      <c r="DG198" s="6"/>
      <c r="DH198" s="1" t="s">
        <v>52</v>
      </c>
      <c r="DI198" s="1" t="s">
        <v>53</v>
      </c>
      <c r="DJ198" s="6"/>
      <c r="DK198" s="6"/>
      <c r="DL198" s="1" t="s">
        <v>31</v>
      </c>
      <c r="DM198" s="11"/>
    </row>
    <row r="199" spans="1:118" s="12" customFormat="1" ht="15.75" customHeight="1" x14ac:dyDescent="0.25">
      <c r="A199" s="6">
        <v>198</v>
      </c>
      <c r="B199" s="6">
        <v>2</v>
      </c>
      <c r="C199" s="9" t="s">
        <v>431</v>
      </c>
      <c r="D199" s="8" t="s">
        <v>373</v>
      </c>
      <c r="E199" s="6">
        <v>-21.146000000000001</v>
      </c>
      <c r="F199" s="6">
        <v>5.944</v>
      </c>
      <c r="G199" s="6">
        <v>-27.09</v>
      </c>
      <c r="H199" s="10">
        <v>26.275200000000002</v>
      </c>
      <c r="I199" s="3">
        <f t="shared" si="10"/>
        <v>-0.81479999999999819</v>
      </c>
      <c r="J199" s="3">
        <f t="shared" si="9"/>
        <v>0</v>
      </c>
      <c r="K199" s="3">
        <f t="shared" si="11"/>
        <v>-0.81479999999999819</v>
      </c>
      <c r="L199" s="1" t="s">
        <v>28</v>
      </c>
      <c r="M199" s="1" t="s">
        <v>29</v>
      </c>
      <c r="N199" s="6"/>
      <c r="O199" s="6"/>
      <c r="P199" s="1" t="s">
        <v>30</v>
      </c>
      <c r="Q199" s="1" t="s">
        <v>34</v>
      </c>
      <c r="R199" s="6"/>
      <c r="S199" s="6"/>
      <c r="T199" s="1" t="s">
        <v>30</v>
      </c>
      <c r="U199" s="1" t="s">
        <v>32</v>
      </c>
      <c r="V199" s="6"/>
      <c r="W199" s="6"/>
      <c r="X199" s="6" t="s">
        <v>30</v>
      </c>
      <c r="Y199" s="6" t="s">
        <v>33</v>
      </c>
      <c r="Z199" s="6"/>
      <c r="AA199" s="6"/>
      <c r="AB199" s="1" t="s">
        <v>30</v>
      </c>
      <c r="AC199" s="1" t="s">
        <v>34</v>
      </c>
      <c r="AD199" s="6"/>
      <c r="AE199" s="6"/>
      <c r="AF199" s="1" t="s">
        <v>35</v>
      </c>
      <c r="AG199" s="1" t="s">
        <v>29</v>
      </c>
      <c r="AH199" s="6"/>
      <c r="AI199" s="6"/>
      <c r="AJ199" s="1" t="s">
        <v>36</v>
      </c>
      <c r="AK199" s="1" t="s">
        <v>37</v>
      </c>
      <c r="AL199" s="6"/>
      <c r="AM199" s="6"/>
      <c r="AN199" s="1" t="s">
        <v>38</v>
      </c>
      <c r="AO199" s="1" t="s">
        <v>39</v>
      </c>
      <c r="AP199" s="6"/>
      <c r="AQ199" s="6"/>
      <c r="AR199" s="1" t="s">
        <v>40</v>
      </c>
      <c r="AS199" s="1" t="s">
        <v>41</v>
      </c>
      <c r="AT199" s="6"/>
      <c r="AU199" s="6"/>
      <c r="AV199" s="6"/>
      <c r="AW199" s="6"/>
      <c r="AX199" s="6"/>
      <c r="AY199" s="6"/>
      <c r="AZ199" s="1" t="s">
        <v>42</v>
      </c>
      <c r="BA199" s="1" t="s">
        <v>39</v>
      </c>
      <c r="BB199" s="6"/>
      <c r="BC199" s="6"/>
      <c r="BD199" s="1" t="s">
        <v>42</v>
      </c>
      <c r="BE199" s="1" t="s">
        <v>33</v>
      </c>
      <c r="BF199" s="6"/>
      <c r="BG199" s="6"/>
      <c r="BH199" s="1" t="s">
        <v>42</v>
      </c>
      <c r="BI199" s="1" t="s">
        <v>39</v>
      </c>
      <c r="BJ199" s="6"/>
      <c r="BK199" s="11"/>
      <c r="BL199" s="1" t="s">
        <v>43</v>
      </c>
      <c r="BM199" s="1" t="s">
        <v>44</v>
      </c>
      <c r="BN199" s="6"/>
      <c r="BO199" s="6"/>
      <c r="BP199" s="1" t="s">
        <v>45</v>
      </c>
      <c r="BQ199" s="1" t="s">
        <v>44</v>
      </c>
      <c r="BR199" s="6"/>
      <c r="BS199" s="6"/>
      <c r="BT199" s="1" t="s">
        <v>46</v>
      </c>
      <c r="BU199" s="1" t="s">
        <v>47</v>
      </c>
      <c r="BV199" s="6"/>
      <c r="BW199" s="6"/>
      <c r="BX199" s="1" t="s">
        <v>46</v>
      </c>
      <c r="BY199" s="1" t="s">
        <v>41</v>
      </c>
      <c r="BZ199" s="6"/>
      <c r="CA199" s="6"/>
      <c r="CB199" s="1" t="s">
        <v>46</v>
      </c>
      <c r="CC199" s="1" t="s">
        <v>48</v>
      </c>
      <c r="CD199" s="6"/>
      <c r="CE199" s="6"/>
      <c r="CF199" s="1" t="s">
        <v>46</v>
      </c>
      <c r="CG199" s="1" t="s">
        <v>48</v>
      </c>
      <c r="CH199" s="6"/>
      <c r="CI199" s="6"/>
      <c r="CJ199" s="1" t="s">
        <v>46</v>
      </c>
      <c r="CK199" s="1" t="s">
        <v>39</v>
      </c>
      <c r="CL199" s="6"/>
      <c r="CM199" s="6"/>
      <c r="CN199" s="1" t="s">
        <v>49</v>
      </c>
      <c r="CO199" s="1" t="s">
        <v>39</v>
      </c>
      <c r="CP199" s="6"/>
      <c r="CQ199" s="6"/>
      <c r="CR199" s="1" t="s">
        <v>50</v>
      </c>
      <c r="CS199" s="1" t="s">
        <v>51</v>
      </c>
      <c r="CT199" s="6"/>
      <c r="CU199" s="6"/>
      <c r="CV199" s="1" t="s">
        <v>50</v>
      </c>
      <c r="CW199" s="1" t="s">
        <v>39</v>
      </c>
      <c r="CX199" s="6"/>
      <c r="CY199" s="6"/>
      <c r="CZ199" s="1" t="s">
        <v>50</v>
      </c>
      <c r="DA199" s="1" t="s">
        <v>39</v>
      </c>
      <c r="DB199" s="6"/>
      <c r="DC199" s="6"/>
      <c r="DD199" s="1" t="s">
        <v>59</v>
      </c>
      <c r="DE199" s="1" t="s">
        <v>60</v>
      </c>
      <c r="DF199" s="6"/>
      <c r="DG199" s="6"/>
      <c r="DH199" s="1" t="s">
        <v>52</v>
      </c>
      <c r="DI199" s="1" t="s">
        <v>53</v>
      </c>
      <c r="DJ199" s="6"/>
      <c r="DK199" s="6"/>
      <c r="DL199" s="1" t="s">
        <v>31</v>
      </c>
      <c r="DM199" s="11"/>
    </row>
    <row r="200" spans="1:118" s="12" customFormat="1" ht="15.75" customHeight="1" x14ac:dyDescent="0.25">
      <c r="A200" s="6">
        <v>199</v>
      </c>
      <c r="B200" s="6">
        <v>2</v>
      </c>
      <c r="C200" s="9" t="s">
        <v>432</v>
      </c>
      <c r="D200" s="8" t="s">
        <v>373</v>
      </c>
      <c r="E200" s="6">
        <v>-39.912999999999997</v>
      </c>
      <c r="F200" s="6">
        <v>3.9849999999999999</v>
      </c>
      <c r="G200" s="6">
        <v>-43.898000000000003</v>
      </c>
      <c r="H200" s="10">
        <v>38.714399999999998</v>
      </c>
      <c r="I200" s="3">
        <f t="shared" si="10"/>
        <v>-5.1836000000000055</v>
      </c>
      <c r="J200" s="3">
        <f t="shared" si="9"/>
        <v>0</v>
      </c>
      <c r="K200" s="3">
        <f t="shared" si="11"/>
        <v>-5.1836000000000055</v>
      </c>
      <c r="L200" s="1" t="s">
        <v>28</v>
      </c>
      <c r="M200" s="1" t="s">
        <v>29</v>
      </c>
      <c r="N200" s="6"/>
      <c r="O200" s="6"/>
      <c r="P200" s="1" t="s">
        <v>30</v>
      </c>
      <c r="Q200" s="1" t="s">
        <v>34</v>
      </c>
      <c r="R200" s="6"/>
      <c r="S200" s="6"/>
      <c r="T200" s="1" t="s">
        <v>30</v>
      </c>
      <c r="U200" s="1" t="s">
        <v>32</v>
      </c>
      <c r="V200" s="6"/>
      <c r="W200" s="6"/>
      <c r="X200" s="6" t="s">
        <v>30</v>
      </c>
      <c r="Y200" s="6" t="s">
        <v>33</v>
      </c>
      <c r="Z200" s="6"/>
      <c r="AA200" s="6"/>
      <c r="AB200" s="1" t="s">
        <v>30</v>
      </c>
      <c r="AC200" s="1" t="s">
        <v>34</v>
      </c>
      <c r="AD200" s="6"/>
      <c r="AE200" s="6"/>
      <c r="AF200" s="1" t="s">
        <v>35</v>
      </c>
      <c r="AG200" s="1" t="s">
        <v>29</v>
      </c>
      <c r="AH200" s="6"/>
      <c r="AI200" s="6"/>
      <c r="AJ200" s="1" t="s">
        <v>36</v>
      </c>
      <c r="AK200" s="1" t="s">
        <v>37</v>
      </c>
      <c r="AL200" s="6"/>
      <c r="AM200" s="6"/>
      <c r="AN200" s="1" t="s">
        <v>38</v>
      </c>
      <c r="AO200" s="1" t="s">
        <v>39</v>
      </c>
      <c r="AP200" s="6"/>
      <c r="AQ200" s="6"/>
      <c r="AR200" s="1" t="s">
        <v>40</v>
      </c>
      <c r="AS200" s="1" t="s">
        <v>41</v>
      </c>
      <c r="AT200" s="6"/>
      <c r="AU200" s="6"/>
      <c r="AV200" s="6"/>
      <c r="AW200" s="6"/>
      <c r="AX200" s="6"/>
      <c r="AY200" s="6"/>
      <c r="AZ200" s="1" t="s">
        <v>42</v>
      </c>
      <c r="BA200" s="1" t="s">
        <v>39</v>
      </c>
      <c r="BB200" s="6"/>
      <c r="BC200" s="6"/>
      <c r="BD200" s="1" t="s">
        <v>42</v>
      </c>
      <c r="BE200" s="1" t="s">
        <v>33</v>
      </c>
      <c r="BF200" s="6"/>
      <c r="BG200" s="6"/>
      <c r="BH200" s="1" t="s">
        <v>42</v>
      </c>
      <c r="BI200" s="1" t="s">
        <v>39</v>
      </c>
      <c r="BJ200" s="6"/>
      <c r="BK200" s="11"/>
      <c r="BL200" s="1" t="s">
        <v>43</v>
      </c>
      <c r="BM200" s="1" t="s">
        <v>44</v>
      </c>
      <c r="BN200" s="6"/>
      <c r="BO200" s="6"/>
      <c r="BP200" s="1" t="s">
        <v>45</v>
      </c>
      <c r="BQ200" s="1" t="s">
        <v>44</v>
      </c>
      <c r="BR200" s="6"/>
      <c r="BS200" s="6"/>
      <c r="BT200" s="1" t="s">
        <v>46</v>
      </c>
      <c r="BU200" s="1" t="s">
        <v>47</v>
      </c>
      <c r="BV200" s="6"/>
      <c r="BW200" s="6"/>
      <c r="BX200" s="1" t="s">
        <v>46</v>
      </c>
      <c r="BY200" s="1" t="s">
        <v>41</v>
      </c>
      <c r="BZ200" s="6"/>
      <c r="CA200" s="6"/>
      <c r="CB200" s="1" t="s">
        <v>46</v>
      </c>
      <c r="CC200" s="1" t="s">
        <v>48</v>
      </c>
      <c r="CD200" s="6"/>
      <c r="CE200" s="6"/>
      <c r="CF200" s="1" t="s">
        <v>46</v>
      </c>
      <c r="CG200" s="1" t="s">
        <v>48</v>
      </c>
      <c r="CH200" s="6"/>
      <c r="CI200" s="6"/>
      <c r="CJ200" s="1" t="s">
        <v>46</v>
      </c>
      <c r="CK200" s="1" t="s">
        <v>39</v>
      </c>
      <c r="CL200" s="6"/>
      <c r="CM200" s="6"/>
      <c r="CN200" s="1" t="s">
        <v>49</v>
      </c>
      <c r="CO200" s="1" t="s">
        <v>39</v>
      </c>
      <c r="CP200" s="6"/>
      <c r="CQ200" s="6"/>
      <c r="CR200" s="1" t="s">
        <v>50</v>
      </c>
      <c r="CS200" s="1" t="s">
        <v>51</v>
      </c>
      <c r="CT200" s="6"/>
      <c r="CU200" s="6"/>
      <c r="CV200" s="1" t="s">
        <v>50</v>
      </c>
      <c r="CW200" s="1" t="s">
        <v>39</v>
      </c>
      <c r="CX200" s="6"/>
      <c r="CY200" s="6"/>
      <c r="CZ200" s="1" t="s">
        <v>50</v>
      </c>
      <c r="DA200" s="1" t="s">
        <v>39</v>
      </c>
      <c r="DB200" s="6"/>
      <c r="DC200" s="6"/>
      <c r="DD200" s="1" t="s">
        <v>59</v>
      </c>
      <c r="DE200" s="1" t="s">
        <v>60</v>
      </c>
      <c r="DF200" s="6"/>
      <c r="DG200" s="6"/>
      <c r="DH200" s="1" t="s">
        <v>52</v>
      </c>
      <c r="DI200" s="1" t="s">
        <v>53</v>
      </c>
      <c r="DJ200" s="6"/>
      <c r="DK200" s="6"/>
      <c r="DL200" s="1" t="s">
        <v>31</v>
      </c>
      <c r="DM200" s="11"/>
    </row>
    <row r="201" spans="1:118" s="12" customFormat="1" ht="15.75" customHeight="1" x14ac:dyDescent="0.25">
      <c r="A201" s="6">
        <v>200</v>
      </c>
      <c r="B201" s="6">
        <v>2</v>
      </c>
      <c r="C201" s="9" t="s">
        <v>203</v>
      </c>
      <c r="D201" s="8" t="s">
        <v>373</v>
      </c>
      <c r="E201" s="6">
        <v>97.114000000000004</v>
      </c>
      <c r="F201" s="6">
        <v>0</v>
      </c>
      <c r="G201" s="6">
        <v>94.233999999999995</v>
      </c>
      <c r="H201" s="10">
        <v>47.586480000000002</v>
      </c>
      <c r="I201" s="3">
        <f t="shared" si="10"/>
        <v>141.82048</v>
      </c>
      <c r="J201" s="3">
        <f t="shared" si="9"/>
        <v>0</v>
      </c>
      <c r="K201" s="3">
        <f t="shared" si="11"/>
        <v>141.82048</v>
      </c>
      <c r="L201" s="1" t="s">
        <v>28</v>
      </c>
      <c r="M201" s="1" t="s">
        <v>29</v>
      </c>
      <c r="N201" s="6"/>
      <c r="O201" s="6"/>
      <c r="P201" s="1" t="s">
        <v>30</v>
      </c>
      <c r="Q201" s="1" t="s">
        <v>34</v>
      </c>
      <c r="R201" s="6"/>
      <c r="S201" s="6"/>
      <c r="T201" s="1" t="s">
        <v>30</v>
      </c>
      <c r="U201" s="1" t="s">
        <v>32</v>
      </c>
      <c r="V201" s="6"/>
      <c r="W201" s="6"/>
      <c r="X201" s="6" t="s">
        <v>30</v>
      </c>
      <c r="Y201" s="6" t="s">
        <v>33</v>
      </c>
      <c r="Z201" s="6"/>
      <c r="AA201" s="6"/>
      <c r="AB201" s="1" t="s">
        <v>30</v>
      </c>
      <c r="AC201" s="1" t="s">
        <v>34</v>
      </c>
      <c r="AD201" s="6"/>
      <c r="AE201" s="6"/>
      <c r="AF201" s="1" t="s">
        <v>35</v>
      </c>
      <c r="AG201" s="1" t="s">
        <v>29</v>
      </c>
      <c r="AH201" s="6"/>
      <c r="AI201" s="6"/>
      <c r="AJ201" s="1" t="s">
        <v>36</v>
      </c>
      <c r="AK201" s="1" t="s">
        <v>37</v>
      </c>
      <c r="AL201" s="6"/>
      <c r="AM201" s="6"/>
      <c r="AN201" s="1" t="s">
        <v>38</v>
      </c>
      <c r="AO201" s="1" t="s">
        <v>39</v>
      </c>
      <c r="AP201" s="6"/>
      <c r="AQ201" s="6"/>
      <c r="AR201" s="1" t="s">
        <v>40</v>
      </c>
      <c r="AS201" s="1" t="s">
        <v>41</v>
      </c>
      <c r="AT201" s="6"/>
      <c r="AU201" s="6"/>
      <c r="AV201" s="6"/>
      <c r="AW201" s="6"/>
      <c r="AX201" s="6"/>
      <c r="AY201" s="6"/>
      <c r="AZ201" s="1" t="s">
        <v>42</v>
      </c>
      <c r="BA201" s="1" t="s">
        <v>39</v>
      </c>
      <c r="BB201" s="6"/>
      <c r="BC201" s="6"/>
      <c r="BD201" s="1" t="s">
        <v>42</v>
      </c>
      <c r="BE201" s="1" t="s">
        <v>33</v>
      </c>
      <c r="BF201" s="6"/>
      <c r="BG201" s="6"/>
      <c r="BH201" s="1" t="s">
        <v>42</v>
      </c>
      <c r="BI201" s="1" t="s">
        <v>39</v>
      </c>
      <c r="BJ201" s="6"/>
      <c r="BK201" s="11"/>
      <c r="BL201" s="1" t="s">
        <v>43</v>
      </c>
      <c r="BM201" s="1" t="s">
        <v>44</v>
      </c>
      <c r="BN201" s="6"/>
      <c r="BO201" s="6"/>
      <c r="BP201" s="1" t="s">
        <v>45</v>
      </c>
      <c r="BQ201" s="1" t="s">
        <v>44</v>
      </c>
      <c r="BR201" s="6"/>
      <c r="BS201" s="6"/>
      <c r="BT201" s="1" t="s">
        <v>46</v>
      </c>
      <c r="BU201" s="1" t="s">
        <v>47</v>
      </c>
      <c r="BV201" s="6"/>
      <c r="BW201" s="6"/>
      <c r="BX201" s="1" t="s">
        <v>46</v>
      </c>
      <c r="BY201" s="1" t="s">
        <v>41</v>
      </c>
      <c r="BZ201" s="6"/>
      <c r="CA201" s="6"/>
      <c r="CB201" s="1" t="s">
        <v>46</v>
      </c>
      <c r="CC201" s="1" t="s">
        <v>48</v>
      </c>
      <c r="CD201" s="6"/>
      <c r="CE201" s="6"/>
      <c r="CF201" s="1" t="s">
        <v>46</v>
      </c>
      <c r="CG201" s="1" t="s">
        <v>48</v>
      </c>
      <c r="CH201" s="6"/>
      <c r="CI201" s="6"/>
      <c r="CJ201" s="1" t="s">
        <v>46</v>
      </c>
      <c r="CK201" s="1" t="s">
        <v>39</v>
      </c>
      <c r="CL201" s="6"/>
      <c r="CM201" s="6"/>
      <c r="CN201" s="1" t="s">
        <v>49</v>
      </c>
      <c r="CO201" s="1" t="s">
        <v>39</v>
      </c>
      <c r="CP201" s="6"/>
      <c r="CQ201" s="6"/>
      <c r="CR201" s="1" t="s">
        <v>50</v>
      </c>
      <c r="CS201" s="1" t="s">
        <v>51</v>
      </c>
      <c r="CT201" s="6"/>
      <c r="CU201" s="6"/>
      <c r="CV201" s="1" t="s">
        <v>50</v>
      </c>
      <c r="CW201" s="1" t="s">
        <v>39</v>
      </c>
      <c r="CX201" s="6"/>
      <c r="CY201" s="6"/>
      <c r="CZ201" s="1" t="s">
        <v>50</v>
      </c>
      <c r="DA201" s="1" t="s">
        <v>39</v>
      </c>
      <c r="DB201" s="6"/>
      <c r="DC201" s="6"/>
      <c r="DD201" s="1" t="s">
        <v>59</v>
      </c>
      <c r="DE201" s="1" t="s">
        <v>60</v>
      </c>
      <c r="DF201" s="6"/>
      <c r="DG201" s="6"/>
      <c r="DH201" s="1" t="s">
        <v>52</v>
      </c>
      <c r="DI201" s="1" t="s">
        <v>53</v>
      </c>
      <c r="DJ201" s="6"/>
      <c r="DK201" s="6"/>
      <c r="DL201" s="1" t="s">
        <v>31</v>
      </c>
      <c r="DM201" s="11"/>
    </row>
    <row r="202" spans="1:118" s="12" customFormat="1" ht="15.75" customHeight="1" x14ac:dyDescent="0.25">
      <c r="A202" s="6">
        <v>201</v>
      </c>
      <c r="B202" s="6">
        <v>2</v>
      </c>
      <c r="C202" s="9" t="s">
        <v>204</v>
      </c>
      <c r="D202" s="8" t="s">
        <v>373</v>
      </c>
      <c r="E202" s="6">
        <v>229.452</v>
      </c>
      <c r="F202" s="6">
        <v>3.984</v>
      </c>
      <c r="G202" s="6">
        <v>222.58799999999999</v>
      </c>
      <c r="H202" s="10">
        <v>69.973560000000006</v>
      </c>
      <c r="I202" s="3">
        <f t="shared" si="10"/>
        <v>292.56155999999999</v>
      </c>
      <c r="J202" s="3">
        <f t="shared" si="9"/>
        <v>0</v>
      </c>
      <c r="K202" s="3">
        <f t="shared" si="11"/>
        <v>292.56155999999999</v>
      </c>
      <c r="L202" s="1" t="s">
        <v>28</v>
      </c>
      <c r="M202" s="1" t="s">
        <v>29</v>
      </c>
      <c r="N202" s="6"/>
      <c r="O202" s="6"/>
      <c r="P202" s="1" t="s">
        <v>30</v>
      </c>
      <c r="Q202" s="1" t="s">
        <v>34</v>
      </c>
      <c r="R202" s="6"/>
      <c r="S202" s="6"/>
      <c r="T202" s="1" t="s">
        <v>30</v>
      </c>
      <c r="U202" s="1" t="s">
        <v>32</v>
      </c>
      <c r="V202" s="6"/>
      <c r="W202" s="6"/>
      <c r="X202" s="6" t="s">
        <v>30</v>
      </c>
      <c r="Y202" s="6" t="s">
        <v>33</v>
      </c>
      <c r="Z202" s="6"/>
      <c r="AA202" s="6"/>
      <c r="AB202" s="1" t="s">
        <v>30</v>
      </c>
      <c r="AC202" s="1" t="s">
        <v>34</v>
      </c>
      <c r="AD202" s="6"/>
      <c r="AE202" s="6"/>
      <c r="AF202" s="1" t="s">
        <v>35</v>
      </c>
      <c r="AG202" s="1" t="s">
        <v>29</v>
      </c>
      <c r="AH202" s="6"/>
      <c r="AI202" s="6"/>
      <c r="AJ202" s="1" t="s">
        <v>36</v>
      </c>
      <c r="AK202" s="1" t="s">
        <v>37</v>
      </c>
      <c r="AL202" s="6"/>
      <c r="AM202" s="6"/>
      <c r="AN202" s="1" t="s">
        <v>38</v>
      </c>
      <c r="AO202" s="1" t="s">
        <v>39</v>
      </c>
      <c r="AP202" s="6"/>
      <c r="AQ202" s="6"/>
      <c r="AR202" s="1" t="s">
        <v>40</v>
      </c>
      <c r="AS202" s="1" t="s">
        <v>41</v>
      </c>
      <c r="AT202" s="6"/>
      <c r="AU202" s="6"/>
      <c r="AV202" s="6"/>
      <c r="AW202" s="6"/>
      <c r="AX202" s="6"/>
      <c r="AY202" s="6"/>
      <c r="AZ202" s="1" t="s">
        <v>42</v>
      </c>
      <c r="BA202" s="1" t="s">
        <v>39</v>
      </c>
      <c r="BB202" s="6"/>
      <c r="BC202" s="6"/>
      <c r="BD202" s="1" t="s">
        <v>42</v>
      </c>
      <c r="BE202" s="1" t="s">
        <v>33</v>
      </c>
      <c r="BF202" s="6"/>
      <c r="BG202" s="6"/>
      <c r="BH202" s="1" t="s">
        <v>42</v>
      </c>
      <c r="BI202" s="1" t="s">
        <v>39</v>
      </c>
      <c r="BJ202" s="6"/>
      <c r="BK202" s="11"/>
      <c r="BL202" s="1" t="s">
        <v>43</v>
      </c>
      <c r="BM202" s="1" t="s">
        <v>44</v>
      </c>
      <c r="BN202" s="6"/>
      <c r="BO202" s="6"/>
      <c r="BP202" s="1" t="s">
        <v>45</v>
      </c>
      <c r="BQ202" s="1" t="s">
        <v>44</v>
      </c>
      <c r="BR202" s="6"/>
      <c r="BS202" s="6"/>
      <c r="BT202" s="1" t="s">
        <v>46</v>
      </c>
      <c r="BU202" s="1" t="s">
        <v>47</v>
      </c>
      <c r="BV202" s="6"/>
      <c r="BW202" s="6"/>
      <c r="BX202" s="1" t="s">
        <v>46</v>
      </c>
      <c r="BY202" s="1" t="s">
        <v>41</v>
      </c>
      <c r="BZ202" s="6"/>
      <c r="CA202" s="6"/>
      <c r="CB202" s="1" t="s">
        <v>46</v>
      </c>
      <c r="CC202" s="1" t="s">
        <v>48</v>
      </c>
      <c r="CD202" s="6"/>
      <c r="CE202" s="6"/>
      <c r="CF202" s="1" t="s">
        <v>46</v>
      </c>
      <c r="CG202" s="1" t="s">
        <v>48</v>
      </c>
      <c r="CH202" s="6"/>
      <c r="CI202" s="6"/>
      <c r="CJ202" s="1" t="s">
        <v>46</v>
      </c>
      <c r="CK202" s="1" t="s">
        <v>39</v>
      </c>
      <c r="CL202" s="6"/>
      <c r="CM202" s="6"/>
      <c r="CN202" s="1" t="s">
        <v>49</v>
      </c>
      <c r="CO202" s="1" t="s">
        <v>39</v>
      </c>
      <c r="CP202" s="6"/>
      <c r="CQ202" s="6"/>
      <c r="CR202" s="1" t="s">
        <v>50</v>
      </c>
      <c r="CS202" s="1" t="s">
        <v>51</v>
      </c>
      <c r="CT202" s="6"/>
      <c r="CU202" s="6"/>
      <c r="CV202" s="1" t="s">
        <v>50</v>
      </c>
      <c r="CW202" s="1" t="s">
        <v>39</v>
      </c>
      <c r="CX202" s="6"/>
      <c r="CY202" s="6"/>
      <c r="CZ202" s="1" t="s">
        <v>50</v>
      </c>
      <c r="DA202" s="1" t="s">
        <v>39</v>
      </c>
      <c r="DB202" s="6"/>
      <c r="DC202" s="6"/>
      <c r="DD202" s="1" t="s">
        <v>59</v>
      </c>
      <c r="DE202" s="1" t="s">
        <v>60</v>
      </c>
      <c r="DF202" s="6"/>
      <c r="DG202" s="6"/>
      <c r="DH202" s="1" t="s">
        <v>52</v>
      </c>
      <c r="DI202" s="1" t="s">
        <v>53</v>
      </c>
      <c r="DJ202" s="6"/>
      <c r="DK202" s="6"/>
      <c r="DL202" s="1" t="s">
        <v>31</v>
      </c>
      <c r="DM202" s="11"/>
    </row>
    <row r="203" spans="1:118" s="12" customFormat="1" ht="15.75" customHeight="1" x14ac:dyDescent="0.25">
      <c r="A203" s="6">
        <v>202</v>
      </c>
      <c r="B203" s="6">
        <v>1</v>
      </c>
      <c r="C203" s="9" t="s">
        <v>205</v>
      </c>
      <c r="D203" s="8" t="s">
        <v>373</v>
      </c>
      <c r="E203" s="6">
        <v>99.147999999999996</v>
      </c>
      <c r="F203" s="6">
        <v>1.659</v>
      </c>
      <c r="G203" s="6">
        <v>96.430999999999997</v>
      </c>
      <c r="H203" s="10">
        <v>72.495000000000005</v>
      </c>
      <c r="I203" s="3">
        <f t="shared" si="10"/>
        <v>168.92599999999999</v>
      </c>
      <c r="J203" s="3">
        <f t="shared" si="9"/>
        <v>0</v>
      </c>
      <c r="K203" s="3">
        <f t="shared" si="11"/>
        <v>168.92599999999999</v>
      </c>
      <c r="L203" s="1" t="s">
        <v>28</v>
      </c>
      <c r="M203" s="1" t="s">
        <v>29</v>
      </c>
      <c r="N203" s="6"/>
      <c r="O203" s="6"/>
      <c r="P203" s="1" t="s">
        <v>30</v>
      </c>
      <c r="Q203" s="1" t="s">
        <v>34</v>
      </c>
      <c r="R203" s="6"/>
      <c r="S203" s="6"/>
      <c r="T203" s="1" t="s">
        <v>30</v>
      </c>
      <c r="U203" s="1" t="s">
        <v>32</v>
      </c>
      <c r="V203" s="6"/>
      <c r="W203" s="6"/>
      <c r="X203" s="6" t="s">
        <v>30</v>
      </c>
      <c r="Y203" s="6" t="s">
        <v>33</v>
      </c>
      <c r="Z203" s="6"/>
      <c r="AA203" s="6"/>
      <c r="AB203" s="1" t="s">
        <v>30</v>
      </c>
      <c r="AC203" s="1" t="s">
        <v>34</v>
      </c>
      <c r="AD203" s="6"/>
      <c r="AE203" s="6"/>
      <c r="AF203" s="1" t="s">
        <v>35</v>
      </c>
      <c r="AG203" s="1" t="s">
        <v>29</v>
      </c>
      <c r="AH203" s="6"/>
      <c r="AI203" s="6"/>
      <c r="AJ203" s="1" t="s">
        <v>36</v>
      </c>
      <c r="AK203" s="1" t="s">
        <v>37</v>
      </c>
      <c r="AL203" s="6"/>
      <c r="AM203" s="6"/>
      <c r="AN203" s="1" t="s">
        <v>38</v>
      </c>
      <c r="AO203" s="1" t="s">
        <v>39</v>
      </c>
      <c r="AP203" s="6"/>
      <c r="AQ203" s="6"/>
      <c r="AR203" s="1" t="s">
        <v>40</v>
      </c>
      <c r="AS203" s="1" t="s">
        <v>41</v>
      </c>
      <c r="AT203" s="6"/>
      <c r="AU203" s="6"/>
      <c r="AV203" s="6"/>
      <c r="AW203" s="6"/>
      <c r="AX203" s="6"/>
      <c r="AY203" s="6"/>
      <c r="AZ203" s="1" t="s">
        <v>42</v>
      </c>
      <c r="BA203" s="1" t="s">
        <v>39</v>
      </c>
      <c r="BB203" s="6"/>
      <c r="BC203" s="6"/>
      <c r="BD203" s="1" t="s">
        <v>42</v>
      </c>
      <c r="BE203" s="1" t="s">
        <v>33</v>
      </c>
      <c r="BF203" s="6"/>
      <c r="BG203" s="6"/>
      <c r="BH203" s="1" t="s">
        <v>42</v>
      </c>
      <c r="BI203" s="1" t="s">
        <v>39</v>
      </c>
      <c r="BJ203" s="6"/>
      <c r="BK203" s="11"/>
      <c r="BL203" s="1" t="s">
        <v>43</v>
      </c>
      <c r="BM203" s="1" t="s">
        <v>44</v>
      </c>
      <c r="BN203" s="6"/>
      <c r="BO203" s="6"/>
      <c r="BP203" s="1" t="s">
        <v>45</v>
      </c>
      <c r="BQ203" s="1" t="s">
        <v>44</v>
      </c>
      <c r="BR203" s="6"/>
      <c r="BS203" s="6"/>
      <c r="BT203" s="1" t="s">
        <v>46</v>
      </c>
      <c r="BU203" s="1" t="s">
        <v>47</v>
      </c>
      <c r="BV203" s="6"/>
      <c r="BW203" s="6"/>
      <c r="BX203" s="1" t="s">
        <v>46</v>
      </c>
      <c r="BY203" s="1" t="s">
        <v>41</v>
      </c>
      <c r="BZ203" s="6"/>
      <c r="CA203" s="6"/>
      <c r="CB203" s="1" t="s">
        <v>46</v>
      </c>
      <c r="CC203" s="1" t="s">
        <v>48</v>
      </c>
      <c r="CD203" s="6"/>
      <c r="CE203" s="6"/>
      <c r="CF203" s="1" t="s">
        <v>46</v>
      </c>
      <c r="CG203" s="1" t="s">
        <v>48</v>
      </c>
      <c r="CH203" s="6"/>
      <c r="CI203" s="6"/>
      <c r="CJ203" s="1" t="s">
        <v>46</v>
      </c>
      <c r="CK203" s="1" t="s">
        <v>39</v>
      </c>
      <c r="CL203" s="6"/>
      <c r="CM203" s="6"/>
      <c r="CN203" s="1" t="s">
        <v>49</v>
      </c>
      <c r="CO203" s="1" t="s">
        <v>39</v>
      </c>
      <c r="CP203" s="6"/>
      <c r="CQ203" s="6"/>
      <c r="CR203" s="1" t="s">
        <v>50</v>
      </c>
      <c r="CS203" s="1" t="s">
        <v>51</v>
      </c>
      <c r="CT203" s="6"/>
      <c r="CU203" s="6"/>
      <c r="CV203" s="1" t="s">
        <v>50</v>
      </c>
      <c r="CW203" s="1" t="s">
        <v>39</v>
      </c>
      <c r="CX203" s="6"/>
      <c r="CY203" s="6"/>
      <c r="CZ203" s="1" t="s">
        <v>50</v>
      </c>
      <c r="DA203" s="1" t="s">
        <v>39</v>
      </c>
      <c r="DB203" s="6"/>
      <c r="DC203" s="6"/>
      <c r="DD203" s="1" t="s">
        <v>59</v>
      </c>
      <c r="DE203" s="1" t="s">
        <v>60</v>
      </c>
      <c r="DF203" s="6"/>
      <c r="DG203" s="6"/>
      <c r="DH203" s="1" t="s">
        <v>52</v>
      </c>
      <c r="DI203" s="1" t="s">
        <v>53</v>
      </c>
      <c r="DJ203" s="6"/>
      <c r="DK203" s="6"/>
      <c r="DL203" s="1" t="s">
        <v>31</v>
      </c>
      <c r="DM203" s="11"/>
    </row>
    <row r="204" spans="1:118" s="42" customFormat="1" ht="15.75" customHeight="1" x14ac:dyDescent="0.25">
      <c r="A204" s="35">
        <v>203</v>
      </c>
      <c r="B204" s="35">
        <v>1</v>
      </c>
      <c r="C204" s="36" t="s">
        <v>206</v>
      </c>
      <c r="D204" s="37" t="s">
        <v>373</v>
      </c>
      <c r="E204" s="35">
        <v>623.24099999999999</v>
      </c>
      <c r="F204" s="35">
        <v>6.0659999999999998</v>
      </c>
      <c r="G204" s="35">
        <v>606.75599999999997</v>
      </c>
      <c r="H204" s="38">
        <v>280.33751999999998</v>
      </c>
      <c r="I204" s="39">
        <f t="shared" si="10"/>
        <v>887.0935199999999</v>
      </c>
      <c r="J204" s="39">
        <f t="shared" si="9"/>
        <v>1.012</v>
      </c>
      <c r="K204" s="39">
        <f t="shared" si="11"/>
        <v>886.08151999999995</v>
      </c>
      <c r="L204" s="40" t="s">
        <v>28</v>
      </c>
      <c r="M204" s="40" t="s">
        <v>29</v>
      </c>
      <c r="N204" s="35"/>
      <c r="O204" s="35"/>
      <c r="P204" s="40" t="s">
        <v>30</v>
      </c>
      <c r="Q204" s="40" t="s">
        <v>34</v>
      </c>
      <c r="R204" s="35"/>
      <c r="S204" s="35"/>
      <c r="T204" s="40" t="s">
        <v>30</v>
      </c>
      <c r="U204" s="40" t="s">
        <v>32</v>
      </c>
      <c r="V204" s="35"/>
      <c r="W204" s="35"/>
      <c r="X204" s="35" t="s">
        <v>30</v>
      </c>
      <c r="Y204" s="35" t="s">
        <v>33</v>
      </c>
      <c r="Z204" s="35"/>
      <c r="AA204" s="35"/>
      <c r="AB204" s="40" t="s">
        <v>30</v>
      </c>
      <c r="AC204" s="40" t="s">
        <v>34</v>
      </c>
      <c r="AD204" s="35"/>
      <c r="AE204" s="35"/>
      <c r="AF204" s="40" t="s">
        <v>35</v>
      </c>
      <c r="AG204" s="40" t="s">
        <v>29</v>
      </c>
      <c r="AH204" s="35"/>
      <c r="AI204" s="35"/>
      <c r="AJ204" s="40" t="s">
        <v>36</v>
      </c>
      <c r="AK204" s="40" t="s">
        <v>37</v>
      </c>
      <c r="AL204" s="35"/>
      <c r="AM204" s="35"/>
      <c r="AN204" s="40" t="s">
        <v>38</v>
      </c>
      <c r="AO204" s="40" t="s">
        <v>39</v>
      </c>
      <c r="AP204" s="35"/>
      <c r="AQ204" s="35"/>
      <c r="AR204" s="40" t="s">
        <v>40</v>
      </c>
      <c r="AS204" s="40" t="s">
        <v>41</v>
      </c>
      <c r="AT204" s="35"/>
      <c r="AU204" s="35"/>
      <c r="AV204" s="35"/>
      <c r="AW204" s="35"/>
      <c r="AX204" s="35"/>
      <c r="AY204" s="35"/>
      <c r="AZ204" s="40" t="s">
        <v>42</v>
      </c>
      <c r="BA204" s="40" t="s">
        <v>39</v>
      </c>
      <c r="BB204" s="35"/>
      <c r="BC204" s="35"/>
      <c r="BD204" s="40" t="s">
        <v>42</v>
      </c>
      <c r="BE204" s="40" t="s">
        <v>33</v>
      </c>
      <c r="BF204" s="35"/>
      <c r="BG204" s="35"/>
      <c r="BH204" s="40" t="s">
        <v>42</v>
      </c>
      <c r="BI204" s="40" t="s">
        <v>39</v>
      </c>
      <c r="BJ204" s="35"/>
      <c r="BK204" s="41"/>
      <c r="BL204" s="40" t="s">
        <v>43</v>
      </c>
      <c r="BM204" s="40" t="s">
        <v>44</v>
      </c>
      <c r="BN204" s="35"/>
      <c r="BO204" s="35"/>
      <c r="BP204" s="40" t="s">
        <v>45</v>
      </c>
      <c r="BQ204" s="40" t="s">
        <v>44</v>
      </c>
      <c r="BR204" s="35"/>
      <c r="BS204" s="35"/>
      <c r="BT204" s="40" t="s">
        <v>46</v>
      </c>
      <c r="BU204" s="40" t="s">
        <v>47</v>
      </c>
      <c r="BV204" s="35"/>
      <c r="BW204" s="35"/>
      <c r="BX204" s="40" t="s">
        <v>46</v>
      </c>
      <c r="BY204" s="40" t="s">
        <v>41</v>
      </c>
      <c r="BZ204" s="35"/>
      <c r="CA204" s="35"/>
      <c r="CB204" s="40" t="s">
        <v>46</v>
      </c>
      <c r="CC204" s="40" t="s">
        <v>48</v>
      </c>
      <c r="CD204" s="35"/>
      <c r="CE204" s="35"/>
      <c r="CF204" s="40" t="s">
        <v>46</v>
      </c>
      <c r="CG204" s="40" t="s">
        <v>48</v>
      </c>
      <c r="CH204" s="35"/>
      <c r="CI204" s="35"/>
      <c r="CJ204" s="40" t="s">
        <v>46</v>
      </c>
      <c r="CK204" s="40" t="s">
        <v>39</v>
      </c>
      <c r="CL204" s="35"/>
      <c r="CM204" s="35"/>
      <c r="CN204" s="40" t="s">
        <v>49</v>
      </c>
      <c r="CO204" s="40" t="s">
        <v>39</v>
      </c>
      <c r="CP204" s="35"/>
      <c r="CQ204" s="35"/>
      <c r="CR204" s="40" t="s">
        <v>50</v>
      </c>
      <c r="CS204" s="40" t="s">
        <v>51</v>
      </c>
      <c r="CT204" s="35"/>
      <c r="CU204" s="35"/>
      <c r="CV204" s="40" t="s">
        <v>50</v>
      </c>
      <c r="CW204" s="40" t="s">
        <v>39</v>
      </c>
      <c r="CX204" s="35"/>
      <c r="CY204" s="35"/>
      <c r="CZ204" s="40" t="s">
        <v>50</v>
      </c>
      <c r="DA204" s="40" t="s">
        <v>39</v>
      </c>
      <c r="DB204" s="35"/>
      <c r="DC204" s="35"/>
      <c r="DD204" s="40" t="s">
        <v>59</v>
      </c>
      <c r="DE204" s="40" t="s">
        <v>60</v>
      </c>
      <c r="DF204" s="35"/>
      <c r="DG204" s="35"/>
      <c r="DH204" s="40" t="s">
        <v>52</v>
      </c>
      <c r="DI204" s="40" t="s">
        <v>53</v>
      </c>
      <c r="DJ204" s="35"/>
      <c r="DK204" s="35"/>
      <c r="DL204" s="40" t="s">
        <v>31</v>
      </c>
      <c r="DM204" s="41">
        <v>1.012</v>
      </c>
      <c r="DN204" s="42" t="s">
        <v>518</v>
      </c>
    </row>
    <row r="205" spans="1:118" s="12" customFormat="1" ht="15.75" customHeight="1" x14ac:dyDescent="0.25">
      <c r="A205" s="6">
        <v>204</v>
      </c>
      <c r="B205" s="6">
        <v>1</v>
      </c>
      <c r="C205" s="9" t="s">
        <v>207</v>
      </c>
      <c r="D205" s="8" t="s">
        <v>373</v>
      </c>
      <c r="E205" s="6">
        <v>562.47799999999995</v>
      </c>
      <c r="F205" s="6">
        <v>337.16699999999997</v>
      </c>
      <c r="G205" s="6">
        <v>223.661</v>
      </c>
      <c r="H205" s="10">
        <v>199.75128000000001</v>
      </c>
      <c r="I205" s="3">
        <f t="shared" si="10"/>
        <v>423.41228000000001</v>
      </c>
      <c r="J205" s="3">
        <f t="shared" si="9"/>
        <v>0</v>
      </c>
      <c r="K205" s="3">
        <f t="shared" si="11"/>
        <v>423.41228000000001</v>
      </c>
      <c r="L205" s="1" t="s">
        <v>28</v>
      </c>
      <c r="M205" s="1" t="s">
        <v>29</v>
      </c>
      <c r="N205" s="6"/>
      <c r="O205" s="6"/>
      <c r="P205" s="1" t="s">
        <v>30</v>
      </c>
      <c r="Q205" s="1" t="s">
        <v>34</v>
      </c>
      <c r="R205" s="6"/>
      <c r="S205" s="6"/>
      <c r="T205" s="1" t="s">
        <v>30</v>
      </c>
      <c r="U205" s="1" t="s">
        <v>32</v>
      </c>
      <c r="V205" s="6"/>
      <c r="W205" s="6"/>
      <c r="X205" s="6" t="s">
        <v>30</v>
      </c>
      <c r="Y205" s="6" t="s">
        <v>33</v>
      </c>
      <c r="Z205" s="6"/>
      <c r="AA205" s="6"/>
      <c r="AB205" s="1" t="s">
        <v>30</v>
      </c>
      <c r="AC205" s="1" t="s">
        <v>34</v>
      </c>
      <c r="AD205" s="6"/>
      <c r="AE205" s="6"/>
      <c r="AF205" s="1" t="s">
        <v>35</v>
      </c>
      <c r="AG205" s="1" t="s">
        <v>29</v>
      </c>
      <c r="AH205" s="6"/>
      <c r="AI205" s="6"/>
      <c r="AJ205" s="1" t="s">
        <v>36</v>
      </c>
      <c r="AK205" s="1" t="s">
        <v>37</v>
      </c>
      <c r="AL205" s="6"/>
      <c r="AM205" s="6"/>
      <c r="AN205" s="1" t="s">
        <v>38</v>
      </c>
      <c r="AO205" s="1" t="s">
        <v>39</v>
      </c>
      <c r="AP205" s="6"/>
      <c r="AQ205" s="6"/>
      <c r="AR205" s="1" t="s">
        <v>40</v>
      </c>
      <c r="AS205" s="1" t="s">
        <v>41</v>
      </c>
      <c r="AT205" s="6"/>
      <c r="AU205" s="6"/>
      <c r="AV205" s="6"/>
      <c r="AW205" s="6"/>
      <c r="AX205" s="6"/>
      <c r="AY205" s="6"/>
      <c r="AZ205" s="1" t="s">
        <v>42</v>
      </c>
      <c r="BA205" s="1" t="s">
        <v>39</v>
      </c>
      <c r="BB205" s="6"/>
      <c r="BC205" s="6"/>
      <c r="BD205" s="1" t="s">
        <v>42</v>
      </c>
      <c r="BE205" s="1" t="s">
        <v>33</v>
      </c>
      <c r="BF205" s="6"/>
      <c r="BG205" s="6"/>
      <c r="BH205" s="1" t="s">
        <v>42</v>
      </c>
      <c r="BI205" s="1" t="s">
        <v>39</v>
      </c>
      <c r="BJ205" s="6"/>
      <c r="BK205" s="11"/>
      <c r="BL205" s="1" t="s">
        <v>43</v>
      </c>
      <c r="BM205" s="1" t="s">
        <v>44</v>
      </c>
      <c r="BN205" s="6"/>
      <c r="BO205" s="6"/>
      <c r="BP205" s="1" t="s">
        <v>45</v>
      </c>
      <c r="BQ205" s="1" t="s">
        <v>44</v>
      </c>
      <c r="BR205" s="6"/>
      <c r="BS205" s="6"/>
      <c r="BT205" s="1" t="s">
        <v>46</v>
      </c>
      <c r="BU205" s="1" t="s">
        <v>47</v>
      </c>
      <c r="BV205" s="6"/>
      <c r="BW205" s="6"/>
      <c r="BX205" s="1" t="s">
        <v>46</v>
      </c>
      <c r="BY205" s="1" t="s">
        <v>41</v>
      </c>
      <c r="BZ205" s="6"/>
      <c r="CA205" s="6"/>
      <c r="CB205" s="1" t="s">
        <v>46</v>
      </c>
      <c r="CC205" s="1" t="s">
        <v>48</v>
      </c>
      <c r="CD205" s="6"/>
      <c r="CE205" s="6"/>
      <c r="CF205" s="1" t="s">
        <v>46</v>
      </c>
      <c r="CG205" s="1" t="s">
        <v>48</v>
      </c>
      <c r="CH205" s="6"/>
      <c r="CI205" s="6"/>
      <c r="CJ205" s="1" t="s">
        <v>46</v>
      </c>
      <c r="CK205" s="1" t="s">
        <v>39</v>
      </c>
      <c r="CL205" s="6"/>
      <c r="CM205" s="6"/>
      <c r="CN205" s="1" t="s">
        <v>49</v>
      </c>
      <c r="CO205" s="1" t="s">
        <v>39</v>
      </c>
      <c r="CP205" s="6"/>
      <c r="CQ205" s="6"/>
      <c r="CR205" s="1" t="s">
        <v>50</v>
      </c>
      <c r="CS205" s="1" t="s">
        <v>51</v>
      </c>
      <c r="CT205" s="6"/>
      <c r="CU205" s="6"/>
      <c r="CV205" s="1" t="s">
        <v>50</v>
      </c>
      <c r="CW205" s="1" t="s">
        <v>39</v>
      </c>
      <c r="CX205" s="6"/>
      <c r="CY205" s="6"/>
      <c r="CZ205" s="1" t="s">
        <v>50</v>
      </c>
      <c r="DA205" s="1" t="s">
        <v>39</v>
      </c>
      <c r="DB205" s="6"/>
      <c r="DC205" s="6"/>
      <c r="DD205" s="1" t="s">
        <v>59</v>
      </c>
      <c r="DE205" s="1" t="s">
        <v>60</v>
      </c>
      <c r="DF205" s="6"/>
      <c r="DG205" s="6"/>
      <c r="DH205" s="1" t="s">
        <v>52</v>
      </c>
      <c r="DI205" s="1" t="s">
        <v>53</v>
      </c>
      <c r="DJ205" s="6"/>
      <c r="DK205" s="6"/>
      <c r="DL205" s="1" t="s">
        <v>31</v>
      </c>
      <c r="DM205" s="11"/>
    </row>
    <row r="206" spans="1:118" s="12" customFormat="1" ht="15.75" customHeight="1" x14ac:dyDescent="0.25">
      <c r="A206" s="6">
        <v>205</v>
      </c>
      <c r="B206" s="6">
        <v>1</v>
      </c>
      <c r="C206" s="9" t="s">
        <v>208</v>
      </c>
      <c r="D206" s="8" t="s">
        <v>373</v>
      </c>
      <c r="E206" s="6">
        <v>339.61500000000001</v>
      </c>
      <c r="F206" s="6">
        <v>6.4450000000000003</v>
      </c>
      <c r="G206" s="6">
        <v>331.69400000000002</v>
      </c>
      <c r="H206" s="10">
        <v>140.43719999999999</v>
      </c>
      <c r="I206" s="3">
        <f t="shared" si="10"/>
        <v>472.13120000000004</v>
      </c>
      <c r="J206" s="3">
        <f t="shared" si="9"/>
        <v>0</v>
      </c>
      <c r="K206" s="3">
        <f t="shared" si="11"/>
        <v>472.13120000000004</v>
      </c>
      <c r="L206" s="1" t="s">
        <v>28</v>
      </c>
      <c r="M206" s="1" t="s">
        <v>29</v>
      </c>
      <c r="N206" s="6"/>
      <c r="O206" s="6"/>
      <c r="P206" s="1" t="s">
        <v>30</v>
      </c>
      <c r="Q206" s="1" t="s">
        <v>34</v>
      </c>
      <c r="R206" s="6"/>
      <c r="S206" s="6"/>
      <c r="T206" s="1" t="s">
        <v>30</v>
      </c>
      <c r="U206" s="1" t="s">
        <v>32</v>
      </c>
      <c r="V206" s="6"/>
      <c r="W206" s="6"/>
      <c r="X206" s="6" t="s">
        <v>30</v>
      </c>
      <c r="Y206" s="6" t="s">
        <v>33</v>
      </c>
      <c r="Z206" s="6"/>
      <c r="AA206" s="6"/>
      <c r="AB206" s="1" t="s">
        <v>30</v>
      </c>
      <c r="AC206" s="1" t="s">
        <v>34</v>
      </c>
      <c r="AD206" s="6"/>
      <c r="AE206" s="6"/>
      <c r="AF206" s="1" t="s">
        <v>35</v>
      </c>
      <c r="AG206" s="1" t="s">
        <v>29</v>
      </c>
      <c r="AH206" s="6"/>
      <c r="AI206" s="6"/>
      <c r="AJ206" s="1" t="s">
        <v>36</v>
      </c>
      <c r="AK206" s="1" t="s">
        <v>37</v>
      </c>
      <c r="AL206" s="6"/>
      <c r="AM206" s="6"/>
      <c r="AN206" s="1" t="s">
        <v>38</v>
      </c>
      <c r="AO206" s="1" t="s">
        <v>39</v>
      </c>
      <c r="AP206" s="6"/>
      <c r="AQ206" s="6"/>
      <c r="AR206" s="1" t="s">
        <v>40</v>
      </c>
      <c r="AS206" s="1" t="s">
        <v>41</v>
      </c>
      <c r="AT206" s="6"/>
      <c r="AU206" s="6"/>
      <c r="AV206" s="6"/>
      <c r="AW206" s="6"/>
      <c r="AX206" s="6"/>
      <c r="AY206" s="6"/>
      <c r="AZ206" s="1" t="s">
        <v>42</v>
      </c>
      <c r="BA206" s="1" t="s">
        <v>39</v>
      </c>
      <c r="BB206" s="6"/>
      <c r="BC206" s="6"/>
      <c r="BD206" s="1" t="s">
        <v>42</v>
      </c>
      <c r="BE206" s="1" t="s">
        <v>33</v>
      </c>
      <c r="BF206" s="6"/>
      <c r="BG206" s="6"/>
      <c r="BH206" s="1" t="s">
        <v>42</v>
      </c>
      <c r="BI206" s="1" t="s">
        <v>39</v>
      </c>
      <c r="BJ206" s="6"/>
      <c r="BK206" s="11"/>
      <c r="BL206" s="1" t="s">
        <v>43</v>
      </c>
      <c r="BM206" s="1" t="s">
        <v>44</v>
      </c>
      <c r="BN206" s="6"/>
      <c r="BO206" s="6"/>
      <c r="BP206" s="1" t="s">
        <v>45</v>
      </c>
      <c r="BQ206" s="1" t="s">
        <v>44</v>
      </c>
      <c r="BR206" s="6"/>
      <c r="BS206" s="6"/>
      <c r="BT206" s="1" t="s">
        <v>46</v>
      </c>
      <c r="BU206" s="1" t="s">
        <v>47</v>
      </c>
      <c r="BV206" s="6"/>
      <c r="BW206" s="6"/>
      <c r="BX206" s="1" t="s">
        <v>46</v>
      </c>
      <c r="BY206" s="1" t="s">
        <v>41</v>
      </c>
      <c r="BZ206" s="6"/>
      <c r="CA206" s="6"/>
      <c r="CB206" s="1" t="s">
        <v>46</v>
      </c>
      <c r="CC206" s="1" t="s">
        <v>48</v>
      </c>
      <c r="CD206" s="6"/>
      <c r="CE206" s="6"/>
      <c r="CF206" s="1" t="s">
        <v>46</v>
      </c>
      <c r="CG206" s="1" t="s">
        <v>48</v>
      </c>
      <c r="CH206" s="6"/>
      <c r="CI206" s="6"/>
      <c r="CJ206" s="1" t="s">
        <v>46</v>
      </c>
      <c r="CK206" s="1" t="s">
        <v>39</v>
      </c>
      <c r="CL206" s="6"/>
      <c r="CM206" s="6"/>
      <c r="CN206" s="1" t="s">
        <v>49</v>
      </c>
      <c r="CO206" s="1" t="s">
        <v>39</v>
      </c>
      <c r="CP206" s="6"/>
      <c r="CQ206" s="6"/>
      <c r="CR206" s="1" t="s">
        <v>50</v>
      </c>
      <c r="CS206" s="1" t="s">
        <v>51</v>
      </c>
      <c r="CT206" s="6"/>
      <c r="CU206" s="6"/>
      <c r="CV206" s="1" t="s">
        <v>50</v>
      </c>
      <c r="CW206" s="1" t="s">
        <v>39</v>
      </c>
      <c r="CX206" s="6"/>
      <c r="CY206" s="6"/>
      <c r="CZ206" s="1" t="s">
        <v>50</v>
      </c>
      <c r="DA206" s="1" t="s">
        <v>39</v>
      </c>
      <c r="DB206" s="6"/>
      <c r="DC206" s="6"/>
      <c r="DD206" s="1" t="s">
        <v>59</v>
      </c>
      <c r="DE206" s="1" t="s">
        <v>60</v>
      </c>
      <c r="DF206" s="6"/>
      <c r="DG206" s="6"/>
      <c r="DH206" s="1" t="s">
        <v>52</v>
      </c>
      <c r="DI206" s="1" t="s">
        <v>53</v>
      </c>
      <c r="DJ206" s="6"/>
      <c r="DK206" s="6"/>
      <c r="DL206" s="1" t="s">
        <v>31</v>
      </c>
      <c r="DM206" s="11"/>
    </row>
    <row r="207" spans="1:118" s="42" customFormat="1" ht="15.75" customHeight="1" x14ac:dyDescent="0.25">
      <c r="A207" s="35">
        <v>206</v>
      </c>
      <c r="B207" s="35">
        <v>1</v>
      </c>
      <c r="C207" s="36" t="s">
        <v>209</v>
      </c>
      <c r="D207" s="37" t="s">
        <v>373</v>
      </c>
      <c r="E207" s="35">
        <v>244.94</v>
      </c>
      <c r="F207" s="35">
        <v>113.988</v>
      </c>
      <c r="G207" s="35">
        <v>130.952</v>
      </c>
      <c r="H207" s="38">
        <v>120.1236</v>
      </c>
      <c r="I207" s="39">
        <f t="shared" si="10"/>
        <v>251.07560000000001</v>
      </c>
      <c r="J207" s="39">
        <f t="shared" si="9"/>
        <v>1.629</v>
      </c>
      <c r="K207" s="39">
        <f t="shared" si="11"/>
        <v>249.44660000000002</v>
      </c>
      <c r="L207" s="40" t="s">
        <v>28</v>
      </c>
      <c r="M207" s="40" t="s">
        <v>29</v>
      </c>
      <c r="N207" s="35"/>
      <c r="O207" s="35"/>
      <c r="P207" s="40" t="s">
        <v>30</v>
      </c>
      <c r="Q207" s="40" t="s">
        <v>34</v>
      </c>
      <c r="R207" s="35"/>
      <c r="S207" s="35"/>
      <c r="T207" s="40" t="s">
        <v>30</v>
      </c>
      <c r="U207" s="40" t="s">
        <v>32</v>
      </c>
      <c r="V207" s="35"/>
      <c r="W207" s="35"/>
      <c r="X207" s="35" t="s">
        <v>30</v>
      </c>
      <c r="Y207" s="35" t="s">
        <v>33</v>
      </c>
      <c r="Z207" s="35"/>
      <c r="AA207" s="35"/>
      <c r="AB207" s="40" t="s">
        <v>30</v>
      </c>
      <c r="AC207" s="40" t="s">
        <v>34</v>
      </c>
      <c r="AD207" s="35"/>
      <c r="AE207" s="35"/>
      <c r="AF207" s="40" t="s">
        <v>35</v>
      </c>
      <c r="AG207" s="40" t="s">
        <v>29</v>
      </c>
      <c r="AH207" s="35"/>
      <c r="AI207" s="35"/>
      <c r="AJ207" s="40" t="s">
        <v>36</v>
      </c>
      <c r="AK207" s="40" t="s">
        <v>37</v>
      </c>
      <c r="AL207" s="35"/>
      <c r="AM207" s="35"/>
      <c r="AN207" s="40" t="s">
        <v>38</v>
      </c>
      <c r="AO207" s="40" t="s">
        <v>39</v>
      </c>
      <c r="AP207" s="35"/>
      <c r="AQ207" s="35"/>
      <c r="AR207" s="40" t="s">
        <v>40</v>
      </c>
      <c r="AS207" s="40" t="s">
        <v>41</v>
      </c>
      <c r="AT207" s="35"/>
      <c r="AU207" s="35"/>
      <c r="AV207" s="35"/>
      <c r="AW207" s="35"/>
      <c r="AX207" s="35"/>
      <c r="AY207" s="35"/>
      <c r="AZ207" s="40" t="s">
        <v>42</v>
      </c>
      <c r="BA207" s="40" t="s">
        <v>39</v>
      </c>
      <c r="BB207" s="35"/>
      <c r="BC207" s="35"/>
      <c r="BD207" s="40" t="s">
        <v>42</v>
      </c>
      <c r="BE207" s="40" t="s">
        <v>33</v>
      </c>
      <c r="BF207" s="35"/>
      <c r="BG207" s="35"/>
      <c r="BH207" s="40" t="s">
        <v>42</v>
      </c>
      <c r="BI207" s="40" t="s">
        <v>39</v>
      </c>
      <c r="BJ207" s="35"/>
      <c r="BK207" s="41"/>
      <c r="BL207" s="40" t="s">
        <v>43</v>
      </c>
      <c r="BM207" s="40" t="s">
        <v>44</v>
      </c>
      <c r="BN207" s="35"/>
      <c r="BO207" s="35"/>
      <c r="BP207" s="40" t="s">
        <v>45</v>
      </c>
      <c r="BQ207" s="40" t="s">
        <v>44</v>
      </c>
      <c r="BR207" s="35"/>
      <c r="BS207" s="35"/>
      <c r="BT207" s="40" t="s">
        <v>46</v>
      </c>
      <c r="BU207" s="40" t="s">
        <v>47</v>
      </c>
      <c r="BV207" s="35"/>
      <c r="BW207" s="35"/>
      <c r="BX207" s="40" t="s">
        <v>46</v>
      </c>
      <c r="BY207" s="40" t="s">
        <v>41</v>
      </c>
      <c r="BZ207" s="35"/>
      <c r="CA207" s="35"/>
      <c r="CB207" s="40" t="s">
        <v>46</v>
      </c>
      <c r="CC207" s="40" t="s">
        <v>48</v>
      </c>
      <c r="CD207" s="35"/>
      <c r="CE207" s="35"/>
      <c r="CF207" s="40" t="s">
        <v>46</v>
      </c>
      <c r="CG207" s="40" t="s">
        <v>48</v>
      </c>
      <c r="CH207" s="35"/>
      <c r="CI207" s="35"/>
      <c r="CJ207" s="40" t="s">
        <v>46</v>
      </c>
      <c r="CK207" s="40" t="s">
        <v>39</v>
      </c>
      <c r="CL207" s="35"/>
      <c r="CM207" s="35"/>
      <c r="CN207" s="40" t="s">
        <v>49</v>
      </c>
      <c r="CO207" s="40" t="s">
        <v>39</v>
      </c>
      <c r="CP207" s="35"/>
      <c r="CQ207" s="35"/>
      <c r="CR207" s="40" t="s">
        <v>50</v>
      </c>
      <c r="CS207" s="40" t="s">
        <v>51</v>
      </c>
      <c r="CT207" s="35">
        <v>1.4999999999999999E-2</v>
      </c>
      <c r="CU207" s="35">
        <v>1.4610000000000001</v>
      </c>
      <c r="CV207" s="40" t="s">
        <v>50</v>
      </c>
      <c r="CW207" s="40" t="s">
        <v>39</v>
      </c>
      <c r="CX207" s="35">
        <v>1</v>
      </c>
      <c r="CY207" s="35">
        <v>0.16800000000000001</v>
      </c>
      <c r="CZ207" s="40" t="s">
        <v>50</v>
      </c>
      <c r="DA207" s="40" t="s">
        <v>39</v>
      </c>
      <c r="DB207" s="35"/>
      <c r="DC207" s="35"/>
      <c r="DD207" s="40" t="s">
        <v>59</v>
      </c>
      <c r="DE207" s="40" t="s">
        <v>60</v>
      </c>
      <c r="DF207" s="35"/>
      <c r="DG207" s="35"/>
      <c r="DH207" s="40" t="s">
        <v>52</v>
      </c>
      <c r="DI207" s="40" t="s">
        <v>53</v>
      </c>
      <c r="DJ207" s="35"/>
      <c r="DK207" s="35"/>
      <c r="DL207" s="40" t="s">
        <v>31</v>
      </c>
      <c r="DM207" s="41"/>
    </row>
    <row r="208" spans="1:118" s="12" customFormat="1" ht="15.75" customHeight="1" x14ac:dyDescent="0.25">
      <c r="A208" s="6">
        <v>207</v>
      </c>
      <c r="B208" s="6">
        <v>1</v>
      </c>
      <c r="C208" s="9" t="s">
        <v>210</v>
      </c>
      <c r="D208" s="8" t="s">
        <v>373</v>
      </c>
      <c r="E208" s="6">
        <v>332.50599999999997</v>
      </c>
      <c r="F208" s="6">
        <v>6.4050000000000002</v>
      </c>
      <c r="G208" s="6">
        <v>311.95</v>
      </c>
      <c r="H208" s="10">
        <v>129.04607999999999</v>
      </c>
      <c r="I208" s="3">
        <f t="shared" si="10"/>
        <v>440.99608000000001</v>
      </c>
      <c r="J208" s="3">
        <f t="shared" si="9"/>
        <v>0</v>
      </c>
      <c r="K208" s="3">
        <f t="shared" si="11"/>
        <v>440.99608000000001</v>
      </c>
      <c r="L208" s="1" t="s">
        <v>28</v>
      </c>
      <c r="M208" s="1" t="s">
        <v>29</v>
      </c>
      <c r="N208" s="6"/>
      <c r="O208" s="6"/>
      <c r="P208" s="1" t="s">
        <v>30</v>
      </c>
      <c r="Q208" s="1" t="s">
        <v>34</v>
      </c>
      <c r="R208" s="6"/>
      <c r="S208" s="6"/>
      <c r="T208" s="1" t="s">
        <v>30</v>
      </c>
      <c r="U208" s="1" t="s">
        <v>32</v>
      </c>
      <c r="V208" s="6"/>
      <c r="W208" s="6"/>
      <c r="X208" s="6" t="s">
        <v>30</v>
      </c>
      <c r="Y208" s="6" t="s">
        <v>33</v>
      </c>
      <c r="Z208" s="6"/>
      <c r="AA208" s="6"/>
      <c r="AB208" s="1" t="s">
        <v>30</v>
      </c>
      <c r="AC208" s="1" t="s">
        <v>34</v>
      </c>
      <c r="AD208" s="6"/>
      <c r="AE208" s="6"/>
      <c r="AF208" s="1" t="s">
        <v>35</v>
      </c>
      <c r="AG208" s="1" t="s">
        <v>29</v>
      </c>
      <c r="AH208" s="6"/>
      <c r="AI208" s="6"/>
      <c r="AJ208" s="1" t="s">
        <v>36</v>
      </c>
      <c r="AK208" s="1" t="s">
        <v>37</v>
      </c>
      <c r="AL208" s="6"/>
      <c r="AM208" s="6"/>
      <c r="AN208" s="1" t="s">
        <v>38</v>
      </c>
      <c r="AO208" s="1" t="s">
        <v>39</v>
      </c>
      <c r="AP208" s="6"/>
      <c r="AQ208" s="6"/>
      <c r="AR208" s="1" t="s">
        <v>40</v>
      </c>
      <c r="AS208" s="1" t="s">
        <v>41</v>
      </c>
      <c r="AT208" s="6"/>
      <c r="AU208" s="6"/>
      <c r="AV208" s="6"/>
      <c r="AW208" s="6"/>
      <c r="AX208" s="6"/>
      <c r="AY208" s="6"/>
      <c r="AZ208" s="1" t="s">
        <v>42</v>
      </c>
      <c r="BA208" s="1" t="s">
        <v>39</v>
      </c>
      <c r="BB208" s="6"/>
      <c r="BC208" s="6"/>
      <c r="BD208" s="1" t="s">
        <v>42</v>
      </c>
      <c r="BE208" s="1" t="s">
        <v>33</v>
      </c>
      <c r="BF208" s="6"/>
      <c r="BG208" s="6"/>
      <c r="BH208" s="1" t="s">
        <v>42</v>
      </c>
      <c r="BI208" s="1" t="s">
        <v>39</v>
      </c>
      <c r="BJ208" s="6"/>
      <c r="BK208" s="11"/>
      <c r="BL208" s="1" t="s">
        <v>43</v>
      </c>
      <c r="BM208" s="1" t="s">
        <v>44</v>
      </c>
      <c r="BN208" s="6"/>
      <c r="BO208" s="6"/>
      <c r="BP208" s="1" t="s">
        <v>45</v>
      </c>
      <c r="BQ208" s="1" t="s">
        <v>44</v>
      </c>
      <c r="BR208" s="6"/>
      <c r="BS208" s="6"/>
      <c r="BT208" s="1" t="s">
        <v>46</v>
      </c>
      <c r="BU208" s="1" t="s">
        <v>47</v>
      </c>
      <c r="BV208" s="6"/>
      <c r="BW208" s="6"/>
      <c r="BX208" s="1" t="s">
        <v>46</v>
      </c>
      <c r="BY208" s="1" t="s">
        <v>41</v>
      </c>
      <c r="BZ208" s="6"/>
      <c r="CA208" s="6"/>
      <c r="CB208" s="1" t="s">
        <v>46</v>
      </c>
      <c r="CC208" s="1" t="s">
        <v>48</v>
      </c>
      <c r="CD208" s="6"/>
      <c r="CE208" s="6"/>
      <c r="CF208" s="1" t="s">
        <v>46</v>
      </c>
      <c r="CG208" s="1" t="s">
        <v>48</v>
      </c>
      <c r="CH208" s="6"/>
      <c r="CI208" s="6"/>
      <c r="CJ208" s="1" t="s">
        <v>46</v>
      </c>
      <c r="CK208" s="1" t="s">
        <v>39</v>
      </c>
      <c r="CL208" s="6"/>
      <c r="CM208" s="6"/>
      <c r="CN208" s="1" t="s">
        <v>49</v>
      </c>
      <c r="CO208" s="1" t="s">
        <v>39</v>
      </c>
      <c r="CP208" s="6"/>
      <c r="CQ208" s="6"/>
      <c r="CR208" s="1" t="s">
        <v>50</v>
      </c>
      <c r="CS208" s="1" t="s">
        <v>51</v>
      </c>
      <c r="CT208" s="6"/>
      <c r="CU208" s="6"/>
      <c r="CV208" s="1" t="s">
        <v>50</v>
      </c>
      <c r="CW208" s="1" t="s">
        <v>39</v>
      </c>
      <c r="CX208" s="6"/>
      <c r="CY208" s="6"/>
      <c r="CZ208" s="1" t="s">
        <v>50</v>
      </c>
      <c r="DA208" s="1" t="s">
        <v>39</v>
      </c>
      <c r="DB208" s="6"/>
      <c r="DC208" s="6"/>
      <c r="DD208" s="1" t="s">
        <v>59</v>
      </c>
      <c r="DE208" s="1" t="s">
        <v>60</v>
      </c>
      <c r="DF208" s="6"/>
      <c r="DG208" s="6"/>
      <c r="DH208" s="1" t="s">
        <v>52</v>
      </c>
      <c r="DI208" s="1" t="s">
        <v>53</v>
      </c>
      <c r="DJ208" s="6"/>
      <c r="DK208" s="6"/>
      <c r="DL208" s="1" t="s">
        <v>31</v>
      </c>
      <c r="DM208" s="11"/>
    </row>
    <row r="209" spans="1:118" s="12" customFormat="1" ht="15.75" customHeight="1" x14ac:dyDescent="0.25">
      <c r="A209" s="6">
        <v>208</v>
      </c>
      <c r="B209" s="6">
        <v>1</v>
      </c>
      <c r="C209" s="9" t="s">
        <v>211</v>
      </c>
      <c r="D209" s="8" t="s">
        <v>373</v>
      </c>
      <c r="E209" s="6">
        <v>455.80200000000002</v>
      </c>
      <c r="F209" s="6">
        <v>0</v>
      </c>
      <c r="G209" s="6">
        <v>455.80200000000002</v>
      </c>
      <c r="H209" s="10">
        <v>167.42243999999999</v>
      </c>
      <c r="I209" s="3">
        <f t="shared" si="10"/>
        <v>623.22443999999996</v>
      </c>
      <c r="J209" s="3">
        <f t="shared" si="9"/>
        <v>0</v>
      </c>
      <c r="K209" s="3">
        <f t="shared" si="11"/>
        <v>623.22443999999996</v>
      </c>
      <c r="L209" s="1" t="s">
        <v>28</v>
      </c>
      <c r="M209" s="1" t="s">
        <v>29</v>
      </c>
      <c r="N209" s="6"/>
      <c r="O209" s="6"/>
      <c r="P209" s="1" t="s">
        <v>30</v>
      </c>
      <c r="Q209" s="1" t="s">
        <v>34</v>
      </c>
      <c r="R209" s="6"/>
      <c r="S209" s="6"/>
      <c r="T209" s="1" t="s">
        <v>30</v>
      </c>
      <c r="U209" s="1" t="s">
        <v>32</v>
      </c>
      <c r="V209" s="6"/>
      <c r="W209" s="6"/>
      <c r="X209" s="6" t="s">
        <v>30</v>
      </c>
      <c r="Y209" s="6" t="s">
        <v>33</v>
      </c>
      <c r="Z209" s="6"/>
      <c r="AA209" s="6"/>
      <c r="AB209" s="1" t="s">
        <v>30</v>
      </c>
      <c r="AC209" s="1" t="s">
        <v>34</v>
      </c>
      <c r="AD209" s="6"/>
      <c r="AE209" s="6"/>
      <c r="AF209" s="1" t="s">
        <v>35</v>
      </c>
      <c r="AG209" s="1" t="s">
        <v>29</v>
      </c>
      <c r="AH209" s="6"/>
      <c r="AI209" s="6"/>
      <c r="AJ209" s="1" t="s">
        <v>36</v>
      </c>
      <c r="AK209" s="1" t="s">
        <v>37</v>
      </c>
      <c r="AL209" s="6"/>
      <c r="AM209" s="6"/>
      <c r="AN209" s="1" t="s">
        <v>38</v>
      </c>
      <c r="AO209" s="1" t="s">
        <v>39</v>
      </c>
      <c r="AP209" s="6"/>
      <c r="AQ209" s="6"/>
      <c r="AR209" s="1" t="s">
        <v>40</v>
      </c>
      <c r="AS209" s="1" t="s">
        <v>41</v>
      </c>
      <c r="AT209" s="6"/>
      <c r="AU209" s="6"/>
      <c r="AV209" s="6"/>
      <c r="AW209" s="6"/>
      <c r="AX209" s="6"/>
      <c r="AY209" s="6"/>
      <c r="AZ209" s="1" t="s">
        <v>42</v>
      </c>
      <c r="BA209" s="1" t="s">
        <v>39</v>
      </c>
      <c r="BB209" s="6"/>
      <c r="BC209" s="6"/>
      <c r="BD209" s="1" t="s">
        <v>42</v>
      </c>
      <c r="BE209" s="1" t="s">
        <v>33</v>
      </c>
      <c r="BF209" s="6"/>
      <c r="BG209" s="6"/>
      <c r="BH209" s="1" t="s">
        <v>42</v>
      </c>
      <c r="BI209" s="1" t="s">
        <v>39</v>
      </c>
      <c r="BJ209" s="6"/>
      <c r="BK209" s="11"/>
      <c r="BL209" s="1" t="s">
        <v>43</v>
      </c>
      <c r="BM209" s="1" t="s">
        <v>44</v>
      </c>
      <c r="BN209" s="6"/>
      <c r="BO209" s="6"/>
      <c r="BP209" s="1" t="s">
        <v>45</v>
      </c>
      <c r="BQ209" s="1" t="s">
        <v>44</v>
      </c>
      <c r="BR209" s="6"/>
      <c r="BS209" s="6"/>
      <c r="BT209" s="1" t="s">
        <v>46</v>
      </c>
      <c r="BU209" s="1" t="s">
        <v>47</v>
      </c>
      <c r="BV209" s="6"/>
      <c r="BW209" s="6"/>
      <c r="BX209" s="1" t="s">
        <v>46</v>
      </c>
      <c r="BY209" s="1" t="s">
        <v>41</v>
      </c>
      <c r="BZ209" s="6"/>
      <c r="CA209" s="6"/>
      <c r="CB209" s="1" t="s">
        <v>46</v>
      </c>
      <c r="CC209" s="1" t="s">
        <v>48</v>
      </c>
      <c r="CD209" s="6"/>
      <c r="CE209" s="6"/>
      <c r="CF209" s="1" t="s">
        <v>46</v>
      </c>
      <c r="CG209" s="1" t="s">
        <v>48</v>
      </c>
      <c r="CH209" s="6"/>
      <c r="CI209" s="6"/>
      <c r="CJ209" s="1" t="s">
        <v>46</v>
      </c>
      <c r="CK209" s="1" t="s">
        <v>39</v>
      </c>
      <c r="CL209" s="6"/>
      <c r="CM209" s="6"/>
      <c r="CN209" s="1" t="s">
        <v>49</v>
      </c>
      <c r="CO209" s="1" t="s">
        <v>39</v>
      </c>
      <c r="CP209" s="6"/>
      <c r="CQ209" s="6"/>
      <c r="CR209" s="1" t="s">
        <v>50</v>
      </c>
      <c r="CS209" s="1" t="s">
        <v>51</v>
      </c>
      <c r="CT209" s="6"/>
      <c r="CU209" s="6"/>
      <c r="CV209" s="1" t="s">
        <v>50</v>
      </c>
      <c r="CW209" s="1" t="s">
        <v>39</v>
      </c>
      <c r="CX209" s="6"/>
      <c r="CY209" s="6"/>
      <c r="CZ209" s="1" t="s">
        <v>50</v>
      </c>
      <c r="DA209" s="1" t="s">
        <v>39</v>
      </c>
      <c r="DB209" s="6"/>
      <c r="DC209" s="6"/>
      <c r="DD209" s="1" t="s">
        <v>59</v>
      </c>
      <c r="DE209" s="1" t="s">
        <v>60</v>
      </c>
      <c r="DF209" s="6"/>
      <c r="DG209" s="6"/>
      <c r="DH209" s="1" t="s">
        <v>52</v>
      </c>
      <c r="DI209" s="1" t="s">
        <v>53</v>
      </c>
      <c r="DJ209" s="6"/>
      <c r="DK209" s="6"/>
      <c r="DL209" s="1" t="s">
        <v>31</v>
      </c>
      <c r="DM209" s="11"/>
    </row>
    <row r="210" spans="1:118" s="12" customFormat="1" ht="15.75" customHeight="1" x14ac:dyDescent="0.25">
      <c r="A210" s="6">
        <v>209</v>
      </c>
      <c r="B210" s="6">
        <v>1</v>
      </c>
      <c r="C210" s="9" t="s">
        <v>212</v>
      </c>
      <c r="D210" s="8" t="s">
        <v>373</v>
      </c>
      <c r="E210" s="6">
        <v>-718.97500000000002</v>
      </c>
      <c r="F210" s="6">
        <v>1.8959999999999999</v>
      </c>
      <c r="G210" s="6">
        <v>-720.87099999999998</v>
      </c>
      <c r="H210" s="10">
        <v>75.051119999999997</v>
      </c>
      <c r="I210" s="3">
        <f t="shared" si="10"/>
        <v>-645.81988000000001</v>
      </c>
      <c r="J210" s="3">
        <f t="shared" si="9"/>
        <v>0</v>
      </c>
      <c r="K210" s="3">
        <f t="shared" si="11"/>
        <v>-645.81988000000001</v>
      </c>
      <c r="L210" s="1" t="s">
        <v>28</v>
      </c>
      <c r="M210" s="1" t="s">
        <v>29</v>
      </c>
      <c r="N210" s="6"/>
      <c r="O210" s="6"/>
      <c r="P210" s="1" t="s">
        <v>30</v>
      </c>
      <c r="Q210" s="1" t="s">
        <v>34</v>
      </c>
      <c r="R210" s="6"/>
      <c r="S210" s="6"/>
      <c r="T210" s="1" t="s">
        <v>30</v>
      </c>
      <c r="U210" s="1" t="s">
        <v>32</v>
      </c>
      <c r="V210" s="6"/>
      <c r="W210" s="6"/>
      <c r="X210" s="6" t="s">
        <v>30</v>
      </c>
      <c r="Y210" s="6" t="s">
        <v>33</v>
      </c>
      <c r="Z210" s="6"/>
      <c r="AA210" s="6"/>
      <c r="AB210" s="1" t="s">
        <v>30</v>
      </c>
      <c r="AC210" s="1" t="s">
        <v>34</v>
      </c>
      <c r="AD210" s="6"/>
      <c r="AE210" s="6"/>
      <c r="AF210" s="1" t="s">
        <v>35</v>
      </c>
      <c r="AG210" s="1" t="s">
        <v>29</v>
      </c>
      <c r="AH210" s="6"/>
      <c r="AI210" s="6"/>
      <c r="AJ210" s="1" t="s">
        <v>36</v>
      </c>
      <c r="AK210" s="1" t="s">
        <v>37</v>
      </c>
      <c r="AL210" s="6"/>
      <c r="AM210" s="6"/>
      <c r="AN210" s="1" t="s">
        <v>38</v>
      </c>
      <c r="AO210" s="1" t="s">
        <v>39</v>
      </c>
      <c r="AP210" s="6"/>
      <c r="AQ210" s="6"/>
      <c r="AR210" s="1" t="s">
        <v>40</v>
      </c>
      <c r="AS210" s="1" t="s">
        <v>41</v>
      </c>
      <c r="AT210" s="6"/>
      <c r="AU210" s="6"/>
      <c r="AV210" s="6"/>
      <c r="AW210" s="6"/>
      <c r="AX210" s="6"/>
      <c r="AY210" s="6"/>
      <c r="AZ210" s="1" t="s">
        <v>42</v>
      </c>
      <c r="BA210" s="1" t="s">
        <v>39</v>
      </c>
      <c r="BB210" s="6"/>
      <c r="BC210" s="6"/>
      <c r="BD210" s="1" t="s">
        <v>42</v>
      </c>
      <c r="BE210" s="1" t="s">
        <v>33</v>
      </c>
      <c r="BF210" s="6"/>
      <c r="BG210" s="6"/>
      <c r="BH210" s="1" t="s">
        <v>42</v>
      </c>
      <c r="BI210" s="1" t="s">
        <v>39</v>
      </c>
      <c r="BJ210" s="6"/>
      <c r="BK210" s="11"/>
      <c r="BL210" s="1" t="s">
        <v>43</v>
      </c>
      <c r="BM210" s="1" t="s">
        <v>44</v>
      </c>
      <c r="BN210" s="6"/>
      <c r="BO210" s="6"/>
      <c r="BP210" s="1" t="s">
        <v>45</v>
      </c>
      <c r="BQ210" s="1" t="s">
        <v>44</v>
      </c>
      <c r="BR210" s="6"/>
      <c r="BS210" s="6"/>
      <c r="BT210" s="1" t="s">
        <v>46</v>
      </c>
      <c r="BU210" s="1" t="s">
        <v>47</v>
      </c>
      <c r="BV210" s="6"/>
      <c r="BW210" s="6"/>
      <c r="BX210" s="1" t="s">
        <v>46</v>
      </c>
      <c r="BY210" s="1" t="s">
        <v>41</v>
      </c>
      <c r="BZ210" s="6"/>
      <c r="CA210" s="6"/>
      <c r="CB210" s="1" t="s">
        <v>46</v>
      </c>
      <c r="CC210" s="1" t="s">
        <v>48</v>
      </c>
      <c r="CD210" s="6"/>
      <c r="CE210" s="6"/>
      <c r="CF210" s="1" t="s">
        <v>46</v>
      </c>
      <c r="CG210" s="1" t="s">
        <v>48</v>
      </c>
      <c r="CH210" s="6"/>
      <c r="CI210" s="6"/>
      <c r="CJ210" s="1" t="s">
        <v>46</v>
      </c>
      <c r="CK210" s="1" t="s">
        <v>39</v>
      </c>
      <c r="CL210" s="6"/>
      <c r="CM210" s="6"/>
      <c r="CN210" s="1" t="s">
        <v>49</v>
      </c>
      <c r="CO210" s="1" t="s">
        <v>39</v>
      </c>
      <c r="CP210" s="6"/>
      <c r="CQ210" s="6"/>
      <c r="CR210" s="1" t="s">
        <v>50</v>
      </c>
      <c r="CS210" s="1" t="s">
        <v>51</v>
      </c>
      <c r="CT210" s="6"/>
      <c r="CU210" s="6"/>
      <c r="CV210" s="1" t="s">
        <v>50</v>
      </c>
      <c r="CW210" s="1" t="s">
        <v>39</v>
      </c>
      <c r="CX210" s="6"/>
      <c r="CY210" s="6"/>
      <c r="CZ210" s="1" t="s">
        <v>50</v>
      </c>
      <c r="DA210" s="1" t="s">
        <v>39</v>
      </c>
      <c r="DB210" s="6"/>
      <c r="DC210" s="6"/>
      <c r="DD210" s="1" t="s">
        <v>59</v>
      </c>
      <c r="DE210" s="1" t="s">
        <v>60</v>
      </c>
      <c r="DF210" s="6"/>
      <c r="DG210" s="6"/>
      <c r="DH210" s="1" t="s">
        <v>52</v>
      </c>
      <c r="DI210" s="1" t="s">
        <v>53</v>
      </c>
      <c r="DJ210" s="6"/>
      <c r="DK210" s="6"/>
      <c r="DL210" s="1" t="s">
        <v>31</v>
      </c>
      <c r="DM210" s="11"/>
    </row>
    <row r="211" spans="1:118" s="42" customFormat="1" ht="15.75" customHeight="1" x14ac:dyDescent="0.25">
      <c r="A211" s="35">
        <v>210</v>
      </c>
      <c r="B211" s="35">
        <v>1</v>
      </c>
      <c r="C211" s="36" t="s">
        <v>213</v>
      </c>
      <c r="D211" s="37" t="s">
        <v>373</v>
      </c>
      <c r="E211" s="35">
        <v>1074.925</v>
      </c>
      <c r="F211" s="35">
        <v>14.112</v>
      </c>
      <c r="G211" s="35">
        <v>1054.7260000000001</v>
      </c>
      <c r="H211" s="38">
        <v>363.54971999999998</v>
      </c>
      <c r="I211" s="39">
        <f t="shared" si="10"/>
        <v>1418.2757200000001</v>
      </c>
      <c r="J211" s="39">
        <f t="shared" si="9"/>
        <v>5.0170000000000003</v>
      </c>
      <c r="K211" s="39">
        <f t="shared" si="11"/>
        <v>1413.25872</v>
      </c>
      <c r="L211" s="40" t="s">
        <v>28</v>
      </c>
      <c r="M211" s="40" t="s">
        <v>29</v>
      </c>
      <c r="N211" s="35"/>
      <c r="O211" s="35"/>
      <c r="P211" s="40" t="s">
        <v>30</v>
      </c>
      <c r="Q211" s="40" t="s">
        <v>34</v>
      </c>
      <c r="R211" s="35"/>
      <c r="S211" s="35"/>
      <c r="T211" s="40" t="s">
        <v>30</v>
      </c>
      <c r="U211" s="40" t="s">
        <v>32</v>
      </c>
      <c r="V211" s="35"/>
      <c r="W211" s="35"/>
      <c r="X211" s="35" t="s">
        <v>30</v>
      </c>
      <c r="Y211" s="35" t="s">
        <v>33</v>
      </c>
      <c r="Z211" s="35"/>
      <c r="AA211" s="35"/>
      <c r="AB211" s="40" t="s">
        <v>30</v>
      </c>
      <c r="AC211" s="40" t="s">
        <v>34</v>
      </c>
      <c r="AD211" s="35"/>
      <c r="AE211" s="35"/>
      <c r="AF211" s="40" t="s">
        <v>35</v>
      </c>
      <c r="AG211" s="40" t="s">
        <v>29</v>
      </c>
      <c r="AH211" s="35"/>
      <c r="AI211" s="35"/>
      <c r="AJ211" s="40" t="s">
        <v>36</v>
      </c>
      <c r="AK211" s="40" t="s">
        <v>37</v>
      </c>
      <c r="AL211" s="35"/>
      <c r="AM211" s="35"/>
      <c r="AN211" s="40" t="s">
        <v>38</v>
      </c>
      <c r="AO211" s="40" t="s">
        <v>39</v>
      </c>
      <c r="AP211" s="35"/>
      <c r="AQ211" s="35"/>
      <c r="AR211" s="40" t="s">
        <v>40</v>
      </c>
      <c r="AS211" s="40" t="s">
        <v>41</v>
      </c>
      <c r="AT211" s="35"/>
      <c r="AU211" s="35"/>
      <c r="AV211" s="35"/>
      <c r="AW211" s="35"/>
      <c r="AX211" s="35"/>
      <c r="AY211" s="35"/>
      <c r="AZ211" s="40" t="s">
        <v>42</v>
      </c>
      <c r="BA211" s="40" t="s">
        <v>39</v>
      </c>
      <c r="BB211" s="35"/>
      <c r="BC211" s="35"/>
      <c r="BD211" s="40" t="s">
        <v>42</v>
      </c>
      <c r="BE211" s="40" t="s">
        <v>33</v>
      </c>
      <c r="BF211" s="35"/>
      <c r="BG211" s="35"/>
      <c r="BH211" s="40" t="s">
        <v>42</v>
      </c>
      <c r="BI211" s="40" t="s">
        <v>39</v>
      </c>
      <c r="BJ211" s="35"/>
      <c r="BK211" s="41"/>
      <c r="BL211" s="40" t="s">
        <v>43</v>
      </c>
      <c r="BM211" s="40" t="s">
        <v>44</v>
      </c>
      <c r="BN211" s="35"/>
      <c r="BO211" s="35"/>
      <c r="BP211" s="40" t="s">
        <v>45</v>
      </c>
      <c r="BQ211" s="40" t="s">
        <v>44</v>
      </c>
      <c r="BR211" s="35"/>
      <c r="BS211" s="35"/>
      <c r="BT211" s="40" t="s">
        <v>46</v>
      </c>
      <c r="BU211" s="40" t="s">
        <v>47</v>
      </c>
      <c r="BV211" s="35"/>
      <c r="BW211" s="35"/>
      <c r="BX211" s="40" t="s">
        <v>46</v>
      </c>
      <c r="BY211" s="40" t="s">
        <v>41</v>
      </c>
      <c r="BZ211" s="35"/>
      <c r="CA211" s="35"/>
      <c r="CB211" s="40" t="s">
        <v>46</v>
      </c>
      <c r="CC211" s="40" t="s">
        <v>48</v>
      </c>
      <c r="CD211" s="35"/>
      <c r="CE211" s="35"/>
      <c r="CF211" s="40" t="s">
        <v>46</v>
      </c>
      <c r="CG211" s="40" t="s">
        <v>48</v>
      </c>
      <c r="CH211" s="35"/>
      <c r="CI211" s="35"/>
      <c r="CJ211" s="40" t="s">
        <v>46</v>
      </c>
      <c r="CK211" s="40" t="s">
        <v>39</v>
      </c>
      <c r="CL211" s="35"/>
      <c r="CM211" s="35"/>
      <c r="CN211" s="40" t="s">
        <v>49</v>
      </c>
      <c r="CO211" s="40" t="s">
        <v>39</v>
      </c>
      <c r="CP211" s="35">
        <v>2</v>
      </c>
      <c r="CQ211" s="35">
        <v>1.171</v>
      </c>
      <c r="CR211" s="40" t="s">
        <v>50</v>
      </c>
      <c r="CS211" s="40" t="s">
        <v>51</v>
      </c>
      <c r="CT211" s="35"/>
      <c r="CU211" s="35"/>
      <c r="CV211" s="40" t="s">
        <v>50</v>
      </c>
      <c r="CW211" s="40" t="s">
        <v>39</v>
      </c>
      <c r="CX211" s="35"/>
      <c r="CY211" s="35"/>
      <c r="CZ211" s="40" t="s">
        <v>50</v>
      </c>
      <c r="DA211" s="40" t="s">
        <v>39</v>
      </c>
      <c r="DB211" s="35"/>
      <c r="DC211" s="35"/>
      <c r="DD211" s="40" t="s">
        <v>59</v>
      </c>
      <c r="DE211" s="40" t="s">
        <v>60</v>
      </c>
      <c r="DF211" s="35"/>
      <c r="DG211" s="35"/>
      <c r="DH211" s="40" t="s">
        <v>52</v>
      </c>
      <c r="DI211" s="40" t="s">
        <v>53</v>
      </c>
      <c r="DJ211" s="35"/>
      <c r="DK211" s="35"/>
      <c r="DL211" s="40" t="s">
        <v>31</v>
      </c>
      <c r="DM211" s="41">
        <v>3.8460000000000001</v>
      </c>
      <c r="DN211" s="42" t="s">
        <v>518</v>
      </c>
    </row>
    <row r="212" spans="1:118" s="42" customFormat="1" ht="15.75" customHeight="1" x14ac:dyDescent="0.25">
      <c r="A212" s="35">
        <v>211</v>
      </c>
      <c r="B212" s="35">
        <v>1</v>
      </c>
      <c r="C212" s="36" t="s">
        <v>433</v>
      </c>
      <c r="D212" s="37" t="s">
        <v>373</v>
      </c>
      <c r="E212" s="35">
        <v>246.36500000000001</v>
      </c>
      <c r="F212" s="35">
        <v>8.0820000000000007</v>
      </c>
      <c r="G212" s="35">
        <v>238.28299999999999</v>
      </c>
      <c r="H212" s="38">
        <v>93.305160000000001</v>
      </c>
      <c r="I212" s="39">
        <f t="shared" si="10"/>
        <v>331.58816000000002</v>
      </c>
      <c r="J212" s="39">
        <f t="shared" si="9"/>
        <v>1.843</v>
      </c>
      <c r="K212" s="39">
        <f t="shared" si="11"/>
        <v>329.74516</v>
      </c>
      <c r="L212" s="40" t="s">
        <v>28</v>
      </c>
      <c r="M212" s="40" t="s">
        <v>29</v>
      </c>
      <c r="N212" s="35"/>
      <c r="O212" s="35"/>
      <c r="P212" s="40" t="s">
        <v>30</v>
      </c>
      <c r="Q212" s="40" t="s">
        <v>34</v>
      </c>
      <c r="R212" s="35"/>
      <c r="S212" s="35"/>
      <c r="T212" s="40" t="s">
        <v>30</v>
      </c>
      <c r="U212" s="40" t="s">
        <v>32</v>
      </c>
      <c r="V212" s="35"/>
      <c r="W212" s="35"/>
      <c r="X212" s="35" t="s">
        <v>30</v>
      </c>
      <c r="Y212" s="35" t="s">
        <v>33</v>
      </c>
      <c r="Z212" s="35"/>
      <c r="AA212" s="35"/>
      <c r="AB212" s="40" t="s">
        <v>30</v>
      </c>
      <c r="AC212" s="40" t="s">
        <v>34</v>
      </c>
      <c r="AD212" s="35"/>
      <c r="AE212" s="35"/>
      <c r="AF212" s="40" t="s">
        <v>35</v>
      </c>
      <c r="AG212" s="40" t="s">
        <v>29</v>
      </c>
      <c r="AH212" s="35"/>
      <c r="AI212" s="35"/>
      <c r="AJ212" s="40" t="s">
        <v>36</v>
      </c>
      <c r="AK212" s="40" t="s">
        <v>37</v>
      </c>
      <c r="AL212" s="35"/>
      <c r="AM212" s="35"/>
      <c r="AN212" s="40" t="s">
        <v>38</v>
      </c>
      <c r="AO212" s="40" t="s">
        <v>39</v>
      </c>
      <c r="AP212" s="35"/>
      <c r="AQ212" s="35"/>
      <c r="AR212" s="40" t="s">
        <v>40</v>
      </c>
      <c r="AS212" s="40" t="s">
        <v>41</v>
      </c>
      <c r="AT212" s="35"/>
      <c r="AU212" s="35"/>
      <c r="AV212" s="35"/>
      <c r="AW212" s="35"/>
      <c r="AX212" s="35"/>
      <c r="AY212" s="35"/>
      <c r="AZ212" s="40" t="s">
        <v>42</v>
      </c>
      <c r="BA212" s="40" t="s">
        <v>39</v>
      </c>
      <c r="BB212" s="35"/>
      <c r="BC212" s="35"/>
      <c r="BD212" s="40" t="s">
        <v>42</v>
      </c>
      <c r="BE212" s="40" t="s">
        <v>33</v>
      </c>
      <c r="BF212" s="35"/>
      <c r="BG212" s="35"/>
      <c r="BH212" s="40" t="s">
        <v>42</v>
      </c>
      <c r="BI212" s="40" t="s">
        <v>39</v>
      </c>
      <c r="BJ212" s="35"/>
      <c r="BK212" s="41"/>
      <c r="BL212" s="40" t="s">
        <v>43</v>
      </c>
      <c r="BM212" s="40" t="s">
        <v>44</v>
      </c>
      <c r="BN212" s="35"/>
      <c r="BO212" s="35"/>
      <c r="BP212" s="40" t="s">
        <v>45</v>
      </c>
      <c r="BQ212" s="40" t="s">
        <v>44</v>
      </c>
      <c r="BR212" s="35"/>
      <c r="BS212" s="35"/>
      <c r="BT212" s="40" t="s">
        <v>46</v>
      </c>
      <c r="BU212" s="40" t="s">
        <v>47</v>
      </c>
      <c r="BV212" s="35"/>
      <c r="BW212" s="35"/>
      <c r="BX212" s="40" t="s">
        <v>46</v>
      </c>
      <c r="BY212" s="40" t="s">
        <v>41</v>
      </c>
      <c r="BZ212" s="35"/>
      <c r="CA212" s="35"/>
      <c r="CB212" s="40" t="s">
        <v>46</v>
      </c>
      <c r="CC212" s="40" t="s">
        <v>48</v>
      </c>
      <c r="CD212" s="35"/>
      <c r="CE212" s="35"/>
      <c r="CF212" s="40" t="s">
        <v>46</v>
      </c>
      <c r="CG212" s="40" t="s">
        <v>48</v>
      </c>
      <c r="CH212" s="35"/>
      <c r="CI212" s="35"/>
      <c r="CJ212" s="40" t="s">
        <v>46</v>
      </c>
      <c r="CK212" s="40" t="s">
        <v>39</v>
      </c>
      <c r="CL212" s="35"/>
      <c r="CM212" s="35"/>
      <c r="CN212" s="40" t="s">
        <v>49</v>
      </c>
      <c r="CO212" s="40" t="s">
        <v>39</v>
      </c>
      <c r="CP212" s="35"/>
      <c r="CQ212" s="35"/>
      <c r="CR212" s="40" t="s">
        <v>50</v>
      </c>
      <c r="CS212" s="40" t="s">
        <v>51</v>
      </c>
      <c r="CT212" s="35"/>
      <c r="CU212" s="35"/>
      <c r="CV212" s="40" t="s">
        <v>50</v>
      </c>
      <c r="CW212" s="40" t="s">
        <v>39</v>
      </c>
      <c r="CX212" s="35">
        <v>2</v>
      </c>
      <c r="CY212" s="35">
        <v>1.843</v>
      </c>
      <c r="CZ212" s="40" t="s">
        <v>50</v>
      </c>
      <c r="DA212" s="40" t="s">
        <v>39</v>
      </c>
      <c r="DB212" s="35"/>
      <c r="DC212" s="35"/>
      <c r="DD212" s="40" t="s">
        <v>59</v>
      </c>
      <c r="DE212" s="40" t="s">
        <v>60</v>
      </c>
      <c r="DF212" s="35"/>
      <c r="DG212" s="35"/>
      <c r="DH212" s="40" t="s">
        <v>52</v>
      </c>
      <c r="DI212" s="40" t="s">
        <v>53</v>
      </c>
      <c r="DJ212" s="35"/>
      <c r="DK212" s="35"/>
      <c r="DL212" s="40" t="s">
        <v>31</v>
      </c>
      <c r="DM212" s="41"/>
    </row>
    <row r="213" spans="1:118" s="12" customFormat="1" ht="15.75" customHeight="1" x14ac:dyDescent="0.25">
      <c r="A213" s="6">
        <v>212</v>
      </c>
      <c r="B213" s="6">
        <v>1</v>
      </c>
      <c r="C213" s="9" t="s">
        <v>434</v>
      </c>
      <c r="D213" s="8" t="s">
        <v>373</v>
      </c>
      <c r="E213" s="6">
        <v>678.30899999999997</v>
      </c>
      <c r="F213" s="6">
        <v>2.7029999999999998</v>
      </c>
      <c r="G213" s="6">
        <v>675.60599999999999</v>
      </c>
      <c r="H213" s="10">
        <v>261.95159999999998</v>
      </c>
      <c r="I213" s="3">
        <f t="shared" si="10"/>
        <v>937.55759999999998</v>
      </c>
      <c r="J213" s="3">
        <f t="shared" si="9"/>
        <v>913.87500000000011</v>
      </c>
      <c r="K213" s="3">
        <f t="shared" si="11"/>
        <v>23.682599999999866</v>
      </c>
      <c r="L213" s="1" t="s">
        <v>28</v>
      </c>
      <c r="M213" s="1" t="s">
        <v>29</v>
      </c>
      <c r="N213" s="6"/>
      <c r="O213" s="6"/>
      <c r="P213" s="1" t="s">
        <v>30</v>
      </c>
      <c r="Q213" s="1" t="s">
        <v>34</v>
      </c>
      <c r="R213" s="6"/>
      <c r="S213" s="6"/>
      <c r="T213" s="1" t="s">
        <v>30</v>
      </c>
      <c r="U213" s="1" t="s">
        <v>32</v>
      </c>
      <c r="V213" s="6"/>
      <c r="W213" s="6"/>
      <c r="X213" s="6" t="s">
        <v>30</v>
      </c>
      <c r="Y213" s="6" t="s">
        <v>33</v>
      </c>
      <c r="Z213" s="6"/>
      <c r="AA213" s="6"/>
      <c r="AB213" s="1" t="s">
        <v>30</v>
      </c>
      <c r="AC213" s="1" t="s">
        <v>34</v>
      </c>
      <c r="AD213" s="6"/>
      <c r="AE213" s="6"/>
      <c r="AF213" s="1" t="s">
        <v>35</v>
      </c>
      <c r="AG213" s="1" t="s">
        <v>29</v>
      </c>
      <c r="AH213" s="6"/>
      <c r="AI213" s="6"/>
      <c r="AJ213" s="1" t="s">
        <v>36</v>
      </c>
      <c r="AK213" s="1" t="s">
        <v>37</v>
      </c>
      <c r="AL213" s="6">
        <v>0.23200000000000001</v>
      </c>
      <c r="AM213" s="6">
        <v>253.042</v>
      </c>
      <c r="AN213" s="1" t="s">
        <v>38</v>
      </c>
      <c r="AO213" s="1" t="s">
        <v>39</v>
      </c>
      <c r="AP213" s="6"/>
      <c r="AQ213" s="6"/>
      <c r="AR213" s="1" t="s">
        <v>40</v>
      </c>
      <c r="AS213" s="1" t="s">
        <v>41</v>
      </c>
      <c r="AT213" s="6"/>
      <c r="AU213" s="6"/>
      <c r="AV213" s="6"/>
      <c r="AW213" s="6"/>
      <c r="AX213" s="6"/>
      <c r="AY213" s="6"/>
      <c r="AZ213" s="1" t="s">
        <v>42</v>
      </c>
      <c r="BA213" s="1" t="s">
        <v>39</v>
      </c>
      <c r="BB213" s="6"/>
      <c r="BC213" s="6"/>
      <c r="BD213" s="1" t="s">
        <v>42</v>
      </c>
      <c r="BE213" s="1" t="s">
        <v>33</v>
      </c>
      <c r="BF213" s="6"/>
      <c r="BG213" s="6"/>
      <c r="BH213" s="1" t="s">
        <v>42</v>
      </c>
      <c r="BI213" s="1" t="s">
        <v>522</v>
      </c>
      <c r="BJ213" s="6">
        <f>12+6</f>
        <v>18</v>
      </c>
      <c r="BK213" s="11">
        <f>414.076+246.757</f>
        <v>660.83300000000008</v>
      </c>
      <c r="BL213" s="1" t="s">
        <v>43</v>
      </c>
      <c r="BM213" s="1" t="s">
        <v>44</v>
      </c>
      <c r="BN213" s="6"/>
      <c r="BO213" s="6"/>
      <c r="BP213" s="1" t="s">
        <v>45</v>
      </c>
      <c r="BQ213" s="1" t="s">
        <v>44</v>
      </c>
      <c r="BR213" s="6"/>
      <c r="BS213" s="6"/>
      <c r="BT213" s="1" t="s">
        <v>46</v>
      </c>
      <c r="BU213" s="1" t="s">
        <v>47</v>
      </c>
      <c r="BV213" s="6"/>
      <c r="BW213" s="6"/>
      <c r="BX213" s="1" t="s">
        <v>46</v>
      </c>
      <c r="BY213" s="1" t="s">
        <v>41</v>
      </c>
      <c r="BZ213" s="6"/>
      <c r="CA213" s="6"/>
      <c r="CB213" s="1" t="s">
        <v>46</v>
      </c>
      <c r="CC213" s="1" t="s">
        <v>48</v>
      </c>
      <c r="CD213" s="6"/>
      <c r="CE213" s="6"/>
      <c r="CF213" s="1" t="s">
        <v>46</v>
      </c>
      <c r="CG213" s="1" t="s">
        <v>48</v>
      </c>
      <c r="CH213" s="6"/>
      <c r="CI213" s="6"/>
      <c r="CJ213" s="1" t="s">
        <v>46</v>
      </c>
      <c r="CK213" s="1" t="s">
        <v>39</v>
      </c>
      <c r="CL213" s="6"/>
      <c r="CM213" s="6"/>
      <c r="CN213" s="1" t="s">
        <v>49</v>
      </c>
      <c r="CO213" s="1" t="s">
        <v>39</v>
      </c>
      <c r="CP213" s="6"/>
      <c r="CQ213" s="6"/>
      <c r="CR213" s="1" t="s">
        <v>50</v>
      </c>
      <c r="CS213" s="1" t="s">
        <v>51</v>
      </c>
      <c r="CT213" s="6"/>
      <c r="CU213" s="6"/>
      <c r="CV213" s="1" t="s">
        <v>50</v>
      </c>
      <c r="CW213" s="1" t="s">
        <v>39</v>
      </c>
      <c r="CX213" s="6"/>
      <c r="CY213" s="6"/>
      <c r="CZ213" s="1" t="s">
        <v>50</v>
      </c>
      <c r="DA213" s="1" t="s">
        <v>39</v>
      </c>
      <c r="DB213" s="6"/>
      <c r="DC213" s="6"/>
      <c r="DD213" s="1" t="s">
        <v>59</v>
      </c>
      <c r="DE213" s="1" t="s">
        <v>60</v>
      </c>
      <c r="DF213" s="6"/>
      <c r="DG213" s="6"/>
      <c r="DH213" s="1" t="s">
        <v>52</v>
      </c>
      <c r="DI213" s="1" t="s">
        <v>53</v>
      </c>
      <c r="DJ213" s="6"/>
      <c r="DK213" s="6"/>
      <c r="DL213" s="1" t="s">
        <v>31</v>
      </c>
      <c r="DM213" s="11"/>
    </row>
    <row r="214" spans="1:118" s="42" customFormat="1" ht="15.75" customHeight="1" x14ac:dyDescent="0.25">
      <c r="A214" s="35">
        <v>213</v>
      </c>
      <c r="B214" s="35">
        <v>1</v>
      </c>
      <c r="C214" s="36" t="s">
        <v>214</v>
      </c>
      <c r="D214" s="37" t="s">
        <v>373</v>
      </c>
      <c r="E214" s="35">
        <v>258.49799999999999</v>
      </c>
      <c r="F214" s="35">
        <v>45.9</v>
      </c>
      <c r="G214" s="35">
        <v>192.07</v>
      </c>
      <c r="H214" s="38">
        <v>101.35824</v>
      </c>
      <c r="I214" s="39">
        <f t="shared" si="10"/>
        <v>293.42823999999996</v>
      </c>
      <c r="J214" s="39">
        <f t="shared" si="9"/>
        <v>4.6559999999999997</v>
      </c>
      <c r="K214" s="39">
        <f t="shared" si="11"/>
        <v>288.77223999999995</v>
      </c>
      <c r="L214" s="40" t="s">
        <v>28</v>
      </c>
      <c r="M214" s="40" t="s">
        <v>29</v>
      </c>
      <c r="N214" s="35"/>
      <c r="O214" s="35"/>
      <c r="P214" s="40" t="s">
        <v>30</v>
      </c>
      <c r="Q214" s="40" t="s">
        <v>34</v>
      </c>
      <c r="R214" s="35"/>
      <c r="S214" s="35"/>
      <c r="T214" s="40" t="s">
        <v>30</v>
      </c>
      <c r="U214" s="40" t="s">
        <v>32</v>
      </c>
      <c r="V214" s="35"/>
      <c r="W214" s="35"/>
      <c r="X214" s="35" t="s">
        <v>30</v>
      </c>
      <c r="Y214" s="35" t="s">
        <v>33</v>
      </c>
      <c r="Z214" s="35"/>
      <c r="AA214" s="35"/>
      <c r="AB214" s="40" t="s">
        <v>30</v>
      </c>
      <c r="AC214" s="40" t="s">
        <v>34</v>
      </c>
      <c r="AD214" s="35"/>
      <c r="AE214" s="35"/>
      <c r="AF214" s="40" t="s">
        <v>35</v>
      </c>
      <c r="AG214" s="40" t="s">
        <v>29</v>
      </c>
      <c r="AH214" s="35"/>
      <c r="AI214" s="35"/>
      <c r="AJ214" s="40" t="s">
        <v>36</v>
      </c>
      <c r="AK214" s="40" t="s">
        <v>37</v>
      </c>
      <c r="AL214" s="35"/>
      <c r="AM214" s="35"/>
      <c r="AN214" s="40" t="s">
        <v>38</v>
      </c>
      <c r="AO214" s="40" t="s">
        <v>39</v>
      </c>
      <c r="AP214" s="35"/>
      <c r="AQ214" s="35"/>
      <c r="AR214" s="40" t="s">
        <v>40</v>
      </c>
      <c r="AS214" s="40" t="s">
        <v>41</v>
      </c>
      <c r="AT214" s="35"/>
      <c r="AU214" s="35"/>
      <c r="AV214" s="35"/>
      <c r="AW214" s="35"/>
      <c r="AX214" s="35"/>
      <c r="AY214" s="35"/>
      <c r="AZ214" s="40" t="s">
        <v>42</v>
      </c>
      <c r="BA214" s="40" t="s">
        <v>39</v>
      </c>
      <c r="BB214" s="35"/>
      <c r="BC214" s="35"/>
      <c r="BD214" s="40" t="s">
        <v>42</v>
      </c>
      <c r="BE214" s="40" t="s">
        <v>33</v>
      </c>
      <c r="BF214" s="35"/>
      <c r="BG214" s="35"/>
      <c r="BH214" s="40" t="s">
        <v>42</v>
      </c>
      <c r="BI214" s="40" t="s">
        <v>39</v>
      </c>
      <c r="BJ214" s="35"/>
      <c r="BK214" s="41"/>
      <c r="BL214" s="40" t="s">
        <v>43</v>
      </c>
      <c r="BM214" s="40" t="s">
        <v>44</v>
      </c>
      <c r="BN214" s="35"/>
      <c r="BO214" s="35"/>
      <c r="BP214" s="40" t="s">
        <v>45</v>
      </c>
      <c r="BQ214" s="40" t="s">
        <v>44</v>
      </c>
      <c r="BR214" s="35"/>
      <c r="BS214" s="35"/>
      <c r="BT214" s="40" t="s">
        <v>46</v>
      </c>
      <c r="BU214" s="40" t="s">
        <v>47</v>
      </c>
      <c r="BV214" s="35"/>
      <c r="BW214" s="35"/>
      <c r="BX214" s="40" t="s">
        <v>46</v>
      </c>
      <c r="BY214" s="40" t="s">
        <v>41</v>
      </c>
      <c r="BZ214" s="35"/>
      <c r="CA214" s="35"/>
      <c r="CB214" s="40" t="s">
        <v>46</v>
      </c>
      <c r="CC214" s="40" t="s">
        <v>48</v>
      </c>
      <c r="CD214" s="35"/>
      <c r="CE214" s="35"/>
      <c r="CF214" s="40" t="s">
        <v>46</v>
      </c>
      <c r="CG214" s="40" t="s">
        <v>48</v>
      </c>
      <c r="CH214" s="35"/>
      <c r="CI214" s="35"/>
      <c r="CJ214" s="40" t="s">
        <v>46</v>
      </c>
      <c r="CK214" s="40" t="s">
        <v>39</v>
      </c>
      <c r="CL214" s="35"/>
      <c r="CM214" s="35"/>
      <c r="CN214" s="40" t="s">
        <v>49</v>
      </c>
      <c r="CO214" s="40" t="s">
        <v>39</v>
      </c>
      <c r="CP214" s="35">
        <v>1</v>
      </c>
      <c r="CQ214" s="35">
        <v>0.58499999999999996</v>
      </c>
      <c r="CR214" s="40" t="s">
        <v>50</v>
      </c>
      <c r="CS214" s="40" t="s">
        <v>51</v>
      </c>
      <c r="CT214" s="35"/>
      <c r="CU214" s="35"/>
      <c r="CV214" s="40" t="s">
        <v>50</v>
      </c>
      <c r="CW214" s="40" t="s">
        <v>39</v>
      </c>
      <c r="CX214" s="35"/>
      <c r="CY214" s="35"/>
      <c r="CZ214" s="40" t="s">
        <v>50</v>
      </c>
      <c r="DA214" s="40" t="s">
        <v>39</v>
      </c>
      <c r="DB214" s="35"/>
      <c r="DC214" s="35"/>
      <c r="DD214" s="40" t="s">
        <v>59</v>
      </c>
      <c r="DE214" s="40" t="s">
        <v>60</v>
      </c>
      <c r="DF214" s="35"/>
      <c r="DG214" s="35"/>
      <c r="DH214" s="40" t="s">
        <v>52</v>
      </c>
      <c r="DI214" s="40" t="s">
        <v>53</v>
      </c>
      <c r="DJ214" s="35"/>
      <c r="DK214" s="35"/>
      <c r="DL214" s="40" t="s">
        <v>31</v>
      </c>
      <c r="DM214" s="41">
        <v>4.0709999999999997</v>
      </c>
      <c r="DN214" s="42" t="s">
        <v>518</v>
      </c>
    </row>
    <row r="215" spans="1:118" s="42" customFormat="1" ht="15.75" customHeight="1" x14ac:dyDescent="0.25">
      <c r="A215" s="35">
        <v>214</v>
      </c>
      <c r="B215" s="35">
        <v>1</v>
      </c>
      <c r="C215" s="36" t="s">
        <v>215</v>
      </c>
      <c r="D215" s="37" t="s">
        <v>373</v>
      </c>
      <c r="E215" s="35">
        <v>144.548</v>
      </c>
      <c r="F215" s="35">
        <v>10.093</v>
      </c>
      <c r="G215" s="35">
        <v>134.45500000000001</v>
      </c>
      <c r="H215" s="38">
        <v>84.097319999999996</v>
      </c>
      <c r="I215" s="39">
        <f t="shared" si="10"/>
        <v>218.55232000000001</v>
      </c>
      <c r="J215" s="39">
        <f t="shared" si="9"/>
        <v>8.68</v>
      </c>
      <c r="K215" s="39">
        <f t="shared" si="11"/>
        <v>209.87232</v>
      </c>
      <c r="L215" s="40" t="s">
        <v>28</v>
      </c>
      <c r="M215" s="40" t="s">
        <v>29</v>
      </c>
      <c r="N215" s="35"/>
      <c r="O215" s="35"/>
      <c r="P215" s="40" t="s">
        <v>30</v>
      </c>
      <c r="Q215" s="40" t="s">
        <v>34</v>
      </c>
      <c r="R215" s="35"/>
      <c r="S215" s="35"/>
      <c r="T215" s="40" t="s">
        <v>30</v>
      </c>
      <c r="U215" s="40" t="s">
        <v>32</v>
      </c>
      <c r="V215" s="35"/>
      <c r="W215" s="35"/>
      <c r="X215" s="35" t="s">
        <v>30</v>
      </c>
      <c r="Y215" s="35" t="s">
        <v>33</v>
      </c>
      <c r="Z215" s="35"/>
      <c r="AA215" s="35"/>
      <c r="AB215" s="40" t="s">
        <v>30</v>
      </c>
      <c r="AC215" s="40" t="s">
        <v>34</v>
      </c>
      <c r="AD215" s="35"/>
      <c r="AE215" s="35"/>
      <c r="AF215" s="40" t="s">
        <v>35</v>
      </c>
      <c r="AG215" s="40" t="s">
        <v>29</v>
      </c>
      <c r="AH215" s="35"/>
      <c r="AI215" s="35"/>
      <c r="AJ215" s="40" t="s">
        <v>36</v>
      </c>
      <c r="AK215" s="40" t="s">
        <v>37</v>
      </c>
      <c r="AL215" s="35"/>
      <c r="AM215" s="35"/>
      <c r="AN215" s="40" t="s">
        <v>38</v>
      </c>
      <c r="AO215" s="40" t="s">
        <v>39</v>
      </c>
      <c r="AP215" s="35"/>
      <c r="AQ215" s="35"/>
      <c r="AR215" s="40" t="s">
        <v>40</v>
      </c>
      <c r="AS215" s="40" t="s">
        <v>41</v>
      </c>
      <c r="AT215" s="35"/>
      <c r="AU215" s="35"/>
      <c r="AV215" s="35"/>
      <c r="AW215" s="35"/>
      <c r="AX215" s="35"/>
      <c r="AY215" s="35"/>
      <c r="AZ215" s="40" t="s">
        <v>42</v>
      </c>
      <c r="BA215" s="40" t="s">
        <v>39</v>
      </c>
      <c r="BB215" s="35"/>
      <c r="BC215" s="35"/>
      <c r="BD215" s="40" t="s">
        <v>42</v>
      </c>
      <c r="BE215" s="40" t="s">
        <v>33</v>
      </c>
      <c r="BF215" s="35"/>
      <c r="BG215" s="35"/>
      <c r="BH215" s="40" t="s">
        <v>42</v>
      </c>
      <c r="BI215" s="40" t="s">
        <v>39</v>
      </c>
      <c r="BJ215" s="35"/>
      <c r="BK215" s="41"/>
      <c r="BL215" s="40" t="s">
        <v>43</v>
      </c>
      <c r="BM215" s="40" t="s">
        <v>44</v>
      </c>
      <c r="BN215" s="35"/>
      <c r="BO215" s="35"/>
      <c r="BP215" s="40" t="s">
        <v>45</v>
      </c>
      <c r="BQ215" s="40" t="s">
        <v>44</v>
      </c>
      <c r="BR215" s="35"/>
      <c r="BS215" s="35"/>
      <c r="BT215" s="40" t="s">
        <v>46</v>
      </c>
      <c r="BU215" s="40" t="s">
        <v>47</v>
      </c>
      <c r="BV215" s="35"/>
      <c r="BW215" s="35"/>
      <c r="BX215" s="40" t="s">
        <v>46</v>
      </c>
      <c r="BY215" s="40" t="s">
        <v>41</v>
      </c>
      <c r="BZ215" s="35">
        <v>8.0000000000000002E-3</v>
      </c>
      <c r="CA215" s="35">
        <v>8.0950000000000006</v>
      </c>
      <c r="CB215" s="40" t="s">
        <v>46</v>
      </c>
      <c r="CC215" s="40" t="s">
        <v>48</v>
      </c>
      <c r="CD215" s="35"/>
      <c r="CE215" s="35"/>
      <c r="CF215" s="40" t="s">
        <v>46</v>
      </c>
      <c r="CG215" s="40" t="s">
        <v>48</v>
      </c>
      <c r="CH215" s="35"/>
      <c r="CI215" s="35"/>
      <c r="CJ215" s="40" t="s">
        <v>46</v>
      </c>
      <c r="CK215" s="40" t="s">
        <v>39</v>
      </c>
      <c r="CL215" s="35"/>
      <c r="CM215" s="35"/>
      <c r="CN215" s="40" t="s">
        <v>49</v>
      </c>
      <c r="CO215" s="40" t="s">
        <v>39</v>
      </c>
      <c r="CP215" s="35">
        <v>1</v>
      </c>
      <c r="CQ215" s="35">
        <v>0.58499999999999996</v>
      </c>
      <c r="CR215" s="40" t="s">
        <v>50</v>
      </c>
      <c r="CS215" s="40" t="s">
        <v>51</v>
      </c>
      <c r="CT215" s="35"/>
      <c r="CU215" s="35"/>
      <c r="CV215" s="40" t="s">
        <v>50</v>
      </c>
      <c r="CW215" s="40" t="s">
        <v>39</v>
      </c>
      <c r="CX215" s="35"/>
      <c r="CY215" s="35"/>
      <c r="CZ215" s="40" t="s">
        <v>50</v>
      </c>
      <c r="DA215" s="40" t="s">
        <v>39</v>
      </c>
      <c r="DB215" s="35"/>
      <c r="DC215" s="35"/>
      <c r="DD215" s="40" t="s">
        <v>59</v>
      </c>
      <c r="DE215" s="40" t="s">
        <v>60</v>
      </c>
      <c r="DF215" s="35"/>
      <c r="DG215" s="35"/>
      <c r="DH215" s="40" t="s">
        <v>52</v>
      </c>
      <c r="DI215" s="40" t="s">
        <v>53</v>
      </c>
      <c r="DJ215" s="35"/>
      <c r="DK215" s="35"/>
      <c r="DL215" s="40" t="s">
        <v>31</v>
      </c>
      <c r="DM215" s="41"/>
    </row>
    <row r="216" spans="1:118" s="42" customFormat="1" ht="15.75" customHeight="1" x14ac:dyDescent="0.25">
      <c r="A216" s="35">
        <v>215</v>
      </c>
      <c r="B216" s="35">
        <v>1</v>
      </c>
      <c r="C216" s="36" t="s">
        <v>216</v>
      </c>
      <c r="D216" s="37" t="s">
        <v>373</v>
      </c>
      <c r="E216" s="35">
        <v>133.00700000000001</v>
      </c>
      <c r="F216" s="35">
        <v>0</v>
      </c>
      <c r="G216" s="35">
        <v>116.461</v>
      </c>
      <c r="H216" s="38">
        <v>91.884720000000002</v>
      </c>
      <c r="I216" s="39">
        <f t="shared" si="10"/>
        <v>208.34572</v>
      </c>
      <c r="J216" s="39">
        <f t="shared" si="9"/>
        <v>1.012</v>
      </c>
      <c r="K216" s="39">
        <f t="shared" si="11"/>
        <v>207.33372</v>
      </c>
      <c r="L216" s="40" t="s">
        <v>28</v>
      </c>
      <c r="M216" s="40" t="s">
        <v>29</v>
      </c>
      <c r="N216" s="35"/>
      <c r="O216" s="35"/>
      <c r="P216" s="40" t="s">
        <v>30</v>
      </c>
      <c r="Q216" s="40" t="s">
        <v>34</v>
      </c>
      <c r="R216" s="35"/>
      <c r="S216" s="35"/>
      <c r="T216" s="40" t="s">
        <v>30</v>
      </c>
      <c r="U216" s="40" t="s">
        <v>32</v>
      </c>
      <c r="V216" s="35"/>
      <c r="W216" s="35"/>
      <c r="X216" s="35" t="s">
        <v>30</v>
      </c>
      <c r="Y216" s="35" t="s">
        <v>33</v>
      </c>
      <c r="Z216" s="35"/>
      <c r="AA216" s="35"/>
      <c r="AB216" s="40" t="s">
        <v>30</v>
      </c>
      <c r="AC216" s="40" t="s">
        <v>34</v>
      </c>
      <c r="AD216" s="35"/>
      <c r="AE216" s="35"/>
      <c r="AF216" s="40" t="s">
        <v>35</v>
      </c>
      <c r="AG216" s="40" t="s">
        <v>29</v>
      </c>
      <c r="AH216" s="35"/>
      <c r="AI216" s="35"/>
      <c r="AJ216" s="40" t="s">
        <v>36</v>
      </c>
      <c r="AK216" s="40" t="s">
        <v>37</v>
      </c>
      <c r="AL216" s="35"/>
      <c r="AM216" s="35"/>
      <c r="AN216" s="40" t="s">
        <v>38</v>
      </c>
      <c r="AO216" s="40" t="s">
        <v>39</v>
      </c>
      <c r="AP216" s="35"/>
      <c r="AQ216" s="35"/>
      <c r="AR216" s="40" t="s">
        <v>40</v>
      </c>
      <c r="AS216" s="40" t="s">
        <v>41</v>
      </c>
      <c r="AT216" s="35"/>
      <c r="AU216" s="35"/>
      <c r="AV216" s="35"/>
      <c r="AW216" s="35"/>
      <c r="AX216" s="35"/>
      <c r="AY216" s="35"/>
      <c r="AZ216" s="40" t="s">
        <v>42</v>
      </c>
      <c r="BA216" s="40" t="s">
        <v>39</v>
      </c>
      <c r="BB216" s="35"/>
      <c r="BC216" s="35"/>
      <c r="BD216" s="40" t="s">
        <v>42</v>
      </c>
      <c r="BE216" s="40" t="s">
        <v>33</v>
      </c>
      <c r="BF216" s="35"/>
      <c r="BG216" s="35"/>
      <c r="BH216" s="40" t="s">
        <v>42</v>
      </c>
      <c r="BI216" s="40" t="s">
        <v>39</v>
      </c>
      <c r="BJ216" s="35"/>
      <c r="BK216" s="41"/>
      <c r="BL216" s="40" t="s">
        <v>43</v>
      </c>
      <c r="BM216" s="40" t="s">
        <v>44</v>
      </c>
      <c r="BN216" s="35"/>
      <c r="BO216" s="35"/>
      <c r="BP216" s="40" t="s">
        <v>45</v>
      </c>
      <c r="BQ216" s="40" t="s">
        <v>44</v>
      </c>
      <c r="BR216" s="35"/>
      <c r="BS216" s="35"/>
      <c r="BT216" s="40" t="s">
        <v>46</v>
      </c>
      <c r="BU216" s="40" t="s">
        <v>47</v>
      </c>
      <c r="BV216" s="35"/>
      <c r="BW216" s="35"/>
      <c r="BX216" s="40" t="s">
        <v>46</v>
      </c>
      <c r="BY216" s="40" t="s">
        <v>41</v>
      </c>
      <c r="BZ216" s="35"/>
      <c r="CA216" s="35"/>
      <c r="CB216" s="40" t="s">
        <v>46</v>
      </c>
      <c r="CC216" s="40" t="s">
        <v>48</v>
      </c>
      <c r="CD216" s="35"/>
      <c r="CE216" s="35"/>
      <c r="CF216" s="40" t="s">
        <v>46</v>
      </c>
      <c r="CG216" s="40" t="s">
        <v>48</v>
      </c>
      <c r="CH216" s="35"/>
      <c r="CI216" s="35"/>
      <c r="CJ216" s="40" t="s">
        <v>46</v>
      </c>
      <c r="CK216" s="40" t="s">
        <v>39</v>
      </c>
      <c r="CL216" s="35"/>
      <c r="CM216" s="35"/>
      <c r="CN216" s="40" t="s">
        <v>49</v>
      </c>
      <c r="CO216" s="40" t="s">
        <v>39</v>
      </c>
      <c r="CP216" s="35"/>
      <c r="CQ216" s="35"/>
      <c r="CR216" s="40" t="s">
        <v>50</v>
      </c>
      <c r="CS216" s="40" t="s">
        <v>51</v>
      </c>
      <c r="CT216" s="35"/>
      <c r="CU216" s="35"/>
      <c r="CV216" s="40" t="s">
        <v>50</v>
      </c>
      <c r="CW216" s="40" t="s">
        <v>39</v>
      </c>
      <c r="CX216" s="35"/>
      <c r="CY216" s="35"/>
      <c r="CZ216" s="40" t="s">
        <v>50</v>
      </c>
      <c r="DA216" s="40" t="s">
        <v>39</v>
      </c>
      <c r="DB216" s="35"/>
      <c r="DC216" s="35"/>
      <c r="DD216" s="40" t="s">
        <v>59</v>
      </c>
      <c r="DE216" s="40" t="s">
        <v>60</v>
      </c>
      <c r="DF216" s="35"/>
      <c r="DG216" s="35"/>
      <c r="DH216" s="40" t="s">
        <v>52</v>
      </c>
      <c r="DI216" s="40" t="s">
        <v>53</v>
      </c>
      <c r="DJ216" s="35"/>
      <c r="DK216" s="35"/>
      <c r="DL216" s="40" t="s">
        <v>31</v>
      </c>
      <c r="DM216" s="41">
        <v>1.012</v>
      </c>
      <c r="DN216" s="42" t="s">
        <v>518</v>
      </c>
    </row>
    <row r="217" spans="1:118" s="12" customFormat="1" ht="15.75" customHeight="1" x14ac:dyDescent="0.25">
      <c r="A217" s="6">
        <v>216</v>
      </c>
      <c r="B217" s="6">
        <v>1</v>
      </c>
      <c r="C217" s="9" t="s">
        <v>217</v>
      </c>
      <c r="D217" s="8" t="s">
        <v>373</v>
      </c>
      <c r="E217" s="6">
        <v>561.42600000000004</v>
      </c>
      <c r="F217" s="6">
        <v>383.74099999999999</v>
      </c>
      <c r="G217" s="6">
        <v>122.181</v>
      </c>
      <c r="H217" s="10">
        <v>366.95195999999999</v>
      </c>
      <c r="I217" s="3">
        <f t="shared" si="10"/>
        <v>489.13295999999997</v>
      </c>
      <c r="J217" s="3">
        <f t="shared" si="9"/>
        <v>0</v>
      </c>
      <c r="K217" s="3">
        <f t="shared" si="11"/>
        <v>489.13295999999997</v>
      </c>
      <c r="L217" s="1" t="s">
        <v>28</v>
      </c>
      <c r="M217" s="1" t="s">
        <v>29</v>
      </c>
      <c r="N217" s="6"/>
      <c r="O217" s="6"/>
      <c r="P217" s="1" t="s">
        <v>30</v>
      </c>
      <c r="Q217" s="1" t="s">
        <v>34</v>
      </c>
      <c r="R217" s="6"/>
      <c r="S217" s="6"/>
      <c r="T217" s="1" t="s">
        <v>30</v>
      </c>
      <c r="U217" s="1" t="s">
        <v>32</v>
      </c>
      <c r="V217" s="6"/>
      <c r="W217" s="6"/>
      <c r="X217" s="6" t="s">
        <v>30</v>
      </c>
      <c r="Y217" s="6" t="s">
        <v>33</v>
      </c>
      <c r="Z217" s="6"/>
      <c r="AA217" s="6"/>
      <c r="AB217" s="1" t="s">
        <v>30</v>
      </c>
      <c r="AC217" s="1" t="s">
        <v>34</v>
      </c>
      <c r="AD217" s="6"/>
      <c r="AE217" s="6"/>
      <c r="AF217" s="1" t="s">
        <v>35</v>
      </c>
      <c r="AG217" s="1" t="s">
        <v>29</v>
      </c>
      <c r="AH217" s="6"/>
      <c r="AI217" s="6"/>
      <c r="AJ217" s="1" t="s">
        <v>36</v>
      </c>
      <c r="AK217" s="1" t="s">
        <v>37</v>
      </c>
      <c r="AL217" s="6"/>
      <c r="AM217" s="6"/>
      <c r="AN217" s="1" t="s">
        <v>38</v>
      </c>
      <c r="AO217" s="1" t="s">
        <v>39</v>
      </c>
      <c r="AP217" s="6"/>
      <c r="AQ217" s="6"/>
      <c r="AR217" s="1" t="s">
        <v>40</v>
      </c>
      <c r="AS217" s="1" t="s">
        <v>41</v>
      </c>
      <c r="AT217" s="6"/>
      <c r="AU217" s="6"/>
      <c r="AV217" s="6"/>
      <c r="AW217" s="6"/>
      <c r="AX217" s="6"/>
      <c r="AY217" s="6"/>
      <c r="AZ217" s="1" t="s">
        <v>42</v>
      </c>
      <c r="BA217" s="1" t="s">
        <v>39</v>
      </c>
      <c r="BB217" s="6"/>
      <c r="BC217" s="6"/>
      <c r="BD217" s="1" t="s">
        <v>42</v>
      </c>
      <c r="BE217" s="1" t="s">
        <v>33</v>
      </c>
      <c r="BF217" s="6"/>
      <c r="BG217" s="6"/>
      <c r="BH217" s="1" t="s">
        <v>42</v>
      </c>
      <c r="BI217" s="1" t="s">
        <v>39</v>
      </c>
      <c r="BJ217" s="6"/>
      <c r="BK217" s="11"/>
      <c r="BL217" s="1" t="s">
        <v>43</v>
      </c>
      <c r="BM217" s="1" t="s">
        <v>44</v>
      </c>
      <c r="BN217" s="6"/>
      <c r="BO217" s="6"/>
      <c r="BP217" s="1" t="s">
        <v>45</v>
      </c>
      <c r="BQ217" s="1" t="s">
        <v>44</v>
      </c>
      <c r="BR217" s="6"/>
      <c r="BS217" s="6"/>
      <c r="BT217" s="1" t="s">
        <v>46</v>
      </c>
      <c r="BU217" s="1" t="s">
        <v>47</v>
      </c>
      <c r="BV217" s="6"/>
      <c r="BW217" s="6"/>
      <c r="BX217" s="1" t="s">
        <v>46</v>
      </c>
      <c r="BY217" s="1" t="s">
        <v>41</v>
      </c>
      <c r="BZ217" s="6"/>
      <c r="CA217" s="6"/>
      <c r="CB217" s="1" t="s">
        <v>46</v>
      </c>
      <c r="CC217" s="1" t="s">
        <v>48</v>
      </c>
      <c r="CD217" s="6"/>
      <c r="CE217" s="6"/>
      <c r="CF217" s="1" t="s">
        <v>46</v>
      </c>
      <c r="CG217" s="1" t="s">
        <v>48</v>
      </c>
      <c r="CH217" s="6"/>
      <c r="CI217" s="6"/>
      <c r="CJ217" s="1" t="s">
        <v>46</v>
      </c>
      <c r="CK217" s="1" t="s">
        <v>39</v>
      </c>
      <c r="CL217" s="6"/>
      <c r="CM217" s="6"/>
      <c r="CN217" s="1" t="s">
        <v>49</v>
      </c>
      <c r="CO217" s="1" t="s">
        <v>39</v>
      </c>
      <c r="CP217" s="6"/>
      <c r="CQ217" s="6"/>
      <c r="CR217" s="1" t="s">
        <v>50</v>
      </c>
      <c r="CS217" s="1" t="s">
        <v>51</v>
      </c>
      <c r="CT217" s="6"/>
      <c r="CU217" s="6"/>
      <c r="CV217" s="1" t="s">
        <v>50</v>
      </c>
      <c r="CW217" s="1" t="s">
        <v>39</v>
      </c>
      <c r="CX217" s="6"/>
      <c r="CY217" s="6"/>
      <c r="CZ217" s="1" t="s">
        <v>50</v>
      </c>
      <c r="DA217" s="1" t="s">
        <v>39</v>
      </c>
      <c r="DB217" s="6"/>
      <c r="DC217" s="6"/>
      <c r="DD217" s="1" t="s">
        <v>59</v>
      </c>
      <c r="DE217" s="1" t="s">
        <v>60</v>
      </c>
      <c r="DF217" s="6"/>
      <c r="DG217" s="6"/>
      <c r="DH217" s="1" t="s">
        <v>52</v>
      </c>
      <c r="DI217" s="1" t="s">
        <v>53</v>
      </c>
      <c r="DJ217" s="6"/>
      <c r="DK217" s="6"/>
      <c r="DL217" s="1" t="s">
        <v>31</v>
      </c>
      <c r="DM217" s="11"/>
    </row>
    <row r="218" spans="1:118" s="12" customFormat="1" ht="15.75" customHeight="1" x14ac:dyDescent="0.25">
      <c r="A218" s="6">
        <v>217</v>
      </c>
      <c r="B218" s="6">
        <v>1</v>
      </c>
      <c r="C218" s="9" t="s">
        <v>218</v>
      </c>
      <c r="D218" s="8" t="s">
        <v>373</v>
      </c>
      <c r="E218" s="6">
        <v>430.64499999999998</v>
      </c>
      <c r="F218" s="6">
        <v>46.715000000000003</v>
      </c>
      <c r="G218" s="6">
        <v>252.20699999999999</v>
      </c>
      <c r="H218" s="10">
        <v>302.39064000000002</v>
      </c>
      <c r="I218" s="3">
        <f t="shared" si="10"/>
        <v>554.59763999999996</v>
      </c>
      <c r="J218" s="3">
        <f t="shared" si="9"/>
        <v>0</v>
      </c>
      <c r="K218" s="3">
        <f t="shared" si="11"/>
        <v>554.59763999999996</v>
      </c>
      <c r="L218" s="1" t="s">
        <v>28</v>
      </c>
      <c r="M218" s="1" t="s">
        <v>29</v>
      </c>
      <c r="N218" s="6"/>
      <c r="O218" s="6"/>
      <c r="P218" s="1" t="s">
        <v>30</v>
      </c>
      <c r="Q218" s="1" t="s">
        <v>34</v>
      </c>
      <c r="R218" s="6"/>
      <c r="S218" s="6"/>
      <c r="T218" s="1" t="s">
        <v>30</v>
      </c>
      <c r="U218" s="1" t="s">
        <v>32</v>
      </c>
      <c r="V218" s="6"/>
      <c r="W218" s="6"/>
      <c r="X218" s="6" t="s">
        <v>30</v>
      </c>
      <c r="Y218" s="6" t="s">
        <v>33</v>
      </c>
      <c r="Z218" s="6"/>
      <c r="AA218" s="6"/>
      <c r="AB218" s="1" t="s">
        <v>30</v>
      </c>
      <c r="AC218" s="1" t="s">
        <v>34</v>
      </c>
      <c r="AD218" s="6"/>
      <c r="AE218" s="6"/>
      <c r="AF218" s="1" t="s">
        <v>35</v>
      </c>
      <c r="AG218" s="1" t="s">
        <v>29</v>
      </c>
      <c r="AH218" s="6"/>
      <c r="AI218" s="6"/>
      <c r="AJ218" s="1" t="s">
        <v>36</v>
      </c>
      <c r="AK218" s="1" t="s">
        <v>37</v>
      </c>
      <c r="AL218" s="6"/>
      <c r="AM218" s="6"/>
      <c r="AN218" s="1" t="s">
        <v>38</v>
      </c>
      <c r="AO218" s="1" t="s">
        <v>39</v>
      </c>
      <c r="AP218" s="6"/>
      <c r="AQ218" s="6"/>
      <c r="AR218" s="1" t="s">
        <v>40</v>
      </c>
      <c r="AS218" s="1" t="s">
        <v>41</v>
      </c>
      <c r="AT218" s="6"/>
      <c r="AU218" s="6"/>
      <c r="AV218" s="6"/>
      <c r="AW218" s="6"/>
      <c r="AX218" s="6"/>
      <c r="AY218" s="6"/>
      <c r="AZ218" s="1" t="s">
        <v>42</v>
      </c>
      <c r="BA218" s="1" t="s">
        <v>39</v>
      </c>
      <c r="BB218" s="6"/>
      <c r="BC218" s="6"/>
      <c r="BD218" s="1" t="s">
        <v>42</v>
      </c>
      <c r="BE218" s="1" t="s">
        <v>33</v>
      </c>
      <c r="BF218" s="6"/>
      <c r="BG218" s="6"/>
      <c r="BH218" s="1" t="s">
        <v>42</v>
      </c>
      <c r="BI218" s="1" t="s">
        <v>39</v>
      </c>
      <c r="BJ218" s="6"/>
      <c r="BK218" s="11"/>
      <c r="BL218" s="1" t="s">
        <v>43</v>
      </c>
      <c r="BM218" s="1" t="s">
        <v>44</v>
      </c>
      <c r="BN218" s="6"/>
      <c r="BO218" s="6"/>
      <c r="BP218" s="1" t="s">
        <v>45</v>
      </c>
      <c r="BQ218" s="1" t="s">
        <v>44</v>
      </c>
      <c r="BR218" s="6"/>
      <c r="BS218" s="6"/>
      <c r="BT218" s="1" t="s">
        <v>46</v>
      </c>
      <c r="BU218" s="1" t="s">
        <v>47</v>
      </c>
      <c r="BV218" s="6"/>
      <c r="BW218" s="6"/>
      <c r="BX218" s="1" t="s">
        <v>46</v>
      </c>
      <c r="BY218" s="1" t="s">
        <v>41</v>
      </c>
      <c r="BZ218" s="6"/>
      <c r="CA218" s="6"/>
      <c r="CB218" s="1" t="s">
        <v>46</v>
      </c>
      <c r="CC218" s="1" t="s">
        <v>48</v>
      </c>
      <c r="CD218" s="6"/>
      <c r="CE218" s="6"/>
      <c r="CF218" s="1" t="s">
        <v>46</v>
      </c>
      <c r="CG218" s="1" t="s">
        <v>48</v>
      </c>
      <c r="CH218" s="6"/>
      <c r="CI218" s="6"/>
      <c r="CJ218" s="1" t="s">
        <v>46</v>
      </c>
      <c r="CK218" s="1" t="s">
        <v>39</v>
      </c>
      <c r="CL218" s="6"/>
      <c r="CM218" s="6"/>
      <c r="CN218" s="1" t="s">
        <v>49</v>
      </c>
      <c r="CO218" s="1" t="s">
        <v>39</v>
      </c>
      <c r="CP218" s="6"/>
      <c r="CQ218" s="6"/>
      <c r="CR218" s="1" t="s">
        <v>50</v>
      </c>
      <c r="CS218" s="1" t="s">
        <v>51</v>
      </c>
      <c r="CT218" s="6"/>
      <c r="CU218" s="6"/>
      <c r="CV218" s="1" t="s">
        <v>50</v>
      </c>
      <c r="CW218" s="1" t="s">
        <v>39</v>
      </c>
      <c r="CX218" s="6"/>
      <c r="CY218" s="6"/>
      <c r="CZ218" s="1" t="s">
        <v>50</v>
      </c>
      <c r="DA218" s="1" t="s">
        <v>39</v>
      </c>
      <c r="DB218" s="6"/>
      <c r="DC218" s="6"/>
      <c r="DD218" s="1" t="s">
        <v>59</v>
      </c>
      <c r="DE218" s="1" t="s">
        <v>60</v>
      </c>
      <c r="DF218" s="6"/>
      <c r="DG218" s="6"/>
      <c r="DH218" s="1" t="s">
        <v>52</v>
      </c>
      <c r="DI218" s="1" t="s">
        <v>53</v>
      </c>
      <c r="DJ218" s="6"/>
      <c r="DK218" s="6"/>
      <c r="DL218" s="1" t="s">
        <v>31</v>
      </c>
      <c r="DM218" s="11"/>
    </row>
    <row r="219" spans="1:118" s="42" customFormat="1" ht="15.75" customHeight="1" x14ac:dyDescent="0.25">
      <c r="A219" s="35">
        <v>218</v>
      </c>
      <c r="B219" s="35">
        <v>1</v>
      </c>
      <c r="C219" s="36" t="s">
        <v>435</v>
      </c>
      <c r="D219" s="37" t="s">
        <v>373</v>
      </c>
      <c r="E219" s="35">
        <v>36.238999999999997</v>
      </c>
      <c r="F219" s="35">
        <v>58.404000000000003</v>
      </c>
      <c r="G219" s="35">
        <v>-23.811</v>
      </c>
      <c r="H219" s="38">
        <v>79.467839999999995</v>
      </c>
      <c r="I219" s="39">
        <f t="shared" si="10"/>
        <v>55.656839999999995</v>
      </c>
      <c r="J219" s="39">
        <f t="shared" si="9"/>
        <v>30.564999999999998</v>
      </c>
      <c r="K219" s="39">
        <f t="shared" si="11"/>
        <v>25.091839999999998</v>
      </c>
      <c r="L219" s="40" t="s">
        <v>28</v>
      </c>
      <c r="M219" s="40" t="s">
        <v>29</v>
      </c>
      <c r="N219" s="35"/>
      <c r="O219" s="35"/>
      <c r="P219" s="40" t="s">
        <v>30</v>
      </c>
      <c r="Q219" s="40" t="s">
        <v>34</v>
      </c>
      <c r="R219" s="35"/>
      <c r="S219" s="35"/>
      <c r="T219" s="40" t="s">
        <v>30</v>
      </c>
      <c r="U219" s="40" t="s">
        <v>32</v>
      </c>
      <c r="V219" s="35"/>
      <c r="W219" s="35"/>
      <c r="X219" s="35" t="s">
        <v>30</v>
      </c>
      <c r="Y219" s="35" t="s">
        <v>33</v>
      </c>
      <c r="Z219" s="35"/>
      <c r="AA219" s="35"/>
      <c r="AB219" s="40" t="s">
        <v>30</v>
      </c>
      <c r="AC219" s="40" t="s">
        <v>34</v>
      </c>
      <c r="AD219" s="35"/>
      <c r="AE219" s="35"/>
      <c r="AF219" s="40" t="s">
        <v>35</v>
      </c>
      <c r="AG219" s="40" t="s">
        <v>29</v>
      </c>
      <c r="AH219" s="35"/>
      <c r="AI219" s="35"/>
      <c r="AJ219" s="40" t="s">
        <v>36</v>
      </c>
      <c r="AK219" s="40" t="s">
        <v>37</v>
      </c>
      <c r="AL219" s="35"/>
      <c r="AM219" s="35"/>
      <c r="AN219" s="40" t="s">
        <v>38</v>
      </c>
      <c r="AO219" s="40" t="s">
        <v>39</v>
      </c>
      <c r="AP219" s="35">
        <v>4</v>
      </c>
      <c r="AQ219" s="35">
        <v>2.4870000000000001</v>
      </c>
      <c r="AR219" s="40" t="s">
        <v>40</v>
      </c>
      <c r="AS219" s="40" t="s">
        <v>41</v>
      </c>
      <c r="AT219" s="35"/>
      <c r="AU219" s="35"/>
      <c r="AV219" s="35"/>
      <c r="AW219" s="35"/>
      <c r="AX219" s="35"/>
      <c r="AY219" s="35"/>
      <c r="AZ219" s="40" t="s">
        <v>42</v>
      </c>
      <c r="BA219" s="40" t="s">
        <v>39</v>
      </c>
      <c r="BB219" s="35"/>
      <c r="BC219" s="35"/>
      <c r="BD219" s="40" t="s">
        <v>42</v>
      </c>
      <c r="BE219" s="40" t="s">
        <v>33</v>
      </c>
      <c r="BF219" s="35"/>
      <c r="BG219" s="35"/>
      <c r="BH219" s="40" t="s">
        <v>42</v>
      </c>
      <c r="BI219" s="40" t="s">
        <v>39</v>
      </c>
      <c r="BJ219" s="35"/>
      <c r="BK219" s="41"/>
      <c r="BL219" s="40" t="s">
        <v>43</v>
      </c>
      <c r="BM219" s="40" t="s">
        <v>44</v>
      </c>
      <c r="BN219" s="35"/>
      <c r="BO219" s="35"/>
      <c r="BP219" s="40" t="s">
        <v>45</v>
      </c>
      <c r="BQ219" s="40" t="s">
        <v>44</v>
      </c>
      <c r="BR219" s="35"/>
      <c r="BS219" s="35"/>
      <c r="BT219" s="40" t="s">
        <v>46</v>
      </c>
      <c r="BU219" s="40" t="s">
        <v>47</v>
      </c>
      <c r="BV219" s="35"/>
      <c r="BW219" s="35"/>
      <c r="BX219" s="40" t="s">
        <v>46</v>
      </c>
      <c r="BY219" s="40" t="s">
        <v>41</v>
      </c>
      <c r="BZ219" s="35"/>
      <c r="CA219" s="35"/>
      <c r="CB219" s="40" t="s">
        <v>46</v>
      </c>
      <c r="CC219" s="40" t="s">
        <v>48</v>
      </c>
      <c r="CD219" s="35"/>
      <c r="CE219" s="35"/>
      <c r="CF219" s="40" t="s">
        <v>46</v>
      </c>
      <c r="CG219" s="40" t="s">
        <v>48</v>
      </c>
      <c r="CH219" s="35"/>
      <c r="CI219" s="35"/>
      <c r="CJ219" s="40" t="s">
        <v>46</v>
      </c>
      <c r="CK219" s="40" t="s">
        <v>39</v>
      </c>
      <c r="CL219" s="35"/>
      <c r="CM219" s="35"/>
      <c r="CN219" s="40" t="s">
        <v>49</v>
      </c>
      <c r="CO219" s="40" t="s">
        <v>39</v>
      </c>
      <c r="CP219" s="35"/>
      <c r="CQ219" s="35"/>
      <c r="CR219" s="40" t="s">
        <v>50</v>
      </c>
      <c r="CS219" s="40" t="s">
        <v>51</v>
      </c>
      <c r="CT219" s="35">
        <v>2.3E-2</v>
      </c>
      <c r="CU219" s="35">
        <v>3.9049999999999998</v>
      </c>
      <c r="CV219" s="40" t="s">
        <v>50</v>
      </c>
      <c r="CW219" s="40" t="s">
        <v>39</v>
      </c>
      <c r="CX219" s="35">
        <v>23</v>
      </c>
      <c r="CY219" s="35">
        <v>24.172999999999998</v>
      </c>
      <c r="CZ219" s="40" t="s">
        <v>50</v>
      </c>
      <c r="DA219" s="40" t="s">
        <v>39</v>
      </c>
      <c r="DB219" s="35"/>
      <c r="DC219" s="35"/>
      <c r="DD219" s="40" t="s">
        <v>59</v>
      </c>
      <c r="DE219" s="40" t="s">
        <v>60</v>
      </c>
      <c r="DF219" s="35"/>
      <c r="DG219" s="35"/>
      <c r="DH219" s="40" t="s">
        <v>52</v>
      </c>
      <c r="DI219" s="40" t="s">
        <v>53</v>
      </c>
      <c r="DJ219" s="35"/>
      <c r="DK219" s="35"/>
      <c r="DL219" s="40" t="s">
        <v>31</v>
      </c>
      <c r="DM219" s="41"/>
    </row>
    <row r="220" spans="1:118" s="42" customFormat="1" ht="15.75" customHeight="1" x14ac:dyDescent="0.25">
      <c r="A220" s="35">
        <v>219</v>
      </c>
      <c r="B220" s="35">
        <v>1</v>
      </c>
      <c r="C220" s="36" t="s">
        <v>436</v>
      </c>
      <c r="D220" s="37" t="s">
        <v>373</v>
      </c>
      <c r="E220" s="35">
        <v>51.3</v>
      </c>
      <c r="F220" s="35">
        <v>17.675000000000001</v>
      </c>
      <c r="G220" s="35">
        <v>15.651</v>
      </c>
      <c r="H220" s="38">
        <v>125.48136</v>
      </c>
      <c r="I220" s="39">
        <f t="shared" si="10"/>
        <v>141.13236000000001</v>
      </c>
      <c r="J220" s="39">
        <f t="shared" si="9"/>
        <v>10.135</v>
      </c>
      <c r="K220" s="39">
        <f t="shared" si="11"/>
        <v>130.99736000000001</v>
      </c>
      <c r="L220" s="40" t="s">
        <v>28</v>
      </c>
      <c r="M220" s="40" t="s">
        <v>29</v>
      </c>
      <c r="N220" s="35"/>
      <c r="O220" s="35"/>
      <c r="P220" s="40" t="s">
        <v>30</v>
      </c>
      <c r="Q220" s="40" t="s">
        <v>34</v>
      </c>
      <c r="R220" s="35"/>
      <c r="S220" s="35"/>
      <c r="T220" s="40" t="s">
        <v>30</v>
      </c>
      <c r="U220" s="40" t="s">
        <v>32</v>
      </c>
      <c r="V220" s="35"/>
      <c r="W220" s="35"/>
      <c r="X220" s="35" t="s">
        <v>30</v>
      </c>
      <c r="Y220" s="35" t="s">
        <v>33</v>
      </c>
      <c r="Z220" s="35"/>
      <c r="AA220" s="35"/>
      <c r="AB220" s="40" t="s">
        <v>30</v>
      </c>
      <c r="AC220" s="40" t="s">
        <v>34</v>
      </c>
      <c r="AD220" s="35"/>
      <c r="AE220" s="35"/>
      <c r="AF220" s="40" t="s">
        <v>35</v>
      </c>
      <c r="AG220" s="40" t="s">
        <v>29</v>
      </c>
      <c r="AH220" s="35"/>
      <c r="AI220" s="35"/>
      <c r="AJ220" s="40" t="s">
        <v>36</v>
      </c>
      <c r="AK220" s="40" t="s">
        <v>37</v>
      </c>
      <c r="AL220" s="35"/>
      <c r="AM220" s="35"/>
      <c r="AN220" s="40" t="s">
        <v>38</v>
      </c>
      <c r="AO220" s="40" t="s">
        <v>39</v>
      </c>
      <c r="AP220" s="35"/>
      <c r="AQ220" s="35"/>
      <c r="AR220" s="40" t="s">
        <v>40</v>
      </c>
      <c r="AS220" s="40" t="s">
        <v>41</v>
      </c>
      <c r="AT220" s="35"/>
      <c r="AU220" s="35"/>
      <c r="AV220" s="35"/>
      <c r="AW220" s="35"/>
      <c r="AX220" s="35"/>
      <c r="AY220" s="35"/>
      <c r="AZ220" s="40" t="s">
        <v>42</v>
      </c>
      <c r="BA220" s="40" t="s">
        <v>39</v>
      </c>
      <c r="BB220" s="35"/>
      <c r="BC220" s="35"/>
      <c r="BD220" s="40" t="s">
        <v>42</v>
      </c>
      <c r="BE220" s="40" t="s">
        <v>33</v>
      </c>
      <c r="BF220" s="35"/>
      <c r="BG220" s="35"/>
      <c r="BH220" s="40" t="s">
        <v>42</v>
      </c>
      <c r="BI220" s="40" t="s">
        <v>39</v>
      </c>
      <c r="BJ220" s="35"/>
      <c r="BK220" s="41"/>
      <c r="BL220" s="40" t="s">
        <v>43</v>
      </c>
      <c r="BM220" s="40" t="s">
        <v>44</v>
      </c>
      <c r="BN220" s="35"/>
      <c r="BO220" s="35"/>
      <c r="BP220" s="40" t="s">
        <v>45</v>
      </c>
      <c r="BQ220" s="40" t="s">
        <v>44</v>
      </c>
      <c r="BR220" s="35"/>
      <c r="BS220" s="35"/>
      <c r="BT220" s="40" t="s">
        <v>46</v>
      </c>
      <c r="BU220" s="40" t="s">
        <v>47</v>
      </c>
      <c r="BV220" s="35"/>
      <c r="BW220" s="35"/>
      <c r="BX220" s="40" t="s">
        <v>46</v>
      </c>
      <c r="BY220" s="40" t="s">
        <v>41</v>
      </c>
      <c r="BZ220" s="35"/>
      <c r="CA220" s="35"/>
      <c r="CB220" s="40" t="s">
        <v>46</v>
      </c>
      <c r="CC220" s="40" t="s">
        <v>48</v>
      </c>
      <c r="CD220" s="35"/>
      <c r="CE220" s="35"/>
      <c r="CF220" s="40" t="s">
        <v>46</v>
      </c>
      <c r="CG220" s="40" t="s">
        <v>48</v>
      </c>
      <c r="CH220" s="35"/>
      <c r="CI220" s="35"/>
      <c r="CJ220" s="40" t="s">
        <v>46</v>
      </c>
      <c r="CK220" s="40" t="s">
        <v>39</v>
      </c>
      <c r="CL220" s="35"/>
      <c r="CM220" s="35"/>
      <c r="CN220" s="40" t="s">
        <v>49</v>
      </c>
      <c r="CO220" s="40" t="s">
        <v>39</v>
      </c>
      <c r="CP220" s="35"/>
      <c r="CQ220" s="35"/>
      <c r="CR220" s="40" t="s">
        <v>50</v>
      </c>
      <c r="CS220" s="40" t="s">
        <v>51</v>
      </c>
      <c r="CT220" s="35"/>
      <c r="CU220" s="35"/>
      <c r="CV220" s="40" t="s">
        <v>50</v>
      </c>
      <c r="CW220" s="40" t="s">
        <v>39</v>
      </c>
      <c r="CX220" s="35">
        <v>11</v>
      </c>
      <c r="CY220" s="35">
        <v>10.135</v>
      </c>
      <c r="CZ220" s="40" t="s">
        <v>50</v>
      </c>
      <c r="DA220" s="40" t="s">
        <v>39</v>
      </c>
      <c r="DB220" s="35"/>
      <c r="DC220" s="35"/>
      <c r="DD220" s="40" t="s">
        <v>59</v>
      </c>
      <c r="DE220" s="40" t="s">
        <v>60</v>
      </c>
      <c r="DF220" s="35"/>
      <c r="DG220" s="35"/>
      <c r="DH220" s="40" t="s">
        <v>52</v>
      </c>
      <c r="DI220" s="40" t="s">
        <v>53</v>
      </c>
      <c r="DJ220" s="35"/>
      <c r="DK220" s="35"/>
      <c r="DL220" s="40" t="s">
        <v>31</v>
      </c>
      <c r="DM220" s="41"/>
    </row>
    <row r="221" spans="1:118" s="12" customFormat="1" ht="15.75" customHeight="1" x14ac:dyDescent="0.25">
      <c r="A221" s="6">
        <v>220</v>
      </c>
      <c r="B221" s="6">
        <v>1</v>
      </c>
      <c r="C221" s="9" t="s">
        <v>219</v>
      </c>
      <c r="D221" s="8" t="s">
        <v>373</v>
      </c>
      <c r="E221" s="6">
        <v>1396.6590000000001</v>
      </c>
      <c r="F221" s="6">
        <v>67.436999999999998</v>
      </c>
      <c r="G221" s="6">
        <v>843.69</v>
      </c>
      <c r="H221" s="10">
        <v>437.99808000000002</v>
      </c>
      <c r="I221" s="3">
        <f t="shared" si="10"/>
        <v>1281.6880800000001</v>
      </c>
      <c r="J221" s="3">
        <f t="shared" si="9"/>
        <v>0</v>
      </c>
      <c r="K221" s="3">
        <f t="shared" si="11"/>
        <v>1281.6880800000001</v>
      </c>
      <c r="L221" s="1" t="s">
        <v>28</v>
      </c>
      <c r="M221" s="1" t="s">
        <v>29</v>
      </c>
      <c r="N221" s="6"/>
      <c r="O221" s="6"/>
      <c r="P221" s="1" t="s">
        <v>30</v>
      </c>
      <c r="Q221" s="1" t="s">
        <v>34</v>
      </c>
      <c r="R221" s="6"/>
      <c r="S221" s="6"/>
      <c r="T221" s="1" t="s">
        <v>30</v>
      </c>
      <c r="U221" s="1" t="s">
        <v>32</v>
      </c>
      <c r="V221" s="6"/>
      <c r="W221" s="6"/>
      <c r="X221" s="6" t="s">
        <v>30</v>
      </c>
      <c r="Y221" s="6" t="s">
        <v>33</v>
      </c>
      <c r="Z221" s="6"/>
      <c r="AA221" s="6"/>
      <c r="AB221" s="1" t="s">
        <v>30</v>
      </c>
      <c r="AC221" s="1" t="s">
        <v>34</v>
      </c>
      <c r="AD221" s="6"/>
      <c r="AE221" s="6"/>
      <c r="AF221" s="1" t="s">
        <v>35</v>
      </c>
      <c r="AG221" s="1" t="s">
        <v>29</v>
      </c>
      <c r="AH221" s="6"/>
      <c r="AI221" s="6"/>
      <c r="AJ221" s="1" t="s">
        <v>36</v>
      </c>
      <c r="AK221" s="1" t="s">
        <v>37</v>
      </c>
      <c r="AL221" s="6"/>
      <c r="AM221" s="6"/>
      <c r="AN221" s="1" t="s">
        <v>38</v>
      </c>
      <c r="AO221" s="1" t="s">
        <v>39</v>
      </c>
      <c r="AP221" s="6"/>
      <c r="AQ221" s="6"/>
      <c r="AR221" s="1" t="s">
        <v>40</v>
      </c>
      <c r="AS221" s="1" t="s">
        <v>41</v>
      </c>
      <c r="AT221" s="6"/>
      <c r="AU221" s="6"/>
      <c r="AV221" s="6"/>
      <c r="AW221" s="6"/>
      <c r="AX221" s="6"/>
      <c r="AY221" s="6"/>
      <c r="AZ221" s="1" t="s">
        <v>42</v>
      </c>
      <c r="BA221" s="1" t="s">
        <v>39</v>
      </c>
      <c r="BB221" s="6"/>
      <c r="BC221" s="6"/>
      <c r="BD221" s="1" t="s">
        <v>42</v>
      </c>
      <c r="BE221" s="1" t="s">
        <v>33</v>
      </c>
      <c r="BF221" s="6"/>
      <c r="BG221" s="6"/>
      <c r="BH221" s="1" t="s">
        <v>42</v>
      </c>
      <c r="BI221" s="1" t="s">
        <v>39</v>
      </c>
      <c r="BJ221" s="6"/>
      <c r="BK221" s="11"/>
      <c r="BL221" s="1" t="s">
        <v>43</v>
      </c>
      <c r="BM221" s="1" t="s">
        <v>44</v>
      </c>
      <c r="BN221" s="6"/>
      <c r="BO221" s="6"/>
      <c r="BP221" s="1" t="s">
        <v>45</v>
      </c>
      <c r="BQ221" s="1" t="s">
        <v>44</v>
      </c>
      <c r="BR221" s="6"/>
      <c r="BS221" s="6"/>
      <c r="BT221" s="1" t="s">
        <v>46</v>
      </c>
      <c r="BU221" s="1" t="s">
        <v>47</v>
      </c>
      <c r="BV221" s="6"/>
      <c r="BW221" s="6"/>
      <c r="BX221" s="1" t="s">
        <v>46</v>
      </c>
      <c r="BY221" s="1" t="s">
        <v>41</v>
      </c>
      <c r="BZ221" s="6"/>
      <c r="CA221" s="6"/>
      <c r="CB221" s="1" t="s">
        <v>46</v>
      </c>
      <c r="CC221" s="1" t="s">
        <v>48</v>
      </c>
      <c r="CD221" s="6"/>
      <c r="CE221" s="6"/>
      <c r="CF221" s="1" t="s">
        <v>46</v>
      </c>
      <c r="CG221" s="1" t="s">
        <v>48</v>
      </c>
      <c r="CH221" s="6"/>
      <c r="CI221" s="6"/>
      <c r="CJ221" s="1" t="s">
        <v>46</v>
      </c>
      <c r="CK221" s="1" t="s">
        <v>39</v>
      </c>
      <c r="CL221" s="6"/>
      <c r="CM221" s="6"/>
      <c r="CN221" s="1" t="s">
        <v>49</v>
      </c>
      <c r="CO221" s="1" t="s">
        <v>39</v>
      </c>
      <c r="CP221" s="6"/>
      <c r="CQ221" s="6"/>
      <c r="CR221" s="1" t="s">
        <v>50</v>
      </c>
      <c r="CS221" s="1" t="s">
        <v>51</v>
      </c>
      <c r="CT221" s="6"/>
      <c r="CU221" s="6"/>
      <c r="CV221" s="1" t="s">
        <v>50</v>
      </c>
      <c r="CW221" s="1" t="s">
        <v>39</v>
      </c>
      <c r="CX221" s="6"/>
      <c r="CY221" s="6"/>
      <c r="CZ221" s="1" t="s">
        <v>50</v>
      </c>
      <c r="DA221" s="1" t="s">
        <v>39</v>
      </c>
      <c r="DB221" s="6"/>
      <c r="DC221" s="6"/>
      <c r="DD221" s="1" t="s">
        <v>59</v>
      </c>
      <c r="DE221" s="1" t="s">
        <v>60</v>
      </c>
      <c r="DF221" s="6"/>
      <c r="DG221" s="6"/>
      <c r="DH221" s="1" t="s">
        <v>52</v>
      </c>
      <c r="DI221" s="1" t="s">
        <v>53</v>
      </c>
      <c r="DJ221" s="6"/>
      <c r="DK221" s="6"/>
      <c r="DL221" s="1" t="s">
        <v>31</v>
      </c>
      <c r="DM221" s="11"/>
    </row>
    <row r="222" spans="1:118" s="42" customFormat="1" ht="15.75" customHeight="1" x14ac:dyDescent="0.25">
      <c r="A222" s="35">
        <v>221</v>
      </c>
      <c r="B222" s="35">
        <v>1</v>
      </c>
      <c r="C222" s="36" t="s">
        <v>437</v>
      </c>
      <c r="D222" s="37" t="s">
        <v>373</v>
      </c>
      <c r="E222" s="35">
        <v>217.24700000000001</v>
      </c>
      <c r="F222" s="35">
        <v>2.794</v>
      </c>
      <c r="G222" s="35">
        <v>211.54</v>
      </c>
      <c r="H222" s="38">
        <v>62.471760000000003</v>
      </c>
      <c r="I222" s="39">
        <f t="shared" si="10"/>
        <v>274.01175999999998</v>
      </c>
      <c r="J222" s="39">
        <f t="shared" si="9"/>
        <v>12.044</v>
      </c>
      <c r="K222" s="39">
        <f t="shared" si="11"/>
        <v>261.96776</v>
      </c>
      <c r="L222" s="40" t="s">
        <v>28</v>
      </c>
      <c r="M222" s="40" t="s">
        <v>29</v>
      </c>
      <c r="N222" s="35"/>
      <c r="O222" s="35"/>
      <c r="P222" s="40" t="s">
        <v>30</v>
      </c>
      <c r="Q222" s="40" t="s">
        <v>34</v>
      </c>
      <c r="R222" s="35"/>
      <c r="S222" s="35"/>
      <c r="T222" s="40" t="s">
        <v>30</v>
      </c>
      <c r="U222" s="40" t="s">
        <v>32</v>
      </c>
      <c r="V222" s="35"/>
      <c r="W222" s="35"/>
      <c r="X222" s="35" t="s">
        <v>30</v>
      </c>
      <c r="Y222" s="35" t="s">
        <v>33</v>
      </c>
      <c r="Z222" s="35"/>
      <c r="AA222" s="35"/>
      <c r="AB222" s="40" t="s">
        <v>30</v>
      </c>
      <c r="AC222" s="40" t="s">
        <v>34</v>
      </c>
      <c r="AD222" s="35"/>
      <c r="AE222" s="35"/>
      <c r="AF222" s="40" t="s">
        <v>35</v>
      </c>
      <c r="AG222" s="40" t="s">
        <v>29</v>
      </c>
      <c r="AH222" s="35"/>
      <c r="AI222" s="35"/>
      <c r="AJ222" s="40" t="s">
        <v>36</v>
      </c>
      <c r="AK222" s="40" t="s">
        <v>37</v>
      </c>
      <c r="AL222" s="35"/>
      <c r="AM222" s="35"/>
      <c r="AN222" s="40" t="s">
        <v>38</v>
      </c>
      <c r="AO222" s="40" t="s">
        <v>39</v>
      </c>
      <c r="AP222" s="35"/>
      <c r="AQ222" s="35"/>
      <c r="AR222" s="40" t="s">
        <v>40</v>
      </c>
      <c r="AS222" s="40" t="s">
        <v>41</v>
      </c>
      <c r="AT222" s="35"/>
      <c r="AU222" s="35"/>
      <c r="AV222" s="35"/>
      <c r="AW222" s="35"/>
      <c r="AX222" s="35"/>
      <c r="AY222" s="35"/>
      <c r="AZ222" s="40" t="s">
        <v>42</v>
      </c>
      <c r="BA222" s="40" t="s">
        <v>39</v>
      </c>
      <c r="BB222" s="35"/>
      <c r="BC222" s="35"/>
      <c r="BD222" s="40" t="s">
        <v>42</v>
      </c>
      <c r="BE222" s="40" t="s">
        <v>33</v>
      </c>
      <c r="BF222" s="35"/>
      <c r="BG222" s="35"/>
      <c r="BH222" s="40" t="s">
        <v>42</v>
      </c>
      <c r="BI222" s="40" t="s">
        <v>39</v>
      </c>
      <c r="BJ222" s="35"/>
      <c r="BK222" s="41"/>
      <c r="BL222" s="40" t="s">
        <v>43</v>
      </c>
      <c r="BM222" s="40" t="s">
        <v>44</v>
      </c>
      <c r="BN222" s="35"/>
      <c r="BO222" s="35"/>
      <c r="BP222" s="40" t="s">
        <v>45</v>
      </c>
      <c r="BQ222" s="40" t="s">
        <v>44</v>
      </c>
      <c r="BR222" s="35"/>
      <c r="BS222" s="35"/>
      <c r="BT222" s="40" t="s">
        <v>46</v>
      </c>
      <c r="BU222" s="40" t="s">
        <v>47</v>
      </c>
      <c r="BV222" s="35"/>
      <c r="BW222" s="35"/>
      <c r="BX222" s="40" t="s">
        <v>46</v>
      </c>
      <c r="BY222" s="40" t="s">
        <v>41</v>
      </c>
      <c r="BZ222" s="35">
        <v>1.2E-2</v>
      </c>
      <c r="CA222" s="35">
        <v>11.459</v>
      </c>
      <c r="CB222" s="40" t="s">
        <v>46</v>
      </c>
      <c r="CC222" s="40" t="s">
        <v>48</v>
      </c>
      <c r="CD222" s="35"/>
      <c r="CE222" s="35"/>
      <c r="CF222" s="40" t="s">
        <v>46</v>
      </c>
      <c r="CG222" s="40" t="s">
        <v>48</v>
      </c>
      <c r="CH222" s="35"/>
      <c r="CI222" s="35"/>
      <c r="CJ222" s="40" t="s">
        <v>46</v>
      </c>
      <c r="CK222" s="40" t="s">
        <v>39</v>
      </c>
      <c r="CL222" s="35"/>
      <c r="CM222" s="35"/>
      <c r="CN222" s="40" t="s">
        <v>49</v>
      </c>
      <c r="CO222" s="40" t="s">
        <v>39</v>
      </c>
      <c r="CP222" s="35">
        <v>1</v>
      </c>
      <c r="CQ222" s="35">
        <v>0.58499999999999996</v>
      </c>
      <c r="CR222" s="40" t="s">
        <v>50</v>
      </c>
      <c r="CS222" s="40" t="s">
        <v>51</v>
      </c>
      <c r="CT222" s="35"/>
      <c r="CU222" s="35"/>
      <c r="CV222" s="40" t="s">
        <v>50</v>
      </c>
      <c r="CW222" s="40" t="s">
        <v>39</v>
      </c>
      <c r="CX222" s="35"/>
      <c r="CY222" s="35"/>
      <c r="CZ222" s="40" t="s">
        <v>50</v>
      </c>
      <c r="DA222" s="40" t="s">
        <v>39</v>
      </c>
      <c r="DB222" s="35"/>
      <c r="DC222" s="35"/>
      <c r="DD222" s="40" t="s">
        <v>59</v>
      </c>
      <c r="DE222" s="40" t="s">
        <v>60</v>
      </c>
      <c r="DF222" s="35"/>
      <c r="DG222" s="35"/>
      <c r="DH222" s="40" t="s">
        <v>52</v>
      </c>
      <c r="DI222" s="40" t="s">
        <v>53</v>
      </c>
      <c r="DJ222" s="35"/>
      <c r="DK222" s="35"/>
      <c r="DL222" s="40" t="s">
        <v>31</v>
      </c>
      <c r="DM222" s="41"/>
    </row>
    <row r="223" spans="1:118" s="12" customFormat="1" ht="15.75" customHeight="1" x14ac:dyDescent="0.25">
      <c r="A223" s="6">
        <v>222</v>
      </c>
      <c r="B223" s="6">
        <v>1</v>
      </c>
      <c r="C223" s="9" t="s">
        <v>438</v>
      </c>
      <c r="D223" s="8" t="s">
        <v>373</v>
      </c>
      <c r="E223" s="6">
        <v>231.12</v>
      </c>
      <c r="F223" s="6">
        <v>0</v>
      </c>
      <c r="G223" s="6">
        <v>191.04499999999999</v>
      </c>
      <c r="H223" s="10">
        <v>70.097880000000004</v>
      </c>
      <c r="I223" s="3">
        <f t="shared" si="10"/>
        <v>261.14287999999999</v>
      </c>
      <c r="J223" s="3">
        <f t="shared" si="9"/>
        <v>0</v>
      </c>
      <c r="K223" s="3">
        <f t="shared" si="11"/>
        <v>261.14287999999999</v>
      </c>
      <c r="L223" s="1" t="s">
        <v>28</v>
      </c>
      <c r="M223" s="1" t="s">
        <v>29</v>
      </c>
      <c r="N223" s="6"/>
      <c r="O223" s="6"/>
      <c r="P223" s="1" t="s">
        <v>30</v>
      </c>
      <c r="Q223" s="1" t="s">
        <v>34</v>
      </c>
      <c r="R223" s="6"/>
      <c r="S223" s="6"/>
      <c r="T223" s="1" t="s">
        <v>30</v>
      </c>
      <c r="U223" s="1" t="s">
        <v>32</v>
      </c>
      <c r="V223" s="6"/>
      <c r="W223" s="6"/>
      <c r="X223" s="6" t="s">
        <v>30</v>
      </c>
      <c r="Y223" s="6" t="s">
        <v>33</v>
      </c>
      <c r="Z223" s="6"/>
      <c r="AA223" s="6"/>
      <c r="AB223" s="1" t="s">
        <v>30</v>
      </c>
      <c r="AC223" s="1" t="s">
        <v>34</v>
      </c>
      <c r="AD223" s="6"/>
      <c r="AE223" s="6"/>
      <c r="AF223" s="1" t="s">
        <v>35</v>
      </c>
      <c r="AG223" s="1" t="s">
        <v>29</v>
      </c>
      <c r="AH223" s="6"/>
      <c r="AI223" s="6"/>
      <c r="AJ223" s="1" t="s">
        <v>36</v>
      </c>
      <c r="AK223" s="1" t="s">
        <v>37</v>
      </c>
      <c r="AL223" s="6"/>
      <c r="AM223" s="6"/>
      <c r="AN223" s="1" t="s">
        <v>38</v>
      </c>
      <c r="AO223" s="1" t="s">
        <v>39</v>
      </c>
      <c r="AP223" s="6"/>
      <c r="AQ223" s="6"/>
      <c r="AR223" s="1" t="s">
        <v>40</v>
      </c>
      <c r="AS223" s="1" t="s">
        <v>41</v>
      </c>
      <c r="AT223" s="6"/>
      <c r="AU223" s="6"/>
      <c r="AV223" s="6"/>
      <c r="AW223" s="6"/>
      <c r="AX223" s="6"/>
      <c r="AY223" s="6"/>
      <c r="AZ223" s="1" t="s">
        <v>42</v>
      </c>
      <c r="BA223" s="1" t="s">
        <v>39</v>
      </c>
      <c r="BB223" s="6"/>
      <c r="BC223" s="6"/>
      <c r="BD223" s="1" t="s">
        <v>42</v>
      </c>
      <c r="BE223" s="1" t="s">
        <v>33</v>
      </c>
      <c r="BF223" s="6"/>
      <c r="BG223" s="6"/>
      <c r="BH223" s="1" t="s">
        <v>42</v>
      </c>
      <c r="BI223" s="1" t="s">
        <v>39</v>
      </c>
      <c r="BJ223" s="6"/>
      <c r="BK223" s="11"/>
      <c r="BL223" s="1" t="s">
        <v>43</v>
      </c>
      <c r="BM223" s="1" t="s">
        <v>44</v>
      </c>
      <c r="BN223" s="6"/>
      <c r="BO223" s="6"/>
      <c r="BP223" s="1" t="s">
        <v>45</v>
      </c>
      <c r="BQ223" s="1" t="s">
        <v>44</v>
      </c>
      <c r="BR223" s="6"/>
      <c r="BS223" s="6"/>
      <c r="BT223" s="1" t="s">
        <v>46</v>
      </c>
      <c r="BU223" s="1" t="s">
        <v>47</v>
      </c>
      <c r="BV223" s="6"/>
      <c r="BW223" s="6"/>
      <c r="BX223" s="1" t="s">
        <v>46</v>
      </c>
      <c r="BY223" s="1" t="s">
        <v>41</v>
      </c>
      <c r="BZ223" s="6"/>
      <c r="CA223" s="6"/>
      <c r="CB223" s="1" t="s">
        <v>46</v>
      </c>
      <c r="CC223" s="1" t="s">
        <v>48</v>
      </c>
      <c r="CD223" s="6"/>
      <c r="CE223" s="6"/>
      <c r="CF223" s="1" t="s">
        <v>46</v>
      </c>
      <c r="CG223" s="1" t="s">
        <v>48</v>
      </c>
      <c r="CH223" s="6"/>
      <c r="CI223" s="6"/>
      <c r="CJ223" s="1" t="s">
        <v>46</v>
      </c>
      <c r="CK223" s="1" t="s">
        <v>39</v>
      </c>
      <c r="CL223" s="6"/>
      <c r="CM223" s="6"/>
      <c r="CN223" s="1" t="s">
        <v>49</v>
      </c>
      <c r="CO223" s="1" t="s">
        <v>39</v>
      </c>
      <c r="CP223" s="6"/>
      <c r="CQ223" s="6"/>
      <c r="CR223" s="1" t="s">
        <v>50</v>
      </c>
      <c r="CS223" s="1" t="s">
        <v>51</v>
      </c>
      <c r="CT223" s="6"/>
      <c r="CU223" s="6"/>
      <c r="CV223" s="1" t="s">
        <v>50</v>
      </c>
      <c r="CW223" s="1" t="s">
        <v>39</v>
      </c>
      <c r="CX223" s="6"/>
      <c r="CY223" s="6"/>
      <c r="CZ223" s="1" t="s">
        <v>50</v>
      </c>
      <c r="DA223" s="1" t="s">
        <v>39</v>
      </c>
      <c r="DB223" s="6"/>
      <c r="DC223" s="6"/>
      <c r="DD223" s="1" t="s">
        <v>59</v>
      </c>
      <c r="DE223" s="1" t="s">
        <v>60</v>
      </c>
      <c r="DF223" s="6"/>
      <c r="DG223" s="6"/>
      <c r="DH223" s="1" t="s">
        <v>52</v>
      </c>
      <c r="DI223" s="1" t="s">
        <v>53</v>
      </c>
      <c r="DJ223" s="6"/>
      <c r="DK223" s="6"/>
      <c r="DL223" s="1" t="s">
        <v>31</v>
      </c>
      <c r="DM223" s="11"/>
    </row>
    <row r="224" spans="1:118" s="12" customFormat="1" ht="15.75" customHeight="1" x14ac:dyDescent="0.25">
      <c r="A224" s="6">
        <v>223</v>
      </c>
      <c r="B224" s="6">
        <v>1</v>
      </c>
      <c r="C224" s="9" t="s">
        <v>439</v>
      </c>
      <c r="D224" s="8" t="s">
        <v>373</v>
      </c>
      <c r="E224" s="6">
        <v>320.83300000000003</v>
      </c>
      <c r="F224" s="6">
        <v>18.11</v>
      </c>
      <c r="G224" s="6">
        <v>302.72300000000001</v>
      </c>
      <c r="H224" s="10">
        <v>100.7364</v>
      </c>
      <c r="I224" s="3">
        <f t="shared" si="10"/>
        <v>403.45940000000002</v>
      </c>
      <c r="J224" s="3">
        <f t="shared" si="9"/>
        <v>0</v>
      </c>
      <c r="K224" s="3">
        <f t="shared" si="11"/>
        <v>403.45940000000002</v>
      </c>
      <c r="L224" s="1" t="s">
        <v>28</v>
      </c>
      <c r="M224" s="1" t="s">
        <v>29</v>
      </c>
      <c r="N224" s="6"/>
      <c r="O224" s="6"/>
      <c r="P224" s="1" t="s">
        <v>30</v>
      </c>
      <c r="Q224" s="1" t="s">
        <v>34</v>
      </c>
      <c r="R224" s="6"/>
      <c r="S224" s="6"/>
      <c r="T224" s="1" t="s">
        <v>30</v>
      </c>
      <c r="U224" s="1" t="s">
        <v>32</v>
      </c>
      <c r="V224" s="6"/>
      <c r="W224" s="6"/>
      <c r="X224" s="6" t="s">
        <v>30</v>
      </c>
      <c r="Y224" s="6" t="s">
        <v>33</v>
      </c>
      <c r="Z224" s="6"/>
      <c r="AA224" s="6"/>
      <c r="AB224" s="1" t="s">
        <v>30</v>
      </c>
      <c r="AC224" s="1" t="s">
        <v>34</v>
      </c>
      <c r="AD224" s="6"/>
      <c r="AE224" s="6"/>
      <c r="AF224" s="1" t="s">
        <v>35</v>
      </c>
      <c r="AG224" s="1" t="s">
        <v>29</v>
      </c>
      <c r="AH224" s="6"/>
      <c r="AI224" s="6"/>
      <c r="AJ224" s="1" t="s">
        <v>36</v>
      </c>
      <c r="AK224" s="1" t="s">
        <v>37</v>
      </c>
      <c r="AL224" s="6"/>
      <c r="AM224" s="6"/>
      <c r="AN224" s="1" t="s">
        <v>38</v>
      </c>
      <c r="AO224" s="1" t="s">
        <v>39</v>
      </c>
      <c r="AP224" s="6"/>
      <c r="AQ224" s="6"/>
      <c r="AR224" s="1" t="s">
        <v>40</v>
      </c>
      <c r="AS224" s="1" t="s">
        <v>41</v>
      </c>
      <c r="AT224" s="6"/>
      <c r="AU224" s="6"/>
      <c r="AV224" s="6"/>
      <c r="AW224" s="6"/>
      <c r="AX224" s="6"/>
      <c r="AY224" s="6"/>
      <c r="AZ224" s="1" t="s">
        <v>42</v>
      </c>
      <c r="BA224" s="1" t="s">
        <v>39</v>
      </c>
      <c r="BB224" s="6"/>
      <c r="BC224" s="6"/>
      <c r="BD224" s="1" t="s">
        <v>42</v>
      </c>
      <c r="BE224" s="1" t="s">
        <v>33</v>
      </c>
      <c r="BF224" s="6"/>
      <c r="BG224" s="6"/>
      <c r="BH224" s="1" t="s">
        <v>42</v>
      </c>
      <c r="BI224" s="1" t="s">
        <v>39</v>
      </c>
      <c r="BJ224" s="6"/>
      <c r="BK224" s="11"/>
      <c r="BL224" s="1" t="s">
        <v>43</v>
      </c>
      <c r="BM224" s="1" t="s">
        <v>44</v>
      </c>
      <c r="BN224" s="6"/>
      <c r="BO224" s="6"/>
      <c r="BP224" s="1" t="s">
        <v>45</v>
      </c>
      <c r="BQ224" s="1" t="s">
        <v>44</v>
      </c>
      <c r="BR224" s="6"/>
      <c r="BS224" s="6"/>
      <c r="BT224" s="1" t="s">
        <v>46</v>
      </c>
      <c r="BU224" s="1" t="s">
        <v>47</v>
      </c>
      <c r="BV224" s="6"/>
      <c r="BW224" s="6"/>
      <c r="BX224" s="1" t="s">
        <v>46</v>
      </c>
      <c r="BY224" s="1" t="s">
        <v>41</v>
      </c>
      <c r="BZ224" s="6"/>
      <c r="CA224" s="6"/>
      <c r="CB224" s="1" t="s">
        <v>46</v>
      </c>
      <c r="CC224" s="1" t="s">
        <v>48</v>
      </c>
      <c r="CD224" s="6"/>
      <c r="CE224" s="6"/>
      <c r="CF224" s="1" t="s">
        <v>46</v>
      </c>
      <c r="CG224" s="1" t="s">
        <v>48</v>
      </c>
      <c r="CH224" s="6"/>
      <c r="CI224" s="6"/>
      <c r="CJ224" s="1" t="s">
        <v>46</v>
      </c>
      <c r="CK224" s="1" t="s">
        <v>39</v>
      </c>
      <c r="CL224" s="6"/>
      <c r="CM224" s="6"/>
      <c r="CN224" s="1" t="s">
        <v>49</v>
      </c>
      <c r="CO224" s="1" t="s">
        <v>39</v>
      </c>
      <c r="CP224" s="6"/>
      <c r="CQ224" s="6"/>
      <c r="CR224" s="1" t="s">
        <v>50</v>
      </c>
      <c r="CS224" s="1" t="s">
        <v>51</v>
      </c>
      <c r="CT224" s="6"/>
      <c r="CU224" s="6"/>
      <c r="CV224" s="1" t="s">
        <v>50</v>
      </c>
      <c r="CW224" s="1" t="s">
        <v>39</v>
      </c>
      <c r="CX224" s="6"/>
      <c r="CY224" s="6"/>
      <c r="CZ224" s="1" t="s">
        <v>50</v>
      </c>
      <c r="DA224" s="1" t="s">
        <v>39</v>
      </c>
      <c r="DB224" s="6"/>
      <c r="DC224" s="6"/>
      <c r="DD224" s="1" t="s">
        <v>59</v>
      </c>
      <c r="DE224" s="1" t="s">
        <v>60</v>
      </c>
      <c r="DF224" s="6"/>
      <c r="DG224" s="6"/>
      <c r="DH224" s="1" t="s">
        <v>52</v>
      </c>
      <c r="DI224" s="1" t="s">
        <v>53</v>
      </c>
      <c r="DJ224" s="6"/>
      <c r="DK224" s="6"/>
      <c r="DL224" s="1" t="s">
        <v>31</v>
      </c>
      <c r="DM224" s="11"/>
    </row>
    <row r="225" spans="1:117" s="42" customFormat="1" ht="15.75" customHeight="1" x14ac:dyDescent="0.25">
      <c r="A225" s="35">
        <v>224</v>
      </c>
      <c r="B225" s="35">
        <v>1</v>
      </c>
      <c r="C225" s="36" t="s">
        <v>440</v>
      </c>
      <c r="D225" s="37" t="s">
        <v>373</v>
      </c>
      <c r="E225" s="35">
        <v>134.74600000000001</v>
      </c>
      <c r="F225" s="35">
        <v>35.268000000000001</v>
      </c>
      <c r="G225" s="35">
        <v>92.843000000000004</v>
      </c>
      <c r="H225" s="38">
        <v>76.145039999999995</v>
      </c>
      <c r="I225" s="39">
        <f t="shared" si="10"/>
        <v>168.98804000000001</v>
      </c>
      <c r="J225" s="39">
        <f t="shared" si="9"/>
        <v>4.742</v>
      </c>
      <c r="K225" s="39">
        <f t="shared" si="11"/>
        <v>164.24604000000002</v>
      </c>
      <c r="L225" s="40" t="s">
        <v>28</v>
      </c>
      <c r="M225" s="40" t="s">
        <v>29</v>
      </c>
      <c r="N225" s="35"/>
      <c r="O225" s="35"/>
      <c r="P225" s="40" t="s">
        <v>30</v>
      </c>
      <c r="Q225" s="40" t="s">
        <v>34</v>
      </c>
      <c r="R225" s="35"/>
      <c r="S225" s="35"/>
      <c r="T225" s="40" t="s">
        <v>30</v>
      </c>
      <c r="U225" s="40" t="s">
        <v>32</v>
      </c>
      <c r="V225" s="35"/>
      <c r="W225" s="35"/>
      <c r="X225" s="35" t="s">
        <v>30</v>
      </c>
      <c r="Y225" s="35" t="s">
        <v>33</v>
      </c>
      <c r="Z225" s="35"/>
      <c r="AA225" s="35"/>
      <c r="AB225" s="40" t="s">
        <v>30</v>
      </c>
      <c r="AC225" s="40" t="s">
        <v>34</v>
      </c>
      <c r="AD225" s="35"/>
      <c r="AE225" s="35"/>
      <c r="AF225" s="40" t="s">
        <v>35</v>
      </c>
      <c r="AG225" s="40" t="s">
        <v>29</v>
      </c>
      <c r="AH225" s="35"/>
      <c r="AI225" s="35"/>
      <c r="AJ225" s="40" t="s">
        <v>36</v>
      </c>
      <c r="AK225" s="40" t="s">
        <v>37</v>
      </c>
      <c r="AL225" s="35"/>
      <c r="AM225" s="35"/>
      <c r="AN225" s="40" t="s">
        <v>38</v>
      </c>
      <c r="AO225" s="40" t="s">
        <v>39</v>
      </c>
      <c r="AP225" s="35">
        <v>8</v>
      </c>
      <c r="AQ225" s="35">
        <v>4.742</v>
      </c>
      <c r="AR225" s="40" t="s">
        <v>40</v>
      </c>
      <c r="AS225" s="40" t="s">
        <v>41</v>
      </c>
      <c r="AT225" s="35"/>
      <c r="AU225" s="35"/>
      <c r="AV225" s="35"/>
      <c r="AW225" s="35"/>
      <c r="AX225" s="35"/>
      <c r="AY225" s="35"/>
      <c r="AZ225" s="40" t="s">
        <v>42</v>
      </c>
      <c r="BA225" s="40" t="s">
        <v>39</v>
      </c>
      <c r="BB225" s="35"/>
      <c r="BC225" s="35"/>
      <c r="BD225" s="40" t="s">
        <v>42</v>
      </c>
      <c r="BE225" s="40" t="s">
        <v>33</v>
      </c>
      <c r="BF225" s="35"/>
      <c r="BG225" s="35"/>
      <c r="BH225" s="40" t="s">
        <v>42</v>
      </c>
      <c r="BI225" s="40" t="s">
        <v>39</v>
      </c>
      <c r="BJ225" s="35"/>
      <c r="BK225" s="41"/>
      <c r="BL225" s="40" t="s">
        <v>43</v>
      </c>
      <c r="BM225" s="40" t="s">
        <v>44</v>
      </c>
      <c r="BN225" s="35"/>
      <c r="BO225" s="35"/>
      <c r="BP225" s="40" t="s">
        <v>45</v>
      </c>
      <c r="BQ225" s="40" t="s">
        <v>44</v>
      </c>
      <c r="BR225" s="35"/>
      <c r="BS225" s="35"/>
      <c r="BT225" s="40" t="s">
        <v>46</v>
      </c>
      <c r="BU225" s="40" t="s">
        <v>47</v>
      </c>
      <c r="BV225" s="35"/>
      <c r="BW225" s="35"/>
      <c r="BX225" s="40" t="s">
        <v>46</v>
      </c>
      <c r="BY225" s="40" t="s">
        <v>41</v>
      </c>
      <c r="BZ225" s="35"/>
      <c r="CA225" s="35"/>
      <c r="CB225" s="40" t="s">
        <v>46</v>
      </c>
      <c r="CC225" s="40" t="s">
        <v>48</v>
      </c>
      <c r="CD225" s="35"/>
      <c r="CE225" s="35"/>
      <c r="CF225" s="40" t="s">
        <v>46</v>
      </c>
      <c r="CG225" s="40" t="s">
        <v>48</v>
      </c>
      <c r="CH225" s="35"/>
      <c r="CI225" s="35"/>
      <c r="CJ225" s="40" t="s">
        <v>46</v>
      </c>
      <c r="CK225" s="40" t="s">
        <v>39</v>
      </c>
      <c r="CL225" s="35"/>
      <c r="CM225" s="35"/>
      <c r="CN225" s="40" t="s">
        <v>49</v>
      </c>
      <c r="CO225" s="40" t="s">
        <v>39</v>
      </c>
      <c r="CP225" s="35"/>
      <c r="CQ225" s="35"/>
      <c r="CR225" s="40" t="s">
        <v>50</v>
      </c>
      <c r="CS225" s="40" t="s">
        <v>51</v>
      </c>
      <c r="CT225" s="35"/>
      <c r="CU225" s="35"/>
      <c r="CV225" s="40" t="s">
        <v>50</v>
      </c>
      <c r="CW225" s="40" t="s">
        <v>39</v>
      </c>
      <c r="CX225" s="35"/>
      <c r="CY225" s="35"/>
      <c r="CZ225" s="40" t="s">
        <v>50</v>
      </c>
      <c r="DA225" s="40" t="s">
        <v>39</v>
      </c>
      <c r="DB225" s="35"/>
      <c r="DC225" s="35"/>
      <c r="DD225" s="40" t="s">
        <v>59</v>
      </c>
      <c r="DE225" s="40" t="s">
        <v>60</v>
      </c>
      <c r="DF225" s="35"/>
      <c r="DG225" s="35"/>
      <c r="DH225" s="40" t="s">
        <v>52</v>
      </c>
      <c r="DI225" s="40" t="s">
        <v>53</v>
      </c>
      <c r="DJ225" s="35"/>
      <c r="DK225" s="35"/>
      <c r="DL225" s="40" t="s">
        <v>31</v>
      </c>
      <c r="DM225" s="41"/>
    </row>
    <row r="226" spans="1:117" s="12" customFormat="1" ht="15.75" customHeight="1" x14ac:dyDescent="0.25">
      <c r="A226" s="6">
        <v>225</v>
      </c>
      <c r="B226" s="6">
        <v>1</v>
      </c>
      <c r="C226" s="9" t="s">
        <v>441</v>
      </c>
      <c r="D226" s="8" t="s">
        <v>373</v>
      </c>
      <c r="E226" s="6">
        <v>156.93600000000001</v>
      </c>
      <c r="F226" s="6">
        <v>0</v>
      </c>
      <c r="G226" s="6">
        <v>156.93600000000001</v>
      </c>
      <c r="H226" s="10">
        <v>83.14752</v>
      </c>
      <c r="I226" s="3">
        <f t="shared" si="10"/>
        <v>240.08352000000002</v>
      </c>
      <c r="J226" s="3">
        <f t="shared" si="9"/>
        <v>0</v>
      </c>
      <c r="K226" s="3">
        <f t="shared" si="11"/>
        <v>240.08352000000002</v>
      </c>
      <c r="L226" s="1" t="s">
        <v>28</v>
      </c>
      <c r="M226" s="1" t="s">
        <v>29</v>
      </c>
      <c r="N226" s="6"/>
      <c r="O226" s="6"/>
      <c r="P226" s="1" t="s">
        <v>30</v>
      </c>
      <c r="Q226" s="1" t="s">
        <v>34</v>
      </c>
      <c r="R226" s="6"/>
      <c r="S226" s="6"/>
      <c r="T226" s="1" t="s">
        <v>30</v>
      </c>
      <c r="U226" s="1" t="s">
        <v>32</v>
      </c>
      <c r="V226" s="6"/>
      <c r="W226" s="6"/>
      <c r="X226" s="6" t="s">
        <v>30</v>
      </c>
      <c r="Y226" s="6" t="s">
        <v>33</v>
      </c>
      <c r="Z226" s="6"/>
      <c r="AA226" s="6"/>
      <c r="AB226" s="1" t="s">
        <v>30</v>
      </c>
      <c r="AC226" s="1" t="s">
        <v>34</v>
      </c>
      <c r="AD226" s="6"/>
      <c r="AE226" s="6"/>
      <c r="AF226" s="1" t="s">
        <v>35</v>
      </c>
      <c r="AG226" s="1" t="s">
        <v>29</v>
      </c>
      <c r="AH226" s="6"/>
      <c r="AI226" s="6"/>
      <c r="AJ226" s="1" t="s">
        <v>36</v>
      </c>
      <c r="AK226" s="1" t="s">
        <v>37</v>
      </c>
      <c r="AL226" s="6"/>
      <c r="AM226" s="6"/>
      <c r="AN226" s="1" t="s">
        <v>38</v>
      </c>
      <c r="AO226" s="1" t="s">
        <v>39</v>
      </c>
      <c r="AP226" s="6"/>
      <c r="AQ226" s="6"/>
      <c r="AR226" s="1" t="s">
        <v>40</v>
      </c>
      <c r="AS226" s="1" t="s">
        <v>41</v>
      </c>
      <c r="AT226" s="6"/>
      <c r="AU226" s="6"/>
      <c r="AV226" s="6"/>
      <c r="AW226" s="6"/>
      <c r="AX226" s="6"/>
      <c r="AY226" s="6"/>
      <c r="AZ226" s="1" t="s">
        <v>42</v>
      </c>
      <c r="BA226" s="1" t="s">
        <v>39</v>
      </c>
      <c r="BB226" s="6"/>
      <c r="BC226" s="6"/>
      <c r="BD226" s="1" t="s">
        <v>42</v>
      </c>
      <c r="BE226" s="1" t="s">
        <v>33</v>
      </c>
      <c r="BF226" s="6"/>
      <c r="BG226" s="6"/>
      <c r="BH226" s="1" t="s">
        <v>42</v>
      </c>
      <c r="BI226" s="1" t="s">
        <v>39</v>
      </c>
      <c r="BJ226" s="6"/>
      <c r="BK226" s="11"/>
      <c r="BL226" s="1" t="s">
        <v>43</v>
      </c>
      <c r="BM226" s="1" t="s">
        <v>44</v>
      </c>
      <c r="BN226" s="6"/>
      <c r="BO226" s="6"/>
      <c r="BP226" s="1" t="s">
        <v>45</v>
      </c>
      <c r="BQ226" s="1" t="s">
        <v>44</v>
      </c>
      <c r="BR226" s="6"/>
      <c r="BS226" s="6"/>
      <c r="BT226" s="1" t="s">
        <v>46</v>
      </c>
      <c r="BU226" s="1" t="s">
        <v>47</v>
      </c>
      <c r="BV226" s="6"/>
      <c r="BW226" s="6"/>
      <c r="BX226" s="1" t="s">
        <v>46</v>
      </c>
      <c r="BY226" s="1" t="s">
        <v>41</v>
      </c>
      <c r="BZ226" s="6"/>
      <c r="CA226" s="6"/>
      <c r="CB226" s="1" t="s">
        <v>46</v>
      </c>
      <c r="CC226" s="1" t="s">
        <v>48</v>
      </c>
      <c r="CD226" s="6"/>
      <c r="CE226" s="6"/>
      <c r="CF226" s="1" t="s">
        <v>46</v>
      </c>
      <c r="CG226" s="1" t="s">
        <v>48</v>
      </c>
      <c r="CH226" s="6"/>
      <c r="CI226" s="6"/>
      <c r="CJ226" s="1" t="s">
        <v>46</v>
      </c>
      <c r="CK226" s="1" t="s">
        <v>39</v>
      </c>
      <c r="CL226" s="6"/>
      <c r="CM226" s="6"/>
      <c r="CN226" s="1" t="s">
        <v>49</v>
      </c>
      <c r="CO226" s="1" t="s">
        <v>39</v>
      </c>
      <c r="CP226" s="6"/>
      <c r="CQ226" s="6"/>
      <c r="CR226" s="1" t="s">
        <v>50</v>
      </c>
      <c r="CS226" s="1" t="s">
        <v>51</v>
      </c>
      <c r="CT226" s="6"/>
      <c r="CU226" s="6"/>
      <c r="CV226" s="1" t="s">
        <v>50</v>
      </c>
      <c r="CW226" s="1" t="s">
        <v>39</v>
      </c>
      <c r="CX226" s="6"/>
      <c r="CY226" s="6"/>
      <c r="CZ226" s="1" t="s">
        <v>50</v>
      </c>
      <c r="DA226" s="1" t="s">
        <v>39</v>
      </c>
      <c r="DB226" s="6"/>
      <c r="DC226" s="6"/>
      <c r="DD226" s="1" t="s">
        <v>59</v>
      </c>
      <c r="DE226" s="1" t="s">
        <v>60</v>
      </c>
      <c r="DF226" s="6"/>
      <c r="DG226" s="6"/>
      <c r="DH226" s="1" t="s">
        <v>52</v>
      </c>
      <c r="DI226" s="1" t="s">
        <v>53</v>
      </c>
      <c r="DJ226" s="6"/>
      <c r="DK226" s="6"/>
      <c r="DL226" s="1" t="s">
        <v>31</v>
      </c>
      <c r="DM226" s="11"/>
    </row>
    <row r="227" spans="1:117" s="12" customFormat="1" ht="15.75" customHeight="1" x14ac:dyDescent="0.25">
      <c r="A227" s="6">
        <v>226</v>
      </c>
      <c r="B227" s="6">
        <v>1</v>
      </c>
      <c r="C227" s="9" t="s">
        <v>442</v>
      </c>
      <c r="D227" s="8" t="s">
        <v>373</v>
      </c>
      <c r="E227" s="6">
        <v>203.89599999999999</v>
      </c>
      <c r="F227" s="6">
        <v>216.60300000000001</v>
      </c>
      <c r="G227" s="6">
        <v>-12.707000000000001</v>
      </c>
      <c r="H227" s="10">
        <v>104.82684</v>
      </c>
      <c r="I227" s="3">
        <f t="shared" si="10"/>
        <v>92.119840000000011</v>
      </c>
      <c r="J227" s="3">
        <f t="shared" si="9"/>
        <v>0</v>
      </c>
      <c r="K227" s="3">
        <f t="shared" si="11"/>
        <v>92.119840000000011</v>
      </c>
      <c r="L227" s="1" t="s">
        <v>28</v>
      </c>
      <c r="M227" s="1" t="s">
        <v>29</v>
      </c>
      <c r="N227" s="6"/>
      <c r="O227" s="6"/>
      <c r="P227" s="1" t="s">
        <v>30</v>
      </c>
      <c r="Q227" s="1" t="s">
        <v>34</v>
      </c>
      <c r="R227" s="6"/>
      <c r="S227" s="6"/>
      <c r="T227" s="1" t="s">
        <v>30</v>
      </c>
      <c r="U227" s="1" t="s">
        <v>32</v>
      </c>
      <c r="V227" s="6"/>
      <c r="W227" s="6"/>
      <c r="X227" s="6" t="s">
        <v>30</v>
      </c>
      <c r="Y227" s="6" t="s">
        <v>33</v>
      </c>
      <c r="Z227" s="6"/>
      <c r="AA227" s="6"/>
      <c r="AB227" s="1" t="s">
        <v>30</v>
      </c>
      <c r="AC227" s="1" t="s">
        <v>34</v>
      </c>
      <c r="AD227" s="6"/>
      <c r="AE227" s="6"/>
      <c r="AF227" s="1" t="s">
        <v>35</v>
      </c>
      <c r="AG227" s="1" t="s">
        <v>29</v>
      </c>
      <c r="AH227" s="6"/>
      <c r="AI227" s="6"/>
      <c r="AJ227" s="1" t="s">
        <v>36</v>
      </c>
      <c r="AK227" s="1" t="s">
        <v>37</v>
      </c>
      <c r="AL227" s="6"/>
      <c r="AM227" s="6"/>
      <c r="AN227" s="1" t="s">
        <v>38</v>
      </c>
      <c r="AO227" s="1" t="s">
        <v>39</v>
      </c>
      <c r="AP227" s="6"/>
      <c r="AQ227" s="6"/>
      <c r="AR227" s="1" t="s">
        <v>40</v>
      </c>
      <c r="AS227" s="1" t="s">
        <v>41</v>
      </c>
      <c r="AT227" s="6"/>
      <c r="AU227" s="6"/>
      <c r="AV227" s="6"/>
      <c r="AW227" s="6"/>
      <c r="AX227" s="6"/>
      <c r="AY227" s="6"/>
      <c r="AZ227" s="1" t="s">
        <v>42</v>
      </c>
      <c r="BA227" s="1" t="s">
        <v>39</v>
      </c>
      <c r="BB227" s="6"/>
      <c r="BC227" s="6"/>
      <c r="BD227" s="1" t="s">
        <v>42</v>
      </c>
      <c r="BE227" s="1" t="s">
        <v>33</v>
      </c>
      <c r="BF227" s="6"/>
      <c r="BG227" s="6"/>
      <c r="BH227" s="1" t="s">
        <v>42</v>
      </c>
      <c r="BI227" s="1" t="s">
        <v>39</v>
      </c>
      <c r="BJ227" s="6"/>
      <c r="BK227" s="11"/>
      <c r="BL227" s="1" t="s">
        <v>43</v>
      </c>
      <c r="BM227" s="1" t="s">
        <v>44</v>
      </c>
      <c r="BN227" s="6"/>
      <c r="BO227" s="6"/>
      <c r="BP227" s="1" t="s">
        <v>45</v>
      </c>
      <c r="BQ227" s="1" t="s">
        <v>44</v>
      </c>
      <c r="BR227" s="6"/>
      <c r="BS227" s="6"/>
      <c r="BT227" s="1" t="s">
        <v>46</v>
      </c>
      <c r="BU227" s="1" t="s">
        <v>47</v>
      </c>
      <c r="BV227" s="6"/>
      <c r="BW227" s="6"/>
      <c r="BX227" s="1" t="s">
        <v>46</v>
      </c>
      <c r="BY227" s="1" t="s">
        <v>41</v>
      </c>
      <c r="BZ227" s="6"/>
      <c r="CA227" s="6"/>
      <c r="CB227" s="1" t="s">
        <v>46</v>
      </c>
      <c r="CC227" s="1" t="s">
        <v>48</v>
      </c>
      <c r="CD227" s="6"/>
      <c r="CE227" s="6"/>
      <c r="CF227" s="1" t="s">
        <v>46</v>
      </c>
      <c r="CG227" s="1" t="s">
        <v>48</v>
      </c>
      <c r="CH227" s="6"/>
      <c r="CI227" s="6"/>
      <c r="CJ227" s="1" t="s">
        <v>46</v>
      </c>
      <c r="CK227" s="1" t="s">
        <v>39</v>
      </c>
      <c r="CL227" s="6"/>
      <c r="CM227" s="6"/>
      <c r="CN227" s="1" t="s">
        <v>49</v>
      </c>
      <c r="CO227" s="1" t="s">
        <v>39</v>
      </c>
      <c r="CP227" s="6"/>
      <c r="CQ227" s="6"/>
      <c r="CR227" s="1" t="s">
        <v>50</v>
      </c>
      <c r="CS227" s="1" t="s">
        <v>51</v>
      </c>
      <c r="CT227" s="6"/>
      <c r="CU227" s="6"/>
      <c r="CV227" s="1" t="s">
        <v>50</v>
      </c>
      <c r="CW227" s="1" t="s">
        <v>39</v>
      </c>
      <c r="CX227" s="6"/>
      <c r="CY227" s="6"/>
      <c r="CZ227" s="1" t="s">
        <v>50</v>
      </c>
      <c r="DA227" s="1" t="s">
        <v>39</v>
      </c>
      <c r="DB227" s="6"/>
      <c r="DC227" s="6"/>
      <c r="DD227" s="1" t="s">
        <v>59</v>
      </c>
      <c r="DE227" s="1" t="s">
        <v>60</v>
      </c>
      <c r="DF227" s="6"/>
      <c r="DG227" s="6"/>
      <c r="DH227" s="1" t="s">
        <v>52</v>
      </c>
      <c r="DI227" s="1" t="s">
        <v>53</v>
      </c>
      <c r="DJ227" s="6"/>
      <c r="DK227" s="6"/>
      <c r="DL227" s="1" t="s">
        <v>31</v>
      </c>
      <c r="DM227" s="11"/>
    </row>
    <row r="228" spans="1:117" s="12" customFormat="1" ht="15.75" customHeight="1" x14ac:dyDescent="0.25">
      <c r="A228" s="6">
        <v>227</v>
      </c>
      <c r="B228" s="6">
        <v>1</v>
      </c>
      <c r="C228" s="9" t="s">
        <v>220</v>
      </c>
      <c r="D228" s="8" t="s">
        <v>373</v>
      </c>
      <c r="E228" s="6">
        <v>-224.14099999999999</v>
      </c>
      <c r="F228" s="6">
        <v>412.15899999999999</v>
      </c>
      <c r="G228" s="6">
        <v>-636.29999999999995</v>
      </c>
      <c r="H228" s="10">
        <v>118.74132</v>
      </c>
      <c r="I228" s="3">
        <f t="shared" si="10"/>
        <v>-517.55867999999998</v>
      </c>
      <c r="J228" s="3">
        <f t="shared" si="9"/>
        <v>0</v>
      </c>
      <c r="K228" s="3">
        <f t="shared" si="11"/>
        <v>-517.55867999999998</v>
      </c>
      <c r="L228" s="1" t="s">
        <v>28</v>
      </c>
      <c r="M228" s="1" t="s">
        <v>29</v>
      </c>
      <c r="N228" s="6"/>
      <c r="O228" s="6"/>
      <c r="P228" s="1" t="s">
        <v>30</v>
      </c>
      <c r="Q228" s="1" t="s">
        <v>34</v>
      </c>
      <c r="R228" s="6"/>
      <c r="S228" s="6"/>
      <c r="T228" s="1" t="s">
        <v>30</v>
      </c>
      <c r="U228" s="1" t="s">
        <v>32</v>
      </c>
      <c r="V228" s="6"/>
      <c r="W228" s="6"/>
      <c r="X228" s="6" t="s">
        <v>30</v>
      </c>
      <c r="Y228" s="6" t="s">
        <v>33</v>
      </c>
      <c r="Z228" s="6"/>
      <c r="AA228" s="6"/>
      <c r="AB228" s="1" t="s">
        <v>30</v>
      </c>
      <c r="AC228" s="1" t="s">
        <v>34</v>
      </c>
      <c r="AD228" s="6"/>
      <c r="AE228" s="6"/>
      <c r="AF228" s="1" t="s">
        <v>35</v>
      </c>
      <c r="AG228" s="1" t="s">
        <v>29</v>
      </c>
      <c r="AH228" s="6"/>
      <c r="AI228" s="6"/>
      <c r="AJ228" s="1" t="s">
        <v>36</v>
      </c>
      <c r="AK228" s="1" t="s">
        <v>37</v>
      </c>
      <c r="AL228" s="6"/>
      <c r="AM228" s="6"/>
      <c r="AN228" s="1" t="s">
        <v>38</v>
      </c>
      <c r="AO228" s="1" t="s">
        <v>39</v>
      </c>
      <c r="AP228" s="6"/>
      <c r="AQ228" s="6"/>
      <c r="AR228" s="1" t="s">
        <v>40</v>
      </c>
      <c r="AS228" s="1" t="s">
        <v>41</v>
      </c>
      <c r="AT228" s="6"/>
      <c r="AU228" s="6"/>
      <c r="AV228" s="6"/>
      <c r="AW228" s="6"/>
      <c r="AX228" s="6"/>
      <c r="AY228" s="6"/>
      <c r="AZ228" s="1" t="s">
        <v>42</v>
      </c>
      <c r="BA228" s="1" t="s">
        <v>39</v>
      </c>
      <c r="BB228" s="6"/>
      <c r="BC228" s="6"/>
      <c r="BD228" s="1" t="s">
        <v>42</v>
      </c>
      <c r="BE228" s="1" t="s">
        <v>33</v>
      </c>
      <c r="BF228" s="6"/>
      <c r="BG228" s="6"/>
      <c r="BH228" s="1" t="s">
        <v>42</v>
      </c>
      <c r="BI228" s="1" t="s">
        <v>39</v>
      </c>
      <c r="BJ228" s="6"/>
      <c r="BK228" s="11"/>
      <c r="BL228" s="1" t="s">
        <v>43</v>
      </c>
      <c r="BM228" s="1" t="s">
        <v>44</v>
      </c>
      <c r="BN228" s="6"/>
      <c r="BO228" s="6"/>
      <c r="BP228" s="1" t="s">
        <v>45</v>
      </c>
      <c r="BQ228" s="1" t="s">
        <v>44</v>
      </c>
      <c r="BR228" s="6"/>
      <c r="BS228" s="6"/>
      <c r="BT228" s="1" t="s">
        <v>46</v>
      </c>
      <c r="BU228" s="1" t="s">
        <v>47</v>
      </c>
      <c r="BV228" s="6"/>
      <c r="BW228" s="6"/>
      <c r="BX228" s="1" t="s">
        <v>46</v>
      </c>
      <c r="BY228" s="1" t="s">
        <v>41</v>
      </c>
      <c r="BZ228" s="6"/>
      <c r="CA228" s="6"/>
      <c r="CB228" s="1" t="s">
        <v>46</v>
      </c>
      <c r="CC228" s="1" t="s">
        <v>48</v>
      </c>
      <c r="CD228" s="6"/>
      <c r="CE228" s="6"/>
      <c r="CF228" s="1" t="s">
        <v>46</v>
      </c>
      <c r="CG228" s="1" t="s">
        <v>48</v>
      </c>
      <c r="CH228" s="6"/>
      <c r="CI228" s="6"/>
      <c r="CJ228" s="1" t="s">
        <v>46</v>
      </c>
      <c r="CK228" s="1" t="s">
        <v>39</v>
      </c>
      <c r="CL228" s="6"/>
      <c r="CM228" s="6"/>
      <c r="CN228" s="1" t="s">
        <v>49</v>
      </c>
      <c r="CO228" s="1" t="s">
        <v>39</v>
      </c>
      <c r="CP228" s="6"/>
      <c r="CQ228" s="6"/>
      <c r="CR228" s="1" t="s">
        <v>50</v>
      </c>
      <c r="CS228" s="1" t="s">
        <v>51</v>
      </c>
      <c r="CT228" s="6"/>
      <c r="CU228" s="6"/>
      <c r="CV228" s="1" t="s">
        <v>50</v>
      </c>
      <c r="CW228" s="1" t="s">
        <v>39</v>
      </c>
      <c r="CX228" s="6"/>
      <c r="CY228" s="6"/>
      <c r="CZ228" s="1" t="s">
        <v>50</v>
      </c>
      <c r="DA228" s="1" t="s">
        <v>39</v>
      </c>
      <c r="DB228" s="6"/>
      <c r="DC228" s="6"/>
      <c r="DD228" s="1" t="s">
        <v>59</v>
      </c>
      <c r="DE228" s="1" t="s">
        <v>60</v>
      </c>
      <c r="DF228" s="6"/>
      <c r="DG228" s="6"/>
      <c r="DH228" s="1" t="s">
        <v>52</v>
      </c>
      <c r="DI228" s="1" t="s">
        <v>53</v>
      </c>
      <c r="DJ228" s="6"/>
      <c r="DK228" s="6"/>
      <c r="DL228" s="1" t="s">
        <v>31</v>
      </c>
      <c r="DM228" s="11"/>
    </row>
    <row r="229" spans="1:117" s="42" customFormat="1" ht="15.75" customHeight="1" x14ac:dyDescent="0.25">
      <c r="A229" s="35">
        <v>228</v>
      </c>
      <c r="B229" s="35">
        <v>1</v>
      </c>
      <c r="C229" s="36" t="s">
        <v>221</v>
      </c>
      <c r="D229" s="37" t="s">
        <v>373</v>
      </c>
      <c r="E229" s="35">
        <v>296.34699999999998</v>
      </c>
      <c r="F229" s="35">
        <v>1.0609999999999999</v>
      </c>
      <c r="G229" s="35">
        <v>286.25099999999998</v>
      </c>
      <c r="H229" s="38">
        <v>115.97580000000001</v>
      </c>
      <c r="I229" s="39">
        <f t="shared" si="10"/>
        <v>402.22679999999997</v>
      </c>
      <c r="J229" s="39">
        <f t="shared" si="9"/>
        <v>174.048</v>
      </c>
      <c r="K229" s="39">
        <f t="shared" si="11"/>
        <v>228.17879999999997</v>
      </c>
      <c r="L229" s="40" t="s">
        <v>28</v>
      </c>
      <c r="M229" s="40" t="s">
        <v>29</v>
      </c>
      <c r="N229" s="35"/>
      <c r="O229" s="35"/>
      <c r="P229" s="40" t="s">
        <v>30</v>
      </c>
      <c r="Q229" s="40" t="s">
        <v>34</v>
      </c>
      <c r="R229" s="35"/>
      <c r="S229" s="35"/>
      <c r="T229" s="40" t="s">
        <v>30</v>
      </c>
      <c r="U229" s="40" t="s">
        <v>32</v>
      </c>
      <c r="V229" s="35"/>
      <c r="W229" s="35"/>
      <c r="X229" s="35" t="s">
        <v>30</v>
      </c>
      <c r="Y229" s="35" t="s">
        <v>33</v>
      </c>
      <c r="Z229" s="35"/>
      <c r="AA229" s="35"/>
      <c r="AB229" s="40" t="s">
        <v>30</v>
      </c>
      <c r="AC229" s="40" t="s">
        <v>34</v>
      </c>
      <c r="AD229" s="35"/>
      <c r="AE229" s="35"/>
      <c r="AF229" s="40" t="s">
        <v>35</v>
      </c>
      <c r="AG229" s="40" t="s">
        <v>29</v>
      </c>
      <c r="AH229" s="35"/>
      <c r="AI229" s="35"/>
      <c r="AJ229" s="40" t="s">
        <v>36</v>
      </c>
      <c r="AK229" s="40" t="s">
        <v>37</v>
      </c>
      <c r="AL229" s="35"/>
      <c r="AM229" s="35"/>
      <c r="AN229" s="40" t="s">
        <v>38</v>
      </c>
      <c r="AO229" s="40" t="s">
        <v>39</v>
      </c>
      <c r="AP229" s="35"/>
      <c r="AQ229" s="35"/>
      <c r="AR229" s="40" t="s">
        <v>40</v>
      </c>
      <c r="AS229" s="40" t="s">
        <v>41</v>
      </c>
      <c r="AT229" s="35"/>
      <c r="AU229" s="35"/>
      <c r="AV229" s="35"/>
      <c r="AW229" s="35"/>
      <c r="AX229" s="35"/>
      <c r="AY229" s="35"/>
      <c r="AZ229" s="40" t="s">
        <v>42</v>
      </c>
      <c r="BA229" s="40" t="s">
        <v>39</v>
      </c>
      <c r="BB229" s="35"/>
      <c r="BC229" s="35"/>
      <c r="BD229" s="40" t="s">
        <v>42</v>
      </c>
      <c r="BE229" s="40" t="s">
        <v>33</v>
      </c>
      <c r="BF229" s="35"/>
      <c r="BG229" s="35"/>
      <c r="BH229" s="40" t="s">
        <v>42</v>
      </c>
      <c r="BI229" s="40" t="s">
        <v>524</v>
      </c>
      <c r="BJ229" s="35">
        <v>5</v>
      </c>
      <c r="BK229" s="41">
        <v>171.68100000000001</v>
      </c>
      <c r="BL229" s="40" t="s">
        <v>43</v>
      </c>
      <c r="BM229" s="40" t="s">
        <v>44</v>
      </c>
      <c r="BN229" s="35"/>
      <c r="BO229" s="35"/>
      <c r="BP229" s="40" t="s">
        <v>45</v>
      </c>
      <c r="BQ229" s="40" t="s">
        <v>44</v>
      </c>
      <c r="BR229" s="35"/>
      <c r="BS229" s="35"/>
      <c r="BT229" s="40" t="s">
        <v>46</v>
      </c>
      <c r="BU229" s="40" t="s">
        <v>47</v>
      </c>
      <c r="BV229" s="35"/>
      <c r="BW229" s="35"/>
      <c r="BX229" s="40" t="s">
        <v>46</v>
      </c>
      <c r="BY229" s="40" t="s">
        <v>41</v>
      </c>
      <c r="BZ229" s="35"/>
      <c r="CA229" s="35"/>
      <c r="CB229" s="40" t="s">
        <v>46</v>
      </c>
      <c r="CC229" s="40" t="s">
        <v>48</v>
      </c>
      <c r="CD229" s="35"/>
      <c r="CE229" s="35"/>
      <c r="CF229" s="40" t="s">
        <v>46</v>
      </c>
      <c r="CG229" s="40" t="s">
        <v>48</v>
      </c>
      <c r="CH229" s="35"/>
      <c r="CI229" s="35"/>
      <c r="CJ229" s="40" t="s">
        <v>46</v>
      </c>
      <c r="CK229" s="40" t="s">
        <v>39</v>
      </c>
      <c r="CL229" s="35"/>
      <c r="CM229" s="35"/>
      <c r="CN229" s="40" t="s">
        <v>49</v>
      </c>
      <c r="CO229" s="40" t="s">
        <v>39</v>
      </c>
      <c r="CP229" s="35"/>
      <c r="CQ229" s="35"/>
      <c r="CR229" s="40" t="s">
        <v>50</v>
      </c>
      <c r="CS229" s="40" t="s">
        <v>51</v>
      </c>
      <c r="CT229" s="35"/>
      <c r="CU229" s="35"/>
      <c r="CV229" s="40" t="s">
        <v>50</v>
      </c>
      <c r="CW229" s="40" t="s">
        <v>39</v>
      </c>
      <c r="CX229" s="35">
        <v>2</v>
      </c>
      <c r="CY229" s="35">
        <v>2.367</v>
      </c>
      <c r="CZ229" s="40" t="s">
        <v>50</v>
      </c>
      <c r="DA229" s="40" t="s">
        <v>39</v>
      </c>
      <c r="DB229" s="35"/>
      <c r="DC229" s="35"/>
      <c r="DD229" s="40" t="s">
        <v>59</v>
      </c>
      <c r="DE229" s="40" t="s">
        <v>60</v>
      </c>
      <c r="DF229" s="35"/>
      <c r="DG229" s="35"/>
      <c r="DH229" s="40" t="s">
        <v>52</v>
      </c>
      <c r="DI229" s="40" t="s">
        <v>53</v>
      </c>
      <c r="DJ229" s="35"/>
      <c r="DK229" s="35"/>
      <c r="DL229" s="40" t="s">
        <v>31</v>
      </c>
      <c r="DM229" s="41"/>
    </row>
    <row r="230" spans="1:117" s="12" customFormat="1" ht="15.75" customHeight="1" x14ac:dyDescent="0.25">
      <c r="A230" s="6">
        <v>229</v>
      </c>
      <c r="B230" s="6">
        <v>1</v>
      </c>
      <c r="C230" s="9" t="s">
        <v>222</v>
      </c>
      <c r="D230" s="8" t="s">
        <v>373</v>
      </c>
      <c r="E230" s="6">
        <v>303.81799999999998</v>
      </c>
      <c r="F230" s="6">
        <v>28.698</v>
      </c>
      <c r="G230" s="6">
        <v>222.91800000000001</v>
      </c>
      <c r="H230" s="10">
        <v>83.716319999999996</v>
      </c>
      <c r="I230" s="3">
        <f t="shared" si="10"/>
        <v>306.63432</v>
      </c>
      <c r="J230" s="3">
        <f t="shared" si="9"/>
        <v>0</v>
      </c>
      <c r="K230" s="3">
        <f t="shared" si="11"/>
        <v>306.63432</v>
      </c>
      <c r="L230" s="1" t="s">
        <v>28</v>
      </c>
      <c r="M230" s="1" t="s">
        <v>29</v>
      </c>
      <c r="N230" s="6"/>
      <c r="O230" s="6"/>
      <c r="P230" s="1" t="s">
        <v>30</v>
      </c>
      <c r="Q230" s="1" t="s">
        <v>34</v>
      </c>
      <c r="R230" s="6"/>
      <c r="S230" s="6"/>
      <c r="T230" s="1" t="s">
        <v>30</v>
      </c>
      <c r="U230" s="1" t="s">
        <v>32</v>
      </c>
      <c r="V230" s="6"/>
      <c r="W230" s="6"/>
      <c r="X230" s="6" t="s">
        <v>30</v>
      </c>
      <c r="Y230" s="6" t="s">
        <v>33</v>
      </c>
      <c r="Z230" s="6"/>
      <c r="AA230" s="6"/>
      <c r="AB230" s="1" t="s">
        <v>30</v>
      </c>
      <c r="AC230" s="1" t="s">
        <v>34</v>
      </c>
      <c r="AD230" s="6"/>
      <c r="AE230" s="6"/>
      <c r="AF230" s="1" t="s">
        <v>35</v>
      </c>
      <c r="AG230" s="1" t="s">
        <v>29</v>
      </c>
      <c r="AH230" s="6"/>
      <c r="AI230" s="6"/>
      <c r="AJ230" s="1" t="s">
        <v>36</v>
      </c>
      <c r="AK230" s="1" t="s">
        <v>37</v>
      </c>
      <c r="AL230" s="6"/>
      <c r="AM230" s="6"/>
      <c r="AN230" s="1" t="s">
        <v>38</v>
      </c>
      <c r="AO230" s="1" t="s">
        <v>39</v>
      </c>
      <c r="AP230" s="6"/>
      <c r="AQ230" s="6"/>
      <c r="AR230" s="1" t="s">
        <v>40</v>
      </c>
      <c r="AS230" s="1" t="s">
        <v>41</v>
      </c>
      <c r="AT230" s="6"/>
      <c r="AU230" s="6"/>
      <c r="AV230" s="6"/>
      <c r="AW230" s="6"/>
      <c r="AX230" s="6"/>
      <c r="AY230" s="6"/>
      <c r="AZ230" s="1" t="s">
        <v>42</v>
      </c>
      <c r="BA230" s="1" t="s">
        <v>39</v>
      </c>
      <c r="BB230" s="6"/>
      <c r="BC230" s="6"/>
      <c r="BD230" s="1" t="s">
        <v>42</v>
      </c>
      <c r="BE230" s="1" t="s">
        <v>33</v>
      </c>
      <c r="BF230" s="6"/>
      <c r="BG230" s="6"/>
      <c r="BH230" s="1" t="s">
        <v>42</v>
      </c>
      <c r="BI230" s="1" t="s">
        <v>39</v>
      </c>
      <c r="BJ230" s="6"/>
      <c r="BK230" s="11"/>
      <c r="BL230" s="1" t="s">
        <v>43</v>
      </c>
      <c r="BM230" s="1" t="s">
        <v>44</v>
      </c>
      <c r="BN230" s="6"/>
      <c r="BO230" s="6"/>
      <c r="BP230" s="1" t="s">
        <v>45</v>
      </c>
      <c r="BQ230" s="1" t="s">
        <v>44</v>
      </c>
      <c r="BR230" s="6"/>
      <c r="BS230" s="6"/>
      <c r="BT230" s="1" t="s">
        <v>46</v>
      </c>
      <c r="BU230" s="1" t="s">
        <v>47</v>
      </c>
      <c r="BV230" s="6"/>
      <c r="BW230" s="6"/>
      <c r="BX230" s="1" t="s">
        <v>46</v>
      </c>
      <c r="BY230" s="1" t="s">
        <v>41</v>
      </c>
      <c r="BZ230" s="6"/>
      <c r="CA230" s="6"/>
      <c r="CB230" s="1" t="s">
        <v>46</v>
      </c>
      <c r="CC230" s="1" t="s">
        <v>48</v>
      </c>
      <c r="CD230" s="6"/>
      <c r="CE230" s="6"/>
      <c r="CF230" s="1" t="s">
        <v>46</v>
      </c>
      <c r="CG230" s="1" t="s">
        <v>48</v>
      </c>
      <c r="CH230" s="6"/>
      <c r="CI230" s="6"/>
      <c r="CJ230" s="1" t="s">
        <v>46</v>
      </c>
      <c r="CK230" s="1" t="s">
        <v>39</v>
      </c>
      <c r="CL230" s="6"/>
      <c r="CM230" s="6"/>
      <c r="CN230" s="1" t="s">
        <v>49</v>
      </c>
      <c r="CO230" s="1" t="s">
        <v>39</v>
      </c>
      <c r="CP230" s="6"/>
      <c r="CQ230" s="6"/>
      <c r="CR230" s="1" t="s">
        <v>50</v>
      </c>
      <c r="CS230" s="1" t="s">
        <v>51</v>
      </c>
      <c r="CT230" s="6"/>
      <c r="CU230" s="6"/>
      <c r="CV230" s="1" t="s">
        <v>50</v>
      </c>
      <c r="CW230" s="1" t="s">
        <v>39</v>
      </c>
      <c r="CX230" s="6"/>
      <c r="CY230" s="6"/>
      <c r="CZ230" s="1" t="s">
        <v>50</v>
      </c>
      <c r="DA230" s="1" t="s">
        <v>39</v>
      </c>
      <c r="DB230" s="6"/>
      <c r="DC230" s="6"/>
      <c r="DD230" s="1" t="s">
        <v>59</v>
      </c>
      <c r="DE230" s="1" t="s">
        <v>60</v>
      </c>
      <c r="DF230" s="6"/>
      <c r="DG230" s="6"/>
      <c r="DH230" s="1" t="s">
        <v>52</v>
      </c>
      <c r="DI230" s="1" t="s">
        <v>53</v>
      </c>
      <c r="DJ230" s="6"/>
      <c r="DK230" s="6"/>
      <c r="DL230" s="1" t="s">
        <v>31</v>
      </c>
      <c r="DM230" s="11"/>
    </row>
    <row r="231" spans="1:117" s="42" customFormat="1" ht="15.75" customHeight="1" x14ac:dyDescent="0.25">
      <c r="A231" s="35">
        <v>230</v>
      </c>
      <c r="B231" s="35">
        <v>2</v>
      </c>
      <c r="C231" s="36" t="s">
        <v>223</v>
      </c>
      <c r="D231" s="37" t="s">
        <v>373</v>
      </c>
      <c r="E231" s="35">
        <v>1312.7719999999999</v>
      </c>
      <c r="F231" s="35">
        <v>16.314</v>
      </c>
      <c r="G231" s="35">
        <v>1265.047</v>
      </c>
      <c r="H231" s="38">
        <v>502.37736000000001</v>
      </c>
      <c r="I231" s="39">
        <f t="shared" si="10"/>
        <v>1767.42436</v>
      </c>
      <c r="J231" s="39">
        <f t="shared" si="9"/>
        <v>29.817</v>
      </c>
      <c r="K231" s="39">
        <f t="shared" si="11"/>
        <v>1737.60736</v>
      </c>
      <c r="L231" s="40" t="s">
        <v>28</v>
      </c>
      <c r="M231" s="40" t="s">
        <v>29</v>
      </c>
      <c r="N231" s="35"/>
      <c r="O231" s="35"/>
      <c r="P231" s="40" t="s">
        <v>30</v>
      </c>
      <c r="Q231" s="40" t="s">
        <v>34</v>
      </c>
      <c r="R231" s="35"/>
      <c r="S231" s="35"/>
      <c r="T231" s="40" t="s">
        <v>30</v>
      </c>
      <c r="U231" s="40" t="s">
        <v>32</v>
      </c>
      <c r="V231" s="35"/>
      <c r="W231" s="35"/>
      <c r="X231" s="35" t="s">
        <v>30</v>
      </c>
      <c r="Y231" s="35" t="s">
        <v>33</v>
      </c>
      <c r="Z231" s="35"/>
      <c r="AA231" s="35"/>
      <c r="AB231" s="40" t="s">
        <v>30</v>
      </c>
      <c r="AC231" s="40" t="s">
        <v>34</v>
      </c>
      <c r="AD231" s="35"/>
      <c r="AE231" s="35"/>
      <c r="AF231" s="40" t="s">
        <v>35</v>
      </c>
      <c r="AG231" s="40" t="s">
        <v>29</v>
      </c>
      <c r="AH231" s="35"/>
      <c r="AI231" s="35"/>
      <c r="AJ231" s="40" t="s">
        <v>36</v>
      </c>
      <c r="AK231" s="40" t="s">
        <v>37</v>
      </c>
      <c r="AL231" s="35"/>
      <c r="AM231" s="35"/>
      <c r="AN231" s="40" t="s">
        <v>38</v>
      </c>
      <c r="AO231" s="40" t="s">
        <v>39</v>
      </c>
      <c r="AP231" s="35"/>
      <c r="AQ231" s="35"/>
      <c r="AR231" s="40" t="s">
        <v>40</v>
      </c>
      <c r="AS231" s="40" t="s">
        <v>41</v>
      </c>
      <c r="AT231" s="35"/>
      <c r="AU231" s="35"/>
      <c r="AV231" s="35"/>
      <c r="AW231" s="35"/>
      <c r="AX231" s="35"/>
      <c r="AY231" s="35"/>
      <c r="AZ231" s="40" t="s">
        <v>42</v>
      </c>
      <c r="BA231" s="40" t="s">
        <v>39</v>
      </c>
      <c r="BB231" s="35"/>
      <c r="BC231" s="35"/>
      <c r="BD231" s="40" t="s">
        <v>42</v>
      </c>
      <c r="BE231" s="40" t="s">
        <v>33</v>
      </c>
      <c r="BF231" s="35"/>
      <c r="BG231" s="35"/>
      <c r="BH231" s="40" t="s">
        <v>42</v>
      </c>
      <c r="BI231" s="40" t="s">
        <v>39</v>
      </c>
      <c r="BJ231" s="35"/>
      <c r="BK231" s="41"/>
      <c r="BL231" s="40" t="s">
        <v>43</v>
      </c>
      <c r="BM231" s="40" t="s">
        <v>44</v>
      </c>
      <c r="BN231" s="35"/>
      <c r="BO231" s="35"/>
      <c r="BP231" s="40" t="s">
        <v>45</v>
      </c>
      <c r="BQ231" s="40" t="s">
        <v>44</v>
      </c>
      <c r="BR231" s="35"/>
      <c r="BS231" s="35"/>
      <c r="BT231" s="40" t="s">
        <v>46</v>
      </c>
      <c r="BU231" s="40" t="s">
        <v>47</v>
      </c>
      <c r="BV231" s="35"/>
      <c r="BW231" s="35"/>
      <c r="BX231" s="40" t="s">
        <v>46</v>
      </c>
      <c r="BY231" s="40" t="s">
        <v>41</v>
      </c>
      <c r="BZ231" s="35"/>
      <c r="CA231" s="35"/>
      <c r="CB231" s="40" t="s">
        <v>46</v>
      </c>
      <c r="CC231" s="40" t="s">
        <v>48</v>
      </c>
      <c r="CD231" s="35"/>
      <c r="CE231" s="35"/>
      <c r="CF231" s="40" t="s">
        <v>46</v>
      </c>
      <c r="CG231" s="40" t="s">
        <v>48</v>
      </c>
      <c r="CH231" s="35">
        <v>5.0000000000000001E-3</v>
      </c>
      <c r="CI231" s="35">
        <v>17.329999999999998</v>
      </c>
      <c r="CJ231" s="40" t="s">
        <v>46</v>
      </c>
      <c r="CK231" s="40" t="s">
        <v>39</v>
      </c>
      <c r="CL231" s="35"/>
      <c r="CM231" s="35"/>
      <c r="CN231" s="40" t="s">
        <v>49</v>
      </c>
      <c r="CO231" s="40" t="s">
        <v>39</v>
      </c>
      <c r="CP231" s="35"/>
      <c r="CQ231" s="35"/>
      <c r="CR231" s="40" t="s">
        <v>50</v>
      </c>
      <c r="CS231" s="40" t="s">
        <v>51</v>
      </c>
      <c r="CT231" s="35"/>
      <c r="CU231" s="35"/>
      <c r="CV231" s="40" t="s">
        <v>50</v>
      </c>
      <c r="CW231" s="40" t="s">
        <v>39</v>
      </c>
      <c r="CX231" s="35">
        <v>13</v>
      </c>
      <c r="CY231" s="35">
        <v>12.487</v>
      </c>
      <c r="CZ231" s="40" t="s">
        <v>50</v>
      </c>
      <c r="DA231" s="40" t="s">
        <v>39</v>
      </c>
      <c r="DB231" s="35"/>
      <c r="DC231" s="35"/>
      <c r="DD231" s="40" t="s">
        <v>59</v>
      </c>
      <c r="DE231" s="40" t="s">
        <v>60</v>
      </c>
      <c r="DF231" s="35"/>
      <c r="DG231" s="35"/>
      <c r="DH231" s="40" t="s">
        <v>52</v>
      </c>
      <c r="DI231" s="40" t="s">
        <v>53</v>
      </c>
      <c r="DJ231" s="35"/>
      <c r="DK231" s="35"/>
      <c r="DL231" s="40" t="s">
        <v>31</v>
      </c>
      <c r="DM231" s="41"/>
    </row>
    <row r="232" spans="1:117" s="42" customFormat="1" ht="15.75" customHeight="1" x14ac:dyDescent="0.25">
      <c r="A232" s="35">
        <v>231</v>
      </c>
      <c r="B232" s="35">
        <v>2</v>
      </c>
      <c r="C232" s="36" t="s">
        <v>224</v>
      </c>
      <c r="D232" s="37" t="s">
        <v>373</v>
      </c>
      <c r="E232" s="35">
        <v>925.73599999999999</v>
      </c>
      <c r="F232" s="35">
        <v>142.172</v>
      </c>
      <c r="G232" s="35">
        <v>728.46900000000005</v>
      </c>
      <c r="H232" s="38">
        <v>358.21848</v>
      </c>
      <c r="I232" s="39">
        <f t="shared" si="10"/>
        <v>1086.6874800000001</v>
      </c>
      <c r="J232" s="39">
        <f t="shared" si="9"/>
        <v>18.057000000000002</v>
      </c>
      <c r="K232" s="39">
        <f t="shared" si="11"/>
        <v>1068.63048</v>
      </c>
      <c r="L232" s="40" t="s">
        <v>28</v>
      </c>
      <c r="M232" s="40" t="s">
        <v>29</v>
      </c>
      <c r="N232" s="35"/>
      <c r="O232" s="35"/>
      <c r="P232" s="40" t="s">
        <v>30</v>
      </c>
      <c r="Q232" s="40" t="s">
        <v>34</v>
      </c>
      <c r="R232" s="35"/>
      <c r="S232" s="35"/>
      <c r="T232" s="40" t="s">
        <v>30</v>
      </c>
      <c r="U232" s="40" t="s">
        <v>32</v>
      </c>
      <c r="V232" s="35"/>
      <c r="W232" s="35"/>
      <c r="X232" s="35" t="s">
        <v>30</v>
      </c>
      <c r="Y232" s="35" t="s">
        <v>33</v>
      </c>
      <c r="Z232" s="35"/>
      <c r="AA232" s="35"/>
      <c r="AB232" s="40" t="s">
        <v>30</v>
      </c>
      <c r="AC232" s="40" t="s">
        <v>34</v>
      </c>
      <c r="AD232" s="35"/>
      <c r="AE232" s="35"/>
      <c r="AF232" s="40" t="s">
        <v>35</v>
      </c>
      <c r="AG232" s="40" t="s">
        <v>29</v>
      </c>
      <c r="AH232" s="35"/>
      <c r="AI232" s="35"/>
      <c r="AJ232" s="40" t="s">
        <v>36</v>
      </c>
      <c r="AK232" s="40" t="s">
        <v>37</v>
      </c>
      <c r="AL232" s="35"/>
      <c r="AM232" s="35"/>
      <c r="AN232" s="40" t="s">
        <v>38</v>
      </c>
      <c r="AO232" s="40" t="s">
        <v>39</v>
      </c>
      <c r="AP232" s="35"/>
      <c r="AQ232" s="35"/>
      <c r="AR232" s="40" t="s">
        <v>40</v>
      </c>
      <c r="AS232" s="40" t="s">
        <v>41</v>
      </c>
      <c r="AT232" s="35"/>
      <c r="AU232" s="35"/>
      <c r="AV232" s="35"/>
      <c r="AW232" s="35"/>
      <c r="AX232" s="35"/>
      <c r="AY232" s="35"/>
      <c r="AZ232" s="40" t="s">
        <v>42</v>
      </c>
      <c r="BA232" s="40" t="s">
        <v>39</v>
      </c>
      <c r="BB232" s="35"/>
      <c r="BC232" s="35"/>
      <c r="BD232" s="40" t="s">
        <v>42</v>
      </c>
      <c r="BE232" s="40" t="s">
        <v>33</v>
      </c>
      <c r="BF232" s="35"/>
      <c r="BG232" s="35"/>
      <c r="BH232" s="40" t="s">
        <v>42</v>
      </c>
      <c r="BI232" s="40" t="s">
        <v>39</v>
      </c>
      <c r="BJ232" s="35"/>
      <c r="BK232" s="41"/>
      <c r="BL232" s="40" t="s">
        <v>43</v>
      </c>
      <c r="BM232" s="40" t="s">
        <v>44</v>
      </c>
      <c r="BN232" s="35"/>
      <c r="BO232" s="35"/>
      <c r="BP232" s="40" t="s">
        <v>45</v>
      </c>
      <c r="BQ232" s="40" t="s">
        <v>44</v>
      </c>
      <c r="BR232" s="35"/>
      <c r="BS232" s="35"/>
      <c r="BT232" s="40" t="s">
        <v>46</v>
      </c>
      <c r="BU232" s="40" t="s">
        <v>47</v>
      </c>
      <c r="BV232" s="35"/>
      <c r="BW232" s="35"/>
      <c r="BX232" s="40" t="s">
        <v>46</v>
      </c>
      <c r="BY232" s="40" t="s">
        <v>41</v>
      </c>
      <c r="BZ232" s="35"/>
      <c r="CA232" s="35"/>
      <c r="CB232" s="40" t="s">
        <v>46</v>
      </c>
      <c r="CC232" s="40" t="s">
        <v>48</v>
      </c>
      <c r="CD232" s="35"/>
      <c r="CE232" s="35"/>
      <c r="CF232" s="40" t="s">
        <v>46</v>
      </c>
      <c r="CG232" s="40" t="s">
        <v>48</v>
      </c>
      <c r="CH232" s="35"/>
      <c r="CI232" s="35"/>
      <c r="CJ232" s="40" t="s">
        <v>46</v>
      </c>
      <c r="CK232" s="40" t="s">
        <v>39</v>
      </c>
      <c r="CL232" s="35"/>
      <c r="CM232" s="35"/>
      <c r="CN232" s="40" t="s">
        <v>49</v>
      </c>
      <c r="CO232" s="40" t="s">
        <v>39</v>
      </c>
      <c r="CP232" s="35"/>
      <c r="CQ232" s="35"/>
      <c r="CR232" s="40" t="s">
        <v>50</v>
      </c>
      <c r="CS232" s="40" t="s">
        <v>51</v>
      </c>
      <c r="CT232" s="35">
        <v>5.7000000000000002E-2</v>
      </c>
      <c r="CU232" s="35">
        <v>9.6769999999999996</v>
      </c>
      <c r="CV232" s="40" t="s">
        <v>50</v>
      </c>
      <c r="CW232" s="40" t="s">
        <v>39</v>
      </c>
      <c r="CX232" s="35">
        <v>14</v>
      </c>
      <c r="CY232" s="35">
        <v>8.3800000000000008</v>
      </c>
      <c r="CZ232" s="40" t="s">
        <v>50</v>
      </c>
      <c r="DA232" s="40" t="s">
        <v>39</v>
      </c>
      <c r="DB232" s="35"/>
      <c r="DC232" s="35"/>
      <c r="DD232" s="40" t="s">
        <v>59</v>
      </c>
      <c r="DE232" s="40" t="s">
        <v>60</v>
      </c>
      <c r="DF232" s="35"/>
      <c r="DG232" s="35"/>
      <c r="DH232" s="40" t="s">
        <v>52</v>
      </c>
      <c r="DI232" s="40" t="s">
        <v>53</v>
      </c>
      <c r="DJ232" s="35"/>
      <c r="DK232" s="35"/>
      <c r="DL232" s="40" t="s">
        <v>31</v>
      </c>
      <c r="DM232" s="41"/>
    </row>
    <row r="233" spans="1:117" s="42" customFormat="1" ht="15.75" customHeight="1" x14ac:dyDescent="0.25">
      <c r="A233" s="35">
        <v>232</v>
      </c>
      <c r="B233" s="35">
        <v>2</v>
      </c>
      <c r="C233" s="36" t="s">
        <v>443</v>
      </c>
      <c r="D233" s="37" t="s">
        <v>373</v>
      </c>
      <c r="E233" s="35">
        <v>94.024000000000001</v>
      </c>
      <c r="F233" s="35">
        <v>2.113</v>
      </c>
      <c r="G233" s="35">
        <v>91.911000000000001</v>
      </c>
      <c r="H233" s="38">
        <v>62.707920000000001</v>
      </c>
      <c r="I233" s="39">
        <f t="shared" si="10"/>
        <v>154.61892</v>
      </c>
      <c r="J233" s="39">
        <f t="shared" si="9"/>
        <v>1.0900000000000001</v>
      </c>
      <c r="K233" s="39">
        <f t="shared" si="11"/>
        <v>153.52892</v>
      </c>
      <c r="L233" s="40" t="s">
        <v>28</v>
      </c>
      <c r="M233" s="40" t="s">
        <v>29</v>
      </c>
      <c r="N233" s="35"/>
      <c r="O233" s="35"/>
      <c r="P233" s="40" t="s">
        <v>30</v>
      </c>
      <c r="Q233" s="40" t="s">
        <v>34</v>
      </c>
      <c r="R233" s="35"/>
      <c r="S233" s="35"/>
      <c r="T233" s="40" t="s">
        <v>30</v>
      </c>
      <c r="U233" s="40" t="s">
        <v>32</v>
      </c>
      <c r="V233" s="35"/>
      <c r="W233" s="35"/>
      <c r="X233" s="35" t="s">
        <v>30</v>
      </c>
      <c r="Y233" s="35" t="s">
        <v>33</v>
      </c>
      <c r="Z233" s="35"/>
      <c r="AA233" s="35"/>
      <c r="AB233" s="40" t="s">
        <v>30</v>
      </c>
      <c r="AC233" s="40" t="s">
        <v>34</v>
      </c>
      <c r="AD233" s="35"/>
      <c r="AE233" s="35"/>
      <c r="AF233" s="40" t="s">
        <v>35</v>
      </c>
      <c r="AG233" s="40" t="s">
        <v>29</v>
      </c>
      <c r="AH233" s="35"/>
      <c r="AI233" s="35"/>
      <c r="AJ233" s="40" t="s">
        <v>36</v>
      </c>
      <c r="AK233" s="40" t="s">
        <v>37</v>
      </c>
      <c r="AL233" s="35"/>
      <c r="AM233" s="35"/>
      <c r="AN233" s="40" t="s">
        <v>38</v>
      </c>
      <c r="AO233" s="40" t="s">
        <v>39</v>
      </c>
      <c r="AP233" s="35"/>
      <c r="AQ233" s="35"/>
      <c r="AR233" s="40" t="s">
        <v>40</v>
      </c>
      <c r="AS233" s="40" t="s">
        <v>41</v>
      </c>
      <c r="AT233" s="35"/>
      <c r="AU233" s="35"/>
      <c r="AV233" s="35"/>
      <c r="AW233" s="35"/>
      <c r="AX233" s="35"/>
      <c r="AY233" s="35"/>
      <c r="AZ233" s="40" t="s">
        <v>42</v>
      </c>
      <c r="BA233" s="40" t="s">
        <v>39</v>
      </c>
      <c r="BB233" s="35"/>
      <c r="BC233" s="35"/>
      <c r="BD233" s="40" t="s">
        <v>42</v>
      </c>
      <c r="BE233" s="40" t="s">
        <v>33</v>
      </c>
      <c r="BF233" s="35"/>
      <c r="BG233" s="35"/>
      <c r="BH233" s="40" t="s">
        <v>42</v>
      </c>
      <c r="BI233" s="40" t="s">
        <v>39</v>
      </c>
      <c r="BJ233" s="35"/>
      <c r="BK233" s="41"/>
      <c r="BL233" s="40" t="s">
        <v>43</v>
      </c>
      <c r="BM233" s="40" t="s">
        <v>44</v>
      </c>
      <c r="BN233" s="35"/>
      <c r="BO233" s="35"/>
      <c r="BP233" s="40" t="s">
        <v>45</v>
      </c>
      <c r="BQ233" s="40" t="s">
        <v>44</v>
      </c>
      <c r="BR233" s="35"/>
      <c r="BS233" s="35"/>
      <c r="BT233" s="40" t="s">
        <v>46</v>
      </c>
      <c r="BU233" s="40" t="s">
        <v>47</v>
      </c>
      <c r="BV233" s="35"/>
      <c r="BW233" s="35"/>
      <c r="BX233" s="40" t="s">
        <v>46</v>
      </c>
      <c r="BY233" s="40" t="s">
        <v>41</v>
      </c>
      <c r="BZ233" s="35"/>
      <c r="CA233" s="35"/>
      <c r="CB233" s="40" t="s">
        <v>46</v>
      </c>
      <c r="CC233" s="40" t="s">
        <v>48</v>
      </c>
      <c r="CD233" s="35"/>
      <c r="CE233" s="35"/>
      <c r="CF233" s="40" t="s">
        <v>46</v>
      </c>
      <c r="CG233" s="40" t="s">
        <v>48</v>
      </c>
      <c r="CH233" s="35"/>
      <c r="CI233" s="35"/>
      <c r="CJ233" s="40" t="s">
        <v>46</v>
      </c>
      <c r="CK233" s="40" t="s">
        <v>39</v>
      </c>
      <c r="CL233" s="35"/>
      <c r="CM233" s="35"/>
      <c r="CN233" s="40" t="s">
        <v>49</v>
      </c>
      <c r="CO233" s="40" t="s">
        <v>39</v>
      </c>
      <c r="CP233" s="35"/>
      <c r="CQ233" s="35"/>
      <c r="CR233" s="40" t="s">
        <v>50</v>
      </c>
      <c r="CS233" s="40" t="s">
        <v>51</v>
      </c>
      <c r="CT233" s="35"/>
      <c r="CU233" s="35"/>
      <c r="CV233" s="40" t="s">
        <v>50</v>
      </c>
      <c r="CW233" s="40" t="s">
        <v>39</v>
      </c>
      <c r="CX233" s="35">
        <v>2</v>
      </c>
      <c r="CY233" s="35">
        <v>1.0900000000000001</v>
      </c>
      <c r="CZ233" s="40" t="s">
        <v>50</v>
      </c>
      <c r="DA233" s="40" t="s">
        <v>39</v>
      </c>
      <c r="DB233" s="35"/>
      <c r="DC233" s="35"/>
      <c r="DD233" s="40" t="s">
        <v>59</v>
      </c>
      <c r="DE233" s="40" t="s">
        <v>60</v>
      </c>
      <c r="DF233" s="35"/>
      <c r="DG233" s="35"/>
      <c r="DH233" s="40" t="s">
        <v>52</v>
      </c>
      <c r="DI233" s="40" t="s">
        <v>53</v>
      </c>
      <c r="DJ233" s="35"/>
      <c r="DK233" s="35"/>
      <c r="DL233" s="40" t="s">
        <v>31</v>
      </c>
      <c r="DM233" s="41"/>
    </row>
    <row r="234" spans="1:117" s="12" customFormat="1" ht="15.75" customHeight="1" x14ac:dyDescent="0.25">
      <c r="A234" s="6">
        <v>233</v>
      </c>
      <c r="B234" s="6">
        <v>2</v>
      </c>
      <c r="C234" s="9" t="s">
        <v>444</v>
      </c>
      <c r="D234" s="8" t="s">
        <v>373</v>
      </c>
      <c r="E234" s="6">
        <v>33.814999999999998</v>
      </c>
      <c r="F234" s="6">
        <v>0</v>
      </c>
      <c r="G234" s="6">
        <v>33.814999999999998</v>
      </c>
      <c r="H234" s="10">
        <v>22.009440000000001</v>
      </c>
      <c r="I234" s="3">
        <f t="shared" si="10"/>
        <v>55.824439999999996</v>
      </c>
      <c r="J234" s="3">
        <f t="shared" si="9"/>
        <v>0</v>
      </c>
      <c r="K234" s="3">
        <f t="shared" si="11"/>
        <v>55.824439999999996</v>
      </c>
      <c r="L234" s="1" t="s">
        <v>28</v>
      </c>
      <c r="M234" s="1" t="s">
        <v>29</v>
      </c>
      <c r="N234" s="6"/>
      <c r="O234" s="6"/>
      <c r="P234" s="1" t="s">
        <v>30</v>
      </c>
      <c r="Q234" s="1" t="s">
        <v>34</v>
      </c>
      <c r="R234" s="6"/>
      <c r="S234" s="6"/>
      <c r="T234" s="1" t="s">
        <v>30</v>
      </c>
      <c r="U234" s="1" t="s">
        <v>32</v>
      </c>
      <c r="V234" s="6"/>
      <c r="W234" s="6"/>
      <c r="X234" s="6" t="s">
        <v>30</v>
      </c>
      <c r="Y234" s="6" t="s">
        <v>33</v>
      </c>
      <c r="Z234" s="6"/>
      <c r="AA234" s="6"/>
      <c r="AB234" s="1" t="s">
        <v>30</v>
      </c>
      <c r="AC234" s="1" t="s">
        <v>34</v>
      </c>
      <c r="AD234" s="6"/>
      <c r="AE234" s="6"/>
      <c r="AF234" s="1" t="s">
        <v>35</v>
      </c>
      <c r="AG234" s="1" t="s">
        <v>29</v>
      </c>
      <c r="AH234" s="6"/>
      <c r="AI234" s="6"/>
      <c r="AJ234" s="1" t="s">
        <v>36</v>
      </c>
      <c r="AK234" s="1" t="s">
        <v>37</v>
      </c>
      <c r="AL234" s="6"/>
      <c r="AM234" s="6"/>
      <c r="AN234" s="1" t="s">
        <v>38</v>
      </c>
      <c r="AO234" s="1" t="s">
        <v>39</v>
      </c>
      <c r="AP234" s="6"/>
      <c r="AQ234" s="6"/>
      <c r="AR234" s="1" t="s">
        <v>40</v>
      </c>
      <c r="AS234" s="1" t="s">
        <v>41</v>
      </c>
      <c r="AT234" s="6"/>
      <c r="AU234" s="6"/>
      <c r="AV234" s="6"/>
      <c r="AW234" s="6"/>
      <c r="AX234" s="6"/>
      <c r="AY234" s="6"/>
      <c r="AZ234" s="1" t="s">
        <v>42</v>
      </c>
      <c r="BA234" s="1" t="s">
        <v>39</v>
      </c>
      <c r="BB234" s="6"/>
      <c r="BC234" s="6"/>
      <c r="BD234" s="1" t="s">
        <v>42</v>
      </c>
      <c r="BE234" s="1" t="s">
        <v>33</v>
      </c>
      <c r="BF234" s="6"/>
      <c r="BG234" s="6"/>
      <c r="BH234" s="1" t="s">
        <v>42</v>
      </c>
      <c r="BI234" s="1" t="s">
        <v>39</v>
      </c>
      <c r="BJ234" s="6"/>
      <c r="BK234" s="11"/>
      <c r="BL234" s="1" t="s">
        <v>43</v>
      </c>
      <c r="BM234" s="1" t="s">
        <v>44</v>
      </c>
      <c r="BN234" s="6"/>
      <c r="BO234" s="6"/>
      <c r="BP234" s="1" t="s">
        <v>45</v>
      </c>
      <c r="BQ234" s="1" t="s">
        <v>44</v>
      </c>
      <c r="BR234" s="6"/>
      <c r="BS234" s="6"/>
      <c r="BT234" s="1" t="s">
        <v>46</v>
      </c>
      <c r="BU234" s="1" t="s">
        <v>47</v>
      </c>
      <c r="BV234" s="6"/>
      <c r="BW234" s="6"/>
      <c r="BX234" s="1" t="s">
        <v>46</v>
      </c>
      <c r="BY234" s="1" t="s">
        <v>41</v>
      </c>
      <c r="BZ234" s="6"/>
      <c r="CA234" s="6"/>
      <c r="CB234" s="1" t="s">
        <v>46</v>
      </c>
      <c r="CC234" s="1" t="s">
        <v>48</v>
      </c>
      <c r="CD234" s="6"/>
      <c r="CE234" s="6"/>
      <c r="CF234" s="1" t="s">
        <v>46</v>
      </c>
      <c r="CG234" s="1" t="s">
        <v>48</v>
      </c>
      <c r="CH234" s="6"/>
      <c r="CI234" s="6"/>
      <c r="CJ234" s="1" t="s">
        <v>46</v>
      </c>
      <c r="CK234" s="1" t="s">
        <v>39</v>
      </c>
      <c r="CL234" s="6"/>
      <c r="CM234" s="6"/>
      <c r="CN234" s="1" t="s">
        <v>49</v>
      </c>
      <c r="CO234" s="1" t="s">
        <v>39</v>
      </c>
      <c r="CP234" s="6"/>
      <c r="CQ234" s="6"/>
      <c r="CR234" s="1" t="s">
        <v>50</v>
      </c>
      <c r="CS234" s="1" t="s">
        <v>51</v>
      </c>
      <c r="CT234" s="6"/>
      <c r="CU234" s="6"/>
      <c r="CV234" s="1" t="s">
        <v>50</v>
      </c>
      <c r="CW234" s="1" t="s">
        <v>39</v>
      </c>
      <c r="CX234" s="6"/>
      <c r="CY234" s="6"/>
      <c r="CZ234" s="1" t="s">
        <v>50</v>
      </c>
      <c r="DA234" s="1" t="s">
        <v>39</v>
      </c>
      <c r="DB234" s="6"/>
      <c r="DC234" s="6"/>
      <c r="DD234" s="1" t="s">
        <v>59</v>
      </c>
      <c r="DE234" s="1" t="s">
        <v>60</v>
      </c>
      <c r="DF234" s="6"/>
      <c r="DG234" s="6"/>
      <c r="DH234" s="1" t="s">
        <v>52</v>
      </c>
      <c r="DI234" s="1" t="s">
        <v>53</v>
      </c>
      <c r="DJ234" s="6"/>
      <c r="DK234" s="6"/>
      <c r="DL234" s="1" t="s">
        <v>31</v>
      </c>
      <c r="DM234" s="11"/>
    </row>
    <row r="235" spans="1:117" s="42" customFormat="1" ht="15.75" customHeight="1" x14ac:dyDescent="0.25">
      <c r="A235" s="35">
        <v>234</v>
      </c>
      <c r="B235" s="35">
        <v>2</v>
      </c>
      <c r="C235" s="36" t="s">
        <v>225</v>
      </c>
      <c r="D235" s="37" t="s">
        <v>373</v>
      </c>
      <c r="E235" s="35">
        <v>-344.03300000000002</v>
      </c>
      <c r="F235" s="35">
        <v>509.827</v>
      </c>
      <c r="G235" s="35">
        <v>-863.45100000000002</v>
      </c>
      <c r="H235" s="38">
        <v>217.96644000000001</v>
      </c>
      <c r="I235" s="39">
        <f t="shared" si="10"/>
        <v>-645.48455999999999</v>
      </c>
      <c r="J235" s="39">
        <f t="shared" si="9"/>
        <v>3.8050000000000002</v>
      </c>
      <c r="K235" s="39">
        <f t="shared" si="11"/>
        <v>-649.28955999999994</v>
      </c>
      <c r="L235" s="40" t="s">
        <v>28</v>
      </c>
      <c r="M235" s="40" t="s">
        <v>29</v>
      </c>
      <c r="N235" s="35"/>
      <c r="O235" s="35"/>
      <c r="P235" s="40" t="s">
        <v>30</v>
      </c>
      <c r="Q235" s="40" t="s">
        <v>34</v>
      </c>
      <c r="R235" s="35"/>
      <c r="S235" s="35"/>
      <c r="T235" s="40" t="s">
        <v>30</v>
      </c>
      <c r="U235" s="40" t="s">
        <v>32</v>
      </c>
      <c r="V235" s="35"/>
      <c r="W235" s="35"/>
      <c r="X235" s="35" t="s">
        <v>30</v>
      </c>
      <c r="Y235" s="35" t="s">
        <v>33</v>
      </c>
      <c r="Z235" s="35"/>
      <c r="AA235" s="35"/>
      <c r="AB235" s="40" t="s">
        <v>30</v>
      </c>
      <c r="AC235" s="40" t="s">
        <v>34</v>
      </c>
      <c r="AD235" s="35"/>
      <c r="AE235" s="35"/>
      <c r="AF235" s="40" t="s">
        <v>35</v>
      </c>
      <c r="AG235" s="40" t="s">
        <v>29</v>
      </c>
      <c r="AH235" s="35"/>
      <c r="AI235" s="35"/>
      <c r="AJ235" s="40" t="s">
        <v>36</v>
      </c>
      <c r="AK235" s="40" t="s">
        <v>37</v>
      </c>
      <c r="AL235" s="35"/>
      <c r="AM235" s="35"/>
      <c r="AN235" s="40" t="s">
        <v>38</v>
      </c>
      <c r="AO235" s="40" t="s">
        <v>39</v>
      </c>
      <c r="AP235" s="35"/>
      <c r="AQ235" s="35"/>
      <c r="AR235" s="40" t="s">
        <v>40</v>
      </c>
      <c r="AS235" s="40" t="s">
        <v>41</v>
      </c>
      <c r="AT235" s="35"/>
      <c r="AU235" s="35"/>
      <c r="AV235" s="35"/>
      <c r="AW235" s="35"/>
      <c r="AX235" s="35"/>
      <c r="AY235" s="35"/>
      <c r="AZ235" s="40" t="s">
        <v>42</v>
      </c>
      <c r="BA235" s="40" t="s">
        <v>39</v>
      </c>
      <c r="BB235" s="35"/>
      <c r="BC235" s="35"/>
      <c r="BD235" s="40" t="s">
        <v>42</v>
      </c>
      <c r="BE235" s="40" t="s">
        <v>33</v>
      </c>
      <c r="BF235" s="35"/>
      <c r="BG235" s="35"/>
      <c r="BH235" s="40" t="s">
        <v>42</v>
      </c>
      <c r="BI235" s="40" t="s">
        <v>39</v>
      </c>
      <c r="BJ235" s="35"/>
      <c r="BK235" s="41"/>
      <c r="BL235" s="40" t="s">
        <v>43</v>
      </c>
      <c r="BM235" s="40" t="s">
        <v>44</v>
      </c>
      <c r="BN235" s="35"/>
      <c r="BO235" s="35"/>
      <c r="BP235" s="40" t="s">
        <v>45</v>
      </c>
      <c r="BQ235" s="40" t="s">
        <v>44</v>
      </c>
      <c r="BR235" s="35"/>
      <c r="BS235" s="35"/>
      <c r="BT235" s="40" t="s">
        <v>46</v>
      </c>
      <c r="BU235" s="40" t="s">
        <v>47</v>
      </c>
      <c r="BV235" s="35"/>
      <c r="BW235" s="35"/>
      <c r="BX235" s="40" t="s">
        <v>46</v>
      </c>
      <c r="BY235" s="40" t="s">
        <v>41</v>
      </c>
      <c r="BZ235" s="35"/>
      <c r="CA235" s="35"/>
      <c r="CB235" s="40" t="s">
        <v>46</v>
      </c>
      <c r="CC235" s="40" t="s">
        <v>48</v>
      </c>
      <c r="CD235" s="35"/>
      <c r="CE235" s="35"/>
      <c r="CF235" s="40" t="s">
        <v>46</v>
      </c>
      <c r="CG235" s="40" t="s">
        <v>48</v>
      </c>
      <c r="CH235" s="35"/>
      <c r="CI235" s="35"/>
      <c r="CJ235" s="40" t="s">
        <v>46</v>
      </c>
      <c r="CK235" s="40" t="s">
        <v>39</v>
      </c>
      <c r="CL235" s="35"/>
      <c r="CM235" s="35"/>
      <c r="CN235" s="40" t="s">
        <v>49</v>
      </c>
      <c r="CO235" s="40" t="s">
        <v>39</v>
      </c>
      <c r="CP235" s="35"/>
      <c r="CQ235" s="35"/>
      <c r="CR235" s="40" t="s">
        <v>50</v>
      </c>
      <c r="CS235" s="40" t="s">
        <v>51</v>
      </c>
      <c r="CT235" s="35">
        <v>1.4999999999999999E-2</v>
      </c>
      <c r="CU235" s="35">
        <v>2.5470000000000002</v>
      </c>
      <c r="CV235" s="40" t="s">
        <v>50</v>
      </c>
      <c r="CW235" s="40" t="s">
        <v>39</v>
      </c>
      <c r="CX235" s="35">
        <v>3</v>
      </c>
      <c r="CY235" s="35">
        <v>1.258</v>
      </c>
      <c r="CZ235" s="40" t="s">
        <v>50</v>
      </c>
      <c r="DA235" s="40" t="s">
        <v>39</v>
      </c>
      <c r="DB235" s="35"/>
      <c r="DC235" s="35"/>
      <c r="DD235" s="40" t="s">
        <v>59</v>
      </c>
      <c r="DE235" s="40" t="s">
        <v>60</v>
      </c>
      <c r="DF235" s="35"/>
      <c r="DG235" s="35"/>
      <c r="DH235" s="40" t="s">
        <v>52</v>
      </c>
      <c r="DI235" s="40" t="s">
        <v>53</v>
      </c>
      <c r="DJ235" s="35"/>
      <c r="DK235" s="35"/>
      <c r="DL235" s="40" t="s">
        <v>31</v>
      </c>
      <c r="DM235" s="41"/>
    </row>
    <row r="236" spans="1:117" s="12" customFormat="1" ht="15.75" customHeight="1" x14ac:dyDescent="0.25">
      <c r="A236" s="6">
        <v>235</v>
      </c>
      <c r="B236" s="6">
        <v>2</v>
      </c>
      <c r="C236" s="9" t="s">
        <v>226</v>
      </c>
      <c r="D236" s="8" t="s">
        <v>373</v>
      </c>
      <c r="E236" s="6">
        <v>-97.325999999999993</v>
      </c>
      <c r="F236" s="6">
        <v>3.8719999999999999</v>
      </c>
      <c r="G236" s="6">
        <v>-101.19799999999999</v>
      </c>
      <c r="H236" s="10">
        <v>24.35352</v>
      </c>
      <c r="I236" s="3">
        <f t="shared" si="10"/>
        <v>-76.84447999999999</v>
      </c>
      <c r="J236" s="3">
        <f t="shared" si="9"/>
        <v>0</v>
      </c>
      <c r="K236" s="3">
        <f t="shared" si="11"/>
        <v>-76.84447999999999</v>
      </c>
      <c r="L236" s="1" t="s">
        <v>28</v>
      </c>
      <c r="M236" s="1" t="s">
        <v>29</v>
      </c>
      <c r="N236" s="6"/>
      <c r="O236" s="6"/>
      <c r="P236" s="1" t="s">
        <v>30</v>
      </c>
      <c r="Q236" s="1" t="s">
        <v>34</v>
      </c>
      <c r="R236" s="6"/>
      <c r="S236" s="6"/>
      <c r="T236" s="1" t="s">
        <v>30</v>
      </c>
      <c r="U236" s="1" t="s">
        <v>32</v>
      </c>
      <c r="V236" s="6"/>
      <c r="W236" s="6"/>
      <c r="X236" s="6" t="s">
        <v>30</v>
      </c>
      <c r="Y236" s="6" t="s">
        <v>33</v>
      </c>
      <c r="Z236" s="6"/>
      <c r="AA236" s="6"/>
      <c r="AB236" s="1" t="s">
        <v>30</v>
      </c>
      <c r="AC236" s="1" t="s">
        <v>34</v>
      </c>
      <c r="AD236" s="6"/>
      <c r="AE236" s="6"/>
      <c r="AF236" s="1" t="s">
        <v>35</v>
      </c>
      <c r="AG236" s="1" t="s">
        <v>29</v>
      </c>
      <c r="AH236" s="6"/>
      <c r="AI236" s="6"/>
      <c r="AJ236" s="1" t="s">
        <v>36</v>
      </c>
      <c r="AK236" s="1" t="s">
        <v>37</v>
      </c>
      <c r="AL236" s="6"/>
      <c r="AM236" s="6"/>
      <c r="AN236" s="1" t="s">
        <v>38</v>
      </c>
      <c r="AO236" s="1" t="s">
        <v>39</v>
      </c>
      <c r="AP236" s="6"/>
      <c r="AQ236" s="6"/>
      <c r="AR236" s="1" t="s">
        <v>40</v>
      </c>
      <c r="AS236" s="1" t="s">
        <v>41</v>
      </c>
      <c r="AT236" s="6"/>
      <c r="AU236" s="6"/>
      <c r="AV236" s="6"/>
      <c r="AW236" s="6"/>
      <c r="AX236" s="6"/>
      <c r="AY236" s="6"/>
      <c r="AZ236" s="1" t="s">
        <v>42</v>
      </c>
      <c r="BA236" s="1" t="s">
        <v>39</v>
      </c>
      <c r="BB236" s="6"/>
      <c r="BC236" s="6"/>
      <c r="BD236" s="1" t="s">
        <v>42</v>
      </c>
      <c r="BE236" s="1" t="s">
        <v>33</v>
      </c>
      <c r="BF236" s="6"/>
      <c r="BG236" s="6"/>
      <c r="BH236" s="1" t="s">
        <v>42</v>
      </c>
      <c r="BI236" s="1" t="s">
        <v>39</v>
      </c>
      <c r="BJ236" s="6"/>
      <c r="BK236" s="11"/>
      <c r="BL236" s="1" t="s">
        <v>43</v>
      </c>
      <c r="BM236" s="1" t="s">
        <v>44</v>
      </c>
      <c r="BN236" s="6"/>
      <c r="BO236" s="6"/>
      <c r="BP236" s="1" t="s">
        <v>45</v>
      </c>
      <c r="BQ236" s="1" t="s">
        <v>44</v>
      </c>
      <c r="BR236" s="6"/>
      <c r="BS236" s="6"/>
      <c r="BT236" s="1" t="s">
        <v>46</v>
      </c>
      <c r="BU236" s="1" t="s">
        <v>47</v>
      </c>
      <c r="BV236" s="6"/>
      <c r="BW236" s="6"/>
      <c r="BX236" s="1" t="s">
        <v>46</v>
      </c>
      <c r="BY236" s="1" t="s">
        <v>41</v>
      </c>
      <c r="BZ236" s="6"/>
      <c r="CA236" s="6"/>
      <c r="CB236" s="1" t="s">
        <v>46</v>
      </c>
      <c r="CC236" s="1" t="s">
        <v>48</v>
      </c>
      <c r="CD236" s="6"/>
      <c r="CE236" s="6"/>
      <c r="CF236" s="1" t="s">
        <v>46</v>
      </c>
      <c r="CG236" s="1" t="s">
        <v>48</v>
      </c>
      <c r="CH236" s="6"/>
      <c r="CI236" s="6"/>
      <c r="CJ236" s="1" t="s">
        <v>46</v>
      </c>
      <c r="CK236" s="1" t="s">
        <v>39</v>
      </c>
      <c r="CL236" s="6"/>
      <c r="CM236" s="6"/>
      <c r="CN236" s="1" t="s">
        <v>49</v>
      </c>
      <c r="CO236" s="1" t="s">
        <v>39</v>
      </c>
      <c r="CP236" s="6"/>
      <c r="CQ236" s="6"/>
      <c r="CR236" s="1" t="s">
        <v>50</v>
      </c>
      <c r="CS236" s="1" t="s">
        <v>51</v>
      </c>
      <c r="CT236" s="6"/>
      <c r="CU236" s="6"/>
      <c r="CV236" s="1" t="s">
        <v>50</v>
      </c>
      <c r="CW236" s="1" t="s">
        <v>39</v>
      </c>
      <c r="CX236" s="6"/>
      <c r="CY236" s="6"/>
      <c r="CZ236" s="1" t="s">
        <v>50</v>
      </c>
      <c r="DA236" s="1" t="s">
        <v>39</v>
      </c>
      <c r="DB236" s="6"/>
      <c r="DC236" s="6"/>
      <c r="DD236" s="1" t="s">
        <v>59</v>
      </c>
      <c r="DE236" s="1" t="s">
        <v>60</v>
      </c>
      <c r="DF236" s="6"/>
      <c r="DG236" s="6"/>
      <c r="DH236" s="1" t="s">
        <v>52</v>
      </c>
      <c r="DI236" s="1" t="s">
        <v>53</v>
      </c>
      <c r="DJ236" s="6"/>
      <c r="DK236" s="6"/>
      <c r="DL236" s="1" t="s">
        <v>31</v>
      </c>
      <c r="DM236" s="11"/>
    </row>
    <row r="237" spans="1:117" s="42" customFormat="1" ht="15.75" customHeight="1" x14ac:dyDescent="0.25">
      <c r="A237" s="35">
        <v>236</v>
      </c>
      <c r="B237" s="35">
        <v>2</v>
      </c>
      <c r="C237" s="36" t="s">
        <v>227</v>
      </c>
      <c r="D237" s="37" t="s">
        <v>373</v>
      </c>
      <c r="E237" s="35">
        <v>307.637</v>
      </c>
      <c r="F237" s="35">
        <v>11.807</v>
      </c>
      <c r="G237" s="35">
        <v>45.442</v>
      </c>
      <c r="H237" s="38">
        <v>152.77727999999999</v>
      </c>
      <c r="I237" s="39">
        <f t="shared" si="10"/>
        <v>198.21928</v>
      </c>
      <c r="J237" s="39">
        <f t="shared" si="9"/>
        <v>1.1879999999999999</v>
      </c>
      <c r="K237" s="39">
        <f t="shared" si="11"/>
        <v>197.03128000000001</v>
      </c>
      <c r="L237" s="40" t="s">
        <v>28</v>
      </c>
      <c r="M237" s="40" t="s">
        <v>29</v>
      </c>
      <c r="N237" s="35"/>
      <c r="O237" s="35"/>
      <c r="P237" s="40" t="s">
        <v>30</v>
      </c>
      <c r="Q237" s="40" t="s">
        <v>34</v>
      </c>
      <c r="R237" s="35"/>
      <c r="S237" s="35"/>
      <c r="T237" s="40" t="s">
        <v>30</v>
      </c>
      <c r="U237" s="40" t="s">
        <v>32</v>
      </c>
      <c r="V237" s="35"/>
      <c r="W237" s="35"/>
      <c r="X237" s="35" t="s">
        <v>30</v>
      </c>
      <c r="Y237" s="35" t="s">
        <v>33</v>
      </c>
      <c r="Z237" s="35"/>
      <c r="AA237" s="35"/>
      <c r="AB237" s="40" t="s">
        <v>30</v>
      </c>
      <c r="AC237" s="40" t="s">
        <v>34</v>
      </c>
      <c r="AD237" s="35"/>
      <c r="AE237" s="35"/>
      <c r="AF237" s="40" t="s">
        <v>35</v>
      </c>
      <c r="AG237" s="40" t="s">
        <v>29</v>
      </c>
      <c r="AH237" s="35"/>
      <c r="AI237" s="35"/>
      <c r="AJ237" s="40" t="s">
        <v>36</v>
      </c>
      <c r="AK237" s="40" t="s">
        <v>37</v>
      </c>
      <c r="AL237" s="35"/>
      <c r="AM237" s="35"/>
      <c r="AN237" s="40" t="s">
        <v>38</v>
      </c>
      <c r="AO237" s="40" t="s">
        <v>39</v>
      </c>
      <c r="AP237" s="35"/>
      <c r="AQ237" s="35"/>
      <c r="AR237" s="40" t="s">
        <v>40</v>
      </c>
      <c r="AS237" s="40" t="s">
        <v>41</v>
      </c>
      <c r="AT237" s="35"/>
      <c r="AU237" s="35"/>
      <c r="AV237" s="35"/>
      <c r="AW237" s="35"/>
      <c r="AX237" s="35"/>
      <c r="AY237" s="35"/>
      <c r="AZ237" s="40" t="s">
        <v>42</v>
      </c>
      <c r="BA237" s="40" t="s">
        <v>39</v>
      </c>
      <c r="BB237" s="35"/>
      <c r="BC237" s="35"/>
      <c r="BD237" s="40" t="s">
        <v>42</v>
      </c>
      <c r="BE237" s="40" t="s">
        <v>33</v>
      </c>
      <c r="BF237" s="35"/>
      <c r="BG237" s="35"/>
      <c r="BH237" s="40" t="s">
        <v>42</v>
      </c>
      <c r="BI237" s="40" t="s">
        <v>39</v>
      </c>
      <c r="BJ237" s="35"/>
      <c r="BK237" s="41"/>
      <c r="BL237" s="40" t="s">
        <v>43</v>
      </c>
      <c r="BM237" s="40" t="s">
        <v>44</v>
      </c>
      <c r="BN237" s="35"/>
      <c r="BO237" s="35"/>
      <c r="BP237" s="40" t="s">
        <v>45</v>
      </c>
      <c r="BQ237" s="40" t="s">
        <v>44</v>
      </c>
      <c r="BR237" s="35"/>
      <c r="BS237" s="35"/>
      <c r="BT237" s="40" t="s">
        <v>46</v>
      </c>
      <c r="BU237" s="40" t="s">
        <v>47</v>
      </c>
      <c r="BV237" s="35"/>
      <c r="BW237" s="35"/>
      <c r="BX237" s="40" t="s">
        <v>46</v>
      </c>
      <c r="BY237" s="40" t="s">
        <v>41</v>
      </c>
      <c r="BZ237" s="35"/>
      <c r="CA237" s="35"/>
      <c r="CB237" s="40" t="s">
        <v>46</v>
      </c>
      <c r="CC237" s="40" t="s">
        <v>48</v>
      </c>
      <c r="CD237" s="35"/>
      <c r="CE237" s="35"/>
      <c r="CF237" s="40" t="s">
        <v>46</v>
      </c>
      <c r="CG237" s="40" t="s">
        <v>48</v>
      </c>
      <c r="CH237" s="35"/>
      <c r="CI237" s="35"/>
      <c r="CJ237" s="40" t="s">
        <v>46</v>
      </c>
      <c r="CK237" s="40" t="s">
        <v>39</v>
      </c>
      <c r="CL237" s="35"/>
      <c r="CM237" s="35"/>
      <c r="CN237" s="40" t="s">
        <v>49</v>
      </c>
      <c r="CO237" s="40" t="s">
        <v>39</v>
      </c>
      <c r="CP237" s="35"/>
      <c r="CQ237" s="35"/>
      <c r="CR237" s="40" t="s">
        <v>50</v>
      </c>
      <c r="CS237" s="40" t="s">
        <v>51</v>
      </c>
      <c r="CT237" s="35">
        <v>7.0000000000000001E-3</v>
      </c>
      <c r="CU237" s="35">
        <v>1.1879999999999999</v>
      </c>
      <c r="CV237" s="40" t="s">
        <v>50</v>
      </c>
      <c r="CW237" s="40" t="s">
        <v>39</v>
      </c>
      <c r="CX237" s="35"/>
      <c r="CY237" s="35"/>
      <c r="CZ237" s="40" t="s">
        <v>50</v>
      </c>
      <c r="DA237" s="40" t="s">
        <v>39</v>
      </c>
      <c r="DB237" s="35"/>
      <c r="DC237" s="35"/>
      <c r="DD237" s="40" t="s">
        <v>59</v>
      </c>
      <c r="DE237" s="40" t="s">
        <v>60</v>
      </c>
      <c r="DF237" s="35"/>
      <c r="DG237" s="35"/>
      <c r="DH237" s="40" t="s">
        <v>52</v>
      </c>
      <c r="DI237" s="40" t="s">
        <v>53</v>
      </c>
      <c r="DJ237" s="35"/>
      <c r="DK237" s="35"/>
      <c r="DL237" s="40" t="s">
        <v>31</v>
      </c>
      <c r="DM237" s="41"/>
    </row>
    <row r="238" spans="1:117" s="42" customFormat="1" ht="15.75" customHeight="1" x14ac:dyDescent="0.25">
      <c r="A238" s="35">
        <v>237</v>
      </c>
      <c r="B238" s="35">
        <v>2</v>
      </c>
      <c r="C238" s="36" t="s">
        <v>228</v>
      </c>
      <c r="D238" s="37" t="s">
        <v>373</v>
      </c>
      <c r="E238" s="35">
        <v>442.65600000000001</v>
      </c>
      <c r="F238" s="35">
        <v>69.966999999999999</v>
      </c>
      <c r="G238" s="35">
        <v>371.31799999999998</v>
      </c>
      <c r="H238" s="38">
        <v>223.57295999999999</v>
      </c>
      <c r="I238" s="39">
        <f t="shared" si="10"/>
        <v>594.89095999999995</v>
      </c>
      <c r="J238" s="39">
        <f t="shared" si="9"/>
        <v>33.448</v>
      </c>
      <c r="K238" s="39">
        <f t="shared" si="11"/>
        <v>561.44295999999997</v>
      </c>
      <c r="L238" s="40" t="s">
        <v>28</v>
      </c>
      <c r="M238" s="40" t="s">
        <v>29</v>
      </c>
      <c r="N238" s="35"/>
      <c r="O238" s="35"/>
      <c r="P238" s="40" t="s">
        <v>30</v>
      </c>
      <c r="Q238" s="40" t="s">
        <v>34</v>
      </c>
      <c r="R238" s="35"/>
      <c r="S238" s="35"/>
      <c r="T238" s="40" t="s">
        <v>30</v>
      </c>
      <c r="U238" s="40" t="s">
        <v>32</v>
      </c>
      <c r="V238" s="35"/>
      <c r="W238" s="35"/>
      <c r="X238" s="35" t="s">
        <v>30</v>
      </c>
      <c r="Y238" s="35" t="s">
        <v>33</v>
      </c>
      <c r="Z238" s="35"/>
      <c r="AA238" s="35"/>
      <c r="AB238" s="40" t="s">
        <v>30</v>
      </c>
      <c r="AC238" s="40" t="s">
        <v>34</v>
      </c>
      <c r="AD238" s="35"/>
      <c r="AE238" s="35"/>
      <c r="AF238" s="40" t="s">
        <v>35</v>
      </c>
      <c r="AG238" s="40" t="s">
        <v>29</v>
      </c>
      <c r="AH238" s="35"/>
      <c r="AI238" s="35"/>
      <c r="AJ238" s="40" t="s">
        <v>36</v>
      </c>
      <c r="AK238" s="40" t="s">
        <v>37</v>
      </c>
      <c r="AL238" s="35"/>
      <c r="AM238" s="35"/>
      <c r="AN238" s="40" t="s">
        <v>38</v>
      </c>
      <c r="AO238" s="40" t="s">
        <v>39</v>
      </c>
      <c r="AP238" s="35"/>
      <c r="AQ238" s="35"/>
      <c r="AR238" s="40" t="s">
        <v>40</v>
      </c>
      <c r="AS238" s="40" t="s">
        <v>41</v>
      </c>
      <c r="AT238" s="35"/>
      <c r="AU238" s="35"/>
      <c r="AV238" s="35"/>
      <c r="AW238" s="35"/>
      <c r="AX238" s="35"/>
      <c r="AY238" s="35"/>
      <c r="AZ238" s="40" t="s">
        <v>42</v>
      </c>
      <c r="BA238" s="40" t="s">
        <v>39</v>
      </c>
      <c r="BB238" s="35"/>
      <c r="BC238" s="35"/>
      <c r="BD238" s="40" t="s">
        <v>42</v>
      </c>
      <c r="BE238" s="40" t="s">
        <v>33</v>
      </c>
      <c r="BF238" s="35"/>
      <c r="BG238" s="35"/>
      <c r="BH238" s="40" t="s">
        <v>42</v>
      </c>
      <c r="BI238" s="40" t="s">
        <v>39</v>
      </c>
      <c r="BJ238" s="35"/>
      <c r="BK238" s="41"/>
      <c r="BL238" s="40" t="s">
        <v>43</v>
      </c>
      <c r="BM238" s="40" t="s">
        <v>44</v>
      </c>
      <c r="BN238" s="35"/>
      <c r="BO238" s="35"/>
      <c r="BP238" s="40" t="s">
        <v>45</v>
      </c>
      <c r="BQ238" s="40" t="s">
        <v>44</v>
      </c>
      <c r="BR238" s="35"/>
      <c r="BS238" s="35"/>
      <c r="BT238" s="40" t="s">
        <v>46</v>
      </c>
      <c r="BU238" s="40" t="s">
        <v>47</v>
      </c>
      <c r="BV238" s="35"/>
      <c r="BW238" s="35"/>
      <c r="BX238" s="40" t="s">
        <v>46</v>
      </c>
      <c r="BY238" s="40" t="s">
        <v>41</v>
      </c>
      <c r="BZ238" s="35"/>
      <c r="CA238" s="35"/>
      <c r="CB238" s="40" t="s">
        <v>46</v>
      </c>
      <c r="CC238" s="40" t="s">
        <v>48</v>
      </c>
      <c r="CD238" s="35"/>
      <c r="CE238" s="35"/>
      <c r="CF238" s="40" t="s">
        <v>46</v>
      </c>
      <c r="CG238" s="40" t="s">
        <v>48</v>
      </c>
      <c r="CH238" s="35"/>
      <c r="CI238" s="35"/>
      <c r="CJ238" s="40" t="s">
        <v>46</v>
      </c>
      <c r="CK238" s="40" t="s">
        <v>39</v>
      </c>
      <c r="CL238" s="35"/>
      <c r="CM238" s="35"/>
      <c r="CN238" s="40" t="s">
        <v>49</v>
      </c>
      <c r="CO238" s="40" t="s">
        <v>39</v>
      </c>
      <c r="CP238" s="35"/>
      <c r="CQ238" s="35"/>
      <c r="CR238" s="40" t="s">
        <v>50</v>
      </c>
      <c r="CS238" s="40" t="s">
        <v>51</v>
      </c>
      <c r="CT238" s="35">
        <v>0.01</v>
      </c>
      <c r="CU238" s="35">
        <v>1.698</v>
      </c>
      <c r="CV238" s="40" t="s">
        <v>50</v>
      </c>
      <c r="CW238" s="40" t="s">
        <v>39</v>
      </c>
      <c r="CX238" s="35">
        <v>19</v>
      </c>
      <c r="CY238" s="35">
        <v>14.522</v>
      </c>
      <c r="CZ238" s="40" t="s">
        <v>50</v>
      </c>
      <c r="DA238" s="40" t="s">
        <v>39</v>
      </c>
      <c r="DB238" s="35">
        <v>6</v>
      </c>
      <c r="DC238" s="35">
        <v>17.228000000000002</v>
      </c>
      <c r="DD238" s="40" t="s">
        <v>59</v>
      </c>
      <c r="DE238" s="40" t="s">
        <v>60</v>
      </c>
      <c r="DF238" s="35"/>
      <c r="DG238" s="35"/>
      <c r="DH238" s="40" t="s">
        <v>52</v>
      </c>
      <c r="DI238" s="40" t="s">
        <v>53</v>
      </c>
      <c r="DJ238" s="35"/>
      <c r="DK238" s="35"/>
      <c r="DL238" s="40" t="s">
        <v>31</v>
      </c>
      <c r="DM238" s="41"/>
    </row>
    <row r="239" spans="1:117" s="42" customFormat="1" ht="15.75" customHeight="1" x14ac:dyDescent="0.25">
      <c r="A239" s="35">
        <v>238</v>
      </c>
      <c r="B239" s="35">
        <v>2</v>
      </c>
      <c r="C239" s="36" t="s">
        <v>229</v>
      </c>
      <c r="D239" s="37" t="s">
        <v>373</v>
      </c>
      <c r="E239" s="35">
        <v>577.05899999999997</v>
      </c>
      <c r="F239" s="35">
        <v>256.84399999999999</v>
      </c>
      <c r="G239" s="35">
        <v>123.672</v>
      </c>
      <c r="H239" s="38">
        <v>473.32283999999999</v>
      </c>
      <c r="I239" s="39">
        <f t="shared" si="10"/>
        <v>596.99483999999995</v>
      </c>
      <c r="J239" s="39">
        <f t="shared" si="9"/>
        <v>8.5459999999999994</v>
      </c>
      <c r="K239" s="39">
        <f t="shared" si="11"/>
        <v>588.4488399999999</v>
      </c>
      <c r="L239" s="40" t="s">
        <v>28</v>
      </c>
      <c r="M239" s="40" t="s">
        <v>29</v>
      </c>
      <c r="N239" s="35"/>
      <c r="O239" s="35"/>
      <c r="P239" s="40" t="s">
        <v>30</v>
      </c>
      <c r="Q239" s="40" t="s">
        <v>34</v>
      </c>
      <c r="R239" s="35"/>
      <c r="S239" s="35"/>
      <c r="T239" s="40" t="s">
        <v>30</v>
      </c>
      <c r="U239" s="40" t="s">
        <v>32</v>
      </c>
      <c r="V239" s="35"/>
      <c r="W239" s="35"/>
      <c r="X239" s="35" t="s">
        <v>30</v>
      </c>
      <c r="Y239" s="35" t="s">
        <v>33</v>
      </c>
      <c r="Z239" s="35"/>
      <c r="AA239" s="35"/>
      <c r="AB239" s="40" t="s">
        <v>30</v>
      </c>
      <c r="AC239" s="40" t="s">
        <v>34</v>
      </c>
      <c r="AD239" s="35"/>
      <c r="AE239" s="35"/>
      <c r="AF239" s="40" t="s">
        <v>35</v>
      </c>
      <c r="AG239" s="40" t="s">
        <v>29</v>
      </c>
      <c r="AH239" s="35"/>
      <c r="AI239" s="35"/>
      <c r="AJ239" s="40" t="s">
        <v>36</v>
      </c>
      <c r="AK239" s="40" t="s">
        <v>37</v>
      </c>
      <c r="AL239" s="35"/>
      <c r="AM239" s="35"/>
      <c r="AN239" s="40" t="s">
        <v>38</v>
      </c>
      <c r="AO239" s="40" t="s">
        <v>39</v>
      </c>
      <c r="AP239" s="35"/>
      <c r="AQ239" s="35"/>
      <c r="AR239" s="40" t="s">
        <v>40</v>
      </c>
      <c r="AS239" s="40" t="s">
        <v>41</v>
      </c>
      <c r="AT239" s="35"/>
      <c r="AU239" s="35"/>
      <c r="AV239" s="35"/>
      <c r="AW239" s="35"/>
      <c r="AX239" s="35"/>
      <c r="AY239" s="35"/>
      <c r="AZ239" s="40" t="s">
        <v>42</v>
      </c>
      <c r="BA239" s="40" t="s">
        <v>39</v>
      </c>
      <c r="BB239" s="35"/>
      <c r="BC239" s="35"/>
      <c r="BD239" s="40" t="s">
        <v>42</v>
      </c>
      <c r="BE239" s="40" t="s">
        <v>33</v>
      </c>
      <c r="BF239" s="35"/>
      <c r="BG239" s="35"/>
      <c r="BH239" s="40" t="s">
        <v>42</v>
      </c>
      <c r="BI239" s="40" t="s">
        <v>39</v>
      </c>
      <c r="BJ239" s="35"/>
      <c r="BK239" s="41"/>
      <c r="BL239" s="40" t="s">
        <v>43</v>
      </c>
      <c r="BM239" s="40" t="s">
        <v>44</v>
      </c>
      <c r="BN239" s="35"/>
      <c r="BO239" s="35"/>
      <c r="BP239" s="40" t="s">
        <v>45</v>
      </c>
      <c r="BQ239" s="40" t="s">
        <v>44</v>
      </c>
      <c r="BR239" s="35"/>
      <c r="BS239" s="35"/>
      <c r="BT239" s="40" t="s">
        <v>46</v>
      </c>
      <c r="BU239" s="40" t="s">
        <v>47</v>
      </c>
      <c r="BV239" s="35"/>
      <c r="BW239" s="35"/>
      <c r="BX239" s="40" t="s">
        <v>46</v>
      </c>
      <c r="BY239" s="40" t="s">
        <v>41</v>
      </c>
      <c r="BZ239" s="35"/>
      <c r="CA239" s="35"/>
      <c r="CB239" s="40" t="s">
        <v>46</v>
      </c>
      <c r="CC239" s="40" t="s">
        <v>48</v>
      </c>
      <c r="CD239" s="35">
        <v>6.0000000000000001E-3</v>
      </c>
      <c r="CE239" s="35">
        <v>5.782</v>
      </c>
      <c r="CF239" s="40" t="s">
        <v>46</v>
      </c>
      <c r="CG239" s="40" t="s">
        <v>48</v>
      </c>
      <c r="CH239" s="35"/>
      <c r="CI239" s="35"/>
      <c r="CJ239" s="40" t="s">
        <v>46</v>
      </c>
      <c r="CK239" s="40" t="s">
        <v>39</v>
      </c>
      <c r="CL239" s="35"/>
      <c r="CM239" s="35"/>
      <c r="CN239" s="40" t="s">
        <v>49</v>
      </c>
      <c r="CO239" s="40" t="s">
        <v>39</v>
      </c>
      <c r="CP239" s="35"/>
      <c r="CQ239" s="35"/>
      <c r="CR239" s="40" t="s">
        <v>50</v>
      </c>
      <c r="CS239" s="40" t="s">
        <v>51</v>
      </c>
      <c r="CT239" s="35"/>
      <c r="CU239" s="35"/>
      <c r="CV239" s="40" t="s">
        <v>50</v>
      </c>
      <c r="CW239" s="40" t="s">
        <v>39</v>
      </c>
      <c r="CX239" s="35">
        <v>3</v>
      </c>
      <c r="CY239" s="35">
        <v>2.7639999999999998</v>
      </c>
      <c r="CZ239" s="40" t="s">
        <v>50</v>
      </c>
      <c r="DA239" s="40" t="s">
        <v>39</v>
      </c>
      <c r="DB239" s="35"/>
      <c r="DC239" s="35"/>
      <c r="DD239" s="40" t="s">
        <v>59</v>
      </c>
      <c r="DE239" s="40" t="s">
        <v>60</v>
      </c>
      <c r="DF239" s="35"/>
      <c r="DG239" s="35"/>
      <c r="DH239" s="40" t="s">
        <v>52</v>
      </c>
      <c r="DI239" s="40" t="s">
        <v>53</v>
      </c>
      <c r="DJ239" s="35"/>
      <c r="DK239" s="35"/>
      <c r="DL239" s="40" t="s">
        <v>31</v>
      </c>
      <c r="DM239" s="41"/>
    </row>
    <row r="240" spans="1:117" s="42" customFormat="1" ht="15.75" customHeight="1" x14ac:dyDescent="0.25">
      <c r="A240" s="35">
        <v>239</v>
      </c>
      <c r="B240" s="35">
        <v>2</v>
      </c>
      <c r="C240" s="36" t="s">
        <v>230</v>
      </c>
      <c r="D240" s="37" t="s">
        <v>373</v>
      </c>
      <c r="E240" s="35">
        <v>567.23500000000001</v>
      </c>
      <c r="F240" s="35">
        <v>71.045000000000002</v>
      </c>
      <c r="G240" s="35">
        <v>121.03</v>
      </c>
      <c r="H240" s="38">
        <v>373.45283999999998</v>
      </c>
      <c r="I240" s="39">
        <f t="shared" si="10"/>
        <v>494.48284000000001</v>
      </c>
      <c r="J240" s="39">
        <f t="shared" si="9"/>
        <v>1.258</v>
      </c>
      <c r="K240" s="39">
        <f t="shared" si="11"/>
        <v>493.22484000000003</v>
      </c>
      <c r="L240" s="40" t="s">
        <v>28</v>
      </c>
      <c r="M240" s="40" t="s">
        <v>29</v>
      </c>
      <c r="N240" s="35"/>
      <c r="O240" s="35"/>
      <c r="P240" s="40" t="s">
        <v>30</v>
      </c>
      <c r="Q240" s="40" t="s">
        <v>34</v>
      </c>
      <c r="R240" s="35"/>
      <c r="S240" s="35"/>
      <c r="T240" s="40" t="s">
        <v>30</v>
      </c>
      <c r="U240" s="40" t="s">
        <v>32</v>
      </c>
      <c r="V240" s="35"/>
      <c r="W240" s="35"/>
      <c r="X240" s="35" t="s">
        <v>30</v>
      </c>
      <c r="Y240" s="35" t="s">
        <v>33</v>
      </c>
      <c r="Z240" s="35"/>
      <c r="AA240" s="35"/>
      <c r="AB240" s="40" t="s">
        <v>30</v>
      </c>
      <c r="AC240" s="40" t="s">
        <v>34</v>
      </c>
      <c r="AD240" s="35"/>
      <c r="AE240" s="35"/>
      <c r="AF240" s="40" t="s">
        <v>35</v>
      </c>
      <c r="AG240" s="40" t="s">
        <v>29</v>
      </c>
      <c r="AH240" s="35"/>
      <c r="AI240" s="35"/>
      <c r="AJ240" s="40" t="s">
        <v>36</v>
      </c>
      <c r="AK240" s="40" t="s">
        <v>37</v>
      </c>
      <c r="AL240" s="35"/>
      <c r="AM240" s="35"/>
      <c r="AN240" s="40" t="s">
        <v>38</v>
      </c>
      <c r="AO240" s="40" t="s">
        <v>39</v>
      </c>
      <c r="AP240" s="35"/>
      <c r="AQ240" s="35"/>
      <c r="AR240" s="40" t="s">
        <v>40</v>
      </c>
      <c r="AS240" s="40" t="s">
        <v>41</v>
      </c>
      <c r="AT240" s="35"/>
      <c r="AU240" s="35"/>
      <c r="AV240" s="35"/>
      <c r="AW240" s="35"/>
      <c r="AX240" s="35"/>
      <c r="AY240" s="35"/>
      <c r="AZ240" s="40" t="s">
        <v>42</v>
      </c>
      <c r="BA240" s="40" t="s">
        <v>39</v>
      </c>
      <c r="BB240" s="35"/>
      <c r="BC240" s="35"/>
      <c r="BD240" s="40" t="s">
        <v>42</v>
      </c>
      <c r="BE240" s="40" t="s">
        <v>33</v>
      </c>
      <c r="BF240" s="35"/>
      <c r="BG240" s="35"/>
      <c r="BH240" s="40" t="s">
        <v>42</v>
      </c>
      <c r="BI240" s="40" t="s">
        <v>39</v>
      </c>
      <c r="BJ240" s="35"/>
      <c r="BK240" s="41"/>
      <c r="BL240" s="40" t="s">
        <v>43</v>
      </c>
      <c r="BM240" s="40" t="s">
        <v>44</v>
      </c>
      <c r="BN240" s="35"/>
      <c r="BO240" s="35"/>
      <c r="BP240" s="40" t="s">
        <v>45</v>
      </c>
      <c r="BQ240" s="40" t="s">
        <v>44</v>
      </c>
      <c r="BR240" s="35"/>
      <c r="BS240" s="35"/>
      <c r="BT240" s="40" t="s">
        <v>46</v>
      </c>
      <c r="BU240" s="40" t="s">
        <v>47</v>
      </c>
      <c r="BV240" s="35"/>
      <c r="BW240" s="35"/>
      <c r="BX240" s="40" t="s">
        <v>46</v>
      </c>
      <c r="BY240" s="40" t="s">
        <v>41</v>
      </c>
      <c r="BZ240" s="35"/>
      <c r="CA240" s="35"/>
      <c r="CB240" s="40" t="s">
        <v>46</v>
      </c>
      <c r="CC240" s="40" t="s">
        <v>48</v>
      </c>
      <c r="CD240" s="35"/>
      <c r="CE240" s="35"/>
      <c r="CF240" s="40" t="s">
        <v>46</v>
      </c>
      <c r="CG240" s="40" t="s">
        <v>48</v>
      </c>
      <c r="CH240" s="35"/>
      <c r="CI240" s="35"/>
      <c r="CJ240" s="40" t="s">
        <v>46</v>
      </c>
      <c r="CK240" s="40" t="s">
        <v>39</v>
      </c>
      <c r="CL240" s="35"/>
      <c r="CM240" s="35"/>
      <c r="CN240" s="40" t="s">
        <v>49</v>
      </c>
      <c r="CO240" s="40" t="s">
        <v>39</v>
      </c>
      <c r="CP240" s="35"/>
      <c r="CQ240" s="35"/>
      <c r="CR240" s="40" t="s">
        <v>50</v>
      </c>
      <c r="CS240" s="40" t="s">
        <v>51</v>
      </c>
      <c r="CT240" s="35"/>
      <c r="CU240" s="35"/>
      <c r="CV240" s="40" t="s">
        <v>50</v>
      </c>
      <c r="CW240" s="40" t="s">
        <v>39</v>
      </c>
      <c r="CX240" s="35">
        <v>3</v>
      </c>
      <c r="CY240" s="35">
        <v>1.258</v>
      </c>
      <c r="CZ240" s="40" t="s">
        <v>50</v>
      </c>
      <c r="DA240" s="40" t="s">
        <v>39</v>
      </c>
      <c r="DB240" s="35"/>
      <c r="DC240" s="35"/>
      <c r="DD240" s="40" t="s">
        <v>59</v>
      </c>
      <c r="DE240" s="40" t="s">
        <v>60</v>
      </c>
      <c r="DF240" s="35"/>
      <c r="DG240" s="35"/>
      <c r="DH240" s="40" t="s">
        <v>52</v>
      </c>
      <c r="DI240" s="40" t="s">
        <v>53</v>
      </c>
      <c r="DJ240" s="35"/>
      <c r="DK240" s="35"/>
      <c r="DL240" s="40" t="s">
        <v>31</v>
      </c>
      <c r="DM240" s="41"/>
    </row>
    <row r="241" spans="1:118" s="42" customFormat="1" ht="15.75" customHeight="1" x14ac:dyDescent="0.25">
      <c r="A241" s="35">
        <v>240</v>
      </c>
      <c r="B241" s="35">
        <v>2</v>
      </c>
      <c r="C241" s="36" t="s">
        <v>231</v>
      </c>
      <c r="D241" s="37" t="s">
        <v>373</v>
      </c>
      <c r="E241" s="35">
        <v>465.41</v>
      </c>
      <c r="F241" s="35">
        <v>410.32100000000003</v>
      </c>
      <c r="G241" s="35">
        <v>42.481999999999999</v>
      </c>
      <c r="H241" s="38">
        <v>323.89391999999998</v>
      </c>
      <c r="I241" s="39">
        <f t="shared" si="10"/>
        <v>366.37591999999995</v>
      </c>
      <c r="J241" s="39">
        <f t="shared" si="9"/>
        <v>9.36</v>
      </c>
      <c r="K241" s="39">
        <f t="shared" si="11"/>
        <v>357.01591999999994</v>
      </c>
      <c r="L241" s="40" t="s">
        <v>28</v>
      </c>
      <c r="M241" s="40" t="s">
        <v>29</v>
      </c>
      <c r="N241" s="35"/>
      <c r="O241" s="35"/>
      <c r="P241" s="40" t="s">
        <v>30</v>
      </c>
      <c r="Q241" s="40" t="s">
        <v>34</v>
      </c>
      <c r="R241" s="35"/>
      <c r="S241" s="35"/>
      <c r="T241" s="40" t="s">
        <v>30</v>
      </c>
      <c r="U241" s="40" t="s">
        <v>32</v>
      </c>
      <c r="V241" s="35"/>
      <c r="W241" s="35"/>
      <c r="X241" s="35" t="s">
        <v>30</v>
      </c>
      <c r="Y241" s="35" t="s">
        <v>33</v>
      </c>
      <c r="Z241" s="35"/>
      <c r="AA241" s="35"/>
      <c r="AB241" s="40" t="s">
        <v>30</v>
      </c>
      <c r="AC241" s="40" t="s">
        <v>34</v>
      </c>
      <c r="AD241" s="35"/>
      <c r="AE241" s="35"/>
      <c r="AF241" s="40" t="s">
        <v>35</v>
      </c>
      <c r="AG241" s="40" t="s">
        <v>29</v>
      </c>
      <c r="AH241" s="35"/>
      <c r="AI241" s="35"/>
      <c r="AJ241" s="40" t="s">
        <v>36</v>
      </c>
      <c r="AK241" s="40" t="s">
        <v>37</v>
      </c>
      <c r="AL241" s="35"/>
      <c r="AM241" s="35"/>
      <c r="AN241" s="40" t="s">
        <v>38</v>
      </c>
      <c r="AO241" s="40" t="s">
        <v>39</v>
      </c>
      <c r="AP241" s="35"/>
      <c r="AQ241" s="35"/>
      <c r="AR241" s="40" t="s">
        <v>40</v>
      </c>
      <c r="AS241" s="40" t="s">
        <v>41</v>
      </c>
      <c r="AT241" s="35"/>
      <c r="AU241" s="35"/>
      <c r="AV241" s="35"/>
      <c r="AW241" s="35"/>
      <c r="AX241" s="35"/>
      <c r="AY241" s="35"/>
      <c r="AZ241" s="40" t="s">
        <v>42</v>
      </c>
      <c r="BA241" s="40" t="s">
        <v>39</v>
      </c>
      <c r="BB241" s="35"/>
      <c r="BC241" s="35"/>
      <c r="BD241" s="40" t="s">
        <v>42</v>
      </c>
      <c r="BE241" s="40" t="s">
        <v>33</v>
      </c>
      <c r="BF241" s="35"/>
      <c r="BG241" s="35"/>
      <c r="BH241" s="40" t="s">
        <v>42</v>
      </c>
      <c r="BI241" s="40" t="s">
        <v>39</v>
      </c>
      <c r="BJ241" s="35"/>
      <c r="BK241" s="41"/>
      <c r="BL241" s="40" t="s">
        <v>43</v>
      </c>
      <c r="BM241" s="40" t="s">
        <v>44</v>
      </c>
      <c r="BN241" s="35"/>
      <c r="BO241" s="35"/>
      <c r="BP241" s="40" t="s">
        <v>45</v>
      </c>
      <c r="BQ241" s="40" t="s">
        <v>44</v>
      </c>
      <c r="BR241" s="35"/>
      <c r="BS241" s="35"/>
      <c r="BT241" s="40" t="s">
        <v>46</v>
      </c>
      <c r="BU241" s="40" t="s">
        <v>47</v>
      </c>
      <c r="BV241" s="35"/>
      <c r="BW241" s="35"/>
      <c r="BX241" s="40" t="s">
        <v>46</v>
      </c>
      <c r="BY241" s="40" t="s">
        <v>41</v>
      </c>
      <c r="BZ241" s="35"/>
      <c r="CA241" s="35"/>
      <c r="CB241" s="40" t="s">
        <v>46</v>
      </c>
      <c r="CC241" s="40" t="s">
        <v>48</v>
      </c>
      <c r="CD241" s="35"/>
      <c r="CE241" s="35"/>
      <c r="CF241" s="40" t="s">
        <v>46</v>
      </c>
      <c r="CG241" s="40" t="s">
        <v>48</v>
      </c>
      <c r="CH241" s="35"/>
      <c r="CI241" s="35"/>
      <c r="CJ241" s="40" t="s">
        <v>46</v>
      </c>
      <c r="CK241" s="40" t="s">
        <v>39</v>
      </c>
      <c r="CL241" s="35"/>
      <c r="CM241" s="35"/>
      <c r="CN241" s="40" t="s">
        <v>49</v>
      </c>
      <c r="CO241" s="40" t="s">
        <v>39</v>
      </c>
      <c r="CP241" s="35"/>
      <c r="CQ241" s="35"/>
      <c r="CR241" s="40" t="s">
        <v>50</v>
      </c>
      <c r="CS241" s="40" t="s">
        <v>51</v>
      </c>
      <c r="CT241" s="35"/>
      <c r="CU241" s="35"/>
      <c r="CV241" s="40" t="s">
        <v>50</v>
      </c>
      <c r="CW241" s="40" t="s">
        <v>39</v>
      </c>
      <c r="CX241" s="35">
        <v>4</v>
      </c>
      <c r="CY241" s="35">
        <v>9.36</v>
      </c>
      <c r="CZ241" s="40" t="s">
        <v>50</v>
      </c>
      <c r="DA241" s="40" t="s">
        <v>39</v>
      </c>
      <c r="DB241" s="35"/>
      <c r="DC241" s="35"/>
      <c r="DD241" s="40" t="s">
        <v>59</v>
      </c>
      <c r="DE241" s="40" t="s">
        <v>60</v>
      </c>
      <c r="DF241" s="35"/>
      <c r="DG241" s="35"/>
      <c r="DH241" s="40" t="s">
        <v>52</v>
      </c>
      <c r="DI241" s="40" t="s">
        <v>53</v>
      </c>
      <c r="DJ241" s="35"/>
      <c r="DK241" s="35"/>
      <c r="DL241" s="40" t="s">
        <v>31</v>
      </c>
      <c r="DM241" s="41"/>
    </row>
    <row r="242" spans="1:118" s="12" customFormat="1" ht="15.75" customHeight="1" x14ac:dyDescent="0.25">
      <c r="A242" s="6">
        <v>241</v>
      </c>
      <c r="B242" s="6">
        <v>2</v>
      </c>
      <c r="C242" s="9" t="s">
        <v>232</v>
      </c>
      <c r="D242" s="8" t="s">
        <v>373</v>
      </c>
      <c r="E242" s="6">
        <v>97.905000000000001</v>
      </c>
      <c r="F242" s="6">
        <v>18.241</v>
      </c>
      <c r="G242" s="6">
        <v>73.527000000000001</v>
      </c>
      <c r="H242" s="10">
        <v>74.359560000000002</v>
      </c>
      <c r="I242" s="3">
        <f t="shared" si="10"/>
        <v>147.88656</v>
      </c>
      <c r="J242" s="3">
        <f t="shared" si="9"/>
        <v>0</v>
      </c>
      <c r="K242" s="3">
        <f t="shared" si="11"/>
        <v>147.88656</v>
      </c>
      <c r="L242" s="1" t="s">
        <v>28</v>
      </c>
      <c r="M242" s="1" t="s">
        <v>29</v>
      </c>
      <c r="N242" s="6"/>
      <c r="O242" s="6"/>
      <c r="P242" s="1" t="s">
        <v>30</v>
      </c>
      <c r="Q242" s="1" t="s">
        <v>34</v>
      </c>
      <c r="R242" s="6"/>
      <c r="S242" s="6"/>
      <c r="T242" s="1" t="s">
        <v>30</v>
      </c>
      <c r="U242" s="1" t="s">
        <v>32</v>
      </c>
      <c r="V242" s="6"/>
      <c r="W242" s="6"/>
      <c r="X242" s="6" t="s">
        <v>30</v>
      </c>
      <c r="Y242" s="6" t="s">
        <v>33</v>
      </c>
      <c r="Z242" s="6"/>
      <c r="AA242" s="6"/>
      <c r="AB242" s="1" t="s">
        <v>30</v>
      </c>
      <c r="AC242" s="1" t="s">
        <v>34</v>
      </c>
      <c r="AD242" s="6"/>
      <c r="AE242" s="6"/>
      <c r="AF242" s="1" t="s">
        <v>35</v>
      </c>
      <c r="AG242" s="1" t="s">
        <v>29</v>
      </c>
      <c r="AH242" s="6"/>
      <c r="AI242" s="6"/>
      <c r="AJ242" s="1" t="s">
        <v>36</v>
      </c>
      <c r="AK242" s="1" t="s">
        <v>37</v>
      </c>
      <c r="AL242" s="6"/>
      <c r="AM242" s="6"/>
      <c r="AN242" s="1" t="s">
        <v>38</v>
      </c>
      <c r="AO242" s="1" t="s">
        <v>39</v>
      </c>
      <c r="AP242" s="6"/>
      <c r="AQ242" s="6"/>
      <c r="AR242" s="1" t="s">
        <v>40</v>
      </c>
      <c r="AS242" s="1" t="s">
        <v>41</v>
      </c>
      <c r="AT242" s="6"/>
      <c r="AU242" s="6"/>
      <c r="AV242" s="6"/>
      <c r="AW242" s="6"/>
      <c r="AX242" s="6"/>
      <c r="AY242" s="6"/>
      <c r="AZ242" s="1" t="s">
        <v>42</v>
      </c>
      <c r="BA242" s="1" t="s">
        <v>39</v>
      </c>
      <c r="BB242" s="6"/>
      <c r="BC242" s="6"/>
      <c r="BD242" s="1" t="s">
        <v>42</v>
      </c>
      <c r="BE242" s="1" t="s">
        <v>33</v>
      </c>
      <c r="BF242" s="6"/>
      <c r="BG242" s="6"/>
      <c r="BH242" s="1" t="s">
        <v>42</v>
      </c>
      <c r="BI242" s="1" t="s">
        <v>39</v>
      </c>
      <c r="BJ242" s="6"/>
      <c r="BK242" s="11"/>
      <c r="BL242" s="1" t="s">
        <v>43</v>
      </c>
      <c r="BM242" s="1" t="s">
        <v>44</v>
      </c>
      <c r="BN242" s="6"/>
      <c r="BO242" s="6"/>
      <c r="BP242" s="1" t="s">
        <v>45</v>
      </c>
      <c r="BQ242" s="1" t="s">
        <v>44</v>
      </c>
      <c r="BR242" s="6"/>
      <c r="BS242" s="6"/>
      <c r="BT242" s="1" t="s">
        <v>46</v>
      </c>
      <c r="BU242" s="1" t="s">
        <v>47</v>
      </c>
      <c r="BV242" s="6"/>
      <c r="BW242" s="6"/>
      <c r="BX242" s="1" t="s">
        <v>46</v>
      </c>
      <c r="BY242" s="1" t="s">
        <v>41</v>
      </c>
      <c r="BZ242" s="6"/>
      <c r="CA242" s="6"/>
      <c r="CB242" s="1" t="s">
        <v>46</v>
      </c>
      <c r="CC242" s="1" t="s">
        <v>48</v>
      </c>
      <c r="CD242" s="6"/>
      <c r="CE242" s="6"/>
      <c r="CF242" s="1" t="s">
        <v>46</v>
      </c>
      <c r="CG242" s="1" t="s">
        <v>48</v>
      </c>
      <c r="CH242" s="6"/>
      <c r="CI242" s="6"/>
      <c r="CJ242" s="1" t="s">
        <v>46</v>
      </c>
      <c r="CK242" s="1" t="s">
        <v>39</v>
      </c>
      <c r="CL242" s="6"/>
      <c r="CM242" s="6"/>
      <c r="CN242" s="1" t="s">
        <v>49</v>
      </c>
      <c r="CO242" s="1" t="s">
        <v>39</v>
      </c>
      <c r="CP242" s="6"/>
      <c r="CQ242" s="6"/>
      <c r="CR242" s="1" t="s">
        <v>50</v>
      </c>
      <c r="CS242" s="1" t="s">
        <v>51</v>
      </c>
      <c r="CT242" s="6"/>
      <c r="CU242" s="6"/>
      <c r="CV242" s="1" t="s">
        <v>50</v>
      </c>
      <c r="CW242" s="1" t="s">
        <v>39</v>
      </c>
      <c r="CX242" s="6"/>
      <c r="CY242" s="6"/>
      <c r="CZ242" s="1" t="s">
        <v>50</v>
      </c>
      <c r="DA242" s="1" t="s">
        <v>39</v>
      </c>
      <c r="DB242" s="6"/>
      <c r="DC242" s="6"/>
      <c r="DD242" s="1" t="s">
        <v>59</v>
      </c>
      <c r="DE242" s="1" t="s">
        <v>60</v>
      </c>
      <c r="DF242" s="6"/>
      <c r="DG242" s="6"/>
      <c r="DH242" s="1" t="s">
        <v>52</v>
      </c>
      <c r="DI242" s="1" t="s">
        <v>53</v>
      </c>
      <c r="DJ242" s="6"/>
      <c r="DK242" s="6"/>
      <c r="DL242" s="1" t="s">
        <v>31</v>
      </c>
      <c r="DM242" s="11"/>
    </row>
    <row r="243" spans="1:118" s="12" customFormat="1" ht="15.75" customHeight="1" x14ac:dyDescent="0.25">
      <c r="A243" s="6">
        <v>242</v>
      </c>
      <c r="B243" s="6">
        <v>2</v>
      </c>
      <c r="C243" s="9" t="s">
        <v>233</v>
      </c>
      <c r="D243" s="8" t="s">
        <v>373</v>
      </c>
      <c r="E243" s="6">
        <v>209.75399999999999</v>
      </c>
      <c r="F243" s="6">
        <v>365.64</v>
      </c>
      <c r="G243" s="6">
        <v>-167.27199999999999</v>
      </c>
      <c r="H243" s="10">
        <v>128.29632000000001</v>
      </c>
      <c r="I243" s="3">
        <f t="shared" si="10"/>
        <v>-38.975679999999983</v>
      </c>
      <c r="J243" s="3">
        <f t="shared" si="9"/>
        <v>0</v>
      </c>
      <c r="K243" s="3">
        <f t="shared" si="11"/>
        <v>-38.975679999999983</v>
      </c>
      <c r="L243" s="1" t="s">
        <v>28</v>
      </c>
      <c r="M243" s="1" t="s">
        <v>29</v>
      </c>
      <c r="N243" s="6"/>
      <c r="O243" s="6"/>
      <c r="P243" s="1" t="s">
        <v>30</v>
      </c>
      <c r="Q243" s="1" t="s">
        <v>34</v>
      </c>
      <c r="R243" s="6"/>
      <c r="S243" s="6"/>
      <c r="T243" s="1" t="s">
        <v>30</v>
      </c>
      <c r="U243" s="1" t="s">
        <v>32</v>
      </c>
      <c r="V243" s="6"/>
      <c r="W243" s="6"/>
      <c r="X243" s="6" t="s">
        <v>30</v>
      </c>
      <c r="Y243" s="6" t="s">
        <v>33</v>
      </c>
      <c r="Z243" s="6"/>
      <c r="AA243" s="6"/>
      <c r="AB243" s="1" t="s">
        <v>30</v>
      </c>
      <c r="AC243" s="1" t="s">
        <v>34</v>
      </c>
      <c r="AD243" s="6"/>
      <c r="AE243" s="6"/>
      <c r="AF243" s="1" t="s">
        <v>35</v>
      </c>
      <c r="AG243" s="1" t="s">
        <v>29</v>
      </c>
      <c r="AH243" s="6"/>
      <c r="AI243" s="6"/>
      <c r="AJ243" s="1" t="s">
        <v>36</v>
      </c>
      <c r="AK243" s="1" t="s">
        <v>37</v>
      </c>
      <c r="AL243" s="6"/>
      <c r="AM243" s="6"/>
      <c r="AN243" s="1" t="s">
        <v>38</v>
      </c>
      <c r="AO243" s="1" t="s">
        <v>39</v>
      </c>
      <c r="AP243" s="6"/>
      <c r="AQ243" s="6"/>
      <c r="AR243" s="1" t="s">
        <v>40</v>
      </c>
      <c r="AS243" s="1" t="s">
        <v>41</v>
      </c>
      <c r="AT243" s="6"/>
      <c r="AU243" s="6"/>
      <c r="AV243" s="6"/>
      <c r="AW243" s="6"/>
      <c r="AX243" s="6"/>
      <c r="AY243" s="6"/>
      <c r="AZ243" s="1" t="s">
        <v>42</v>
      </c>
      <c r="BA243" s="1" t="s">
        <v>39</v>
      </c>
      <c r="BB243" s="6"/>
      <c r="BC243" s="6"/>
      <c r="BD243" s="1" t="s">
        <v>42</v>
      </c>
      <c r="BE243" s="1" t="s">
        <v>33</v>
      </c>
      <c r="BF243" s="6"/>
      <c r="BG243" s="6"/>
      <c r="BH243" s="1" t="s">
        <v>42</v>
      </c>
      <c r="BI243" s="1" t="s">
        <v>39</v>
      </c>
      <c r="BJ243" s="6"/>
      <c r="BK243" s="11"/>
      <c r="BL243" s="1" t="s">
        <v>43</v>
      </c>
      <c r="BM243" s="1" t="s">
        <v>44</v>
      </c>
      <c r="BN243" s="6"/>
      <c r="BO243" s="6"/>
      <c r="BP243" s="1" t="s">
        <v>45</v>
      </c>
      <c r="BQ243" s="1" t="s">
        <v>44</v>
      </c>
      <c r="BR243" s="6"/>
      <c r="BS243" s="6"/>
      <c r="BT243" s="1" t="s">
        <v>46</v>
      </c>
      <c r="BU243" s="1" t="s">
        <v>47</v>
      </c>
      <c r="BV243" s="6"/>
      <c r="BW243" s="6"/>
      <c r="BX243" s="1" t="s">
        <v>46</v>
      </c>
      <c r="BY243" s="1" t="s">
        <v>41</v>
      </c>
      <c r="BZ243" s="6"/>
      <c r="CA243" s="6"/>
      <c r="CB243" s="1" t="s">
        <v>46</v>
      </c>
      <c r="CC243" s="1" t="s">
        <v>48</v>
      </c>
      <c r="CD243" s="6"/>
      <c r="CE243" s="6"/>
      <c r="CF243" s="1" t="s">
        <v>46</v>
      </c>
      <c r="CG243" s="1" t="s">
        <v>48</v>
      </c>
      <c r="CH243" s="6"/>
      <c r="CI243" s="6"/>
      <c r="CJ243" s="1" t="s">
        <v>46</v>
      </c>
      <c r="CK243" s="1" t="s">
        <v>39</v>
      </c>
      <c r="CL243" s="6"/>
      <c r="CM243" s="6"/>
      <c r="CN243" s="1" t="s">
        <v>49</v>
      </c>
      <c r="CO243" s="1" t="s">
        <v>39</v>
      </c>
      <c r="CP243" s="6"/>
      <c r="CQ243" s="6"/>
      <c r="CR243" s="1" t="s">
        <v>50</v>
      </c>
      <c r="CS243" s="1" t="s">
        <v>51</v>
      </c>
      <c r="CT243" s="6"/>
      <c r="CU243" s="6"/>
      <c r="CV243" s="1" t="s">
        <v>50</v>
      </c>
      <c r="CW243" s="1" t="s">
        <v>39</v>
      </c>
      <c r="CX243" s="6"/>
      <c r="CY243" s="6"/>
      <c r="CZ243" s="1" t="s">
        <v>50</v>
      </c>
      <c r="DA243" s="1" t="s">
        <v>39</v>
      </c>
      <c r="DB243" s="6"/>
      <c r="DC243" s="6"/>
      <c r="DD243" s="1" t="s">
        <v>59</v>
      </c>
      <c r="DE243" s="1" t="s">
        <v>60</v>
      </c>
      <c r="DF243" s="6"/>
      <c r="DG243" s="6"/>
      <c r="DH243" s="1" t="s">
        <v>52</v>
      </c>
      <c r="DI243" s="1" t="s">
        <v>53</v>
      </c>
      <c r="DJ243" s="6"/>
      <c r="DK243" s="6"/>
      <c r="DL243" s="1" t="s">
        <v>31</v>
      </c>
      <c r="DM243" s="11"/>
    </row>
    <row r="244" spans="1:118" s="42" customFormat="1" ht="15.75" customHeight="1" x14ac:dyDescent="0.25">
      <c r="A244" s="35">
        <v>243</v>
      </c>
      <c r="B244" s="35">
        <v>2</v>
      </c>
      <c r="C244" s="36" t="s">
        <v>445</v>
      </c>
      <c r="D244" s="37" t="s">
        <v>373</v>
      </c>
      <c r="E244" s="35">
        <v>88.534000000000006</v>
      </c>
      <c r="F244" s="35">
        <v>7.234</v>
      </c>
      <c r="G244" s="35">
        <v>63.613999999999997</v>
      </c>
      <c r="H244" s="38">
        <v>48.639479999999999</v>
      </c>
      <c r="I244" s="39">
        <f t="shared" si="10"/>
        <v>112.25348</v>
      </c>
      <c r="J244" s="39">
        <f t="shared" si="9"/>
        <v>2.7639999999999998</v>
      </c>
      <c r="K244" s="39">
        <f t="shared" si="11"/>
        <v>109.48948</v>
      </c>
      <c r="L244" s="40" t="s">
        <v>28</v>
      </c>
      <c r="M244" s="40" t="s">
        <v>29</v>
      </c>
      <c r="N244" s="35"/>
      <c r="O244" s="35"/>
      <c r="P244" s="40" t="s">
        <v>30</v>
      </c>
      <c r="Q244" s="40" t="s">
        <v>34</v>
      </c>
      <c r="R244" s="35"/>
      <c r="S244" s="35"/>
      <c r="T244" s="40" t="s">
        <v>30</v>
      </c>
      <c r="U244" s="40" t="s">
        <v>32</v>
      </c>
      <c r="V244" s="35"/>
      <c r="W244" s="35"/>
      <c r="X244" s="35" t="s">
        <v>30</v>
      </c>
      <c r="Y244" s="35" t="s">
        <v>33</v>
      </c>
      <c r="Z244" s="35"/>
      <c r="AA244" s="35"/>
      <c r="AB244" s="40" t="s">
        <v>30</v>
      </c>
      <c r="AC244" s="40" t="s">
        <v>34</v>
      </c>
      <c r="AD244" s="35"/>
      <c r="AE244" s="35"/>
      <c r="AF244" s="40" t="s">
        <v>35</v>
      </c>
      <c r="AG244" s="40" t="s">
        <v>29</v>
      </c>
      <c r="AH244" s="35"/>
      <c r="AI244" s="35"/>
      <c r="AJ244" s="40" t="s">
        <v>36</v>
      </c>
      <c r="AK244" s="40" t="s">
        <v>37</v>
      </c>
      <c r="AL244" s="35"/>
      <c r="AM244" s="35"/>
      <c r="AN244" s="40" t="s">
        <v>38</v>
      </c>
      <c r="AO244" s="40" t="s">
        <v>39</v>
      </c>
      <c r="AP244" s="35"/>
      <c r="AQ244" s="35"/>
      <c r="AR244" s="40" t="s">
        <v>40</v>
      </c>
      <c r="AS244" s="40" t="s">
        <v>41</v>
      </c>
      <c r="AT244" s="35"/>
      <c r="AU244" s="35"/>
      <c r="AV244" s="35"/>
      <c r="AW244" s="35"/>
      <c r="AX244" s="35"/>
      <c r="AY244" s="35"/>
      <c r="AZ244" s="40" t="s">
        <v>42</v>
      </c>
      <c r="BA244" s="40" t="s">
        <v>39</v>
      </c>
      <c r="BB244" s="35"/>
      <c r="BC244" s="35"/>
      <c r="BD244" s="40" t="s">
        <v>42</v>
      </c>
      <c r="BE244" s="40" t="s">
        <v>33</v>
      </c>
      <c r="BF244" s="35"/>
      <c r="BG244" s="35"/>
      <c r="BH244" s="40" t="s">
        <v>42</v>
      </c>
      <c r="BI244" s="40" t="s">
        <v>39</v>
      </c>
      <c r="BJ244" s="35"/>
      <c r="BK244" s="41"/>
      <c r="BL244" s="40" t="s">
        <v>43</v>
      </c>
      <c r="BM244" s="40" t="s">
        <v>44</v>
      </c>
      <c r="BN244" s="35"/>
      <c r="BO244" s="35"/>
      <c r="BP244" s="40" t="s">
        <v>45</v>
      </c>
      <c r="BQ244" s="40" t="s">
        <v>44</v>
      </c>
      <c r="BR244" s="35"/>
      <c r="BS244" s="35"/>
      <c r="BT244" s="40" t="s">
        <v>46</v>
      </c>
      <c r="BU244" s="40" t="s">
        <v>47</v>
      </c>
      <c r="BV244" s="35"/>
      <c r="BW244" s="35"/>
      <c r="BX244" s="40" t="s">
        <v>46</v>
      </c>
      <c r="BY244" s="40" t="s">
        <v>41</v>
      </c>
      <c r="BZ244" s="35"/>
      <c r="CA244" s="35"/>
      <c r="CB244" s="40" t="s">
        <v>46</v>
      </c>
      <c r="CC244" s="40" t="s">
        <v>48</v>
      </c>
      <c r="CD244" s="35"/>
      <c r="CE244" s="35"/>
      <c r="CF244" s="40" t="s">
        <v>46</v>
      </c>
      <c r="CG244" s="40" t="s">
        <v>48</v>
      </c>
      <c r="CH244" s="35"/>
      <c r="CI244" s="35"/>
      <c r="CJ244" s="40" t="s">
        <v>46</v>
      </c>
      <c r="CK244" s="40" t="s">
        <v>39</v>
      </c>
      <c r="CL244" s="35"/>
      <c r="CM244" s="35"/>
      <c r="CN244" s="40" t="s">
        <v>49</v>
      </c>
      <c r="CO244" s="40" t="s">
        <v>39</v>
      </c>
      <c r="CP244" s="35"/>
      <c r="CQ244" s="35"/>
      <c r="CR244" s="40" t="s">
        <v>50</v>
      </c>
      <c r="CS244" s="40" t="s">
        <v>51</v>
      </c>
      <c r="CT244" s="35"/>
      <c r="CU244" s="35"/>
      <c r="CV244" s="40" t="s">
        <v>50</v>
      </c>
      <c r="CW244" s="40" t="s">
        <v>39</v>
      </c>
      <c r="CX244" s="35">
        <v>3</v>
      </c>
      <c r="CY244" s="35">
        <v>2.7639999999999998</v>
      </c>
      <c r="CZ244" s="40" t="s">
        <v>50</v>
      </c>
      <c r="DA244" s="40" t="s">
        <v>39</v>
      </c>
      <c r="DB244" s="35"/>
      <c r="DC244" s="35"/>
      <c r="DD244" s="40" t="s">
        <v>59</v>
      </c>
      <c r="DE244" s="40" t="s">
        <v>60</v>
      </c>
      <c r="DF244" s="35"/>
      <c r="DG244" s="35"/>
      <c r="DH244" s="40" t="s">
        <v>52</v>
      </c>
      <c r="DI244" s="40" t="s">
        <v>53</v>
      </c>
      <c r="DJ244" s="35"/>
      <c r="DK244" s="35"/>
      <c r="DL244" s="40" t="s">
        <v>31</v>
      </c>
      <c r="DM244" s="41"/>
    </row>
    <row r="245" spans="1:118" s="12" customFormat="1" ht="15.75" customHeight="1" x14ac:dyDescent="0.25">
      <c r="A245" s="6">
        <v>244</v>
      </c>
      <c r="B245" s="6">
        <v>2</v>
      </c>
      <c r="C245" s="9" t="s">
        <v>446</v>
      </c>
      <c r="D245" s="8" t="s">
        <v>373</v>
      </c>
      <c r="E245" s="6">
        <v>91.858000000000004</v>
      </c>
      <c r="F245" s="6">
        <v>12.967000000000001</v>
      </c>
      <c r="G245" s="6">
        <v>78.891000000000005</v>
      </c>
      <c r="H245" s="10">
        <v>51.692639999999997</v>
      </c>
      <c r="I245" s="3">
        <f t="shared" si="10"/>
        <v>130.58364</v>
      </c>
      <c r="J245" s="3">
        <f t="shared" si="9"/>
        <v>0</v>
      </c>
      <c r="K245" s="3">
        <f t="shared" si="11"/>
        <v>130.58364</v>
      </c>
      <c r="L245" s="1" t="s">
        <v>28</v>
      </c>
      <c r="M245" s="1" t="s">
        <v>29</v>
      </c>
      <c r="N245" s="6"/>
      <c r="O245" s="6"/>
      <c r="P245" s="1" t="s">
        <v>30</v>
      </c>
      <c r="Q245" s="1" t="s">
        <v>34</v>
      </c>
      <c r="R245" s="6"/>
      <c r="S245" s="6"/>
      <c r="T245" s="1" t="s">
        <v>30</v>
      </c>
      <c r="U245" s="1" t="s">
        <v>32</v>
      </c>
      <c r="V245" s="6"/>
      <c r="W245" s="6"/>
      <c r="X245" s="6" t="s">
        <v>30</v>
      </c>
      <c r="Y245" s="6" t="s">
        <v>33</v>
      </c>
      <c r="Z245" s="6"/>
      <c r="AA245" s="6"/>
      <c r="AB245" s="1" t="s">
        <v>30</v>
      </c>
      <c r="AC245" s="1" t="s">
        <v>34</v>
      </c>
      <c r="AD245" s="6"/>
      <c r="AE245" s="6"/>
      <c r="AF245" s="1" t="s">
        <v>35</v>
      </c>
      <c r="AG245" s="1" t="s">
        <v>29</v>
      </c>
      <c r="AH245" s="6"/>
      <c r="AI245" s="6"/>
      <c r="AJ245" s="1" t="s">
        <v>36</v>
      </c>
      <c r="AK245" s="1" t="s">
        <v>37</v>
      </c>
      <c r="AL245" s="6"/>
      <c r="AM245" s="6"/>
      <c r="AN245" s="1" t="s">
        <v>38</v>
      </c>
      <c r="AO245" s="1" t="s">
        <v>39</v>
      </c>
      <c r="AP245" s="6"/>
      <c r="AQ245" s="6"/>
      <c r="AR245" s="1" t="s">
        <v>40</v>
      </c>
      <c r="AS245" s="1" t="s">
        <v>41</v>
      </c>
      <c r="AT245" s="6"/>
      <c r="AU245" s="6"/>
      <c r="AV245" s="6"/>
      <c r="AW245" s="6"/>
      <c r="AX245" s="6"/>
      <c r="AY245" s="6"/>
      <c r="AZ245" s="1" t="s">
        <v>42</v>
      </c>
      <c r="BA245" s="1" t="s">
        <v>39</v>
      </c>
      <c r="BB245" s="6"/>
      <c r="BC245" s="6"/>
      <c r="BD245" s="1" t="s">
        <v>42</v>
      </c>
      <c r="BE245" s="1" t="s">
        <v>33</v>
      </c>
      <c r="BF245" s="6"/>
      <c r="BG245" s="6"/>
      <c r="BH245" s="1" t="s">
        <v>42</v>
      </c>
      <c r="BI245" s="1" t="s">
        <v>39</v>
      </c>
      <c r="BJ245" s="6"/>
      <c r="BK245" s="11"/>
      <c r="BL245" s="1" t="s">
        <v>43</v>
      </c>
      <c r="BM245" s="1" t="s">
        <v>44</v>
      </c>
      <c r="BN245" s="6"/>
      <c r="BO245" s="6"/>
      <c r="BP245" s="1" t="s">
        <v>45</v>
      </c>
      <c r="BQ245" s="1" t="s">
        <v>44</v>
      </c>
      <c r="BR245" s="6"/>
      <c r="BS245" s="6"/>
      <c r="BT245" s="1" t="s">
        <v>46</v>
      </c>
      <c r="BU245" s="1" t="s">
        <v>47</v>
      </c>
      <c r="BV245" s="6"/>
      <c r="BW245" s="6"/>
      <c r="BX245" s="1" t="s">
        <v>46</v>
      </c>
      <c r="BY245" s="1" t="s">
        <v>41</v>
      </c>
      <c r="BZ245" s="6"/>
      <c r="CA245" s="6"/>
      <c r="CB245" s="1" t="s">
        <v>46</v>
      </c>
      <c r="CC245" s="1" t="s">
        <v>48</v>
      </c>
      <c r="CD245" s="6"/>
      <c r="CE245" s="6"/>
      <c r="CF245" s="1" t="s">
        <v>46</v>
      </c>
      <c r="CG245" s="1" t="s">
        <v>48</v>
      </c>
      <c r="CH245" s="6"/>
      <c r="CI245" s="6"/>
      <c r="CJ245" s="1" t="s">
        <v>46</v>
      </c>
      <c r="CK245" s="1" t="s">
        <v>39</v>
      </c>
      <c r="CL245" s="6"/>
      <c r="CM245" s="6"/>
      <c r="CN245" s="1" t="s">
        <v>49</v>
      </c>
      <c r="CO245" s="1" t="s">
        <v>39</v>
      </c>
      <c r="CP245" s="6"/>
      <c r="CQ245" s="6"/>
      <c r="CR245" s="1" t="s">
        <v>50</v>
      </c>
      <c r="CS245" s="1" t="s">
        <v>51</v>
      </c>
      <c r="CT245" s="6"/>
      <c r="CU245" s="6"/>
      <c r="CV245" s="1" t="s">
        <v>50</v>
      </c>
      <c r="CW245" s="1" t="s">
        <v>39</v>
      </c>
      <c r="CX245" s="6"/>
      <c r="CY245" s="6"/>
      <c r="CZ245" s="1" t="s">
        <v>50</v>
      </c>
      <c r="DA245" s="1" t="s">
        <v>39</v>
      </c>
      <c r="DB245" s="6"/>
      <c r="DC245" s="6"/>
      <c r="DD245" s="1" t="s">
        <v>59</v>
      </c>
      <c r="DE245" s="1" t="s">
        <v>60</v>
      </c>
      <c r="DF245" s="6"/>
      <c r="DG245" s="6"/>
      <c r="DH245" s="1" t="s">
        <v>52</v>
      </c>
      <c r="DI245" s="1" t="s">
        <v>53</v>
      </c>
      <c r="DJ245" s="6"/>
      <c r="DK245" s="6"/>
      <c r="DL245" s="1" t="s">
        <v>31</v>
      </c>
      <c r="DM245" s="11"/>
    </row>
    <row r="246" spans="1:118" s="12" customFormat="1" ht="15.75" customHeight="1" x14ac:dyDescent="0.25">
      <c r="A246" s="6">
        <v>245</v>
      </c>
      <c r="B246" s="6">
        <v>2</v>
      </c>
      <c r="C246" s="9" t="s">
        <v>447</v>
      </c>
      <c r="D246" s="8" t="s">
        <v>373</v>
      </c>
      <c r="E246" s="6">
        <v>-124.364</v>
      </c>
      <c r="F246" s="6">
        <v>224.02099999999999</v>
      </c>
      <c r="G246" s="6">
        <v>-348.38499999999999</v>
      </c>
      <c r="H246" s="10">
        <v>43.409759999999999</v>
      </c>
      <c r="I246" s="3">
        <f t="shared" si="10"/>
        <v>-304.97523999999999</v>
      </c>
      <c r="J246" s="3">
        <f t="shared" si="9"/>
        <v>0</v>
      </c>
      <c r="K246" s="3">
        <f t="shared" si="11"/>
        <v>-304.97523999999999</v>
      </c>
      <c r="L246" s="1" t="s">
        <v>28</v>
      </c>
      <c r="M246" s="1" t="s">
        <v>29</v>
      </c>
      <c r="N246" s="6"/>
      <c r="O246" s="6"/>
      <c r="P246" s="1" t="s">
        <v>30</v>
      </c>
      <c r="Q246" s="1" t="s">
        <v>34</v>
      </c>
      <c r="R246" s="6"/>
      <c r="S246" s="6"/>
      <c r="T246" s="1" t="s">
        <v>30</v>
      </c>
      <c r="U246" s="1" t="s">
        <v>32</v>
      </c>
      <c r="V246" s="6"/>
      <c r="W246" s="6"/>
      <c r="X246" s="6" t="s">
        <v>30</v>
      </c>
      <c r="Y246" s="6" t="s">
        <v>33</v>
      </c>
      <c r="Z246" s="6"/>
      <c r="AA246" s="6"/>
      <c r="AB246" s="1" t="s">
        <v>30</v>
      </c>
      <c r="AC246" s="1" t="s">
        <v>34</v>
      </c>
      <c r="AD246" s="6"/>
      <c r="AE246" s="6"/>
      <c r="AF246" s="1" t="s">
        <v>35</v>
      </c>
      <c r="AG246" s="1" t="s">
        <v>29</v>
      </c>
      <c r="AH246" s="6"/>
      <c r="AI246" s="6"/>
      <c r="AJ246" s="1" t="s">
        <v>36</v>
      </c>
      <c r="AK246" s="1" t="s">
        <v>37</v>
      </c>
      <c r="AL246" s="6"/>
      <c r="AM246" s="6"/>
      <c r="AN246" s="1" t="s">
        <v>38</v>
      </c>
      <c r="AO246" s="1" t="s">
        <v>39</v>
      </c>
      <c r="AP246" s="6"/>
      <c r="AQ246" s="6"/>
      <c r="AR246" s="1" t="s">
        <v>40</v>
      </c>
      <c r="AS246" s="1" t="s">
        <v>41</v>
      </c>
      <c r="AT246" s="6"/>
      <c r="AU246" s="6"/>
      <c r="AV246" s="6"/>
      <c r="AW246" s="6"/>
      <c r="AX246" s="6"/>
      <c r="AY246" s="6"/>
      <c r="AZ246" s="1" t="s">
        <v>42</v>
      </c>
      <c r="BA246" s="1" t="s">
        <v>39</v>
      </c>
      <c r="BB246" s="6"/>
      <c r="BC246" s="6"/>
      <c r="BD246" s="1" t="s">
        <v>42</v>
      </c>
      <c r="BE246" s="1" t="s">
        <v>33</v>
      </c>
      <c r="BF246" s="6"/>
      <c r="BG246" s="6"/>
      <c r="BH246" s="1" t="s">
        <v>42</v>
      </c>
      <c r="BI246" s="1" t="s">
        <v>39</v>
      </c>
      <c r="BJ246" s="6"/>
      <c r="BK246" s="11"/>
      <c r="BL246" s="1" t="s">
        <v>43</v>
      </c>
      <c r="BM246" s="1" t="s">
        <v>44</v>
      </c>
      <c r="BN246" s="6"/>
      <c r="BO246" s="6"/>
      <c r="BP246" s="1" t="s">
        <v>45</v>
      </c>
      <c r="BQ246" s="1" t="s">
        <v>44</v>
      </c>
      <c r="BR246" s="6"/>
      <c r="BS246" s="6"/>
      <c r="BT246" s="1" t="s">
        <v>46</v>
      </c>
      <c r="BU246" s="1" t="s">
        <v>47</v>
      </c>
      <c r="BV246" s="6"/>
      <c r="BW246" s="6"/>
      <c r="BX246" s="1" t="s">
        <v>46</v>
      </c>
      <c r="BY246" s="1" t="s">
        <v>41</v>
      </c>
      <c r="BZ246" s="6"/>
      <c r="CA246" s="6"/>
      <c r="CB246" s="1" t="s">
        <v>46</v>
      </c>
      <c r="CC246" s="1" t="s">
        <v>48</v>
      </c>
      <c r="CD246" s="6"/>
      <c r="CE246" s="6"/>
      <c r="CF246" s="1" t="s">
        <v>46</v>
      </c>
      <c r="CG246" s="1" t="s">
        <v>48</v>
      </c>
      <c r="CH246" s="6"/>
      <c r="CI246" s="6"/>
      <c r="CJ246" s="1" t="s">
        <v>46</v>
      </c>
      <c r="CK246" s="1" t="s">
        <v>39</v>
      </c>
      <c r="CL246" s="6"/>
      <c r="CM246" s="6"/>
      <c r="CN246" s="1" t="s">
        <v>49</v>
      </c>
      <c r="CO246" s="1" t="s">
        <v>39</v>
      </c>
      <c r="CP246" s="6"/>
      <c r="CQ246" s="6"/>
      <c r="CR246" s="1" t="s">
        <v>50</v>
      </c>
      <c r="CS246" s="1" t="s">
        <v>51</v>
      </c>
      <c r="CT246" s="6"/>
      <c r="CU246" s="6"/>
      <c r="CV246" s="1" t="s">
        <v>50</v>
      </c>
      <c r="CW246" s="1" t="s">
        <v>39</v>
      </c>
      <c r="CX246" s="6"/>
      <c r="CY246" s="6"/>
      <c r="CZ246" s="1" t="s">
        <v>50</v>
      </c>
      <c r="DA246" s="1" t="s">
        <v>39</v>
      </c>
      <c r="DB246" s="6"/>
      <c r="DC246" s="6"/>
      <c r="DD246" s="1" t="s">
        <v>59</v>
      </c>
      <c r="DE246" s="1" t="s">
        <v>60</v>
      </c>
      <c r="DF246" s="6"/>
      <c r="DG246" s="6"/>
      <c r="DH246" s="1" t="s">
        <v>52</v>
      </c>
      <c r="DI246" s="1" t="s">
        <v>53</v>
      </c>
      <c r="DJ246" s="6"/>
      <c r="DK246" s="6"/>
      <c r="DL246" s="1" t="s">
        <v>31</v>
      </c>
      <c r="DM246" s="11"/>
    </row>
    <row r="247" spans="1:118" s="12" customFormat="1" ht="15.75" customHeight="1" x14ac:dyDescent="0.25">
      <c r="A247" s="6">
        <v>246</v>
      </c>
      <c r="B247" s="6">
        <v>2</v>
      </c>
      <c r="C247" s="9" t="s">
        <v>448</v>
      </c>
      <c r="D247" s="8" t="s">
        <v>373</v>
      </c>
      <c r="E247" s="6">
        <v>-105.38800000000001</v>
      </c>
      <c r="F247" s="6">
        <v>0</v>
      </c>
      <c r="G247" s="6">
        <v>-105.38800000000001</v>
      </c>
      <c r="H247" s="10">
        <v>37.436039999999998</v>
      </c>
      <c r="I247" s="3">
        <f t="shared" si="10"/>
        <v>-67.951960000000014</v>
      </c>
      <c r="J247" s="3">
        <f t="shared" si="9"/>
        <v>0</v>
      </c>
      <c r="K247" s="3">
        <f t="shared" si="11"/>
        <v>-67.951960000000014</v>
      </c>
      <c r="L247" s="1" t="s">
        <v>28</v>
      </c>
      <c r="M247" s="1" t="s">
        <v>29</v>
      </c>
      <c r="N247" s="6"/>
      <c r="O247" s="6"/>
      <c r="P247" s="1" t="s">
        <v>30</v>
      </c>
      <c r="Q247" s="1" t="s">
        <v>34</v>
      </c>
      <c r="R247" s="6"/>
      <c r="S247" s="6"/>
      <c r="T247" s="1" t="s">
        <v>30</v>
      </c>
      <c r="U247" s="1" t="s">
        <v>32</v>
      </c>
      <c r="V247" s="6"/>
      <c r="W247" s="6"/>
      <c r="X247" s="6" t="s">
        <v>30</v>
      </c>
      <c r="Y247" s="6" t="s">
        <v>33</v>
      </c>
      <c r="Z247" s="6"/>
      <c r="AA247" s="6"/>
      <c r="AB247" s="1" t="s">
        <v>30</v>
      </c>
      <c r="AC247" s="1" t="s">
        <v>34</v>
      </c>
      <c r="AD247" s="6"/>
      <c r="AE247" s="6"/>
      <c r="AF247" s="1" t="s">
        <v>35</v>
      </c>
      <c r="AG247" s="1" t="s">
        <v>29</v>
      </c>
      <c r="AH247" s="6"/>
      <c r="AI247" s="6"/>
      <c r="AJ247" s="1" t="s">
        <v>36</v>
      </c>
      <c r="AK247" s="1" t="s">
        <v>37</v>
      </c>
      <c r="AL247" s="6"/>
      <c r="AM247" s="6"/>
      <c r="AN247" s="1" t="s">
        <v>38</v>
      </c>
      <c r="AO247" s="1" t="s">
        <v>39</v>
      </c>
      <c r="AP247" s="6"/>
      <c r="AQ247" s="6"/>
      <c r="AR247" s="1" t="s">
        <v>40</v>
      </c>
      <c r="AS247" s="1" t="s">
        <v>41</v>
      </c>
      <c r="AT247" s="6"/>
      <c r="AU247" s="6"/>
      <c r="AV247" s="6"/>
      <c r="AW247" s="6"/>
      <c r="AX247" s="6"/>
      <c r="AY247" s="6"/>
      <c r="AZ247" s="1" t="s">
        <v>42</v>
      </c>
      <c r="BA247" s="1" t="s">
        <v>39</v>
      </c>
      <c r="BB247" s="6"/>
      <c r="BC247" s="6"/>
      <c r="BD247" s="1" t="s">
        <v>42</v>
      </c>
      <c r="BE247" s="1" t="s">
        <v>33</v>
      </c>
      <c r="BF247" s="6"/>
      <c r="BG247" s="6"/>
      <c r="BH247" s="1" t="s">
        <v>42</v>
      </c>
      <c r="BI247" s="1" t="s">
        <v>39</v>
      </c>
      <c r="BJ247" s="6"/>
      <c r="BK247" s="11"/>
      <c r="BL247" s="1" t="s">
        <v>43</v>
      </c>
      <c r="BM247" s="1" t="s">
        <v>44</v>
      </c>
      <c r="BN247" s="6"/>
      <c r="BO247" s="6"/>
      <c r="BP247" s="1" t="s">
        <v>45</v>
      </c>
      <c r="BQ247" s="1" t="s">
        <v>44</v>
      </c>
      <c r="BR247" s="6"/>
      <c r="BS247" s="6"/>
      <c r="BT247" s="1" t="s">
        <v>46</v>
      </c>
      <c r="BU247" s="1" t="s">
        <v>47</v>
      </c>
      <c r="BV247" s="6"/>
      <c r="BW247" s="6"/>
      <c r="BX247" s="1" t="s">
        <v>46</v>
      </c>
      <c r="BY247" s="1" t="s">
        <v>41</v>
      </c>
      <c r="BZ247" s="6"/>
      <c r="CA247" s="6"/>
      <c r="CB247" s="1" t="s">
        <v>46</v>
      </c>
      <c r="CC247" s="1" t="s">
        <v>48</v>
      </c>
      <c r="CD247" s="6"/>
      <c r="CE247" s="6"/>
      <c r="CF247" s="1" t="s">
        <v>46</v>
      </c>
      <c r="CG247" s="1" t="s">
        <v>48</v>
      </c>
      <c r="CH247" s="6"/>
      <c r="CI247" s="6"/>
      <c r="CJ247" s="1" t="s">
        <v>46</v>
      </c>
      <c r="CK247" s="1" t="s">
        <v>39</v>
      </c>
      <c r="CL247" s="6"/>
      <c r="CM247" s="6"/>
      <c r="CN247" s="1" t="s">
        <v>49</v>
      </c>
      <c r="CO247" s="1" t="s">
        <v>39</v>
      </c>
      <c r="CP247" s="6"/>
      <c r="CQ247" s="6"/>
      <c r="CR247" s="1" t="s">
        <v>50</v>
      </c>
      <c r="CS247" s="1" t="s">
        <v>51</v>
      </c>
      <c r="CT247" s="6"/>
      <c r="CU247" s="6"/>
      <c r="CV247" s="1" t="s">
        <v>50</v>
      </c>
      <c r="CW247" s="1" t="s">
        <v>39</v>
      </c>
      <c r="CX247" s="6"/>
      <c r="CY247" s="6"/>
      <c r="CZ247" s="1" t="s">
        <v>50</v>
      </c>
      <c r="DA247" s="1" t="s">
        <v>39</v>
      </c>
      <c r="DB247" s="6"/>
      <c r="DC247" s="6"/>
      <c r="DD247" s="1" t="s">
        <v>59</v>
      </c>
      <c r="DE247" s="1" t="s">
        <v>60</v>
      </c>
      <c r="DF247" s="6"/>
      <c r="DG247" s="6"/>
      <c r="DH247" s="1" t="s">
        <v>52</v>
      </c>
      <c r="DI247" s="1" t="s">
        <v>53</v>
      </c>
      <c r="DJ247" s="6"/>
      <c r="DK247" s="6"/>
      <c r="DL247" s="1" t="s">
        <v>31</v>
      </c>
      <c r="DM247" s="11"/>
    </row>
    <row r="248" spans="1:118" s="42" customFormat="1" ht="15.75" customHeight="1" x14ac:dyDescent="0.25">
      <c r="A248" s="35">
        <v>247</v>
      </c>
      <c r="B248" s="35">
        <v>2</v>
      </c>
      <c r="C248" s="36" t="s">
        <v>234</v>
      </c>
      <c r="D248" s="37" t="s">
        <v>373</v>
      </c>
      <c r="E248" s="35">
        <v>826.35599999999999</v>
      </c>
      <c r="F248" s="35">
        <v>25.161999999999999</v>
      </c>
      <c r="G248" s="35">
        <v>792.92100000000005</v>
      </c>
      <c r="H248" s="38">
        <v>276.63708000000003</v>
      </c>
      <c r="I248" s="39">
        <f t="shared" si="10"/>
        <v>1069.55808</v>
      </c>
      <c r="J248" s="39">
        <f t="shared" si="9"/>
        <v>3.6859999999999999</v>
      </c>
      <c r="K248" s="39">
        <f t="shared" si="11"/>
        <v>1065.8720800000001</v>
      </c>
      <c r="L248" s="40" t="s">
        <v>28</v>
      </c>
      <c r="M248" s="40" t="s">
        <v>29</v>
      </c>
      <c r="N248" s="35"/>
      <c r="O248" s="35"/>
      <c r="P248" s="40" t="s">
        <v>30</v>
      </c>
      <c r="Q248" s="40" t="s">
        <v>34</v>
      </c>
      <c r="R248" s="35"/>
      <c r="S248" s="35"/>
      <c r="T248" s="40" t="s">
        <v>30</v>
      </c>
      <c r="U248" s="40" t="s">
        <v>32</v>
      </c>
      <c r="V248" s="35"/>
      <c r="W248" s="35"/>
      <c r="X248" s="35" t="s">
        <v>30</v>
      </c>
      <c r="Y248" s="35" t="s">
        <v>33</v>
      </c>
      <c r="Z248" s="35"/>
      <c r="AA248" s="35"/>
      <c r="AB248" s="40" t="s">
        <v>30</v>
      </c>
      <c r="AC248" s="40" t="s">
        <v>34</v>
      </c>
      <c r="AD248" s="35"/>
      <c r="AE248" s="35"/>
      <c r="AF248" s="40" t="s">
        <v>35</v>
      </c>
      <c r="AG248" s="40" t="s">
        <v>29</v>
      </c>
      <c r="AH248" s="35"/>
      <c r="AI248" s="35"/>
      <c r="AJ248" s="40" t="s">
        <v>36</v>
      </c>
      <c r="AK248" s="40" t="s">
        <v>37</v>
      </c>
      <c r="AL248" s="35"/>
      <c r="AM248" s="35"/>
      <c r="AN248" s="40" t="s">
        <v>38</v>
      </c>
      <c r="AO248" s="40" t="s">
        <v>39</v>
      </c>
      <c r="AP248" s="35"/>
      <c r="AQ248" s="35"/>
      <c r="AR248" s="40" t="s">
        <v>40</v>
      </c>
      <c r="AS248" s="40" t="s">
        <v>41</v>
      </c>
      <c r="AT248" s="35"/>
      <c r="AU248" s="35"/>
      <c r="AV248" s="35"/>
      <c r="AW248" s="35"/>
      <c r="AX248" s="35"/>
      <c r="AY248" s="35"/>
      <c r="AZ248" s="40" t="s">
        <v>42</v>
      </c>
      <c r="BA248" s="40" t="s">
        <v>39</v>
      </c>
      <c r="BB248" s="35"/>
      <c r="BC248" s="35"/>
      <c r="BD248" s="40" t="s">
        <v>42</v>
      </c>
      <c r="BE248" s="40" t="s">
        <v>33</v>
      </c>
      <c r="BF248" s="35"/>
      <c r="BG248" s="35"/>
      <c r="BH248" s="40" t="s">
        <v>42</v>
      </c>
      <c r="BI248" s="40" t="s">
        <v>39</v>
      </c>
      <c r="BJ248" s="35"/>
      <c r="BK248" s="41"/>
      <c r="BL248" s="40" t="s">
        <v>43</v>
      </c>
      <c r="BM248" s="40" t="s">
        <v>44</v>
      </c>
      <c r="BN248" s="35"/>
      <c r="BO248" s="35"/>
      <c r="BP248" s="40" t="s">
        <v>45</v>
      </c>
      <c r="BQ248" s="40" t="s">
        <v>44</v>
      </c>
      <c r="BR248" s="35"/>
      <c r="BS248" s="35"/>
      <c r="BT248" s="40" t="s">
        <v>46</v>
      </c>
      <c r="BU248" s="40" t="s">
        <v>47</v>
      </c>
      <c r="BV248" s="35"/>
      <c r="BW248" s="35"/>
      <c r="BX248" s="40" t="s">
        <v>46</v>
      </c>
      <c r="BY248" s="40" t="s">
        <v>41</v>
      </c>
      <c r="BZ248" s="35"/>
      <c r="CA248" s="35"/>
      <c r="CB248" s="40" t="s">
        <v>46</v>
      </c>
      <c r="CC248" s="40" t="s">
        <v>48</v>
      </c>
      <c r="CD248" s="35"/>
      <c r="CE248" s="35"/>
      <c r="CF248" s="40" t="s">
        <v>46</v>
      </c>
      <c r="CG248" s="40" t="s">
        <v>48</v>
      </c>
      <c r="CH248" s="35"/>
      <c r="CI248" s="35"/>
      <c r="CJ248" s="40" t="s">
        <v>46</v>
      </c>
      <c r="CK248" s="40" t="s">
        <v>39</v>
      </c>
      <c r="CL248" s="35"/>
      <c r="CM248" s="35"/>
      <c r="CN248" s="40" t="s">
        <v>49</v>
      </c>
      <c r="CO248" s="40" t="s">
        <v>39</v>
      </c>
      <c r="CP248" s="35"/>
      <c r="CQ248" s="35"/>
      <c r="CR248" s="40" t="s">
        <v>50</v>
      </c>
      <c r="CS248" s="40" t="s">
        <v>51</v>
      </c>
      <c r="CT248" s="35"/>
      <c r="CU248" s="35"/>
      <c r="CV248" s="40" t="s">
        <v>50</v>
      </c>
      <c r="CW248" s="40" t="s">
        <v>39</v>
      </c>
      <c r="CX248" s="35">
        <v>4</v>
      </c>
      <c r="CY248" s="35">
        <v>3.6859999999999999</v>
      </c>
      <c r="CZ248" s="40" t="s">
        <v>50</v>
      </c>
      <c r="DA248" s="40" t="s">
        <v>39</v>
      </c>
      <c r="DB248" s="35"/>
      <c r="DC248" s="35"/>
      <c r="DD248" s="40" t="s">
        <v>59</v>
      </c>
      <c r="DE248" s="40" t="s">
        <v>60</v>
      </c>
      <c r="DF248" s="35"/>
      <c r="DG248" s="35"/>
      <c r="DH248" s="40" t="s">
        <v>52</v>
      </c>
      <c r="DI248" s="40" t="s">
        <v>53</v>
      </c>
      <c r="DJ248" s="35"/>
      <c r="DK248" s="35"/>
      <c r="DL248" s="40" t="s">
        <v>31</v>
      </c>
      <c r="DM248" s="41"/>
    </row>
    <row r="249" spans="1:118" s="12" customFormat="1" ht="15.75" customHeight="1" x14ac:dyDescent="0.25">
      <c r="A249" s="6">
        <v>248</v>
      </c>
      <c r="B249" s="6">
        <v>2</v>
      </c>
      <c r="C249" s="9" t="s">
        <v>235</v>
      </c>
      <c r="D249" s="8" t="s">
        <v>373</v>
      </c>
      <c r="E249" s="6">
        <v>145.55099999999999</v>
      </c>
      <c r="F249" s="6">
        <v>1.012</v>
      </c>
      <c r="G249" s="6">
        <v>144.53899999999999</v>
      </c>
      <c r="H249" s="10">
        <v>99.974519999999998</v>
      </c>
      <c r="I249" s="3">
        <f t="shared" si="10"/>
        <v>244.51351999999997</v>
      </c>
      <c r="J249" s="3">
        <f t="shared" si="9"/>
        <v>0</v>
      </c>
      <c r="K249" s="3">
        <f t="shared" si="11"/>
        <v>244.51351999999997</v>
      </c>
      <c r="L249" s="1" t="s">
        <v>28</v>
      </c>
      <c r="M249" s="1" t="s">
        <v>29</v>
      </c>
      <c r="N249" s="6"/>
      <c r="O249" s="6"/>
      <c r="P249" s="1" t="s">
        <v>30</v>
      </c>
      <c r="Q249" s="1" t="s">
        <v>34</v>
      </c>
      <c r="R249" s="6"/>
      <c r="S249" s="6"/>
      <c r="T249" s="1" t="s">
        <v>30</v>
      </c>
      <c r="U249" s="1" t="s">
        <v>32</v>
      </c>
      <c r="V249" s="6"/>
      <c r="W249" s="6"/>
      <c r="X249" s="6" t="s">
        <v>30</v>
      </c>
      <c r="Y249" s="6" t="s">
        <v>33</v>
      </c>
      <c r="Z249" s="6"/>
      <c r="AA249" s="6"/>
      <c r="AB249" s="1" t="s">
        <v>30</v>
      </c>
      <c r="AC249" s="1" t="s">
        <v>34</v>
      </c>
      <c r="AD249" s="6"/>
      <c r="AE249" s="6"/>
      <c r="AF249" s="1" t="s">
        <v>35</v>
      </c>
      <c r="AG249" s="1" t="s">
        <v>29</v>
      </c>
      <c r="AH249" s="6"/>
      <c r="AI249" s="6"/>
      <c r="AJ249" s="1" t="s">
        <v>36</v>
      </c>
      <c r="AK249" s="1" t="s">
        <v>37</v>
      </c>
      <c r="AL249" s="6"/>
      <c r="AM249" s="6"/>
      <c r="AN249" s="1" t="s">
        <v>38</v>
      </c>
      <c r="AO249" s="1" t="s">
        <v>39</v>
      </c>
      <c r="AP249" s="6"/>
      <c r="AQ249" s="6"/>
      <c r="AR249" s="1" t="s">
        <v>40</v>
      </c>
      <c r="AS249" s="1" t="s">
        <v>41</v>
      </c>
      <c r="AT249" s="6"/>
      <c r="AU249" s="6"/>
      <c r="AV249" s="6"/>
      <c r="AW249" s="6"/>
      <c r="AX249" s="6"/>
      <c r="AY249" s="6"/>
      <c r="AZ249" s="1" t="s">
        <v>42</v>
      </c>
      <c r="BA249" s="1" t="s">
        <v>39</v>
      </c>
      <c r="BB249" s="6"/>
      <c r="BC249" s="6"/>
      <c r="BD249" s="1" t="s">
        <v>42</v>
      </c>
      <c r="BE249" s="1" t="s">
        <v>33</v>
      </c>
      <c r="BF249" s="6"/>
      <c r="BG249" s="6"/>
      <c r="BH249" s="1" t="s">
        <v>42</v>
      </c>
      <c r="BI249" s="1" t="s">
        <v>39</v>
      </c>
      <c r="BJ249" s="6"/>
      <c r="BK249" s="11"/>
      <c r="BL249" s="1" t="s">
        <v>43</v>
      </c>
      <c r="BM249" s="1" t="s">
        <v>44</v>
      </c>
      <c r="BN249" s="6"/>
      <c r="BO249" s="6"/>
      <c r="BP249" s="1" t="s">
        <v>45</v>
      </c>
      <c r="BQ249" s="1" t="s">
        <v>44</v>
      </c>
      <c r="BR249" s="6"/>
      <c r="BS249" s="6"/>
      <c r="BT249" s="1" t="s">
        <v>46</v>
      </c>
      <c r="BU249" s="1" t="s">
        <v>47</v>
      </c>
      <c r="BV249" s="6"/>
      <c r="BW249" s="6"/>
      <c r="BX249" s="1" t="s">
        <v>46</v>
      </c>
      <c r="BY249" s="1" t="s">
        <v>41</v>
      </c>
      <c r="BZ249" s="6"/>
      <c r="CA249" s="6"/>
      <c r="CB249" s="1" t="s">
        <v>46</v>
      </c>
      <c r="CC249" s="1" t="s">
        <v>48</v>
      </c>
      <c r="CD249" s="6"/>
      <c r="CE249" s="6"/>
      <c r="CF249" s="1" t="s">
        <v>46</v>
      </c>
      <c r="CG249" s="1" t="s">
        <v>48</v>
      </c>
      <c r="CH249" s="6"/>
      <c r="CI249" s="6"/>
      <c r="CJ249" s="1" t="s">
        <v>46</v>
      </c>
      <c r="CK249" s="1" t="s">
        <v>39</v>
      </c>
      <c r="CL249" s="6"/>
      <c r="CM249" s="6"/>
      <c r="CN249" s="1" t="s">
        <v>49</v>
      </c>
      <c r="CO249" s="1" t="s">
        <v>39</v>
      </c>
      <c r="CP249" s="6"/>
      <c r="CQ249" s="6"/>
      <c r="CR249" s="1" t="s">
        <v>50</v>
      </c>
      <c r="CS249" s="1" t="s">
        <v>51</v>
      </c>
      <c r="CT249" s="6"/>
      <c r="CU249" s="6"/>
      <c r="CV249" s="1" t="s">
        <v>50</v>
      </c>
      <c r="CW249" s="1" t="s">
        <v>39</v>
      </c>
      <c r="CX249" s="6"/>
      <c r="CY249" s="6"/>
      <c r="CZ249" s="1" t="s">
        <v>50</v>
      </c>
      <c r="DA249" s="1" t="s">
        <v>39</v>
      </c>
      <c r="DB249" s="6"/>
      <c r="DC249" s="6"/>
      <c r="DD249" s="1" t="s">
        <v>59</v>
      </c>
      <c r="DE249" s="1" t="s">
        <v>60</v>
      </c>
      <c r="DF249" s="6"/>
      <c r="DG249" s="6"/>
      <c r="DH249" s="1" t="s">
        <v>52</v>
      </c>
      <c r="DI249" s="1" t="s">
        <v>53</v>
      </c>
      <c r="DJ249" s="6"/>
      <c r="DK249" s="6"/>
      <c r="DL249" s="1" t="s">
        <v>31</v>
      </c>
      <c r="DM249" s="11"/>
    </row>
    <row r="250" spans="1:118" s="42" customFormat="1" ht="15.75" customHeight="1" x14ac:dyDescent="0.25">
      <c r="A250" s="35">
        <v>249</v>
      </c>
      <c r="B250" s="35">
        <v>2</v>
      </c>
      <c r="C250" s="36" t="s">
        <v>236</v>
      </c>
      <c r="D250" s="37" t="s">
        <v>373</v>
      </c>
      <c r="E250" s="35">
        <v>152.404</v>
      </c>
      <c r="F250" s="35">
        <v>22.707999999999998</v>
      </c>
      <c r="G250" s="35">
        <v>-74.802999999999997</v>
      </c>
      <c r="H250" s="38">
        <v>51.742919999999998</v>
      </c>
      <c r="I250" s="39">
        <f t="shared" si="10"/>
        <v>-23.060079999999999</v>
      </c>
      <c r="J250" s="39">
        <f t="shared" si="9"/>
        <v>3.4780000000000002</v>
      </c>
      <c r="K250" s="39">
        <f t="shared" si="11"/>
        <v>-26.538080000000001</v>
      </c>
      <c r="L250" s="40" t="s">
        <v>28</v>
      </c>
      <c r="M250" s="40" t="s">
        <v>29</v>
      </c>
      <c r="N250" s="35"/>
      <c r="O250" s="35"/>
      <c r="P250" s="40" t="s">
        <v>30</v>
      </c>
      <c r="Q250" s="40" t="s">
        <v>34</v>
      </c>
      <c r="R250" s="35"/>
      <c r="S250" s="35"/>
      <c r="T250" s="40" t="s">
        <v>30</v>
      </c>
      <c r="U250" s="40" t="s">
        <v>32</v>
      </c>
      <c r="V250" s="35"/>
      <c r="W250" s="35"/>
      <c r="X250" s="35" t="s">
        <v>30</v>
      </c>
      <c r="Y250" s="35" t="s">
        <v>33</v>
      </c>
      <c r="Z250" s="35"/>
      <c r="AA250" s="35"/>
      <c r="AB250" s="40" t="s">
        <v>30</v>
      </c>
      <c r="AC250" s="40" t="s">
        <v>34</v>
      </c>
      <c r="AD250" s="35"/>
      <c r="AE250" s="35"/>
      <c r="AF250" s="40" t="s">
        <v>35</v>
      </c>
      <c r="AG250" s="40" t="s">
        <v>29</v>
      </c>
      <c r="AH250" s="35"/>
      <c r="AI250" s="35"/>
      <c r="AJ250" s="40" t="s">
        <v>36</v>
      </c>
      <c r="AK250" s="40" t="s">
        <v>37</v>
      </c>
      <c r="AL250" s="35"/>
      <c r="AM250" s="35"/>
      <c r="AN250" s="40" t="s">
        <v>38</v>
      </c>
      <c r="AO250" s="40" t="s">
        <v>39</v>
      </c>
      <c r="AP250" s="35"/>
      <c r="AQ250" s="35"/>
      <c r="AR250" s="40" t="s">
        <v>40</v>
      </c>
      <c r="AS250" s="40" t="s">
        <v>41</v>
      </c>
      <c r="AT250" s="35"/>
      <c r="AU250" s="35"/>
      <c r="AV250" s="35"/>
      <c r="AW250" s="35"/>
      <c r="AX250" s="35"/>
      <c r="AY250" s="35"/>
      <c r="AZ250" s="40" t="s">
        <v>42</v>
      </c>
      <c r="BA250" s="40" t="s">
        <v>39</v>
      </c>
      <c r="BB250" s="35"/>
      <c r="BC250" s="35"/>
      <c r="BD250" s="40" t="s">
        <v>42</v>
      </c>
      <c r="BE250" s="40" t="s">
        <v>33</v>
      </c>
      <c r="BF250" s="35"/>
      <c r="BG250" s="35"/>
      <c r="BH250" s="40" t="s">
        <v>42</v>
      </c>
      <c r="BI250" s="40" t="s">
        <v>39</v>
      </c>
      <c r="BJ250" s="35"/>
      <c r="BK250" s="41"/>
      <c r="BL250" s="40" t="s">
        <v>43</v>
      </c>
      <c r="BM250" s="40" t="s">
        <v>44</v>
      </c>
      <c r="BN250" s="35"/>
      <c r="BO250" s="35"/>
      <c r="BP250" s="40" t="s">
        <v>45</v>
      </c>
      <c r="BQ250" s="40" t="s">
        <v>44</v>
      </c>
      <c r="BR250" s="35"/>
      <c r="BS250" s="35"/>
      <c r="BT250" s="40" t="s">
        <v>46</v>
      </c>
      <c r="BU250" s="40" t="s">
        <v>47</v>
      </c>
      <c r="BV250" s="35"/>
      <c r="BW250" s="35"/>
      <c r="BX250" s="40" t="s">
        <v>46</v>
      </c>
      <c r="BY250" s="40" t="s">
        <v>41</v>
      </c>
      <c r="BZ250" s="35"/>
      <c r="CA250" s="35"/>
      <c r="CB250" s="40" t="s">
        <v>46</v>
      </c>
      <c r="CC250" s="40" t="s">
        <v>48</v>
      </c>
      <c r="CD250" s="35"/>
      <c r="CE250" s="35"/>
      <c r="CF250" s="40" t="s">
        <v>46</v>
      </c>
      <c r="CG250" s="40" t="s">
        <v>48</v>
      </c>
      <c r="CH250" s="35"/>
      <c r="CI250" s="35"/>
      <c r="CJ250" s="40" t="s">
        <v>46</v>
      </c>
      <c r="CK250" s="40" t="s">
        <v>39</v>
      </c>
      <c r="CL250" s="35"/>
      <c r="CM250" s="35"/>
      <c r="CN250" s="40" t="s">
        <v>49</v>
      </c>
      <c r="CO250" s="40" t="s">
        <v>39</v>
      </c>
      <c r="CP250" s="35"/>
      <c r="CQ250" s="35"/>
      <c r="CR250" s="40" t="s">
        <v>50</v>
      </c>
      <c r="CS250" s="40" t="s">
        <v>51</v>
      </c>
      <c r="CT250" s="35"/>
      <c r="CU250" s="35"/>
      <c r="CV250" s="40" t="s">
        <v>50</v>
      </c>
      <c r="CW250" s="40" t="s">
        <v>39</v>
      </c>
      <c r="CX250" s="35"/>
      <c r="CY250" s="35"/>
      <c r="CZ250" s="40" t="s">
        <v>50</v>
      </c>
      <c r="DA250" s="40" t="s">
        <v>39</v>
      </c>
      <c r="DB250" s="35"/>
      <c r="DC250" s="35"/>
      <c r="DD250" s="40" t="s">
        <v>59</v>
      </c>
      <c r="DE250" s="40" t="s">
        <v>60</v>
      </c>
      <c r="DF250" s="35"/>
      <c r="DG250" s="35"/>
      <c r="DH250" s="40" t="s">
        <v>52</v>
      </c>
      <c r="DI250" s="40" t="s">
        <v>53</v>
      </c>
      <c r="DJ250" s="35"/>
      <c r="DK250" s="35"/>
      <c r="DL250" s="40" t="s">
        <v>31</v>
      </c>
      <c r="DM250" s="41">
        <v>3.4780000000000002</v>
      </c>
      <c r="DN250" s="42" t="s">
        <v>518</v>
      </c>
    </row>
    <row r="251" spans="1:118" s="42" customFormat="1" ht="15.75" customHeight="1" x14ac:dyDescent="0.25">
      <c r="A251" s="35">
        <v>250</v>
      </c>
      <c r="B251" s="35">
        <v>2</v>
      </c>
      <c r="C251" s="36" t="s">
        <v>237</v>
      </c>
      <c r="D251" s="37" t="s">
        <v>373</v>
      </c>
      <c r="E251" s="35">
        <v>353.50700000000001</v>
      </c>
      <c r="F251" s="35">
        <v>366.75099999999998</v>
      </c>
      <c r="G251" s="35">
        <v>-17.538</v>
      </c>
      <c r="H251" s="38">
        <v>195.04812000000001</v>
      </c>
      <c r="I251" s="39">
        <f t="shared" si="10"/>
        <v>177.51012</v>
      </c>
      <c r="J251" s="39">
        <f t="shared" si="9"/>
        <v>8.0030000000000001</v>
      </c>
      <c r="K251" s="39">
        <f t="shared" si="11"/>
        <v>169.50711999999999</v>
      </c>
      <c r="L251" s="40" t="s">
        <v>28</v>
      </c>
      <c r="M251" s="40" t="s">
        <v>29</v>
      </c>
      <c r="N251" s="35"/>
      <c r="O251" s="35"/>
      <c r="P251" s="40" t="s">
        <v>30</v>
      </c>
      <c r="Q251" s="40" t="s">
        <v>34</v>
      </c>
      <c r="R251" s="35"/>
      <c r="S251" s="35"/>
      <c r="T251" s="40" t="s">
        <v>30</v>
      </c>
      <c r="U251" s="40" t="s">
        <v>32</v>
      </c>
      <c r="V251" s="35"/>
      <c r="W251" s="35"/>
      <c r="X251" s="35" t="s">
        <v>30</v>
      </c>
      <c r="Y251" s="35" t="s">
        <v>33</v>
      </c>
      <c r="Z251" s="35"/>
      <c r="AA251" s="35"/>
      <c r="AB251" s="40" t="s">
        <v>30</v>
      </c>
      <c r="AC251" s="40" t="s">
        <v>34</v>
      </c>
      <c r="AD251" s="35"/>
      <c r="AE251" s="35"/>
      <c r="AF251" s="40" t="s">
        <v>35</v>
      </c>
      <c r="AG251" s="40" t="s">
        <v>29</v>
      </c>
      <c r="AH251" s="35"/>
      <c r="AI251" s="35"/>
      <c r="AJ251" s="40" t="s">
        <v>36</v>
      </c>
      <c r="AK251" s="40" t="s">
        <v>37</v>
      </c>
      <c r="AL251" s="35"/>
      <c r="AM251" s="35"/>
      <c r="AN251" s="40" t="s">
        <v>38</v>
      </c>
      <c r="AO251" s="40" t="s">
        <v>39</v>
      </c>
      <c r="AP251" s="35"/>
      <c r="AQ251" s="35"/>
      <c r="AR251" s="40" t="s">
        <v>40</v>
      </c>
      <c r="AS251" s="40" t="s">
        <v>41</v>
      </c>
      <c r="AT251" s="35"/>
      <c r="AU251" s="35"/>
      <c r="AV251" s="35"/>
      <c r="AW251" s="35"/>
      <c r="AX251" s="35"/>
      <c r="AY251" s="35"/>
      <c r="AZ251" s="40" t="s">
        <v>42</v>
      </c>
      <c r="BA251" s="40" t="s">
        <v>39</v>
      </c>
      <c r="BB251" s="35"/>
      <c r="BC251" s="35"/>
      <c r="BD251" s="40" t="s">
        <v>42</v>
      </c>
      <c r="BE251" s="40" t="s">
        <v>33</v>
      </c>
      <c r="BF251" s="35"/>
      <c r="BG251" s="35"/>
      <c r="BH251" s="40" t="s">
        <v>42</v>
      </c>
      <c r="BI251" s="40" t="s">
        <v>39</v>
      </c>
      <c r="BJ251" s="35"/>
      <c r="BK251" s="41"/>
      <c r="BL251" s="40" t="s">
        <v>43</v>
      </c>
      <c r="BM251" s="40" t="s">
        <v>44</v>
      </c>
      <c r="BN251" s="35"/>
      <c r="BO251" s="35"/>
      <c r="BP251" s="40" t="s">
        <v>45</v>
      </c>
      <c r="BQ251" s="40" t="s">
        <v>44</v>
      </c>
      <c r="BR251" s="35"/>
      <c r="BS251" s="35"/>
      <c r="BT251" s="40" t="s">
        <v>46</v>
      </c>
      <c r="BU251" s="40" t="s">
        <v>47</v>
      </c>
      <c r="BV251" s="35"/>
      <c r="BW251" s="35"/>
      <c r="BX251" s="40" t="s">
        <v>46</v>
      </c>
      <c r="BY251" s="40" t="s">
        <v>41</v>
      </c>
      <c r="BZ251" s="35"/>
      <c r="CA251" s="35"/>
      <c r="CB251" s="40" t="s">
        <v>46</v>
      </c>
      <c r="CC251" s="40" t="s">
        <v>48</v>
      </c>
      <c r="CD251" s="35">
        <v>8.0000000000000002E-3</v>
      </c>
      <c r="CE251" s="35">
        <v>8.0030000000000001</v>
      </c>
      <c r="CF251" s="40" t="s">
        <v>46</v>
      </c>
      <c r="CG251" s="40" t="s">
        <v>48</v>
      </c>
      <c r="CH251" s="35"/>
      <c r="CI251" s="35"/>
      <c r="CJ251" s="40" t="s">
        <v>46</v>
      </c>
      <c r="CK251" s="40" t="s">
        <v>39</v>
      </c>
      <c r="CL251" s="35"/>
      <c r="CM251" s="35"/>
      <c r="CN251" s="40" t="s">
        <v>49</v>
      </c>
      <c r="CO251" s="40" t="s">
        <v>39</v>
      </c>
      <c r="CP251" s="35"/>
      <c r="CQ251" s="35"/>
      <c r="CR251" s="40" t="s">
        <v>50</v>
      </c>
      <c r="CS251" s="40" t="s">
        <v>51</v>
      </c>
      <c r="CT251" s="35"/>
      <c r="CU251" s="35"/>
      <c r="CV251" s="40" t="s">
        <v>50</v>
      </c>
      <c r="CW251" s="40" t="s">
        <v>39</v>
      </c>
      <c r="CX251" s="35"/>
      <c r="CY251" s="35"/>
      <c r="CZ251" s="40" t="s">
        <v>50</v>
      </c>
      <c r="DA251" s="40" t="s">
        <v>39</v>
      </c>
      <c r="DB251" s="35"/>
      <c r="DC251" s="35"/>
      <c r="DD251" s="40" t="s">
        <v>59</v>
      </c>
      <c r="DE251" s="40" t="s">
        <v>60</v>
      </c>
      <c r="DF251" s="35"/>
      <c r="DG251" s="35"/>
      <c r="DH251" s="40" t="s">
        <v>52</v>
      </c>
      <c r="DI251" s="40" t="s">
        <v>53</v>
      </c>
      <c r="DJ251" s="35"/>
      <c r="DK251" s="35"/>
      <c r="DL251" s="40" t="s">
        <v>31</v>
      </c>
      <c r="DM251" s="41"/>
    </row>
    <row r="252" spans="1:118" s="42" customFormat="1" ht="15.75" customHeight="1" x14ac:dyDescent="0.25">
      <c r="A252" s="35">
        <v>251</v>
      </c>
      <c r="B252" s="35">
        <v>2</v>
      </c>
      <c r="C252" s="36" t="s">
        <v>238</v>
      </c>
      <c r="D252" s="37" t="s">
        <v>373</v>
      </c>
      <c r="E252" s="35">
        <v>932.48500000000001</v>
      </c>
      <c r="F252" s="35">
        <v>264.01900000000001</v>
      </c>
      <c r="G252" s="35">
        <v>602.96400000000006</v>
      </c>
      <c r="H252" s="38">
        <v>292.59683999999999</v>
      </c>
      <c r="I252" s="39">
        <f t="shared" si="10"/>
        <v>895.5608400000001</v>
      </c>
      <c r="J252" s="39">
        <f t="shared" si="9"/>
        <v>9.7469999999999999</v>
      </c>
      <c r="K252" s="39">
        <f t="shared" si="11"/>
        <v>885.81384000000014</v>
      </c>
      <c r="L252" s="40" t="s">
        <v>28</v>
      </c>
      <c r="M252" s="40" t="s">
        <v>29</v>
      </c>
      <c r="N252" s="35"/>
      <c r="O252" s="35"/>
      <c r="P252" s="40" t="s">
        <v>30</v>
      </c>
      <c r="Q252" s="40" t="s">
        <v>34</v>
      </c>
      <c r="R252" s="35"/>
      <c r="S252" s="35"/>
      <c r="T252" s="40" t="s">
        <v>30</v>
      </c>
      <c r="U252" s="40" t="s">
        <v>32</v>
      </c>
      <c r="V252" s="35"/>
      <c r="W252" s="35"/>
      <c r="X252" s="35" t="s">
        <v>30</v>
      </c>
      <c r="Y252" s="35" t="s">
        <v>33</v>
      </c>
      <c r="Z252" s="35"/>
      <c r="AA252" s="35"/>
      <c r="AB252" s="40" t="s">
        <v>30</v>
      </c>
      <c r="AC252" s="40" t="s">
        <v>34</v>
      </c>
      <c r="AD252" s="35"/>
      <c r="AE252" s="35"/>
      <c r="AF252" s="40" t="s">
        <v>35</v>
      </c>
      <c r="AG252" s="40" t="s">
        <v>29</v>
      </c>
      <c r="AH252" s="35"/>
      <c r="AI252" s="35"/>
      <c r="AJ252" s="40" t="s">
        <v>36</v>
      </c>
      <c r="AK252" s="40" t="s">
        <v>37</v>
      </c>
      <c r="AL252" s="35"/>
      <c r="AM252" s="35"/>
      <c r="AN252" s="40" t="s">
        <v>38</v>
      </c>
      <c r="AO252" s="40" t="s">
        <v>39</v>
      </c>
      <c r="AP252" s="35"/>
      <c r="AQ252" s="35"/>
      <c r="AR252" s="40" t="s">
        <v>40</v>
      </c>
      <c r="AS252" s="40" t="s">
        <v>41</v>
      </c>
      <c r="AT252" s="35"/>
      <c r="AU252" s="35"/>
      <c r="AV252" s="35"/>
      <c r="AW252" s="35"/>
      <c r="AX252" s="35"/>
      <c r="AY252" s="35"/>
      <c r="AZ252" s="40" t="s">
        <v>42</v>
      </c>
      <c r="BA252" s="40" t="s">
        <v>39</v>
      </c>
      <c r="BB252" s="35"/>
      <c r="BC252" s="35"/>
      <c r="BD252" s="40" t="s">
        <v>42</v>
      </c>
      <c r="BE252" s="40" t="s">
        <v>33</v>
      </c>
      <c r="BF252" s="35"/>
      <c r="BG252" s="35"/>
      <c r="BH252" s="40" t="s">
        <v>42</v>
      </c>
      <c r="BI252" s="40" t="s">
        <v>39</v>
      </c>
      <c r="BJ252" s="35"/>
      <c r="BK252" s="41"/>
      <c r="BL252" s="40" t="s">
        <v>43</v>
      </c>
      <c r="BM252" s="40" t="s">
        <v>44</v>
      </c>
      <c r="BN252" s="35"/>
      <c r="BO252" s="35"/>
      <c r="BP252" s="40" t="s">
        <v>45</v>
      </c>
      <c r="BQ252" s="40" t="s">
        <v>44</v>
      </c>
      <c r="BR252" s="35"/>
      <c r="BS252" s="35"/>
      <c r="BT252" s="40" t="s">
        <v>46</v>
      </c>
      <c r="BU252" s="40" t="s">
        <v>47</v>
      </c>
      <c r="BV252" s="35"/>
      <c r="BW252" s="35"/>
      <c r="BX252" s="40" t="s">
        <v>46</v>
      </c>
      <c r="BY252" s="40" t="s">
        <v>41</v>
      </c>
      <c r="BZ252" s="35"/>
      <c r="CA252" s="35"/>
      <c r="CB252" s="40" t="s">
        <v>46</v>
      </c>
      <c r="CC252" s="40" t="s">
        <v>48</v>
      </c>
      <c r="CD252" s="35"/>
      <c r="CE252" s="35"/>
      <c r="CF252" s="40" t="s">
        <v>46</v>
      </c>
      <c r="CG252" s="40" t="s">
        <v>48</v>
      </c>
      <c r="CH252" s="35"/>
      <c r="CI252" s="35"/>
      <c r="CJ252" s="40" t="s">
        <v>46</v>
      </c>
      <c r="CK252" s="40" t="s">
        <v>39</v>
      </c>
      <c r="CL252" s="35"/>
      <c r="CM252" s="35"/>
      <c r="CN252" s="40" t="s">
        <v>49</v>
      </c>
      <c r="CO252" s="40" t="s">
        <v>39</v>
      </c>
      <c r="CP252" s="35"/>
      <c r="CQ252" s="35"/>
      <c r="CR252" s="40" t="s">
        <v>50</v>
      </c>
      <c r="CS252" s="40" t="s">
        <v>51</v>
      </c>
      <c r="CT252" s="35">
        <v>0.05</v>
      </c>
      <c r="CU252" s="35">
        <v>8.4890000000000008</v>
      </c>
      <c r="CV252" s="40" t="s">
        <v>50</v>
      </c>
      <c r="CW252" s="40" t="s">
        <v>39</v>
      </c>
      <c r="CX252" s="35">
        <v>3</v>
      </c>
      <c r="CY252" s="35">
        <v>1.258</v>
      </c>
      <c r="CZ252" s="40" t="s">
        <v>50</v>
      </c>
      <c r="DA252" s="40" t="s">
        <v>39</v>
      </c>
      <c r="DB252" s="35"/>
      <c r="DC252" s="35"/>
      <c r="DD252" s="40" t="s">
        <v>59</v>
      </c>
      <c r="DE252" s="40" t="s">
        <v>60</v>
      </c>
      <c r="DF252" s="35"/>
      <c r="DG252" s="35"/>
      <c r="DH252" s="40" t="s">
        <v>52</v>
      </c>
      <c r="DI252" s="40" t="s">
        <v>53</v>
      </c>
      <c r="DJ252" s="35"/>
      <c r="DK252" s="35"/>
      <c r="DL252" s="40" t="s">
        <v>31</v>
      </c>
      <c r="DM252" s="41"/>
    </row>
    <row r="253" spans="1:118" s="42" customFormat="1" ht="15.75" customHeight="1" x14ac:dyDescent="0.25">
      <c r="A253" s="35">
        <v>252</v>
      </c>
      <c r="B253" s="35">
        <v>2</v>
      </c>
      <c r="C253" s="36" t="s">
        <v>239</v>
      </c>
      <c r="D253" s="37" t="s">
        <v>373</v>
      </c>
      <c r="E253" s="35">
        <v>248.04499999999999</v>
      </c>
      <c r="F253" s="35">
        <v>4.7750000000000004</v>
      </c>
      <c r="G253" s="35">
        <v>243.27</v>
      </c>
      <c r="H253" s="38">
        <v>94.7988</v>
      </c>
      <c r="I253" s="39">
        <f t="shared" si="10"/>
        <v>338.06880000000001</v>
      </c>
      <c r="J253" s="39">
        <f t="shared" si="9"/>
        <v>5.0289999999999999</v>
      </c>
      <c r="K253" s="39">
        <f t="shared" si="11"/>
        <v>333.03980000000001</v>
      </c>
      <c r="L253" s="40" t="s">
        <v>28</v>
      </c>
      <c r="M253" s="40" t="s">
        <v>29</v>
      </c>
      <c r="N253" s="35"/>
      <c r="O253" s="35"/>
      <c r="P253" s="40" t="s">
        <v>30</v>
      </c>
      <c r="Q253" s="40" t="s">
        <v>34</v>
      </c>
      <c r="R253" s="35"/>
      <c r="S253" s="35"/>
      <c r="T253" s="40" t="s">
        <v>30</v>
      </c>
      <c r="U253" s="40" t="s">
        <v>32</v>
      </c>
      <c r="V253" s="35"/>
      <c r="W253" s="35"/>
      <c r="X253" s="35" t="s">
        <v>30</v>
      </c>
      <c r="Y253" s="35" t="s">
        <v>33</v>
      </c>
      <c r="Z253" s="35"/>
      <c r="AA253" s="35"/>
      <c r="AB253" s="40" t="s">
        <v>30</v>
      </c>
      <c r="AC253" s="40" t="s">
        <v>34</v>
      </c>
      <c r="AD253" s="35"/>
      <c r="AE253" s="35"/>
      <c r="AF253" s="40" t="s">
        <v>35</v>
      </c>
      <c r="AG253" s="40" t="s">
        <v>29</v>
      </c>
      <c r="AH253" s="35"/>
      <c r="AI253" s="35"/>
      <c r="AJ253" s="40" t="s">
        <v>36</v>
      </c>
      <c r="AK253" s="40" t="s">
        <v>37</v>
      </c>
      <c r="AL253" s="35"/>
      <c r="AM253" s="35"/>
      <c r="AN253" s="40" t="s">
        <v>38</v>
      </c>
      <c r="AO253" s="40" t="s">
        <v>39</v>
      </c>
      <c r="AP253" s="35"/>
      <c r="AQ253" s="35"/>
      <c r="AR253" s="40" t="s">
        <v>40</v>
      </c>
      <c r="AS253" s="40" t="s">
        <v>41</v>
      </c>
      <c r="AT253" s="35"/>
      <c r="AU253" s="35"/>
      <c r="AV253" s="35"/>
      <c r="AW253" s="35"/>
      <c r="AX253" s="35"/>
      <c r="AY253" s="35"/>
      <c r="AZ253" s="40" t="s">
        <v>42</v>
      </c>
      <c r="BA253" s="40" t="s">
        <v>39</v>
      </c>
      <c r="BB253" s="35"/>
      <c r="BC253" s="35"/>
      <c r="BD253" s="40" t="s">
        <v>42</v>
      </c>
      <c r="BE253" s="40" t="s">
        <v>33</v>
      </c>
      <c r="BF253" s="35"/>
      <c r="BG253" s="35"/>
      <c r="BH253" s="40" t="s">
        <v>42</v>
      </c>
      <c r="BI253" s="40" t="s">
        <v>39</v>
      </c>
      <c r="BJ253" s="35"/>
      <c r="BK253" s="41"/>
      <c r="BL253" s="40" t="s">
        <v>43</v>
      </c>
      <c r="BM253" s="40" t="s">
        <v>44</v>
      </c>
      <c r="BN253" s="35"/>
      <c r="BO253" s="35"/>
      <c r="BP253" s="40" t="s">
        <v>45</v>
      </c>
      <c r="BQ253" s="40" t="s">
        <v>44</v>
      </c>
      <c r="BR253" s="35"/>
      <c r="BS253" s="35"/>
      <c r="BT253" s="40" t="s">
        <v>46</v>
      </c>
      <c r="BU253" s="40" t="s">
        <v>47</v>
      </c>
      <c r="BV253" s="35"/>
      <c r="BW253" s="35"/>
      <c r="BX253" s="40" t="s">
        <v>46</v>
      </c>
      <c r="BY253" s="40" t="s">
        <v>41</v>
      </c>
      <c r="BZ253" s="35"/>
      <c r="CA253" s="35"/>
      <c r="CB253" s="40" t="s">
        <v>46</v>
      </c>
      <c r="CC253" s="40" t="s">
        <v>48</v>
      </c>
      <c r="CD253" s="35"/>
      <c r="CE253" s="35"/>
      <c r="CF253" s="40" t="s">
        <v>46</v>
      </c>
      <c r="CG253" s="40" t="s">
        <v>48</v>
      </c>
      <c r="CH253" s="35"/>
      <c r="CI253" s="35"/>
      <c r="CJ253" s="40" t="s">
        <v>46</v>
      </c>
      <c r="CK253" s="40" t="s">
        <v>39</v>
      </c>
      <c r="CL253" s="35"/>
      <c r="CM253" s="35"/>
      <c r="CN253" s="40" t="s">
        <v>49</v>
      </c>
      <c r="CO253" s="40" t="s">
        <v>39</v>
      </c>
      <c r="CP253" s="35"/>
      <c r="CQ253" s="35"/>
      <c r="CR253" s="40" t="s">
        <v>50</v>
      </c>
      <c r="CS253" s="40" t="s">
        <v>51</v>
      </c>
      <c r="CT253" s="35"/>
      <c r="CU253" s="35"/>
      <c r="CV253" s="40" t="s">
        <v>50</v>
      </c>
      <c r="CW253" s="40" t="s">
        <v>39</v>
      </c>
      <c r="CX253" s="35"/>
      <c r="CY253" s="35"/>
      <c r="CZ253" s="40" t="s">
        <v>50</v>
      </c>
      <c r="DA253" s="40" t="s">
        <v>39</v>
      </c>
      <c r="DB253" s="35"/>
      <c r="DC253" s="35"/>
      <c r="DD253" s="40" t="s">
        <v>59</v>
      </c>
      <c r="DE253" s="40" t="s">
        <v>60</v>
      </c>
      <c r="DF253" s="35"/>
      <c r="DG253" s="35"/>
      <c r="DH253" s="40" t="s">
        <v>52</v>
      </c>
      <c r="DI253" s="40" t="s">
        <v>53</v>
      </c>
      <c r="DJ253" s="35"/>
      <c r="DK253" s="35"/>
      <c r="DL253" s="40" t="s">
        <v>31</v>
      </c>
      <c r="DM253" s="41">
        <v>5.0289999999999999</v>
      </c>
      <c r="DN253" s="42" t="s">
        <v>518</v>
      </c>
    </row>
    <row r="254" spans="1:118" s="42" customFormat="1" ht="15.75" customHeight="1" x14ac:dyDescent="0.25">
      <c r="A254" s="35">
        <v>253</v>
      </c>
      <c r="B254" s="35">
        <v>2</v>
      </c>
      <c r="C254" s="36" t="s">
        <v>240</v>
      </c>
      <c r="D254" s="37" t="s">
        <v>373</v>
      </c>
      <c r="E254" s="35">
        <v>710.78399999999999</v>
      </c>
      <c r="F254" s="35">
        <v>42.661999999999999</v>
      </c>
      <c r="G254" s="35">
        <v>656.87199999999996</v>
      </c>
      <c r="H254" s="38">
        <v>278.32463999999999</v>
      </c>
      <c r="I254" s="39">
        <f t="shared" si="10"/>
        <v>935.19663999999989</v>
      </c>
      <c r="J254" s="39">
        <f t="shared" si="9"/>
        <v>6.8559999999999999</v>
      </c>
      <c r="K254" s="39">
        <f t="shared" si="11"/>
        <v>928.34063999999989</v>
      </c>
      <c r="L254" s="40" t="s">
        <v>28</v>
      </c>
      <c r="M254" s="40" t="s">
        <v>29</v>
      </c>
      <c r="N254" s="35"/>
      <c r="O254" s="35"/>
      <c r="P254" s="40" t="s">
        <v>30</v>
      </c>
      <c r="Q254" s="40" t="s">
        <v>34</v>
      </c>
      <c r="R254" s="35"/>
      <c r="S254" s="35"/>
      <c r="T254" s="40" t="s">
        <v>30</v>
      </c>
      <c r="U254" s="40" t="s">
        <v>32</v>
      </c>
      <c r="V254" s="35"/>
      <c r="W254" s="35"/>
      <c r="X254" s="35" t="s">
        <v>30</v>
      </c>
      <c r="Y254" s="35" t="s">
        <v>33</v>
      </c>
      <c r="Z254" s="35"/>
      <c r="AA254" s="35"/>
      <c r="AB254" s="40" t="s">
        <v>30</v>
      </c>
      <c r="AC254" s="40" t="s">
        <v>34</v>
      </c>
      <c r="AD254" s="35"/>
      <c r="AE254" s="35"/>
      <c r="AF254" s="40" t="s">
        <v>35</v>
      </c>
      <c r="AG254" s="40" t="s">
        <v>29</v>
      </c>
      <c r="AH254" s="35"/>
      <c r="AI254" s="35"/>
      <c r="AJ254" s="40" t="s">
        <v>36</v>
      </c>
      <c r="AK254" s="40" t="s">
        <v>37</v>
      </c>
      <c r="AL254" s="35"/>
      <c r="AM254" s="35"/>
      <c r="AN254" s="40" t="s">
        <v>38</v>
      </c>
      <c r="AO254" s="40" t="s">
        <v>39</v>
      </c>
      <c r="AP254" s="35"/>
      <c r="AQ254" s="35"/>
      <c r="AR254" s="40" t="s">
        <v>40</v>
      </c>
      <c r="AS254" s="40" t="s">
        <v>41</v>
      </c>
      <c r="AT254" s="35"/>
      <c r="AU254" s="35"/>
      <c r="AV254" s="35"/>
      <c r="AW254" s="35"/>
      <c r="AX254" s="35"/>
      <c r="AY254" s="35"/>
      <c r="AZ254" s="40" t="s">
        <v>42</v>
      </c>
      <c r="BA254" s="40" t="s">
        <v>39</v>
      </c>
      <c r="BB254" s="35"/>
      <c r="BC254" s="35"/>
      <c r="BD254" s="40" t="s">
        <v>42</v>
      </c>
      <c r="BE254" s="40" t="s">
        <v>33</v>
      </c>
      <c r="BF254" s="35"/>
      <c r="BG254" s="35"/>
      <c r="BH254" s="40" t="s">
        <v>42</v>
      </c>
      <c r="BI254" s="40" t="s">
        <v>39</v>
      </c>
      <c r="BJ254" s="35"/>
      <c r="BK254" s="41"/>
      <c r="BL254" s="40" t="s">
        <v>43</v>
      </c>
      <c r="BM254" s="40" t="s">
        <v>44</v>
      </c>
      <c r="BN254" s="35"/>
      <c r="BO254" s="35"/>
      <c r="BP254" s="40" t="s">
        <v>45</v>
      </c>
      <c r="BQ254" s="40" t="s">
        <v>44</v>
      </c>
      <c r="BR254" s="35">
        <v>2E-3</v>
      </c>
      <c r="BS254" s="35">
        <v>0.13300000000000001</v>
      </c>
      <c r="BT254" s="40" t="s">
        <v>46</v>
      </c>
      <c r="BU254" s="40" t="s">
        <v>47</v>
      </c>
      <c r="BV254" s="35"/>
      <c r="BW254" s="35"/>
      <c r="BX254" s="40" t="s">
        <v>46</v>
      </c>
      <c r="BY254" s="40" t="s">
        <v>41</v>
      </c>
      <c r="BZ254" s="35"/>
      <c r="CA254" s="35"/>
      <c r="CB254" s="40" t="s">
        <v>46</v>
      </c>
      <c r="CC254" s="40" t="s">
        <v>48</v>
      </c>
      <c r="CD254" s="35"/>
      <c r="CE254" s="35"/>
      <c r="CF254" s="40" t="s">
        <v>46</v>
      </c>
      <c r="CG254" s="40" t="s">
        <v>48</v>
      </c>
      <c r="CH254" s="35"/>
      <c r="CI254" s="35"/>
      <c r="CJ254" s="40" t="s">
        <v>46</v>
      </c>
      <c r="CK254" s="40" t="s">
        <v>39</v>
      </c>
      <c r="CL254" s="35"/>
      <c r="CM254" s="35"/>
      <c r="CN254" s="40" t="s">
        <v>49</v>
      </c>
      <c r="CO254" s="40" t="s">
        <v>39</v>
      </c>
      <c r="CP254" s="35"/>
      <c r="CQ254" s="35"/>
      <c r="CR254" s="40" t="s">
        <v>50</v>
      </c>
      <c r="CS254" s="40" t="s">
        <v>51</v>
      </c>
      <c r="CT254" s="35">
        <v>5.0000000000000001E-3</v>
      </c>
      <c r="CU254" s="35">
        <v>0.84899999999999998</v>
      </c>
      <c r="CV254" s="40" t="s">
        <v>50</v>
      </c>
      <c r="CW254" s="40" t="s">
        <v>39</v>
      </c>
      <c r="CX254" s="35">
        <v>5</v>
      </c>
      <c r="CY254" s="35">
        <v>2.347</v>
      </c>
      <c r="CZ254" s="40" t="s">
        <v>50</v>
      </c>
      <c r="DA254" s="40" t="s">
        <v>39</v>
      </c>
      <c r="DB254" s="35"/>
      <c r="DC254" s="35"/>
      <c r="DD254" s="40" t="s">
        <v>59</v>
      </c>
      <c r="DE254" s="40" t="s">
        <v>60</v>
      </c>
      <c r="DF254" s="35"/>
      <c r="DG254" s="35"/>
      <c r="DH254" s="40" t="s">
        <v>52</v>
      </c>
      <c r="DI254" s="40" t="s">
        <v>53</v>
      </c>
      <c r="DJ254" s="35"/>
      <c r="DK254" s="35"/>
      <c r="DL254" s="40" t="s">
        <v>31</v>
      </c>
      <c r="DM254" s="41">
        <v>3.5270000000000001</v>
      </c>
      <c r="DN254" s="42" t="s">
        <v>518</v>
      </c>
    </row>
    <row r="255" spans="1:118" s="12" customFormat="1" ht="15.75" customHeight="1" x14ac:dyDescent="0.25">
      <c r="A255" s="6">
        <v>254</v>
      </c>
      <c r="B255" s="6">
        <v>2</v>
      </c>
      <c r="C255" s="9" t="s">
        <v>241</v>
      </c>
      <c r="D255" s="8" t="s">
        <v>373</v>
      </c>
      <c r="E255" s="6">
        <v>107.06699999999999</v>
      </c>
      <c r="F255" s="6">
        <v>72.572999999999993</v>
      </c>
      <c r="G255" s="6">
        <v>34.494</v>
      </c>
      <c r="H255" s="10">
        <v>103.42536</v>
      </c>
      <c r="I255" s="3">
        <f t="shared" si="10"/>
        <v>137.91935999999998</v>
      </c>
      <c r="J255" s="3">
        <f t="shared" si="9"/>
        <v>0</v>
      </c>
      <c r="K255" s="3">
        <f t="shared" si="11"/>
        <v>137.91935999999998</v>
      </c>
      <c r="L255" s="1" t="s">
        <v>28</v>
      </c>
      <c r="M255" s="1" t="s">
        <v>29</v>
      </c>
      <c r="N255" s="6"/>
      <c r="O255" s="6"/>
      <c r="P255" s="1" t="s">
        <v>30</v>
      </c>
      <c r="Q255" s="1" t="s">
        <v>34</v>
      </c>
      <c r="R255" s="6"/>
      <c r="S255" s="6"/>
      <c r="T255" s="1" t="s">
        <v>30</v>
      </c>
      <c r="U255" s="1" t="s">
        <v>32</v>
      </c>
      <c r="V255" s="6"/>
      <c r="W255" s="6"/>
      <c r="X255" s="6" t="s">
        <v>30</v>
      </c>
      <c r="Y255" s="6" t="s">
        <v>33</v>
      </c>
      <c r="Z255" s="6"/>
      <c r="AA255" s="6"/>
      <c r="AB255" s="1" t="s">
        <v>30</v>
      </c>
      <c r="AC255" s="1" t="s">
        <v>34</v>
      </c>
      <c r="AD255" s="6"/>
      <c r="AE255" s="6"/>
      <c r="AF255" s="1" t="s">
        <v>35</v>
      </c>
      <c r="AG255" s="1" t="s">
        <v>29</v>
      </c>
      <c r="AH255" s="6"/>
      <c r="AI255" s="6"/>
      <c r="AJ255" s="1" t="s">
        <v>36</v>
      </c>
      <c r="AK255" s="1" t="s">
        <v>37</v>
      </c>
      <c r="AL255" s="6"/>
      <c r="AM255" s="6"/>
      <c r="AN255" s="1" t="s">
        <v>38</v>
      </c>
      <c r="AO255" s="1" t="s">
        <v>39</v>
      </c>
      <c r="AP255" s="6"/>
      <c r="AQ255" s="6"/>
      <c r="AR255" s="1" t="s">
        <v>40</v>
      </c>
      <c r="AS255" s="1" t="s">
        <v>41</v>
      </c>
      <c r="AT255" s="6"/>
      <c r="AU255" s="6"/>
      <c r="AV255" s="6"/>
      <c r="AW255" s="6"/>
      <c r="AX255" s="6"/>
      <c r="AY255" s="6"/>
      <c r="AZ255" s="1" t="s">
        <v>42</v>
      </c>
      <c r="BA255" s="1" t="s">
        <v>39</v>
      </c>
      <c r="BB255" s="6"/>
      <c r="BC255" s="6"/>
      <c r="BD255" s="1" t="s">
        <v>42</v>
      </c>
      <c r="BE255" s="1" t="s">
        <v>33</v>
      </c>
      <c r="BF255" s="6"/>
      <c r="BG255" s="6"/>
      <c r="BH255" s="1" t="s">
        <v>42</v>
      </c>
      <c r="BI255" s="1" t="s">
        <v>39</v>
      </c>
      <c r="BJ255" s="6"/>
      <c r="BK255" s="11"/>
      <c r="BL255" s="1" t="s">
        <v>43</v>
      </c>
      <c r="BM255" s="1" t="s">
        <v>44</v>
      </c>
      <c r="BN255" s="6"/>
      <c r="BO255" s="6"/>
      <c r="BP255" s="1" t="s">
        <v>45</v>
      </c>
      <c r="BQ255" s="1" t="s">
        <v>44</v>
      </c>
      <c r="BR255" s="6"/>
      <c r="BS255" s="6"/>
      <c r="BT255" s="1" t="s">
        <v>46</v>
      </c>
      <c r="BU255" s="1" t="s">
        <v>47</v>
      </c>
      <c r="BV255" s="6"/>
      <c r="BW255" s="6"/>
      <c r="BX255" s="1" t="s">
        <v>46</v>
      </c>
      <c r="BY255" s="1" t="s">
        <v>41</v>
      </c>
      <c r="BZ255" s="6"/>
      <c r="CA255" s="6"/>
      <c r="CB255" s="1" t="s">
        <v>46</v>
      </c>
      <c r="CC255" s="1" t="s">
        <v>48</v>
      </c>
      <c r="CD255" s="6"/>
      <c r="CE255" s="6"/>
      <c r="CF255" s="1" t="s">
        <v>46</v>
      </c>
      <c r="CG255" s="1" t="s">
        <v>48</v>
      </c>
      <c r="CH255" s="6"/>
      <c r="CI255" s="6"/>
      <c r="CJ255" s="1" t="s">
        <v>46</v>
      </c>
      <c r="CK255" s="1" t="s">
        <v>39</v>
      </c>
      <c r="CL255" s="6"/>
      <c r="CM255" s="6"/>
      <c r="CN255" s="1" t="s">
        <v>49</v>
      </c>
      <c r="CO255" s="1" t="s">
        <v>39</v>
      </c>
      <c r="CP255" s="6"/>
      <c r="CQ255" s="6"/>
      <c r="CR255" s="1" t="s">
        <v>50</v>
      </c>
      <c r="CS255" s="1" t="s">
        <v>51</v>
      </c>
      <c r="CT255" s="6"/>
      <c r="CU255" s="6"/>
      <c r="CV255" s="1" t="s">
        <v>50</v>
      </c>
      <c r="CW255" s="1" t="s">
        <v>39</v>
      </c>
      <c r="CX255" s="6"/>
      <c r="CY255" s="6"/>
      <c r="CZ255" s="1" t="s">
        <v>50</v>
      </c>
      <c r="DA255" s="1" t="s">
        <v>39</v>
      </c>
      <c r="DB255" s="6"/>
      <c r="DC255" s="6"/>
      <c r="DD255" s="1" t="s">
        <v>59</v>
      </c>
      <c r="DE255" s="1" t="s">
        <v>60</v>
      </c>
      <c r="DF255" s="6"/>
      <c r="DG255" s="6"/>
      <c r="DH255" s="1" t="s">
        <v>52</v>
      </c>
      <c r="DI255" s="1" t="s">
        <v>53</v>
      </c>
      <c r="DJ255" s="6"/>
      <c r="DK255" s="6"/>
      <c r="DL255" s="1" t="s">
        <v>31</v>
      </c>
      <c r="DM255" s="11"/>
    </row>
    <row r="256" spans="1:118" s="42" customFormat="1" ht="15.75" customHeight="1" x14ac:dyDescent="0.25">
      <c r="A256" s="35">
        <v>255</v>
      </c>
      <c r="B256" s="35">
        <v>2</v>
      </c>
      <c r="C256" s="36" t="s">
        <v>242</v>
      </c>
      <c r="D256" s="37" t="s">
        <v>373</v>
      </c>
      <c r="E256" s="35">
        <v>15.477</v>
      </c>
      <c r="F256" s="35">
        <v>2.8140000000000001</v>
      </c>
      <c r="G256" s="35">
        <v>1.8720000000000001</v>
      </c>
      <c r="H256" s="38">
        <v>198.80256</v>
      </c>
      <c r="I256" s="39">
        <f t="shared" si="10"/>
        <v>200.67456000000001</v>
      </c>
      <c r="J256" s="39">
        <f t="shared" si="9"/>
        <v>2.1819999999999999</v>
      </c>
      <c r="K256" s="39">
        <f t="shared" si="11"/>
        <v>198.49256000000003</v>
      </c>
      <c r="L256" s="40" t="s">
        <v>28</v>
      </c>
      <c r="M256" s="40" t="s">
        <v>29</v>
      </c>
      <c r="N256" s="35"/>
      <c r="O256" s="35"/>
      <c r="P256" s="40" t="s">
        <v>30</v>
      </c>
      <c r="Q256" s="40" t="s">
        <v>34</v>
      </c>
      <c r="R256" s="35"/>
      <c r="S256" s="35"/>
      <c r="T256" s="40" t="s">
        <v>30</v>
      </c>
      <c r="U256" s="40" t="s">
        <v>32</v>
      </c>
      <c r="V256" s="35"/>
      <c r="W256" s="35"/>
      <c r="X256" s="35" t="s">
        <v>30</v>
      </c>
      <c r="Y256" s="35" t="s">
        <v>33</v>
      </c>
      <c r="Z256" s="35"/>
      <c r="AA256" s="35"/>
      <c r="AB256" s="40" t="s">
        <v>30</v>
      </c>
      <c r="AC256" s="40" t="s">
        <v>34</v>
      </c>
      <c r="AD256" s="35"/>
      <c r="AE256" s="35"/>
      <c r="AF256" s="40" t="s">
        <v>35</v>
      </c>
      <c r="AG256" s="40" t="s">
        <v>29</v>
      </c>
      <c r="AH256" s="35"/>
      <c r="AI256" s="35"/>
      <c r="AJ256" s="40" t="s">
        <v>36</v>
      </c>
      <c r="AK256" s="40" t="s">
        <v>37</v>
      </c>
      <c r="AL256" s="35"/>
      <c r="AM256" s="35"/>
      <c r="AN256" s="40" t="s">
        <v>38</v>
      </c>
      <c r="AO256" s="40" t="s">
        <v>39</v>
      </c>
      <c r="AP256" s="35"/>
      <c r="AQ256" s="35"/>
      <c r="AR256" s="40" t="s">
        <v>40</v>
      </c>
      <c r="AS256" s="40" t="s">
        <v>41</v>
      </c>
      <c r="AT256" s="35"/>
      <c r="AU256" s="35"/>
      <c r="AV256" s="35"/>
      <c r="AW256" s="35"/>
      <c r="AX256" s="35"/>
      <c r="AY256" s="35"/>
      <c r="AZ256" s="40" t="s">
        <v>42</v>
      </c>
      <c r="BA256" s="40" t="s">
        <v>39</v>
      </c>
      <c r="BB256" s="35"/>
      <c r="BC256" s="35"/>
      <c r="BD256" s="40" t="s">
        <v>42</v>
      </c>
      <c r="BE256" s="40" t="s">
        <v>33</v>
      </c>
      <c r="BF256" s="35"/>
      <c r="BG256" s="35"/>
      <c r="BH256" s="40" t="s">
        <v>42</v>
      </c>
      <c r="BI256" s="40" t="s">
        <v>39</v>
      </c>
      <c r="BJ256" s="35"/>
      <c r="BK256" s="41"/>
      <c r="BL256" s="40" t="s">
        <v>43</v>
      </c>
      <c r="BM256" s="40" t="s">
        <v>44</v>
      </c>
      <c r="BN256" s="35"/>
      <c r="BO256" s="35"/>
      <c r="BP256" s="40" t="s">
        <v>45</v>
      </c>
      <c r="BQ256" s="40" t="s">
        <v>44</v>
      </c>
      <c r="BR256" s="35"/>
      <c r="BS256" s="35"/>
      <c r="BT256" s="40" t="s">
        <v>46</v>
      </c>
      <c r="BU256" s="40" t="s">
        <v>47</v>
      </c>
      <c r="BV256" s="35"/>
      <c r="BW256" s="35"/>
      <c r="BX256" s="40" t="s">
        <v>46</v>
      </c>
      <c r="BY256" s="40" t="s">
        <v>41</v>
      </c>
      <c r="BZ256" s="35"/>
      <c r="CA256" s="35"/>
      <c r="CB256" s="40" t="s">
        <v>46</v>
      </c>
      <c r="CC256" s="40" t="s">
        <v>48</v>
      </c>
      <c r="CD256" s="35"/>
      <c r="CE256" s="35"/>
      <c r="CF256" s="40" t="s">
        <v>46</v>
      </c>
      <c r="CG256" s="40" t="s">
        <v>48</v>
      </c>
      <c r="CH256" s="35"/>
      <c r="CI256" s="35"/>
      <c r="CJ256" s="40" t="s">
        <v>46</v>
      </c>
      <c r="CK256" s="40" t="s">
        <v>39</v>
      </c>
      <c r="CL256" s="35"/>
      <c r="CM256" s="35"/>
      <c r="CN256" s="40" t="s">
        <v>49</v>
      </c>
      <c r="CO256" s="40" t="s">
        <v>39</v>
      </c>
      <c r="CP256" s="35"/>
      <c r="CQ256" s="35"/>
      <c r="CR256" s="40" t="s">
        <v>50</v>
      </c>
      <c r="CS256" s="40" t="s">
        <v>51</v>
      </c>
      <c r="CT256" s="35"/>
      <c r="CU256" s="35"/>
      <c r="CV256" s="40" t="s">
        <v>50</v>
      </c>
      <c r="CW256" s="40" t="s">
        <v>39</v>
      </c>
      <c r="CX256" s="35">
        <v>2</v>
      </c>
      <c r="CY256" s="35">
        <v>2.1819999999999999</v>
      </c>
      <c r="CZ256" s="40" t="s">
        <v>50</v>
      </c>
      <c r="DA256" s="40" t="s">
        <v>39</v>
      </c>
      <c r="DB256" s="35"/>
      <c r="DC256" s="35"/>
      <c r="DD256" s="40" t="s">
        <v>59</v>
      </c>
      <c r="DE256" s="40" t="s">
        <v>60</v>
      </c>
      <c r="DF256" s="35"/>
      <c r="DG256" s="35"/>
      <c r="DH256" s="40" t="s">
        <v>52</v>
      </c>
      <c r="DI256" s="40" t="s">
        <v>53</v>
      </c>
      <c r="DJ256" s="35"/>
      <c r="DK256" s="35"/>
      <c r="DL256" s="40" t="s">
        <v>31</v>
      </c>
      <c r="DM256" s="41"/>
    </row>
    <row r="257" spans="1:118" s="12" customFormat="1" ht="15.75" customHeight="1" x14ac:dyDescent="0.25">
      <c r="A257" s="6">
        <v>256</v>
      </c>
      <c r="B257" s="6">
        <v>2</v>
      </c>
      <c r="C257" s="9" t="s">
        <v>449</v>
      </c>
      <c r="D257" s="8" t="s">
        <v>373</v>
      </c>
      <c r="E257" s="6">
        <v>-84.775999999999996</v>
      </c>
      <c r="F257" s="6">
        <v>61.134999999999998</v>
      </c>
      <c r="G257" s="6">
        <v>-148.20599999999999</v>
      </c>
      <c r="H257" s="10">
        <v>42.100200000000001</v>
      </c>
      <c r="I257" s="3">
        <f t="shared" si="10"/>
        <v>-106.10579999999999</v>
      </c>
      <c r="J257" s="3">
        <f t="shared" si="9"/>
        <v>0</v>
      </c>
      <c r="K257" s="3">
        <f t="shared" si="11"/>
        <v>-106.10579999999999</v>
      </c>
      <c r="L257" s="1" t="s">
        <v>28</v>
      </c>
      <c r="M257" s="1" t="s">
        <v>29</v>
      </c>
      <c r="N257" s="6"/>
      <c r="O257" s="6"/>
      <c r="P257" s="1" t="s">
        <v>30</v>
      </c>
      <c r="Q257" s="1" t="s">
        <v>34</v>
      </c>
      <c r="R257" s="6"/>
      <c r="S257" s="6"/>
      <c r="T257" s="1" t="s">
        <v>30</v>
      </c>
      <c r="U257" s="1" t="s">
        <v>32</v>
      </c>
      <c r="V257" s="6"/>
      <c r="W257" s="6"/>
      <c r="X257" s="6" t="s">
        <v>30</v>
      </c>
      <c r="Y257" s="6" t="s">
        <v>33</v>
      </c>
      <c r="Z257" s="6"/>
      <c r="AA257" s="6"/>
      <c r="AB257" s="1" t="s">
        <v>30</v>
      </c>
      <c r="AC257" s="1" t="s">
        <v>34</v>
      </c>
      <c r="AD257" s="6"/>
      <c r="AE257" s="6"/>
      <c r="AF257" s="1" t="s">
        <v>35</v>
      </c>
      <c r="AG257" s="1" t="s">
        <v>29</v>
      </c>
      <c r="AH257" s="6"/>
      <c r="AI257" s="6"/>
      <c r="AJ257" s="1" t="s">
        <v>36</v>
      </c>
      <c r="AK257" s="1" t="s">
        <v>37</v>
      </c>
      <c r="AL257" s="6"/>
      <c r="AM257" s="6"/>
      <c r="AN257" s="1" t="s">
        <v>38</v>
      </c>
      <c r="AO257" s="1" t="s">
        <v>39</v>
      </c>
      <c r="AP257" s="6"/>
      <c r="AQ257" s="6"/>
      <c r="AR257" s="1" t="s">
        <v>40</v>
      </c>
      <c r="AS257" s="1" t="s">
        <v>41</v>
      </c>
      <c r="AT257" s="6"/>
      <c r="AU257" s="6"/>
      <c r="AV257" s="6"/>
      <c r="AW257" s="6"/>
      <c r="AX257" s="6"/>
      <c r="AY257" s="6"/>
      <c r="AZ257" s="1" t="s">
        <v>42</v>
      </c>
      <c r="BA257" s="1" t="s">
        <v>39</v>
      </c>
      <c r="BB257" s="6"/>
      <c r="BC257" s="6"/>
      <c r="BD257" s="1" t="s">
        <v>42</v>
      </c>
      <c r="BE257" s="1" t="s">
        <v>33</v>
      </c>
      <c r="BF257" s="6"/>
      <c r="BG257" s="6"/>
      <c r="BH257" s="1" t="s">
        <v>42</v>
      </c>
      <c r="BI257" s="1" t="s">
        <v>39</v>
      </c>
      <c r="BJ257" s="6"/>
      <c r="BK257" s="11"/>
      <c r="BL257" s="1" t="s">
        <v>43</v>
      </c>
      <c r="BM257" s="1" t="s">
        <v>44</v>
      </c>
      <c r="BN257" s="6"/>
      <c r="BO257" s="6"/>
      <c r="BP257" s="1" t="s">
        <v>45</v>
      </c>
      <c r="BQ257" s="1" t="s">
        <v>44</v>
      </c>
      <c r="BR257" s="6"/>
      <c r="BS257" s="6"/>
      <c r="BT257" s="1" t="s">
        <v>46</v>
      </c>
      <c r="BU257" s="1" t="s">
        <v>47</v>
      </c>
      <c r="BV257" s="6"/>
      <c r="BW257" s="6"/>
      <c r="BX257" s="1" t="s">
        <v>46</v>
      </c>
      <c r="BY257" s="1" t="s">
        <v>41</v>
      </c>
      <c r="BZ257" s="6"/>
      <c r="CA257" s="6"/>
      <c r="CB257" s="1" t="s">
        <v>46</v>
      </c>
      <c r="CC257" s="1" t="s">
        <v>48</v>
      </c>
      <c r="CD257" s="6"/>
      <c r="CE257" s="6"/>
      <c r="CF257" s="1" t="s">
        <v>46</v>
      </c>
      <c r="CG257" s="1" t="s">
        <v>48</v>
      </c>
      <c r="CH257" s="6"/>
      <c r="CI257" s="6"/>
      <c r="CJ257" s="1" t="s">
        <v>46</v>
      </c>
      <c r="CK257" s="1" t="s">
        <v>39</v>
      </c>
      <c r="CL257" s="6"/>
      <c r="CM257" s="6"/>
      <c r="CN257" s="1" t="s">
        <v>49</v>
      </c>
      <c r="CO257" s="1" t="s">
        <v>39</v>
      </c>
      <c r="CP257" s="6"/>
      <c r="CQ257" s="6"/>
      <c r="CR257" s="1" t="s">
        <v>50</v>
      </c>
      <c r="CS257" s="1" t="s">
        <v>51</v>
      </c>
      <c r="CT257" s="6"/>
      <c r="CU257" s="6"/>
      <c r="CV257" s="1" t="s">
        <v>50</v>
      </c>
      <c r="CW257" s="1" t="s">
        <v>39</v>
      </c>
      <c r="CX257" s="6"/>
      <c r="CY257" s="6"/>
      <c r="CZ257" s="1" t="s">
        <v>50</v>
      </c>
      <c r="DA257" s="1" t="s">
        <v>39</v>
      </c>
      <c r="DB257" s="6"/>
      <c r="DC257" s="6"/>
      <c r="DD257" s="1" t="s">
        <v>59</v>
      </c>
      <c r="DE257" s="1" t="s">
        <v>60</v>
      </c>
      <c r="DF257" s="6"/>
      <c r="DG257" s="6"/>
      <c r="DH257" s="1" t="s">
        <v>52</v>
      </c>
      <c r="DI257" s="1" t="s">
        <v>53</v>
      </c>
      <c r="DJ257" s="6"/>
      <c r="DK257" s="6"/>
      <c r="DL257" s="1" t="s">
        <v>31</v>
      </c>
      <c r="DM257" s="11"/>
    </row>
    <row r="258" spans="1:118" s="12" customFormat="1" ht="15.75" customHeight="1" x14ac:dyDescent="0.25">
      <c r="A258" s="6">
        <v>257</v>
      </c>
      <c r="B258" s="6">
        <v>2</v>
      </c>
      <c r="C258" s="9" t="s">
        <v>450</v>
      </c>
      <c r="D258" s="8" t="s">
        <v>373</v>
      </c>
      <c r="E258" s="6">
        <v>-13.146000000000001</v>
      </c>
      <c r="F258" s="6">
        <v>0</v>
      </c>
      <c r="G258" s="6">
        <v>-13.146000000000001</v>
      </c>
      <c r="H258" s="10">
        <v>6.1570799999999997</v>
      </c>
      <c r="I258" s="3">
        <f t="shared" si="10"/>
        <v>-6.9889200000000011</v>
      </c>
      <c r="J258" s="3">
        <f t="shared" ref="J258:J321" si="12">O258+S258+W258+AA258+AE258+AI258+AM258+AQ258+AU258+AY258+BC258+BG258+BK258+BO258+BS258+BW258+CA258+CE258+CI258+CM258+CQ258+CU258+CY258+DC258+DG258+DK258+DM258</f>
        <v>0</v>
      </c>
      <c r="K258" s="3">
        <f t="shared" si="11"/>
        <v>-6.9889200000000011</v>
      </c>
      <c r="L258" s="1" t="s">
        <v>28</v>
      </c>
      <c r="M258" s="1" t="s">
        <v>29</v>
      </c>
      <c r="N258" s="6"/>
      <c r="O258" s="6"/>
      <c r="P258" s="1" t="s">
        <v>30</v>
      </c>
      <c r="Q258" s="1" t="s">
        <v>34</v>
      </c>
      <c r="R258" s="6"/>
      <c r="S258" s="6"/>
      <c r="T258" s="1" t="s">
        <v>30</v>
      </c>
      <c r="U258" s="1" t="s">
        <v>32</v>
      </c>
      <c r="V258" s="6"/>
      <c r="W258" s="6"/>
      <c r="X258" s="6" t="s">
        <v>30</v>
      </c>
      <c r="Y258" s="6" t="s">
        <v>33</v>
      </c>
      <c r="Z258" s="6"/>
      <c r="AA258" s="6"/>
      <c r="AB258" s="1" t="s">
        <v>30</v>
      </c>
      <c r="AC258" s="1" t="s">
        <v>34</v>
      </c>
      <c r="AD258" s="6"/>
      <c r="AE258" s="6"/>
      <c r="AF258" s="1" t="s">
        <v>35</v>
      </c>
      <c r="AG258" s="1" t="s">
        <v>29</v>
      </c>
      <c r="AH258" s="6"/>
      <c r="AI258" s="6"/>
      <c r="AJ258" s="1" t="s">
        <v>36</v>
      </c>
      <c r="AK258" s="1" t="s">
        <v>37</v>
      </c>
      <c r="AL258" s="6"/>
      <c r="AM258" s="6"/>
      <c r="AN258" s="1" t="s">
        <v>38</v>
      </c>
      <c r="AO258" s="1" t="s">
        <v>39</v>
      </c>
      <c r="AP258" s="6"/>
      <c r="AQ258" s="6"/>
      <c r="AR258" s="1" t="s">
        <v>40</v>
      </c>
      <c r="AS258" s="1" t="s">
        <v>41</v>
      </c>
      <c r="AT258" s="6"/>
      <c r="AU258" s="6"/>
      <c r="AV258" s="6"/>
      <c r="AW258" s="6"/>
      <c r="AX258" s="6"/>
      <c r="AY258" s="6"/>
      <c r="AZ258" s="1" t="s">
        <v>42</v>
      </c>
      <c r="BA258" s="1" t="s">
        <v>39</v>
      </c>
      <c r="BB258" s="6"/>
      <c r="BC258" s="6"/>
      <c r="BD258" s="1" t="s">
        <v>42</v>
      </c>
      <c r="BE258" s="1" t="s">
        <v>33</v>
      </c>
      <c r="BF258" s="6"/>
      <c r="BG258" s="6"/>
      <c r="BH258" s="1" t="s">
        <v>42</v>
      </c>
      <c r="BI258" s="1" t="s">
        <v>39</v>
      </c>
      <c r="BJ258" s="6"/>
      <c r="BK258" s="11"/>
      <c r="BL258" s="1" t="s">
        <v>43</v>
      </c>
      <c r="BM258" s="1" t="s">
        <v>44</v>
      </c>
      <c r="BN258" s="6"/>
      <c r="BO258" s="6"/>
      <c r="BP258" s="1" t="s">
        <v>45</v>
      </c>
      <c r="BQ258" s="1" t="s">
        <v>44</v>
      </c>
      <c r="BR258" s="6"/>
      <c r="BS258" s="6"/>
      <c r="BT258" s="1" t="s">
        <v>46</v>
      </c>
      <c r="BU258" s="1" t="s">
        <v>47</v>
      </c>
      <c r="BV258" s="6"/>
      <c r="BW258" s="6"/>
      <c r="BX258" s="1" t="s">
        <v>46</v>
      </c>
      <c r="BY258" s="1" t="s">
        <v>41</v>
      </c>
      <c r="BZ258" s="6"/>
      <c r="CA258" s="6"/>
      <c r="CB258" s="1" t="s">
        <v>46</v>
      </c>
      <c r="CC258" s="1" t="s">
        <v>48</v>
      </c>
      <c r="CD258" s="6"/>
      <c r="CE258" s="6"/>
      <c r="CF258" s="1" t="s">
        <v>46</v>
      </c>
      <c r="CG258" s="1" t="s">
        <v>48</v>
      </c>
      <c r="CH258" s="6"/>
      <c r="CI258" s="6"/>
      <c r="CJ258" s="1" t="s">
        <v>46</v>
      </c>
      <c r="CK258" s="1" t="s">
        <v>39</v>
      </c>
      <c r="CL258" s="6"/>
      <c r="CM258" s="6"/>
      <c r="CN258" s="1" t="s">
        <v>49</v>
      </c>
      <c r="CO258" s="1" t="s">
        <v>39</v>
      </c>
      <c r="CP258" s="6"/>
      <c r="CQ258" s="6"/>
      <c r="CR258" s="1" t="s">
        <v>50</v>
      </c>
      <c r="CS258" s="1" t="s">
        <v>51</v>
      </c>
      <c r="CT258" s="6"/>
      <c r="CU258" s="6"/>
      <c r="CV258" s="1" t="s">
        <v>50</v>
      </c>
      <c r="CW258" s="1" t="s">
        <v>39</v>
      </c>
      <c r="CX258" s="6"/>
      <c r="CY258" s="6"/>
      <c r="CZ258" s="1" t="s">
        <v>50</v>
      </c>
      <c r="DA258" s="1" t="s">
        <v>39</v>
      </c>
      <c r="DB258" s="6"/>
      <c r="DC258" s="6"/>
      <c r="DD258" s="1" t="s">
        <v>59</v>
      </c>
      <c r="DE258" s="1" t="s">
        <v>60</v>
      </c>
      <c r="DF258" s="6"/>
      <c r="DG258" s="6"/>
      <c r="DH258" s="1" t="s">
        <v>52</v>
      </c>
      <c r="DI258" s="1" t="s">
        <v>53</v>
      </c>
      <c r="DJ258" s="6"/>
      <c r="DK258" s="6"/>
      <c r="DL258" s="1" t="s">
        <v>31</v>
      </c>
      <c r="DM258" s="11"/>
    </row>
    <row r="259" spans="1:118" s="42" customFormat="1" ht="15.75" customHeight="1" x14ac:dyDescent="0.25">
      <c r="A259" s="35">
        <v>258</v>
      </c>
      <c r="B259" s="35">
        <v>2</v>
      </c>
      <c r="C259" s="36" t="s">
        <v>243</v>
      </c>
      <c r="D259" s="37" t="s">
        <v>373</v>
      </c>
      <c r="E259" s="35">
        <v>-271.14100000000002</v>
      </c>
      <c r="F259" s="35">
        <v>9.7149999999999999</v>
      </c>
      <c r="G259" s="35">
        <v>-283.73599999999999</v>
      </c>
      <c r="H259" s="38">
        <v>107.52719999999999</v>
      </c>
      <c r="I259" s="39">
        <f t="shared" ref="I259:I322" si="13">(G259+H259)</f>
        <v>-176.2088</v>
      </c>
      <c r="J259" s="39">
        <f t="shared" si="12"/>
        <v>0.16800000000000001</v>
      </c>
      <c r="K259" s="39">
        <f t="shared" ref="K259:K322" si="14">I259-J259</f>
        <v>-176.3768</v>
      </c>
      <c r="L259" s="40" t="s">
        <v>28</v>
      </c>
      <c r="M259" s="40" t="s">
        <v>29</v>
      </c>
      <c r="N259" s="35"/>
      <c r="O259" s="35"/>
      <c r="P259" s="40" t="s">
        <v>30</v>
      </c>
      <c r="Q259" s="40" t="s">
        <v>34</v>
      </c>
      <c r="R259" s="35"/>
      <c r="S259" s="35"/>
      <c r="T259" s="40" t="s">
        <v>30</v>
      </c>
      <c r="U259" s="40" t="s">
        <v>32</v>
      </c>
      <c r="V259" s="35"/>
      <c r="W259" s="35"/>
      <c r="X259" s="35" t="s">
        <v>30</v>
      </c>
      <c r="Y259" s="35" t="s">
        <v>33</v>
      </c>
      <c r="Z259" s="35"/>
      <c r="AA259" s="35"/>
      <c r="AB259" s="40" t="s">
        <v>30</v>
      </c>
      <c r="AC259" s="40" t="s">
        <v>34</v>
      </c>
      <c r="AD259" s="35"/>
      <c r="AE259" s="35"/>
      <c r="AF259" s="40" t="s">
        <v>35</v>
      </c>
      <c r="AG259" s="40" t="s">
        <v>29</v>
      </c>
      <c r="AH259" s="35"/>
      <c r="AI259" s="35"/>
      <c r="AJ259" s="40" t="s">
        <v>36</v>
      </c>
      <c r="AK259" s="40" t="s">
        <v>37</v>
      </c>
      <c r="AL259" s="35"/>
      <c r="AM259" s="35"/>
      <c r="AN259" s="40" t="s">
        <v>38</v>
      </c>
      <c r="AO259" s="40" t="s">
        <v>39</v>
      </c>
      <c r="AP259" s="35"/>
      <c r="AQ259" s="35"/>
      <c r="AR259" s="40" t="s">
        <v>40</v>
      </c>
      <c r="AS259" s="40" t="s">
        <v>41</v>
      </c>
      <c r="AT259" s="35"/>
      <c r="AU259" s="35"/>
      <c r="AV259" s="35"/>
      <c r="AW259" s="35"/>
      <c r="AX259" s="35"/>
      <c r="AY259" s="35"/>
      <c r="AZ259" s="40" t="s">
        <v>42</v>
      </c>
      <c r="BA259" s="40" t="s">
        <v>39</v>
      </c>
      <c r="BB259" s="35"/>
      <c r="BC259" s="35"/>
      <c r="BD259" s="40" t="s">
        <v>42</v>
      </c>
      <c r="BE259" s="40" t="s">
        <v>33</v>
      </c>
      <c r="BF259" s="35"/>
      <c r="BG259" s="35"/>
      <c r="BH259" s="40" t="s">
        <v>42</v>
      </c>
      <c r="BI259" s="40" t="s">
        <v>39</v>
      </c>
      <c r="BJ259" s="35"/>
      <c r="BK259" s="41"/>
      <c r="BL259" s="40" t="s">
        <v>43</v>
      </c>
      <c r="BM259" s="40" t="s">
        <v>44</v>
      </c>
      <c r="BN259" s="35"/>
      <c r="BO259" s="35"/>
      <c r="BP259" s="40" t="s">
        <v>45</v>
      </c>
      <c r="BQ259" s="40" t="s">
        <v>44</v>
      </c>
      <c r="BR259" s="35"/>
      <c r="BS259" s="35"/>
      <c r="BT259" s="40" t="s">
        <v>46</v>
      </c>
      <c r="BU259" s="40" t="s">
        <v>47</v>
      </c>
      <c r="BV259" s="35"/>
      <c r="BW259" s="35"/>
      <c r="BX259" s="40" t="s">
        <v>46</v>
      </c>
      <c r="BY259" s="40" t="s">
        <v>41</v>
      </c>
      <c r="BZ259" s="35"/>
      <c r="CA259" s="35"/>
      <c r="CB259" s="40" t="s">
        <v>46</v>
      </c>
      <c r="CC259" s="40" t="s">
        <v>48</v>
      </c>
      <c r="CD259" s="35"/>
      <c r="CE259" s="35"/>
      <c r="CF259" s="40" t="s">
        <v>46</v>
      </c>
      <c r="CG259" s="40" t="s">
        <v>48</v>
      </c>
      <c r="CH259" s="35"/>
      <c r="CI259" s="35"/>
      <c r="CJ259" s="40" t="s">
        <v>46</v>
      </c>
      <c r="CK259" s="40" t="s">
        <v>39</v>
      </c>
      <c r="CL259" s="35"/>
      <c r="CM259" s="35"/>
      <c r="CN259" s="40" t="s">
        <v>49</v>
      </c>
      <c r="CO259" s="40" t="s">
        <v>39</v>
      </c>
      <c r="CP259" s="35"/>
      <c r="CQ259" s="35"/>
      <c r="CR259" s="40" t="s">
        <v>50</v>
      </c>
      <c r="CS259" s="40" t="s">
        <v>51</v>
      </c>
      <c r="CT259" s="35"/>
      <c r="CU259" s="35"/>
      <c r="CV259" s="40" t="s">
        <v>50</v>
      </c>
      <c r="CW259" s="40" t="s">
        <v>39</v>
      </c>
      <c r="CX259" s="35">
        <v>1</v>
      </c>
      <c r="CY259" s="35">
        <v>0.16800000000000001</v>
      </c>
      <c r="CZ259" s="40" t="s">
        <v>50</v>
      </c>
      <c r="DA259" s="40" t="s">
        <v>39</v>
      </c>
      <c r="DB259" s="35"/>
      <c r="DC259" s="35"/>
      <c r="DD259" s="40" t="s">
        <v>59</v>
      </c>
      <c r="DE259" s="40" t="s">
        <v>60</v>
      </c>
      <c r="DF259" s="35"/>
      <c r="DG259" s="35"/>
      <c r="DH259" s="40" t="s">
        <v>52</v>
      </c>
      <c r="DI259" s="40" t="s">
        <v>53</v>
      </c>
      <c r="DJ259" s="35"/>
      <c r="DK259" s="35"/>
      <c r="DL259" s="40" t="s">
        <v>31</v>
      </c>
      <c r="DM259" s="41"/>
    </row>
    <row r="260" spans="1:118" s="42" customFormat="1" ht="15.75" customHeight="1" x14ac:dyDescent="0.25">
      <c r="A260" s="35">
        <v>259</v>
      </c>
      <c r="B260" s="35">
        <v>2</v>
      </c>
      <c r="C260" s="36" t="s">
        <v>244</v>
      </c>
      <c r="D260" s="37" t="s">
        <v>373</v>
      </c>
      <c r="E260" s="35">
        <v>293.14699999999999</v>
      </c>
      <c r="F260" s="35">
        <v>44.216000000000001</v>
      </c>
      <c r="G260" s="35">
        <v>248.93100000000001</v>
      </c>
      <c r="H260" s="38">
        <v>132.39264</v>
      </c>
      <c r="I260" s="39">
        <f t="shared" si="13"/>
        <v>381.32364000000001</v>
      </c>
      <c r="J260" s="39">
        <f t="shared" si="12"/>
        <v>0.92100000000000004</v>
      </c>
      <c r="K260" s="39">
        <f t="shared" si="14"/>
        <v>380.40264000000002</v>
      </c>
      <c r="L260" s="40" t="s">
        <v>28</v>
      </c>
      <c r="M260" s="40" t="s">
        <v>29</v>
      </c>
      <c r="N260" s="35"/>
      <c r="O260" s="35"/>
      <c r="P260" s="40" t="s">
        <v>30</v>
      </c>
      <c r="Q260" s="40" t="s">
        <v>34</v>
      </c>
      <c r="R260" s="35"/>
      <c r="S260" s="35"/>
      <c r="T260" s="40" t="s">
        <v>30</v>
      </c>
      <c r="U260" s="40" t="s">
        <v>32</v>
      </c>
      <c r="V260" s="35"/>
      <c r="W260" s="35"/>
      <c r="X260" s="35" t="s">
        <v>30</v>
      </c>
      <c r="Y260" s="35" t="s">
        <v>33</v>
      </c>
      <c r="Z260" s="35"/>
      <c r="AA260" s="35"/>
      <c r="AB260" s="40" t="s">
        <v>30</v>
      </c>
      <c r="AC260" s="40" t="s">
        <v>34</v>
      </c>
      <c r="AD260" s="35"/>
      <c r="AE260" s="35"/>
      <c r="AF260" s="40" t="s">
        <v>35</v>
      </c>
      <c r="AG260" s="40" t="s">
        <v>29</v>
      </c>
      <c r="AH260" s="35"/>
      <c r="AI260" s="35"/>
      <c r="AJ260" s="40" t="s">
        <v>36</v>
      </c>
      <c r="AK260" s="40" t="s">
        <v>37</v>
      </c>
      <c r="AL260" s="35"/>
      <c r="AM260" s="35"/>
      <c r="AN260" s="40" t="s">
        <v>38</v>
      </c>
      <c r="AO260" s="40" t="s">
        <v>39</v>
      </c>
      <c r="AP260" s="35"/>
      <c r="AQ260" s="35"/>
      <c r="AR260" s="40" t="s">
        <v>40</v>
      </c>
      <c r="AS260" s="40" t="s">
        <v>41</v>
      </c>
      <c r="AT260" s="35"/>
      <c r="AU260" s="35"/>
      <c r="AV260" s="35"/>
      <c r="AW260" s="35"/>
      <c r="AX260" s="35"/>
      <c r="AY260" s="35"/>
      <c r="AZ260" s="40" t="s">
        <v>42</v>
      </c>
      <c r="BA260" s="40" t="s">
        <v>39</v>
      </c>
      <c r="BB260" s="35"/>
      <c r="BC260" s="35"/>
      <c r="BD260" s="40" t="s">
        <v>42</v>
      </c>
      <c r="BE260" s="40" t="s">
        <v>33</v>
      </c>
      <c r="BF260" s="35"/>
      <c r="BG260" s="35"/>
      <c r="BH260" s="40" t="s">
        <v>42</v>
      </c>
      <c r="BI260" s="40" t="s">
        <v>39</v>
      </c>
      <c r="BJ260" s="35"/>
      <c r="BK260" s="41"/>
      <c r="BL260" s="40" t="s">
        <v>43</v>
      </c>
      <c r="BM260" s="40" t="s">
        <v>44</v>
      </c>
      <c r="BN260" s="35"/>
      <c r="BO260" s="35"/>
      <c r="BP260" s="40" t="s">
        <v>45</v>
      </c>
      <c r="BQ260" s="40" t="s">
        <v>44</v>
      </c>
      <c r="BR260" s="35"/>
      <c r="BS260" s="35"/>
      <c r="BT260" s="40" t="s">
        <v>46</v>
      </c>
      <c r="BU260" s="40" t="s">
        <v>47</v>
      </c>
      <c r="BV260" s="35"/>
      <c r="BW260" s="35"/>
      <c r="BX260" s="40" t="s">
        <v>46</v>
      </c>
      <c r="BY260" s="40" t="s">
        <v>41</v>
      </c>
      <c r="BZ260" s="35"/>
      <c r="CA260" s="35"/>
      <c r="CB260" s="40" t="s">
        <v>46</v>
      </c>
      <c r="CC260" s="40" t="s">
        <v>48</v>
      </c>
      <c r="CD260" s="35"/>
      <c r="CE260" s="35"/>
      <c r="CF260" s="40" t="s">
        <v>46</v>
      </c>
      <c r="CG260" s="40" t="s">
        <v>48</v>
      </c>
      <c r="CH260" s="35"/>
      <c r="CI260" s="35"/>
      <c r="CJ260" s="40" t="s">
        <v>46</v>
      </c>
      <c r="CK260" s="40" t="s">
        <v>39</v>
      </c>
      <c r="CL260" s="35"/>
      <c r="CM260" s="35"/>
      <c r="CN260" s="40" t="s">
        <v>49</v>
      </c>
      <c r="CO260" s="40" t="s">
        <v>39</v>
      </c>
      <c r="CP260" s="35"/>
      <c r="CQ260" s="35"/>
      <c r="CR260" s="40" t="s">
        <v>50</v>
      </c>
      <c r="CS260" s="40" t="s">
        <v>51</v>
      </c>
      <c r="CT260" s="35"/>
      <c r="CU260" s="35"/>
      <c r="CV260" s="40" t="s">
        <v>50</v>
      </c>
      <c r="CW260" s="40" t="s">
        <v>39</v>
      </c>
      <c r="CX260" s="35">
        <v>1</v>
      </c>
      <c r="CY260" s="35">
        <v>0.92100000000000004</v>
      </c>
      <c r="CZ260" s="40" t="s">
        <v>50</v>
      </c>
      <c r="DA260" s="40" t="s">
        <v>39</v>
      </c>
      <c r="DB260" s="35"/>
      <c r="DC260" s="35"/>
      <c r="DD260" s="40" t="s">
        <v>59</v>
      </c>
      <c r="DE260" s="40" t="s">
        <v>60</v>
      </c>
      <c r="DF260" s="35"/>
      <c r="DG260" s="35"/>
      <c r="DH260" s="40" t="s">
        <v>52</v>
      </c>
      <c r="DI260" s="40" t="s">
        <v>53</v>
      </c>
      <c r="DJ260" s="35"/>
      <c r="DK260" s="35"/>
      <c r="DL260" s="40" t="s">
        <v>31</v>
      </c>
      <c r="DM260" s="41"/>
    </row>
    <row r="261" spans="1:118" s="12" customFormat="1" ht="15.75" customHeight="1" x14ac:dyDescent="0.25">
      <c r="A261" s="6">
        <v>260</v>
      </c>
      <c r="B261" s="6">
        <v>2</v>
      </c>
      <c r="C261" s="9" t="s">
        <v>245</v>
      </c>
      <c r="D261" s="8" t="s">
        <v>373</v>
      </c>
      <c r="E261" s="6">
        <v>187.655</v>
      </c>
      <c r="F261" s="6">
        <v>5.2270000000000003</v>
      </c>
      <c r="G261" s="6">
        <v>181.19399999999999</v>
      </c>
      <c r="H261" s="10">
        <v>90.345960000000005</v>
      </c>
      <c r="I261" s="3">
        <f t="shared" si="13"/>
        <v>271.53996000000001</v>
      </c>
      <c r="J261" s="3">
        <f t="shared" si="12"/>
        <v>0</v>
      </c>
      <c r="K261" s="3">
        <f t="shared" si="14"/>
        <v>271.53996000000001</v>
      </c>
      <c r="L261" s="1" t="s">
        <v>28</v>
      </c>
      <c r="M261" s="1" t="s">
        <v>29</v>
      </c>
      <c r="N261" s="6"/>
      <c r="O261" s="6"/>
      <c r="P261" s="1" t="s">
        <v>30</v>
      </c>
      <c r="Q261" s="1" t="s">
        <v>34</v>
      </c>
      <c r="R261" s="6"/>
      <c r="S261" s="6"/>
      <c r="T261" s="1" t="s">
        <v>30</v>
      </c>
      <c r="U261" s="1" t="s">
        <v>32</v>
      </c>
      <c r="V261" s="6"/>
      <c r="W261" s="6"/>
      <c r="X261" s="6" t="s">
        <v>30</v>
      </c>
      <c r="Y261" s="6" t="s">
        <v>33</v>
      </c>
      <c r="Z261" s="6"/>
      <c r="AA261" s="6"/>
      <c r="AB261" s="1" t="s">
        <v>30</v>
      </c>
      <c r="AC261" s="1" t="s">
        <v>34</v>
      </c>
      <c r="AD261" s="6"/>
      <c r="AE261" s="6"/>
      <c r="AF261" s="1" t="s">
        <v>35</v>
      </c>
      <c r="AG261" s="1" t="s">
        <v>29</v>
      </c>
      <c r="AH261" s="6"/>
      <c r="AI261" s="6"/>
      <c r="AJ261" s="1" t="s">
        <v>36</v>
      </c>
      <c r="AK261" s="1" t="s">
        <v>37</v>
      </c>
      <c r="AL261" s="6"/>
      <c r="AM261" s="6"/>
      <c r="AN261" s="1" t="s">
        <v>38</v>
      </c>
      <c r="AO261" s="1" t="s">
        <v>39</v>
      </c>
      <c r="AP261" s="6"/>
      <c r="AQ261" s="6"/>
      <c r="AR261" s="1" t="s">
        <v>40</v>
      </c>
      <c r="AS261" s="1" t="s">
        <v>41</v>
      </c>
      <c r="AT261" s="6"/>
      <c r="AU261" s="6"/>
      <c r="AV261" s="6"/>
      <c r="AW261" s="6"/>
      <c r="AX261" s="6"/>
      <c r="AY261" s="6"/>
      <c r="AZ261" s="1" t="s">
        <v>42</v>
      </c>
      <c r="BA261" s="1" t="s">
        <v>39</v>
      </c>
      <c r="BB261" s="6"/>
      <c r="BC261" s="6"/>
      <c r="BD261" s="1" t="s">
        <v>42</v>
      </c>
      <c r="BE261" s="1" t="s">
        <v>33</v>
      </c>
      <c r="BF261" s="6"/>
      <c r="BG261" s="6"/>
      <c r="BH261" s="1" t="s">
        <v>42</v>
      </c>
      <c r="BI261" s="1" t="s">
        <v>39</v>
      </c>
      <c r="BJ261" s="6"/>
      <c r="BK261" s="11"/>
      <c r="BL261" s="1" t="s">
        <v>43</v>
      </c>
      <c r="BM261" s="1" t="s">
        <v>44</v>
      </c>
      <c r="BN261" s="6"/>
      <c r="BO261" s="6"/>
      <c r="BP261" s="1" t="s">
        <v>45</v>
      </c>
      <c r="BQ261" s="1" t="s">
        <v>44</v>
      </c>
      <c r="BR261" s="6"/>
      <c r="BS261" s="6"/>
      <c r="BT261" s="1" t="s">
        <v>46</v>
      </c>
      <c r="BU261" s="1" t="s">
        <v>47</v>
      </c>
      <c r="BV261" s="6"/>
      <c r="BW261" s="6"/>
      <c r="BX261" s="1" t="s">
        <v>46</v>
      </c>
      <c r="BY261" s="1" t="s">
        <v>41</v>
      </c>
      <c r="BZ261" s="6"/>
      <c r="CA261" s="6"/>
      <c r="CB261" s="1" t="s">
        <v>46</v>
      </c>
      <c r="CC261" s="1" t="s">
        <v>48</v>
      </c>
      <c r="CD261" s="6"/>
      <c r="CE261" s="6"/>
      <c r="CF261" s="1" t="s">
        <v>46</v>
      </c>
      <c r="CG261" s="1" t="s">
        <v>48</v>
      </c>
      <c r="CH261" s="6"/>
      <c r="CI261" s="6"/>
      <c r="CJ261" s="1" t="s">
        <v>46</v>
      </c>
      <c r="CK261" s="1" t="s">
        <v>39</v>
      </c>
      <c r="CL261" s="6"/>
      <c r="CM261" s="6"/>
      <c r="CN261" s="1" t="s">
        <v>49</v>
      </c>
      <c r="CO261" s="1" t="s">
        <v>39</v>
      </c>
      <c r="CP261" s="6"/>
      <c r="CQ261" s="6"/>
      <c r="CR261" s="1" t="s">
        <v>50</v>
      </c>
      <c r="CS261" s="1" t="s">
        <v>51</v>
      </c>
      <c r="CT261" s="6"/>
      <c r="CU261" s="6"/>
      <c r="CV261" s="1" t="s">
        <v>50</v>
      </c>
      <c r="CW261" s="1" t="s">
        <v>39</v>
      </c>
      <c r="CX261" s="6"/>
      <c r="CY261" s="6"/>
      <c r="CZ261" s="1" t="s">
        <v>50</v>
      </c>
      <c r="DA261" s="1" t="s">
        <v>39</v>
      </c>
      <c r="DB261" s="6"/>
      <c r="DC261" s="6"/>
      <c r="DD261" s="1" t="s">
        <v>59</v>
      </c>
      <c r="DE261" s="1" t="s">
        <v>60</v>
      </c>
      <c r="DF261" s="6"/>
      <c r="DG261" s="6"/>
      <c r="DH261" s="1" t="s">
        <v>52</v>
      </c>
      <c r="DI261" s="1" t="s">
        <v>53</v>
      </c>
      <c r="DJ261" s="6"/>
      <c r="DK261" s="6"/>
      <c r="DL261" s="1" t="s">
        <v>31</v>
      </c>
      <c r="DM261" s="11"/>
    </row>
    <row r="262" spans="1:118" s="12" customFormat="1" ht="15.75" customHeight="1" x14ac:dyDescent="0.25">
      <c r="A262" s="6">
        <v>261</v>
      </c>
      <c r="B262" s="6">
        <v>1</v>
      </c>
      <c r="C262" s="9" t="s">
        <v>246</v>
      </c>
      <c r="D262" s="8" t="s">
        <v>373</v>
      </c>
      <c r="E262" s="6">
        <v>35.756</v>
      </c>
      <c r="F262" s="6">
        <v>0</v>
      </c>
      <c r="G262" s="6">
        <v>34.755000000000003</v>
      </c>
      <c r="H262" s="10">
        <v>29.448599999999999</v>
      </c>
      <c r="I262" s="3">
        <f t="shared" si="13"/>
        <v>64.203599999999994</v>
      </c>
      <c r="J262" s="3">
        <f t="shared" si="12"/>
        <v>0</v>
      </c>
      <c r="K262" s="3">
        <f t="shared" si="14"/>
        <v>64.203599999999994</v>
      </c>
      <c r="L262" s="1" t="s">
        <v>28</v>
      </c>
      <c r="M262" s="1" t="s">
        <v>29</v>
      </c>
      <c r="N262" s="6"/>
      <c r="O262" s="6"/>
      <c r="P262" s="1" t="s">
        <v>30</v>
      </c>
      <c r="Q262" s="1" t="s">
        <v>34</v>
      </c>
      <c r="R262" s="6"/>
      <c r="S262" s="6"/>
      <c r="T262" s="1" t="s">
        <v>30</v>
      </c>
      <c r="U262" s="1" t="s">
        <v>32</v>
      </c>
      <c r="V262" s="6"/>
      <c r="W262" s="6"/>
      <c r="X262" s="6" t="s">
        <v>30</v>
      </c>
      <c r="Y262" s="6" t="s">
        <v>33</v>
      </c>
      <c r="Z262" s="6"/>
      <c r="AA262" s="6"/>
      <c r="AB262" s="1" t="s">
        <v>30</v>
      </c>
      <c r="AC262" s="1" t="s">
        <v>34</v>
      </c>
      <c r="AD262" s="6"/>
      <c r="AE262" s="6"/>
      <c r="AF262" s="1" t="s">
        <v>35</v>
      </c>
      <c r="AG262" s="1" t="s">
        <v>29</v>
      </c>
      <c r="AH262" s="6"/>
      <c r="AI262" s="6"/>
      <c r="AJ262" s="1" t="s">
        <v>36</v>
      </c>
      <c r="AK262" s="1" t="s">
        <v>37</v>
      </c>
      <c r="AL262" s="6"/>
      <c r="AM262" s="6"/>
      <c r="AN262" s="1" t="s">
        <v>38</v>
      </c>
      <c r="AO262" s="1" t="s">
        <v>39</v>
      </c>
      <c r="AP262" s="6"/>
      <c r="AQ262" s="6"/>
      <c r="AR262" s="1" t="s">
        <v>40</v>
      </c>
      <c r="AS262" s="1" t="s">
        <v>41</v>
      </c>
      <c r="AT262" s="6"/>
      <c r="AU262" s="6"/>
      <c r="AV262" s="6"/>
      <c r="AW262" s="6"/>
      <c r="AX262" s="6"/>
      <c r="AY262" s="6"/>
      <c r="AZ262" s="1" t="s">
        <v>42</v>
      </c>
      <c r="BA262" s="1" t="s">
        <v>39</v>
      </c>
      <c r="BB262" s="6"/>
      <c r="BC262" s="6"/>
      <c r="BD262" s="1" t="s">
        <v>42</v>
      </c>
      <c r="BE262" s="1" t="s">
        <v>33</v>
      </c>
      <c r="BF262" s="6"/>
      <c r="BG262" s="6"/>
      <c r="BH262" s="1" t="s">
        <v>42</v>
      </c>
      <c r="BI262" s="1" t="s">
        <v>39</v>
      </c>
      <c r="BJ262" s="6"/>
      <c r="BK262" s="11"/>
      <c r="BL262" s="1" t="s">
        <v>43</v>
      </c>
      <c r="BM262" s="1" t="s">
        <v>44</v>
      </c>
      <c r="BN262" s="6"/>
      <c r="BO262" s="6"/>
      <c r="BP262" s="1" t="s">
        <v>45</v>
      </c>
      <c r="BQ262" s="1" t="s">
        <v>44</v>
      </c>
      <c r="BR262" s="6"/>
      <c r="BS262" s="6"/>
      <c r="BT262" s="1" t="s">
        <v>46</v>
      </c>
      <c r="BU262" s="1" t="s">
        <v>47</v>
      </c>
      <c r="BV262" s="6"/>
      <c r="BW262" s="6"/>
      <c r="BX262" s="1" t="s">
        <v>46</v>
      </c>
      <c r="BY262" s="1" t="s">
        <v>41</v>
      </c>
      <c r="BZ262" s="6"/>
      <c r="CA262" s="6"/>
      <c r="CB262" s="1" t="s">
        <v>46</v>
      </c>
      <c r="CC262" s="1" t="s">
        <v>48</v>
      </c>
      <c r="CD262" s="6"/>
      <c r="CE262" s="6"/>
      <c r="CF262" s="1" t="s">
        <v>46</v>
      </c>
      <c r="CG262" s="1" t="s">
        <v>48</v>
      </c>
      <c r="CH262" s="6"/>
      <c r="CI262" s="6"/>
      <c r="CJ262" s="1" t="s">
        <v>46</v>
      </c>
      <c r="CK262" s="1" t="s">
        <v>39</v>
      </c>
      <c r="CL262" s="6"/>
      <c r="CM262" s="6"/>
      <c r="CN262" s="1" t="s">
        <v>49</v>
      </c>
      <c r="CO262" s="1" t="s">
        <v>39</v>
      </c>
      <c r="CP262" s="6"/>
      <c r="CQ262" s="6"/>
      <c r="CR262" s="1" t="s">
        <v>50</v>
      </c>
      <c r="CS262" s="1" t="s">
        <v>51</v>
      </c>
      <c r="CT262" s="6"/>
      <c r="CU262" s="6"/>
      <c r="CV262" s="1" t="s">
        <v>50</v>
      </c>
      <c r="CW262" s="1" t="s">
        <v>39</v>
      </c>
      <c r="CX262" s="6"/>
      <c r="CY262" s="6"/>
      <c r="CZ262" s="1" t="s">
        <v>50</v>
      </c>
      <c r="DA262" s="1" t="s">
        <v>39</v>
      </c>
      <c r="DB262" s="6"/>
      <c r="DC262" s="6"/>
      <c r="DD262" s="1" t="s">
        <v>59</v>
      </c>
      <c r="DE262" s="1" t="s">
        <v>60</v>
      </c>
      <c r="DF262" s="6"/>
      <c r="DG262" s="6"/>
      <c r="DH262" s="1" t="s">
        <v>52</v>
      </c>
      <c r="DI262" s="1" t="s">
        <v>53</v>
      </c>
      <c r="DJ262" s="6"/>
      <c r="DK262" s="6"/>
      <c r="DL262" s="1" t="s">
        <v>31</v>
      </c>
      <c r="DM262" s="11"/>
    </row>
    <row r="263" spans="1:118" s="12" customFormat="1" ht="15.75" customHeight="1" x14ac:dyDescent="0.25">
      <c r="A263" s="6">
        <v>262</v>
      </c>
      <c r="B263" s="6">
        <v>3</v>
      </c>
      <c r="C263" s="9" t="s">
        <v>247</v>
      </c>
      <c r="D263" s="8" t="s">
        <v>373</v>
      </c>
      <c r="E263" s="6">
        <v>222.36799999999999</v>
      </c>
      <c r="F263" s="6">
        <v>150.83799999999999</v>
      </c>
      <c r="G263" s="6">
        <v>67.168000000000006</v>
      </c>
      <c r="H263" s="10">
        <v>95.71284</v>
      </c>
      <c r="I263" s="3">
        <f t="shared" si="13"/>
        <v>162.88084000000001</v>
      </c>
      <c r="J263" s="3">
        <f t="shared" si="12"/>
        <v>0</v>
      </c>
      <c r="K263" s="3">
        <f t="shared" si="14"/>
        <v>162.88084000000001</v>
      </c>
      <c r="L263" s="1" t="s">
        <v>28</v>
      </c>
      <c r="M263" s="1" t="s">
        <v>29</v>
      </c>
      <c r="N263" s="6"/>
      <c r="O263" s="6"/>
      <c r="P263" s="1" t="s">
        <v>30</v>
      </c>
      <c r="Q263" s="1" t="s">
        <v>34</v>
      </c>
      <c r="R263" s="6"/>
      <c r="S263" s="6"/>
      <c r="T263" s="1" t="s">
        <v>30</v>
      </c>
      <c r="U263" s="1" t="s">
        <v>32</v>
      </c>
      <c r="V263" s="6"/>
      <c r="W263" s="6"/>
      <c r="X263" s="6" t="s">
        <v>30</v>
      </c>
      <c r="Y263" s="6" t="s">
        <v>33</v>
      </c>
      <c r="Z263" s="6"/>
      <c r="AA263" s="6"/>
      <c r="AB263" s="1" t="s">
        <v>30</v>
      </c>
      <c r="AC263" s="1" t="s">
        <v>34</v>
      </c>
      <c r="AD263" s="6"/>
      <c r="AE263" s="6"/>
      <c r="AF263" s="1" t="s">
        <v>35</v>
      </c>
      <c r="AG263" s="1" t="s">
        <v>29</v>
      </c>
      <c r="AH263" s="6"/>
      <c r="AI263" s="6"/>
      <c r="AJ263" s="1" t="s">
        <v>36</v>
      </c>
      <c r="AK263" s="1" t="s">
        <v>37</v>
      </c>
      <c r="AL263" s="6"/>
      <c r="AM263" s="6"/>
      <c r="AN263" s="1" t="s">
        <v>38</v>
      </c>
      <c r="AO263" s="1" t="s">
        <v>39</v>
      </c>
      <c r="AP263" s="6"/>
      <c r="AQ263" s="6"/>
      <c r="AR263" s="1" t="s">
        <v>40</v>
      </c>
      <c r="AS263" s="1" t="s">
        <v>41</v>
      </c>
      <c r="AT263" s="6"/>
      <c r="AU263" s="6"/>
      <c r="AV263" s="6"/>
      <c r="AW263" s="6"/>
      <c r="AX263" s="6"/>
      <c r="AY263" s="6"/>
      <c r="AZ263" s="1" t="s">
        <v>42</v>
      </c>
      <c r="BA263" s="1" t="s">
        <v>39</v>
      </c>
      <c r="BB263" s="6"/>
      <c r="BC263" s="6"/>
      <c r="BD263" s="1" t="s">
        <v>42</v>
      </c>
      <c r="BE263" s="1" t="s">
        <v>33</v>
      </c>
      <c r="BF263" s="6"/>
      <c r="BG263" s="6"/>
      <c r="BH263" s="1" t="s">
        <v>42</v>
      </c>
      <c r="BI263" s="1" t="s">
        <v>39</v>
      </c>
      <c r="BJ263" s="6"/>
      <c r="BK263" s="11"/>
      <c r="BL263" s="1" t="s">
        <v>43</v>
      </c>
      <c r="BM263" s="1" t="s">
        <v>44</v>
      </c>
      <c r="BN263" s="6"/>
      <c r="BO263" s="6"/>
      <c r="BP263" s="1" t="s">
        <v>45</v>
      </c>
      <c r="BQ263" s="1" t="s">
        <v>44</v>
      </c>
      <c r="BR263" s="6"/>
      <c r="BS263" s="6"/>
      <c r="BT263" s="1" t="s">
        <v>46</v>
      </c>
      <c r="BU263" s="1" t="s">
        <v>47</v>
      </c>
      <c r="BV263" s="6"/>
      <c r="BW263" s="6"/>
      <c r="BX263" s="1" t="s">
        <v>46</v>
      </c>
      <c r="BY263" s="1" t="s">
        <v>41</v>
      </c>
      <c r="BZ263" s="6"/>
      <c r="CA263" s="6"/>
      <c r="CB263" s="1" t="s">
        <v>46</v>
      </c>
      <c r="CC263" s="1" t="s">
        <v>48</v>
      </c>
      <c r="CD263" s="6"/>
      <c r="CE263" s="6"/>
      <c r="CF263" s="1" t="s">
        <v>46</v>
      </c>
      <c r="CG263" s="1" t="s">
        <v>48</v>
      </c>
      <c r="CH263" s="6"/>
      <c r="CI263" s="6"/>
      <c r="CJ263" s="1" t="s">
        <v>46</v>
      </c>
      <c r="CK263" s="1" t="s">
        <v>39</v>
      </c>
      <c r="CL263" s="6"/>
      <c r="CM263" s="6"/>
      <c r="CN263" s="1" t="s">
        <v>49</v>
      </c>
      <c r="CO263" s="1" t="s">
        <v>39</v>
      </c>
      <c r="CP263" s="6"/>
      <c r="CQ263" s="6"/>
      <c r="CR263" s="1" t="s">
        <v>50</v>
      </c>
      <c r="CS263" s="1" t="s">
        <v>51</v>
      </c>
      <c r="CT263" s="6"/>
      <c r="CU263" s="6"/>
      <c r="CV263" s="1" t="s">
        <v>50</v>
      </c>
      <c r="CW263" s="1" t="s">
        <v>39</v>
      </c>
      <c r="CX263" s="6"/>
      <c r="CY263" s="6"/>
      <c r="CZ263" s="1" t="s">
        <v>50</v>
      </c>
      <c r="DA263" s="1" t="s">
        <v>39</v>
      </c>
      <c r="DB263" s="6"/>
      <c r="DC263" s="6"/>
      <c r="DD263" s="1" t="s">
        <v>59</v>
      </c>
      <c r="DE263" s="1" t="s">
        <v>60</v>
      </c>
      <c r="DF263" s="6"/>
      <c r="DG263" s="6"/>
      <c r="DH263" s="1" t="s">
        <v>52</v>
      </c>
      <c r="DI263" s="1" t="s">
        <v>53</v>
      </c>
      <c r="DJ263" s="6"/>
      <c r="DK263" s="6"/>
      <c r="DL263" s="1" t="s">
        <v>31</v>
      </c>
      <c r="DM263" s="11"/>
    </row>
    <row r="264" spans="1:118" s="12" customFormat="1" ht="15.75" customHeight="1" x14ac:dyDescent="0.25">
      <c r="A264" s="6">
        <v>263</v>
      </c>
      <c r="B264" s="6">
        <v>1</v>
      </c>
      <c r="C264" s="9" t="s">
        <v>248</v>
      </c>
      <c r="D264" s="8" t="s">
        <v>373</v>
      </c>
      <c r="E264" s="6">
        <v>461.32900000000001</v>
      </c>
      <c r="F264" s="6">
        <v>5.3719999999999999</v>
      </c>
      <c r="G264" s="6">
        <v>444.358</v>
      </c>
      <c r="H264" s="10">
        <v>241.87656000000001</v>
      </c>
      <c r="I264" s="3">
        <f t="shared" si="13"/>
        <v>686.23455999999999</v>
      </c>
      <c r="J264" s="3">
        <f t="shared" si="12"/>
        <v>0</v>
      </c>
      <c r="K264" s="3">
        <f t="shared" si="14"/>
        <v>686.23455999999999</v>
      </c>
      <c r="L264" s="1" t="s">
        <v>28</v>
      </c>
      <c r="M264" s="1" t="s">
        <v>29</v>
      </c>
      <c r="N264" s="6"/>
      <c r="O264" s="6"/>
      <c r="P264" s="1" t="s">
        <v>30</v>
      </c>
      <c r="Q264" s="1" t="s">
        <v>34</v>
      </c>
      <c r="R264" s="6"/>
      <c r="S264" s="6"/>
      <c r="T264" s="1" t="s">
        <v>30</v>
      </c>
      <c r="U264" s="1" t="s">
        <v>32</v>
      </c>
      <c r="V264" s="6"/>
      <c r="W264" s="6"/>
      <c r="X264" s="6" t="s">
        <v>30</v>
      </c>
      <c r="Y264" s="6" t="s">
        <v>33</v>
      </c>
      <c r="Z264" s="6"/>
      <c r="AA264" s="6"/>
      <c r="AB264" s="1" t="s">
        <v>30</v>
      </c>
      <c r="AC264" s="1" t="s">
        <v>34</v>
      </c>
      <c r="AD264" s="6"/>
      <c r="AE264" s="6"/>
      <c r="AF264" s="1" t="s">
        <v>35</v>
      </c>
      <c r="AG264" s="1" t="s">
        <v>29</v>
      </c>
      <c r="AH264" s="6"/>
      <c r="AI264" s="6"/>
      <c r="AJ264" s="1" t="s">
        <v>36</v>
      </c>
      <c r="AK264" s="1" t="s">
        <v>37</v>
      </c>
      <c r="AL264" s="6"/>
      <c r="AM264" s="6"/>
      <c r="AN264" s="1" t="s">
        <v>38</v>
      </c>
      <c r="AO264" s="1" t="s">
        <v>39</v>
      </c>
      <c r="AP264" s="6"/>
      <c r="AQ264" s="6"/>
      <c r="AR264" s="1" t="s">
        <v>40</v>
      </c>
      <c r="AS264" s="1" t="s">
        <v>41</v>
      </c>
      <c r="AT264" s="6"/>
      <c r="AU264" s="6"/>
      <c r="AV264" s="6"/>
      <c r="AW264" s="6"/>
      <c r="AX264" s="6"/>
      <c r="AY264" s="6"/>
      <c r="AZ264" s="1" t="s">
        <v>42</v>
      </c>
      <c r="BA264" s="1" t="s">
        <v>39</v>
      </c>
      <c r="BB264" s="6"/>
      <c r="BC264" s="6"/>
      <c r="BD264" s="1" t="s">
        <v>42</v>
      </c>
      <c r="BE264" s="1" t="s">
        <v>33</v>
      </c>
      <c r="BF264" s="6"/>
      <c r="BG264" s="6"/>
      <c r="BH264" s="1" t="s">
        <v>42</v>
      </c>
      <c r="BI264" s="1" t="s">
        <v>39</v>
      </c>
      <c r="BJ264" s="6"/>
      <c r="BK264" s="11"/>
      <c r="BL264" s="1" t="s">
        <v>43</v>
      </c>
      <c r="BM264" s="1" t="s">
        <v>44</v>
      </c>
      <c r="BN264" s="6"/>
      <c r="BO264" s="6"/>
      <c r="BP264" s="1" t="s">
        <v>45</v>
      </c>
      <c r="BQ264" s="1" t="s">
        <v>44</v>
      </c>
      <c r="BR264" s="6"/>
      <c r="BS264" s="6"/>
      <c r="BT264" s="1" t="s">
        <v>46</v>
      </c>
      <c r="BU264" s="1" t="s">
        <v>47</v>
      </c>
      <c r="BV264" s="6"/>
      <c r="BW264" s="6"/>
      <c r="BX264" s="1" t="s">
        <v>46</v>
      </c>
      <c r="BY264" s="1" t="s">
        <v>41</v>
      </c>
      <c r="BZ264" s="6"/>
      <c r="CA264" s="6"/>
      <c r="CB264" s="1" t="s">
        <v>46</v>
      </c>
      <c r="CC264" s="1" t="s">
        <v>48</v>
      </c>
      <c r="CD264" s="6"/>
      <c r="CE264" s="6"/>
      <c r="CF264" s="1" t="s">
        <v>46</v>
      </c>
      <c r="CG264" s="1" t="s">
        <v>48</v>
      </c>
      <c r="CH264" s="6"/>
      <c r="CI264" s="6"/>
      <c r="CJ264" s="1" t="s">
        <v>46</v>
      </c>
      <c r="CK264" s="1" t="s">
        <v>39</v>
      </c>
      <c r="CL264" s="6"/>
      <c r="CM264" s="6"/>
      <c r="CN264" s="1" t="s">
        <v>49</v>
      </c>
      <c r="CO264" s="1" t="s">
        <v>39</v>
      </c>
      <c r="CP264" s="6"/>
      <c r="CQ264" s="6"/>
      <c r="CR264" s="1" t="s">
        <v>50</v>
      </c>
      <c r="CS264" s="1" t="s">
        <v>51</v>
      </c>
      <c r="CT264" s="6"/>
      <c r="CU264" s="6"/>
      <c r="CV264" s="1" t="s">
        <v>50</v>
      </c>
      <c r="CW264" s="1" t="s">
        <v>39</v>
      </c>
      <c r="CX264" s="6"/>
      <c r="CY264" s="6"/>
      <c r="CZ264" s="1" t="s">
        <v>50</v>
      </c>
      <c r="DA264" s="1" t="s">
        <v>39</v>
      </c>
      <c r="DB264" s="6"/>
      <c r="DC264" s="6"/>
      <c r="DD264" s="1" t="s">
        <v>59</v>
      </c>
      <c r="DE264" s="1" t="s">
        <v>60</v>
      </c>
      <c r="DF264" s="6"/>
      <c r="DG264" s="6"/>
      <c r="DH264" s="1" t="s">
        <v>52</v>
      </c>
      <c r="DI264" s="1" t="s">
        <v>53</v>
      </c>
      <c r="DJ264" s="6"/>
      <c r="DK264" s="6"/>
      <c r="DL264" s="1" t="s">
        <v>31</v>
      </c>
      <c r="DM264" s="11"/>
    </row>
    <row r="265" spans="1:118" s="42" customFormat="1" ht="15.75" customHeight="1" x14ac:dyDescent="0.25">
      <c r="A265" s="35">
        <v>264</v>
      </c>
      <c r="B265" s="35">
        <v>3</v>
      </c>
      <c r="C265" s="36" t="s">
        <v>249</v>
      </c>
      <c r="D265" s="37" t="s">
        <v>373</v>
      </c>
      <c r="E265" s="35">
        <v>235.696</v>
      </c>
      <c r="F265" s="35">
        <v>0</v>
      </c>
      <c r="G265" s="35">
        <v>120.289</v>
      </c>
      <c r="H265" s="38">
        <v>73.366079999999997</v>
      </c>
      <c r="I265" s="39">
        <f t="shared" si="13"/>
        <v>193.65508</v>
      </c>
      <c r="J265" s="39">
        <f t="shared" si="12"/>
        <v>1.012</v>
      </c>
      <c r="K265" s="39">
        <f t="shared" si="14"/>
        <v>192.64308</v>
      </c>
      <c r="L265" s="40" t="s">
        <v>28</v>
      </c>
      <c r="M265" s="40" t="s">
        <v>29</v>
      </c>
      <c r="N265" s="35"/>
      <c r="O265" s="35"/>
      <c r="P265" s="40" t="s">
        <v>30</v>
      </c>
      <c r="Q265" s="40" t="s">
        <v>34</v>
      </c>
      <c r="R265" s="35"/>
      <c r="S265" s="35"/>
      <c r="T265" s="40" t="s">
        <v>30</v>
      </c>
      <c r="U265" s="40" t="s">
        <v>32</v>
      </c>
      <c r="V265" s="35"/>
      <c r="W265" s="35"/>
      <c r="X265" s="35" t="s">
        <v>30</v>
      </c>
      <c r="Y265" s="35" t="s">
        <v>33</v>
      </c>
      <c r="Z265" s="35"/>
      <c r="AA265" s="35"/>
      <c r="AB265" s="40" t="s">
        <v>30</v>
      </c>
      <c r="AC265" s="40" t="s">
        <v>34</v>
      </c>
      <c r="AD265" s="35"/>
      <c r="AE265" s="35"/>
      <c r="AF265" s="40" t="s">
        <v>35</v>
      </c>
      <c r="AG265" s="40" t="s">
        <v>29</v>
      </c>
      <c r="AH265" s="35"/>
      <c r="AI265" s="35"/>
      <c r="AJ265" s="40" t="s">
        <v>36</v>
      </c>
      <c r="AK265" s="40" t="s">
        <v>37</v>
      </c>
      <c r="AL265" s="35"/>
      <c r="AM265" s="35"/>
      <c r="AN265" s="40" t="s">
        <v>38</v>
      </c>
      <c r="AO265" s="40" t="s">
        <v>39</v>
      </c>
      <c r="AP265" s="35"/>
      <c r="AQ265" s="35"/>
      <c r="AR265" s="40" t="s">
        <v>40</v>
      </c>
      <c r="AS265" s="40" t="s">
        <v>41</v>
      </c>
      <c r="AT265" s="35"/>
      <c r="AU265" s="35"/>
      <c r="AV265" s="35"/>
      <c r="AW265" s="35"/>
      <c r="AX265" s="35"/>
      <c r="AY265" s="35"/>
      <c r="AZ265" s="40" t="s">
        <v>42</v>
      </c>
      <c r="BA265" s="40" t="s">
        <v>39</v>
      </c>
      <c r="BB265" s="35"/>
      <c r="BC265" s="35"/>
      <c r="BD265" s="40" t="s">
        <v>42</v>
      </c>
      <c r="BE265" s="40" t="s">
        <v>33</v>
      </c>
      <c r="BF265" s="35"/>
      <c r="BG265" s="35"/>
      <c r="BH265" s="40" t="s">
        <v>42</v>
      </c>
      <c r="BI265" s="40" t="s">
        <v>39</v>
      </c>
      <c r="BJ265" s="35"/>
      <c r="BK265" s="41"/>
      <c r="BL265" s="40" t="s">
        <v>43</v>
      </c>
      <c r="BM265" s="40" t="s">
        <v>44</v>
      </c>
      <c r="BN265" s="35"/>
      <c r="BO265" s="35"/>
      <c r="BP265" s="40" t="s">
        <v>45</v>
      </c>
      <c r="BQ265" s="40" t="s">
        <v>44</v>
      </c>
      <c r="BR265" s="35"/>
      <c r="BS265" s="35"/>
      <c r="BT265" s="40" t="s">
        <v>46</v>
      </c>
      <c r="BU265" s="40" t="s">
        <v>47</v>
      </c>
      <c r="BV265" s="35"/>
      <c r="BW265" s="35"/>
      <c r="BX265" s="40" t="s">
        <v>46</v>
      </c>
      <c r="BY265" s="40" t="s">
        <v>41</v>
      </c>
      <c r="BZ265" s="35"/>
      <c r="CA265" s="35"/>
      <c r="CB265" s="40" t="s">
        <v>46</v>
      </c>
      <c r="CC265" s="40" t="s">
        <v>48</v>
      </c>
      <c r="CD265" s="35"/>
      <c r="CE265" s="35"/>
      <c r="CF265" s="40" t="s">
        <v>46</v>
      </c>
      <c r="CG265" s="40" t="s">
        <v>48</v>
      </c>
      <c r="CH265" s="35"/>
      <c r="CI265" s="35"/>
      <c r="CJ265" s="40" t="s">
        <v>46</v>
      </c>
      <c r="CK265" s="40" t="s">
        <v>39</v>
      </c>
      <c r="CL265" s="35"/>
      <c r="CM265" s="35"/>
      <c r="CN265" s="40" t="s">
        <v>49</v>
      </c>
      <c r="CO265" s="40" t="s">
        <v>39</v>
      </c>
      <c r="CP265" s="35"/>
      <c r="CQ265" s="35"/>
      <c r="CR265" s="40" t="s">
        <v>50</v>
      </c>
      <c r="CS265" s="40" t="s">
        <v>51</v>
      </c>
      <c r="CT265" s="35"/>
      <c r="CU265" s="35"/>
      <c r="CV265" s="40" t="s">
        <v>50</v>
      </c>
      <c r="CW265" s="40" t="s">
        <v>39</v>
      </c>
      <c r="CX265" s="35"/>
      <c r="CY265" s="35"/>
      <c r="CZ265" s="40" t="s">
        <v>50</v>
      </c>
      <c r="DA265" s="40" t="s">
        <v>39</v>
      </c>
      <c r="DB265" s="35"/>
      <c r="DC265" s="35"/>
      <c r="DD265" s="40" t="s">
        <v>59</v>
      </c>
      <c r="DE265" s="40" t="s">
        <v>60</v>
      </c>
      <c r="DF265" s="35"/>
      <c r="DG265" s="35"/>
      <c r="DH265" s="40" t="s">
        <v>52</v>
      </c>
      <c r="DI265" s="40" t="s">
        <v>53</v>
      </c>
      <c r="DJ265" s="35"/>
      <c r="DK265" s="35"/>
      <c r="DL265" s="40" t="s">
        <v>31</v>
      </c>
      <c r="DM265" s="41">
        <v>1.012</v>
      </c>
      <c r="DN265" s="42" t="s">
        <v>518</v>
      </c>
    </row>
    <row r="266" spans="1:118" s="12" customFormat="1" ht="15.75" customHeight="1" x14ac:dyDescent="0.25">
      <c r="A266" s="6">
        <v>265</v>
      </c>
      <c r="B266" s="6">
        <v>3</v>
      </c>
      <c r="C266" s="9" t="s">
        <v>250</v>
      </c>
      <c r="D266" s="8" t="s">
        <v>373</v>
      </c>
      <c r="E266" s="6">
        <v>404.69</v>
      </c>
      <c r="F266" s="6">
        <v>29.134</v>
      </c>
      <c r="G266" s="6">
        <v>368.27600000000001</v>
      </c>
      <c r="H266" s="10">
        <v>150.79104000000001</v>
      </c>
      <c r="I266" s="3">
        <f t="shared" si="13"/>
        <v>519.06704000000002</v>
      </c>
      <c r="J266" s="3">
        <f t="shared" si="12"/>
        <v>0</v>
      </c>
      <c r="K266" s="3">
        <f t="shared" si="14"/>
        <v>519.06704000000002</v>
      </c>
      <c r="L266" s="1" t="s">
        <v>28</v>
      </c>
      <c r="M266" s="1" t="s">
        <v>29</v>
      </c>
      <c r="N266" s="6"/>
      <c r="O266" s="6"/>
      <c r="P266" s="1" t="s">
        <v>30</v>
      </c>
      <c r="Q266" s="1" t="s">
        <v>34</v>
      </c>
      <c r="R266" s="6"/>
      <c r="S266" s="6"/>
      <c r="T266" s="1" t="s">
        <v>30</v>
      </c>
      <c r="U266" s="1" t="s">
        <v>32</v>
      </c>
      <c r="V266" s="6"/>
      <c r="W266" s="6"/>
      <c r="X266" s="6" t="s">
        <v>30</v>
      </c>
      <c r="Y266" s="6" t="s">
        <v>33</v>
      </c>
      <c r="Z266" s="6"/>
      <c r="AA266" s="6"/>
      <c r="AB266" s="1" t="s">
        <v>30</v>
      </c>
      <c r="AC266" s="1" t="s">
        <v>34</v>
      </c>
      <c r="AD266" s="6"/>
      <c r="AE266" s="6"/>
      <c r="AF266" s="1" t="s">
        <v>35</v>
      </c>
      <c r="AG266" s="1" t="s">
        <v>29</v>
      </c>
      <c r="AH266" s="6"/>
      <c r="AI266" s="6"/>
      <c r="AJ266" s="1" t="s">
        <v>36</v>
      </c>
      <c r="AK266" s="1" t="s">
        <v>37</v>
      </c>
      <c r="AL266" s="6"/>
      <c r="AM266" s="6"/>
      <c r="AN266" s="1" t="s">
        <v>38</v>
      </c>
      <c r="AO266" s="1" t="s">
        <v>39</v>
      </c>
      <c r="AP266" s="6"/>
      <c r="AQ266" s="6"/>
      <c r="AR266" s="1" t="s">
        <v>40</v>
      </c>
      <c r="AS266" s="1" t="s">
        <v>41</v>
      </c>
      <c r="AT266" s="6"/>
      <c r="AU266" s="6"/>
      <c r="AV266" s="6"/>
      <c r="AW266" s="6"/>
      <c r="AX266" s="6"/>
      <c r="AY266" s="6"/>
      <c r="AZ266" s="1" t="s">
        <v>42</v>
      </c>
      <c r="BA266" s="1" t="s">
        <v>39</v>
      </c>
      <c r="BB266" s="6"/>
      <c r="BC266" s="6"/>
      <c r="BD266" s="1" t="s">
        <v>42</v>
      </c>
      <c r="BE266" s="1" t="s">
        <v>33</v>
      </c>
      <c r="BF266" s="6"/>
      <c r="BG266" s="6"/>
      <c r="BH266" s="1" t="s">
        <v>42</v>
      </c>
      <c r="BI266" s="1" t="s">
        <v>39</v>
      </c>
      <c r="BJ266" s="6"/>
      <c r="BK266" s="11"/>
      <c r="BL266" s="1" t="s">
        <v>43</v>
      </c>
      <c r="BM266" s="1" t="s">
        <v>44</v>
      </c>
      <c r="BN266" s="6"/>
      <c r="BO266" s="6"/>
      <c r="BP266" s="1" t="s">
        <v>45</v>
      </c>
      <c r="BQ266" s="1" t="s">
        <v>44</v>
      </c>
      <c r="BR266" s="6"/>
      <c r="BS266" s="6"/>
      <c r="BT266" s="1" t="s">
        <v>46</v>
      </c>
      <c r="BU266" s="1" t="s">
        <v>47</v>
      </c>
      <c r="BV266" s="6"/>
      <c r="BW266" s="6"/>
      <c r="BX266" s="1" t="s">
        <v>46</v>
      </c>
      <c r="BY266" s="1" t="s">
        <v>41</v>
      </c>
      <c r="BZ266" s="6"/>
      <c r="CA266" s="6"/>
      <c r="CB266" s="1" t="s">
        <v>46</v>
      </c>
      <c r="CC266" s="1" t="s">
        <v>48</v>
      </c>
      <c r="CD266" s="6"/>
      <c r="CE266" s="6"/>
      <c r="CF266" s="1" t="s">
        <v>46</v>
      </c>
      <c r="CG266" s="1" t="s">
        <v>48</v>
      </c>
      <c r="CH266" s="6"/>
      <c r="CI266" s="6"/>
      <c r="CJ266" s="1" t="s">
        <v>46</v>
      </c>
      <c r="CK266" s="1" t="s">
        <v>39</v>
      </c>
      <c r="CL266" s="6"/>
      <c r="CM266" s="6"/>
      <c r="CN266" s="1" t="s">
        <v>49</v>
      </c>
      <c r="CO266" s="1" t="s">
        <v>39</v>
      </c>
      <c r="CP266" s="6"/>
      <c r="CQ266" s="6"/>
      <c r="CR266" s="1" t="s">
        <v>50</v>
      </c>
      <c r="CS266" s="1" t="s">
        <v>51</v>
      </c>
      <c r="CT266" s="6"/>
      <c r="CU266" s="6"/>
      <c r="CV266" s="1" t="s">
        <v>50</v>
      </c>
      <c r="CW266" s="1" t="s">
        <v>39</v>
      </c>
      <c r="CX266" s="6"/>
      <c r="CY266" s="6"/>
      <c r="CZ266" s="1" t="s">
        <v>50</v>
      </c>
      <c r="DA266" s="1" t="s">
        <v>39</v>
      </c>
      <c r="DB266" s="6"/>
      <c r="DC266" s="6"/>
      <c r="DD266" s="1" t="s">
        <v>59</v>
      </c>
      <c r="DE266" s="1" t="s">
        <v>60</v>
      </c>
      <c r="DF266" s="6"/>
      <c r="DG266" s="6"/>
      <c r="DH266" s="1" t="s">
        <v>52</v>
      </c>
      <c r="DI266" s="1" t="s">
        <v>53</v>
      </c>
      <c r="DJ266" s="6"/>
      <c r="DK266" s="6"/>
      <c r="DL266" s="1" t="s">
        <v>31</v>
      </c>
      <c r="DM266" s="11"/>
    </row>
    <row r="267" spans="1:118" s="12" customFormat="1" ht="15.75" customHeight="1" x14ac:dyDescent="0.25">
      <c r="A267" s="6">
        <v>266</v>
      </c>
      <c r="B267" s="6">
        <v>3</v>
      </c>
      <c r="C267" s="9" t="s">
        <v>251</v>
      </c>
      <c r="D267" s="8" t="s">
        <v>373</v>
      </c>
      <c r="E267" s="6">
        <v>-408.09399999999999</v>
      </c>
      <c r="F267" s="6">
        <v>9.0359999999999996</v>
      </c>
      <c r="G267" s="6">
        <v>-426.78199999999998</v>
      </c>
      <c r="H267" s="10">
        <v>141.41927999999999</v>
      </c>
      <c r="I267" s="3">
        <f t="shared" si="13"/>
        <v>-285.36271999999997</v>
      </c>
      <c r="J267" s="3">
        <f t="shared" si="12"/>
        <v>0</v>
      </c>
      <c r="K267" s="3">
        <f t="shared" si="14"/>
        <v>-285.36271999999997</v>
      </c>
      <c r="L267" s="1" t="s">
        <v>28</v>
      </c>
      <c r="M267" s="1" t="s">
        <v>29</v>
      </c>
      <c r="N267" s="6"/>
      <c r="O267" s="6"/>
      <c r="P267" s="1" t="s">
        <v>30</v>
      </c>
      <c r="Q267" s="1" t="s">
        <v>34</v>
      </c>
      <c r="R267" s="6"/>
      <c r="S267" s="6"/>
      <c r="T267" s="1" t="s">
        <v>30</v>
      </c>
      <c r="U267" s="1" t="s">
        <v>32</v>
      </c>
      <c r="V267" s="6"/>
      <c r="W267" s="6"/>
      <c r="X267" s="6" t="s">
        <v>30</v>
      </c>
      <c r="Y267" s="6" t="s">
        <v>33</v>
      </c>
      <c r="Z267" s="6"/>
      <c r="AA267" s="6"/>
      <c r="AB267" s="1" t="s">
        <v>30</v>
      </c>
      <c r="AC267" s="1" t="s">
        <v>34</v>
      </c>
      <c r="AD267" s="6"/>
      <c r="AE267" s="6"/>
      <c r="AF267" s="1" t="s">
        <v>35</v>
      </c>
      <c r="AG267" s="1" t="s">
        <v>29</v>
      </c>
      <c r="AH267" s="6"/>
      <c r="AI267" s="6"/>
      <c r="AJ267" s="1" t="s">
        <v>36</v>
      </c>
      <c r="AK267" s="1" t="s">
        <v>37</v>
      </c>
      <c r="AL267" s="6"/>
      <c r="AM267" s="6"/>
      <c r="AN267" s="1" t="s">
        <v>38</v>
      </c>
      <c r="AO267" s="1" t="s">
        <v>39</v>
      </c>
      <c r="AP267" s="6"/>
      <c r="AQ267" s="6"/>
      <c r="AR267" s="1" t="s">
        <v>40</v>
      </c>
      <c r="AS267" s="1" t="s">
        <v>41</v>
      </c>
      <c r="AT267" s="6"/>
      <c r="AU267" s="6"/>
      <c r="AV267" s="6"/>
      <c r="AW267" s="6"/>
      <c r="AX267" s="6"/>
      <c r="AY267" s="6"/>
      <c r="AZ267" s="1" t="s">
        <v>42</v>
      </c>
      <c r="BA267" s="1" t="s">
        <v>39</v>
      </c>
      <c r="BB267" s="6"/>
      <c r="BC267" s="6"/>
      <c r="BD267" s="1" t="s">
        <v>42</v>
      </c>
      <c r="BE267" s="1" t="s">
        <v>33</v>
      </c>
      <c r="BF267" s="6"/>
      <c r="BG267" s="6"/>
      <c r="BH267" s="1" t="s">
        <v>42</v>
      </c>
      <c r="BI267" s="1" t="s">
        <v>39</v>
      </c>
      <c r="BJ267" s="6"/>
      <c r="BK267" s="11"/>
      <c r="BL267" s="1" t="s">
        <v>43</v>
      </c>
      <c r="BM267" s="1" t="s">
        <v>44</v>
      </c>
      <c r="BN267" s="6"/>
      <c r="BO267" s="6"/>
      <c r="BP267" s="1" t="s">
        <v>45</v>
      </c>
      <c r="BQ267" s="1" t="s">
        <v>44</v>
      </c>
      <c r="BR267" s="6"/>
      <c r="BS267" s="6"/>
      <c r="BT267" s="1" t="s">
        <v>46</v>
      </c>
      <c r="BU267" s="1" t="s">
        <v>47</v>
      </c>
      <c r="BV267" s="6"/>
      <c r="BW267" s="6"/>
      <c r="BX267" s="1" t="s">
        <v>46</v>
      </c>
      <c r="BY267" s="1" t="s">
        <v>41</v>
      </c>
      <c r="BZ267" s="6"/>
      <c r="CA267" s="6"/>
      <c r="CB267" s="1" t="s">
        <v>46</v>
      </c>
      <c r="CC267" s="1" t="s">
        <v>48</v>
      </c>
      <c r="CD267" s="6"/>
      <c r="CE267" s="6"/>
      <c r="CF267" s="1" t="s">
        <v>46</v>
      </c>
      <c r="CG267" s="1" t="s">
        <v>48</v>
      </c>
      <c r="CH267" s="6"/>
      <c r="CI267" s="6"/>
      <c r="CJ267" s="1" t="s">
        <v>46</v>
      </c>
      <c r="CK267" s="1" t="s">
        <v>39</v>
      </c>
      <c r="CL267" s="6"/>
      <c r="CM267" s="6"/>
      <c r="CN267" s="1" t="s">
        <v>49</v>
      </c>
      <c r="CO267" s="1" t="s">
        <v>39</v>
      </c>
      <c r="CP267" s="6"/>
      <c r="CQ267" s="6"/>
      <c r="CR267" s="1" t="s">
        <v>50</v>
      </c>
      <c r="CS267" s="1" t="s">
        <v>51</v>
      </c>
      <c r="CT267" s="6"/>
      <c r="CU267" s="6"/>
      <c r="CV267" s="1" t="s">
        <v>50</v>
      </c>
      <c r="CW267" s="1" t="s">
        <v>39</v>
      </c>
      <c r="CX267" s="6"/>
      <c r="CY267" s="6"/>
      <c r="CZ267" s="1" t="s">
        <v>50</v>
      </c>
      <c r="DA267" s="1" t="s">
        <v>39</v>
      </c>
      <c r="DB267" s="6"/>
      <c r="DC267" s="6"/>
      <c r="DD267" s="1" t="s">
        <v>59</v>
      </c>
      <c r="DE267" s="1" t="s">
        <v>60</v>
      </c>
      <c r="DF267" s="6"/>
      <c r="DG267" s="6"/>
      <c r="DH267" s="1" t="s">
        <v>52</v>
      </c>
      <c r="DI267" s="1" t="s">
        <v>53</v>
      </c>
      <c r="DJ267" s="6"/>
      <c r="DK267" s="6"/>
      <c r="DL267" s="1" t="s">
        <v>31</v>
      </c>
      <c r="DM267" s="11"/>
    </row>
    <row r="268" spans="1:118" s="12" customFormat="1" ht="15.75" customHeight="1" x14ac:dyDescent="0.25">
      <c r="A268" s="6">
        <v>267</v>
      </c>
      <c r="B268" s="6">
        <v>3</v>
      </c>
      <c r="C268" s="9" t="s">
        <v>252</v>
      </c>
      <c r="D268" s="8" t="s">
        <v>373</v>
      </c>
      <c r="E268" s="6">
        <v>118.06699999999999</v>
      </c>
      <c r="F268" s="6">
        <v>16.262</v>
      </c>
      <c r="G268" s="6">
        <v>-292.60300000000001</v>
      </c>
      <c r="H268" s="10">
        <v>112.74527999999999</v>
      </c>
      <c r="I268" s="3">
        <f t="shared" si="13"/>
        <v>-179.85772000000003</v>
      </c>
      <c r="J268" s="3">
        <f t="shared" si="12"/>
        <v>0</v>
      </c>
      <c r="K268" s="3">
        <f t="shared" si="14"/>
        <v>-179.85772000000003</v>
      </c>
      <c r="L268" s="1" t="s">
        <v>28</v>
      </c>
      <c r="M268" s="1" t="s">
        <v>29</v>
      </c>
      <c r="N268" s="6"/>
      <c r="O268" s="6"/>
      <c r="P268" s="1" t="s">
        <v>30</v>
      </c>
      <c r="Q268" s="1" t="s">
        <v>34</v>
      </c>
      <c r="R268" s="6"/>
      <c r="S268" s="6"/>
      <c r="T268" s="1" t="s">
        <v>30</v>
      </c>
      <c r="U268" s="1" t="s">
        <v>32</v>
      </c>
      <c r="V268" s="6"/>
      <c r="W268" s="6"/>
      <c r="X268" s="6" t="s">
        <v>30</v>
      </c>
      <c r="Y268" s="6" t="s">
        <v>33</v>
      </c>
      <c r="Z268" s="6"/>
      <c r="AA268" s="6"/>
      <c r="AB268" s="1" t="s">
        <v>30</v>
      </c>
      <c r="AC268" s="1" t="s">
        <v>34</v>
      </c>
      <c r="AD268" s="6"/>
      <c r="AE268" s="6"/>
      <c r="AF268" s="1" t="s">
        <v>35</v>
      </c>
      <c r="AG268" s="1" t="s">
        <v>29</v>
      </c>
      <c r="AH268" s="6"/>
      <c r="AI268" s="6"/>
      <c r="AJ268" s="1" t="s">
        <v>36</v>
      </c>
      <c r="AK268" s="1" t="s">
        <v>37</v>
      </c>
      <c r="AL268" s="6"/>
      <c r="AM268" s="6"/>
      <c r="AN268" s="1" t="s">
        <v>38</v>
      </c>
      <c r="AO268" s="1" t="s">
        <v>39</v>
      </c>
      <c r="AP268" s="6"/>
      <c r="AQ268" s="6"/>
      <c r="AR268" s="1" t="s">
        <v>40</v>
      </c>
      <c r="AS268" s="1" t="s">
        <v>41</v>
      </c>
      <c r="AT268" s="6"/>
      <c r="AU268" s="6"/>
      <c r="AV268" s="6"/>
      <c r="AW268" s="6"/>
      <c r="AX268" s="6"/>
      <c r="AY268" s="6"/>
      <c r="AZ268" s="1" t="s">
        <v>42</v>
      </c>
      <c r="BA268" s="1" t="s">
        <v>39</v>
      </c>
      <c r="BB268" s="6"/>
      <c r="BC268" s="6"/>
      <c r="BD268" s="1" t="s">
        <v>42</v>
      </c>
      <c r="BE268" s="1" t="s">
        <v>33</v>
      </c>
      <c r="BF268" s="6"/>
      <c r="BG268" s="6"/>
      <c r="BH268" s="1" t="s">
        <v>42</v>
      </c>
      <c r="BI268" s="1" t="s">
        <v>39</v>
      </c>
      <c r="BJ268" s="6"/>
      <c r="BK268" s="11"/>
      <c r="BL268" s="1" t="s">
        <v>43</v>
      </c>
      <c r="BM268" s="1" t="s">
        <v>44</v>
      </c>
      <c r="BN268" s="6"/>
      <c r="BO268" s="6"/>
      <c r="BP268" s="1" t="s">
        <v>45</v>
      </c>
      <c r="BQ268" s="1" t="s">
        <v>44</v>
      </c>
      <c r="BR268" s="6"/>
      <c r="BS268" s="6"/>
      <c r="BT268" s="1" t="s">
        <v>46</v>
      </c>
      <c r="BU268" s="1" t="s">
        <v>47</v>
      </c>
      <c r="BV268" s="6"/>
      <c r="BW268" s="6"/>
      <c r="BX268" s="1" t="s">
        <v>46</v>
      </c>
      <c r="BY268" s="1" t="s">
        <v>41</v>
      </c>
      <c r="BZ268" s="6"/>
      <c r="CA268" s="6"/>
      <c r="CB268" s="1" t="s">
        <v>46</v>
      </c>
      <c r="CC268" s="1" t="s">
        <v>48</v>
      </c>
      <c r="CD268" s="6"/>
      <c r="CE268" s="6"/>
      <c r="CF268" s="1" t="s">
        <v>46</v>
      </c>
      <c r="CG268" s="1" t="s">
        <v>48</v>
      </c>
      <c r="CH268" s="6"/>
      <c r="CI268" s="6"/>
      <c r="CJ268" s="1" t="s">
        <v>46</v>
      </c>
      <c r="CK268" s="1" t="s">
        <v>39</v>
      </c>
      <c r="CL268" s="6"/>
      <c r="CM268" s="6"/>
      <c r="CN268" s="1" t="s">
        <v>49</v>
      </c>
      <c r="CO268" s="1" t="s">
        <v>39</v>
      </c>
      <c r="CP268" s="6"/>
      <c r="CQ268" s="6"/>
      <c r="CR268" s="1" t="s">
        <v>50</v>
      </c>
      <c r="CS268" s="1" t="s">
        <v>51</v>
      </c>
      <c r="CT268" s="6"/>
      <c r="CU268" s="6"/>
      <c r="CV268" s="1" t="s">
        <v>50</v>
      </c>
      <c r="CW268" s="1" t="s">
        <v>39</v>
      </c>
      <c r="CX268" s="6"/>
      <c r="CY268" s="6"/>
      <c r="CZ268" s="1" t="s">
        <v>50</v>
      </c>
      <c r="DA268" s="1" t="s">
        <v>39</v>
      </c>
      <c r="DB268" s="6"/>
      <c r="DC268" s="6"/>
      <c r="DD268" s="1" t="s">
        <v>59</v>
      </c>
      <c r="DE268" s="1" t="s">
        <v>60</v>
      </c>
      <c r="DF268" s="6"/>
      <c r="DG268" s="6"/>
      <c r="DH268" s="1" t="s">
        <v>52</v>
      </c>
      <c r="DI268" s="1" t="s">
        <v>53</v>
      </c>
      <c r="DJ268" s="6"/>
      <c r="DK268" s="6"/>
      <c r="DL268" s="1" t="s">
        <v>31</v>
      </c>
      <c r="DM268" s="11"/>
    </row>
    <row r="269" spans="1:118" s="12" customFormat="1" ht="15.75" customHeight="1" x14ac:dyDescent="0.25">
      <c r="A269" s="6">
        <v>268</v>
      </c>
      <c r="B269" s="6">
        <v>3</v>
      </c>
      <c r="C269" s="9" t="s">
        <v>253</v>
      </c>
      <c r="D269" s="8" t="s">
        <v>373</v>
      </c>
      <c r="E269" s="6">
        <v>118.999</v>
      </c>
      <c r="F269" s="6">
        <v>4.6559999999999997</v>
      </c>
      <c r="G269" s="6">
        <v>113.09099999999999</v>
      </c>
      <c r="H269" s="10">
        <v>89.458439999999996</v>
      </c>
      <c r="I269" s="3">
        <f t="shared" si="13"/>
        <v>202.54944</v>
      </c>
      <c r="J269" s="3">
        <f t="shared" si="12"/>
        <v>0</v>
      </c>
      <c r="K269" s="3">
        <f t="shared" si="14"/>
        <v>202.54944</v>
      </c>
      <c r="L269" s="1" t="s">
        <v>28</v>
      </c>
      <c r="M269" s="1" t="s">
        <v>29</v>
      </c>
      <c r="N269" s="6"/>
      <c r="O269" s="6"/>
      <c r="P269" s="1" t="s">
        <v>30</v>
      </c>
      <c r="Q269" s="1" t="s">
        <v>34</v>
      </c>
      <c r="R269" s="6"/>
      <c r="S269" s="6"/>
      <c r="T269" s="1" t="s">
        <v>30</v>
      </c>
      <c r="U269" s="1" t="s">
        <v>32</v>
      </c>
      <c r="V269" s="6"/>
      <c r="W269" s="6"/>
      <c r="X269" s="6" t="s">
        <v>30</v>
      </c>
      <c r="Y269" s="6" t="s">
        <v>33</v>
      </c>
      <c r="Z269" s="6"/>
      <c r="AA269" s="6"/>
      <c r="AB269" s="1" t="s">
        <v>30</v>
      </c>
      <c r="AC269" s="1" t="s">
        <v>34</v>
      </c>
      <c r="AD269" s="6"/>
      <c r="AE269" s="6"/>
      <c r="AF269" s="1" t="s">
        <v>35</v>
      </c>
      <c r="AG269" s="1" t="s">
        <v>29</v>
      </c>
      <c r="AH269" s="6"/>
      <c r="AI269" s="6"/>
      <c r="AJ269" s="1" t="s">
        <v>36</v>
      </c>
      <c r="AK269" s="1" t="s">
        <v>37</v>
      </c>
      <c r="AL269" s="6"/>
      <c r="AM269" s="6"/>
      <c r="AN269" s="1" t="s">
        <v>38</v>
      </c>
      <c r="AO269" s="1" t="s">
        <v>39</v>
      </c>
      <c r="AP269" s="6"/>
      <c r="AQ269" s="6"/>
      <c r="AR269" s="1" t="s">
        <v>40</v>
      </c>
      <c r="AS269" s="1" t="s">
        <v>41</v>
      </c>
      <c r="AT269" s="6"/>
      <c r="AU269" s="6"/>
      <c r="AV269" s="6"/>
      <c r="AW269" s="6"/>
      <c r="AX269" s="6"/>
      <c r="AY269" s="6"/>
      <c r="AZ269" s="1" t="s">
        <v>42</v>
      </c>
      <c r="BA269" s="1" t="s">
        <v>39</v>
      </c>
      <c r="BB269" s="6"/>
      <c r="BC269" s="6"/>
      <c r="BD269" s="1" t="s">
        <v>42</v>
      </c>
      <c r="BE269" s="1" t="s">
        <v>33</v>
      </c>
      <c r="BF269" s="6"/>
      <c r="BG269" s="6"/>
      <c r="BH269" s="1" t="s">
        <v>42</v>
      </c>
      <c r="BI269" s="1" t="s">
        <v>39</v>
      </c>
      <c r="BJ269" s="6"/>
      <c r="BK269" s="11"/>
      <c r="BL269" s="1" t="s">
        <v>43</v>
      </c>
      <c r="BM269" s="1" t="s">
        <v>44</v>
      </c>
      <c r="BN269" s="6"/>
      <c r="BO269" s="6"/>
      <c r="BP269" s="1" t="s">
        <v>45</v>
      </c>
      <c r="BQ269" s="1" t="s">
        <v>44</v>
      </c>
      <c r="BR269" s="6"/>
      <c r="BS269" s="6"/>
      <c r="BT269" s="1" t="s">
        <v>46</v>
      </c>
      <c r="BU269" s="1" t="s">
        <v>47</v>
      </c>
      <c r="BV269" s="6"/>
      <c r="BW269" s="6"/>
      <c r="BX269" s="1" t="s">
        <v>46</v>
      </c>
      <c r="BY269" s="1" t="s">
        <v>41</v>
      </c>
      <c r="BZ269" s="6"/>
      <c r="CA269" s="6"/>
      <c r="CB269" s="1" t="s">
        <v>46</v>
      </c>
      <c r="CC269" s="1" t="s">
        <v>48</v>
      </c>
      <c r="CD269" s="6"/>
      <c r="CE269" s="6"/>
      <c r="CF269" s="1" t="s">
        <v>46</v>
      </c>
      <c r="CG269" s="1" t="s">
        <v>48</v>
      </c>
      <c r="CH269" s="6"/>
      <c r="CI269" s="6"/>
      <c r="CJ269" s="1" t="s">
        <v>46</v>
      </c>
      <c r="CK269" s="1" t="s">
        <v>39</v>
      </c>
      <c r="CL269" s="6"/>
      <c r="CM269" s="6"/>
      <c r="CN269" s="1" t="s">
        <v>49</v>
      </c>
      <c r="CO269" s="1" t="s">
        <v>39</v>
      </c>
      <c r="CP269" s="6"/>
      <c r="CQ269" s="6"/>
      <c r="CR269" s="1" t="s">
        <v>50</v>
      </c>
      <c r="CS269" s="1" t="s">
        <v>51</v>
      </c>
      <c r="CT269" s="6"/>
      <c r="CU269" s="6"/>
      <c r="CV269" s="1" t="s">
        <v>50</v>
      </c>
      <c r="CW269" s="1" t="s">
        <v>39</v>
      </c>
      <c r="CX269" s="6"/>
      <c r="CY269" s="6"/>
      <c r="CZ269" s="1" t="s">
        <v>50</v>
      </c>
      <c r="DA269" s="1" t="s">
        <v>39</v>
      </c>
      <c r="DB269" s="6"/>
      <c r="DC269" s="6"/>
      <c r="DD269" s="1" t="s">
        <v>59</v>
      </c>
      <c r="DE269" s="1" t="s">
        <v>60</v>
      </c>
      <c r="DF269" s="6"/>
      <c r="DG269" s="6"/>
      <c r="DH269" s="1" t="s">
        <v>52</v>
      </c>
      <c r="DI269" s="1" t="s">
        <v>53</v>
      </c>
      <c r="DJ269" s="6"/>
      <c r="DK269" s="6"/>
      <c r="DL269" s="1" t="s">
        <v>31</v>
      </c>
      <c r="DM269" s="11"/>
    </row>
    <row r="270" spans="1:118" s="12" customFormat="1" ht="15.75" customHeight="1" x14ac:dyDescent="0.25">
      <c r="A270" s="6">
        <v>269</v>
      </c>
      <c r="B270" s="6">
        <v>3</v>
      </c>
      <c r="C270" s="9" t="s">
        <v>254</v>
      </c>
      <c r="D270" s="8" t="s">
        <v>373</v>
      </c>
      <c r="E270" s="6">
        <v>316.84399999999999</v>
      </c>
      <c r="F270" s="6">
        <v>0.873</v>
      </c>
      <c r="G270" s="6">
        <v>309.32400000000001</v>
      </c>
      <c r="H270" s="10">
        <v>160.86492000000001</v>
      </c>
      <c r="I270" s="3">
        <f t="shared" si="13"/>
        <v>470.18892000000005</v>
      </c>
      <c r="J270" s="3">
        <f t="shared" si="12"/>
        <v>0</v>
      </c>
      <c r="K270" s="3">
        <f t="shared" si="14"/>
        <v>470.18892000000005</v>
      </c>
      <c r="L270" s="1" t="s">
        <v>28</v>
      </c>
      <c r="M270" s="1" t="s">
        <v>29</v>
      </c>
      <c r="N270" s="6"/>
      <c r="O270" s="6"/>
      <c r="P270" s="1" t="s">
        <v>30</v>
      </c>
      <c r="Q270" s="1" t="s">
        <v>34</v>
      </c>
      <c r="R270" s="6"/>
      <c r="S270" s="6"/>
      <c r="T270" s="1" t="s">
        <v>30</v>
      </c>
      <c r="U270" s="1" t="s">
        <v>32</v>
      </c>
      <c r="V270" s="6"/>
      <c r="W270" s="6"/>
      <c r="X270" s="6" t="s">
        <v>30</v>
      </c>
      <c r="Y270" s="6" t="s">
        <v>33</v>
      </c>
      <c r="Z270" s="6"/>
      <c r="AA270" s="6"/>
      <c r="AB270" s="1" t="s">
        <v>30</v>
      </c>
      <c r="AC270" s="1" t="s">
        <v>34</v>
      </c>
      <c r="AD270" s="6"/>
      <c r="AE270" s="6"/>
      <c r="AF270" s="1" t="s">
        <v>35</v>
      </c>
      <c r="AG270" s="1" t="s">
        <v>29</v>
      </c>
      <c r="AH270" s="6"/>
      <c r="AI270" s="6"/>
      <c r="AJ270" s="1" t="s">
        <v>36</v>
      </c>
      <c r="AK270" s="1" t="s">
        <v>37</v>
      </c>
      <c r="AL270" s="6"/>
      <c r="AM270" s="6"/>
      <c r="AN270" s="1" t="s">
        <v>38</v>
      </c>
      <c r="AO270" s="1" t="s">
        <v>39</v>
      </c>
      <c r="AP270" s="6"/>
      <c r="AQ270" s="6"/>
      <c r="AR270" s="1" t="s">
        <v>40</v>
      </c>
      <c r="AS270" s="1" t="s">
        <v>41</v>
      </c>
      <c r="AT270" s="6"/>
      <c r="AU270" s="6"/>
      <c r="AV270" s="6"/>
      <c r="AW270" s="6"/>
      <c r="AX270" s="6"/>
      <c r="AY270" s="6"/>
      <c r="AZ270" s="1" t="s">
        <v>42</v>
      </c>
      <c r="BA270" s="1" t="s">
        <v>39</v>
      </c>
      <c r="BB270" s="6"/>
      <c r="BC270" s="6"/>
      <c r="BD270" s="1" t="s">
        <v>42</v>
      </c>
      <c r="BE270" s="1" t="s">
        <v>33</v>
      </c>
      <c r="BF270" s="6"/>
      <c r="BG270" s="6"/>
      <c r="BH270" s="1" t="s">
        <v>42</v>
      </c>
      <c r="BI270" s="1" t="s">
        <v>39</v>
      </c>
      <c r="BJ270" s="6"/>
      <c r="BK270" s="11"/>
      <c r="BL270" s="1" t="s">
        <v>43</v>
      </c>
      <c r="BM270" s="1" t="s">
        <v>44</v>
      </c>
      <c r="BN270" s="6"/>
      <c r="BO270" s="6"/>
      <c r="BP270" s="1" t="s">
        <v>45</v>
      </c>
      <c r="BQ270" s="1" t="s">
        <v>44</v>
      </c>
      <c r="BR270" s="6"/>
      <c r="BS270" s="6"/>
      <c r="BT270" s="1" t="s">
        <v>46</v>
      </c>
      <c r="BU270" s="1" t="s">
        <v>47</v>
      </c>
      <c r="BV270" s="6"/>
      <c r="BW270" s="6"/>
      <c r="BX270" s="1" t="s">
        <v>46</v>
      </c>
      <c r="BY270" s="1" t="s">
        <v>41</v>
      </c>
      <c r="BZ270" s="6"/>
      <c r="CA270" s="6"/>
      <c r="CB270" s="1" t="s">
        <v>46</v>
      </c>
      <c r="CC270" s="1" t="s">
        <v>48</v>
      </c>
      <c r="CD270" s="6"/>
      <c r="CE270" s="6"/>
      <c r="CF270" s="1" t="s">
        <v>46</v>
      </c>
      <c r="CG270" s="1" t="s">
        <v>48</v>
      </c>
      <c r="CH270" s="6"/>
      <c r="CI270" s="6"/>
      <c r="CJ270" s="1" t="s">
        <v>46</v>
      </c>
      <c r="CK270" s="1" t="s">
        <v>39</v>
      </c>
      <c r="CL270" s="6"/>
      <c r="CM270" s="6"/>
      <c r="CN270" s="1" t="s">
        <v>49</v>
      </c>
      <c r="CO270" s="1" t="s">
        <v>39</v>
      </c>
      <c r="CP270" s="6"/>
      <c r="CQ270" s="6"/>
      <c r="CR270" s="1" t="s">
        <v>50</v>
      </c>
      <c r="CS270" s="1" t="s">
        <v>51</v>
      </c>
      <c r="CT270" s="6"/>
      <c r="CU270" s="6"/>
      <c r="CV270" s="1" t="s">
        <v>50</v>
      </c>
      <c r="CW270" s="1" t="s">
        <v>39</v>
      </c>
      <c r="CX270" s="6"/>
      <c r="CY270" s="6"/>
      <c r="CZ270" s="1" t="s">
        <v>50</v>
      </c>
      <c r="DA270" s="1" t="s">
        <v>39</v>
      </c>
      <c r="DB270" s="6"/>
      <c r="DC270" s="6"/>
      <c r="DD270" s="1" t="s">
        <v>59</v>
      </c>
      <c r="DE270" s="1" t="s">
        <v>60</v>
      </c>
      <c r="DF270" s="6"/>
      <c r="DG270" s="6"/>
      <c r="DH270" s="1" t="s">
        <v>52</v>
      </c>
      <c r="DI270" s="1" t="s">
        <v>53</v>
      </c>
      <c r="DJ270" s="6"/>
      <c r="DK270" s="6"/>
      <c r="DL270" s="1" t="s">
        <v>31</v>
      </c>
      <c r="DM270" s="11"/>
    </row>
    <row r="271" spans="1:118" s="12" customFormat="1" ht="15.75" customHeight="1" x14ac:dyDescent="0.25">
      <c r="A271" s="6">
        <v>270</v>
      </c>
      <c r="B271" s="6">
        <v>3</v>
      </c>
      <c r="C271" s="9" t="s">
        <v>451</v>
      </c>
      <c r="D271" s="8" t="s">
        <v>373</v>
      </c>
      <c r="E271" s="6">
        <v>94.694999999999993</v>
      </c>
      <c r="F271" s="6">
        <v>7.18</v>
      </c>
      <c r="G271" s="6">
        <v>55.581000000000003</v>
      </c>
      <c r="H271" s="10">
        <v>102.51804</v>
      </c>
      <c r="I271" s="3">
        <f t="shared" si="13"/>
        <v>158.09904</v>
      </c>
      <c r="J271" s="3">
        <f t="shared" si="12"/>
        <v>0</v>
      </c>
      <c r="K271" s="3">
        <f t="shared" si="14"/>
        <v>158.09904</v>
      </c>
      <c r="L271" s="1" t="s">
        <v>28</v>
      </c>
      <c r="M271" s="1" t="s">
        <v>29</v>
      </c>
      <c r="N271" s="6"/>
      <c r="O271" s="6"/>
      <c r="P271" s="1" t="s">
        <v>30</v>
      </c>
      <c r="Q271" s="1" t="s">
        <v>34</v>
      </c>
      <c r="R271" s="6"/>
      <c r="S271" s="6"/>
      <c r="T271" s="1" t="s">
        <v>30</v>
      </c>
      <c r="U271" s="1" t="s">
        <v>32</v>
      </c>
      <c r="V271" s="6"/>
      <c r="W271" s="6"/>
      <c r="X271" s="6" t="s">
        <v>30</v>
      </c>
      <c r="Y271" s="6" t="s">
        <v>33</v>
      </c>
      <c r="Z271" s="6"/>
      <c r="AA271" s="6"/>
      <c r="AB271" s="1" t="s">
        <v>30</v>
      </c>
      <c r="AC271" s="1" t="s">
        <v>34</v>
      </c>
      <c r="AD271" s="6"/>
      <c r="AE271" s="6"/>
      <c r="AF271" s="1" t="s">
        <v>35</v>
      </c>
      <c r="AG271" s="1" t="s">
        <v>29</v>
      </c>
      <c r="AH271" s="6"/>
      <c r="AI271" s="6"/>
      <c r="AJ271" s="1" t="s">
        <v>36</v>
      </c>
      <c r="AK271" s="1" t="s">
        <v>37</v>
      </c>
      <c r="AL271" s="6"/>
      <c r="AM271" s="6"/>
      <c r="AN271" s="1" t="s">
        <v>38</v>
      </c>
      <c r="AO271" s="1" t="s">
        <v>39</v>
      </c>
      <c r="AP271" s="6"/>
      <c r="AQ271" s="6"/>
      <c r="AR271" s="1" t="s">
        <v>40</v>
      </c>
      <c r="AS271" s="1" t="s">
        <v>41</v>
      </c>
      <c r="AT271" s="6"/>
      <c r="AU271" s="6"/>
      <c r="AV271" s="6"/>
      <c r="AW271" s="6"/>
      <c r="AX271" s="6"/>
      <c r="AY271" s="6"/>
      <c r="AZ271" s="1" t="s">
        <v>42</v>
      </c>
      <c r="BA271" s="1" t="s">
        <v>39</v>
      </c>
      <c r="BB271" s="6"/>
      <c r="BC271" s="6"/>
      <c r="BD271" s="1" t="s">
        <v>42</v>
      </c>
      <c r="BE271" s="1" t="s">
        <v>33</v>
      </c>
      <c r="BF271" s="6"/>
      <c r="BG271" s="6"/>
      <c r="BH271" s="1" t="s">
        <v>42</v>
      </c>
      <c r="BI271" s="1" t="s">
        <v>39</v>
      </c>
      <c r="BJ271" s="6"/>
      <c r="BK271" s="11"/>
      <c r="BL271" s="1" t="s">
        <v>43</v>
      </c>
      <c r="BM271" s="1" t="s">
        <v>44</v>
      </c>
      <c r="BN271" s="6"/>
      <c r="BO271" s="6"/>
      <c r="BP271" s="1" t="s">
        <v>45</v>
      </c>
      <c r="BQ271" s="1" t="s">
        <v>44</v>
      </c>
      <c r="BR271" s="6"/>
      <c r="BS271" s="6"/>
      <c r="BT271" s="1" t="s">
        <v>46</v>
      </c>
      <c r="BU271" s="1" t="s">
        <v>47</v>
      </c>
      <c r="BV271" s="6"/>
      <c r="BW271" s="6"/>
      <c r="BX271" s="1" t="s">
        <v>46</v>
      </c>
      <c r="BY271" s="1" t="s">
        <v>41</v>
      </c>
      <c r="BZ271" s="6"/>
      <c r="CA271" s="6"/>
      <c r="CB271" s="1" t="s">
        <v>46</v>
      </c>
      <c r="CC271" s="1" t="s">
        <v>48</v>
      </c>
      <c r="CD271" s="6"/>
      <c r="CE271" s="6"/>
      <c r="CF271" s="1" t="s">
        <v>46</v>
      </c>
      <c r="CG271" s="1" t="s">
        <v>48</v>
      </c>
      <c r="CH271" s="6"/>
      <c r="CI271" s="6"/>
      <c r="CJ271" s="1" t="s">
        <v>46</v>
      </c>
      <c r="CK271" s="1" t="s">
        <v>39</v>
      </c>
      <c r="CL271" s="6"/>
      <c r="CM271" s="6"/>
      <c r="CN271" s="1" t="s">
        <v>49</v>
      </c>
      <c r="CO271" s="1" t="s">
        <v>39</v>
      </c>
      <c r="CP271" s="6"/>
      <c r="CQ271" s="6"/>
      <c r="CR271" s="1" t="s">
        <v>50</v>
      </c>
      <c r="CS271" s="1" t="s">
        <v>51</v>
      </c>
      <c r="CT271" s="6"/>
      <c r="CU271" s="6"/>
      <c r="CV271" s="1" t="s">
        <v>50</v>
      </c>
      <c r="CW271" s="1" t="s">
        <v>39</v>
      </c>
      <c r="CX271" s="6"/>
      <c r="CY271" s="6"/>
      <c r="CZ271" s="1" t="s">
        <v>50</v>
      </c>
      <c r="DA271" s="1" t="s">
        <v>39</v>
      </c>
      <c r="DB271" s="6"/>
      <c r="DC271" s="6"/>
      <c r="DD271" s="1" t="s">
        <v>59</v>
      </c>
      <c r="DE271" s="1" t="s">
        <v>60</v>
      </c>
      <c r="DF271" s="6"/>
      <c r="DG271" s="6"/>
      <c r="DH271" s="1" t="s">
        <v>52</v>
      </c>
      <c r="DI271" s="1" t="s">
        <v>53</v>
      </c>
      <c r="DJ271" s="6"/>
      <c r="DK271" s="6"/>
      <c r="DL271" s="1" t="s">
        <v>31</v>
      </c>
      <c r="DM271" s="11"/>
    </row>
    <row r="272" spans="1:118" s="12" customFormat="1" ht="15.75" customHeight="1" x14ac:dyDescent="0.25">
      <c r="A272" s="6">
        <v>271</v>
      </c>
      <c r="B272" s="6">
        <v>3</v>
      </c>
      <c r="C272" s="9" t="s">
        <v>452</v>
      </c>
      <c r="D272" s="8" t="s">
        <v>373</v>
      </c>
      <c r="E272" s="6">
        <v>21.847000000000001</v>
      </c>
      <c r="F272" s="6">
        <v>2.5670000000000002</v>
      </c>
      <c r="G272" s="6">
        <v>19.28</v>
      </c>
      <c r="H272" s="10">
        <v>26.670120000000001</v>
      </c>
      <c r="I272" s="3">
        <f t="shared" si="13"/>
        <v>45.950119999999998</v>
      </c>
      <c r="J272" s="3">
        <f t="shared" si="12"/>
        <v>0</v>
      </c>
      <c r="K272" s="3">
        <f t="shared" si="14"/>
        <v>45.950119999999998</v>
      </c>
      <c r="L272" s="1" t="s">
        <v>28</v>
      </c>
      <c r="M272" s="1" t="s">
        <v>29</v>
      </c>
      <c r="N272" s="6"/>
      <c r="O272" s="6"/>
      <c r="P272" s="1" t="s">
        <v>30</v>
      </c>
      <c r="Q272" s="1" t="s">
        <v>34</v>
      </c>
      <c r="R272" s="6"/>
      <c r="S272" s="6"/>
      <c r="T272" s="1" t="s">
        <v>30</v>
      </c>
      <c r="U272" s="1" t="s">
        <v>32</v>
      </c>
      <c r="V272" s="6"/>
      <c r="W272" s="6"/>
      <c r="X272" s="6" t="s">
        <v>30</v>
      </c>
      <c r="Y272" s="6" t="s">
        <v>33</v>
      </c>
      <c r="Z272" s="6"/>
      <c r="AA272" s="6"/>
      <c r="AB272" s="1" t="s">
        <v>30</v>
      </c>
      <c r="AC272" s="1" t="s">
        <v>34</v>
      </c>
      <c r="AD272" s="6"/>
      <c r="AE272" s="6"/>
      <c r="AF272" s="1" t="s">
        <v>35</v>
      </c>
      <c r="AG272" s="1" t="s">
        <v>29</v>
      </c>
      <c r="AH272" s="6"/>
      <c r="AI272" s="6"/>
      <c r="AJ272" s="1" t="s">
        <v>36</v>
      </c>
      <c r="AK272" s="1" t="s">
        <v>37</v>
      </c>
      <c r="AL272" s="6"/>
      <c r="AM272" s="6"/>
      <c r="AN272" s="1" t="s">
        <v>38</v>
      </c>
      <c r="AO272" s="1" t="s">
        <v>39</v>
      </c>
      <c r="AP272" s="6"/>
      <c r="AQ272" s="6"/>
      <c r="AR272" s="1" t="s">
        <v>40</v>
      </c>
      <c r="AS272" s="1" t="s">
        <v>41</v>
      </c>
      <c r="AT272" s="6"/>
      <c r="AU272" s="6"/>
      <c r="AV272" s="6"/>
      <c r="AW272" s="6"/>
      <c r="AX272" s="6"/>
      <c r="AY272" s="6"/>
      <c r="AZ272" s="1" t="s">
        <v>42</v>
      </c>
      <c r="BA272" s="1" t="s">
        <v>39</v>
      </c>
      <c r="BB272" s="6"/>
      <c r="BC272" s="6"/>
      <c r="BD272" s="1" t="s">
        <v>42</v>
      </c>
      <c r="BE272" s="1" t="s">
        <v>33</v>
      </c>
      <c r="BF272" s="6"/>
      <c r="BG272" s="6"/>
      <c r="BH272" s="1" t="s">
        <v>42</v>
      </c>
      <c r="BI272" s="1" t="s">
        <v>39</v>
      </c>
      <c r="BJ272" s="6"/>
      <c r="BK272" s="11"/>
      <c r="BL272" s="1" t="s">
        <v>43</v>
      </c>
      <c r="BM272" s="1" t="s">
        <v>44</v>
      </c>
      <c r="BN272" s="6"/>
      <c r="BO272" s="6"/>
      <c r="BP272" s="1" t="s">
        <v>45</v>
      </c>
      <c r="BQ272" s="1" t="s">
        <v>44</v>
      </c>
      <c r="BR272" s="6"/>
      <c r="BS272" s="6"/>
      <c r="BT272" s="1" t="s">
        <v>46</v>
      </c>
      <c r="BU272" s="1" t="s">
        <v>47</v>
      </c>
      <c r="BV272" s="6"/>
      <c r="BW272" s="6"/>
      <c r="BX272" s="1" t="s">
        <v>46</v>
      </c>
      <c r="BY272" s="1" t="s">
        <v>41</v>
      </c>
      <c r="BZ272" s="6"/>
      <c r="CA272" s="6"/>
      <c r="CB272" s="1" t="s">
        <v>46</v>
      </c>
      <c r="CC272" s="1" t="s">
        <v>48</v>
      </c>
      <c r="CD272" s="6"/>
      <c r="CE272" s="6"/>
      <c r="CF272" s="1" t="s">
        <v>46</v>
      </c>
      <c r="CG272" s="1" t="s">
        <v>48</v>
      </c>
      <c r="CH272" s="6"/>
      <c r="CI272" s="6"/>
      <c r="CJ272" s="1" t="s">
        <v>46</v>
      </c>
      <c r="CK272" s="1" t="s">
        <v>39</v>
      </c>
      <c r="CL272" s="6"/>
      <c r="CM272" s="6"/>
      <c r="CN272" s="1" t="s">
        <v>49</v>
      </c>
      <c r="CO272" s="1" t="s">
        <v>39</v>
      </c>
      <c r="CP272" s="6"/>
      <c r="CQ272" s="6"/>
      <c r="CR272" s="1" t="s">
        <v>50</v>
      </c>
      <c r="CS272" s="1" t="s">
        <v>51</v>
      </c>
      <c r="CT272" s="6"/>
      <c r="CU272" s="6"/>
      <c r="CV272" s="1" t="s">
        <v>50</v>
      </c>
      <c r="CW272" s="1" t="s">
        <v>39</v>
      </c>
      <c r="CX272" s="6"/>
      <c r="CY272" s="6"/>
      <c r="CZ272" s="1" t="s">
        <v>50</v>
      </c>
      <c r="DA272" s="1" t="s">
        <v>39</v>
      </c>
      <c r="DB272" s="6"/>
      <c r="DC272" s="6"/>
      <c r="DD272" s="1" t="s">
        <v>59</v>
      </c>
      <c r="DE272" s="1" t="s">
        <v>60</v>
      </c>
      <c r="DF272" s="6"/>
      <c r="DG272" s="6"/>
      <c r="DH272" s="1" t="s">
        <v>52</v>
      </c>
      <c r="DI272" s="1" t="s">
        <v>53</v>
      </c>
      <c r="DJ272" s="6"/>
      <c r="DK272" s="6"/>
      <c r="DL272" s="1" t="s">
        <v>31</v>
      </c>
      <c r="DM272" s="11"/>
    </row>
    <row r="273" spans="1:118" s="12" customFormat="1" ht="15.75" customHeight="1" x14ac:dyDescent="0.25">
      <c r="A273" s="6">
        <v>272</v>
      </c>
      <c r="B273" s="6">
        <v>3</v>
      </c>
      <c r="C273" s="9" t="s">
        <v>255</v>
      </c>
      <c r="D273" s="8" t="s">
        <v>373</v>
      </c>
      <c r="E273" s="6">
        <v>181.17</v>
      </c>
      <c r="F273" s="6">
        <v>40.795999999999999</v>
      </c>
      <c r="G273" s="6">
        <v>140.374</v>
      </c>
      <c r="H273" s="10">
        <v>162.54372000000001</v>
      </c>
      <c r="I273" s="3">
        <f t="shared" si="13"/>
        <v>302.91772000000003</v>
      </c>
      <c r="J273" s="3">
        <f t="shared" si="12"/>
        <v>0</v>
      </c>
      <c r="K273" s="3">
        <f t="shared" si="14"/>
        <v>302.91772000000003</v>
      </c>
      <c r="L273" s="1" t="s">
        <v>28</v>
      </c>
      <c r="M273" s="1" t="s">
        <v>29</v>
      </c>
      <c r="N273" s="6"/>
      <c r="O273" s="6"/>
      <c r="P273" s="1" t="s">
        <v>30</v>
      </c>
      <c r="Q273" s="1" t="s">
        <v>34</v>
      </c>
      <c r="R273" s="6"/>
      <c r="S273" s="6"/>
      <c r="T273" s="1" t="s">
        <v>30</v>
      </c>
      <c r="U273" s="1" t="s">
        <v>32</v>
      </c>
      <c r="V273" s="6"/>
      <c r="W273" s="6"/>
      <c r="X273" s="6" t="s">
        <v>30</v>
      </c>
      <c r="Y273" s="6" t="s">
        <v>33</v>
      </c>
      <c r="Z273" s="6"/>
      <c r="AA273" s="6"/>
      <c r="AB273" s="1" t="s">
        <v>30</v>
      </c>
      <c r="AC273" s="1" t="s">
        <v>34</v>
      </c>
      <c r="AD273" s="6"/>
      <c r="AE273" s="6"/>
      <c r="AF273" s="1" t="s">
        <v>35</v>
      </c>
      <c r="AG273" s="1" t="s">
        <v>29</v>
      </c>
      <c r="AH273" s="6"/>
      <c r="AI273" s="6"/>
      <c r="AJ273" s="1" t="s">
        <v>36</v>
      </c>
      <c r="AK273" s="1" t="s">
        <v>37</v>
      </c>
      <c r="AL273" s="6"/>
      <c r="AM273" s="6"/>
      <c r="AN273" s="1" t="s">
        <v>38</v>
      </c>
      <c r="AO273" s="1" t="s">
        <v>39</v>
      </c>
      <c r="AP273" s="6"/>
      <c r="AQ273" s="6"/>
      <c r="AR273" s="1" t="s">
        <v>40</v>
      </c>
      <c r="AS273" s="1" t="s">
        <v>41</v>
      </c>
      <c r="AT273" s="6"/>
      <c r="AU273" s="6"/>
      <c r="AV273" s="6"/>
      <c r="AW273" s="6"/>
      <c r="AX273" s="6"/>
      <c r="AY273" s="6"/>
      <c r="AZ273" s="1" t="s">
        <v>42</v>
      </c>
      <c r="BA273" s="1" t="s">
        <v>39</v>
      </c>
      <c r="BB273" s="6"/>
      <c r="BC273" s="6"/>
      <c r="BD273" s="1" t="s">
        <v>42</v>
      </c>
      <c r="BE273" s="1" t="s">
        <v>33</v>
      </c>
      <c r="BF273" s="6"/>
      <c r="BG273" s="6"/>
      <c r="BH273" s="1" t="s">
        <v>42</v>
      </c>
      <c r="BI273" s="1" t="s">
        <v>39</v>
      </c>
      <c r="BJ273" s="6"/>
      <c r="BK273" s="11"/>
      <c r="BL273" s="1" t="s">
        <v>43</v>
      </c>
      <c r="BM273" s="1" t="s">
        <v>44</v>
      </c>
      <c r="BN273" s="6"/>
      <c r="BO273" s="6"/>
      <c r="BP273" s="1" t="s">
        <v>45</v>
      </c>
      <c r="BQ273" s="1" t="s">
        <v>44</v>
      </c>
      <c r="BR273" s="6"/>
      <c r="BS273" s="6"/>
      <c r="BT273" s="1" t="s">
        <v>46</v>
      </c>
      <c r="BU273" s="1" t="s">
        <v>47</v>
      </c>
      <c r="BV273" s="6"/>
      <c r="BW273" s="6"/>
      <c r="BX273" s="1" t="s">
        <v>46</v>
      </c>
      <c r="BY273" s="1" t="s">
        <v>41</v>
      </c>
      <c r="BZ273" s="6"/>
      <c r="CA273" s="6"/>
      <c r="CB273" s="1" t="s">
        <v>46</v>
      </c>
      <c r="CC273" s="1" t="s">
        <v>48</v>
      </c>
      <c r="CD273" s="6"/>
      <c r="CE273" s="6"/>
      <c r="CF273" s="1" t="s">
        <v>46</v>
      </c>
      <c r="CG273" s="1" t="s">
        <v>48</v>
      </c>
      <c r="CH273" s="6"/>
      <c r="CI273" s="6"/>
      <c r="CJ273" s="1" t="s">
        <v>46</v>
      </c>
      <c r="CK273" s="1" t="s">
        <v>39</v>
      </c>
      <c r="CL273" s="6"/>
      <c r="CM273" s="6"/>
      <c r="CN273" s="1" t="s">
        <v>49</v>
      </c>
      <c r="CO273" s="1" t="s">
        <v>39</v>
      </c>
      <c r="CP273" s="6"/>
      <c r="CQ273" s="6"/>
      <c r="CR273" s="1" t="s">
        <v>50</v>
      </c>
      <c r="CS273" s="1" t="s">
        <v>51</v>
      </c>
      <c r="CT273" s="6"/>
      <c r="CU273" s="6"/>
      <c r="CV273" s="1" t="s">
        <v>50</v>
      </c>
      <c r="CW273" s="1" t="s">
        <v>39</v>
      </c>
      <c r="CX273" s="6"/>
      <c r="CY273" s="6"/>
      <c r="CZ273" s="1" t="s">
        <v>50</v>
      </c>
      <c r="DA273" s="1" t="s">
        <v>39</v>
      </c>
      <c r="DB273" s="6"/>
      <c r="DC273" s="6"/>
      <c r="DD273" s="1" t="s">
        <v>59</v>
      </c>
      <c r="DE273" s="1" t="s">
        <v>60</v>
      </c>
      <c r="DF273" s="6"/>
      <c r="DG273" s="6"/>
      <c r="DH273" s="1" t="s">
        <v>52</v>
      </c>
      <c r="DI273" s="1" t="s">
        <v>53</v>
      </c>
      <c r="DJ273" s="6"/>
      <c r="DK273" s="6"/>
      <c r="DL273" s="1" t="s">
        <v>31</v>
      </c>
      <c r="DM273" s="11"/>
    </row>
    <row r="274" spans="1:118" s="12" customFormat="1" ht="15.75" customHeight="1" x14ac:dyDescent="0.25">
      <c r="A274" s="6">
        <v>273</v>
      </c>
      <c r="B274" s="6">
        <v>3</v>
      </c>
      <c r="C274" s="9" t="s">
        <v>256</v>
      </c>
      <c r="D274" s="8" t="s">
        <v>373</v>
      </c>
      <c r="E274" s="6">
        <v>33.677</v>
      </c>
      <c r="F274" s="6">
        <v>13.794</v>
      </c>
      <c r="G274" s="6">
        <v>19.257000000000001</v>
      </c>
      <c r="H274" s="10">
        <v>42.164879999999997</v>
      </c>
      <c r="I274" s="3">
        <f t="shared" si="13"/>
        <v>61.421880000000002</v>
      </c>
      <c r="J274" s="3">
        <f t="shared" si="12"/>
        <v>0</v>
      </c>
      <c r="K274" s="3">
        <f t="shared" si="14"/>
        <v>61.421880000000002</v>
      </c>
      <c r="L274" s="1" t="s">
        <v>28</v>
      </c>
      <c r="M274" s="1" t="s">
        <v>29</v>
      </c>
      <c r="N274" s="6"/>
      <c r="O274" s="6"/>
      <c r="P274" s="1" t="s">
        <v>30</v>
      </c>
      <c r="Q274" s="1" t="s">
        <v>34</v>
      </c>
      <c r="R274" s="6"/>
      <c r="S274" s="6"/>
      <c r="T274" s="1" t="s">
        <v>30</v>
      </c>
      <c r="U274" s="1" t="s">
        <v>32</v>
      </c>
      <c r="V274" s="6"/>
      <c r="W274" s="6"/>
      <c r="X274" s="6" t="s">
        <v>30</v>
      </c>
      <c r="Y274" s="6" t="s">
        <v>33</v>
      </c>
      <c r="Z274" s="6"/>
      <c r="AA274" s="6"/>
      <c r="AB274" s="1" t="s">
        <v>30</v>
      </c>
      <c r="AC274" s="1" t="s">
        <v>34</v>
      </c>
      <c r="AD274" s="6"/>
      <c r="AE274" s="6"/>
      <c r="AF274" s="1" t="s">
        <v>35</v>
      </c>
      <c r="AG274" s="1" t="s">
        <v>29</v>
      </c>
      <c r="AH274" s="6"/>
      <c r="AI274" s="6"/>
      <c r="AJ274" s="1" t="s">
        <v>36</v>
      </c>
      <c r="AK274" s="1" t="s">
        <v>37</v>
      </c>
      <c r="AL274" s="6"/>
      <c r="AM274" s="6"/>
      <c r="AN274" s="1" t="s">
        <v>38</v>
      </c>
      <c r="AO274" s="1" t="s">
        <v>39</v>
      </c>
      <c r="AP274" s="6"/>
      <c r="AQ274" s="6"/>
      <c r="AR274" s="1" t="s">
        <v>40</v>
      </c>
      <c r="AS274" s="1" t="s">
        <v>41</v>
      </c>
      <c r="AT274" s="6"/>
      <c r="AU274" s="6"/>
      <c r="AV274" s="6"/>
      <c r="AW274" s="6"/>
      <c r="AX274" s="6"/>
      <c r="AY274" s="6"/>
      <c r="AZ274" s="1" t="s">
        <v>42</v>
      </c>
      <c r="BA274" s="1" t="s">
        <v>39</v>
      </c>
      <c r="BB274" s="6"/>
      <c r="BC274" s="6"/>
      <c r="BD274" s="1" t="s">
        <v>42</v>
      </c>
      <c r="BE274" s="1" t="s">
        <v>33</v>
      </c>
      <c r="BF274" s="6"/>
      <c r="BG274" s="6"/>
      <c r="BH274" s="1" t="s">
        <v>42</v>
      </c>
      <c r="BI274" s="1" t="s">
        <v>39</v>
      </c>
      <c r="BJ274" s="6"/>
      <c r="BK274" s="11"/>
      <c r="BL274" s="1" t="s">
        <v>43</v>
      </c>
      <c r="BM274" s="1" t="s">
        <v>44</v>
      </c>
      <c r="BN274" s="6"/>
      <c r="BO274" s="6"/>
      <c r="BP274" s="1" t="s">
        <v>45</v>
      </c>
      <c r="BQ274" s="1" t="s">
        <v>44</v>
      </c>
      <c r="BR274" s="6"/>
      <c r="BS274" s="6"/>
      <c r="BT274" s="1" t="s">
        <v>46</v>
      </c>
      <c r="BU274" s="1" t="s">
        <v>47</v>
      </c>
      <c r="BV274" s="6"/>
      <c r="BW274" s="6"/>
      <c r="BX274" s="1" t="s">
        <v>46</v>
      </c>
      <c r="BY274" s="1" t="s">
        <v>41</v>
      </c>
      <c r="BZ274" s="6"/>
      <c r="CA274" s="6"/>
      <c r="CB274" s="1" t="s">
        <v>46</v>
      </c>
      <c r="CC274" s="1" t="s">
        <v>48</v>
      </c>
      <c r="CD274" s="6"/>
      <c r="CE274" s="6"/>
      <c r="CF274" s="1" t="s">
        <v>46</v>
      </c>
      <c r="CG274" s="1" t="s">
        <v>48</v>
      </c>
      <c r="CH274" s="6"/>
      <c r="CI274" s="6"/>
      <c r="CJ274" s="1" t="s">
        <v>46</v>
      </c>
      <c r="CK274" s="1" t="s">
        <v>39</v>
      </c>
      <c r="CL274" s="6"/>
      <c r="CM274" s="6"/>
      <c r="CN274" s="1" t="s">
        <v>49</v>
      </c>
      <c r="CO274" s="1" t="s">
        <v>39</v>
      </c>
      <c r="CP274" s="6"/>
      <c r="CQ274" s="6"/>
      <c r="CR274" s="1" t="s">
        <v>50</v>
      </c>
      <c r="CS274" s="1" t="s">
        <v>51</v>
      </c>
      <c r="CT274" s="6"/>
      <c r="CU274" s="6"/>
      <c r="CV274" s="1" t="s">
        <v>50</v>
      </c>
      <c r="CW274" s="1" t="s">
        <v>39</v>
      </c>
      <c r="CX274" s="6"/>
      <c r="CY274" s="6"/>
      <c r="CZ274" s="1" t="s">
        <v>50</v>
      </c>
      <c r="DA274" s="1" t="s">
        <v>39</v>
      </c>
      <c r="DB274" s="6"/>
      <c r="DC274" s="6"/>
      <c r="DD274" s="1" t="s">
        <v>59</v>
      </c>
      <c r="DE274" s="1" t="s">
        <v>60</v>
      </c>
      <c r="DF274" s="6"/>
      <c r="DG274" s="6"/>
      <c r="DH274" s="1" t="s">
        <v>52</v>
      </c>
      <c r="DI274" s="1" t="s">
        <v>53</v>
      </c>
      <c r="DJ274" s="6"/>
      <c r="DK274" s="6"/>
      <c r="DL274" s="1" t="s">
        <v>31</v>
      </c>
      <c r="DM274" s="11"/>
    </row>
    <row r="275" spans="1:118" s="42" customFormat="1" ht="15.75" customHeight="1" x14ac:dyDescent="0.25">
      <c r="A275" s="35">
        <v>274</v>
      </c>
      <c r="B275" s="35">
        <v>3</v>
      </c>
      <c r="C275" s="36" t="s">
        <v>257</v>
      </c>
      <c r="D275" s="37" t="s">
        <v>373</v>
      </c>
      <c r="E275" s="35">
        <v>-490.15899999999999</v>
      </c>
      <c r="F275" s="35">
        <v>71.251000000000005</v>
      </c>
      <c r="G275" s="35">
        <v>-850.46</v>
      </c>
      <c r="H275" s="38">
        <v>276.59003999999999</v>
      </c>
      <c r="I275" s="39">
        <f t="shared" si="13"/>
        <v>-573.86995999999999</v>
      </c>
      <c r="J275" s="39">
        <f t="shared" si="12"/>
        <v>3.48</v>
      </c>
      <c r="K275" s="39">
        <f t="shared" si="14"/>
        <v>-577.34996000000001</v>
      </c>
      <c r="L275" s="40" t="s">
        <v>28</v>
      </c>
      <c r="M275" s="40" t="s">
        <v>29</v>
      </c>
      <c r="N275" s="35"/>
      <c r="O275" s="35"/>
      <c r="P275" s="40" t="s">
        <v>30</v>
      </c>
      <c r="Q275" s="40" t="s">
        <v>34</v>
      </c>
      <c r="R275" s="35"/>
      <c r="S275" s="35"/>
      <c r="T275" s="40" t="s">
        <v>30</v>
      </c>
      <c r="U275" s="40" t="s">
        <v>32</v>
      </c>
      <c r="V275" s="35"/>
      <c r="W275" s="35"/>
      <c r="X275" s="35" t="s">
        <v>30</v>
      </c>
      <c r="Y275" s="35" t="s">
        <v>33</v>
      </c>
      <c r="Z275" s="35"/>
      <c r="AA275" s="35"/>
      <c r="AB275" s="40" t="s">
        <v>30</v>
      </c>
      <c r="AC275" s="40" t="s">
        <v>34</v>
      </c>
      <c r="AD275" s="35"/>
      <c r="AE275" s="35"/>
      <c r="AF275" s="40" t="s">
        <v>35</v>
      </c>
      <c r="AG275" s="40" t="s">
        <v>29</v>
      </c>
      <c r="AH275" s="35">
        <v>3.0000000000000001E-3</v>
      </c>
      <c r="AI275" s="35">
        <v>3.48</v>
      </c>
      <c r="AJ275" s="40" t="s">
        <v>36</v>
      </c>
      <c r="AK275" s="40" t="s">
        <v>37</v>
      </c>
      <c r="AL275" s="35"/>
      <c r="AM275" s="35"/>
      <c r="AN275" s="40" t="s">
        <v>38</v>
      </c>
      <c r="AO275" s="40" t="s">
        <v>39</v>
      </c>
      <c r="AP275" s="35"/>
      <c r="AQ275" s="35"/>
      <c r="AR275" s="40" t="s">
        <v>40</v>
      </c>
      <c r="AS275" s="40" t="s">
        <v>41</v>
      </c>
      <c r="AT275" s="35"/>
      <c r="AU275" s="35"/>
      <c r="AV275" s="35"/>
      <c r="AW275" s="35"/>
      <c r="AX275" s="35"/>
      <c r="AY275" s="35"/>
      <c r="AZ275" s="40" t="s">
        <v>42</v>
      </c>
      <c r="BA275" s="40" t="s">
        <v>39</v>
      </c>
      <c r="BB275" s="35"/>
      <c r="BC275" s="35"/>
      <c r="BD275" s="40" t="s">
        <v>42</v>
      </c>
      <c r="BE275" s="40" t="s">
        <v>33</v>
      </c>
      <c r="BF275" s="35"/>
      <c r="BG275" s="35"/>
      <c r="BH275" s="40" t="s">
        <v>42</v>
      </c>
      <c r="BI275" s="40" t="s">
        <v>39</v>
      </c>
      <c r="BJ275" s="35"/>
      <c r="BK275" s="41"/>
      <c r="BL275" s="40" t="s">
        <v>43</v>
      </c>
      <c r="BM275" s="40" t="s">
        <v>44</v>
      </c>
      <c r="BN275" s="35"/>
      <c r="BO275" s="35"/>
      <c r="BP275" s="40" t="s">
        <v>45</v>
      </c>
      <c r="BQ275" s="40" t="s">
        <v>44</v>
      </c>
      <c r="BR275" s="35"/>
      <c r="BS275" s="35"/>
      <c r="BT275" s="40" t="s">
        <v>46</v>
      </c>
      <c r="BU275" s="40" t="s">
        <v>47</v>
      </c>
      <c r="BV275" s="35"/>
      <c r="BW275" s="35"/>
      <c r="BX275" s="40" t="s">
        <v>46</v>
      </c>
      <c r="BY275" s="40" t="s">
        <v>41</v>
      </c>
      <c r="BZ275" s="35"/>
      <c r="CA275" s="35"/>
      <c r="CB275" s="40" t="s">
        <v>46</v>
      </c>
      <c r="CC275" s="40" t="s">
        <v>48</v>
      </c>
      <c r="CD275" s="35"/>
      <c r="CE275" s="35"/>
      <c r="CF275" s="40" t="s">
        <v>46</v>
      </c>
      <c r="CG275" s="40" t="s">
        <v>48</v>
      </c>
      <c r="CH275" s="35"/>
      <c r="CI275" s="35"/>
      <c r="CJ275" s="40" t="s">
        <v>46</v>
      </c>
      <c r="CK275" s="40" t="s">
        <v>39</v>
      </c>
      <c r="CL275" s="35"/>
      <c r="CM275" s="35"/>
      <c r="CN275" s="40" t="s">
        <v>49</v>
      </c>
      <c r="CO275" s="40" t="s">
        <v>39</v>
      </c>
      <c r="CP275" s="35"/>
      <c r="CQ275" s="35"/>
      <c r="CR275" s="40" t="s">
        <v>50</v>
      </c>
      <c r="CS275" s="40" t="s">
        <v>51</v>
      </c>
      <c r="CT275" s="35"/>
      <c r="CU275" s="35"/>
      <c r="CV275" s="40" t="s">
        <v>50</v>
      </c>
      <c r="CW275" s="40" t="s">
        <v>39</v>
      </c>
      <c r="CX275" s="35"/>
      <c r="CY275" s="35"/>
      <c r="CZ275" s="40" t="s">
        <v>50</v>
      </c>
      <c r="DA275" s="40" t="s">
        <v>39</v>
      </c>
      <c r="DB275" s="35"/>
      <c r="DC275" s="35"/>
      <c r="DD275" s="40" t="s">
        <v>59</v>
      </c>
      <c r="DE275" s="40" t="s">
        <v>60</v>
      </c>
      <c r="DF275" s="35"/>
      <c r="DG275" s="35"/>
      <c r="DH275" s="40" t="s">
        <v>52</v>
      </c>
      <c r="DI275" s="40" t="s">
        <v>53</v>
      </c>
      <c r="DJ275" s="35"/>
      <c r="DK275" s="35"/>
      <c r="DL275" s="40" t="s">
        <v>31</v>
      </c>
      <c r="DM275" s="41"/>
    </row>
    <row r="276" spans="1:118" s="12" customFormat="1" ht="15.75" customHeight="1" x14ac:dyDescent="0.25">
      <c r="A276" s="6">
        <v>275</v>
      </c>
      <c r="B276" s="6">
        <v>3</v>
      </c>
      <c r="C276" s="9" t="s">
        <v>258</v>
      </c>
      <c r="D276" s="8" t="s">
        <v>373</v>
      </c>
      <c r="E276" s="6">
        <v>232.44499999999999</v>
      </c>
      <c r="F276" s="6">
        <v>15.419</v>
      </c>
      <c r="G276" s="6">
        <v>215.97900000000001</v>
      </c>
      <c r="H276" s="10">
        <v>94.175280000000001</v>
      </c>
      <c r="I276" s="3">
        <f t="shared" si="13"/>
        <v>310.15428000000003</v>
      </c>
      <c r="J276" s="3">
        <f t="shared" si="12"/>
        <v>0</v>
      </c>
      <c r="K276" s="3">
        <f t="shared" si="14"/>
        <v>310.15428000000003</v>
      </c>
      <c r="L276" s="1" t="s">
        <v>28</v>
      </c>
      <c r="M276" s="1" t="s">
        <v>29</v>
      </c>
      <c r="N276" s="6"/>
      <c r="O276" s="6"/>
      <c r="P276" s="1" t="s">
        <v>30</v>
      </c>
      <c r="Q276" s="1" t="s">
        <v>34</v>
      </c>
      <c r="R276" s="6"/>
      <c r="S276" s="6"/>
      <c r="T276" s="1" t="s">
        <v>30</v>
      </c>
      <c r="U276" s="1" t="s">
        <v>32</v>
      </c>
      <c r="V276" s="6"/>
      <c r="W276" s="6"/>
      <c r="X276" s="6" t="s">
        <v>30</v>
      </c>
      <c r="Y276" s="6" t="s">
        <v>33</v>
      </c>
      <c r="Z276" s="6"/>
      <c r="AA276" s="6"/>
      <c r="AB276" s="1" t="s">
        <v>30</v>
      </c>
      <c r="AC276" s="1" t="s">
        <v>34</v>
      </c>
      <c r="AD276" s="6"/>
      <c r="AE276" s="6"/>
      <c r="AF276" s="1" t="s">
        <v>35</v>
      </c>
      <c r="AG276" s="1" t="s">
        <v>29</v>
      </c>
      <c r="AH276" s="6"/>
      <c r="AI276" s="6"/>
      <c r="AJ276" s="1" t="s">
        <v>36</v>
      </c>
      <c r="AK276" s="1" t="s">
        <v>37</v>
      </c>
      <c r="AL276" s="6"/>
      <c r="AM276" s="6"/>
      <c r="AN276" s="1" t="s">
        <v>38</v>
      </c>
      <c r="AO276" s="1" t="s">
        <v>39</v>
      </c>
      <c r="AP276" s="6"/>
      <c r="AQ276" s="6"/>
      <c r="AR276" s="1" t="s">
        <v>40</v>
      </c>
      <c r="AS276" s="1" t="s">
        <v>41</v>
      </c>
      <c r="AT276" s="6"/>
      <c r="AU276" s="6"/>
      <c r="AV276" s="6"/>
      <c r="AW276" s="6"/>
      <c r="AX276" s="6"/>
      <c r="AY276" s="6"/>
      <c r="AZ276" s="1" t="s">
        <v>42</v>
      </c>
      <c r="BA276" s="1" t="s">
        <v>39</v>
      </c>
      <c r="BB276" s="6"/>
      <c r="BC276" s="6"/>
      <c r="BD276" s="1" t="s">
        <v>42</v>
      </c>
      <c r="BE276" s="1" t="s">
        <v>33</v>
      </c>
      <c r="BF276" s="6"/>
      <c r="BG276" s="6"/>
      <c r="BH276" s="1" t="s">
        <v>42</v>
      </c>
      <c r="BI276" s="1" t="s">
        <v>39</v>
      </c>
      <c r="BJ276" s="6"/>
      <c r="BK276" s="11"/>
      <c r="BL276" s="1" t="s">
        <v>43</v>
      </c>
      <c r="BM276" s="1" t="s">
        <v>44</v>
      </c>
      <c r="BN276" s="6"/>
      <c r="BO276" s="6"/>
      <c r="BP276" s="1" t="s">
        <v>45</v>
      </c>
      <c r="BQ276" s="1" t="s">
        <v>44</v>
      </c>
      <c r="BR276" s="6"/>
      <c r="BS276" s="6"/>
      <c r="BT276" s="1" t="s">
        <v>46</v>
      </c>
      <c r="BU276" s="1" t="s">
        <v>47</v>
      </c>
      <c r="BV276" s="6"/>
      <c r="BW276" s="6"/>
      <c r="BX276" s="1" t="s">
        <v>46</v>
      </c>
      <c r="BY276" s="1" t="s">
        <v>41</v>
      </c>
      <c r="BZ276" s="6"/>
      <c r="CA276" s="6"/>
      <c r="CB276" s="1" t="s">
        <v>46</v>
      </c>
      <c r="CC276" s="1" t="s">
        <v>48</v>
      </c>
      <c r="CD276" s="6"/>
      <c r="CE276" s="6"/>
      <c r="CF276" s="1" t="s">
        <v>46</v>
      </c>
      <c r="CG276" s="1" t="s">
        <v>48</v>
      </c>
      <c r="CH276" s="6"/>
      <c r="CI276" s="6"/>
      <c r="CJ276" s="1" t="s">
        <v>46</v>
      </c>
      <c r="CK276" s="1" t="s">
        <v>39</v>
      </c>
      <c r="CL276" s="6"/>
      <c r="CM276" s="6"/>
      <c r="CN276" s="1" t="s">
        <v>49</v>
      </c>
      <c r="CO276" s="1" t="s">
        <v>39</v>
      </c>
      <c r="CP276" s="6"/>
      <c r="CQ276" s="6"/>
      <c r="CR276" s="1" t="s">
        <v>50</v>
      </c>
      <c r="CS276" s="1" t="s">
        <v>51</v>
      </c>
      <c r="CT276" s="6"/>
      <c r="CU276" s="6"/>
      <c r="CV276" s="1" t="s">
        <v>50</v>
      </c>
      <c r="CW276" s="1" t="s">
        <v>39</v>
      </c>
      <c r="CX276" s="6"/>
      <c r="CY276" s="6"/>
      <c r="CZ276" s="1" t="s">
        <v>50</v>
      </c>
      <c r="DA276" s="1" t="s">
        <v>39</v>
      </c>
      <c r="DB276" s="6"/>
      <c r="DC276" s="6"/>
      <c r="DD276" s="1" t="s">
        <v>59</v>
      </c>
      <c r="DE276" s="1" t="s">
        <v>60</v>
      </c>
      <c r="DF276" s="6"/>
      <c r="DG276" s="6"/>
      <c r="DH276" s="1" t="s">
        <v>52</v>
      </c>
      <c r="DI276" s="1" t="s">
        <v>53</v>
      </c>
      <c r="DJ276" s="6"/>
      <c r="DK276" s="6"/>
      <c r="DL276" s="1" t="s">
        <v>31</v>
      </c>
      <c r="DM276" s="11"/>
    </row>
    <row r="277" spans="1:118" s="12" customFormat="1" ht="15.75" customHeight="1" x14ac:dyDescent="0.25">
      <c r="A277" s="6">
        <v>276</v>
      </c>
      <c r="B277" s="6">
        <v>3</v>
      </c>
      <c r="C277" s="9" t="s">
        <v>259</v>
      </c>
      <c r="D277" s="8" t="s">
        <v>373</v>
      </c>
      <c r="E277" s="6">
        <v>376.99400000000003</v>
      </c>
      <c r="F277" s="6">
        <v>42.984999999999999</v>
      </c>
      <c r="G277" s="6">
        <v>330.80799999999999</v>
      </c>
      <c r="H277" s="10">
        <v>399.95076</v>
      </c>
      <c r="I277" s="3">
        <f t="shared" si="13"/>
        <v>730.75875999999994</v>
      </c>
      <c r="J277" s="3">
        <f t="shared" si="12"/>
        <v>0</v>
      </c>
      <c r="K277" s="3">
        <f t="shared" si="14"/>
        <v>730.75875999999994</v>
      </c>
      <c r="L277" s="1" t="s">
        <v>28</v>
      </c>
      <c r="M277" s="1" t="s">
        <v>29</v>
      </c>
      <c r="N277" s="6"/>
      <c r="O277" s="6"/>
      <c r="P277" s="1" t="s">
        <v>30</v>
      </c>
      <c r="Q277" s="1" t="s">
        <v>34</v>
      </c>
      <c r="R277" s="6"/>
      <c r="S277" s="6"/>
      <c r="T277" s="1" t="s">
        <v>30</v>
      </c>
      <c r="U277" s="1" t="s">
        <v>32</v>
      </c>
      <c r="V277" s="6"/>
      <c r="W277" s="6"/>
      <c r="X277" s="6" t="s">
        <v>30</v>
      </c>
      <c r="Y277" s="6" t="s">
        <v>33</v>
      </c>
      <c r="Z277" s="6"/>
      <c r="AA277" s="6"/>
      <c r="AB277" s="1" t="s">
        <v>30</v>
      </c>
      <c r="AC277" s="1" t="s">
        <v>34</v>
      </c>
      <c r="AD277" s="6"/>
      <c r="AE277" s="6"/>
      <c r="AF277" s="1" t="s">
        <v>35</v>
      </c>
      <c r="AG277" s="1" t="s">
        <v>29</v>
      </c>
      <c r="AH277" s="6"/>
      <c r="AI277" s="6"/>
      <c r="AJ277" s="1" t="s">
        <v>36</v>
      </c>
      <c r="AK277" s="1" t="s">
        <v>37</v>
      </c>
      <c r="AL277" s="6"/>
      <c r="AM277" s="6"/>
      <c r="AN277" s="1" t="s">
        <v>38</v>
      </c>
      <c r="AO277" s="1" t="s">
        <v>39</v>
      </c>
      <c r="AP277" s="6"/>
      <c r="AQ277" s="6"/>
      <c r="AR277" s="1" t="s">
        <v>40</v>
      </c>
      <c r="AS277" s="1" t="s">
        <v>41</v>
      </c>
      <c r="AT277" s="6"/>
      <c r="AU277" s="6"/>
      <c r="AV277" s="6"/>
      <c r="AW277" s="6"/>
      <c r="AX277" s="6"/>
      <c r="AY277" s="6"/>
      <c r="AZ277" s="1" t="s">
        <v>42</v>
      </c>
      <c r="BA277" s="1" t="s">
        <v>39</v>
      </c>
      <c r="BB277" s="6"/>
      <c r="BC277" s="6"/>
      <c r="BD277" s="1" t="s">
        <v>42</v>
      </c>
      <c r="BE277" s="1" t="s">
        <v>33</v>
      </c>
      <c r="BF277" s="6"/>
      <c r="BG277" s="6"/>
      <c r="BH277" s="1" t="s">
        <v>42</v>
      </c>
      <c r="BI277" s="1" t="s">
        <v>39</v>
      </c>
      <c r="BJ277" s="6"/>
      <c r="BK277" s="11"/>
      <c r="BL277" s="1" t="s">
        <v>43</v>
      </c>
      <c r="BM277" s="1" t="s">
        <v>44</v>
      </c>
      <c r="BN277" s="6"/>
      <c r="BO277" s="6"/>
      <c r="BP277" s="1" t="s">
        <v>45</v>
      </c>
      <c r="BQ277" s="1" t="s">
        <v>44</v>
      </c>
      <c r="BR277" s="6"/>
      <c r="BS277" s="6"/>
      <c r="BT277" s="1" t="s">
        <v>46</v>
      </c>
      <c r="BU277" s="1" t="s">
        <v>47</v>
      </c>
      <c r="BV277" s="6"/>
      <c r="BW277" s="6"/>
      <c r="BX277" s="1" t="s">
        <v>46</v>
      </c>
      <c r="BY277" s="1" t="s">
        <v>41</v>
      </c>
      <c r="BZ277" s="6"/>
      <c r="CA277" s="6"/>
      <c r="CB277" s="1" t="s">
        <v>46</v>
      </c>
      <c r="CC277" s="1" t="s">
        <v>48</v>
      </c>
      <c r="CD277" s="6"/>
      <c r="CE277" s="6"/>
      <c r="CF277" s="1" t="s">
        <v>46</v>
      </c>
      <c r="CG277" s="1" t="s">
        <v>48</v>
      </c>
      <c r="CH277" s="6"/>
      <c r="CI277" s="6"/>
      <c r="CJ277" s="1" t="s">
        <v>46</v>
      </c>
      <c r="CK277" s="1" t="s">
        <v>39</v>
      </c>
      <c r="CL277" s="6"/>
      <c r="CM277" s="6"/>
      <c r="CN277" s="1" t="s">
        <v>49</v>
      </c>
      <c r="CO277" s="1" t="s">
        <v>39</v>
      </c>
      <c r="CP277" s="6"/>
      <c r="CQ277" s="6"/>
      <c r="CR277" s="1" t="s">
        <v>50</v>
      </c>
      <c r="CS277" s="1" t="s">
        <v>51</v>
      </c>
      <c r="CT277" s="6"/>
      <c r="CU277" s="6"/>
      <c r="CV277" s="1" t="s">
        <v>50</v>
      </c>
      <c r="CW277" s="1" t="s">
        <v>39</v>
      </c>
      <c r="CX277" s="6"/>
      <c r="CY277" s="6"/>
      <c r="CZ277" s="1" t="s">
        <v>50</v>
      </c>
      <c r="DA277" s="1" t="s">
        <v>39</v>
      </c>
      <c r="DB277" s="6"/>
      <c r="DC277" s="6"/>
      <c r="DD277" s="1" t="s">
        <v>59</v>
      </c>
      <c r="DE277" s="1" t="s">
        <v>60</v>
      </c>
      <c r="DF277" s="6"/>
      <c r="DG277" s="6"/>
      <c r="DH277" s="1" t="s">
        <v>52</v>
      </c>
      <c r="DI277" s="1" t="s">
        <v>53</v>
      </c>
      <c r="DJ277" s="6"/>
      <c r="DK277" s="6"/>
      <c r="DL277" s="1" t="s">
        <v>31</v>
      </c>
      <c r="DM277" s="11"/>
    </row>
    <row r="278" spans="1:118" s="42" customFormat="1" ht="15.75" customHeight="1" x14ac:dyDescent="0.25">
      <c r="A278" s="35">
        <v>277</v>
      </c>
      <c r="B278" s="35">
        <v>1</v>
      </c>
      <c r="C278" s="36" t="s">
        <v>260</v>
      </c>
      <c r="D278" s="37" t="s">
        <v>373</v>
      </c>
      <c r="E278" s="35">
        <v>1560.345</v>
      </c>
      <c r="F278" s="35">
        <v>316.089</v>
      </c>
      <c r="G278" s="35">
        <v>1198.415</v>
      </c>
      <c r="H278" s="38">
        <v>718.57115999999996</v>
      </c>
      <c r="I278" s="39">
        <f t="shared" si="13"/>
        <v>1916.9861599999999</v>
      </c>
      <c r="J278" s="39">
        <f t="shared" si="12"/>
        <v>2.7469999999999999</v>
      </c>
      <c r="K278" s="39">
        <f t="shared" si="14"/>
        <v>1914.2391599999999</v>
      </c>
      <c r="L278" s="40" t="s">
        <v>28</v>
      </c>
      <c r="M278" s="40" t="s">
        <v>29</v>
      </c>
      <c r="N278" s="35"/>
      <c r="O278" s="35"/>
      <c r="P278" s="40" t="s">
        <v>30</v>
      </c>
      <c r="Q278" s="40" t="s">
        <v>34</v>
      </c>
      <c r="R278" s="35"/>
      <c r="S278" s="35"/>
      <c r="T278" s="40" t="s">
        <v>30</v>
      </c>
      <c r="U278" s="40" t="s">
        <v>32</v>
      </c>
      <c r="V278" s="35"/>
      <c r="W278" s="35"/>
      <c r="X278" s="35" t="s">
        <v>30</v>
      </c>
      <c r="Y278" s="35" t="s">
        <v>33</v>
      </c>
      <c r="Z278" s="35"/>
      <c r="AA278" s="35"/>
      <c r="AB278" s="40" t="s">
        <v>30</v>
      </c>
      <c r="AC278" s="40" t="s">
        <v>34</v>
      </c>
      <c r="AD278" s="35"/>
      <c r="AE278" s="35"/>
      <c r="AF278" s="40" t="s">
        <v>35</v>
      </c>
      <c r="AG278" s="40" t="s">
        <v>29</v>
      </c>
      <c r="AH278" s="35"/>
      <c r="AI278" s="35"/>
      <c r="AJ278" s="40" t="s">
        <v>36</v>
      </c>
      <c r="AK278" s="40" t="s">
        <v>37</v>
      </c>
      <c r="AL278" s="35"/>
      <c r="AM278" s="35"/>
      <c r="AN278" s="40" t="s">
        <v>38</v>
      </c>
      <c r="AO278" s="40" t="s">
        <v>39</v>
      </c>
      <c r="AP278" s="35">
        <v>4</v>
      </c>
      <c r="AQ278" s="35">
        <v>2.7469999999999999</v>
      </c>
      <c r="AR278" s="40" t="s">
        <v>40</v>
      </c>
      <c r="AS278" s="40" t="s">
        <v>41</v>
      </c>
      <c r="AT278" s="35"/>
      <c r="AU278" s="35"/>
      <c r="AV278" s="35"/>
      <c r="AW278" s="35"/>
      <c r="AX278" s="35"/>
      <c r="AY278" s="35"/>
      <c r="AZ278" s="40" t="s">
        <v>42</v>
      </c>
      <c r="BA278" s="40" t="s">
        <v>39</v>
      </c>
      <c r="BB278" s="35"/>
      <c r="BC278" s="35"/>
      <c r="BD278" s="40" t="s">
        <v>42</v>
      </c>
      <c r="BE278" s="40" t="s">
        <v>33</v>
      </c>
      <c r="BF278" s="35"/>
      <c r="BG278" s="35"/>
      <c r="BH278" s="40" t="s">
        <v>42</v>
      </c>
      <c r="BI278" s="40" t="s">
        <v>39</v>
      </c>
      <c r="BJ278" s="35"/>
      <c r="BK278" s="41"/>
      <c r="BL278" s="40" t="s">
        <v>43</v>
      </c>
      <c r="BM278" s="40" t="s">
        <v>44</v>
      </c>
      <c r="BN278" s="35"/>
      <c r="BO278" s="35"/>
      <c r="BP278" s="40" t="s">
        <v>45</v>
      </c>
      <c r="BQ278" s="40" t="s">
        <v>44</v>
      </c>
      <c r="BR278" s="35"/>
      <c r="BS278" s="35"/>
      <c r="BT278" s="40" t="s">
        <v>46</v>
      </c>
      <c r="BU278" s="40" t="s">
        <v>47</v>
      </c>
      <c r="BV278" s="35"/>
      <c r="BW278" s="35"/>
      <c r="BX278" s="40" t="s">
        <v>46</v>
      </c>
      <c r="BY278" s="40" t="s">
        <v>41</v>
      </c>
      <c r="BZ278" s="35"/>
      <c r="CA278" s="35"/>
      <c r="CB278" s="40" t="s">
        <v>46</v>
      </c>
      <c r="CC278" s="40" t="s">
        <v>48</v>
      </c>
      <c r="CD278" s="35"/>
      <c r="CE278" s="35"/>
      <c r="CF278" s="40" t="s">
        <v>46</v>
      </c>
      <c r="CG278" s="40" t="s">
        <v>48</v>
      </c>
      <c r="CH278" s="35"/>
      <c r="CI278" s="35"/>
      <c r="CJ278" s="40" t="s">
        <v>46</v>
      </c>
      <c r="CK278" s="40" t="s">
        <v>39</v>
      </c>
      <c r="CL278" s="35"/>
      <c r="CM278" s="35"/>
      <c r="CN278" s="40" t="s">
        <v>49</v>
      </c>
      <c r="CO278" s="40" t="s">
        <v>39</v>
      </c>
      <c r="CP278" s="35"/>
      <c r="CQ278" s="35"/>
      <c r="CR278" s="40" t="s">
        <v>50</v>
      </c>
      <c r="CS278" s="40" t="s">
        <v>51</v>
      </c>
      <c r="CT278" s="35"/>
      <c r="CU278" s="35"/>
      <c r="CV278" s="40" t="s">
        <v>50</v>
      </c>
      <c r="CW278" s="40" t="s">
        <v>39</v>
      </c>
      <c r="CX278" s="35"/>
      <c r="CY278" s="35"/>
      <c r="CZ278" s="40" t="s">
        <v>50</v>
      </c>
      <c r="DA278" s="40" t="s">
        <v>39</v>
      </c>
      <c r="DB278" s="35"/>
      <c r="DC278" s="35"/>
      <c r="DD278" s="40" t="s">
        <v>59</v>
      </c>
      <c r="DE278" s="40" t="s">
        <v>60</v>
      </c>
      <c r="DF278" s="35"/>
      <c r="DG278" s="35"/>
      <c r="DH278" s="40" t="s">
        <v>52</v>
      </c>
      <c r="DI278" s="40" t="s">
        <v>53</v>
      </c>
      <c r="DJ278" s="35"/>
      <c r="DK278" s="35"/>
      <c r="DL278" s="40" t="s">
        <v>31</v>
      </c>
      <c r="DM278" s="41"/>
    </row>
    <row r="279" spans="1:118" s="42" customFormat="1" ht="15.75" customHeight="1" x14ac:dyDescent="0.25">
      <c r="A279" s="35">
        <v>278</v>
      </c>
      <c r="B279" s="35">
        <v>3</v>
      </c>
      <c r="C279" s="36" t="s">
        <v>261</v>
      </c>
      <c r="D279" s="37" t="s">
        <v>373</v>
      </c>
      <c r="E279" s="35">
        <v>-295.13299999999998</v>
      </c>
      <c r="F279" s="35">
        <v>3.2210000000000001</v>
      </c>
      <c r="G279" s="35">
        <v>-298.35399999999998</v>
      </c>
      <c r="H279" s="38">
        <v>178.31327999999999</v>
      </c>
      <c r="I279" s="39">
        <f t="shared" si="13"/>
        <v>-120.04071999999999</v>
      </c>
      <c r="J279" s="39">
        <f t="shared" si="12"/>
        <v>0.16600000000000001</v>
      </c>
      <c r="K279" s="39">
        <f t="shared" si="14"/>
        <v>-120.20671999999999</v>
      </c>
      <c r="L279" s="40" t="s">
        <v>28</v>
      </c>
      <c r="M279" s="40" t="s">
        <v>29</v>
      </c>
      <c r="N279" s="35"/>
      <c r="O279" s="35"/>
      <c r="P279" s="40" t="s">
        <v>30</v>
      </c>
      <c r="Q279" s="40" t="s">
        <v>34</v>
      </c>
      <c r="R279" s="35"/>
      <c r="S279" s="35"/>
      <c r="T279" s="40" t="s">
        <v>30</v>
      </c>
      <c r="U279" s="40" t="s">
        <v>32</v>
      </c>
      <c r="V279" s="35"/>
      <c r="W279" s="35"/>
      <c r="X279" s="35" t="s">
        <v>30</v>
      </c>
      <c r="Y279" s="35" t="s">
        <v>33</v>
      </c>
      <c r="Z279" s="35"/>
      <c r="AA279" s="35"/>
      <c r="AB279" s="40" t="s">
        <v>30</v>
      </c>
      <c r="AC279" s="40" t="s">
        <v>34</v>
      </c>
      <c r="AD279" s="35"/>
      <c r="AE279" s="35"/>
      <c r="AF279" s="40" t="s">
        <v>35</v>
      </c>
      <c r="AG279" s="40" t="s">
        <v>29</v>
      </c>
      <c r="AH279" s="35"/>
      <c r="AI279" s="35"/>
      <c r="AJ279" s="40" t="s">
        <v>36</v>
      </c>
      <c r="AK279" s="40" t="s">
        <v>37</v>
      </c>
      <c r="AL279" s="35"/>
      <c r="AM279" s="35"/>
      <c r="AN279" s="40" t="s">
        <v>38</v>
      </c>
      <c r="AO279" s="40" t="s">
        <v>39</v>
      </c>
      <c r="AP279" s="35"/>
      <c r="AQ279" s="35"/>
      <c r="AR279" s="40" t="s">
        <v>40</v>
      </c>
      <c r="AS279" s="40" t="s">
        <v>41</v>
      </c>
      <c r="AT279" s="35"/>
      <c r="AU279" s="35"/>
      <c r="AV279" s="35"/>
      <c r="AW279" s="35"/>
      <c r="AX279" s="35"/>
      <c r="AY279" s="35"/>
      <c r="AZ279" s="40" t="s">
        <v>42</v>
      </c>
      <c r="BA279" s="40" t="s">
        <v>39</v>
      </c>
      <c r="BB279" s="35"/>
      <c r="BC279" s="35"/>
      <c r="BD279" s="40" t="s">
        <v>42</v>
      </c>
      <c r="BE279" s="40" t="s">
        <v>33</v>
      </c>
      <c r="BF279" s="35"/>
      <c r="BG279" s="35"/>
      <c r="BH279" s="40" t="s">
        <v>42</v>
      </c>
      <c r="BI279" s="40" t="s">
        <v>39</v>
      </c>
      <c r="BJ279" s="35"/>
      <c r="BK279" s="41"/>
      <c r="BL279" s="40" t="s">
        <v>43</v>
      </c>
      <c r="BM279" s="40" t="s">
        <v>44</v>
      </c>
      <c r="BN279" s="35"/>
      <c r="BO279" s="35"/>
      <c r="BP279" s="40" t="s">
        <v>45</v>
      </c>
      <c r="BQ279" s="40" t="s">
        <v>44</v>
      </c>
      <c r="BR279" s="35">
        <v>1E-3</v>
      </c>
      <c r="BS279" s="35">
        <v>0.16600000000000001</v>
      </c>
      <c r="BT279" s="40" t="s">
        <v>46</v>
      </c>
      <c r="BU279" s="40" t="s">
        <v>47</v>
      </c>
      <c r="BV279" s="35"/>
      <c r="BW279" s="35"/>
      <c r="BX279" s="40" t="s">
        <v>46</v>
      </c>
      <c r="BY279" s="40" t="s">
        <v>41</v>
      </c>
      <c r="BZ279" s="35"/>
      <c r="CA279" s="35"/>
      <c r="CB279" s="40" t="s">
        <v>46</v>
      </c>
      <c r="CC279" s="40" t="s">
        <v>48</v>
      </c>
      <c r="CD279" s="35"/>
      <c r="CE279" s="35"/>
      <c r="CF279" s="40" t="s">
        <v>46</v>
      </c>
      <c r="CG279" s="40" t="s">
        <v>48</v>
      </c>
      <c r="CH279" s="35"/>
      <c r="CI279" s="35"/>
      <c r="CJ279" s="40" t="s">
        <v>46</v>
      </c>
      <c r="CK279" s="40" t="s">
        <v>39</v>
      </c>
      <c r="CL279" s="35"/>
      <c r="CM279" s="35"/>
      <c r="CN279" s="40" t="s">
        <v>49</v>
      </c>
      <c r="CO279" s="40" t="s">
        <v>39</v>
      </c>
      <c r="CP279" s="35"/>
      <c r="CQ279" s="35"/>
      <c r="CR279" s="40" t="s">
        <v>50</v>
      </c>
      <c r="CS279" s="40" t="s">
        <v>51</v>
      </c>
      <c r="CT279" s="35"/>
      <c r="CU279" s="35"/>
      <c r="CV279" s="40" t="s">
        <v>50</v>
      </c>
      <c r="CW279" s="40" t="s">
        <v>39</v>
      </c>
      <c r="CX279" s="35"/>
      <c r="CY279" s="35"/>
      <c r="CZ279" s="40" t="s">
        <v>50</v>
      </c>
      <c r="DA279" s="40" t="s">
        <v>39</v>
      </c>
      <c r="DB279" s="35"/>
      <c r="DC279" s="35"/>
      <c r="DD279" s="40" t="s">
        <v>59</v>
      </c>
      <c r="DE279" s="40" t="s">
        <v>60</v>
      </c>
      <c r="DF279" s="35"/>
      <c r="DG279" s="35"/>
      <c r="DH279" s="40" t="s">
        <v>52</v>
      </c>
      <c r="DI279" s="40" t="s">
        <v>53</v>
      </c>
      <c r="DJ279" s="35"/>
      <c r="DK279" s="35"/>
      <c r="DL279" s="40" t="s">
        <v>31</v>
      </c>
      <c r="DM279" s="41"/>
    </row>
    <row r="280" spans="1:118" s="12" customFormat="1" ht="15.75" customHeight="1" x14ac:dyDescent="0.25">
      <c r="A280" s="6">
        <v>279</v>
      </c>
      <c r="B280" s="6">
        <v>3</v>
      </c>
      <c r="C280" s="9" t="s">
        <v>262</v>
      </c>
      <c r="D280" s="8" t="s">
        <v>373</v>
      </c>
      <c r="E280" s="6">
        <v>29.38</v>
      </c>
      <c r="F280" s="6">
        <v>4.8659999999999997</v>
      </c>
      <c r="G280" s="6">
        <v>24.513999999999999</v>
      </c>
      <c r="H280" s="10">
        <v>11.625120000000001</v>
      </c>
      <c r="I280" s="3">
        <f t="shared" si="13"/>
        <v>36.139119999999998</v>
      </c>
      <c r="J280" s="3">
        <f t="shared" si="12"/>
        <v>0</v>
      </c>
      <c r="K280" s="3">
        <f t="shared" si="14"/>
        <v>36.139119999999998</v>
      </c>
      <c r="L280" s="1" t="s">
        <v>28</v>
      </c>
      <c r="M280" s="1" t="s">
        <v>29</v>
      </c>
      <c r="N280" s="6"/>
      <c r="O280" s="6"/>
      <c r="P280" s="1" t="s">
        <v>30</v>
      </c>
      <c r="Q280" s="1" t="s">
        <v>34</v>
      </c>
      <c r="R280" s="6"/>
      <c r="S280" s="6"/>
      <c r="T280" s="1" t="s">
        <v>30</v>
      </c>
      <c r="U280" s="1" t="s">
        <v>32</v>
      </c>
      <c r="V280" s="6"/>
      <c r="W280" s="6"/>
      <c r="X280" s="6" t="s">
        <v>30</v>
      </c>
      <c r="Y280" s="6" t="s">
        <v>33</v>
      </c>
      <c r="Z280" s="6"/>
      <c r="AA280" s="6"/>
      <c r="AB280" s="1" t="s">
        <v>30</v>
      </c>
      <c r="AC280" s="1" t="s">
        <v>34</v>
      </c>
      <c r="AD280" s="6"/>
      <c r="AE280" s="6"/>
      <c r="AF280" s="1" t="s">
        <v>35</v>
      </c>
      <c r="AG280" s="1" t="s">
        <v>29</v>
      </c>
      <c r="AH280" s="6"/>
      <c r="AI280" s="6"/>
      <c r="AJ280" s="1" t="s">
        <v>36</v>
      </c>
      <c r="AK280" s="1" t="s">
        <v>37</v>
      </c>
      <c r="AL280" s="6"/>
      <c r="AM280" s="6"/>
      <c r="AN280" s="1" t="s">
        <v>38</v>
      </c>
      <c r="AO280" s="1" t="s">
        <v>39</v>
      </c>
      <c r="AP280" s="6"/>
      <c r="AQ280" s="6"/>
      <c r="AR280" s="1" t="s">
        <v>40</v>
      </c>
      <c r="AS280" s="1" t="s">
        <v>41</v>
      </c>
      <c r="AT280" s="6"/>
      <c r="AU280" s="6"/>
      <c r="AV280" s="6"/>
      <c r="AW280" s="6"/>
      <c r="AX280" s="6"/>
      <c r="AY280" s="6"/>
      <c r="AZ280" s="1" t="s">
        <v>42</v>
      </c>
      <c r="BA280" s="1" t="s">
        <v>39</v>
      </c>
      <c r="BB280" s="6"/>
      <c r="BC280" s="6"/>
      <c r="BD280" s="1" t="s">
        <v>42</v>
      </c>
      <c r="BE280" s="1" t="s">
        <v>33</v>
      </c>
      <c r="BF280" s="6"/>
      <c r="BG280" s="6"/>
      <c r="BH280" s="1" t="s">
        <v>42</v>
      </c>
      <c r="BI280" s="1" t="s">
        <v>39</v>
      </c>
      <c r="BJ280" s="6"/>
      <c r="BK280" s="11"/>
      <c r="BL280" s="1" t="s">
        <v>43</v>
      </c>
      <c r="BM280" s="1" t="s">
        <v>44</v>
      </c>
      <c r="BN280" s="6"/>
      <c r="BO280" s="6"/>
      <c r="BP280" s="1" t="s">
        <v>45</v>
      </c>
      <c r="BQ280" s="1" t="s">
        <v>44</v>
      </c>
      <c r="BR280" s="6"/>
      <c r="BS280" s="6"/>
      <c r="BT280" s="1" t="s">
        <v>46</v>
      </c>
      <c r="BU280" s="1" t="s">
        <v>47</v>
      </c>
      <c r="BV280" s="6"/>
      <c r="BW280" s="6"/>
      <c r="BX280" s="1" t="s">
        <v>46</v>
      </c>
      <c r="BY280" s="1" t="s">
        <v>41</v>
      </c>
      <c r="BZ280" s="6"/>
      <c r="CA280" s="6"/>
      <c r="CB280" s="1" t="s">
        <v>46</v>
      </c>
      <c r="CC280" s="1" t="s">
        <v>48</v>
      </c>
      <c r="CD280" s="6"/>
      <c r="CE280" s="6"/>
      <c r="CF280" s="1" t="s">
        <v>46</v>
      </c>
      <c r="CG280" s="1" t="s">
        <v>48</v>
      </c>
      <c r="CH280" s="6"/>
      <c r="CI280" s="6"/>
      <c r="CJ280" s="1" t="s">
        <v>46</v>
      </c>
      <c r="CK280" s="1" t="s">
        <v>39</v>
      </c>
      <c r="CL280" s="6"/>
      <c r="CM280" s="6"/>
      <c r="CN280" s="1" t="s">
        <v>49</v>
      </c>
      <c r="CO280" s="1" t="s">
        <v>39</v>
      </c>
      <c r="CP280" s="6"/>
      <c r="CQ280" s="6"/>
      <c r="CR280" s="1" t="s">
        <v>50</v>
      </c>
      <c r="CS280" s="1" t="s">
        <v>51</v>
      </c>
      <c r="CT280" s="6"/>
      <c r="CU280" s="6"/>
      <c r="CV280" s="1" t="s">
        <v>50</v>
      </c>
      <c r="CW280" s="1" t="s">
        <v>39</v>
      </c>
      <c r="CX280" s="6"/>
      <c r="CY280" s="6"/>
      <c r="CZ280" s="1" t="s">
        <v>50</v>
      </c>
      <c r="DA280" s="1" t="s">
        <v>39</v>
      </c>
      <c r="DB280" s="6"/>
      <c r="DC280" s="6"/>
      <c r="DD280" s="1" t="s">
        <v>59</v>
      </c>
      <c r="DE280" s="1" t="s">
        <v>60</v>
      </c>
      <c r="DF280" s="6"/>
      <c r="DG280" s="6"/>
      <c r="DH280" s="1" t="s">
        <v>52</v>
      </c>
      <c r="DI280" s="1" t="s">
        <v>53</v>
      </c>
      <c r="DJ280" s="6"/>
      <c r="DK280" s="6"/>
      <c r="DL280" s="1" t="s">
        <v>31</v>
      </c>
      <c r="DM280" s="11"/>
    </row>
    <row r="281" spans="1:118" s="42" customFormat="1" ht="15.75" customHeight="1" x14ac:dyDescent="0.25">
      <c r="A281" s="35">
        <v>280</v>
      </c>
      <c r="B281" s="35">
        <v>3</v>
      </c>
      <c r="C281" s="36" t="s">
        <v>453</v>
      </c>
      <c r="D281" s="37" t="s">
        <v>373</v>
      </c>
      <c r="E281" s="35">
        <v>72.742000000000004</v>
      </c>
      <c r="F281" s="35">
        <v>557.94299999999998</v>
      </c>
      <c r="G281" s="35">
        <v>-520.66999999999996</v>
      </c>
      <c r="H281" s="38">
        <v>314.01996000000003</v>
      </c>
      <c r="I281" s="39">
        <f t="shared" si="13"/>
        <v>-206.65003999999993</v>
      </c>
      <c r="J281" s="39">
        <f t="shared" si="12"/>
        <v>0.81499999999999995</v>
      </c>
      <c r="K281" s="39">
        <f t="shared" si="14"/>
        <v>-207.46503999999993</v>
      </c>
      <c r="L281" s="40" t="s">
        <v>28</v>
      </c>
      <c r="M281" s="40" t="s">
        <v>29</v>
      </c>
      <c r="N281" s="35"/>
      <c r="O281" s="35"/>
      <c r="P281" s="40" t="s">
        <v>30</v>
      </c>
      <c r="Q281" s="40" t="s">
        <v>34</v>
      </c>
      <c r="R281" s="35"/>
      <c r="S281" s="35"/>
      <c r="T281" s="40" t="s">
        <v>30</v>
      </c>
      <c r="U281" s="40" t="s">
        <v>32</v>
      </c>
      <c r="V281" s="35"/>
      <c r="W281" s="35"/>
      <c r="X281" s="35" t="s">
        <v>30</v>
      </c>
      <c r="Y281" s="35" t="s">
        <v>33</v>
      </c>
      <c r="Z281" s="35"/>
      <c r="AA281" s="35"/>
      <c r="AB281" s="40" t="s">
        <v>30</v>
      </c>
      <c r="AC281" s="40" t="s">
        <v>34</v>
      </c>
      <c r="AD281" s="35"/>
      <c r="AE281" s="35"/>
      <c r="AF281" s="40" t="s">
        <v>35</v>
      </c>
      <c r="AG281" s="40" t="s">
        <v>29</v>
      </c>
      <c r="AH281" s="35"/>
      <c r="AI281" s="35"/>
      <c r="AJ281" s="40" t="s">
        <v>36</v>
      </c>
      <c r="AK281" s="40" t="s">
        <v>37</v>
      </c>
      <c r="AL281" s="35"/>
      <c r="AM281" s="35"/>
      <c r="AN281" s="40" t="s">
        <v>38</v>
      </c>
      <c r="AO281" s="40" t="s">
        <v>39</v>
      </c>
      <c r="AP281" s="35"/>
      <c r="AQ281" s="35"/>
      <c r="AR281" s="40" t="s">
        <v>40</v>
      </c>
      <c r="AS281" s="40" t="s">
        <v>41</v>
      </c>
      <c r="AT281" s="35"/>
      <c r="AU281" s="35"/>
      <c r="AV281" s="35"/>
      <c r="AW281" s="35"/>
      <c r="AX281" s="35"/>
      <c r="AY281" s="35"/>
      <c r="AZ281" s="40" t="s">
        <v>42</v>
      </c>
      <c r="BA281" s="40" t="s">
        <v>39</v>
      </c>
      <c r="BB281" s="35"/>
      <c r="BC281" s="35"/>
      <c r="BD281" s="40" t="s">
        <v>42</v>
      </c>
      <c r="BE281" s="40" t="s">
        <v>33</v>
      </c>
      <c r="BF281" s="35"/>
      <c r="BG281" s="35"/>
      <c r="BH281" s="40" t="s">
        <v>42</v>
      </c>
      <c r="BI281" s="40" t="s">
        <v>39</v>
      </c>
      <c r="BJ281" s="35"/>
      <c r="BK281" s="41"/>
      <c r="BL281" s="40" t="s">
        <v>43</v>
      </c>
      <c r="BM281" s="40" t="s">
        <v>44</v>
      </c>
      <c r="BN281" s="35"/>
      <c r="BO281" s="35"/>
      <c r="BP281" s="40" t="s">
        <v>45</v>
      </c>
      <c r="BQ281" s="40" t="s">
        <v>44</v>
      </c>
      <c r="BR281" s="35"/>
      <c r="BS281" s="35"/>
      <c r="BT281" s="40" t="s">
        <v>46</v>
      </c>
      <c r="BU281" s="40" t="s">
        <v>47</v>
      </c>
      <c r="BV281" s="35"/>
      <c r="BW281" s="35"/>
      <c r="BX281" s="40" t="s">
        <v>46</v>
      </c>
      <c r="BY281" s="40" t="s">
        <v>41</v>
      </c>
      <c r="BZ281" s="35"/>
      <c r="CA281" s="35"/>
      <c r="CB281" s="40" t="s">
        <v>46</v>
      </c>
      <c r="CC281" s="40" t="s">
        <v>48</v>
      </c>
      <c r="CD281" s="35"/>
      <c r="CE281" s="35"/>
      <c r="CF281" s="40" t="s">
        <v>46</v>
      </c>
      <c r="CG281" s="40" t="s">
        <v>48</v>
      </c>
      <c r="CH281" s="35"/>
      <c r="CI281" s="35"/>
      <c r="CJ281" s="40" t="s">
        <v>46</v>
      </c>
      <c r="CK281" s="40" t="s">
        <v>39</v>
      </c>
      <c r="CL281" s="35"/>
      <c r="CM281" s="35"/>
      <c r="CN281" s="40" t="s">
        <v>49</v>
      </c>
      <c r="CO281" s="40" t="s">
        <v>39</v>
      </c>
      <c r="CP281" s="35"/>
      <c r="CQ281" s="35"/>
      <c r="CR281" s="40" t="s">
        <v>50</v>
      </c>
      <c r="CS281" s="40" t="s">
        <v>51</v>
      </c>
      <c r="CT281" s="35"/>
      <c r="CU281" s="35"/>
      <c r="CV281" s="40" t="s">
        <v>50</v>
      </c>
      <c r="CW281" s="40" t="s">
        <v>39</v>
      </c>
      <c r="CX281" s="35"/>
      <c r="CY281" s="35"/>
      <c r="CZ281" s="40" t="s">
        <v>50</v>
      </c>
      <c r="DA281" s="40" t="s">
        <v>39</v>
      </c>
      <c r="DB281" s="35"/>
      <c r="DC281" s="35"/>
      <c r="DD281" s="40" t="s">
        <v>59</v>
      </c>
      <c r="DE281" s="40" t="s">
        <v>60</v>
      </c>
      <c r="DF281" s="35"/>
      <c r="DG281" s="35"/>
      <c r="DH281" s="40" t="s">
        <v>52</v>
      </c>
      <c r="DI281" s="40" t="s">
        <v>53</v>
      </c>
      <c r="DJ281" s="35"/>
      <c r="DK281" s="35"/>
      <c r="DL281" s="40" t="s">
        <v>31</v>
      </c>
      <c r="DM281" s="41">
        <v>0.81499999999999995</v>
      </c>
      <c r="DN281" s="42" t="s">
        <v>518</v>
      </c>
    </row>
    <row r="282" spans="1:118" s="12" customFormat="1" ht="15.75" customHeight="1" x14ac:dyDescent="0.25">
      <c r="A282" s="6">
        <v>281</v>
      </c>
      <c r="B282" s="6">
        <v>3</v>
      </c>
      <c r="C282" s="9" t="s">
        <v>454</v>
      </c>
      <c r="D282" s="8" t="s">
        <v>373</v>
      </c>
      <c r="E282" s="6">
        <v>65.533000000000001</v>
      </c>
      <c r="F282" s="6">
        <v>316.60899999999998</v>
      </c>
      <c r="G282" s="6">
        <v>-251.07599999999999</v>
      </c>
      <c r="H282" s="10">
        <v>164.535</v>
      </c>
      <c r="I282" s="3">
        <f t="shared" si="13"/>
        <v>-86.540999999999997</v>
      </c>
      <c r="J282" s="3">
        <f t="shared" si="12"/>
        <v>0</v>
      </c>
      <c r="K282" s="3">
        <f t="shared" si="14"/>
        <v>-86.540999999999997</v>
      </c>
      <c r="L282" s="1" t="s">
        <v>28</v>
      </c>
      <c r="M282" s="1" t="s">
        <v>29</v>
      </c>
      <c r="N282" s="6"/>
      <c r="O282" s="6"/>
      <c r="P282" s="1" t="s">
        <v>30</v>
      </c>
      <c r="Q282" s="1" t="s">
        <v>34</v>
      </c>
      <c r="R282" s="6"/>
      <c r="S282" s="6"/>
      <c r="T282" s="1" t="s">
        <v>30</v>
      </c>
      <c r="U282" s="1" t="s">
        <v>32</v>
      </c>
      <c r="V282" s="6"/>
      <c r="W282" s="6"/>
      <c r="X282" s="6" t="s">
        <v>30</v>
      </c>
      <c r="Y282" s="6" t="s">
        <v>33</v>
      </c>
      <c r="Z282" s="6"/>
      <c r="AA282" s="6"/>
      <c r="AB282" s="1" t="s">
        <v>30</v>
      </c>
      <c r="AC282" s="1" t="s">
        <v>34</v>
      </c>
      <c r="AD282" s="6"/>
      <c r="AE282" s="6"/>
      <c r="AF282" s="1" t="s">
        <v>35</v>
      </c>
      <c r="AG282" s="1" t="s">
        <v>29</v>
      </c>
      <c r="AH282" s="6"/>
      <c r="AI282" s="6"/>
      <c r="AJ282" s="1" t="s">
        <v>36</v>
      </c>
      <c r="AK282" s="1" t="s">
        <v>37</v>
      </c>
      <c r="AL282" s="6"/>
      <c r="AM282" s="6"/>
      <c r="AN282" s="1" t="s">
        <v>38</v>
      </c>
      <c r="AO282" s="1" t="s">
        <v>39</v>
      </c>
      <c r="AP282" s="6"/>
      <c r="AQ282" s="6"/>
      <c r="AR282" s="1" t="s">
        <v>40</v>
      </c>
      <c r="AS282" s="1" t="s">
        <v>41</v>
      </c>
      <c r="AT282" s="6"/>
      <c r="AU282" s="6"/>
      <c r="AV282" s="6"/>
      <c r="AW282" s="6"/>
      <c r="AX282" s="6"/>
      <c r="AY282" s="6"/>
      <c r="AZ282" s="1" t="s">
        <v>42</v>
      </c>
      <c r="BA282" s="1" t="s">
        <v>39</v>
      </c>
      <c r="BB282" s="6"/>
      <c r="BC282" s="6"/>
      <c r="BD282" s="1" t="s">
        <v>42</v>
      </c>
      <c r="BE282" s="1" t="s">
        <v>33</v>
      </c>
      <c r="BF282" s="6"/>
      <c r="BG282" s="6"/>
      <c r="BH282" s="1" t="s">
        <v>42</v>
      </c>
      <c r="BI282" s="1" t="s">
        <v>39</v>
      </c>
      <c r="BJ282" s="6"/>
      <c r="BK282" s="11"/>
      <c r="BL282" s="1" t="s">
        <v>43</v>
      </c>
      <c r="BM282" s="1" t="s">
        <v>44</v>
      </c>
      <c r="BN282" s="6"/>
      <c r="BO282" s="6"/>
      <c r="BP282" s="1" t="s">
        <v>45</v>
      </c>
      <c r="BQ282" s="1" t="s">
        <v>44</v>
      </c>
      <c r="BR282" s="6"/>
      <c r="BS282" s="6"/>
      <c r="BT282" s="1" t="s">
        <v>46</v>
      </c>
      <c r="BU282" s="1" t="s">
        <v>47</v>
      </c>
      <c r="BV282" s="6"/>
      <c r="BW282" s="6"/>
      <c r="BX282" s="1" t="s">
        <v>46</v>
      </c>
      <c r="BY282" s="1" t="s">
        <v>41</v>
      </c>
      <c r="BZ282" s="6"/>
      <c r="CA282" s="6"/>
      <c r="CB282" s="1" t="s">
        <v>46</v>
      </c>
      <c r="CC282" s="1" t="s">
        <v>48</v>
      </c>
      <c r="CD282" s="6"/>
      <c r="CE282" s="6"/>
      <c r="CF282" s="1" t="s">
        <v>46</v>
      </c>
      <c r="CG282" s="1" t="s">
        <v>48</v>
      </c>
      <c r="CH282" s="6"/>
      <c r="CI282" s="6"/>
      <c r="CJ282" s="1" t="s">
        <v>46</v>
      </c>
      <c r="CK282" s="1" t="s">
        <v>39</v>
      </c>
      <c r="CL282" s="6"/>
      <c r="CM282" s="6"/>
      <c r="CN282" s="1" t="s">
        <v>49</v>
      </c>
      <c r="CO282" s="1" t="s">
        <v>39</v>
      </c>
      <c r="CP282" s="6"/>
      <c r="CQ282" s="6"/>
      <c r="CR282" s="1" t="s">
        <v>50</v>
      </c>
      <c r="CS282" s="1" t="s">
        <v>51</v>
      </c>
      <c r="CT282" s="6"/>
      <c r="CU282" s="6"/>
      <c r="CV282" s="1" t="s">
        <v>50</v>
      </c>
      <c r="CW282" s="1" t="s">
        <v>39</v>
      </c>
      <c r="CX282" s="6"/>
      <c r="CY282" s="6"/>
      <c r="CZ282" s="1" t="s">
        <v>50</v>
      </c>
      <c r="DA282" s="1" t="s">
        <v>39</v>
      </c>
      <c r="DB282" s="6"/>
      <c r="DC282" s="6"/>
      <c r="DD282" s="1" t="s">
        <v>59</v>
      </c>
      <c r="DE282" s="1" t="s">
        <v>60</v>
      </c>
      <c r="DF282" s="6"/>
      <c r="DG282" s="6"/>
      <c r="DH282" s="1" t="s">
        <v>52</v>
      </c>
      <c r="DI282" s="1" t="s">
        <v>53</v>
      </c>
      <c r="DJ282" s="6"/>
      <c r="DK282" s="6"/>
      <c r="DL282" s="1" t="s">
        <v>31</v>
      </c>
      <c r="DM282" s="11"/>
    </row>
    <row r="283" spans="1:118" s="12" customFormat="1" ht="15.75" customHeight="1" x14ac:dyDescent="0.25">
      <c r="A283" s="6">
        <v>282</v>
      </c>
      <c r="B283" s="6">
        <v>3</v>
      </c>
      <c r="C283" s="9" t="s">
        <v>263</v>
      </c>
      <c r="D283" s="8" t="s">
        <v>373</v>
      </c>
      <c r="E283" s="6">
        <v>109.261</v>
      </c>
      <c r="F283" s="6">
        <v>312.33100000000002</v>
      </c>
      <c r="G283" s="6">
        <v>-203.07</v>
      </c>
      <c r="H283" s="10">
        <v>92.298240000000007</v>
      </c>
      <c r="I283" s="3">
        <f t="shared" si="13"/>
        <v>-110.77175999999999</v>
      </c>
      <c r="J283" s="3">
        <f t="shared" si="12"/>
        <v>0</v>
      </c>
      <c r="K283" s="3">
        <f t="shared" si="14"/>
        <v>-110.77175999999999</v>
      </c>
      <c r="L283" s="1" t="s">
        <v>28</v>
      </c>
      <c r="M283" s="1" t="s">
        <v>29</v>
      </c>
      <c r="N283" s="6"/>
      <c r="O283" s="6"/>
      <c r="P283" s="1" t="s">
        <v>30</v>
      </c>
      <c r="Q283" s="1" t="s">
        <v>34</v>
      </c>
      <c r="R283" s="6"/>
      <c r="S283" s="6"/>
      <c r="T283" s="1" t="s">
        <v>30</v>
      </c>
      <c r="U283" s="1" t="s">
        <v>32</v>
      </c>
      <c r="V283" s="6"/>
      <c r="W283" s="6"/>
      <c r="X283" s="6" t="s">
        <v>30</v>
      </c>
      <c r="Y283" s="6" t="s">
        <v>33</v>
      </c>
      <c r="Z283" s="6"/>
      <c r="AA283" s="6"/>
      <c r="AB283" s="1" t="s">
        <v>30</v>
      </c>
      <c r="AC283" s="1" t="s">
        <v>34</v>
      </c>
      <c r="AD283" s="6"/>
      <c r="AE283" s="6"/>
      <c r="AF283" s="1" t="s">
        <v>35</v>
      </c>
      <c r="AG283" s="1" t="s">
        <v>29</v>
      </c>
      <c r="AH283" s="6"/>
      <c r="AI283" s="6"/>
      <c r="AJ283" s="1" t="s">
        <v>36</v>
      </c>
      <c r="AK283" s="1" t="s">
        <v>37</v>
      </c>
      <c r="AL283" s="6"/>
      <c r="AM283" s="6"/>
      <c r="AN283" s="1" t="s">
        <v>38</v>
      </c>
      <c r="AO283" s="1" t="s">
        <v>39</v>
      </c>
      <c r="AP283" s="6"/>
      <c r="AQ283" s="6"/>
      <c r="AR283" s="1" t="s">
        <v>40</v>
      </c>
      <c r="AS283" s="1" t="s">
        <v>41</v>
      </c>
      <c r="AT283" s="6"/>
      <c r="AU283" s="6"/>
      <c r="AV283" s="6"/>
      <c r="AW283" s="6"/>
      <c r="AX283" s="6"/>
      <c r="AY283" s="6"/>
      <c r="AZ283" s="1" t="s">
        <v>42</v>
      </c>
      <c r="BA283" s="1" t="s">
        <v>39</v>
      </c>
      <c r="BB283" s="6"/>
      <c r="BC283" s="6"/>
      <c r="BD283" s="1" t="s">
        <v>42</v>
      </c>
      <c r="BE283" s="1" t="s">
        <v>33</v>
      </c>
      <c r="BF283" s="6"/>
      <c r="BG283" s="6"/>
      <c r="BH283" s="1" t="s">
        <v>42</v>
      </c>
      <c r="BI283" s="1" t="s">
        <v>39</v>
      </c>
      <c r="BJ283" s="6"/>
      <c r="BK283" s="11"/>
      <c r="BL283" s="1" t="s">
        <v>43</v>
      </c>
      <c r="BM283" s="1" t="s">
        <v>44</v>
      </c>
      <c r="BN283" s="6"/>
      <c r="BO283" s="6"/>
      <c r="BP283" s="1" t="s">
        <v>45</v>
      </c>
      <c r="BQ283" s="1" t="s">
        <v>44</v>
      </c>
      <c r="BR283" s="6"/>
      <c r="BS283" s="6"/>
      <c r="BT283" s="1" t="s">
        <v>46</v>
      </c>
      <c r="BU283" s="1" t="s">
        <v>47</v>
      </c>
      <c r="BV283" s="6"/>
      <c r="BW283" s="6"/>
      <c r="BX283" s="1" t="s">
        <v>46</v>
      </c>
      <c r="BY283" s="1" t="s">
        <v>41</v>
      </c>
      <c r="BZ283" s="6"/>
      <c r="CA283" s="6"/>
      <c r="CB283" s="1" t="s">
        <v>46</v>
      </c>
      <c r="CC283" s="1" t="s">
        <v>48</v>
      </c>
      <c r="CD283" s="6"/>
      <c r="CE283" s="6"/>
      <c r="CF283" s="1" t="s">
        <v>46</v>
      </c>
      <c r="CG283" s="1" t="s">
        <v>48</v>
      </c>
      <c r="CH283" s="6"/>
      <c r="CI283" s="6"/>
      <c r="CJ283" s="1" t="s">
        <v>46</v>
      </c>
      <c r="CK283" s="1" t="s">
        <v>39</v>
      </c>
      <c r="CL283" s="6"/>
      <c r="CM283" s="6"/>
      <c r="CN283" s="1" t="s">
        <v>49</v>
      </c>
      <c r="CO283" s="1" t="s">
        <v>39</v>
      </c>
      <c r="CP283" s="6"/>
      <c r="CQ283" s="6"/>
      <c r="CR283" s="1" t="s">
        <v>50</v>
      </c>
      <c r="CS283" s="1" t="s">
        <v>51</v>
      </c>
      <c r="CT283" s="6"/>
      <c r="CU283" s="6"/>
      <c r="CV283" s="1" t="s">
        <v>50</v>
      </c>
      <c r="CW283" s="1" t="s">
        <v>39</v>
      </c>
      <c r="CX283" s="6"/>
      <c r="CY283" s="6"/>
      <c r="CZ283" s="1" t="s">
        <v>50</v>
      </c>
      <c r="DA283" s="1" t="s">
        <v>39</v>
      </c>
      <c r="DB283" s="6"/>
      <c r="DC283" s="6"/>
      <c r="DD283" s="1" t="s">
        <v>59</v>
      </c>
      <c r="DE283" s="1" t="s">
        <v>60</v>
      </c>
      <c r="DF283" s="6"/>
      <c r="DG283" s="6"/>
      <c r="DH283" s="1" t="s">
        <v>52</v>
      </c>
      <c r="DI283" s="1" t="s">
        <v>53</v>
      </c>
      <c r="DJ283" s="6"/>
      <c r="DK283" s="6"/>
      <c r="DL283" s="1" t="s">
        <v>31</v>
      </c>
      <c r="DM283" s="11"/>
    </row>
    <row r="284" spans="1:118" s="42" customFormat="1" ht="15.75" customHeight="1" x14ac:dyDescent="0.25">
      <c r="A284" s="35">
        <v>283</v>
      </c>
      <c r="B284" s="35">
        <v>3</v>
      </c>
      <c r="C284" s="36" t="s">
        <v>455</v>
      </c>
      <c r="D284" s="37" t="s">
        <v>373</v>
      </c>
      <c r="E284" s="35">
        <v>-793.70299999999997</v>
      </c>
      <c r="F284" s="35">
        <v>307.209</v>
      </c>
      <c r="G284" s="35">
        <v>-1126.412</v>
      </c>
      <c r="H284" s="38">
        <v>243.12540000000001</v>
      </c>
      <c r="I284" s="39">
        <f t="shared" si="13"/>
        <v>-883.28660000000002</v>
      </c>
      <c r="J284" s="39">
        <f t="shared" si="12"/>
        <v>249.38199999999998</v>
      </c>
      <c r="K284" s="39">
        <f t="shared" si="14"/>
        <v>-1132.6686</v>
      </c>
      <c r="L284" s="40" t="s">
        <v>28</v>
      </c>
      <c r="M284" s="40" t="s">
        <v>29</v>
      </c>
      <c r="N284" s="35"/>
      <c r="O284" s="35"/>
      <c r="P284" s="40" t="s">
        <v>30</v>
      </c>
      <c r="Q284" s="40" t="s">
        <v>34</v>
      </c>
      <c r="R284" s="35"/>
      <c r="S284" s="35"/>
      <c r="T284" s="40" t="s">
        <v>30</v>
      </c>
      <c r="U284" s="40" t="s">
        <v>32</v>
      </c>
      <c r="V284" s="35"/>
      <c r="W284" s="35"/>
      <c r="X284" s="35" t="s">
        <v>30</v>
      </c>
      <c r="Y284" s="35" t="s">
        <v>33</v>
      </c>
      <c r="Z284" s="35"/>
      <c r="AA284" s="35"/>
      <c r="AB284" s="40" t="s">
        <v>30</v>
      </c>
      <c r="AC284" s="40" t="s">
        <v>34</v>
      </c>
      <c r="AD284" s="35"/>
      <c r="AE284" s="35"/>
      <c r="AF284" s="40" t="s">
        <v>35</v>
      </c>
      <c r="AG284" s="40" t="s">
        <v>29</v>
      </c>
      <c r="AH284" s="35"/>
      <c r="AI284" s="35"/>
      <c r="AJ284" s="40" t="s">
        <v>36</v>
      </c>
      <c r="AK284" s="40" t="s">
        <v>37</v>
      </c>
      <c r="AL284" s="35"/>
      <c r="AM284" s="35"/>
      <c r="AN284" s="40" t="s">
        <v>38</v>
      </c>
      <c r="AO284" s="40" t="s">
        <v>39</v>
      </c>
      <c r="AP284" s="35">
        <v>1</v>
      </c>
      <c r="AQ284" s="35">
        <v>1.0029999999999999</v>
      </c>
      <c r="AR284" s="40" t="s">
        <v>40</v>
      </c>
      <c r="AS284" s="40" t="s">
        <v>41</v>
      </c>
      <c r="AT284" s="35"/>
      <c r="AU284" s="35"/>
      <c r="AV284" s="35"/>
      <c r="AW284" s="35"/>
      <c r="AX284" s="35"/>
      <c r="AY284" s="35"/>
      <c r="AZ284" s="40" t="s">
        <v>42</v>
      </c>
      <c r="BA284" s="40" t="s">
        <v>39</v>
      </c>
      <c r="BB284" s="35"/>
      <c r="BC284" s="35"/>
      <c r="BD284" s="40" t="s">
        <v>42</v>
      </c>
      <c r="BE284" s="40" t="s">
        <v>33</v>
      </c>
      <c r="BF284" s="35"/>
      <c r="BG284" s="35"/>
      <c r="BH284" s="40" t="s">
        <v>42</v>
      </c>
      <c r="BI284" s="40" t="s">
        <v>39</v>
      </c>
      <c r="BJ284" s="35"/>
      <c r="BK284" s="41"/>
      <c r="BL284" s="40" t="s">
        <v>43</v>
      </c>
      <c r="BM284" s="40" t="s">
        <v>44</v>
      </c>
      <c r="BN284" s="35"/>
      <c r="BO284" s="35"/>
      <c r="BP284" s="40" t="s">
        <v>45</v>
      </c>
      <c r="BQ284" s="40" t="s">
        <v>44</v>
      </c>
      <c r="BR284" s="35"/>
      <c r="BS284" s="35"/>
      <c r="BT284" s="40" t="s">
        <v>46</v>
      </c>
      <c r="BU284" s="40" t="s">
        <v>47</v>
      </c>
      <c r="BV284" s="35">
        <v>0.18</v>
      </c>
      <c r="BW284" s="35">
        <v>241.39699999999999</v>
      </c>
      <c r="BX284" s="40" t="s">
        <v>46</v>
      </c>
      <c r="BY284" s="40" t="s">
        <v>41</v>
      </c>
      <c r="BZ284" s="35"/>
      <c r="CA284" s="35"/>
      <c r="CB284" s="40" t="s">
        <v>46</v>
      </c>
      <c r="CC284" s="40" t="s">
        <v>48</v>
      </c>
      <c r="CD284" s="35"/>
      <c r="CE284" s="35"/>
      <c r="CF284" s="40" t="s">
        <v>46</v>
      </c>
      <c r="CG284" s="40" t="s">
        <v>48</v>
      </c>
      <c r="CH284" s="35"/>
      <c r="CI284" s="35"/>
      <c r="CJ284" s="40" t="s">
        <v>46</v>
      </c>
      <c r="CK284" s="40" t="s">
        <v>39</v>
      </c>
      <c r="CL284" s="35"/>
      <c r="CM284" s="35"/>
      <c r="CN284" s="40" t="s">
        <v>49</v>
      </c>
      <c r="CO284" s="40" t="s">
        <v>39</v>
      </c>
      <c r="CP284" s="35"/>
      <c r="CQ284" s="35"/>
      <c r="CR284" s="40" t="s">
        <v>50</v>
      </c>
      <c r="CS284" s="40" t="s">
        <v>51</v>
      </c>
      <c r="CT284" s="35"/>
      <c r="CU284" s="35"/>
      <c r="CV284" s="40" t="s">
        <v>50</v>
      </c>
      <c r="CW284" s="40" t="s">
        <v>39</v>
      </c>
      <c r="CX284" s="35">
        <v>4</v>
      </c>
      <c r="CY284" s="35">
        <v>2.9830000000000001</v>
      </c>
      <c r="CZ284" s="40" t="s">
        <v>50</v>
      </c>
      <c r="DA284" s="40" t="s">
        <v>39</v>
      </c>
      <c r="DB284" s="35">
        <v>1</v>
      </c>
      <c r="DC284" s="35">
        <v>2.871</v>
      </c>
      <c r="DD284" s="40" t="s">
        <v>59</v>
      </c>
      <c r="DE284" s="40" t="s">
        <v>60</v>
      </c>
      <c r="DF284" s="35"/>
      <c r="DG284" s="35"/>
      <c r="DH284" s="40" t="s">
        <v>52</v>
      </c>
      <c r="DI284" s="40" t="s">
        <v>53</v>
      </c>
      <c r="DJ284" s="35"/>
      <c r="DK284" s="35"/>
      <c r="DL284" s="40" t="s">
        <v>31</v>
      </c>
      <c r="DM284" s="41">
        <v>1.1279999999999999</v>
      </c>
      <c r="DN284" s="42" t="s">
        <v>518</v>
      </c>
    </row>
    <row r="285" spans="1:118" s="12" customFormat="1" ht="15.75" customHeight="1" x14ac:dyDescent="0.25">
      <c r="A285" s="6">
        <v>284</v>
      </c>
      <c r="B285" s="6">
        <v>3</v>
      </c>
      <c r="C285" s="9" t="s">
        <v>456</v>
      </c>
      <c r="D285" s="8" t="s">
        <v>373</v>
      </c>
      <c r="E285" s="6">
        <v>-68</v>
      </c>
      <c r="F285" s="6">
        <v>19.414999999999999</v>
      </c>
      <c r="G285" s="6">
        <v>-87.415000000000006</v>
      </c>
      <c r="H285" s="10">
        <v>19.84188</v>
      </c>
      <c r="I285" s="3">
        <f t="shared" si="13"/>
        <v>-67.573120000000003</v>
      </c>
      <c r="J285" s="3">
        <f t="shared" si="12"/>
        <v>0</v>
      </c>
      <c r="K285" s="3">
        <f t="shared" si="14"/>
        <v>-67.573120000000003</v>
      </c>
      <c r="L285" s="1" t="s">
        <v>28</v>
      </c>
      <c r="M285" s="1" t="s">
        <v>29</v>
      </c>
      <c r="N285" s="6"/>
      <c r="O285" s="6"/>
      <c r="P285" s="1" t="s">
        <v>30</v>
      </c>
      <c r="Q285" s="1" t="s">
        <v>34</v>
      </c>
      <c r="R285" s="6"/>
      <c r="S285" s="6"/>
      <c r="T285" s="1" t="s">
        <v>30</v>
      </c>
      <c r="U285" s="1" t="s">
        <v>32</v>
      </c>
      <c r="V285" s="6"/>
      <c r="W285" s="6"/>
      <c r="X285" s="6" t="s">
        <v>30</v>
      </c>
      <c r="Y285" s="6" t="s">
        <v>33</v>
      </c>
      <c r="Z285" s="6"/>
      <c r="AA285" s="6"/>
      <c r="AB285" s="1" t="s">
        <v>30</v>
      </c>
      <c r="AC285" s="1" t="s">
        <v>34</v>
      </c>
      <c r="AD285" s="6"/>
      <c r="AE285" s="6"/>
      <c r="AF285" s="1" t="s">
        <v>35</v>
      </c>
      <c r="AG285" s="1" t="s">
        <v>29</v>
      </c>
      <c r="AH285" s="6"/>
      <c r="AI285" s="6"/>
      <c r="AJ285" s="1" t="s">
        <v>36</v>
      </c>
      <c r="AK285" s="1" t="s">
        <v>37</v>
      </c>
      <c r="AL285" s="6"/>
      <c r="AM285" s="6"/>
      <c r="AN285" s="1" t="s">
        <v>38</v>
      </c>
      <c r="AO285" s="1" t="s">
        <v>39</v>
      </c>
      <c r="AP285" s="6"/>
      <c r="AQ285" s="6"/>
      <c r="AR285" s="1" t="s">
        <v>40</v>
      </c>
      <c r="AS285" s="1" t="s">
        <v>41</v>
      </c>
      <c r="AT285" s="6"/>
      <c r="AU285" s="6"/>
      <c r="AV285" s="6"/>
      <c r="AW285" s="6"/>
      <c r="AX285" s="6"/>
      <c r="AY285" s="6"/>
      <c r="AZ285" s="1" t="s">
        <v>42</v>
      </c>
      <c r="BA285" s="1" t="s">
        <v>39</v>
      </c>
      <c r="BB285" s="6"/>
      <c r="BC285" s="6"/>
      <c r="BD285" s="1" t="s">
        <v>42</v>
      </c>
      <c r="BE285" s="1" t="s">
        <v>33</v>
      </c>
      <c r="BF285" s="6"/>
      <c r="BG285" s="6"/>
      <c r="BH285" s="1" t="s">
        <v>42</v>
      </c>
      <c r="BI285" s="1" t="s">
        <v>39</v>
      </c>
      <c r="BJ285" s="6"/>
      <c r="BK285" s="11"/>
      <c r="BL285" s="1" t="s">
        <v>43</v>
      </c>
      <c r="BM285" s="1" t="s">
        <v>44</v>
      </c>
      <c r="BN285" s="6"/>
      <c r="BO285" s="6"/>
      <c r="BP285" s="1" t="s">
        <v>45</v>
      </c>
      <c r="BQ285" s="1" t="s">
        <v>44</v>
      </c>
      <c r="BR285" s="6"/>
      <c r="BS285" s="6"/>
      <c r="BT285" s="1" t="s">
        <v>46</v>
      </c>
      <c r="BU285" s="1" t="s">
        <v>47</v>
      </c>
      <c r="BV285" s="6"/>
      <c r="BW285" s="6"/>
      <c r="BX285" s="1" t="s">
        <v>46</v>
      </c>
      <c r="BY285" s="1" t="s">
        <v>41</v>
      </c>
      <c r="BZ285" s="6"/>
      <c r="CA285" s="6"/>
      <c r="CB285" s="1" t="s">
        <v>46</v>
      </c>
      <c r="CC285" s="1" t="s">
        <v>48</v>
      </c>
      <c r="CD285" s="6"/>
      <c r="CE285" s="6"/>
      <c r="CF285" s="1" t="s">
        <v>46</v>
      </c>
      <c r="CG285" s="1" t="s">
        <v>48</v>
      </c>
      <c r="CH285" s="6"/>
      <c r="CI285" s="6"/>
      <c r="CJ285" s="1" t="s">
        <v>46</v>
      </c>
      <c r="CK285" s="1" t="s">
        <v>39</v>
      </c>
      <c r="CL285" s="6"/>
      <c r="CM285" s="6"/>
      <c r="CN285" s="1" t="s">
        <v>49</v>
      </c>
      <c r="CO285" s="1" t="s">
        <v>39</v>
      </c>
      <c r="CP285" s="6"/>
      <c r="CQ285" s="6"/>
      <c r="CR285" s="1" t="s">
        <v>50</v>
      </c>
      <c r="CS285" s="1" t="s">
        <v>51</v>
      </c>
      <c r="CT285" s="6"/>
      <c r="CU285" s="6"/>
      <c r="CV285" s="1" t="s">
        <v>50</v>
      </c>
      <c r="CW285" s="1" t="s">
        <v>39</v>
      </c>
      <c r="CX285" s="6"/>
      <c r="CY285" s="6"/>
      <c r="CZ285" s="1" t="s">
        <v>50</v>
      </c>
      <c r="DA285" s="1" t="s">
        <v>39</v>
      </c>
      <c r="DB285" s="6"/>
      <c r="DC285" s="6"/>
      <c r="DD285" s="1" t="s">
        <v>59</v>
      </c>
      <c r="DE285" s="1" t="s">
        <v>60</v>
      </c>
      <c r="DF285" s="6"/>
      <c r="DG285" s="6"/>
      <c r="DH285" s="1" t="s">
        <v>52</v>
      </c>
      <c r="DI285" s="1" t="s">
        <v>53</v>
      </c>
      <c r="DJ285" s="6"/>
      <c r="DK285" s="6"/>
      <c r="DL285" s="1" t="s">
        <v>31</v>
      </c>
      <c r="DM285" s="11"/>
    </row>
    <row r="286" spans="1:118" s="42" customFormat="1" ht="15.75" customHeight="1" x14ac:dyDescent="0.25">
      <c r="A286" s="35">
        <v>285</v>
      </c>
      <c r="B286" s="35">
        <v>2</v>
      </c>
      <c r="C286" s="36" t="s">
        <v>264</v>
      </c>
      <c r="D286" s="37" t="s">
        <v>373</v>
      </c>
      <c r="E286" s="35">
        <v>422.37200000000001</v>
      </c>
      <c r="F286" s="35">
        <v>7.173</v>
      </c>
      <c r="G286" s="35">
        <v>414.61</v>
      </c>
      <c r="H286" s="38">
        <v>152.08296000000001</v>
      </c>
      <c r="I286" s="39">
        <f t="shared" si="13"/>
        <v>566.69296000000008</v>
      </c>
      <c r="J286" s="39">
        <f t="shared" si="12"/>
        <v>0.50600000000000001</v>
      </c>
      <c r="K286" s="39">
        <f t="shared" si="14"/>
        <v>566.18696000000011</v>
      </c>
      <c r="L286" s="40" t="s">
        <v>28</v>
      </c>
      <c r="M286" s="40" t="s">
        <v>29</v>
      </c>
      <c r="N286" s="35"/>
      <c r="O286" s="35"/>
      <c r="P286" s="40" t="s">
        <v>30</v>
      </c>
      <c r="Q286" s="40" t="s">
        <v>34</v>
      </c>
      <c r="R286" s="35"/>
      <c r="S286" s="35"/>
      <c r="T286" s="40" t="s">
        <v>30</v>
      </c>
      <c r="U286" s="40" t="s">
        <v>32</v>
      </c>
      <c r="V286" s="35"/>
      <c r="W286" s="35"/>
      <c r="X286" s="35" t="s">
        <v>30</v>
      </c>
      <c r="Y286" s="35" t="s">
        <v>33</v>
      </c>
      <c r="Z286" s="35"/>
      <c r="AA286" s="35"/>
      <c r="AB286" s="40" t="s">
        <v>30</v>
      </c>
      <c r="AC286" s="40" t="s">
        <v>34</v>
      </c>
      <c r="AD286" s="35"/>
      <c r="AE286" s="35"/>
      <c r="AF286" s="40" t="s">
        <v>35</v>
      </c>
      <c r="AG286" s="40" t="s">
        <v>29</v>
      </c>
      <c r="AH286" s="35"/>
      <c r="AI286" s="35"/>
      <c r="AJ286" s="40" t="s">
        <v>36</v>
      </c>
      <c r="AK286" s="40" t="s">
        <v>37</v>
      </c>
      <c r="AL286" s="35"/>
      <c r="AM286" s="35"/>
      <c r="AN286" s="40" t="s">
        <v>38</v>
      </c>
      <c r="AO286" s="40" t="s">
        <v>39</v>
      </c>
      <c r="AP286" s="35"/>
      <c r="AQ286" s="35"/>
      <c r="AR286" s="40" t="s">
        <v>40</v>
      </c>
      <c r="AS286" s="40" t="s">
        <v>41</v>
      </c>
      <c r="AT286" s="35"/>
      <c r="AU286" s="35"/>
      <c r="AV286" s="35"/>
      <c r="AW286" s="35"/>
      <c r="AX286" s="35"/>
      <c r="AY286" s="35"/>
      <c r="AZ286" s="40" t="s">
        <v>42</v>
      </c>
      <c r="BA286" s="40" t="s">
        <v>39</v>
      </c>
      <c r="BB286" s="35"/>
      <c r="BC286" s="35"/>
      <c r="BD286" s="40" t="s">
        <v>42</v>
      </c>
      <c r="BE286" s="40" t="s">
        <v>33</v>
      </c>
      <c r="BF286" s="35"/>
      <c r="BG286" s="35"/>
      <c r="BH286" s="40" t="s">
        <v>42</v>
      </c>
      <c r="BI286" s="40" t="s">
        <v>39</v>
      </c>
      <c r="BJ286" s="35"/>
      <c r="BK286" s="41"/>
      <c r="BL286" s="40" t="s">
        <v>43</v>
      </c>
      <c r="BM286" s="40" t="s">
        <v>44</v>
      </c>
      <c r="BN286" s="35"/>
      <c r="BO286" s="35"/>
      <c r="BP286" s="40" t="s">
        <v>45</v>
      </c>
      <c r="BQ286" s="40" t="s">
        <v>44</v>
      </c>
      <c r="BR286" s="35"/>
      <c r="BS286" s="35"/>
      <c r="BT286" s="40" t="s">
        <v>46</v>
      </c>
      <c r="BU286" s="40" t="s">
        <v>47</v>
      </c>
      <c r="BV286" s="35"/>
      <c r="BW286" s="35"/>
      <c r="BX286" s="40" t="s">
        <v>46</v>
      </c>
      <c r="BY286" s="40" t="s">
        <v>41</v>
      </c>
      <c r="BZ286" s="35"/>
      <c r="CA286" s="35"/>
      <c r="CB286" s="40" t="s">
        <v>46</v>
      </c>
      <c r="CC286" s="40" t="s">
        <v>48</v>
      </c>
      <c r="CD286" s="35"/>
      <c r="CE286" s="35"/>
      <c r="CF286" s="40" t="s">
        <v>46</v>
      </c>
      <c r="CG286" s="40" t="s">
        <v>48</v>
      </c>
      <c r="CH286" s="35"/>
      <c r="CI286" s="35"/>
      <c r="CJ286" s="40" t="s">
        <v>46</v>
      </c>
      <c r="CK286" s="40" t="s">
        <v>39</v>
      </c>
      <c r="CL286" s="35"/>
      <c r="CM286" s="35"/>
      <c r="CN286" s="40" t="s">
        <v>49</v>
      </c>
      <c r="CO286" s="40" t="s">
        <v>39</v>
      </c>
      <c r="CP286" s="35"/>
      <c r="CQ286" s="35"/>
      <c r="CR286" s="40" t="s">
        <v>50</v>
      </c>
      <c r="CS286" s="40" t="s">
        <v>51</v>
      </c>
      <c r="CT286" s="35"/>
      <c r="CU286" s="35"/>
      <c r="CV286" s="40" t="s">
        <v>50</v>
      </c>
      <c r="CW286" s="40" t="s">
        <v>39</v>
      </c>
      <c r="CX286" s="35">
        <v>2</v>
      </c>
      <c r="CY286" s="35">
        <v>0.50600000000000001</v>
      </c>
      <c r="CZ286" s="40" t="s">
        <v>50</v>
      </c>
      <c r="DA286" s="40" t="s">
        <v>39</v>
      </c>
      <c r="DB286" s="35"/>
      <c r="DC286" s="35"/>
      <c r="DD286" s="40" t="s">
        <v>59</v>
      </c>
      <c r="DE286" s="40" t="s">
        <v>60</v>
      </c>
      <c r="DF286" s="35"/>
      <c r="DG286" s="35"/>
      <c r="DH286" s="40" t="s">
        <v>52</v>
      </c>
      <c r="DI286" s="40" t="s">
        <v>53</v>
      </c>
      <c r="DJ286" s="35"/>
      <c r="DK286" s="35"/>
      <c r="DL286" s="40" t="s">
        <v>31</v>
      </c>
      <c r="DM286" s="41"/>
    </row>
    <row r="287" spans="1:118" s="42" customFormat="1" ht="15.75" customHeight="1" x14ac:dyDescent="0.25">
      <c r="A287" s="35">
        <v>286</v>
      </c>
      <c r="B287" s="35">
        <v>2</v>
      </c>
      <c r="C287" s="36" t="s">
        <v>457</v>
      </c>
      <c r="D287" s="37" t="s">
        <v>373</v>
      </c>
      <c r="E287" s="35">
        <v>243.28899999999999</v>
      </c>
      <c r="F287" s="35">
        <v>104.262</v>
      </c>
      <c r="G287" s="35">
        <v>123.928</v>
      </c>
      <c r="H287" s="38">
        <v>146.88947999999999</v>
      </c>
      <c r="I287" s="39">
        <f t="shared" si="13"/>
        <v>270.81747999999999</v>
      </c>
      <c r="J287" s="39">
        <f t="shared" si="12"/>
        <v>0.16800000000000001</v>
      </c>
      <c r="K287" s="39">
        <f t="shared" si="14"/>
        <v>270.64947999999998</v>
      </c>
      <c r="L287" s="40" t="s">
        <v>28</v>
      </c>
      <c r="M287" s="40" t="s">
        <v>29</v>
      </c>
      <c r="N287" s="35"/>
      <c r="O287" s="35"/>
      <c r="P287" s="40" t="s">
        <v>30</v>
      </c>
      <c r="Q287" s="40" t="s">
        <v>34</v>
      </c>
      <c r="R287" s="35"/>
      <c r="S287" s="35"/>
      <c r="T287" s="40" t="s">
        <v>30</v>
      </c>
      <c r="U287" s="40" t="s">
        <v>32</v>
      </c>
      <c r="V287" s="35"/>
      <c r="W287" s="35"/>
      <c r="X287" s="35" t="s">
        <v>30</v>
      </c>
      <c r="Y287" s="35" t="s">
        <v>33</v>
      </c>
      <c r="Z287" s="35"/>
      <c r="AA287" s="35"/>
      <c r="AB287" s="40" t="s">
        <v>30</v>
      </c>
      <c r="AC287" s="40" t="s">
        <v>34</v>
      </c>
      <c r="AD287" s="35"/>
      <c r="AE287" s="35"/>
      <c r="AF287" s="40" t="s">
        <v>35</v>
      </c>
      <c r="AG287" s="40" t="s">
        <v>29</v>
      </c>
      <c r="AH287" s="35"/>
      <c r="AI287" s="35"/>
      <c r="AJ287" s="40" t="s">
        <v>36</v>
      </c>
      <c r="AK287" s="40" t="s">
        <v>37</v>
      </c>
      <c r="AL287" s="35"/>
      <c r="AM287" s="35"/>
      <c r="AN287" s="40" t="s">
        <v>38</v>
      </c>
      <c r="AO287" s="40" t="s">
        <v>39</v>
      </c>
      <c r="AP287" s="35"/>
      <c r="AQ287" s="35"/>
      <c r="AR287" s="40" t="s">
        <v>40</v>
      </c>
      <c r="AS287" s="40" t="s">
        <v>41</v>
      </c>
      <c r="AT287" s="35"/>
      <c r="AU287" s="35"/>
      <c r="AV287" s="35"/>
      <c r="AW287" s="35"/>
      <c r="AX287" s="35"/>
      <c r="AY287" s="35"/>
      <c r="AZ287" s="40" t="s">
        <v>42</v>
      </c>
      <c r="BA287" s="40" t="s">
        <v>39</v>
      </c>
      <c r="BB287" s="35"/>
      <c r="BC287" s="35"/>
      <c r="BD287" s="40" t="s">
        <v>42</v>
      </c>
      <c r="BE287" s="40" t="s">
        <v>33</v>
      </c>
      <c r="BF287" s="35"/>
      <c r="BG287" s="35"/>
      <c r="BH287" s="40" t="s">
        <v>42</v>
      </c>
      <c r="BI287" s="40" t="s">
        <v>39</v>
      </c>
      <c r="BJ287" s="35"/>
      <c r="BK287" s="41"/>
      <c r="BL287" s="40" t="s">
        <v>43</v>
      </c>
      <c r="BM287" s="40" t="s">
        <v>44</v>
      </c>
      <c r="BN287" s="35"/>
      <c r="BO287" s="35"/>
      <c r="BP287" s="40" t="s">
        <v>45</v>
      </c>
      <c r="BQ287" s="40" t="s">
        <v>44</v>
      </c>
      <c r="BR287" s="35"/>
      <c r="BS287" s="35"/>
      <c r="BT287" s="40" t="s">
        <v>46</v>
      </c>
      <c r="BU287" s="40" t="s">
        <v>47</v>
      </c>
      <c r="BV287" s="35"/>
      <c r="BW287" s="35"/>
      <c r="BX287" s="40" t="s">
        <v>46</v>
      </c>
      <c r="BY287" s="40" t="s">
        <v>41</v>
      </c>
      <c r="BZ287" s="35"/>
      <c r="CA287" s="35"/>
      <c r="CB287" s="40" t="s">
        <v>46</v>
      </c>
      <c r="CC287" s="40" t="s">
        <v>48</v>
      </c>
      <c r="CD287" s="35"/>
      <c r="CE287" s="35"/>
      <c r="CF287" s="40" t="s">
        <v>46</v>
      </c>
      <c r="CG287" s="40" t="s">
        <v>48</v>
      </c>
      <c r="CH287" s="35"/>
      <c r="CI287" s="35"/>
      <c r="CJ287" s="40" t="s">
        <v>46</v>
      </c>
      <c r="CK287" s="40" t="s">
        <v>39</v>
      </c>
      <c r="CL287" s="35"/>
      <c r="CM287" s="35"/>
      <c r="CN287" s="40" t="s">
        <v>49</v>
      </c>
      <c r="CO287" s="40" t="s">
        <v>39</v>
      </c>
      <c r="CP287" s="35"/>
      <c r="CQ287" s="35"/>
      <c r="CR287" s="40" t="s">
        <v>50</v>
      </c>
      <c r="CS287" s="40" t="s">
        <v>51</v>
      </c>
      <c r="CT287" s="35"/>
      <c r="CU287" s="35"/>
      <c r="CV287" s="40" t="s">
        <v>50</v>
      </c>
      <c r="CW287" s="40" t="s">
        <v>39</v>
      </c>
      <c r="CX287" s="35">
        <v>1</v>
      </c>
      <c r="CY287" s="35">
        <v>0.16800000000000001</v>
      </c>
      <c r="CZ287" s="40" t="s">
        <v>50</v>
      </c>
      <c r="DA287" s="40" t="s">
        <v>39</v>
      </c>
      <c r="DB287" s="35"/>
      <c r="DC287" s="35"/>
      <c r="DD287" s="40" t="s">
        <v>59</v>
      </c>
      <c r="DE287" s="40" t="s">
        <v>60</v>
      </c>
      <c r="DF287" s="35"/>
      <c r="DG287" s="35"/>
      <c r="DH287" s="40" t="s">
        <v>52</v>
      </c>
      <c r="DI287" s="40" t="s">
        <v>53</v>
      </c>
      <c r="DJ287" s="35"/>
      <c r="DK287" s="35"/>
      <c r="DL287" s="40" t="s">
        <v>31</v>
      </c>
      <c r="DM287" s="41"/>
    </row>
    <row r="288" spans="1:118" s="42" customFormat="1" ht="15.75" customHeight="1" x14ac:dyDescent="0.25">
      <c r="A288" s="35">
        <v>287</v>
      </c>
      <c r="B288" s="35">
        <v>2</v>
      </c>
      <c r="C288" s="36" t="s">
        <v>458</v>
      </c>
      <c r="D288" s="37" t="s">
        <v>373</v>
      </c>
      <c r="E288" s="35">
        <v>22.585000000000001</v>
      </c>
      <c r="F288" s="35">
        <v>0.88600000000000001</v>
      </c>
      <c r="G288" s="35">
        <v>21.699000000000002</v>
      </c>
      <c r="H288" s="38">
        <v>13.636799999999999</v>
      </c>
      <c r="I288" s="39">
        <f t="shared" si="13"/>
        <v>35.335799999999999</v>
      </c>
      <c r="J288" s="39">
        <f t="shared" si="12"/>
        <v>2.9539999999999997</v>
      </c>
      <c r="K288" s="39">
        <f t="shared" si="14"/>
        <v>32.381799999999998</v>
      </c>
      <c r="L288" s="40" t="s">
        <v>28</v>
      </c>
      <c r="M288" s="40" t="s">
        <v>29</v>
      </c>
      <c r="N288" s="35"/>
      <c r="O288" s="35"/>
      <c r="P288" s="40" t="s">
        <v>30</v>
      </c>
      <c r="Q288" s="40" t="s">
        <v>34</v>
      </c>
      <c r="R288" s="35"/>
      <c r="S288" s="35"/>
      <c r="T288" s="40" t="s">
        <v>30</v>
      </c>
      <c r="U288" s="40" t="s">
        <v>32</v>
      </c>
      <c r="V288" s="35"/>
      <c r="W288" s="35"/>
      <c r="X288" s="35" t="s">
        <v>30</v>
      </c>
      <c r="Y288" s="35" t="s">
        <v>33</v>
      </c>
      <c r="Z288" s="35"/>
      <c r="AA288" s="35"/>
      <c r="AB288" s="40" t="s">
        <v>30</v>
      </c>
      <c r="AC288" s="40" t="s">
        <v>34</v>
      </c>
      <c r="AD288" s="35"/>
      <c r="AE288" s="35"/>
      <c r="AF288" s="40" t="s">
        <v>35</v>
      </c>
      <c r="AG288" s="40" t="s">
        <v>29</v>
      </c>
      <c r="AH288" s="35"/>
      <c r="AI288" s="35"/>
      <c r="AJ288" s="40" t="s">
        <v>36</v>
      </c>
      <c r="AK288" s="40" t="s">
        <v>37</v>
      </c>
      <c r="AL288" s="35"/>
      <c r="AM288" s="35"/>
      <c r="AN288" s="40" t="s">
        <v>38</v>
      </c>
      <c r="AO288" s="40" t="s">
        <v>39</v>
      </c>
      <c r="AP288" s="35"/>
      <c r="AQ288" s="35"/>
      <c r="AR288" s="40" t="s">
        <v>40</v>
      </c>
      <c r="AS288" s="40" t="s">
        <v>41</v>
      </c>
      <c r="AT288" s="35"/>
      <c r="AU288" s="35"/>
      <c r="AV288" s="35"/>
      <c r="AW288" s="35"/>
      <c r="AX288" s="35"/>
      <c r="AY288" s="35"/>
      <c r="AZ288" s="40" t="s">
        <v>42</v>
      </c>
      <c r="BA288" s="40" t="s">
        <v>39</v>
      </c>
      <c r="BB288" s="35"/>
      <c r="BC288" s="35"/>
      <c r="BD288" s="40" t="s">
        <v>42</v>
      </c>
      <c r="BE288" s="40" t="s">
        <v>33</v>
      </c>
      <c r="BF288" s="35"/>
      <c r="BG288" s="35"/>
      <c r="BH288" s="40" t="s">
        <v>42</v>
      </c>
      <c r="BI288" s="40" t="s">
        <v>39</v>
      </c>
      <c r="BJ288" s="35"/>
      <c r="BK288" s="41"/>
      <c r="BL288" s="40" t="s">
        <v>43</v>
      </c>
      <c r="BM288" s="40" t="s">
        <v>44</v>
      </c>
      <c r="BN288" s="35"/>
      <c r="BO288" s="35"/>
      <c r="BP288" s="40" t="s">
        <v>45</v>
      </c>
      <c r="BQ288" s="40" t="s">
        <v>44</v>
      </c>
      <c r="BR288" s="35"/>
      <c r="BS288" s="35"/>
      <c r="BT288" s="40" t="s">
        <v>46</v>
      </c>
      <c r="BU288" s="40" t="s">
        <v>47</v>
      </c>
      <c r="BV288" s="35"/>
      <c r="BW288" s="35"/>
      <c r="BX288" s="40" t="s">
        <v>46</v>
      </c>
      <c r="BY288" s="40" t="s">
        <v>41</v>
      </c>
      <c r="BZ288" s="35"/>
      <c r="CA288" s="35"/>
      <c r="CB288" s="40" t="s">
        <v>46</v>
      </c>
      <c r="CC288" s="40" t="s">
        <v>48</v>
      </c>
      <c r="CD288" s="35"/>
      <c r="CE288" s="35"/>
      <c r="CF288" s="40" t="s">
        <v>46</v>
      </c>
      <c r="CG288" s="40" t="s">
        <v>48</v>
      </c>
      <c r="CH288" s="35"/>
      <c r="CI288" s="35"/>
      <c r="CJ288" s="40" t="s">
        <v>46</v>
      </c>
      <c r="CK288" s="40" t="s">
        <v>39</v>
      </c>
      <c r="CL288" s="35"/>
      <c r="CM288" s="35"/>
      <c r="CN288" s="40" t="s">
        <v>49</v>
      </c>
      <c r="CO288" s="40" t="s">
        <v>39</v>
      </c>
      <c r="CP288" s="35"/>
      <c r="CQ288" s="35"/>
      <c r="CR288" s="40" t="s">
        <v>50</v>
      </c>
      <c r="CS288" s="40" t="s">
        <v>51</v>
      </c>
      <c r="CT288" s="35"/>
      <c r="CU288" s="35"/>
      <c r="CV288" s="40" t="s">
        <v>50</v>
      </c>
      <c r="CW288" s="40" t="s">
        <v>39</v>
      </c>
      <c r="CX288" s="35">
        <v>1</v>
      </c>
      <c r="CY288" s="35">
        <v>0.92100000000000004</v>
      </c>
      <c r="CZ288" s="40" t="s">
        <v>50</v>
      </c>
      <c r="DA288" s="40" t="s">
        <v>39</v>
      </c>
      <c r="DB288" s="35"/>
      <c r="DC288" s="35"/>
      <c r="DD288" s="40" t="s">
        <v>59</v>
      </c>
      <c r="DE288" s="40" t="s">
        <v>60</v>
      </c>
      <c r="DF288" s="35"/>
      <c r="DG288" s="35"/>
      <c r="DH288" s="40" t="s">
        <v>52</v>
      </c>
      <c r="DI288" s="40" t="s">
        <v>53</v>
      </c>
      <c r="DJ288" s="35"/>
      <c r="DK288" s="35"/>
      <c r="DL288" s="40" t="s">
        <v>31</v>
      </c>
      <c r="DM288" s="41">
        <v>2.0329999999999999</v>
      </c>
      <c r="DN288" s="42" t="s">
        <v>518</v>
      </c>
    </row>
    <row r="289" spans="1:117" s="12" customFormat="1" ht="15.75" customHeight="1" x14ac:dyDescent="0.25">
      <c r="A289" s="6">
        <v>288</v>
      </c>
      <c r="B289" s="6">
        <v>2</v>
      </c>
      <c r="C289" s="9" t="s">
        <v>459</v>
      </c>
      <c r="D289" s="8" t="s">
        <v>373</v>
      </c>
      <c r="E289" s="6">
        <v>171.886</v>
      </c>
      <c r="F289" s="6">
        <v>14.875</v>
      </c>
      <c r="G289" s="6">
        <v>157.011</v>
      </c>
      <c r="H289" s="10">
        <v>97.097399999999993</v>
      </c>
      <c r="I289" s="3">
        <f t="shared" si="13"/>
        <v>254.10839999999999</v>
      </c>
      <c r="J289" s="3">
        <f t="shared" si="12"/>
        <v>0</v>
      </c>
      <c r="K289" s="3">
        <f t="shared" si="14"/>
        <v>254.10839999999999</v>
      </c>
      <c r="L289" s="1" t="s">
        <v>28</v>
      </c>
      <c r="M289" s="1" t="s">
        <v>29</v>
      </c>
      <c r="N289" s="6"/>
      <c r="O289" s="6"/>
      <c r="P289" s="1" t="s">
        <v>30</v>
      </c>
      <c r="Q289" s="1" t="s">
        <v>34</v>
      </c>
      <c r="R289" s="6"/>
      <c r="S289" s="6"/>
      <c r="T289" s="1" t="s">
        <v>30</v>
      </c>
      <c r="U289" s="1" t="s">
        <v>32</v>
      </c>
      <c r="V289" s="6"/>
      <c r="W289" s="6"/>
      <c r="X289" s="6" t="s">
        <v>30</v>
      </c>
      <c r="Y289" s="6" t="s">
        <v>33</v>
      </c>
      <c r="Z289" s="6"/>
      <c r="AA289" s="6"/>
      <c r="AB289" s="1" t="s">
        <v>30</v>
      </c>
      <c r="AC289" s="1" t="s">
        <v>34</v>
      </c>
      <c r="AD289" s="6"/>
      <c r="AE289" s="6"/>
      <c r="AF289" s="1" t="s">
        <v>35</v>
      </c>
      <c r="AG289" s="1" t="s">
        <v>29</v>
      </c>
      <c r="AH289" s="6"/>
      <c r="AI289" s="6"/>
      <c r="AJ289" s="1" t="s">
        <v>36</v>
      </c>
      <c r="AK289" s="1" t="s">
        <v>37</v>
      </c>
      <c r="AL289" s="6"/>
      <c r="AM289" s="6"/>
      <c r="AN289" s="1" t="s">
        <v>38</v>
      </c>
      <c r="AO289" s="1" t="s">
        <v>39</v>
      </c>
      <c r="AP289" s="6"/>
      <c r="AQ289" s="6"/>
      <c r="AR289" s="1" t="s">
        <v>40</v>
      </c>
      <c r="AS289" s="1" t="s">
        <v>41</v>
      </c>
      <c r="AT289" s="6"/>
      <c r="AU289" s="6"/>
      <c r="AV289" s="6"/>
      <c r="AW289" s="6"/>
      <c r="AX289" s="6"/>
      <c r="AY289" s="6"/>
      <c r="AZ289" s="1" t="s">
        <v>42</v>
      </c>
      <c r="BA289" s="1" t="s">
        <v>39</v>
      </c>
      <c r="BB289" s="6"/>
      <c r="BC289" s="6"/>
      <c r="BD289" s="1" t="s">
        <v>42</v>
      </c>
      <c r="BE289" s="1" t="s">
        <v>33</v>
      </c>
      <c r="BF289" s="6"/>
      <c r="BG289" s="6"/>
      <c r="BH289" s="1" t="s">
        <v>42</v>
      </c>
      <c r="BI289" s="1" t="s">
        <v>39</v>
      </c>
      <c r="BJ289" s="6"/>
      <c r="BK289" s="11"/>
      <c r="BL289" s="1" t="s">
        <v>43</v>
      </c>
      <c r="BM289" s="1" t="s">
        <v>44</v>
      </c>
      <c r="BN289" s="6"/>
      <c r="BO289" s="6"/>
      <c r="BP289" s="1" t="s">
        <v>45</v>
      </c>
      <c r="BQ289" s="1" t="s">
        <v>44</v>
      </c>
      <c r="BR289" s="6"/>
      <c r="BS289" s="6"/>
      <c r="BT289" s="1" t="s">
        <v>46</v>
      </c>
      <c r="BU289" s="1" t="s">
        <v>47</v>
      </c>
      <c r="BV289" s="6"/>
      <c r="BW289" s="6"/>
      <c r="BX289" s="1" t="s">
        <v>46</v>
      </c>
      <c r="BY289" s="1" t="s">
        <v>41</v>
      </c>
      <c r="BZ289" s="6"/>
      <c r="CA289" s="6"/>
      <c r="CB289" s="1" t="s">
        <v>46</v>
      </c>
      <c r="CC289" s="1" t="s">
        <v>48</v>
      </c>
      <c r="CD289" s="6"/>
      <c r="CE289" s="6"/>
      <c r="CF289" s="1" t="s">
        <v>46</v>
      </c>
      <c r="CG289" s="1" t="s">
        <v>48</v>
      </c>
      <c r="CH289" s="6"/>
      <c r="CI289" s="6"/>
      <c r="CJ289" s="1" t="s">
        <v>46</v>
      </c>
      <c r="CK289" s="1" t="s">
        <v>39</v>
      </c>
      <c r="CL289" s="6"/>
      <c r="CM289" s="6"/>
      <c r="CN289" s="1" t="s">
        <v>49</v>
      </c>
      <c r="CO289" s="1" t="s">
        <v>39</v>
      </c>
      <c r="CP289" s="6"/>
      <c r="CQ289" s="6"/>
      <c r="CR289" s="1" t="s">
        <v>50</v>
      </c>
      <c r="CS289" s="1" t="s">
        <v>51</v>
      </c>
      <c r="CT289" s="6"/>
      <c r="CU289" s="6"/>
      <c r="CV289" s="1" t="s">
        <v>50</v>
      </c>
      <c r="CW289" s="1" t="s">
        <v>39</v>
      </c>
      <c r="CX289" s="6"/>
      <c r="CY289" s="6"/>
      <c r="CZ289" s="1" t="s">
        <v>50</v>
      </c>
      <c r="DA289" s="1" t="s">
        <v>39</v>
      </c>
      <c r="DB289" s="6"/>
      <c r="DC289" s="6"/>
      <c r="DD289" s="1" t="s">
        <v>59</v>
      </c>
      <c r="DE289" s="1" t="s">
        <v>60</v>
      </c>
      <c r="DF289" s="6"/>
      <c r="DG289" s="6"/>
      <c r="DH289" s="1" t="s">
        <v>52</v>
      </c>
      <c r="DI289" s="1" t="s">
        <v>53</v>
      </c>
      <c r="DJ289" s="6"/>
      <c r="DK289" s="6"/>
      <c r="DL289" s="1" t="s">
        <v>31</v>
      </c>
      <c r="DM289" s="11"/>
    </row>
    <row r="290" spans="1:117" s="12" customFormat="1" ht="15.75" customHeight="1" x14ac:dyDescent="0.25">
      <c r="A290" s="6">
        <v>289</v>
      </c>
      <c r="B290" s="6">
        <v>2</v>
      </c>
      <c r="C290" s="9" t="s">
        <v>265</v>
      </c>
      <c r="D290" s="8" t="s">
        <v>373</v>
      </c>
      <c r="E290" s="6">
        <v>702.09699999999998</v>
      </c>
      <c r="F290" s="6">
        <v>4.7229999999999999</v>
      </c>
      <c r="G290" s="6">
        <v>674.98699999999997</v>
      </c>
      <c r="H290" s="10">
        <v>224.46755999999999</v>
      </c>
      <c r="I290" s="3">
        <f t="shared" si="13"/>
        <v>899.4545599999999</v>
      </c>
      <c r="J290" s="3">
        <f t="shared" si="12"/>
        <v>0</v>
      </c>
      <c r="K290" s="3">
        <f t="shared" si="14"/>
        <v>899.4545599999999</v>
      </c>
      <c r="L290" s="1" t="s">
        <v>28</v>
      </c>
      <c r="M290" s="1" t="s">
        <v>29</v>
      </c>
      <c r="N290" s="6"/>
      <c r="O290" s="6"/>
      <c r="P290" s="1" t="s">
        <v>30</v>
      </c>
      <c r="Q290" s="1" t="s">
        <v>34</v>
      </c>
      <c r="R290" s="6"/>
      <c r="S290" s="6"/>
      <c r="T290" s="1" t="s">
        <v>30</v>
      </c>
      <c r="U290" s="1" t="s">
        <v>32</v>
      </c>
      <c r="V290" s="6"/>
      <c r="W290" s="6"/>
      <c r="X290" s="6" t="s">
        <v>30</v>
      </c>
      <c r="Y290" s="6" t="s">
        <v>33</v>
      </c>
      <c r="Z290" s="6"/>
      <c r="AA290" s="6"/>
      <c r="AB290" s="1" t="s">
        <v>30</v>
      </c>
      <c r="AC290" s="1" t="s">
        <v>34</v>
      </c>
      <c r="AD290" s="6"/>
      <c r="AE290" s="6"/>
      <c r="AF290" s="1" t="s">
        <v>35</v>
      </c>
      <c r="AG290" s="1" t="s">
        <v>29</v>
      </c>
      <c r="AH290" s="6"/>
      <c r="AI290" s="6"/>
      <c r="AJ290" s="1" t="s">
        <v>36</v>
      </c>
      <c r="AK290" s="1" t="s">
        <v>37</v>
      </c>
      <c r="AL290" s="6"/>
      <c r="AM290" s="6"/>
      <c r="AN290" s="1" t="s">
        <v>38</v>
      </c>
      <c r="AO290" s="1" t="s">
        <v>39</v>
      </c>
      <c r="AP290" s="6"/>
      <c r="AQ290" s="6"/>
      <c r="AR290" s="1" t="s">
        <v>40</v>
      </c>
      <c r="AS290" s="1" t="s">
        <v>41</v>
      </c>
      <c r="AT290" s="6"/>
      <c r="AU290" s="6"/>
      <c r="AV290" s="6"/>
      <c r="AW290" s="6"/>
      <c r="AX290" s="6"/>
      <c r="AY290" s="6"/>
      <c r="AZ290" s="1" t="s">
        <v>42</v>
      </c>
      <c r="BA290" s="1" t="s">
        <v>39</v>
      </c>
      <c r="BB290" s="6"/>
      <c r="BC290" s="6"/>
      <c r="BD290" s="1" t="s">
        <v>42</v>
      </c>
      <c r="BE290" s="1" t="s">
        <v>33</v>
      </c>
      <c r="BF290" s="6"/>
      <c r="BG290" s="6"/>
      <c r="BH290" s="1" t="s">
        <v>42</v>
      </c>
      <c r="BI290" s="1" t="s">
        <v>39</v>
      </c>
      <c r="BJ290" s="6"/>
      <c r="BK290" s="11"/>
      <c r="BL290" s="1" t="s">
        <v>43</v>
      </c>
      <c r="BM290" s="1" t="s">
        <v>44</v>
      </c>
      <c r="BN290" s="6"/>
      <c r="BO290" s="6"/>
      <c r="BP290" s="1" t="s">
        <v>45</v>
      </c>
      <c r="BQ290" s="1" t="s">
        <v>44</v>
      </c>
      <c r="BR290" s="6"/>
      <c r="BS290" s="6"/>
      <c r="BT290" s="1" t="s">
        <v>46</v>
      </c>
      <c r="BU290" s="1" t="s">
        <v>47</v>
      </c>
      <c r="BV290" s="6"/>
      <c r="BW290" s="6"/>
      <c r="BX290" s="1" t="s">
        <v>46</v>
      </c>
      <c r="BY290" s="1" t="s">
        <v>41</v>
      </c>
      <c r="BZ290" s="6"/>
      <c r="CA290" s="6"/>
      <c r="CB290" s="1" t="s">
        <v>46</v>
      </c>
      <c r="CC290" s="1" t="s">
        <v>48</v>
      </c>
      <c r="CD290" s="6"/>
      <c r="CE290" s="6"/>
      <c r="CF290" s="1" t="s">
        <v>46</v>
      </c>
      <c r="CG290" s="1" t="s">
        <v>48</v>
      </c>
      <c r="CH290" s="6"/>
      <c r="CI290" s="6"/>
      <c r="CJ290" s="1" t="s">
        <v>46</v>
      </c>
      <c r="CK290" s="1" t="s">
        <v>39</v>
      </c>
      <c r="CL290" s="6"/>
      <c r="CM290" s="6"/>
      <c r="CN290" s="1" t="s">
        <v>49</v>
      </c>
      <c r="CO290" s="1" t="s">
        <v>39</v>
      </c>
      <c r="CP290" s="6"/>
      <c r="CQ290" s="6"/>
      <c r="CR290" s="1" t="s">
        <v>50</v>
      </c>
      <c r="CS290" s="1" t="s">
        <v>51</v>
      </c>
      <c r="CT290" s="6"/>
      <c r="CU290" s="6"/>
      <c r="CV290" s="1" t="s">
        <v>50</v>
      </c>
      <c r="CW290" s="1" t="s">
        <v>39</v>
      </c>
      <c r="CX290" s="6"/>
      <c r="CY290" s="6"/>
      <c r="CZ290" s="1" t="s">
        <v>50</v>
      </c>
      <c r="DA290" s="1" t="s">
        <v>39</v>
      </c>
      <c r="DB290" s="6"/>
      <c r="DC290" s="6"/>
      <c r="DD290" s="1" t="s">
        <v>59</v>
      </c>
      <c r="DE290" s="1" t="s">
        <v>60</v>
      </c>
      <c r="DF290" s="6"/>
      <c r="DG290" s="6"/>
      <c r="DH290" s="1" t="s">
        <v>52</v>
      </c>
      <c r="DI290" s="1" t="s">
        <v>53</v>
      </c>
      <c r="DJ290" s="6"/>
      <c r="DK290" s="6"/>
      <c r="DL290" s="1" t="s">
        <v>31</v>
      </c>
      <c r="DM290" s="11"/>
    </row>
    <row r="291" spans="1:117" s="12" customFormat="1" ht="15.75" customHeight="1" x14ac:dyDescent="0.25">
      <c r="A291" s="6">
        <v>290</v>
      </c>
      <c r="B291" s="6">
        <v>2</v>
      </c>
      <c r="C291" s="9" t="s">
        <v>266</v>
      </c>
      <c r="D291" s="8" t="s">
        <v>373</v>
      </c>
      <c r="E291" s="6">
        <v>192.03100000000001</v>
      </c>
      <c r="F291" s="6">
        <v>17.343</v>
      </c>
      <c r="G291" s="6">
        <v>-162.43899999999999</v>
      </c>
      <c r="H291" s="10">
        <v>186.72492</v>
      </c>
      <c r="I291" s="3">
        <f t="shared" si="13"/>
        <v>24.285920000000004</v>
      </c>
      <c r="J291" s="3">
        <f t="shared" si="12"/>
        <v>0</v>
      </c>
      <c r="K291" s="3">
        <f t="shared" si="14"/>
        <v>24.285920000000004</v>
      </c>
      <c r="L291" s="1" t="s">
        <v>28</v>
      </c>
      <c r="M291" s="1" t="s">
        <v>29</v>
      </c>
      <c r="N291" s="6"/>
      <c r="O291" s="6"/>
      <c r="P291" s="1" t="s">
        <v>30</v>
      </c>
      <c r="Q291" s="1" t="s">
        <v>34</v>
      </c>
      <c r="R291" s="6"/>
      <c r="S291" s="6"/>
      <c r="T291" s="1" t="s">
        <v>30</v>
      </c>
      <c r="U291" s="1" t="s">
        <v>32</v>
      </c>
      <c r="V291" s="6"/>
      <c r="W291" s="6"/>
      <c r="X291" s="6" t="s">
        <v>30</v>
      </c>
      <c r="Y291" s="6" t="s">
        <v>33</v>
      </c>
      <c r="Z291" s="6"/>
      <c r="AA291" s="6"/>
      <c r="AB291" s="1" t="s">
        <v>30</v>
      </c>
      <c r="AC291" s="1" t="s">
        <v>34</v>
      </c>
      <c r="AD291" s="6"/>
      <c r="AE291" s="6"/>
      <c r="AF291" s="1" t="s">
        <v>35</v>
      </c>
      <c r="AG291" s="1" t="s">
        <v>29</v>
      </c>
      <c r="AH291" s="6"/>
      <c r="AI291" s="6"/>
      <c r="AJ291" s="1" t="s">
        <v>36</v>
      </c>
      <c r="AK291" s="1" t="s">
        <v>37</v>
      </c>
      <c r="AL291" s="6"/>
      <c r="AM291" s="6"/>
      <c r="AN291" s="1" t="s">
        <v>38</v>
      </c>
      <c r="AO291" s="1" t="s">
        <v>39</v>
      </c>
      <c r="AP291" s="6"/>
      <c r="AQ291" s="6"/>
      <c r="AR291" s="1" t="s">
        <v>40</v>
      </c>
      <c r="AS291" s="1" t="s">
        <v>41</v>
      </c>
      <c r="AT291" s="6"/>
      <c r="AU291" s="6"/>
      <c r="AV291" s="6"/>
      <c r="AW291" s="6"/>
      <c r="AX291" s="6"/>
      <c r="AY291" s="6"/>
      <c r="AZ291" s="1" t="s">
        <v>42</v>
      </c>
      <c r="BA291" s="1" t="s">
        <v>39</v>
      </c>
      <c r="BB291" s="6"/>
      <c r="BC291" s="6"/>
      <c r="BD291" s="1" t="s">
        <v>42</v>
      </c>
      <c r="BE291" s="1" t="s">
        <v>33</v>
      </c>
      <c r="BF291" s="6"/>
      <c r="BG291" s="6"/>
      <c r="BH291" s="1" t="s">
        <v>42</v>
      </c>
      <c r="BI291" s="1" t="s">
        <v>39</v>
      </c>
      <c r="BJ291" s="6"/>
      <c r="BK291" s="11"/>
      <c r="BL291" s="1" t="s">
        <v>43</v>
      </c>
      <c r="BM291" s="1" t="s">
        <v>44</v>
      </c>
      <c r="BN291" s="6"/>
      <c r="BO291" s="6"/>
      <c r="BP291" s="1" t="s">
        <v>45</v>
      </c>
      <c r="BQ291" s="1" t="s">
        <v>44</v>
      </c>
      <c r="BR291" s="6"/>
      <c r="BS291" s="6"/>
      <c r="BT291" s="1" t="s">
        <v>46</v>
      </c>
      <c r="BU291" s="1" t="s">
        <v>47</v>
      </c>
      <c r="BV291" s="6"/>
      <c r="BW291" s="6"/>
      <c r="BX291" s="1" t="s">
        <v>46</v>
      </c>
      <c r="BY291" s="1" t="s">
        <v>41</v>
      </c>
      <c r="BZ291" s="6"/>
      <c r="CA291" s="6"/>
      <c r="CB291" s="1" t="s">
        <v>46</v>
      </c>
      <c r="CC291" s="1" t="s">
        <v>48</v>
      </c>
      <c r="CD291" s="6"/>
      <c r="CE291" s="6"/>
      <c r="CF291" s="1" t="s">
        <v>46</v>
      </c>
      <c r="CG291" s="1" t="s">
        <v>48</v>
      </c>
      <c r="CH291" s="6"/>
      <c r="CI291" s="6"/>
      <c r="CJ291" s="1" t="s">
        <v>46</v>
      </c>
      <c r="CK291" s="1" t="s">
        <v>39</v>
      </c>
      <c r="CL291" s="6"/>
      <c r="CM291" s="6"/>
      <c r="CN291" s="1" t="s">
        <v>49</v>
      </c>
      <c r="CO291" s="1" t="s">
        <v>39</v>
      </c>
      <c r="CP291" s="6"/>
      <c r="CQ291" s="6"/>
      <c r="CR291" s="1" t="s">
        <v>50</v>
      </c>
      <c r="CS291" s="1" t="s">
        <v>51</v>
      </c>
      <c r="CT291" s="6"/>
      <c r="CU291" s="6"/>
      <c r="CV291" s="1" t="s">
        <v>50</v>
      </c>
      <c r="CW291" s="1" t="s">
        <v>39</v>
      </c>
      <c r="CX291" s="6"/>
      <c r="CY291" s="6"/>
      <c r="CZ291" s="1" t="s">
        <v>50</v>
      </c>
      <c r="DA291" s="1" t="s">
        <v>39</v>
      </c>
      <c r="DB291" s="6"/>
      <c r="DC291" s="6"/>
      <c r="DD291" s="1" t="s">
        <v>59</v>
      </c>
      <c r="DE291" s="1" t="s">
        <v>60</v>
      </c>
      <c r="DF291" s="6"/>
      <c r="DG291" s="6"/>
      <c r="DH291" s="1" t="s">
        <v>52</v>
      </c>
      <c r="DI291" s="1" t="s">
        <v>53</v>
      </c>
      <c r="DJ291" s="6"/>
      <c r="DK291" s="6"/>
      <c r="DL291" s="1" t="s">
        <v>31</v>
      </c>
      <c r="DM291" s="11"/>
    </row>
    <row r="292" spans="1:117" s="42" customFormat="1" ht="15.75" customHeight="1" x14ac:dyDescent="0.25">
      <c r="A292" s="35">
        <v>291</v>
      </c>
      <c r="B292" s="35">
        <v>2</v>
      </c>
      <c r="C292" s="36" t="s">
        <v>460</v>
      </c>
      <c r="D292" s="37" t="s">
        <v>373</v>
      </c>
      <c r="E292" s="35">
        <v>500.54599999999999</v>
      </c>
      <c r="F292" s="35">
        <v>12.321999999999999</v>
      </c>
      <c r="G292" s="35">
        <v>488.22399999999999</v>
      </c>
      <c r="H292" s="38">
        <v>334.96427999999997</v>
      </c>
      <c r="I292" s="39">
        <f t="shared" si="13"/>
        <v>823.18827999999996</v>
      </c>
      <c r="J292" s="39">
        <f t="shared" si="12"/>
        <v>4.9530000000000003</v>
      </c>
      <c r="K292" s="39">
        <f t="shared" si="14"/>
        <v>818.23527999999999</v>
      </c>
      <c r="L292" s="40" t="s">
        <v>28</v>
      </c>
      <c r="M292" s="40" t="s">
        <v>29</v>
      </c>
      <c r="N292" s="35"/>
      <c r="O292" s="35"/>
      <c r="P292" s="40" t="s">
        <v>30</v>
      </c>
      <c r="Q292" s="40" t="s">
        <v>34</v>
      </c>
      <c r="R292" s="35"/>
      <c r="S292" s="35"/>
      <c r="T292" s="40" t="s">
        <v>30</v>
      </c>
      <c r="U292" s="40" t="s">
        <v>32</v>
      </c>
      <c r="V292" s="35"/>
      <c r="W292" s="35"/>
      <c r="X292" s="35" t="s">
        <v>30</v>
      </c>
      <c r="Y292" s="35" t="s">
        <v>33</v>
      </c>
      <c r="Z292" s="35"/>
      <c r="AA292" s="35"/>
      <c r="AB292" s="40" t="s">
        <v>30</v>
      </c>
      <c r="AC292" s="40" t="s">
        <v>34</v>
      </c>
      <c r="AD292" s="35"/>
      <c r="AE292" s="35"/>
      <c r="AF292" s="40" t="s">
        <v>35</v>
      </c>
      <c r="AG292" s="40" t="s">
        <v>29</v>
      </c>
      <c r="AH292" s="35"/>
      <c r="AI292" s="35"/>
      <c r="AJ292" s="40" t="s">
        <v>36</v>
      </c>
      <c r="AK292" s="40" t="s">
        <v>37</v>
      </c>
      <c r="AL292" s="35"/>
      <c r="AM292" s="35"/>
      <c r="AN292" s="40" t="s">
        <v>38</v>
      </c>
      <c r="AO292" s="40" t="s">
        <v>39</v>
      </c>
      <c r="AP292" s="35"/>
      <c r="AQ292" s="35"/>
      <c r="AR292" s="40" t="s">
        <v>40</v>
      </c>
      <c r="AS292" s="40" t="s">
        <v>41</v>
      </c>
      <c r="AT292" s="35"/>
      <c r="AU292" s="35"/>
      <c r="AV292" s="35"/>
      <c r="AW292" s="35"/>
      <c r="AX292" s="35"/>
      <c r="AY292" s="35"/>
      <c r="AZ292" s="40" t="s">
        <v>42</v>
      </c>
      <c r="BA292" s="40" t="s">
        <v>39</v>
      </c>
      <c r="BB292" s="35"/>
      <c r="BC292" s="35"/>
      <c r="BD292" s="40" t="s">
        <v>42</v>
      </c>
      <c r="BE292" s="40" t="s">
        <v>33</v>
      </c>
      <c r="BF292" s="35"/>
      <c r="BG292" s="35"/>
      <c r="BH292" s="40" t="s">
        <v>42</v>
      </c>
      <c r="BI292" s="40" t="s">
        <v>39</v>
      </c>
      <c r="BJ292" s="35"/>
      <c r="BK292" s="41"/>
      <c r="BL292" s="40" t="s">
        <v>43</v>
      </c>
      <c r="BM292" s="40" t="s">
        <v>44</v>
      </c>
      <c r="BN292" s="35"/>
      <c r="BO292" s="35"/>
      <c r="BP292" s="40" t="s">
        <v>45</v>
      </c>
      <c r="BQ292" s="40" t="s">
        <v>44</v>
      </c>
      <c r="BR292" s="35"/>
      <c r="BS292" s="35"/>
      <c r="BT292" s="40" t="s">
        <v>46</v>
      </c>
      <c r="BU292" s="40" t="s">
        <v>47</v>
      </c>
      <c r="BV292" s="35"/>
      <c r="BW292" s="35"/>
      <c r="BX292" s="40" t="s">
        <v>46</v>
      </c>
      <c r="BY292" s="40" t="s">
        <v>41</v>
      </c>
      <c r="BZ292" s="35"/>
      <c r="CA292" s="35"/>
      <c r="CB292" s="40" t="s">
        <v>46</v>
      </c>
      <c r="CC292" s="40" t="s">
        <v>48</v>
      </c>
      <c r="CD292" s="35"/>
      <c r="CE292" s="35"/>
      <c r="CF292" s="40" t="s">
        <v>46</v>
      </c>
      <c r="CG292" s="40" t="s">
        <v>48</v>
      </c>
      <c r="CH292" s="35"/>
      <c r="CI292" s="35"/>
      <c r="CJ292" s="40" t="s">
        <v>46</v>
      </c>
      <c r="CK292" s="40" t="s">
        <v>39</v>
      </c>
      <c r="CL292" s="35"/>
      <c r="CM292" s="35"/>
      <c r="CN292" s="40" t="s">
        <v>49</v>
      </c>
      <c r="CO292" s="40" t="s">
        <v>39</v>
      </c>
      <c r="CP292" s="35"/>
      <c r="CQ292" s="35"/>
      <c r="CR292" s="40" t="s">
        <v>50</v>
      </c>
      <c r="CS292" s="40" t="s">
        <v>51</v>
      </c>
      <c r="CT292" s="35">
        <v>1.4999999999999999E-2</v>
      </c>
      <c r="CU292" s="35">
        <v>2.5470000000000002</v>
      </c>
      <c r="CV292" s="40" t="s">
        <v>50</v>
      </c>
      <c r="CW292" s="40" t="s">
        <v>39</v>
      </c>
      <c r="CX292" s="35">
        <v>4</v>
      </c>
      <c r="CY292" s="35">
        <v>2.4060000000000001</v>
      </c>
      <c r="CZ292" s="40" t="s">
        <v>50</v>
      </c>
      <c r="DA292" s="40" t="s">
        <v>39</v>
      </c>
      <c r="DB292" s="35"/>
      <c r="DC292" s="35"/>
      <c r="DD292" s="40" t="s">
        <v>59</v>
      </c>
      <c r="DE292" s="40" t="s">
        <v>60</v>
      </c>
      <c r="DF292" s="35"/>
      <c r="DG292" s="35"/>
      <c r="DH292" s="40" t="s">
        <v>52</v>
      </c>
      <c r="DI292" s="40" t="s">
        <v>53</v>
      </c>
      <c r="DJ292" s="35"/>
      <c r="DK292" s="35"/>
      <c r="DL292" s="40" t="s">
        <v>31</v>
      </c>
      <c r="DM292" s="41"/>
    </row>
    <row r="293" spans="1:117" s="12" customFormat="1" ht="15.75" customHeight="1" x14ac:dyDescent="0.25">
      <c r="A293" s="6">
        <v>292</v>
      </c>
      <c r="B293" s="6">
        <v>2</v>
      </c>
      <c r="C293" s="9" t="s">
        <v>461</v>
      </c>
      <c r="D293" s="8" t="s">
        <v>373</v>
      </c>
      <c r="E293" s="6">
        <v>74.061999999999998</v>
      </c>
      <c r="F293" s="6">
        <v>6.1319999999999997</v>
      </c>
      <c r="G293" s="6">
        <v>64.63</v>
      </c>
      <c r="H293" s="10">
        <v>51.626519999999999</v>
      </c>
      <c r="I293" s="3">
        <f t="shared" si="13"/>
        <v>116.25651999999999</v>
      </c>
      <c r="J293" s="3">
        <f t="shared" si="12"/>
        <v>0</v>
      </c>
      <c r="K293" s="3">
        <f t="shared" si="14"/>
        <v>116.25651999999999</v>
      </c>
      <c r="L293" s="1" t="s">
        <v>28</v>
      </c>
      <c r="M293" s="1" t="s">
        <v>29</v>
      </c>
      <c r="N293" s="6"/>
      <c r="O293" s="6"/>
      <c r="P293" s="1" t="s">
        <v>30</v>
      </c>
      <c r="Q293" s="1" t="s">
        <v>34</v>
      </c>
      <c r="R293" s="6"/>
      <c r="S293" s="6"/>
      <c r="T293" s="1" t="s">
        <v>30</v>
      </c>
      <c r="U293" s="1" t="s">
        <v>32</v>
      </c>
      <c r="V293" s="6"/>
      <c r="W293" s="6"/>
      <c r="X293" s="6" t="s">
        <v>30</v>
      </c>
      <c r="Y293" s="6" t="s">
        <v>33</v>
      </c>
      <c r="Z293" s="6"/>
      <c r="AA293" s="6"/>
      <c r="AB293" s="1" t="s">
        <v>30</v>
      </c>
      <c r="AC293" s="1" t="s">
        <v>34</v>
      </c>
      <c r="AD293" s="6"/>
      <c r="AE293" s="6"/>
      <c r="AF293" s="1" t="s">
        <v>35</v>
      </c>
      <c r="AG293" s="1" t="s">
        <v>29</v>
      </c>
      <c r="AH293" s="6"/>
      <c r="AI293" s="6"/>
      <c r="AJ293" s="1" t="s">
        <v>36</v>
      </c>
      <c r="AK293" s="1" t="s">
        <v>37</v>
      </c>
      <c r="AL293" s="6"/>
      <c r="AM293" s="6"/>
      <c r="AN293" s="1" t="s">
        <v>38</v>
      </c>
      <c r="AO293" s="1" t="s">
        <v>39</v>
      </c>
      <c r="AP293" s="6"/>
      <c r="AQ293" s="6"/>
      <c r="AR293" s="1" t="s">
        <v>40</v>
      </c>
      <c r="AS293" s="1" t="s">
        <v>41</v>
      </c>
      <c r="AT293" s="6"/>
      <c r="AU293" s="6"/>
      <c r="AV293" s="6"/>
      <c r="AW293" s="6"/>
      <c r="AX293" s="6"/>
      <c r="AY293" s="6"/>
      <c r="AZ293" s="1" t="s">
        <v>42</v>
      </c>
      <c r="BA293" s="1" t="s">
        <v>39</v>
      </c>
      <c r="BB293" s="6"/>
      <c r="BC293" s="6"/>
      <c r="BD293" s="1" t="s">
        <v>42</v>
      </c>
      <c r="BE293" s="1" t="s">
        <v>33</v>
      </c>
      <c r="BF293" s="6"/>
      <c r="BG293" s="6"/>
      <c r="BH293" s="1" t="s">
        <v>42</v>
      </c>
      <c r="BI293" s="1" t="s">
        <v>39</v>
      </c>
      <c r="BJ293" s="6"/>
      <c r="BK293" s="11"/>
      <c r="BL293" s="1" t="s">
        <v>43</v>
      </c>
      <c r="BM293" s="1" t="s">
        <v>44</v>
      </c>
      <c r="BN293" s="6"/>
      <c r="BO293" s="6"/>
      <c r="BP293" s="1" t="s">
        <v>45</v>
      </c>
      <c r="BQ293" s="1" t="s">
        <v>44</v>
      </c>
      <c r="BR293" s="6"/>
      <c r="BS293" s="6"/>
      <c r="BT293" s="1" t="s">
        <v>46</v>
      </c>
      <c r="BU293" s="1" t="s">
        <v>47</v>
      </c>
      <c r="BV293" s="6"/>
      <c r="BW293" s="6"/>
      <c r="BX293" s="1" t="s">
        <v>46</v>
      </c>
      <c r="BY293" s="1" t="s">
        <v>41</v>
      </c>
      <c r="BZ293" s="6"/>
      <c r="CA293" s="6"/>
      <c r="CB293" s="1" t="s">
        <v>46</v>
      </c>
      <c r="CC293" s="1" t="s">
        <v>48</v>
      </c>
      <c r="CD293" s="6"/>
      <c r="CE293" s="6"/>
      <c r="CF293" s="1" t="s">
        <v>46</v>
      </c>
      <c r="CG293" s="1" t="s">
        <v>48</v>
      </c>
      <c r="CH293" s="6"/>
      <c r="CI293" s="6"/>
      <c r="CJ293" s="1" t="s">
        <v>46</v>
      </c>
      <c r="CK293" s="1" t="s">
        <v>39</v>
      </c>
      <c r="CL293" s="6"/>
      <c r="CM293" s="6"/>
      <c r="CN293" s="1" t="s">
        <v>49</v>
      </c>
      <c r="CO293" s="1" t="s">
        <v>39</v>
      </c>
      <c r="CP293" s="6"/>
      <c r="CQ293" s="6"/>
      <c r="CR293" s="1" t="s">
        <v>50</v>
      </c>
      <c r="CS293" s="1" t="s">
        <v>51</v>
      </c>
      <c r="CT293" s="6"/>
      <c r="CU293" s="6"/>
      <c r="CV293" s="1" t="s">
        <v>50</v>
      </c>
      <c r="CW293" s="1" t="s">
        <v>39</v>
      </c>
      <c r="CX293" s="6"/>
      <c r="CY293" s="6"/>
      <c r="CZ293" s="1" t="s">
        <v>50</v>
      </c>
      <c r="DA293" s="1" t="s">
        <v>39</v>
      </c>
      <c r="DB293" s="6"/>
      <c r="DC293" s="6"/>
      <c r="DD293" s="1" t="s">
        <v>59</v>
      </c>
      <c r="DE293" s="1" t="s">
        <v>60</v>
      </c>
      <c r="DF293" s="6"/>
      <c r="DG293" s="6"/>
      <c r="DH293" s="1" t="s">
        <v>52</v>
      </c>
      <c r="DI293" s="1" t="s">
        <v>53</v>
      </c>
      <c r="DJ293" s="6"/>
      <c r="DK293" s="6"/>
      <c r="DL293" s="1" t="s">
        <v>31</v>
      </c>
      <c r="DM293" s="11"/>
    </row>
    <row r="294" spans="1:117" s="12" customFormat="1" ht="15.75" customHeight="1" x14ac:dyDescent="0.25">
      <c r="A294" s="6">
        <v>293</v>
      </c>
      <c r="B294" s="6">
        <v>2</v>
      </c>
      <c r="C294" s="9" t="s">
        <v>267</v>
      </c>
      <c r="D294" s="8" t="s">
        <v>373</v>
      </c>
      <c r="E294" s="6">
        <v>136.52099999999999</v>
      </c>
      <c r="F294" s="6">
        <v>27.353000000000002</v>
      </c>
      <c r="G294" s="6">
        <v>-105.126</v>
      </c>
      <c r="H294" s="10">
        <v>55.803239999999903</v>
      </c>
      <c r="I294" s="3">
        <f t="shared" si="13"/>
        <v>-49.322760000000102</v>
      </c>
      <c r="J294" s="3">
        <f t="shared" si="12"/>
        <v>0</v>
      </c>
      <c r="K294" s="3">
        <f t="shared" si="14"/>
        <v>-49.322760000000102</v>
      </c>
      <c r="L294" s="1" t="s">
        <v>28</v>
      </c>
      <c r="M294" s="1" t="s">
        <v>29</v>
      </c>
      <c r="N294" s="6"/>
      <c r="O294" s="6"/>
      <c r="P294" s="1" t="s">
        <v>30</v>
      </c>
      <c r="Q294" s="1" t="s">
        <v>34</v>
      </c>
      <c r="R294" s="6"/>
      <c r="S294" s="6"/>
      <c r="T294" s="1" t="s">
        <v>30</v>
      </c>
      <c r="U294" s="1" t="s">
        <v>32</v>
      </c>
      <c r="V294" s="6"/>
      <c r="W294" s="6"/>
      <c r="X294" s="6" t="s">
        <v>30</v>
      </c>
      <c r="Y294" s="6" t="s">
        <v>33</v>
      </c>
      <c r="Z294" s="6"/>
      <c r="AA294" s="6"/>
      <c r="AB294" s="1" t="s">
        <v>30</v>
      </c>
      <c r="AC294" s="1" t="s">
        <v>34</v>
      </c>
      <c r="AD294" s="6"/>
      <c r="AE294" s="6"/>
      <c r="AF294" s="1" t="s">
        <v>35</v>
      </c>
      <c r="AG294" s="1" t="s">
        <v>29</v>
      </c>
      <c r="AH294" s="6"/>
      <c r="AI294" s="6"/>
      <c r="AJ294" s="1" t="s">
        <v>36</v>
      </c>
      <c r="AK294" s="1" t="s">
        <v>37</v>
      </c>
      <c r="AL294" s="6"/>
      <c r="AM294" s="6"/>
      <c r="AN294" s="1" t="s">
        <v>38</v>
      </c>
      <c r="AO294" s="1" t="s">
        <v>39</v>
      </c>
      <c r="AP294" s="6"/>
      <c r="AQ294" s="6"/>
      <c r="AR294" s="1" t="s">
        <v>40</v>
      </c>
      <c r="AS294" s="1" t="s">
        <v>41</v>
      </c>
      <c r="AT294" s="6"/>
      <c r="AU294" s="6"/>
      <c r="AV294" s="6"/>
      <c r="AW294" s="6"/>
      <c r="AX294" s="6"/>
      <c r="AY294" s="6"/>
      <c r="AZ294" s="1" t="s">
        <v>42</v>
      </c>
      <c r="BA294" s="1" t="s">
        <v>39</v>
      </c>
      <c r="BB294" s="6"/>
      <c r="BC294" s="6"/>
      <c r="BD294" s="1" t="s">
        <v>42</v>
      </c>
      <c r="BE294" s="1" t="s">
        <v>33</v>
      </c>
      <c r="BF294" s="6"/>
      <c r="BG294" s="6"/>
      <c r="BH294" s="1" t="s">
        <v>42</v>
      </c>
      <c r="BI294" s="1" t="s">
        <v>39</v>
      </c>
      <c r="BJ294" s="6"/>
      <c r="BK294" s="11"/>
      <c r="BL294" s="1" t="s">
        <v>43</v>
      </c>
      <c r="BM294" s="1" t="s">
        <v>44</v>
      </c>
      <c r="BN294" s="6"/>
      <c r="BO294" s="6"/>
      <c r="BP294" s="1" t="s">
        <v>45</v>
      </c>
      <c r="BQ294" s="1" t="s">
        <v>44</v>
      </c>
      <c r="BR294" s="6"/>
      <c r="BS294" s="6"/>
      <c r="BT294" s="1" t="s">
        <v>46</v>
      </c>
      <c r="BU294" s="1" t="s">
        <v>47</v>
      </c>
      <c r="BV294" s="6"/>
      <c r="BW294" s="6"/>
      <c r="BX294" s="1" t="s">
        <v>46</v>
      </c>
      <c r="BY294" s="1" t="s">
        <v>41</v>
      </c>
      <c r="BZ294" s="6"/>
      <c r="CA294" s="6"/>
      <c r="CB294" s="1" t="s">
        <v>46</v>
      </c>
      <c r="CC294" s="1" t="s">
        <v>48</v>
      </c>
      <c r="CD294" s="6"/>
      <c r="CE294" s="6"/>
      <c r="CF294" s="1" t="s">
        <v>46</v>
      </c>
      <c r="CG294" s="1" t="s">
        <v>48</v>
      </c>
      <c r="CH294" s="6"/>
      <c r="CI294" s="6"/>
      <c r="CJ294" s="1" t="s">
        <v>46</v>
      </c>
      <c r="CK294" s="1" t="s">
        <v>39</v>
      </c>
      <c r="CL294" s="6"/>
      <c r="CM294" s="6"/>
      <c r="CN294" s="1" t="s">
        <v>49</v>
      </c>
      <c r="CO294" s="1" t="s">
        <v>39</v>
      </c>
      <c r="CP294" s="6"/>
      <c r="CQ294" s="6"/>
      <c r="CR294" s="1" t="s">
        <v>50</v>
      </c>
      <c r="CS294" s="1" t="s">
        <v>51</v>
      </c>
      <c r="CT294" s="6"/>
      <c r="CU294" s="6"/>
      <c r="CV294" s="1" t="s">
        <v>50</v>
      </c>
      <c r="CW294" s="1" t="s">
        <v>39</v>
      </c>
      <c r="CX294" s="6"/>
      <c r="CY294" s="6"/>
      <c r="CZ294" s="1" t="s">
        <v>50</v>
      </c>
      <c r="DA294" s="1" t="s">
        <v>39</v>
      </c>
      <c r="DB294" s="6"/>
      <c r="DC294" s="6"/>
      <c r="DD294" s="1" t="s">
        <v>59</v>
      </c>
      <c r="DE294" s="1" t="s">
        <v>60</v>
      </c>
      <c r="DF294" s="6"/>
      <c r="DG294" s="6"/>
      <c r="DH294" s="1" t="s">
        <v>52</v>
      </c>
      <c r="DI294" s="1" t="s">
        <v>53</v>
      </c>
      <c r="DJ294" s="6"/>
      <c r="DK294" s="6"/>
      <c r="DL294" s="1" t="s">
        <v>31</v>
      </c>
      <c r="DM294" s="11"/>
    </row>
    <row r="295" spans="1:117" s="12" customFormat="1" ht="15.75" customHeight="1" x14ac:dyDescent="0.25">
      <c r="A295" s="6">
        <v>294</v>
      </c>
      <c r="B295" s="6">
        <v>2</v>
      </c>
      <c r="C295" s="9" t="s">
        <v>462</v>
      </c>
      <c r="D295" s="8" t="s">
        <v>373</v>
      </c>
      <c r="E295" s="6">
        <v>87.331000000000003</v>
      </c>
      <c r="F295" s="6">
        <v>59.863999999999997</v>
      </c>
      <c r="G295" s="6">
        <v>26.739000000000001</v>
      </c>
      <c r="H295" s="10">
        <v>53.260680000000001</v>
      </c>
      <c r="I295" s="3">
        <f t="shared" si="13"/>
        <v>79.999679999999998</v>
      </c>
      <c r="J295" s="3">
        <f t="shared" si="12"/>
        <v>0</v>
      </c>
      <c r="K295" s="3">
        <f t="shared" si="14"/>
        <v>79.999679999999998</v>
      </c>
      <c r="L295" s="1" t="s">
        <v>28</v>
      </c>
      <c r="M295" s="1" t="s">
        <v>29</v>
      </c>
      <c r="N295" s="6"/>
      <c r="O295" s="6"/>
      <c r="P295" s="1" t="s">
        <v>30</v>
      </c>
      <c r="Q295" s="1" t="s">
        <v>34</v>
      </c>
      <c r="R295" s="6"/>
      <c r="S295" s="6"/>
      <c r="T295" s="1" t="s">
        <v>30</v>
      </c>
      <c r="U295" s="1" t="s">
        <v>32</v>
      </c>
      <c r="V295" s="6"/>
      <c r="W295" s="6"/>
      <c r="X295" s="6" t="s">
        <v>30</v>
      </c>
      <c r="Y295" s="6" t="s">
        <v>33</v>
      </c>
      <c r="Z295" s="6"/>
      <c r="AA295" s="6"/>
      <c r="AB295" s="1" t="s">
        <v>30</v>
      </c>
      <c r="AC295" s="1" t="s">
        <v>34</v>
      </c>
      <c r="AD295" s="6"/>
      <c r="AE295" s="6"/>
      <c r="AF295" s="1" t="s">
        <v>35</v>
      </c>
      <c r="AG295" s="1" t="s">
        <v>29</v>
      </c>
      <c r="AH295" s="6"/>
      <c r="AI295" s="6"/>
      <c r="AJ295" s="1" t="s">
        <v>36</v>
      </c>
      <c r="AK295" s="1" t="s">
        <v>37</v>
      </c>
      <c r="AL295" s="6"/>
      <c r="AM295" s="6"/>
      <c r="AN295" s="1" t="s">
        <v>38</v>
      </c>
      <c r="AO295" s="1" t="s">
        <v>39</v>
      </c>
      <c r="AP295" s="6"/>
      <c r="AQ295" s="6"/>
      <c r="AR295" s="1" t="s">
        <v>40</v>
      </c>
      <c r="AS295" s="1" t="s">
        <v>41</v>
      </c>
      <c r="AT295" s="6"/>
      <c r="AU295" s="6"/>
      <c r="AV295" s="6"/>
      <c r="AW295" s="6"/>
      <c r="AX295" s="6"/>
      <c r="AY295" s="6"/>
      <c r="AZ295" s="1" t="s">
        <v>42</v>
      </c>
      <c r="BA295" s="1" t="s">
        <v>39</v>
      </c>
      <c r="BB295" s="6"/>
      <c r="BC295" s="6"/>
      <c r="BD295" s="1" t="s">
        <v>42</v>
      </c>
      <c r="BE295" s="1" t="s">
        <v>33</v>
      </c>
      <c r="BF295" s="6"/>
      <c r="BG295" s="6"/>
      <c r="BH295" s="1" t="s">
        <v>42</v>
      </c>
      <c r="BI295" s="1" t="s">
        <v>39</v>
      </c>
      <c r="BJ295" s="6"/>
      <c r="BK295" s="11"/>
      <c r="BL295" s="1" t="s">
        <v>43</v>
      </c>
      <c r="BM295" s="1" t="s">
        <v>44</v>
      </c>
      <c r="BN295" s="6"/>
      <c r="BO295" s="6"/>
      <c r="BP295" s="1" t="s">
        <v>45</v>
      </c>
      <c r="BQ295" s="1" t="s">
        <v>44</v>
      </c>
      <c r="BR295" s="6"/>
      <c r="BS295" s="6"/>
      <c r="BT295" s="1" t="s">
        <v>46</v>
      </c>
      <c r="BU295" s="1" t="s">
        <v>47</v>
      </c>
      <c r="BV295" s="6"/>
      <c r="BW295" s="6"/>
      <c r="BX295" s="1" t="s">
        <v>46</v>
      </c>
      <c r="BY295" s="1" t="s">
        <v>41</v>
      </c>
      <c r="BZ295" s="6"/>
      <c r="CA295" s="6"/>
      <c r="CB295" s="1" t="s">
        <v>46</v>
      </c>
      <c r="CC295" s="1" t="s">
        <v>48</v>
      </c>
      <c r="CD295" s="6"/>
      <c r="CE295" s="6"/>
      <c r="CF295" s="1" t="s">
        <v>46</v>
      </c>
      <c r="CG295" s="1" t="s">
        <v>48</v>
      </c>
      <c r="CH295" s="6"/>
      <c r="CI295" s="6"/>
      <c r="CJ295" s="1" t="s">
        <v>46</v>
      </c>
      <c r="CK295" s="1" t="s">
        <v>39</v>
      </c>
      <c r="CL295" s="6"/>
      <c r="CM295" s="6"/>
      <c r="CN295" s="1" t="s">
        <v>49</v>
      </c>
      <c r="CO295" s="1" t="s">
        <v>39</v>
      </c>
      <c r="CP295" s="6"/>
      <c r="CQ295" s="6"/>
      <c r="CR295" s="1" t="s">
        <v>50</v>
      </c>
      <c r="CS295" s="1" t="s">
        <v>51</v>
      </c>
      <c r="CT295" s="6"/>
      <c r="CU295" s="6"/>
      <c r="CV295" s="1" t="s">
        <v>50</v>
      </c>
      <c r="CW295" s="1" t="s">
        <v>39</v>
      </c>
      <c r="CX295" s="6"/>
      <c r="CY295" s="6"/>
      <c r="CZ295" s="1" t="s">
        <v>50</v>
      </c>
      <c r="DA295" s="1" t="s">
        <v>39</v>
      </c>
      <c r="DB295" s="6"/>
      <c r="DC295" s="6"/>
      <c r="DD295" s="1" t="s">
        <v>59</v>
      </c>
      <c r="DE295" s="1" t="s">
        <v>60</v>
      </c>
      <c r="DF295" s="6"/>
      <c r="DG295" s="6"/>
      <c r="DH295" s="1" t="s">
        <v>52</v>
      </c>
      <c r="DI295" s="1" t="s">
        <v>53</v>
      </c>
      <c r="DJ295" s="6"/>
      <c r="DK295" s="6"/>
      <c r="DL295" s="1" t="s">
        <v>31</v>
      </c>
      <c r="DM295" s="11"/>
    </row>
    <row r="296" spans="1:117" s="12" customFormat="1" ht="15.75" customHeight="1" x14ac:dyDescent="0.25">
      <c r="A296" s="6">
        <v>295</v>
      </c>
      <c r="B296" s="6">
        <v>2</v>
      </c>
      <c r="C296" s="9" t="s">
        <v>463</v>
      </c>
      <c r="D296" s="8" t="s">
        <v>373</v>
      </c>
      <c r="E296" s="6">
        <v>54.524000000000001</v>
      </c>
      <c r="F296" s="6">
        <v>14.712999999999999</v>
      </c>
      <c r="G296" s="6">
        <v>-125.473</v>
      </c>
      <c r="H296" s="10">
        <v>32.948639999999997</v>
      </c>
      <c r="I296" s="3">
        <f t="shared" si="13"/>
        <v>-92.524360000000001</v>
      </c>
      <c r="J296" s="3">
        <f t="shared" si="12"/>
        <v>0</v>
      </c>
      <c r="K296" s="3">
        <f t="shared" si="14"/>
        <v>-92.524360000000001</v>
      </c>
      <c r="L296" s="1" t="s">
        <v>28</v>
      </c>
      <c r="M296" s="1" t="s">
        <v>29</v>
      </c>
      <c r="N296" s="6"/>
      <c r="O296" s="6"/>
      <c r="P296" s="1" t="s">
        <v>30</v>
      </c>
      <c r="Q296" s="1" t="s">
        <v>34</v>
      </c>
      <c r="R296" s="6"/>
      <c r="S296" s="6"/>
      <c r="T296" s="1" t="s">
        <v>30</v>
      </c>
      <c r="U296" s="1" t="s">
        <v>32</v>
      </c>
      <c r="V296" s="6"/>
      <c r="W296" s="6"/>
      <c r="X296" s="6" t="s">
        <v>30</v>
      </c>
      <c r="Y296" s="6" t="s">
        <v>33</v>
      </c>
      <c r="Z296" s="6"/>
      <c r="AA296" s="6"/>
      <c r="AB296" s="1" t="s">
        <v>30</v>
      </c>
      <c r="AC296" s="1" t="s">
        <v>34</v>
      </c>
      <c r="AD296" s="6"/>
      <c r="AE296" s="6"/>
      <c r="AF296" s="1" t="s">
        <v>35</v>
      </c>
      <c r="AG296" s="1" t="s">
        <v>29</v>
      </c>
      <c r="AH296" s="6"/>
      <c r="AI296" s="6"/>
      <c r="AJ296" s="1" t="s">
        <v>36</v>
      </c>
      <c r="AK296" s="1" t="s">
        <v>37</v>
      </c>
      <c r="AL296" s="6"/>
      <c r="AM296" s="6"/>
      <c r="AN296" s="1" t="s">
        <v>38</v>
      </c>
      <c r="AO296" s="1" t="s">
        <v>39</v>
      </c>
      <c r="AP296" s="6"/>
      <c r="AQ296" s="6"/>
      <c r="AR296" s="1" t="s">
        <v>40</v>
      </c>
      <c r="AS296" s="1" t="s">
        <v>41</v>
      </c>
      <c r="AT296" s="6"/>
      <c r="AU296" s="6"/>
      <c r="AV296" s="6"/>
      <c r="AW296" s="6"/>
      <c r="AX296" s="6"/>
      <c r="AY296" s="6"/>
      <c r="AZ296" s="1" t="s">
        <v>42</v>
      </c>
      <c r="BA296" s="1" t="s">
        <v>39</v>
      </c>
      <c r="BB296" s="6"/>
      <c r="BC296" s="6"/>
      <c r="BD296" s="1" t="s">
        <v>42</v>
      </c>
      <c r="BE296" s="1" t="s">
        <v>33</v>
      </c>
      <c r="BF296" s="6"/>
      <c r="BG296" s="6"/>
      <c r="BH296" s="1" t="s">
        <v>42</v>
      </c>
      <c r="BI296" s="1" t="s">
        <v>39</v>
      </c>
      <c r="BJ296" s="6"/>
      <c r="BK296" s="11"/>
      <c r="BL296" s="1" t="s">
        <v>43</v>
      </c>
      <c r="BM296" s="1" t="s">
        <v>44</v>
      </c>
      <c r="BN296" s="6"/>
      <c r="BO296" s="6"/>
      <c r="BP296" s="1" t="s">
        <v>45</v>
      </c>
      <c r="BQ296" s="1" t="s">
        <v>44</v>
      </c>
      <c r="BR296" s="6"/>
      <c r="BS296" s="6"/>
      <c r="BT296" s="1" t="s">
        <v>46</v>
      </c>
      <c r="BU296" s="1" t="s">
        <v>47</v>
      </c>
      <c r="BV296" s="6"/>
      <c r="BW296" s="6"/>
      <c r="BX296" s="1" t="s">
        <v>46</v>
      </c>
      <c r="BY296" s="1" t="s">
        <v>41</v>
      </c>
      <c r="BZ296" s="6"/>
      <c r="CA296" s="6"/>
      <c r="CB296" s="1" t="s">
        <v>46</v>
      </c>
      <c r="CC296" s="1" t="s">
        <v>48</v>
      </c>
      <c r="CD296" s="6"/>
      <c r="CE296" s="6"/>
      <c r="CF296" s="1" t="s">
        <v>46</v>
      </c>
      <c r="CG296" s="1" t="s">
        <v>48</v>
      </c>
      <c r="CH296" s="6"/>
      <c r="CI296" s="6"/>
      <c r="CJ296" s="1" t="s">
        <v>46</v>
      </c>
      <c r="CK296" s="1" t="s">
        <v>39</v>
      </c>
      <c r="CL296" s="6"/>
      <c r="CM296" s="6"/>
      <c r="CN296" s="1" t="s">
        <v>49</v>
      </c>
      <c r="CO296" s="1" t="s">
        <v>39</v>
      </c>
      <c r="CP296" s="6"/>
      <c r="CQ296" s="6"/>
      <c r="CR296" s="1" t="s">
        <v>50</v>
      </c>
      <c r="CS296" s="1" t="s">
        <v>51</v>
      </c>
      <c r="CT296" s="6"/>
      <c r="CU296" s="6"/>
      <c r="CV296" s="1" t="s">
        <v>50</v>
      </c>
      <c r="CW296" s="1" t="s">
        <v>39</v>
      </c>
      <c r="CX296" s="6"/>
      <c r="CY296" s="6"/>
      <c r="CZ296" s="1" t="s">
        <v>50</v>
      </c>
      <c r="DA296" s="1" t="s">
        <v>39</v>
      </c>
      <c r="DB296" s="6"/>
      <c r="DC296" s="6"/>
      <c r="DD296" s="1" t="s">
        <v>59</v>
      </c>
      <c r="DE296" s="1" t="s">
        <v>60</v>
      </c>
      <c r="DF296" s="6"/>
      <c r="DG296" s="6"/>
      <c r="DH296" s="1" t="s">
        <v>52</v>
      </c>
      <c r="DI296" s="1" t="s">
        <v>53</v>
      </c>
      <c r="DJ296" s="6"/>
      <c r="DK296" s="6"/>
      <c r="DL296" s="1" t="s">
        <v>31</v>
      </c>
      <c r="DM296" s="11"/>
    </row>
    <row r="297" spans="1:117" s="42" customFormat="1" ht="15.75" customHeight="1" x14ac:dyDescent="0.25">
      <c r="A297" s="35">
        <v>296</v>
      </c>
      <c r="B297" s="35">
        <v>2</v>
      </c>
      <c r="C297" s="36" t="s">
        <v>268</v>
      </c>
      <c r="D297" s="37" t="s">
        <v>373</v>
      </c>
      <c r="E297" s="35">
        <v>300.77100000000002</v>
      </c>
      <c r="F297" s="35">
        <v>52.845999999999997</v>
      </c>
      <c r="G297" s="35">
        <v>241.952</v>
      </c>
      <c r="H297" s="38">
        <v>88.447199999999995</v>
      </c>
      <c r="I297" s="39">
        <f t="shared" si="13"/>
        <v>330.39920000000001</v>
      </c>
      <c r="J297" s="39">
        <f t="shared" si="12"/>
        <v>1.843</v>
      </c>
      <c r="K297" s="39">
        <f t="shared" si="14"/>
        <v>328.55619999999999</v>
      </c>
      <c r="L297" s="40" t="s">
        <v>28</v>
      </c>
      <c r="M297" s="40" t="s">
        <v>29</v>
      </c>
      <c r="N297" s="35"/>
      <c r="O297" s="35"/>
      <c r="P297" s="40" t="s">
        <v>30</v>
      </c>
      <c r="Q297" s="40" t="s">
        <v>34</v>
      </c>
      <c r="R297" s="35"/>
      <c r="S297" s="35"/>
      <c r="T297" s="40" t="s">
        <v>30</v>
      </c>
      <c r="U297" s="40" t="s">
        <v>32</v>
      </c>
      <c r="V297" s="35"/>
      <c r="W297" s="35"/>
      <c r="X297" s="35" t="s">
        <v>30</v>
      </c>
      <c r="Y297" s="35" t="s">
        <v>33</v>
      </c>
      <c r="Z297" s="35"/>
      <c r="AA297" s="35"/>
      <c r="AB297" s="40" t="s">
        <v>30</v>
      </c>
      <c r="AC297" s="40" t="s">
        <v>34</v>
      </c>
      <c r="AD297" s="35"/>
      <c r="AE297" s="35"/>
      <c r="AF297" s="40" t="s">
        <v>35</v>
      </c>
      <c r="AG297" s="40" t="s">
        <v>29</v>
      </c>
      <c r="AH297" s="35"/>
      <c r="AI297" s="35"/>
      <c r="AJ297" s="40" t="s">
        <v>36</v>
      </c>
      <c r="AK297" s="40" t="s">
        <v>37</v>
      </c>
      <c r="AL297" s="35"/>
      <c r="AM297" s="35"/>
      <c r="AN297" s="40" t="s">
        <v>38</v>
      </c>
      <c r="AO297" s="40" t="s">
        <v>39</v>
      </c>
      <c r="AP297" s="35"/>
      <c r="AQ297" s="35"/>
      <c r="AR297" s="40" t="s">
        <v>40</v>
      </c>
      <c r="AS297" s="40" t="s">
        <v>41</v>
      </c>
      <c r="AT297" s="35"/>
      <c r="AU297" s="35"/>
      <c r="AV297" s="35"/>
      <c r="AW297" s="35"/>
      <c r="AX297" s="35"/>
      <c r="AY297" s="35"/>
      <c r="AZ297" s="40" t="s">
        <v>42</v>
      </c>
      <c r="BA297" s="40" t="s">
        <v>39</v>
      </c>
      <c r="BB297" s="35"/>
      <c r="BC297" s="35"/>
      <c r="BD297" s="40" t="s">
        <v>42</v>
      </c>
      <c r="BE297" s="40" t="s">
        <v>33</v>
      </c>
      <c r="BF297" s="35"/>
      <c r="BG297" s="35"/>
      <c r="BH297" s="40" t="s">
        <v>42</v>
      </c>
      <c r="BI297" s="40" t="s">
        <v>39</v>
      </c>
      <c r="BJ297" s="35"/>
      <c r="BK297" s="41"/>
      <c r="BL297" s="40" t="s">
        <v>43</v>
      </c>
      <c r="BM297" s="40" t="s">
        <v>44</v>
      </c>
      <c r="BN297" s="35"/>
      <c r="BO297" s="35"/>
      <c r="BP297" s="40" t="s">
        <v>45</v>
      </c>
      <c r="BQ297" s="40" t="s">
        <v>44</v>
      </c>
      <c r="BR297" s="35"/>
      <c r="BS297" s="35"/>
      <c r="BT297" s="40" t="s">
        <v>46</v>
      </c>
      <c r="BU297" s="40" t="s">
        <v>47</v>
      </c>
      <c r="BV297" s="35"/>
      <c r="BW297" s="35"/>
      <c r="BX297" s="40" t="s">
        <v>46</v>
      </c>
      <c r="BY297" s="40" t="s">
        <v>41</v>
      </c>
      <c r="BZ297" s="35"/>
      <c r="CA297" s="35"/>
      <c r="CB297" s="40" t="s">
        <v>46</v>
      </c>
      <c r="CC297" s="40" t="s">
        <v>48</v>
      </c>
      <c r="CD297" s="35"/>
      <c r="CE297" s="35"/>
      <c r="CF297" s="40" t="s">
        <v>46</v>
      </c>
      <c r="CG297" s="40" t="s">
        <v>48</v>
      </c>
      <c r="CH297" s="35"/>
      <c r="CI297" s="35"/>
      <c r="CJ297" s="40" t="s">
        <v>46</v>
      </c>
      <c r="CK297" s="40" t="s">
        <v>39</v>
      </c>
      <c r="CL297" s="35"/>
      <c r="CM297" s="35"/>
      <c r="CN297" s="40" t="s">
        <v>49</v>
      </c>
      <c r="CO297" s="40" t="s">
        <v>39</v>
      </c>
      <c r="CP297" s="35"/>
      <c r="CQ297" s="35"/>
      <c r="CR297" s="40" t="s">
        <v>50</v>
      </c>
      <c r="CS297" s="40" t="s">
        <v>51</v>
      </c>
      <c r="CT297" s="35"/>
      <c r="CU297" s="35"/>
      <c r="CV297" s="40" t="s">
        <v>50</v>
      </c>
      <c r="CW297" s="40" t="s">
        <v>39</v>
      </c>
      <c r="CX297" s="35">
        <v>2</v>
      </c>
      <c r="CY297" s="35">
        <v>1.843</v>
      </c>
      <c r="CZ297" s="40" t="s">
        <v>50</v>
      </c>
      <c r="DA297" s="40" t="s">
        <v>39</v>
      </c>
      <c r="DB297" s="35"/>
      <c r="DC297" s="35"/>
      <c r="DD297" s="40" t="s">
        <v>59</v>
      </c>
      <c r="DE297" s="40" t="s">
        <v>60</v>
      </c>
      <c r="DF297" s="35"/>
      <c r="DG297" s="35"/>
      <c r="DH297" s="40" t="s">
        <v>52</v>
      </c>
      <c r="DI297" s="40" t="s">
        <v>53</v>
      </c>
      <c r="DJ297" s="35"/>
      <c r="DK297" s="35"/>
      <c r="DL297" s="40" t="s">
        <v>31</v>
      </c>
      <c r="DM297" s="41"/>
    </row>
    <row r="298" spans="1:117" s="42" customFormat="1" ht="15.75" customHeight="1" x14ac:dyDescent="0.25">
      <c r="A298" s="35">
        <v>297</v>
      </c>
      <c r="B298" s="35">
        <v>2</v>
      </c>
      <c r="C298" s="36" t="s">
        <v>269</v>
      </c>
      <c r="D298" s="37" t="s">
        <v>373</v>
      </c>
      <c r="E298" s="35">
        <v>1139.6089999999999</v>
      </c>
      <c r="F298" s="35">
        <v>1679.135</v>
      </c>
      <c r="G298" s="35">
        <v>-540.1</v>
      </c>
      <c r="H298" s="38">
        <v>502.41768000000002</v>
      </c>
      <c r="I298" s="39">
        <f t="shared" si="13"/>
        <v>-37.682320000000004</v>
      </c>
      <c r="J298" s="39">
        <f t="shared" si="12"/>
        <v>2.7639999999999998</v>
      </c>
      <c r="K298" s="39">
        <f t="shared" si="14"/>
        <v>-40.446320000000007</v>
      </c>
      <c r="L298" s="40" t="s">
        <v>28</v>
      </c>
      <c r="M298" s="40" t="s">
        <v>29</v>
      </c>
      <c r="N298" s="35"/>
      <c r="O298" s="35"/>
      <c r="P298" s="40" t="s">
        <v>30</v>
      </c>
      <c r="Q298" s="40" t="s">
        <v>34</v>
      </c>
      <c r="R298" s="35"/>
      <c r="S298" s="35"/>
      <c r="T298" s="40" t="s">
        <v>30</v>
      </c>
      <c r="U298" s="40" t="s">
        <v>32</v>
      </c>
      <c r="V298" s="35"/>
      <c r="W298" s="35"/>
      <c r="X298" s="35" t="s">
        <v>30</v>
      </c>
      <c r="Y298" s="35" t="s">
        <v>33</v>
      </c>
      <c r="Z298" s="35"/>
      <c r="AA298" s="35"/>
      <c r="AB298" s="40" t="s">
        <v>30</v>
      </c>
      <c r="AC298" s="40" t="s">
        <v>34</v>
      </c>
      <c r="AD298" s="35"/>
      <c r="AE298" s="35"/>
      <c r="AF298" s="40" t="s">
        <v>35</v>
      </c>
      <c r="AG298" s="40" t="s">
        <v>29</v>
      </c>
      <c r="AH298" s="35"/>
      <c r="AI298" s="35"/>
      <c r="AJ298" s="40" t="s">
        <v>36</v>
      </c>
      <c r="AK298" s="40" t="s">
        <v>37</v>
      </c>
      <c r="AL298" s="35"/>
      <c r="AM298" s="35"/>
      <c r="AN298" s="40" t="s">
        <v>38</v>
      </c>
      <c r="AO298" s="40" t="s">
        <v>39</v>
      </c>
      <c r="AP298" s="35"/>
      <c r="AQ298" s="35"/>
      <c r="AR298" s="40" t="s">
        <v>40</v>
      </c>
      <c r="AS298" s="40" t="s">
        <v>41</v>
      </c>
      <c r="AT298" s="35"/>
      <c r="AU298" s="35"/>
      <c r="AV298" s="35"/>
      <c r="AW298" s="35"/>
      <c r="AX298" s="35"/>
      <c r="AY298" s="35"/>
      <c r="AZ298" s="40" t="s">
        <v>42</v>
      </c>
      <c r="BA298" s="40" t="s">
        <v>39</v>
      </c>
      <c r="BB298" s="35"/>
      <c r="BC298" s="35"/>
      <c r="BD298" s="40" t="s">
        <v>42</v>
      </c>
      <c r="BE298" s="40" t="s">
        <v>33</v>
      </c>
      <c r="BF298" s="35"/>
      <c r="BG298" s="35"/>
      <c r="BH298" s="40" t="s">
        <v>42</v>
      </c>
      <c r="BI298" s="40" t="s">
        <v>39</v>
      </c>
      <c r="BJ298" s="35"/>
      <c r="BK298" s="41"/>
      <c r="BL298" s="40" t="s">
        <v>43</v>
      </c>
      <c r="BM298" s="40" t="s">
        <v>44</v>
      </c>
      <c r="BN298" s="35"/>
      <c r="BO298" s="35"/>
      <c r="BP298" s="40" t="s">
        <v>45</v>
      </c>
      <c r="BQ298" s="40" t="s">
        <v>44</v>
      </c>
      <c r="BR298" s="35"/>
      <c r="BS298" s="35"/>
      <c r="BT298" s="40" t="s">
        <v>46</v>
      </c>
      <c r="BU298" s="40" t="s">
        <v>47</v>
      </c>
      <c r="BV298" s="35"/>
      <c r="BW298" s="35"/>
      <c r="BX298" s="40" t="s">
        <v>46</v>
      </c>
      <c r="BY298" s="40" t="s">
        <v>41</v>
      </c>
      <c r="BZ298" s="35"/>
      <c r="CA298" s="35"/>
      <c r="CB298" s="40" t="s">
        <v>46</v>
      </c>
      <c r="CC298" s="40" t="s">
        <v>48</v>
      </c>
      <c r="CD298" s="35"/>
      <c r="CE298" s="35"/>
      <c r="CF298" s="40" t="s">
        <v>46</v>
      </c>
      <c r="CG298" s="40" t="s">
        <v>48</v>
      </c>
      <c r="CH298" s="35"/>
      <c r="CI298" s="35"/>
      <c r="CJ298" s="40" t="s">
        <v>46</v>
      </c>
      <c r="CK298" s="40" t="s">
        <v>39</v>
      </c>
      <c r="CL298" s="35"/>
      <c r="CM298" s="35"/>
      <c r="CN298" s="40" t="s">
        <v>49</v>
      </c>
      <c r="CO298" s="40" t="s">
        <v>39</v>
      </c>
      <c r="CP298" s="35"/>
      <c r="CQ298" s="35"/>
      <c r="CR298" s="40" t="s">
        <v>50</v>
      </c>
      <c r="CS298" s="40" t="s">
        <v>51</v>
      </c>
      <c r="CT298" s="35"/>
      <c r="CU298" s="35"/>
      <c r="CV298" s="40" t="s">
        <v>50</v>
      </c>
      <c r="CW298" s="40" t="s">
        <v>39</v>
      </c>
      <c r="CX298" s="35">
        <v>3</v>
      </c>
      <c r="CY298" s="35">
        <v>2.7639999999999998</v>
      </c>
      <c r="CZ298" s="40" t="s">
        <v>50</v>
      </c>
      <c r="DA298" s="40" t="s">
        <v>39</v>
      </c>
      <c r="DB298" s="35"/>
      <c r="DC298" s="35"/>
      <c r="DD298" s="40" t="s">
        <v>59</v>
      </c>
      <c r="DE298" s="40" t="s">
        <v>60</v>
      </c>
      <c r="DF298" s="35"/>
      <c r="DG298" s="35"/>
      <c r="DH298" s="40" t="s">
        <v>52</v>
      </c>
      <c r="DI298" s="40" t="s">
        <v>53</v>
      </c>
      <c r="DJ298" s="35"/>
      <c r="DK298" s="35"/>
      <c r="DL298" s="40" t="s">
        <v>31</v>
      </c>
      <c r="DM298" s="41"/>
    </row>
    <row r="299" spans="1:117" s="12" customFormat="1" ht="15.75" customHeight="1" x14ac:dyDescent="0.25">
      <c r="A299" s="6">
        <v>298</v>
      </c>
      <c r="B299" s="6">
        <v>2</v>
      </c>
      <c r="C299" s="9" t="s">
        <v>464</v>
      </c>
      <c r="D299" s="8" t="s">
        <v>373</v>
      </c>
      <c r="E299" s="6">
        <v>155.63999999999999</v>
      </c>
      <c r="F299" s="6">
        <v>16.16</v>
      </c>
      <c r="G299" s="6">
        <v>81.563999999999993</v>
      </c>
      <c r="H299" s="10">
        <v>73.070279999999997</v>
      </c>
      <c r="I299" s="3">
        <f t="shared" si="13"/>
        <v>154.63427999999999</v>
      </c>
      <c r="J299" s="3">
        <f t="shared" si="12"/>
        <v>0</v>
      </c>
      <c r="K299" s="3">
        <f t="shared" si="14"/>
        <v>154.63427999999999</v>
      </c>
      <c r="L299" s="1" t="s">
        <v>28</v>
      </c>
      <c r="M299" s="1" t="s">
        <v>29</v>
      </c>
      <c r="N299" s="6"/>
      <c r="O299" s="6"/>
      <c r="P299" s="1" t="s">
        <v>30</v>
      </c>
      <c r="Q299" s="1" t="s">
        <v>34</v>
      </c>
      <c r="R299" s="6"/>
      <c r="S299" s="6"/>
      <c r="T299" s="1" t="s">
        <v>30</v>
      </c>
      <c r="U299" s="1" t="s">
        <v>32</v>
      </c>
      <c r="V299" s="6"/>
      <c r="W299" s="6"/>
      <c r="X299" s="6" t="s">
        <v>30</v>
      </c>
      <c r="Y299" s="6" t="s">
        <v>33</v>
      </c>
      <c r="Z299" s="6"/>
      <c r="AA299" s="6"/>
      <c r="AB299" s="1" t="s">
        <v>30</v>
      </c>
      <c r="AC299" s="1" t="s">
        <v>34</v>
      </c>
      <c r="AD299" s="6"/>
      <c r="AE299" s="6"/>
      <c r="AF299" s="1" t="s">
        <v>35</v>
      </c>
      <c r="AG299" s="1" t="s">
        <v>29</v>
      </c>
      <c r="AH299" s="6"/>
      <c r="AI299" s="6"/>
      <c r="AJ299" s="1" t="s">
        <v>36</v>
      </c>
      <c r="AK299" s="1" t="s">
        <v>37</v>
      </c>
      <c r="AL299" s="6"/>
      <c r="AM299" s="6"/>
      <c r="AN299" s="1" t="s">
        <v>38</v>
      </c>
      <c r="AO299" s="1" t="s">
        <v>39</v>
      </c>
      <c r="AP299" s="6"/>
      <c r="AQ299" s="6"/>
      <c r="AR299" s="1" t="s">
        <v>40</v>
      </c>
      <c r="AS299" s="1" t="s">
        <v>41</v>
      </c>
      <c r="AT299" s="6"/>
      <c r="AU299" s="6"/>
      <c r="AV299" s="6"/>
      <c r="AW299" s="6"/>
      <c r="AX299" s="6"/>
      <c r="AY299" s="6"/>
      <c r="AZ299" s="1" t="s">
        <v>42</v>
      </c>
      <c r="BA299" s="1" t="s">
        <v>39</v>
      </c>
      <c r="BB299" s="6"/>
      <c r="BC299" s="6"/>
      <c r="BD299" s="1" t="s">
        <v>42</v>
      </c>
      <c r="BE299" s="1" t="s">
        <v>33</v>
      </c>
      <c r="BF299" s="6"/>
      <c r="BG299" s="6"/>
      <c r="BH299" s="1" t="s">
        <v>42</v>
      </c>
      <c r="BI299" s="1" t="s">
        <v>39</v>
      </c>
      <c r="BJ299" s="6"/>
      <c r="BK299" s="11"/>
      <c r="BL299" s="1" t="s">
        <v>43</v>
      </c>
      <c r="BM299" s="1" t="s">
        <v>44</v>
      </c>
      <c r="BN299" s="6"/>
      <c r="BO299" s="6"/>
      <c r="BP299" s="1" t="s">
        <v>45</v>
      </c>
      <c r="BQ299" s="1" t="s">
        <v>44</v>
      </c>
      <c r="BR299" s="6"/>
      <c r="BS299" s="6"/>
      <c r="BT299" s="1" t="s">
        <v>46</v>
      </c>
      <c r="BU299" s="1" t="s">
        <v>47</v>
      </c>
      <c r="BV299" s="6"/>
      <c r="BW299" s="6"/>
      <c r="BX299" s="1" t="s">
        <v>46</v>
      </c>
      <c r="BY299" s="1" t="s">
        <v>41</v>
      </c>
      <c r="BZ299" s="6"/>
      <c r="CA299" s="6"/>
      <c r="CB299" s="1" t="s">
        <v>46</v>
      </c>
      <c r="CC299" s="1" t="s">
        <v>48</v>
      </c>
      <c r="CD299" s="6"/>
      <c r="CE299" s="6"/>
      <c r="CF299" s="1" t="s">
        <v>46</v>
      </c>
      <c r="CG299" s="1" t="s">
        <v>48</v>
      </c>
      <c r="CH299" s="6"/>
      <c r="CI299" s="6"/>
      <c r="CJ299" s="1" t="s">
        <v>46</v>
      </c>
      <c r="CK299" s="1" t="s">
        <v>39</v>
      </c>
      <c r="CL299" s="6"/>
      <c r="CM299" s="6"/>
      <c r="CN299" s="1" t="s">
        <v>49</v>
      </c>
      <c r="CO299" s="1" t="s">
        <v>39</v>
      </c>
      <c r="CP299" s="6"/>
      <c r="CQ299" s="6"/>
      <c r="CR299" s="1" t="s">
        <v>50</v>
      </c>
      <c r="CS299" s="1" t="s">
        <v>51</v>
      </c>
      <c r="CT299" s="6"/>
      <c r="CU299" s="6"/>
      <c r="CV299" s="1" t="s">
        <v>50</v>
      </c>
      <c r="CW299" s="1" t="s">
        <v>39</v>
      </c>
      <c r="CX299" s="6"/>
      <c r="CY299" s="6"/>
      <c r="CZ299" s="1" t="s">
        <v>50</v>
      </c>
      <c r="DA299" s="1" t="s">
        <v>39</v>
      </c>
      <c r="DB299" s="6"/>
      <c r="DC299" s="6"/>
      <c r="DD299" s="1" t="s">
        <v>59</v>
      </c>
      <c r="DE299" s="1" t="s">
        <v>60</v>
      </c>
      <c r="DF299" s="6"/>
      <c r="DG299" s="6"/>
      <c r="DH299" s="1" t="s">
        <v>52</v>
      </c>
      <c r="DI299" s="1" t="s">
        <v>53</v>
      </c>
      <c r="DJ299" s="6"/>
      <c r="DK299" s="6"/>
      <c r="DL299" s="1" t="s">
        <v>31</v>
      </c>
      <c r="DM299" s="11"/>
    </row>
    <row r="300" spans="1:117" s="12" customFormat="1" ht="15.75" customHeight="1" x14ac:dyDescent="0.25">
      <c r="A300" s="6">
        <v>299</v>
      </c>
      <c r="B300" s="6">
        <v>2</v>
      </c>
      <c r="C300" s="9" t="s">
        <v>465</v>
      </c>
      <c r="D300" s="8" t="s">
        <v>373</v>
      </c>
      <c r="E300" s="6">
        <v>34.027000000000001</v>
      </c>
      <c r="F300" s="6">
        <v>0</v>
      </c>
      <c r="G300" s="6">
        <v>28.84</v>
      </c>
      <c r="H300" s="10">
        <v>15.92892</v>
      </c>
      <c r="I300" s="3">
        <f t="shared" si="13"/>
        <v>44.768920000000001</v>
      </c>
      <c r="J300" s="3">
        <f t="shared" si="12"/>
        <v>0</v>
      </c>
      <c r="K300" s="3">
        <f t="shared" si="14"/>
        <v>44.768920000000001</v>
      </c>
      <c r="L300" s="1" t="s">
        <v>28</v>
      </c>
      <c r="M300" s="1" t="s">
        <v>29</v>
      </c>
      <c r="N300" s="6"/>
      <c r="O300" s="6"/>
      <c r="P300" s="1" t="s">
        <v>30</v>
      </c>
      <c r="Q300" s="1" t="s">
        <v>34</v>
      </c>
      <c r="R300" s="6"/>
      <c r="S300" s="6"/>
      <c r="T300" s="1" t="s">
        <v>30</v>
      </c>
      <c r="U300" s="1" t="s">
        <v>32</v>
      </c>
      <c r="V300" s="6"/>
      <c r="W300" s="6"/>
      <c r="X300" s="6" t="s">
        <v>30</v>
      </c>
      <c r="Y300" s="6" t="s">
        <v>33</v>
      </c>
      <c r="Z300" s="6"/>
      <c r="AA300" s="6"/>
      <c r="AB300" s="1" t="s">
        <v>30</v>
      </c>
      <c r="AC300" s="1" t="s">
        <v>34</v>
      </c>
      <c r="AD300" s="6"/>
      <c r="AE300" s="6"/>
      <c r="AF300" s="1" t="s">
        <v>35</v>
      </c>
      <c r="AG300" s="1" t="s">
        <v>29</v>
      </c>
      <c r="AH300" s="6"/>
      <c r="AI300" s="6"/>
      <c r="AJ300" s="1" t="s">
        <v>36</v>
      </c>
      <c r="AK300" s="1" t="s">
        <v>37</v>
      </c>
      <c r="AL300" s="6"/>
      <c r="AM300" s="6"/>
      <c r="AN300" s="1" t="s">
        <v>38</v>
      </c>
      <c r="AO300" s="1" t="s">
        <v>39</v>
      </c>
      <c r="AP300" s="6"/>
      <c r="AQ300" s="6"/>
      <c r="AR300" s="1" t="s">
        <v>40</v>
      </c>
      <c r="AS300" s="1" t="s">
        <v>41</v>
      </c>
      <c r="AT300" s="6"/>
      <c r="AU300" s="6"/>
      <c r="AV300" s="6"/>
      <c r="AW300" s="6"/>
      <c r="AX300" s="6"/>
      <c r="AY300" s="6"/>
      <c r="AZ300" s="1" t="s">
        <v>42</v>
      </c>
      <c r="BA300" s="1" t="s">
        <v>39</v>
      </c>
      <c r="BB300" s="6"/>
      <c r="BC300" s="6"/>
      <c r="BD300" s="1" t="s">
        <v>42</v>
      </c>
      <c r="BE300" s="1" t="s">
        <v>33</v>
      </c>
      <c r="BF300" s="6"/>
      <c r="BG300" s="6"/>
      <c r="BH300" s="1" t="s">
        <v>42</v>
      </c>
      <c r="BI300" s="1" t="s">
        <v>39</v>
      </c>
      <c r="BJ300" s="6"/>
      <c r="BK300" s="11"/>
      <c r="BL300" s="1" t="s">
        <v>43</v>
      </c>
      <c r="BM300" s="1" t="s">
        <v>44</v>
      </c>
      <c r="BN300" s="6"/>
      <c r="BO300" s="6"/>
      <c r="BP300" s="1" t="s">
        <v>45</v>
      </c>
      <c r="BQ300" s="1" t="s">
        <v>44</v>
      </c>
      <c r="BR300" s="6"/>
      <c r="BS300" s="6"/>
      <c r="BT300" s="1" t="s">
        <v>46</v>
      </c>
      <c r="BU300" s="1" t="s">
        <v>47</v>
      </c>
      <c r="BV300" s="6"/>
      <c r="BW300" s="6"/>
      <c r="BX300" s="1" t="s">
        <v>46</v>
      </c>
      <c r="BY300" s="1" t="s">
        <v>41</v>
      </c>
      <c r="BZ300" s="6"/>
      <c r="CA300" s="6"/>
      <c r="CB300" s="1" t="s">
        <v>46</v>
      </c>
      <c r="CC300" s="1" t="s">
        <v>48</v>
      </c>
      <c r="CD300" s="6"/>
      <c r="CE300" s="6"/>
      <c r="CF300" s="1" t="s">
        <v>46</v>
      </c>
      <c r="CG300" s="1" t="s">
        <v>48</v>
      </c>
      <c r="CH300" s="6"/>
      <c r="CI300" s="6"/>
      <c r="CJ300" s="1" t="s">
        <v>46</v>
      </c>
      <c r="CK300" s="1" t="s">
        <v>39</v>
      </c>
      <c r="CL300" s="6"/>
      <c r="CM300" s="6"/>
      <c r="CN300" s="1" t="s">
        <v>49</v>
      </c>
      <c r="CO300" s="1" t="s">
        <v>39</v>
      </c>
      <c r="CP300" s="6"/>
      <c r="CQ300" s="6"/>
      <c r="CR300" s="1" t="s">
        <v>50</v>
      </c>
      <c r="CS300" s="1" t="s">
        <v>51</v>
      </c>
      <c r="CT300" s="6"/>
      <c r="CU300" s="6"/>
      <c r="CV300" s="1" t="s">
        <v>50</v>
      </c>
      <c r="CW300" s="1" t="s">
        <v>39</v>
      </c>
      <c r="CX300" s="6"/>
      <c r="CY300" s="6"/>
      <c r="CZ300" s="1" t="s">
        <v>50</v>
      </c>
      <c r="DA300" s="1" t="s">
        <v>39</v>
      </c>
      <c r="DB300" s="6"/>
      <c r="DC300" s="6"/>
      <c r="DD300" s="1" t="s">
        <v>59</v>
      </c>
      <c r="DE300" s="1" t="s">
        <v>60</v>
      </c>
      <c r="DF300" s="6"/>
      <c r="DG300" s="6"/>
      <c r="DH300" s="1" t="s">
        <v>52</v>
      </c>
      <c r="DI300" s="1" t="s">
        <v>53</v>
      </c>
      <c r="DJ300" s="6"/>
      <c r="DK300" s="6"/>
      <c r="DL300" s="1" t="s">
        <v>31</v>
      </c>
      <c r="DM300" s="11"/>
    </row>
    <row r="301" spans="1:117" s="42" customFormat="1" ht="15.75" customHeight="1" x14ac:dyDescent="0.25">
      <c r="A301" s="35">
        <v>300</v>
      </c>
      <c r="B301" s="35">
        <v>2</v>
      </c>
      <c r="C301" s="36" t="s">
        <v>466</v>
      </c>
      <c r="D301" s="37" t="s">
        <v>373</v>
      </c>
      <c r="E301" s="35">
        <v>79.614999999999995</v>
      </c>
      <c r="F301" s="35">
        <v>5.391</v>
      </c>
      <c r="G301" s="35">
        <v>74.224000000000004</v>
      </c>
      <c r="H301" s="38">
        <v>53.790599999999998</v>
      </c>
      <c r="I301" s="39">
        <f t="shared" si="13"/>
        <v>128.0146</v>
      </c>
      <c r="J301" s="39">
        <f t="shared" si="12"/>
        <v>0.16800000000000001</v>
      </c>
      <c r="K301" s="39">
        <f t="shared" si="14"/>
        <v>127.8466</v>
      </c>
      <c r="L301" s="40" t="s">
        <v>28</v>
      </c>
      <c r="M301" s="40" t="s">
        <v>29</v>
      </c>
      <c r="N301" s="35"/>
      <c r="O301" s="35"/>
      <c r="P301" s="40" t="s">
        <v>30</v>
      </c>
      <c r="Q301" s="40" t="s">
        <v>34</v>
      </c>
      <c r="R301" s="35"/>
      <c r="S301" s="35"/>
      <c r="T301" s="40" t="s">
        <v>30</v>
      </c>
      <c r="U301" s="40" t="s">
        <v>32</v>
      </c>
      <c r="V301" s="35"/>
      <c r="W301" s="35"/>
      <c r="X301" s="35" t="s">
        <v>30</v>
      </c>
      <c r="Y301" s="35" t="s">
        <v>33</v>
      </c>
      <c r="Z301" s="35"/>
      <c r="AA301" s="35"/>
      <c r="AB301" s="40" t="s">
        <v>30</v>
      </c>
      <c r="AC301" s="40" t="s">
        <v>34</v>
      </c>
      <c r="AD301" s="35"/>
      <c r="AE301" s="35"/>
      <c r="AF301" s="40" t="s">
        <v>35</v>
      </c>
      <c r="AG301" s="40" t="s">
        <v>29</v>
      </c>
      <c r="AH301" s="35"/>
      <c r="AI301" s="35"/>
      <c r="AJ301" s="40" t="s">
        <v>36</v>
      </c>
      <c r="AK301" s="40" t="s">
        <v>37</v>
      </c>
      <c r="AL301" s="35"/>
      <c r="AM301" s="35"/>
      <c r="AN301" s="40" t="s">
        <v>38</v>
      </c>
      <c r="AO301" s="40" t="s">
        <v>39</v>
      </c>
      <c r="AP301" s="35"/>
      <c r="AQ301" s="35"/>
      <c r="AR301" s="40" t="s">
        <v>40</v>
      </c>
      <c r="AS301" s="40" t="s">
        <v>41</v>
      </c>
      <c r="AT301" s="35"/>
      <c r="AU301" s="35"/>
      <c r="AV301" s="35"/>
      <c r="AW301" s="35"/>
      <c r="AX301" s="35"/>
      <c r="AY301" s="35"/>
      <c r="AZ301" s="40" t="s">
        <v>42</v>
      </c>
      <c r="BA301" s="40" t="s">
        <v>39</v>
      </c>
      <c r="BB301" s="35"/>
      <c r="BC301" s="35"/>
      <c r="BD301" s="40" t="s">
        <v>42</v>
      </c>
      <c r="BE301" s="40" t="s">
        <v>33</v>
      </c>
      <c r="BF301" s="35"/>
      <c r="BG301" s="35"/>
      <c r="BH301" s="40" t="s">
        <v>42</v>
      </c>
      <c r="BI301" s="40" t="s">
        <v>39</v>
      </c>
      <c r="BJ301" s="35"/>
      <c r="BK301" s="41"/>
      <c r="BL301" s="40" t="s">
        <v>43</v>
      </c>
      <c r="BM301" s="40" t="s">
        <v>44</v>
      </c>
      <c r="BN301" s="35"/>
      <c r="BO301" s="35"/>
      <c r="BP301" s="40" t="s">
        <v>45</v>
      </c>
      <c r="BQ301" s="40" t="s">
        <v>44</v>
      </c>
      <c r="BR301" s="35"/>
      <c r="BS301" s="35"/>
      <c r="BT301" s="40" t="s">
        <v>46</v>
      </c>
      <c r="BU301" s="40" t="s">
        <v>47</v>
      </c>
      <c r="BV301" s="35"/>
      <c r="BW301" s="35"/>
      <c r="BX301" s="40" t="s">
        <v>46</v>
      </c>
      <c r="BY301" s="40" t="s">
        <v>41</v>
      </c>
      <c r="BZ301" s="35"/>
      <c r="CA301" s="35"/>
      <c r="CB301" s="40" t="s">
        <v>46</v>
      </c>
      <c r="CC301" s="40" t="s">
        <v>48</v>
      </c>
      <c r="CD301" s="35"/>
      <c r="CE301" s="35"/>
      <c r="CF301" s="40" t="s">
        <v>46</v>
      </c>
      <c r="CG301" s="40" t="s">
        <v>48</v>
      </c>
      <c r="CH301" s="35"/>
      <c r="CI301" s="35"/>
      <c r="CJ301" s="40" t="s">
        <v>46</v>
      </c>
      <c r="CK301" s="40" t="s">
        <v>39</v>
      </c>
      <c r="CL301" s="35"/>
      <c r="CM301" s="35"/>
      <c r="CN301" s="40" t="s">
        <v>49</v>
      </c>
      <c r="CO301" s="40" t="s">
        <v>39</v>
      </c>
      <c r="CP301" s="35"/>
      <c r="CQ301" s="35"/>
      <c r="CR301" s="40" t="s">
        <v>50</v>
      </c>
      <c r="CS301" s="40" t="s">
        <v>51</v>
      </c>
      <c r="CT301" s="35"/>
      <c r="CU301" s="35"/>
      <c r="CV301" s="40" t="s">
        <v>50</v>
      </c>
      <c r="CW301" s="40" t="s">
        <v>39</v>
      </c>
      <c r="CX301" s="35">
        <v>1</v>
      </c>
      <c r="CY301" s="35">
        <v>0.16800000000000001</v>
      </c>
      <c r="CZ301" s="40" t="s">
        <v>50</v>
      </c>
      <c r="DA301" s="40" t="s">
        <v>39</v>
      </c>
      <c r="DB301" s="35"/>
      <c r="DC301" s="35"/>
      <c r="DD301" s="40" t="s">
        <v>59</v>
      </c>
      <c r="DE301" s="40" t="s">
        <v>60</v>
      </c>
      <c r="DF301" s="35"/>
      <c r="DG301" s="35"/>
      <c r="DH301" s="40" t="s">
        <v>52</v>
      </c>
      <c r="DI301" s="40" t="s">
        <v>53</v>
      </c>
      <c r="DJ301" s="35"/>
      <c r="DK301" s="35"/>
      <c r="DL301" s="40" t="s">
        <v>31</v>
      </c>
      <c r="DM301" s="41"/>
    </row>
    <row r="302" spans="1:117" s="42" customFormat="1" ht="15.75" customHeight="1" x14ac:dyDescent="0.25">
      <c r="A302" s="35">
        <v>301</v>
      </c>
      <c r="B302" s="35">
        <v>2</v>
      </c>
      <c r="C302" s="36" t="s">
        <v>467</v>
      </c>
      <c r="D302" s="37" t="s">
        <v>373</v>
      </c>
      <c r="E302" s="35">
        <v>-324.74400000000003</v>
      </c>
      <c r="F302" s="35">
        <v>338.34100000000001</v>
      </c>
      <c r="G302" s="35">
        <v>-663.08500000000004</v>
      </c>
      <c r="H302" s="38">
        <v>43.842239999999997</v>
      </c>
      <c r="I302" s="39">
        <f t="shared" si="13"/>
        <v>-619.24276000000009</v>
      </c>
      <c r="J302" s="39">
        <f t="shared" si="12"/>
        <v>0.33600000000000002</v>
      </c>
      <c r="K302" s="39">
        <f t="shared" si="14"/>
        <v>-619.5787600000001</v>
      </c>
      <c r="L302" s="40" t="s">
        <v>28</v>
      </c>
      <c r="M302" s="40" t="s">
        <v>29</v>
      </c>
      <c r="N302" s="35"/>
      <c r="O302" s="35"/>
      <c r="P302" s="40" t="s">
        <v>30</v>
      </c>
      <c r="Q302" s="40" t="s">
        <v>34</v>
      </c>
      <c r="R302" s="35"/>
      <c r="S302" s="35"/>
      <c r="T302" s="40" t="s">
        <v>30</v>
      </c>
      <c r="U302" s="40" t="s">
        <v>32</v>
      </c>
      <c r="V302" s="35"/>
      <c r="W302" s="35"/>
      <c r="X302" s="35" t="s">
        <v>30</v>
      </c>
      <c r="Y302" s="35" t="s">
        <v>33</v>
      </c>
      <c r="Z302" s="35"/>
      <c r="AA302" s="35"/>
      <c r="AB302" s="40" t="s">
        <v>30</v>
      </c>
      <c r="AC302" s="40" t="s">
        <v>34</v>
      </c>
      <c r="AD302" s="35"/>
      <c r="AE302" s="35"/>
      <c r="AF302" s="40" t="s">
        <v>35</v>
      </c>
      <c r="AG302" s="40" t="s">
        <v>29</v>
      </c>
      <c r="AH302" s="35"/>
      <c r="AI302" s="35"/>
      <c r="AJ302" s="40" t="s">
        <v>36</v>
      </c>
      <c r="AK302" s="40" t="s">
        <v>37</v>
      </c>
      <c r="AL302" s="35"/>
      <c r="AM302" s="35"/>
      <c r="AN302" s="40" t="s">
        <v>38</v>
      </c>
      <c r="AO302" s="40" t="s">
        <v>39</v>
      </c>
      <c r="AP302" s="35"/>
      <c r="AQ302" s="35"/>
      <c r="AR302" s="40" t="s">
        <v>40</v>
      </c>
      <c r="AS302" s="40" t="s">
        <v>41</v>
      </c>
      <c r="AT302" s="35"/>
      <c r="AU302" s="35"/>
      <c r="AV302" s="35"/>
      <c r="AW302" s="35"/>
      <c r="AX302" s="35"/>
      <c r="AY302" s="35"/>
      <c r="AZ302" s="40" t="s">
        <v>42</v>
      </c>
      <c r="BA302" s="40" t="s">
        <v>39</v>
      </c>
      <c r="BB302" s="35"/>
      <c r="BC302" s="35"/>
      <c r="BD302" s="40" t="s">
        <v>42</v>
      </c>
      <c r="BE302" s="40" t="s">
        <v>33</v>
      </c>
      <c r="BF302" s="35"/>
      <c r="BG302" s="35"/>
      <c r="BH302" s="40" t="s">
        <v>42</v>
      </c>
      <c r="BI302" s="40" t="s">
        <v>39</v>
      </c>
      <c r="BJ302" s="35"/>
      <c r="BK302" s="41"/>
      <c r="BL302" s="40" t="s">
        <v>43</v>
      </c>
      <c r="BM302" s="40" t="s">
        <v>44</v>
      </c>
      <c r="BN302" s="35"/>
      <c r="BO302" s="35"/>
      <c r="BP302" s="40" t="s">
        <v>45</v>
      </c>
      <c r="BQ302" s="40" t="s">
        <v>44</v>
      </c>
      <c r="BR302" s="35"/>
      <c r="BS302" s="35"/>
      <c r="BT302" s="40" t="s">
        <v>46</v>
      </c>
      <c r="BU302" s="40" t="s">
        <v>47</v>
      </c>
      <c r="BV302" s="35"/>
      <c r="BW302" s="35"/>
      <c r="BX302" s="40" t="s">
        <v>46</v>
      </c>
      <c r="BY302" s="40" t="s">
        <v>41</v>
      </c>
      <c r="BZ302" s="35"/>
      <c r="CA302" s="35"/>
      <c r="CB302" s="40" t="s">
        <v>46</v>
      </c>
      <c r="CC302" s="40" t="s">
        <v>48</v>
      </c>
      <c r="CD302" s="35"/>
      <c r="CE302" s="35"/>
      <c r="CF302" s="40" t="s">
        <v>46</v>
      </c>
      <c r="CG302" s="40" t="s">
        <v>48</v>
      </c>
      <c r="CH302" s="35"/>
      <c r="CI302" s="35"/>
      <c r="CJ302" s="40" t="s">
        <v>46</v>
      </c>
      <c r="CK302" s="40" t="s">
        <v>39</v>
      </c>
      <c r="CL302" s="35"/>
      <c r="CM302" s="35"/>
      <c r="CN302" s="40" t="s">
        <v>49</v>
      </c>
      <c r="CO302" s="40" t="s">
        <v>39</v>
      </c>
      <c r="CP302" s="35"/>
      <c r="CQ302" s="35"/>
      <c r="CR302" s="40" t="s">
        <v>50</v>
      </c>
      <c r="CS302" s="40" t="s">
        <v>51</v>
      </c>
      <c r="CT302" s="35"/>
      <c r="CU302" s="35"/>
      <c r="CV302" s="40" t="s">
        <v>50</v>
      </c>
      <c r="CW302" s="40" t="s">
        <v>39</v>
      </c>
      <c r="CX302" s="35">
        <v>2</v>
      </c>
      <c r="CY302" s="35">
        <v>0.33600000000000002</v>
      </c>
      <c r="CZ302" s="40" t="s">
        <v>50</v>
      </c>
      <c r="DA302" s="40" t="s">
        <v>39</v>
      </c>
      <c r="DB302" s="35"/>
      <c r="DC302" s="35"/>
      <c r="DD302" s="40" t="s">
        <v>59</v>
      </c>
      <c r="DE302" s="40" t="s">
        <v>60</v>
      </c>
      <c r="DF302" s="35"/>
      <c r="DG302" s="35"/>
      <c r="DH302" s="40" t="s">
        <v>52</v>
      </c>
      <c r="DI302" s="40" t="s">
        <v>53</v>
      </c>
      <c r="DJ302" s="35"/>
      <c r="DK302" s="35"/>
      <c r="DL302" s="40" t="s">
        <v>31</v>
      </c>
      <c r="DM302" s="41"/>
    </row>
    <row r="303" spans="1:117" s="12" customFormat="1" ht="15.75" customHeight="1" x14ac:dyDescent="0.25">
      <c r="A303" s="6">
        <v>302</v>
      </c>
      <c r="B303" s="6">
        <v>2</v>
      </c>
      <c r="C303" s="9" t="s">
        <v>270</v>
      </c>
      <c r="D303" s="8" t="s">
        <v>373</v>
      </c>
      <c r="E303" s="6">
        <v>570.08100000000002</v>
      </c>
      <c r="F303" s="6">
        <v>3.9060000000000001</v>
      </c>
      <c r="G303" s="6">
        <v>558.05399999999997</v>
      </c>
      <c r="H303" s="10">
        <v>231.09384</v>
      </c>
      <c r="I303" s="3">
        <f t="shared" si="13"/>
        <v>789.14783999999997</v>
      </c>
      <c r="J303" s="3">
        <f t="shared" si="12"/>
        <v>0</v>
      </c>
      <c r="K303" s="3">
        <f t="shared" si="14"/>
        <v>789.14783999999997</v>
      </c>
      <c r="L303" s="1" t="s">
        <v>28</v>
      </c>
      <c r="M303" s="1" t="s">
        <v>29</v>
      </c>
      <c r="N303" s="6"/>
      <c r="O303" s="6"/>
      <c r="P303" s="1" t="s">
        <v>30</v>
      </c>
      <c r="Q303" s="1" t="s">
        <v>34</v>
      </c>
      <c r="R303" s="6"/>
      <c r="S303" s="6"/>
      <c r="T303" s="1" t="s">
        <v>30</v>
      </c>
      <c r="U303" s="1" t="s">
        <v>32</v>
      </c>
      <c r="V303" s="6"/>
      <c r="W303" s="6"/>
      <c r="X303" s="6" t="s">
        <v>30</v>
      </c>
      <c r="Y303" s="6" t="s">
        <v>33</v>
      </c>
      <c r="Z303" s="6"/>
      <c r="AA303" s="6"/>
      <c r="AB303" s="1" t="s">
        <v>30</v>
      </c>
      <c r="AC303" s="1" t="s">
        <v>34</v>
      </c>
      <c r="AD303" s="6"/>
      <c r="AE303" s="6"/>
      <c r="AF303" s="1" t="s">
        <v>35</v>
      </c>
      <c r="AG303" s="1" t="s">
        <v>29</v>
      </c>
      <c r="AH303" s="6"/>
      <c r="AI303" s="6"/>
      <c r="AJ303" s="1" t="s">
        <v>36</v>
      </c>
      <c r="AK303" s="1" t="s">
        <v>37</v>
      </c>
      <c r="AL303" s="6"/>
      <c r="AM303" s="6"/>
      <c r="AN303" s="1" t="s">
        <v>38</v>
      </c>
      <c r="AO303" s="1" t="s">
        <v>39</v>
      </c>
      <c r="AP303" s="6"/>
      <c r="AQ303" s="6"/>
      <c r="AR303" s="1" t="s">
        <v>40</v>
      </c>
      <c r="AS303" s="1" t="s">
        <v>41</v>
      </c>
      <c r="AT303" s="6"/>
      <c r="AU303" s="6"/>
      <c r="AV303" s="6"/>
      <c r="AW303" s="6"/>
      <c r="AX303" s="6"/>
      <c r="AY303" s="6"/>
      <c r="AZ303" s="1" t="s">
        <v>42</v>
      </c>
      <c r="BA303" s="1" t="s">
        <v>39</v>
      </c>
      <c r="BB303" s="6"/>
      <c r="BC303" s="6"/>
      <c r="BD303" s="1" t="s">
        <v>42</v>
      </c>
      <c r="BE303" s="1" t="s">
        <v>33</v>
      </c>
      <c r="BF303" s="6"/>
      <c r="BG303" s="6"/>
      <c r="BH303" s="1" t="s">
        <v>42</v>
      </c>
      <c r="BI303" s="1" t="s">
        <v>39</v>
      </c>
      <c r="BJ303" s="6"/>
      <c r="BK303" s="11"/>
      <c r="BL303" s="1" t="s">
        <v>43</v>
      </c>
      <c r="BM303" s="1" t="s">
        <v>44</v>
      </c>
      <c r="BN303" s="6"/>
      <c r="BO303" s="6"/>
      <c r="BP303" s="1" t="s">
        <v>45</v>
      </c>
      <c r="BQ303" s="1" t="s">
        <v>44</v>
      </c>
      <c r="BR303" s="6"/>
      <c r="BS303" s="6"/>
      <c r="BT303" s="1" t="s">
        <v>46</v>
      </c>
      <c r="BU303" s="1" t="s">
        <v>47</v>
      </c>
      <c r="BV303" s="6"/>
      <c r="BW303" s="6"/>
      <c r="BX303" s="1" t="s">
        <v>46</v>
      </c>
      <c r="BY303" s="1" t="s">
        <v>41</v>
      </c>
      <c r="BZ303" s="6"/>
      <c r="CA303" s="6"/>
      <c r="CB303" s="1" t="s">
        <v>46</v>
      </c>
      <c r="CC303" s="1" t="s">
        <v>48</v>
      </c>
      <c r="CD303" s="6"/>
      <c r="CE303" s="6"/>
      <c r="CF303" s="1" t="s">
        <v>46</v>
      </c>
      <c r="CG303" s="1" t="s">
        <v>48</v>
      </c>
      <c r="CH303" s="6"/>
      <c r="CI303" s="6"/>
      <c r="CJ303" s="1" t="s">
        <v>46</v>
      </c>
      <c r="CK303" s="1" t="s">
        <v>39</v>
      </c>
      <c r="CL303" s="6"/>
      <c r="CM303" s="6"/>
      <c r="CN303" s="1" t="s">
        <v>49</v>
      </c>
      <c r="CO303" s="1" t="s">
        <v>39</v>
      </c>
      <c r="CP303" s="6"/>
      <c r="CQ303" s="6"/>
      <c r="CR303" s="1" t="s">
        <v>50</v>
      </c>
      <c r="CS303" s="1" t="s">
        <v>51</v>
      </c>
      <c r="CT303" s="6"/>
      <c r="CU303" s="6"/>
      <c r="CV303" s="1" t="s">
        <v>50</v>
      </c>
      <c r="CW303" s="1" t="s">
        <v>39</v>
      </c>
      <c r="CX303" s="6"/>
      <c r="CY303" s="6"/>
      <c r="CZ303" s="1" t="s">
        <v>50</v>
      </c>
      <c r="DA303" s="1" t="s">
        <v>39</v>
      </c>
      <c r="DB303" s="6"/>
      <c r="DC303" s="6"/>
      <c r="DD303" s="1" t="s">
        <v>59</v>
      </c>
      <c r="DE303" s="1" t="s">
        <v>60</v>
      </c>
      <c r="DF303" s="6"/>
      <c r="DG303" s="6"/>
      <c r="DH303" s="1" t="s">
        <v>52</v>
      </c>
      <c r="DI303" s="1" t="s">
        <v>53</v>
      </c>
      <c r="DJ303" s="6"/>
      <c r="DK303" s="6"/>
      <c r="DL303" s="1" t="s">
        <v>31</v>
      </c>
      <c r="DM303" s="11"/>
    </row>
    <row r="304" spans="1:117" s="12" customFormat="1" ht="15.75" customHeight="1" x14ac:dyDescent="0.25">
      <c r="A304" s="6">
        <v>303</v>
      </c>
      <c r="B304" s="6">
        <v>2</v>
      </c>
      <c r="C304" s="9" t="s">
        <v>271</v>
      </c>
      <c r="D304" s="8" t="s">
        <v>373</v>
      </c>
      <c r="E304" s="6">
        <v>283.06400000000002</v>
      </c>
      <c r="F304" s="6">
        <v>1.1020000000000001</v>
      </c>
      <c r="G304" s="6">
        <v>281.96199999999999</v>
      </c>
      <c r="H304" s="10">
        <v>97.706760000000003</v>
      </c>
      <c r="I304" s="3">
        <f t="shared" si="13"/>
        <v>379.66876000000002</v>
      </c>
      <c r="J304" s="3">
        <f t="shared" si="12"/>
        <v>0</v>
      </c>
      <c r="K304" s="3">
        <f t="shared" si="14"/>
        <v>379.66876000000002</v>
      </c>
      <c r="L304" s="1" t="s">
        <v>28</v>
      </c>
      <c r="M304" s="1" t="s">
        <v>29</v>
      </c>
      <c r="N304" s="6"/>
      <c r="O304" s="6"/>
      <c r="P304" s="1" t="s">
        <v>30</v>
      </c>
      <c r="Q304" s="1" t="s">
        <v>34</v>
      </c>
      <c r="R304" s="6"/>
      <c r="S304" s="6"/>
      <c r="T304" s="1" t="s">
        <v>30</v>
      </c>
      <c r="U304" s="1" t="s">
        <v>32</v>
      </c>
      <c r="V304" s="6"/>
      <c r="W304" s="6"/>
      <c r="X304" s="6" t="s">
        <v>30</v>
      </c>
      <c r="Y304" s="6" t="s">
        <v>33</v>
      </c>
      <c r="Z304" s="6"/>
      <c r="AA304" s="6"/>
      <c r="AB304" s="1" t="s">
        <v>30</v>
      </c>
      <c r="AC304" s="1" t="s">
        <v>34</v>
      </c>
      <c r="AD304" s="6"/>
      <c r="AE304" s="6"/>
      <c r="AF304" s="1" t="s">
        <v>35</v>
      </c>
      <c r="AG304" s="1" t="s">
        <v>29</v>
      </c>
      <c r="AH304" s="6"/>
      <c r="AI304" s="6"/>
      <c r="AJ304" s="1" t="s">
        <v>36</v>
      </c>
      <c r="AK304" s="1" t="s">
        <v>37</v>
      </c>
      <c r="AL304" s="6"/>
      <c r="AM304" s="6"/>
      <c r="AN304" s="1" t="s">
        <v>38</v>
      </c>
      <c r="AO304" s="1" t="s">
        <v>39</v>
      </c>
      <c r="AP304" s="6"/>
      <c r="AQ304" s="6"/>
      <c r="AR304" s="1" t="s">
        <v>40</v>
      </c>
      <c r="AS304" s="1" t="s">
        <v>41</v>
      </c>
      <c r="AT304" s="6"/>
      <c r="AU304" s="6"/>
      <c r="AV304" s="6"/>
      <c r="AW304" s="6"/>
      <c r="AX304" s="6"/>
      <c r="AY304" s="6"/>
      <c r="AZ304" s="1" t="s">
        <v>42</v>
      </c>
      <c r="BA304" s="1" t="s">
        <v>39</v>
      </c>
      <c r="BB304" s="6"/>
      <c r="BC304" s="6"/>
      <c r="BD304" s="1" t="s">
        <v>42</v>
      </c>
      <c r="BE304" s="1" t="s">
        <v>33</v>
      </c>
      <c r="BF304" s="6"/>
      <c r="BG304" s="6"/>
      <c r="BH304" s="1" t="s">
        <v>42</v>
      </c>
      <c r="BI304" s="1" t="s">
        <v>39</v>
      </c>
      <c r="BJ304" s="6"/>
      <c r="BK304" s="11"/>
      <c r="BL304" s="1" t="s">
        <v>43</v>
      </c>
      <c r="BM304" s="1" t="s">
        <v>44</v>
      </c>
      <c r="BN304" s="6"/>
      <c r="BO304" s="6"/>
      <c r="BP304" s="1" t="s">
        <v>45</v>
      </c>
      <c r="BQ304" s="1" t="s">
        <v>44</v>
      </c>
      <c r="BR304" s="6"/>
      <c r="BS304" s="6"/>
      <c r="BT304" s="1" t="s">
        <v>46</v>
      </c>
      <c r="BU304" s="1" t="s">
        <v>47</v>
      </c>
      <c r="BV304" s="6"/>
      <c r="BW304" s="6"/>
      <c r="BX304" s="1" t="s">
        <v>46</v>
      </c>
      <c r="BY304" s="1" t="s">
        <v>41</v>
      </c>
      <c r="BZ304" s="6"/>
      <c r="CA304" s="6"/>
      <c r="CB304" s="1" t="s">
        <v>46</v>
      </c>
      <c r="CC304" s="1" t="s">
        <v>48</v>
      </c>
      <c r="CD304" s="6"/>
      <c r="CE304" s="6"/>
      <c r="CF304" s="1" t="s">
        <v>46</v>
      </c>
      <c r="CG304" s="1" t="s">
        <v>48</v>
      </c>
      <c r="CH304" s="6"/>
      <c r="CI304" s="6"/>
      <c r="CJ304" s="1" t="s">
        <v>46</v>
      </c>
      <c r="CK304" s="1" t="s">
        <v>39</v>
      </c>
      <c r="CL304" s="6"/>
      <c r="CM304" s="6"/>
      <c r="CN304" s="1" t="s">
        <v>49</v>
      </c>
      <c r="CO304" s="1" t="s">
        <v>39</v>
      </c>
      <c r="CP304" s="6"/>
      <c r="CQ304" s="6"/>
      <c r="CR304" s="1" t="s">
        <v>50</v>
      </c>
      <c r="CS304" s="1" t="s">
        <v>51</v>
      </c>
      <c r="CT304" s="6"/>
      <c r="CU304" s="6"/>
      <c r="CV304" s="1" t="s">
        <v>50</v>
      </c>
      <c r="CW304" s="1" t="s">
        <v>39</v>
      </c>
      <c r="CX304" s="6"/>
      <c r="CY304" s="6"/>
      <c r="CZ304" s="1" t="s">
        <v>50</v>
      </c>
      <c r="DA304" s="1" t="s">
        <v>39</v>
      </c>
      <c r="DB304" s="6"/>
      <c r="DC304" s="6"/>
      <c r="DD304" s="1" t="s">
        <v>59</v>
      </c>
      <c r="DE304" s="1" t="s">
        <v>60</v>
      </c>
      <c r="DF304" s="6"/>
      <c r="DG304" s="6"/>
      <c r="DH304" s="1" t="s">
        <v>52</v>
      </c>
      <c r="DI304" s="1" t="s">
        <v>53</v>
      </c>
      <c r="DJ304" s="6"/>
      <c r="DK304" s="6"/>
      <c r="DL304" s="1" t="s">
        <v>31</v>
      </c>
      <c r="DM304" s="11"/>
    </row>
    <row r="305" spans="1:118" s="42" customFormat="1" ht="15.75" customHeight="1" x14ac:dyDescent="0.25">
      <c r="A305" s="35">
        <v>304</v>
      </c>
      <c r="B305" s="35">
        <v>1</v>
      </c>
      <c r="C305" s="36" t="s">
        <v>272</v>
      </c>
      <c r="D305" s="37" t="s">
        <v>373</v>
      </c>
      <c r="E305" s="35">
        <v>15.664</v>
      </c>
      <c r="F305" s="35">
        <v>9.8059999999999992</v>
      </c>
      <c r="G305" s="35">
        <v>-8.6690000000000005</v>
      </c>
      <c r="H305" s="38">
        <v>98.092799999999997</v>
      </c>
      <c r="I305" s="39">
        <f t="shared" si="13"/>
        <v>89.4238</v>
      </c>
      <c r="J305" s="39">
        <f t="shared" si="12"/>
        <v>4.3070000000000004</v>
      </c>
      <c r="K305" s="39">
        <f t="shared" si="14"/>
        <v>85.116799999999998</v>
      </c>
      <c r="L305" s="40" t="s">
        <v>28</v>
      </c>
      <c r="M305" s="40" t="s">
        <v>29</v>
      </c>
      <c r="N305" s="35"/>
      <c r="O305" s="35"/>
      <c r="P305" s="40" t="s">
        <v>30</v>
      </c>
      <c r="Q305" s="40" t="s">
        <v>34</v>
      </c>
      <c r="R305" s="35"/>
      <c r="S305" s="35"/>
      <c r="T305" s="40" t="s">
        <v>30</v>
      </c>
      <c r="U305" s="40" t="s">
        <v>32</v>
      </c>
      <c r="V305" s="35"/>
      <c r="W305" s="35"/>
      <c r="X305" s="35" t="s">
        <v>30</v>
      </c>
      <c r="Y305" s="35" t="s">
        <v>33</v>
      </c>
      <c r="Z305" s="35"/>
      <c r="AA305" s="35"/>
      <c r="AB305" s="40" t="s">
        <v>30</v>
      </c>
      <c r="AC305" s="40" t="s">
        <v>34</v>
      </c>
      <c r="AD305" s="35"/>
      <c r="AE305" s="35"/>
      <c r="AF305" s="40" t="s">
        <v>35</v>
      </c>
      <c r="AG305" s="40" t="s">
        <v>29</v>
      </c>
      <c r="AH305" s="35"/>
      <c r="AI305" s="35"/>
      <c r="AJ305" s="40" t="s">
        <v>36</v>
      </c>
      <c r="AK305" s="40" t="s">
        <v>37</v>
      </c>
      <c r="AL305" s="35"/>
      <c r="AM305" s="35"/>
      <c r="AN305" s="40" t="s">
        <v>38</v>
      </c>
      <c r="AO305" s="40" t="s">
        <v>39</v>
      </c>
      <c r="AP305" s="35">
        <v>4</v>
      </c>
      <c r="AQ305" s="35">
        <v>1.966</v>
      </c>
      <c r="AR305" s="40" t="s">
        <v>40</v>
      </c>
      <c r="AS305" s="40" t="s">
        <v>41</v>
      </c>
      <c r="AT305" s="35"/>
      <c r="AU305" s="35"/>
      <c r="AV305" s="35"/>
      <c r="AW305" s="35"/>
      <c r="AX305" s="35"/>
      <c r="AY305" s="35"/>
      <c r="AZ305" s="40" t="s">
        <v>42</v>
      </c>
      <c r="BA305" s="40" t="s">
        <v>39</v>
      </c>
      <c r="BB305" s="35"/>
      <c r="BC305" s="35"/>
      <c r="BD305" s="40" t="s">
        <v>42</v>
      </c>
      <c r="BE305" s="40" t="s">
        <v>33</v>
      </c>
      <c r="BF305" s="35"/>
      <c r="BG305" s="35"/>
      <c r="BH305" s="40" t="s">
        <v>42</v>
      </c>
      <c r="BI305" s="40" t="s">
        <v>39</v>
      </c>
      <c r="BJ305" s="35"/>
      <c r="BK305" s="41"/>
      <c r="BL305" s="40" t="s">
        <v>43</v>
      </c>
      <c r="BM305" s="40" t="s">
        <v>44</v>
      </c>
      <c r="BN305" s="35"/>
      <c r="BO305" s="35"/>
      <c r="BP305" s="40" t="s">
        <v>45</v>
      </c>
      <c r="BQ305" s="40" t="s">
        <v>44</v>
      </c>
      <c r="BR305" s="35"/>
      <c r="BS305" s="35"/>
      <c r="BT305" s="40" t="s">
        <v>46</v>
      </c>
      <c r="BU305" s="40" t="s">
        <v>47</v>
      </c>
      <c r="BV305" s="35"/>
      <c r="BW305" s="35"/>
      <c r="BX305" s="40" t="s">
        <v>46</v>
      </c>
      <c r="BY305" s="40" t="s">
        <v>41</v>
      </c>
      <c r="BZ305" s="35"/>
      <c r="CA305" s="35"/>
      <c r="CB305" s="40" t="s">
        <v>46</v>
      </c>
      <c r="CC305" s="40" t="s">
        <v>48</v>
      </c>
      <c r="CD305" s="35"/>
      <c r="CE305" s="35"/>
      <c r="CF305" s="40" t="s">
        <v>46</v>
      </c>
      <c r="CG305" s="40" t="s">
        <v>48</v>
      </c>
      <c r="CH305" s="35"/>
      <c r="CI305" s="35"/>
      <c r="CJ305" s="40" t="s">
        <v>46</v>
      </c>
      <c r="CK305" s="40" t="s">
        <v>39</v>
      </c>
      <c r="CL305" s="35"/>
      <c r="CM305" s="35"/>
      <c r="CN305" s="40" t="s">
        <v>49</v>
      </c>
      <c r="CO305" s="40" t="s">
        <v>39</v>
      </c>
      <c r="CP305" s="35">
        <v>4</v>
      </c>
      <c r="CQ305" s="35">
        <v>2.3410000000000002</v>
      </c>
      <c r="CR305" s="40" t="s">
        <v>50</v>
      </c>
      <c r="CS305" s="40" t="s">
        <v>51</v>
      </c>
      <c r="CT305" s="35"/>
      <c r="CU305" s="35"/>
      <c r="CV305" s="40" t="s">
        <v>50</v>
      </c>
      <c r="CW305" s="40" t="s">
        <v>39</v>
      </c>
      <c r="CX305" s="35"/>
      <c r="CY305" s="35"/>
      <c r="CZ305" s="40" t="s">
        <v>50</v>
      </c>
      <c r="DA305" s="40" t="s">
        <v>39</v>
      </c>
      <c r="DB305" s="35"/>
      <c r="DC305" s="35"/>
      <c r="DD305" s="40" t="s">
        <v>59</v>
      </c>
      <c r="DE305" s="40" t="s">
        <v>60</v>
      </c>
      <c r="DF305" s="35"/>
      <c r="DG305" s="35"/>
      <c r="DH305" s="40" t="s">
        <v>52</v>
      </c>
      <c r="DI305" s="40" t="s">
        <v>53</v>
      </c>
      <c r="DJ305" s="35"/>
      <c r="DK305" s="35"/>
      <c r="DL305" s="40" t="s">
        <v>31</v>
      </c>
      <c r="DM305" s="41"/>
    </row>
    <row r="306" spans="1:118" s="12" customFormat="1" ht="15.75" customHeight="1" x14ac:dyDescent="0.25">
      <c r="A306" s="6">
        <v>305</v>
      </c>
      <c r="B306" s="6">
        <v>1</v>
      </c>
      <c r="C306" s="9" t="s">
        <v>468</v>
      </c>
      <c r="D306" s="8" t="s">
        <v>373</v>
      </c>
      <c r="E306" s="6">
        <v>114.616</v>
      </c>
      <c r="F306" s="6">
        <v>10.837</v>
      </c>
      <c r="G306" s="6">
        <v>103.779</v>
      </c>
      <c r="H306" s="10">
        <v>53.394240000000003</v>
      </c>
      <c r="I306" s="3">
        <f t="shared" si="13"/>
        <v>157.17323999999999</v>
      </c>
      <c r="J306" s="3">
        <f t="shared" si="12"/>
        <v>0</v>
      </c>
      <c r="K306" s="3">
        <f t="shared" si="14"/>
        <v>157.17323999999999</v>
      </c>
      <c r="L306" s="1" t="s">
        <v>28</v>
      </c>
      <c r="M306" s="1" t="s">
        <v>29</v>
      </c>
      <c r="N306" s="6"/>
      <c r="O306" s="6"/>
      <c r="P306" s="1" t="s">
        <v>30</v>
      </c>
      <c r="Q306" s="1" t="s">
        <v>34</v>
      </c>
      <c r="R306" s="6"/>
      <c r="S306" s="6"/>
      <c r="T306" s="1" t="s">
        <v>30</v>
      </c>
      <c r="U306" s="1" t="s">
        <v>32</v>
      </c>
      <c r="V306" s="6"/>
      <c r="W306" s="6"/>
      <c r="X306" s="6" t="s">
        <v>30</v>
      </c>
      <c r="Y306" s="6" t="s">
        <v>33</v>
      </c>
      <c r="Z306" s="6"/>
      <c r="AA306" s="6"/>
      <c r="AB306" s="1" t="s">
        <v>30</v>
      </c>
      <c r="AC306" s="1" t="s">
        <v>34</v>
      </c>
      <c r="AD306" s="6"/>
      <c r="AE306" s="6"/>
      <c r="AF306" s="1" t="s">
        <v>35</v>
      </c>
      <c r="AG306" s="1" t="s">
        <v>29</v>
      </c>
      <c r="AH306" s="6"/>
      <c r="AI306" s="6"/>
      <c r="AJ306" s="1" t="s">
        <v>36</v>
      </c>
      <c r="AK306" s="1" t="s">
        <v>37</v>
      </c>
      <c r="AL306" s="6"/>
      <c r="AM306" s="6"/>
      <c r="AN306" s="1" t="s">
        <v>38</v>
      </c>
      <c r="AO306" s="1" t="s">
        <v>39</v>
      </c>
      <c r="AP306" s="6"/>
      <c r="AQ306" s="6"/>
      <c r="AR306" s="1" t="s">
        <v>40</v>
      </c>
      <c r="AS306" s="1" t="s">
        <v>41</v>
      </c>
      <c r="AT306" s="6"/>
      <c r="AU306" s="6"/>
      <c r="AV306" s="6"/>
      <c r="AW306" s="6"/>
      <c r="AX306" s="6"/>
      <c r="AY306" s="6"/>
      <c r="AZ306" s="1" t="s">
        <v>42</v>
      </c>
      <c r="BA306" s="1" t="s">
        <v>39</v>
      </c>
      <c r="BB306" s="6"/>
      <c r="BC306" s="6"/>
      <c r="BD306" s="1" t="s">
        <v>42</v>
      </c>
      <c r="BE306" s="1" t="s">
        <v>33</v>
      </c>
      <c r="BF306" s="6"/>
      <c r="BG306" s="6"/>
      <c r="BH306" s="1" t="s">
        <v>42</v>
      </c>
      <c r="BI306" s="1" t="s">
        <v>39</v>
      </c>
      <c r="BJ306" s="6"/>
      <c r="BK306" s="11"/>
      <c r="BL306" s="1" t="s">
        <v>43</v>
      </c>
      <c r="BM306" s="1" t="s">
        <v>44</v>
      </c>
      <c r="BN306" s="6"/>
      <c r="BO306" s="6"/>
      <c r="BP306" s="1" t="s">
        <v>45</v>
      </c>
      <c r="BQ306" s="1" t="s">
        <v>44</v>
      </c>
      <c r="BR306" s="6"/>
      <c r="BS306" s="6"/>
      <c r="BT306" s="1" t="s">
        <v>46</v>
      </c>
      <c r="BU306" s="1" t="s">
        <v>47</v>
      </c>
      <c r="BV306" s="6"/>
      <c r="BW306" s="6"/>
      <c r="BX306" s="1" t="s">
        <v>46</v>
      </c>
      <c r="BY306" s="1" t="s">
        <v>41</v>
      </c>
      <c r="BZ306" s="6"/>
      <c r="CA306" s="6"/>
      <c r="CB306" s="1" t="s">
        <v>46</v>
      </c>
      <c r="CC306" s="1" t="s">
        <v>48</v>
      </c>
      <c r="CD306" s="6"/>
      <c r="CE306" s="6"/>
      <c r="CF306" s="1" t="s">
        <v>46</v>
      </c>
      <c r="CG306" s="1" t="s">
        <v>48</v>
      </c>
      <c r="CH306" s="6"/>
      <c r="CI306" s="6"/>
      <c r="CJ306" s="1" t="s">
        <v>46</v>
      </c>
      <c r="CK306" s="1" t="s">
        <v>39</v>
      </c>
      <c r="CL306" s="6"/>
      <c r="CM306" s="6"/>
      <c r="CN306" s="1" t="s">
        <v>49</v>
      </c>
      <c r="CO306" s="1" t="s">
        <v>39</v>
      </c>
      <c r="CP306" s="6"/>
      <c r="CQ306" s="6"/>
      <c r="CR306" s="1" t="s">
        <v>50</v>
      </c>
      <c r="CS306" s="1" t="s">
        <v>51</v>
      </c>
      <c r="CT306" s="6"/>
      <c r="CU306" s="6"/>
      <c r="CV306" s="1" t="s">
        <v>50</v>
      </c>
      <c r="CW306" s="1" t="s">
        <v>39</v>
      </c>
      <c r="CX306" s="6"/>
      <c r="CY306" s="6"/>
      <c r="CZ306" s="1" t="s">
        <v>50</v>
      </c>
      <c r="DA306" s="1" t="s">
        <v>39</v>
      </c>
      <c r="DB306" s="6"/>
      <c r="DC306" s="6"/>
      <c r="DD306" s="1" t="s">
        <v>59</v>
      </c>
      <c r="DE306" s="1" t="s">
        <v>60</v>
      </c>
      <c r="DF306" s="6"/>
      <c r="DG306" s="6"/>
      <c r="DH306" s="1" t="s">
        <v>52</v>
      </c>
      <c r="DI306" s="1" t="s">
        <v>53</v>
      </c>
      <c r="DJ306" s="6"/>
      <c r="DK306" s="6"/>
      <c r="DL306" s="1" t="s">
        <v>31</v>
      </c>
      <c r="DM306" s="11"/>
    </row>
    <row r="307" spans="1:118" s="12" customFormat="1" ht="15.75" customHeight="1" x14ac:dyDescent="0.25">
      <c r="A307" s="6">
        <v>306</v>
      </c>
      <c r="B307" s="6">
        <v>1</v>
      </c>
      <c r="C307" s="9" t="s">
        <v>469</v>
      </c>
      <c r="D307" s="8" t="s">
        <v>373</v>
      </c>
      <c r="E307" s="6">
        <v>67.572000000000003</v>
      </c>
      <c r="F307" s="6">
        <v>0</v>
      </c>
      <c r="G307" s="6">
        <v>67.572000000000003</v>
      </c>
      <c r="H307" s="10">
        <v>27.86496</v>
      </c>
      <c r="I307" s="3">
        <f t="shared" si="13"/>
        <v>95.436959999999999</v>
      </c>
      <c r="J307" s="3">
        <f t="shared" si="12"/>
        <v>0</v>
      </c>
      <c r="K307" s="3">
        <f t="shared" si="14"/>
        <v>95.436959999999999</v>
      </c>
      <c r="L307" s="1" t="s">
        <v>28</v>
      </c>
      <c r="M307" s="1" t="s">
        <v>29</v>
      </c>
      <c r="N307" s="6"/>
      <c r="O307" s="6"/>
      <c r="P307" s="1" t="s">
        <v>30</v>
      </c>
      <c r="Q307" s="1" t="s">
        <v>34</v>
      </c>
      <c r="R307" s="6"/>
      <c r="S307" s="6"/>
      <c r="T307" s="1" t="s">
        <v>30</v>
      </c>
      <c r="U307" s="1" t="s">
        <v>32</v>
      </c>
      <c r="V307" s="6"/>
      <c r="W307" s="6"/>
      <c r="X307" s="6" t="s">
        <v>30</v>
      </c>
      <c r="Y307" s="6" t="s">
        <v>33</v>
      </c>
      <c r="Z307" s="6"/>
      <c r="AA307" s="6"/>
      <c r="AB307" s="1" t="s">
        <v>30</v>
      </c>
      <c r="AC307" s="1" t="s">
        <v>34</v>
      </c>
      <c r="AD307" s="6"/>
      <c r="AE307" s="6"/>
      <c r="AF307" s="1" t="s">
        <v>35</v>
      </c>
      <c r="AG307" s="1" t="s">
        <v>29</v>
      </c>
      <c r="AH307" s="6"/>
      <c r="AI307" s="6"/>
      <c r="AJ307" s="1" t="s">
        <v>36</v>
      </c>
      <c r="AK307" s="1" t="s">
        <v>37</v>
      </c>
      <c r="AL307" s="6"/>
      <c r="AM307" s="6"/>
      <c r="AN307" s="1" t="s">
        <v>38</v>
      </c>
      <c r="AO307" s="1" t="s">
        <v>39</v>
      </c>
      <c r="AP307" s="6"/>
      <c r="AQ307" s="6"/>
      <c r="AR307" s="1" t="s">
        <v>40</v>
      </c>
      <c r="AS307" s="1" t="s">
        <v>41</v>
      </c>
      <c r="AT307" s="6"/>
      <c r="AU307" s="6"/>
      <c r="AV307" s="6"/>
      <c r="AW307" s="6"/>
      <c r="AX307" s="6"/>
      <c r="AY307" s="6"/>
      <c r="AZ307" s="1" t="s">
        <v>42</v>
      </c>
      <c r="BA307" s="1" t="s">
        <v>39</v>
      </c>
      <c r="BB307" s="6"/>
      <c r="BC307" s="6"/>
      <c r="BD307" s="1" t="s">
        <v>42</v>
      </c>
      <c r="BE307" s="1" t="s">
        <v>33</v>
      </c>
      <c r="BF307" s="6"/>
      <c r="BG307" s="6"/>
      <c r="BH307" s="1" t="s">
        <v>42</v>
      </c>
      <c r="BI307" s="1" t="s">
        <v>39</v>
      </c>
      <c r="BJ307" s="6"/>
      <c r="BK307" s="11"/>
      <c r="BL307" s="1" t="s">
        <v>43</v>
      </c>
      <c r="BM307" s="1" t="s">
        <v>44</v>
      </c>
      <c r="BN307" s="6"/>
      <c r="BO307" s="6"/>
      <c r="BP307" s="1" t="s">
        <v>45</v>
      </c>
      <c r="BQ307" s="1" t="s">
        <v>44</v>
      </c>
      <c r="BR307" s="6"/>
      <c r="BS307" s="6"/>
      <c r="BT307" s="1" t="s">
        <v>46</v>
      </c>
      <c r="BU307" s="1" t="s">
        <v>47</v>
      </c>
      <c r="BV307" s="6"/>
      <c r="BW307" s="6"/>
      <c r="BX307" s="1" t="s">
        <v>46</v>
      </c>
      <c r="BY307" s="1" t="s">
        <v>41</v>
      </c>
      <c r="BZ307" s="6"/>
      <c r="CA307" s="6"/>
      <c r="CB307" s="1" t="s">
        <v>46</v>
      </c>
      <c r="CC307" s="1" t="s">
        <v>48</v>
      </c>
      <c r="CD307" s="6"/>
      <c r="CE307" s="6"/>
      <c r="CF307" s="1" t="s">
        <v>46</v>
      </c>
      <c r="CG307" s="1" t="s">
        <v>48</v>
      </c>
      <c r="CH307" s="6"/>
      <c r="CI307" s="6"/>
      <c r="CJ307" s="1" t="s">
        <v>46</v>
      </c>
      <c r="CK307" s="1" t="s">
        <v>39</v>
      </c>
      <c r="CL307" s="6"/>
      <c r="CM307" s="6"/>
      <c r="CN307" s="1" t="s">
        <v>49</v>
      </c>
      <c r="CO307" s="1" t="s">
        <v>39</v>
      </c>
      <c r="CP307" s="6"/>
      <c r="CQ307" s="6"/>
      <c r="CR307" s="1" t="s">
        <v>50</v>
      </c>
      <c r="CS307" s="1" t="s">
        <v>51</v>
      </c>
      <c r="CT307" s="6"/>
      <c r="CU307" s="6"/>
      <c r="CV307" s="1" t="s">
        <v>50</v>
      </c>
      <c r="CW307" s="1" t="s">
        <v>39</v>
      </c>
      <c r="CX307" s="6"/>
      <c r="CY307" s="6"/>
      <c r="CZ307" s="1" t="s">
        <v>50</v>
      </c>
      <c r="DA307" s="1" t="s">
        <v>39</v>
      </c>
      <c r="DB307" s="6"/>
      <c r="DC307" s="6"/>
      <c r="DD307" s="1" t="s">
        <v>59</v>
      </c>
      <c r="DE307" s="1" t="s">
        <v>60</v>
      </c>
      <c r="DF307" s="6"/>
      <c r="DG307" s="6"/>
      <c r="DH307" s="1" t="s">
        <v>52</v>
      </c>
      <c r="DI307" s="1" t="s">
        <v>53</v>
      </c>
      <c r="DJ307" s="6"/>
      <c r="DK307" s="6"/>
      <c r="DL307" s="1" t="s">
        <v>31</v>
      </c>
      <c r="DM307" s="11"/>
    </row>
    <row r="308" spans="1:118" s="12" customFormat="1" ht="15.75" customHeight="1" x14ac:dyDescent="0.25">
      <c r="A308" s="6">
        <v>307</v>
      </c>
      <c r="B308" s="6">
        <v>1</v>
      </c>
      <c r="C308" s="9" t="s">
        <v>273</v>
      </c>
      <c r="D308" s="8" t="s">
        <v>373</v>
      </c>
      <c r="E308" s="6">
        <v>67.004000000000005</v>
      </c>
      <c r="F308" s="6">
        <v>3.2509999999999999</v>
      </c>
      <c r="G308" s="6">
        <v>62.835000000000001</v>
      </c>
      <c r="H308" s="10">
        <v>28.239719999999998</v>
      </c>
      <c r="I308" s="3">
        <f t="shared" si="13"/>
        <v>91.074719999999999</v>
      </c>
      <c r="J308" s="3">
        <f t="shared" si="12"/>
        <v>0</v>
      </c>
      <c r="K308" s="3">
        <f t="shared" si="14"/>
        <v>91.074719999999999</v>
      </c>
      <c r="L308" s="1" t="s">
        <v>28</v>
      </c>
      <c r="M308" s="1" t="s">
        <v>29</v>
      </c>
      <c r="N308" s="6"/>
      <c r="O308" s="6"/>
      <c r="P308" s="1" t="s">
        <v>30</v>
      </c>
      <c r="Q308" s="1" t="s">
        <v>34</v>
      </c>
      <c r="R308" s="6"/>
      <c r="S308" s="6"/>
      <c r="T308" s="1" t="s">
        <v>30</v>
      </c>
      <c r="U308" s="1" t="s">
        <v>32</v>
      </c>
      <c r="V308" s="6"/>
      <c r="W308" s="6"/>
      <c r="X308" s="6" t="s">
        <v>30</v>
      </c>
      <c r="Y308" s="6" t="s">
        <v>33</v>
      </c>
      <c r="Z308" s="6"/>
      <c r="AA308" s="6"/>
      <c r="AB308" s="1" t="s">
        <v>30</v>
      </c>
      <c r="AC308" s="1" t="s">
        <v>34</v>
      </c>
      <c r="AD308" s="6"/>
      <c r="AE308" s="6"/>
      <c r="AF308" s="1" t="s">
        <v>35</v>
      </c>
      <c r="AG308" s="1" t="s">
        <v>29</v>
      </c>
      <c r="AH308" s="6"/>
      <c r="AI308" s="6"/>
      <c r="AJ308" s="1" t="s">
        <v>36</v>
      </c>
      <c r="AK308" s="1" t="s">
        <v>37</v>
      </c>
      <c r="AL308" s="6"/>
      <c r="AM308" s="6"/>
      <c r="AN308" s="1" t="s">
        <v>38</v>
      </c>
      <c r="AO308" s="1" t="s">
        <v>39</v>
      </c>
      <c r="AP308" s="6"/>
      <c r="AQ308" s="6"/>
      <c r="AR308" s="1" t="s">
        <v>40</v>
      </c>
      <c r="AS308" s="1" t="s">
        <v>41</v>
      </c>
      <c r="AT308" s="6"/>
      <c r="AU308" s="6"/>
      <c r="AV308" s="6"/>
      <c r="AW308" s="6"/>
      <c r="AX308" s="6"/>
      <c r="AY308" s="6"/>
      <c r="AZ308" s="1" t="s">
        <v>42</v>
      </c>
      <c r="BA308" s="1" t="s">
        <v>39</v>
      </c>
      <c r="BB308" s="6"/>
      <c r="BC308" s="6"/>
      <c r="BD308" s="1" t="s">
        <v>42</v>
      </c>
      <c r="BE308" s="1" t="s">
        <v>33</v>
      </c>
      <c r="BF308" s="6"/>
      <c r="BG308" s="6"/>
      <c r="BH308" s="1" t="s">
        <v>42</v>
      </c>
      <c r="BI308" s="1" t="s">
        <v>39</v>
      </c>
      <c r="BJ308" s="6"/>
      <c r="BK308" s="11"/>
      <c r="BL308" s="1" t="s">
        <v>43</v>
      </c>
      <c r="BM308" s="1" t="s">
        <v>44</v>
      </c>
      <c r="BN308" s="6"/>
      <c r="BO308" s="6"/>
      <c r="BP308" s="1" t="s">
        <v>45</v>
      </c>
      <c r="BQ308" s="1" t="s">
        <v>44</v>
      </c>
      <c r="BR308" s="6"/>
      <c r="BS308" s="6"/>
      <c r="BT308" s="1" t="s">
        <v>46</v>
      </c>
      <c r="BU308" s="1" t="s">
        <v>47</v>
      </c>
      <c r="BV308" s="6"/>
      <c r="BW308" s="6"/>
      <c r="BX308" s="1" t="s">
        <v>46</v>
      </c>
      <c r="BY308" s="1" t="s">
        <v>41</v>
      </c>
      <c r="BZ308" s="6"/>
      <c r="CA308" s="6"/>
      <c r="CB308" s="1" t="s">
        <v>46</v>
      </c>
      <c r="CC308" s="1" t="s">
        <v>48</v>
      </c>
      <c r="CD308" s="6"/>
      <c r="CE308" s="6"/>
      <c r="CF308" s="1" t="s">
        <v>46</v>
      </c>
      <c r="CG308" s="1" t="s">
        <v>48</v>
      </c>
      <c r="CH308" s="6"/>
      <c r="CI308" s="6"/>
      <c r="CJ308" s="1" t="s">
        <v>46</v>
      </c>
      <c r="CK308" s="1" t="s">
        <v>39</v>
      </c>
      <c r="CL308" s="6"/>
      <c r="CM308" s="6"/>
      <c r="CN308" s="1" t="s">
        <v>49</v>
      </c>
      <c r="CO308" s="1" t="s">
        <v>39</v>
      </c>
      <c r="CP308" s="6"/>
      <c r="CQ308" s="6"/>
      <c r="CR308" s="1" t="s">
        <v>50</v>
      </c>
      <c r="CS308" s="1" t="s">
        <v>51</v>
      </c>
      <c r="CT308" s="6"/>
      <c r="CU308" s="6"/>
      <c r="CV308" s="1" t="s">
        <v>50</v>
      </c>
      <c r="CW308" s="1" t="s">
        <v>39</v>
      </c>
      <c r="CX308" s="6"/>
      <c r="CY308" s="6"/>
      <c r="CZ308" s="1" t="s">
        <v>50</v>
      </c>
      <c r="DA308" s="1" t="s">
        <v>39</v>
      </c>
      <c r="DB308" s="6"/>
      <c r="DC308" s="6"/>
      <c r="DD308" s="1" t="s">
        <v>59</v>
      </c>
      <c r="DE308" s="1" t="s">
        <v>60</v>
      </c>
      <c r="DF308" s="6"/>
      <c r="DG308" s="6"/>
      <c r="DH308" s="1" t="s">
        <v>52</v>
      </c>
      <c r="DI308" s="1" t="s">
        <v>53</v>
      </c>
      <c r="DJ308" s="6"/>
      <c r="DK308" s="6"/>
      <c r="DL308" s="1" t="s">
        <v>31</v>
      </c>
      <c r="DM308" s="11"/>
    </row>
    <row r="309" spans="1:118" s="12" customFormat="1" ht="15.75" customHeight="1" x14ac:dyDescent="0.25">
      <c r="A309" s="6">
        <v>308</v>
      </c>
      <c r="B309" s="6">
        <v>1</v>
      </c>
      <c r="C309" s="9" t="s">
        <v>470</v>
      </c>
      <c r="D309" s="8" t="s">
        <v>373</v>
      </c>
      <c r="E309" s="6">
        <v>313.29500000000002</v>
      </c>
      <c r="F309" s="6">
        <v>46.451999999999998</v>
      </c>
      <c r="G309" s="6">
        <v>266.84300000000002</v>
      </c>
      <c r="H309" s="10">
        <v>69.750479999999996</v>
      </c>
      <c r="I309" s="3">
        <f t="shared" si="13"/>
        <v>336.59348</v>
      </c>
      <c r="J309" s="3">
        <f t="shared" si="12"/>
        <v>0</v>
      </c>
      <c r="K309" s="3">
        <f t="shared" si="14"/>
        <v>336.59348</v>
      </c>
      <c r="L309" s="1" t="s">
        <v>28</v>
      </c>
      <c r="M309" s="1" t="s">
        <v>29</v>
      </c>
      <c r="N309" s="6"/>
      <c r="O309" s="6"/>
      <c r="P309" s="1" t="s">
        <v>30</v>
      </c>
      <c r="Q309" s="1" t="s">
        <v>34</v>
      </c>
      <c r="R309" s="6"/>
      <c r="S309" s="6"/>
      <c r="T309" s="1" t="s">
        <v>30</v>
      </c>
      <c r="U309" s="1" t="s">
        <v>32</v>
      </c>
      <c r="V309" s="6"/>
      <c r="W309" s="6"/>
      <c r="X309" s="6" t="s">
        <v>30</v>
      </c>
      <c r="Y309" s="6" t="s">
        <v>33</v>
      </c>
      <c r="Z309" s="6"/>
      <c r="AA309" s="6"/>
      <c r="AB309" s="1" t="s">
        <v>30</v>
      </c>
      <c r="AC309" s="1" t="s">
        <v>34</v>
      </c>
      <c r="AD309" s="6"/>
      <c r="AE309" s="6"/>
      <c r="AF309" s="1" t="s">
        <v>35</v>
      </c>
      <c r="AG309" s="1" t="s">
        <v>29</v>
      </c>
      <c r="AH309" s="6"/>
      <c r="AI309" s="6"/>
      <c r="AJ309" s="1" t="s">
        <v>36</v>
      </c>
      <c r="AK309" s="1" t="s">
        <v>37</v>
      </c>
      <c r="AL309" s="6"/>
      <c r="AM309" s="6"/>
      <c r="AN309" s="1" t="s">
        <v>38</v>
      </c>
      <c r="AO309" s="1" t="s">
        <v>39</v>
      </c>
      <c r="AP309" s="6"/>
      <c r="AQ309" s="6"/>
      <c r="AR309" s="1" t="s">
        <v>40</v>
      </c>
      <c r="AS309" s="1" t="s">
        <v>41</v>
      </c>
      <c r="AT309" s="6"/>
      <c r="AU309" s="6"/>
      <c r="AV309" s="6"/>
      <c r="AW309" s="6"/>
      <c r="AX309" s="6"/>
      <c r="AY309" s="6"/>
      <c r="AZ309" s="1" t="s">
        <v>42</v>
      </c>
      <c r="BA309" s="1" t="s">
        <v>39</v>
      </c>
      <c r="BB309" s="6"/>
      <c r="BC309" s="6"/>
      <c r="BD309" s="1" t="s">
        <v>42</v>
      </c>
      <c r="BE309" s="1" t="s">
        <v>33</v>
      </c>
      <c r="BF309" s="6"/>
      <c r="BG309" s="6"/>
      <c r="BH309" s="1" t="s">
        <v>42</v>
      </c>
      <c r="BI309" s="1" t="s">
        <v>39</v>
      </c>
      <c r="BJ309" s="6"/>
      <c r="BK309" s="11"/>
      <c r="BL309" s="1" t="s">
        <v>43</v>
      </c>
      <c r="BM309" s="1" t="s">
        <v>44</v>
      </c>
      <c r="BN309" s="6"/>
      <c r="BO309" s="6"/>
      <c r="BP309" s="1" t="s">
        <v>45</v>
      </c>
      <c r="BQ309" s="1" t="s">
        <v>44</v>
      </c>
      <c r="BR309" s="6"/>
      <c r="BS309" s="6"/>
      <c r="BT309" s="1" t="s">
        <v>46</v>
      </c>
      <c r="BU309" s="1" t="s">
        <v>47</v>
      </c>
      <c r="BV309" s="6"/>
      <c r="BW309" s="6"/>
      <c r="BX309" s="1" t="s">
        <v>46</v>
      </c>
      <c r="BY309" s="1" t="s">
        <v>41</v>
      </c>
      <c r="BZ309" s="6"/>
      <c r="CA309" s="6"/>
      <c r="CB309" s="1" t="s">
        <v>46</v>
      </c>
      <c r="CC309" s="1" t="s">
        <v>48</v>
      </c>
      <c r="CD309" s="6"/>
      <c r="CE309" s="6"/>
      <c r="CF309" s="1" t="s">
        <v>46</v>
      </c>
      <c r="CG309" s="1" t="s">
        <v>48</v>
      </c>
      <c r="CH309" s="6"/>
      <c r="CI309" s="6"/>
      <c r="CJ309" s="1" t="s">
        <v>46</v>
      </c>
      <c r="CK309" s="1" t="s">
        <v>39</v>
      </c>
      <c r="CL309" s="6"/>
      <c r="CM309" s="6"/>
      <c r="CN309" s="1" t="s">
        <v>49</v>
      </c>
      <c r="CO309" s="1" t="s">
        <v>39</v>
      </c>
      <c r="CP309" s="6"/>
      <c r="CQ309" s="6"/>
      <c r="CR309" s="1" t="s">
        <v>50</v>
      </c>
      <c r="CS309" s="1" t="s">
        <v>51</v>
      </c>
      <c r="CT309" s="6"/>
      <c r="CU309" s="6"/>
      <c r="CV309" s="1" t="s">
        <v>50</v>
      </c>
      <c r="CW309" s="1" t="s">
        <v>39</v>
      </c>
      <c r="CX309" s="6"/>
      <c r="CY309" s="6"/>
      <c r="CZ309" s="1" t="s">
        <v>50</v>
      </c>
      <c r="DA309" s="1" t="s">
        <v>39</v>
      </c>
      <c r="DB309" s="6"/>
      <c r="DC309" s="6"/>
      <c r="DD309" s="1" t="s">
        <v>59</v>
      </c>
      <c r="DE309" s="1" t="s">
        <v>60</v>
      </c>
      <c r="DF309" s="6"/>
      <c r="DG309" s="6"/>
      <c r="DH309" s="1" t="s">
        <v>52</v>
      </c>
      <c r="DI309" s="1" t="s">
        <v>53</v>
      </c>
      <c r="DJ309" s="6"/>
      <c r="DK309" s="6"/>
      <c r="DL309" s="1" t="s">
        <v>31</v>
      </c>
      <c r="DM309" s="11"/>
    </row>
    <row r="310" spans="1:118" s="12" customFormat="1" ht="15.75" customHeight="1" x14ac:dyDescent="0.25">
      <c r="A310" s="6">
        <v>309</v>
      </c>
      <c r="B310" s="6">
        <v>1</v>
      </c>
      <c r="C310" s="9" t="s">
        <v>471</v>
      </c>
      <c r="D310" s="8" t="s">
        <v>373</v>
      </c>
      <c r="E310" s="6">
        <v>9.8130000000000006</v>
      </c>
      <c r="F310" s="6">
        <v>422.04199999999997</v>
      </c>
      <c r="G310" s="6">
        <v>-758.85199999999998</v>
      </c>
      <c r="H310" s="10">
        <v>35.094839999999998</v>
      </c>
      <c r="I310" s="3">
        <f t="shared" si="13"/>
        <v>-723.75716</v>
      </c>
      <c r="J310" s="3">
        <f t="shared" si="12"/>
        <v>0</v>
      </c>
      <c r="K310" s="3">
        <f t="shared" si="14"/>
        <v>-723.75716</v>
      </c>
      <c r="L310" s="1" t="s">
        <v>28</v>
      </c>
      <c r="M310" s="1" t="s">
        <v>29</v>
      </c>
      <c r="N310" s="6"/>
      <c r="O310" s="6"/>
      <c r="P310" s="1" t="s">
        <v>30</v>
      </c>
      <c r="Q310" s="1" t="s">
        <v>34</v>
      </c>
      <c r="R310" s="6"/>
      <c r="S310" s="6"/>
      <c r="T310" s="1" t="s">
        <v>30</v>
      </c>
      <c r="U310" s="1" t="s">
        <v>32</v>
      </c>
      <c r="V310" s="6"/>
      <c r="W310" s="6"/>
      <c r="X310" s="6" t="s">
        <v>30</v>
      </c>
      <c r="Y310" s="6" t="s">
        <v>33</v>
      </c>
      <c r="Z310" s="6"/>
      <c r="AA310" s="6"/>
      <c r="AB310" s="1" t="s">
        <v>30</v>
      </c>
      <c r="AC310" s="1" t="s">
        <v>34</v>
      </c>
      <c r="AD310" s="6"/>
      <c r="AE310" s="6"/>
      <c r="AF310" s="1" t="s">
        <v>35</v>
      </c>
      <c r="AG310" s="1" t="s">
        <v>29</v>
      </c>
      <c r="AH310" s="6"/>
      <c r="AI310" s="6"/>
      <c r="AJ310" s="1" t="s">
        <v>36</v>
      </c>
      <c r="AK310" s="1" t="s">
        <v>37</v>
      </c>
      <c r="AL310" s="6"/>
      <c r="AM310" s="6"/>
      <c r="AN310" s="1" t="s">
        <v>38</v>
      </c>
      <c r="AO310" s="1" t="s">
        <v>39</v>
      </c>
      <c r="AP310" s="6"/>
      <c r="AQ310" s="6"/>
      <c r="AR310" s="1" t="s">
        <v>40</v>
      </c>
      <c r="AS310" s="1" t="s">
        <v>41</v>
      </c>
      <c r="AT310" s="6"/>
      <c r="AU310" s="6"/>
      <c r="AV310" s="6"/>
      <c r="AW310" s="6"/>
      <c r="AX310" s="6"/>
      <c r="AY310" s="6"/>
      <c r="AZ310" s="1" t="s">
        <v>42</v>
      </c>
      <c r="BA310" s="1" t="s">
        <v>39</v>
      </c>
      <c r="BB310" s="6"/>
      <c r="BC310" s="6"/>
      <c r="BD310" s="1" t="s">
        <v>42</v>
      </c>
      <c r="BE310" s="1" t="s">
        <v>33</v>
      </c>
      <c r="BF310" s="6"/>
      <c r="BG310" s="6"/>
      <c r="BH310" s="1" t="s">
        <v>42</v>
      </c>
      <c r="BI310" s="1" t="s">
        <v>39</v>
      </c>
      <c r="BJ310" s="6"/>
      <c r="BK310" s="11"/>
      <c r="BL310" s="1" t="s">
        <v>43</v>
      </c>
      <c r="BM310" s="1" t="s">
        <v>44</v>
      </c>
      <c r="BN310" s="6"/>
      <c r="BO310" s="6"/>
      <c r="BP310" s="1" t="s">
        <v>45</v>
      </c>
      <c r="BQ310" s="1" t="s">
        <v>44</v>
      </c>
      <c r="BR310" s="6"/>
      <c r="BS310" s="6"/>
      <c r="BT310" s="1" t="s">
        <v>46</v>
      </c>
      <c r="BU310" s="1" t="s">
        <v>47</v>
      </c>
      <c r="BV310" s="6"/>
      <c r="BW310" s="6"/>
      <c r="BX310" s="1" t="s">
        <v>46</v>
      </c>
      <c r="BY310" s="1" t="s">
        <v>41</v>
      </c>
      <c r="BZ310" s="6"/>
      <c r="CA310" s="6"/>
      <c r="CB310" s="1" t="s">
        <v>46</v>
      </c>
      <c r="CC310" s="1" t="s">
        <v>48</v>
      </c>
      <c r="CD310" s="6"/>
      <c r="CE310" s="6"/>
      <c r="CF310" s="1" t="s">
        <v>46</v>
      </c>
      <c r="CG310" s="1" t="s">
        <v>48</v>
      </c>
      <c r="CH310" s="6"/>
      <c r="CI310" s="6"/>
      <c r="CJ310" s="1" t="s">
        <v>46</v>
      </c>
      <c r="CK310" s="1" t="s">
        <v>39</v>
      </c>
      <c r="CL310" s="6"/>
      <c r="CM310" s="6"/>
      <c r="CN310" s="1" t="s">
        <v>49</v>
      </c>
      <c r="CO310" s="1" t="s">
        <v>39</v>
      </c>
      <c r="CP310" s="6"/>
      <c r="CQ310" s="6"/>
      <c r="CR310" s="1" t="s">
        <v>50</v>
      </c>
      <c r="CS310" s="1" t="s">
        <v>51</v>
      </c>
      <c r="CT310" s="6"/>
      <c r="CU310" s="6"/>
      <c r="CV310" s="1" t="s">
        <v>50</v>
      </c>
      <c r="CW310" s="1" t="s">
        <v>39</v>
      </c>
      <c r="CX310" s="6"/>
      <c r="CY310" s="6"/>
      <c r="CZ310" s="1" t="s">
        <v>50</v>
      </c>
      <c r="DA310" s="1" t="s">
        <v>39</v>
      </c>
      <c r="DB310" s="6"/>
      <c r="DC310" s="6"/>
      <c r="DD310" s="1" t="s">
        <v>59</v>
      </c>
      <c r="DE310" s="1" t="s">
        <v>60</v>
      </c>
      <c r="DF310" s="6"/>
      <c r="DG310" s="6"/>
      <c r="DH310" s="1" t="s">
        <v>52</v>
      </c>
      <c r="DI310" s="1" t="s">
        <v>53</v>
      </c>
      <c r="DJ310" s="6"/>
      <c r="DK310" s="6"/>
      <c r="DL310" s="1" t="s">
        <v>31</v>
      </c>
      <c r="DM310" s="11"/>
    </row>
    <row r="311" spans="1:118" s="12" customFormat="1" ht="15.75" customHeight="1" x14ac:dyDescent="0.25">
      <c r="A311" s="6">
        <v>310</v>
      </c>
      <c r="B311" s="6">
        <v>1</v>
      </c>
      <c r="C311" s="9" t="s">
        <v>472</v>
      </c>
      <c r="D311" s="8" t="s">
        <v>373</v>
      </c>
      <c r="E311" s="6">
        <v>188.756</v>
      </c>
      <c r="F311" s="6">
        <v>11.25</v>
      </c>
      <c r="G311" s="6">
        <v>-204.02600000000001</v>
      </c>
      <c r="H311" s="10">
        <v>76.255679999999998</v>
      </c>
      <c r="I311" s="3">
        <f t="shared" si="13"/>
        <v>-127.77032000000001</v>
      </c>
      <c r="J311" s="3">
        <f t="shared" si="12"/>
        <v>0</v>
      </c>
      <c r="K311" s="3">
        <f t="shared" si="14"/>
        <v>-127.77032000000001</v>
      </c>
      <c r="L311" s="1" t="s">
        <v>28</v>
      </c>
      <c r="M311" s="1" t="s">
        <v>29</v>
      </c>
      <c r="N311" s="6"/>
      <c r="O311" s="6"/>
      <c r="P311" s="1" t="s">
        <v>30</v>
      </c>
      <c r="Q311" s="1" t="s">
        <v>34</v>
      </c>
      <c r="R311" s="6"/>
      <c r="S311" s="6"/>
      <c r="T311" s="1" t="s">
        <v>30</v>
      </c>
      <c r="U311" s="1" t="s">
        <v>32</v>
      </c>
      <c r="V311" s="6"/>
      <c r="W311" s="6"/>
      <c r="X311" s="6" t="s">
        <v>30</v>
      </c>
      <c r="Y311" s="6" t="s">
        <v>33</v>
      </c>
      <c r="Z311" s="6"/>
      <c r="AA311" s="6"/>
      <c r="AB311" s="1" t="s">
        <v>30</v>
      </c>
      <c r="AC311" s="1" t="s">
        <v>34</v>
      </c>
      <c r="AD311" s="6"/>
      <c r="AE311" s="6"/>
      <c r="AF311" s="1" t="s">
        <v>35</v>
      </c>
      <c r="AG311" s="1" t="s">
        <v>29</v>
      </c>
      <c r="AH311" s="6"/>
      <c r="AI311" s="6"/>
      <c r="AJ311" s="1" t="s">
        <v>36</v>
      </c>
      <c r="AK311" s="1" t="s">
        <v>37</v>
      </c>
      <c r="AL311" s="6"/>
      <c r="AM311" s="6"/>
      <c r="AN311" s="1" t="s">
        <v>38</v>
      </c>
      <c r="AO311" s="1" t="s">
        <v>39</v>
      </c>
      <c r="AP311" s="6"/>
      <c r="AQ311" s="6"/>
      <c r="AR311" s="1" t="s">
        <v>40</v>
      </c>
      <c r="AS311" s="1" t="s">
        <v>41</v>
      </c>
      <c r="AT311" s="6"/>
      <c r="AU311" s="6"/>
      <c r="AV311" s="6"/>
      <c r="AW311" s="6"/>
      <c r="AX311" s="6"/>
      <c r="AY311" s="6"/>
      <c r="AZ311" s="1" t="s">
        <v>42</v>
      </c>
      <c r="BA311" s="1" t="s">
        <v>39</v>
      </c>
      <c r="BB311" s="6"/>
      <c r="BC311" s="6"/>
      <c r="BD311" s="1" t="s">
        <v>42</v>
      </c>
      <c r="BE311" s="1" t="s">
        <v>33</v>
      </c>
      <c r="BF311" s="6"/>
      <c r="BG311" s="6"/>
      <c r="BH311" s="1" t="s">
        <v>42</v>
      </c>
      <c r="BI311" s="1" t="s">
        <v>39</v>
      </c>
      <c r="BJ311" s="6"/>
      <c r="BK311" s="11"/>
      <c r="BL311" s="1" t="s">
        <v>43</v>
      </c>
      <c r="BM311" s="1" t="s">
        <v>44</v>
      </c>
      <c r="BN311" s="6"/>
      <c r="BO311" s="6"/>
      <c r="BP311" s="1" t="s">
        <v>45</v>
      </c>
      <c r="BQ311" s="1" t="s">
        <v>44</v>
      </c>
      <c r="BR311" s="6"/>
      <c r="BS311" s="6"/>
      <c r="BT311" s="1" t="s">
        <v>46</v>
      </c>
      <c r="BU311" s="1" t="s">
        <v>47</v>
      </c>
      <c r="BV311" s="6"/>
      <c r="BW311" s="6"/>
      <c r="BX311" s="1" t="s">
        <v>46</v>
      </c>
      <c r="BY311" s="1" t="s">
        <v>41</v>
      </c>
      <c r="BZ311" s="6"/>
      <c r="CA311" s="6"/>
      <c r="CB311" s="1" t="s">
        <v>46</v>
      </c>
      <c r="CC311" s="1" t="s">
        <v>48</v>
      </c>
      <c r="CD311" s="6"/>
      <c r="CE311" s="6"/>
      <c r="CF311" s="1" t="s">
        <v>46</v>
      </c>
      <c r="CG311" s="1" t="s">
        <v>48</v>
      </c>
      <c r="CH311" s="6"/>
      <c r="CI311" s="6"/>
      <c r="CJ311" s="1" t="s">
        <v>46</v>
      </c>
      <c r="CK311" s="1" t="s">
        <v>39</v>
      </c>
      <c r="CL311" s="6"/>
      <c r="CM311" s="6"/>
      <c r="CN311" s="1" t="s">
        <v>49</v>
      </c>
      <c r="CO311" s="1" t="s">
        <v>39</v>
      </c>
      <c r="CP311" s="6"/>
      <c r="CQ311" s="6"/>
      <c r="CR311" s="1" t="s">
        <v>50</v>
      </c>
      <c r="CS311" s="1" t="s">
        <v>51</v>
      </c>
      <c r="CT311" s="6"/>
      <c r="CU311" s="6"/>
      <c r="CV311" s="1" t="s">
        <v>50</v>
      </c>
      <c r="CW311" s="1" t="s">
        <v>39</v>
      </c>
      <c r="CX311" s="6"/>
      <c r="CY311" s="6"/>
      <c r="CZ311" s="1" t="s">
        <v>50</v>
      </c>
      <c r="DA311" s="1" t="s">
        <v>39</v>
      </c>
      <c r="DB311" s="6"/>
      <c r="DC311" s="6"/>
      <c r="DD311" s="1" t="s">
        <v>59</v>
      </c>
      <c r="DE311" s="1" t="s">
        <v>60</v>
      </c>
      <c r="DF311" s="6"/>
      <c r="DG311" s="6"/>
      <c r="DH311" s="1" t="s">
        <v>52</v>
      </c>
      <c r="DI311" s="1" t="s">
        <v>53</v>
      </c>
      <c r="DJ311" s="6"/>
      <c r="DK311" s="6"/>
      <c r="DL311" s="1" t="s">
        <v>31</v>
      </c>
      <c r="DM311" s="11"/>
    </row>
    <row r="312" spans="1:118" s="12" customFormat="1" ht="15.75" customHeight="1" x14ac:dyDescent="0.25">
      <c r="A312" s="6">
        <v>311</v>
      </c>
      <c r="B312" s="6">
        <v>1</v>
      </c>
      <c r="C312" s="9" t="s">
        <v>473</v>
      </c>
      <c r="D312" s="8" t="s">
        <v>373</v>
      </c>
      <c r="E312" s="6">
        <v>80.274000000000001</v>
      </c>
      <c r="F312" s="6">
        <v>0</v>
      </c>
      <c r="G312" s="6">
        <v>80.274000000000001</v>
      </c>
      <c r="H312" s="10">
        <v>27.364920000000001</v>
      </c>
      <c r="I312" s="3">
        <f t="shared" si="13"/>
        <v>107.63892</v>
      </c>
      <c r="J312" s="3">
        <f t="shared" si="12"/>
        <v>0</v>
      </c>
      <c r="K312" s="3">
        <f t="shared" si="14"/>
        <v>107.63892</v>
      </c>
      <c r="L312" s="1" t="s">
        <v>28</v>
      </c>
      <c r="M312" s="1" t="s">
        <v>29</v>
      </c>
      <c r="N312" s="6"/>
      <c r="O312" s="6"/>
      <c r="P312" s="1" t="s">
        <v>30</v>
      </c>
      <c r="Q312" s="1" t="s">
        <v>34</v>
      </c>
      <c r="R312" s="6"/>
      <c r="S312" s="6"/>
      <c r="T312" s="1" t="s">
        <v>30</v>
      </c>
      <c r="U312" s="1" t="s">
        <v>32</v>
      </c>
      <c r="V312" s="6"/>
      <c r="W312" s="6"/>
      <c r="X312" s="6" t="s">
        <v>30</v>
      </c>
      <c r="Y312" s="6" t="s">
        <v>33</v>
      </c>
      <c r="Z312" s="6"/>
      <c r="AA312" s="6"/>
      <c r="AB312" s="1" t="s">
        <v>30</v>
      </c>
      <c r="AC312" s="1" t="s">
        <v>34</v>
      </c>
      <c r="AD312" s="6"/>
      <c r="AE312" s="6"/>
      <c r="AF312" s="1" t="s">
        <v>35</v>
      </c>
      <c r="AG312" s="1" t="s">
        <v>29</v>
      </c>
      <c r="AH312" s="6"/>
      <c r="AI312" s="6"/>
      <c r="AJ312" s="1" t="s">
        <v>36</v>
      </c>
      <c r="AK312" s="1" t="s">
        <v>37</v>
      </c>
      <c r="AL312" s="6"/>
      <c r="AM312" s="6"/>
      <c r="AN312" s="1" t="s">
        <v>38</v>
      </c>
      <c r="AO312" s="1" t="s">
        <v>39</v>
      </c>
      <c r="AP312" s="6"/>
      <c r="AQ312" s="6"/>
      <c r="AR312" s="1" t="s">
        <v>40</v>
      </c>
      <c r="AS312" s="1" t="s">
        <v>41</v>
      </c>
      <c r="AT312" s="6"/>
      <c r="AU312" s="6"/>
      <c r="AV312" s="6"/>
      <c r="AW312" s="6"/>
      <c r="AX312" s="6"/>
      <c r="AY312" s="6"/>
      <c r="AZ312" s="1" t="s">
        <v>42</v>
      </c>
      <c r="BA312" s="1" t="s">
        <v>39</v>
      </c>
      <c r="BB312" s="6"/>
      <c r="BC312" s="6"/>
      <c r="BD312" s="1" t="s">
        <v>42</v>
      </c>
      <c r="BE312" s="1" t="s">
        <v>33</v>
      </c>
      <c r="BF312" s="6"/>
      <c r="BG312" s="6"/>
      <c r="BH312" s="1" t="s">
        <v>42</v>
      </c>
      <c r="BI312" s="1" t="s">
        <v>39</v>
      </c>
      <c r="BJ312" s="6"/>
      <c r="BK312" s="11"/>
      <c r="BL312" s="1" t="s">
        <v>43</v>
      </c>
      <c r="BM312" s="1" t="s">
        <v>44</v>
      </c>
      <c r="BN312" s="6"/>
      <c r="BO312" s="6"/>
      <c r="BP312" s="1" t="s">
        <v>45</v>
      </c>
      <c r="BQ312" s="1" t="s">
        <v>44</v>
      </c>
      <c r="BR312" s="6"/>
      <c r="BS312" s="6"/>
      <c r="BT312" s="1" t="s">
        <v>46</v>
      </c>
      <c r="BU312" s="1" t="s">
        <v>47</v>
      </c>
      <c r="BV312" s="6"/>
      <c r="BW312" s="6"/>
      <c r="BX312" s="1" t="s">
        <v>46</v>
      </c>
      <c r="BY312" s="1" t="s">
        <v>41</v>
      </c>
      <c r="BZ312" s="6"/>
      <c r="CA312" s="6"/>
      <c r="CB312" s="1" t="s">
        <v>46</v>
      </c>
      <c r="CC312" s="1" t="s">
        <v>48</v>
      </c>
      <c r="CD312" s="6"/>
      <c r="CE312" s="6"/>
      <c r="CF312" s="1" t="s">
        <v>46</v>
      </c>
      <c r="CG312" s="1" t="s">
        <v>48</v>
      </c>
      <c r="CH312" s="6"/>
      <c r="CI312" s="6"/>
      <c r="CJ312" s="1" t="s">
        <v>46</v>
      </c>
      <c r="CK312" s="1" t="s">
        <v>39</v>
      </c>
      <c r="CL312" s="6"/>
      <c r="CM312" s="6"/>
      <c r="CN312" s="1" t="s">
        <v>49</v>
      </c>
      <c r="CO312" s="1" t="s">
        <v>39</v>
      </c>
      <c r="CP312" s="6"/>
      <c r="CQ312" s="6"/>
      <c r="CR312" s="1" t="s">
        <v>50</v>
      </c>
      <c r="CS312" s="1" t="s">
        <v>51</v>
      </c>
      <c r="CT312" s="6"/>
      <c r="CU312" s="6"/>
      <c r="CV312" s="1" t="s">
        <v>50</v>
      </c>
      <c r="CW312" s="1" t="s">
        <v>39</v>
      </c>
      <c r="CX312" s="6"/>
      <c r="CY312" s="6"/>
      <c r="CZ312" s="1" t="s">
        <v>50</v>
      </c>
      <c r="DA312" s="1" t="s">
        <v>39</v>
      </c>
      <c r="DB312" s="6"/>
      <c r="DC312" s="6"/>
      <c r="DD312" s="1" t="s">
        <v>59</v>
      </c>
      <c r="DE312" s="1" t="s">
        <v>60</v>
      </c>
      <c r="DF312" s="6"/>
      <c r="DG312" s="6"/>
      <c r="DH312" s="1" t="s">
        <v>52</v>
      </c>
      <c r="DI312" s="1" t="s">
        <v>53</v>
      </c>
      <c r="DJ312" s="6"/>
      <c r="DK312" s="6"/>
      <c r="DL312" s="1" t="s">
        <v>31</v>
      </c>
      <c r="DM312" s="11"/>
    </row>
    <row r="313" spans="1:118" s="12" customFormat="1" ht="15.75" customHeight="1" x14ac:dyDescent="0.25">
      <c r="A313" s="6">
        <v>312</v>
      </c>
      <c r="B313" s="6">
        <v>1</v>
      </c>
      <c r="C313" s="9" t="s">
        <v>274</v>
      </c>
      <c r="D313" s="8" t="s">
        <v>373</v>
      </c>
      <c r="E313" s="6">
        <v>-33.39</v>
      </c>
      <c r="F313" s="6">
        <v>3.67</v>
      </c>
      <c r="G313" s="6">
        <v>-37.06</v>
      </c>
      <c r="H313" s="10">
        <v>37.60248</v>
      </c>
      <c r="I313" s="3">
        <f t="shared" si="13"/>
        <v>0.54247999999999763</v>
      </c>
      <c r="J313" s="3">
        <f t="shared" si="12"/>
        <v>0</v>
      </c>
      <c r="K313" s="3">
        <f t="shared" si="14"/>
        <v>0.54247999999999763</v>
      </c>
      <c r="L313" s="1" t="s">
        <v>28</v>
      </c>
      <c r="M313" s="1" t="s">
        <v>29</v>
      </c>
      <c r="N313" s="6"/>
      <c r="O313" s="6"/>
      <c r="P313" s="1" t="s">
        <v>30</v>
      </c>
      <c r="Q313" s="1" t="s">
        <v>34</v>
      </c>
      <c r="R313" s="6"/>
      <c r="S313" s="6"/>
      <c r="T313" s="1" t="s">
        <v>30</v>
      </c>
      <c r="U313" s="1" t="s">
        <v>32</v>
      </c>
      <c r="V313" s="6"/>
      <c r="W313" s="6"/>
      <c r="X313" s="6" t="s">
        <v>30</v>
      </c>
      <c r="Y313" s="6" t="s">
        <v>33</v>
      </c>
      <c r="Z313" s="6"/>
      <c r="AA313" s="6"/>
      <c r="AB313" s="1" t="s">
        <v>30</v>
      </c>
      <c r="AC313" s="1" t="s">
        <v>34</v>
      </c>
      <c r="AD313" s="6"/>
      <c r="AE313" s="6"/>
      <c r="AF313" s="1" t="s">
        <v>35</v>
      </c>
      <c r="AG313" s="1" t="s">
        <v>29</v>
      </c>
      <c r="AH313" s="6"/>
      <c r="AI313" s="6"/>
      <c r="AJ313" s="1" t="s">
        <v>36</v>
      </c>
      <c r="AK313" s="1" t="s">
        <v>37</v>
      </c>
      <c r="AL313" s="6"/>
      <c r="AM313" s="6"/>
      <c r="AN313" s="1" t="s">
        <v>38</v>
      </c>
      <c r="AO313" s="1" t="s">
        <v>39</v>
      </c>
      <c r="AP313" s="6"/>
      <c r="AQ313" s="6"/>
      <c r="AR313" s="1" t="s">
        <v>40</v>
      </c>
      <c r="AS313" s="1" t="s">
        <v>41</v>
      </c>
      <c r="AT313" s="6"/>
      <c r="AU313" s="6"/>
      <c r="AV313" s="6"/>
      <c r="AW313" s="6"/>
      <c r="AX313" s="6"/>
      <c r="AY313" s="6"/>
      <c r="AZ313" s="1" t="s">
        <v>42</v>
      </c>
      <c r="BA313" s="1" t="s">
        <v>39</v>
      </c>
      <c r="BB313" s="6"/>
      <c r="BC313" s="6"/>
      <c r="BD313" s="1" t="s">
        <v>42</v>
      </c>
      <c r="BE313" s="1" t="s">
        <v>33</v>
      </c>
      <c r="BF313" s="6"/>
      <c r="BG313" s="6"/>
      <c r="BH313" s="1" t="s">
        <v>42</v>
      </c>
      <c r="BI313" s="1" t="s">
        <v>39</v>
      </c>
      <c r="BJ313" s="6"/>
      <c r="BK313" s="11"/>
      <c r="BL313" s="1" t="s">
        <v>43</v>
      </c>
      <c r="BM313" s="1" t="s">
        <v>44</v>
      </c>
      <c r="BN313" s="6"/>
      <c r="BO313" s="6"/>
      <c r="BP313" s="1" t="s">
        <v>45</v>
      </c>
      <c r="BQ313" s="1" t="s">
        <v>44</v>
      </c>
      <c r="BR313" s="6"/>
      <c r="BS313" s="6"/>
      <c r="BT313" s="1" t="s">
        <v>46</v>
      </c>
      <c r="BU313" s="1" t="s">
        <v>47</v>
      </c>
      <c r="BV313" s="6"/>
      <c r="BW313" s="6"/>
      <c r="BX313" s="1" t="s">
        <v>46</v>
      </c>
      <c r="BY313" s="1" t="s">
        <v>41</v>
      </c>
      <c r="BZ313" s="6"/>
      <c r="CA313" s="6"/>
      <c r="CB313" s="1" t="s">
        <v>46</v>
      </c>
      <c r="CC313" s="1" t="s">
        <v>48</v>
      </c>
      <c r="CD313" s="6"/>
      <c r="CE313" s="6"/>
      <c r="CF313" s="1" t="s">
        <v>46</v>
      </c>
      <c r="CG313" s="1" t="s">
        <v>48</v>
      </c>
      <c r="CH313" s="6"/>
      <c r="CI313" s="6"/>
      <c r="CJ313" s="1" t="s">
        <v>46</v>
      </c>
      <c r="CK313" s="1" t="s">
        <v>39</v>
      </c>
      <c r="CL313" s="6"/>
      <c r="CM313" s="6"/>
      <c r="CN313" s="1" t="s">
        <v>49</v>
      </c>
      <c r="CO313" s="1" t="s">
        <v>39</v>
      </c>
      <c r="CP313" s="6"/>
      <c r="CQ313" s="6"/>
      <c r="CR313" s="1" t="s">
        <v>50</v>
      </c>
      <c r="CS313" s="1" t="s">
        <v>51</v>
      </c>
      <c r="CT313" s="6"/>
      <c r="CU313" s="6"/>
      <c r="CV313" s="1" t="s">
        <v>50</v>
      </c>
      <c r="CW313" s="1" t="s">
        <v>39</v>
      </c>
      <c r="CX313" s="6"/>
      <c r="CY313" s="6"/>
      <c r="CZ313" s="1" t="s">
        <v>50</v>
      </c>
      <c r="DA313" s="1" t="s">
        <v>39</v>
      </c>
      <c r="DB313" s="6"/>
      <c r="DC313" s="6"/>
      <c r="DD313" s="1" t="s">
        <v>59</v>
      </c>
      <c r="DE313" s="1" t="s">
        <v>60</v>
      </c>
      <c r="DF313" s="6"/>
      <c r="DG313" s="6"/>
      <c r="DH313" s="1" t="s">
        <v>52</v>
      </c>
      <c r="DI313" s="1" t="s">
        <v>53</v>
      </c>
      <c r="DJ313" s="6"/>
      <c r="DK313" s="6"/>
      <c r="DL313" s="1" t="s">
        <v>31</v>
      </c>
      <c r="DM313" s="11"/>
    </row>
    <row r="314" spans="1:118" s="12" customFormat="1" ht="15.75" customHeight="1" x14ac:dyDescent="0.25">
      <c r="A314" s="6">
        <v>313</v>
      </c>
      <c r="B314" s="6">
        <v>1</v>
      </c>
      <c r="C314" s="9" t="s">
        <v>275</v>
      </c>
      <c r="D314" s="8" t="s">
        <v>373</v>
      </c>
      <c r="E314" s="6">
        <v>-114.965</v>
      </c>
      <c r="F314" s="6">
        <v>4.3070000000000004</v>
      </c>
      <c r="G314" s="6">
        <v>-130.15799999999999</v>
      </c>
      <c r="H314" s="10">
        <v>104.55444</v>
      </c>
      <c r="I314" s="3">
        <f t="shared" si="13"/>
        <v>-25.603559999999987</v>
      </c>
      <c r="J314" s="3">
        <f t="shared" si="12"/>
        <v>0</v>
      </c>
      <c r="K314" s="3">
        <f t="shared" si="14"/>
        <v>-25.603559999999987</v>
      </c>
      <c r="L314" s="1" t="s">
        <v>28</v>
      </c>
      <c r="M314" s="1" t="s">
        <v>29</v>
      </c>
      <c r="N314" s="6"/>
      <c r="O314" s="6"/>
      <c r="P314" s="1" t="s">
        <v>30</v>
      </c>
      <c r="Q314" s="1" t="s">
        <v>34</v>
      </c>
      <c r="R314" s="6"/>
      <c r="S314" s="6"/>
      <c r="T314" s="1" t="s">
        <v>30</v>
      </c>
      <c r="U314" s="1" t="s">
        <v>32</v>
      </c>
      <c r="V314" s="6"/>
      <c r="W314" s="6"/>
      <c r="X314" s="6" t="s">
        <v>30</v>
      </c>
      <c r="Y314" s="6" t="s">
        <v>33</v>
      </c>
      <c r="Z314" s="6"/>
      <c r="AA314" s="6"/>
      <c r="AB314" s="1" t="s">
        <v>30</v>
      </c>
      <c r="AC314" s="1" t="s">
        <v>34</v>
      </c>
      <c r="AD314" s="6"/>
      <c r="AE314" s="6"/>
      <c r="AF314" s="1" t="s">
        <v>35</v>
      </c>
      <c r="AG314" s="1" t="s">
        <v>29</v>
      </c>
      <c r="AH314" s="6"/>
      <c r="AI314" s="6"/>
      <c r="AJ314" s="1" t="s">
        <v>36</v>
      </c>
      <c r="AK314" s="1" t="s">
        <v>37</v>
      </c>
      <c r="AL314" s="6"/>
      <c r="AM314" s="6"/>
      <c r="AN314" s="1" t="s">
        <v>38</v>
      </c>
      <c r="AO314" s="1" t="s">
        <v>39</v>
      </c>
      <c r="AP314" s="6"/>
      <c r="AQ314" s="6"/>
      <c r="AR314" s="1" t="s">
        <v>40</v>
      </c>
      <c r="AS314" s="1" t="s">
        <v>41</v>
      </c>
      <c r="AT314" s="6"/>
      <c r="AU314" s="6"/>
      <c r="AV314" s="6"/>
      <c r="AW314" s="6"/>
      <c r="AX314" s="6"/>
      <c r="AY314" s="6"/>
      <c r="AZ314" s="1" t="s">
        <v>42</v>
      </c>
      <c r="BA314" s="1" t="s">
        <v>39</v>
      </c>
      <c r="BB314" s="6"/>
      <c r="BC314" s="6"/>
      <c r="BD314" s="1" t="s">
        <v>42</v>
      </c>
      <c r="BE314" s="1" t="s">
        <v>33</v>
      </c>
      <c r="BF314" s="6"/>
      <c r="BG314" s="6"/>
      <c r="BH314" s="1" t="s">
        <v>42</v>
      </c>
      <c r="BI314" s="1" t="s">
        <v>39</v>
      </c>
      <c r="BJ314" s="6"/>
      <c r="BK314" s="11"/>
      <c r="BL314" s="1" t="s">
        <v>43</v>
      </c>
      <c r="BM314" s="1" t="s">
        <v>44</v>
      </c>
      <c r="BN314" s="6"/>
      <c r="BO314" s="6"/>
      <c r="BP314" s="1" t="s">
        <v>45</v>
      </c>
      <c r="BQ314" s="1" t="s">
        <v>44</v>
      </c>
      <c r="BR314" s="6"/>
      <c r="BS314" s="6"/>
      <c r="BT314" s="1" t="s">
        <v>46</v>
      </c>
      <c r="BU314" s="1" t="s">
        <v>47</v>
      </c>
      <c r="BV314" s="6"/>
      <c r="BW314" s="6"/>
      <c r="BX314" s="1" t="s">
        <v>46</v>
      </c>
      <c r="BY314" s="1" t="s">
        <v>41</v>
      </c>
      <c r="BZ314" s="6"/>
      <c r="CA314" s="6"/>
      <c r="CB314" s="1" t="s">
        <v>46</v>
      </c>
      <c r="CC314" s="1" t="s">
        <v>48</v>
      </c>
      <c r="CD314" s="6"/>
      <c r="CE314" s="6"/>
      <c r="CF314" s="1" t="s">
        <v>46</v>
      </c>
      <c r="CG314" s="1" t="s">
        <v>48</v>
      </c>
      <c r="CH314" s="6"/>
      <c r="CI314" s="6"/>
      <c r="CJ314" s="1" t="s">
        <v>46</v>
      </c>
      <c r="CK314" s="1" t="s">
        <v>39</v>
      </c>
      <c r="CL314" s="6"/>
      <c r="CM314" s="6"/>
      <c r="CN314" s="1" t="s">
        <v>49</v>
      </c>
      <c r="CO314" s="1" t="s">
        <v>39</v>
      </c>
      <c r="CP314" s="6"/>
      <c r="CQ314" s="6"/>
      <c r="CR314" s="1" t="s">
        <v>50</v>
      </c>
      <c r="CS314" s="1" t="s">
        <v>51</v>
      </c>
      <c r="CT314" s="6"/>
      <c r="CU314" s="6"/>
      <c r="CV314" s="1" t="s">
        <v>50</v>
      </c>
      <c r="CW314" s="1" t="s">
        <v>39</v>
      </c>
      <c r="CX314" s="6"/>
      <c r="CY314" s="6"/>
      <c r="CZ314" s="1" t="s">
        <v>50</v>
      </c>
      <c r="DA314" s="1" t="s">
        <v>39</v>
      </c>
      <c r="DB314" s="6"/>
      <c r="DC314" s="6"/>
      <c r="DD314" s="1" t="s">
        <v>59</v>
      </c>
      <c r="DE314" s="1" t="s">
        <v>60</v>
      </c>
      <c r="DF314" s="6"/>
      <c r="DG314" s="6"/>
      <c r="DH314" s="1" t="s">
        <v>52</v>
      </c>
      <c r="DI314" s="1" t="s">
        <v>53</v>
      </c>
      <c r="DJ314" s="6"/>
      <c r="DK314" s="6"/>
      <c r="DL314" s="1" t="s">
        <v>31</v>
      </c>
      <c r="DM314" s="11"/>
    </row>
    <row r="315" spans="1:118" s="12" customFormat="1" ht="15.75" customHeight="1" x14ac:dyDescent="0.25">
      <c r="A315" s="6">
        <v>314</v>
      </c>
      <c r="B315" s="6">
        <v>1</v>
      </c>
      <c r="C315" s="9" t="s">
        <v>276</v>
      </c>
      <c r="D315" s="8" t="s">
        <v>373</v>
      </c>
      <c r="E315" s="6">
        <v>156.90700000000001</v>
      </c>
      <c r="F315" s="6">
        <v>246.11600000000001</v>
      </c>
      <c r="G315" s="6">
        <v>-91.043999999999997</v>
      </c>
      <c r="H315" s="10">
        <v>97.140479999999997</v>
      </c>
      <c r="I315" s="3">
        <f t="shared" si="13"/>
        <v>6.0964799999999997</v>
      </c>
      <c r="J315" s="3">
        <f t="shared" si="12"/>
        <v>0</v>
      </c>
      <c r="K315" s="3">
        <f t="shared" si="14"/>
        <v>6.0964799999999997</v>
      </c>
      <c r="L315" s="1" t="s">
        <v>28</v>
      </c>
      <c r="M315" s="1" t="s">
        <v>29</v>
      </c>
      <c r="N315" s="6"/>
      <c r="O315" s="6"/>
      <c r="P315" s="1" t="s">
        <v>30</v>
      </c>
      <c r="Q315" s="1" t="s">
        <v>34</v>
      </c>
      <c r="R315" s="6"/>
      <c r="S315" s="6"/>
      <c r="T315" s="1" t="s">
        <v>30</v>
      </c>
      <c r="U315" s="1" t="s">
        <v>32</v>
      </c>
      <c r="V315" s="6"/>
      <c r="W315" s="6"/>
      <c r="X315" s="6" t="s">
        <v>30</v>
      </c>
      <c r="Y315" s="6" t="s">
        <v>33</v>
      </c>
      <c r="Z315" s="6"/>
      <c r="AA315" s="6"/>
      <c r="AB315" s="1" t="s">
        <v>30</v>
      </c>
      <c r="AC315" s="1" t="s">
        <v>34</v>
      </c>
      <c r="AD315" s="6"/>
      <c r="AE315" s="6"/>
      <c r="AF315" s="1" t="s">
        <v>35</v>
      </c>
      <c r="AG315" s="1" t="s">
        <v>29</v>
      </c>
      <c r="AH315" s="6"/>
      <c r="AI315" s="6"/>
      <c r="AJ315" s="1" t="s">
        <v>36</v>
      </c>
      <c r="AK315" s="1" t="s">
        <v>37</v>
      </c>
      <c r="AL315" s="6"/>
      <c r="AM315" s="6"/>
      <c r="AN315" s="1" t="s">
        <v>38</v>
      </c>
      <c r="AO315" s="1" t="s">
        <v>39</v>
      </c>
      <c r="AP315" s="6"/>
      <c r="AQ315" s="6"/>
      <c r="AR315" s="1" t="s">
        <v>40</v>
      </c>
      <c r="AS315" s="1" t="s">
        <v>41</v>
      </c>
      <c r="AT315" s="6"/>
      <c r="AU315" s="6"/>
      <c r="AV315" s="6"/>
      <c r="AW315" s="6"/>
      <c r="AX315" s="6"/>
      <c r="AY315" s="6"/>
      <c r="AZ315" s="1" t="s">
        <v>42</v>
      </c>
      <c r="BA315" s="1" t="s">
        <v>39</v>
      </c>
      <c r="BB315" s="6"/>
      <c r="BC315" s="6"/>
      <c r="BD315" s="1" t="s">
        <v>42</v>
      </c>
      <c r="BE315" s="1" t="s">
        <v>33</v>
      </c>
      <c r="BF315" s="6"/>
      <c r="BG315" s="6"/>
      <c r="BH315" s="1" t="s">
        <v>42</v>
      </c>
      <c r="BI315" s="1" t="s">
        <v>39</v>
      </c>
      <c r="BJ315" s="6"/>
      <c r="BK315" s="11"/>
      <c r="BL315" s="1" t="s">
        <v>43</v>
      </c>
      <c r="BM315" s="1" t="s">
        <v>44</v>
      </c>
      <c r="BN315" s="6"/>
      <c r="BO315" s="6"/>
      <c r="BP315" s="1" t="s">
        <v>45</v>
      </c>
      <c r="BQ315" s="1" t="s">
        <v>44</v>
      </c>
      <c r="BR315" s="6"/>
      <c r="BS315" s="6"/>
      <c r="BT315" s="1" t="s">
        <v>46</v>
      </c>
      <c r="BU315" s="1" t="s">
        <v>47</v>
      </c>
      <c r="BV315" s="6"/>
      <c r="BW315" s="6"/>
      <c r="BX315" s="1" t="s">
        <v>46</v>
      </c>
      <c r="BY315" s="1" t="s">
        <v>41</v>
      </c>
      <c r="BZ315" s="6"/>
      <c r="CA315" s="6"/>
      <c r="CB315" s="1" t="s">
        <v>46</v>
      </c>
      <c r="CC315" s="1" t="s">
        <v>48</v>
      </c>
      <c r="CD315" s="6"/>
      <c r="CE315" s="6"/>
      <c r="CF315" s="1" t="s">
        <v>46</v>
      </c>
      <c r="CG315" s="1" t="s">
        <v>48</v>
      </c>
      <c r="CH315" s="6"/>
      <c r="CI315" s="6"/>
      <c r="CJ315" s="1" t="s">
        <v>46</v>
      </c>
      <c r="CK315" s="1" t="s">
        <v>39</v>
      </c>
      <c r="CL315" s="6"/>
      <c r="CM315" s="6"/>
      <c r="CN315" s="1" t="s">
        <v>49</v>
      </c>
      <c r="CO315" s="1" t="s">
        <v>39</v>
      </c>
      <c r="CP315" s="6"/>
      <c r="CQ315" s="6"/>
      <c r="CR315" s="1" t="s">
        <v>50</v>
      </c>
      <c r="CS315" s="1" t="s">
        <v>51</v>
      </c>
      <c r="CT315" s="6"/>
      <c r="CU315" s="6"/>
      <c r="CV315" s="1" t="s">
        <v>50</v>
      </c>
      <c r="CW315" s="1" t="s">
        <v>39</v>
      </c>
      <c r="CX315" s="6"/>
      <c r="CY315" s="6"/>
      <c r="CZ315" s="1" t="s">
        <v>50</v>
      </c>
      <c r="DA315" s="1" t="s">
        <v>39</v>
      </c>
      <c r="DB315" s="6"/>
      <c r="DC315" s="6"/>
      <c r="DD315" s="1" t="s">
        <v>59</v>
      </c>
      <c r="DE315" s="1" t="s">
        <v>60</v>
      </c>
      <c r="DF315" s="6"/>
      <c r="DG315" s="6"/>
      <c r="DH315" s="1" t="s">
        <v>52</v>
      </c>
      <c r="DI315" s="1" t="s">
        <v>53</v>
      </c>
      <c r="DJ315" s="6"/>
      <c r="DK315" s="6"/>
      <c r="DL315" s="1" t="s">
        <v>31</v>
      </c>
      <c r="DM315" s="11"/>
    </row>
    <row r="316" spans="1:118" s="12" customFormat="1" ht="15.75" customHeight="1" x14ac:dyDescent="0.25">
      <c r="A316" s="6">
        <v>315</v>
      </c>
      <c r="B316" s="6">
        <v>3</v>
      </c>
      <c r="C316" s="9" t="s">
        <v>277</v>
      </c>
      <c r="D316" s="8" t="s">
        <v>373</v>
      </c>
      <c r="E316" s="6">
        <v>278.88499999999999</v>
      </c>
      <c r="F316" s="6">
        <v>39.854999999999997</v>
      </c>
      <c r="G316" s="6">
        <v>230.197</v>
      </c>
      <c r="H316" s="10">
        <v>134.80116000000001</v>
      </c>
      <c r="I316" s="3">
        <f t="shared" si="13"/>
        <v>364.99815999999998</v>
      </c>
      <c r="J316" s="3">
        <f t="shared" si="12"/>
        <v>0</v>
      </c>
      <c r="K316" s="3">
        <f t="shared" si="14"/>
        <v>364.99815999999998</v>
      </c>
      <c r="L316" s="1" t="s">
        <v>28</v>
      </c>
      <c r="M316" s="1" t="s">
        <v>29</v>
      </c>
      <c r="N316" s="6"/>
      <c r="O316" s="6"/>
      <c r="P316" s="1" t="s">
        <v>30</v>
      </c>
      <c r="Q316" s="1" t="s">
        <v>34</v>
      </c>
      <c r="R316" s="6"/>
      <c r="S316" s="6"/>
      <c r="T316" s="1" t="s">
        <v>30</v>
      </c>
      <c r="U316" s="1" t="s">
        <v>32</v>
      </c>
      <c r="V316" s="6"/>
      <c r="W316" s="6"/>
      <c r="X316" s="6" t="s">
        <v>30</v>
      </c>
      <c r="Y316" s="6" t="s">
        <v>33</v>
      </c>
      <c r="Z316" s="6"/>
      <c r="AA316" s="6"/>
      <c r="AB316" s="1" t="s">
        <v>30</v>
      </c>
      <c r="AC316" s="1" t="s">
        <v>34</v>
      </c>
      <c r="AD316" s="6"/>
      <c r="AE316" s="6"/>
      <c r="AF316" s="1" t="s">
        <v>35</v>
      </c>
      <c r="AG316" s="1" t="s">
        <v>29</v>
      </c>
      <c r="AH316" s="6"/>
      <c r="AI316" s="6"/>
      <c r="AJ316" s="1" t="s">
        <v>36</v>
      </c>
      <c r="AK316" s="1" t="s">
        <v>37</v>
      </c>
      <c r="AL316" s="6"/>
      <c r="AM316" s="6"/>
      <c r="AN316" s="1" t="s">
        <v>38</v>
      </c>
      <c r="AO316" s="1" t="s">
        <v>39</v>
      </c>
      <c r="AP316" s="6"/>
      <c r="AQ316" s="6"/>
      <c r="AR316" s="1" t="s">
        <v>40</v>
      </c>
      <c r="AS316" s="1" t="s">
        <v>41</v>
      </c>
      <c r="AT316" s="6"/>
      <c r="AU316" s="6"/>
      <c r="AV316" s="6"/>
      <c r="AW316" s="6"/>
      <c r="AX316" s="6"/>
      <c r="AY316" s="6"/>
      <c r="AZ316" s="1" t="s">
        <v>42</v>
      </c>
      <c r="BA316" s="1" t="s">
        <v>39</v>
      </c>
      <c r="BB316" s="6"/>
      <c r="BC316" s="6"/>
      <c r="BD316" s="1" t="s">
        <v>42</v>
      </c>
      <c r="BE316" s="1" t="s">
        <v>33</v>
      </c>
      <c r="BF316" s="6"/>
      <c r="BG316" s="6"/>
      <c r="BH316" s="1" t="s">
        <v>42</v>
      </c>
      <c r="BI316" s="1" t="s">
        <v>39</v>
      </c>
      <c r="BJ316" s="6"/>
      <c r="BK316" s="11"/>
      <c r="BL316" s="1" t="s">
        <v>43</v>
      </c>
      <c r="BM316" s="1" t="s">
        <v>44</v>
      </c>
      <c r="BN316" s="6"/>
      <c r="BO316" s="6"/>
      <c r="BP316" s="1" t="s">
        <v>45</v>
      </c>
      <c r="BQ316" s="1" t="s">
        <v>44</v>
      </c>
      <c r="BR316" s="6"/>
      <c r="BS316" s="6"/>
      <c r="BT316" s="1" t="s">
        <v>46</v>
      </c>
      <c r="BU316" s="1" t="s">
        <v>47</v>
      </c>
      <c r="BV316" s="6"/>
      <c r="BW316" s="6"/>
      <c r="BX316" s="1" t="s">
        <v>46</v>
      </c>
      <c r="BY316" s="1" t="s">
        <v>41</v>
      </c>
      <c r="BZ316" s="6"/>
      <c r="CA316" s="6"/>
      <c r="CB316" s="1" t="s">
        <v>46</v>
      </c>
      <c r="CC316" s="1" t="s">
        <v>48</v>
      </c>
      <c r="CD316" s="6"/>
      <c r="CE316" s="6"/>
      <c r="CF316" s="1" t="s">
        <v>46</v>
      </c>
      <c r="CG316" s="1" t="s">
        <v>48</v>
      </c>
      <c r="CH316" s="6"/>
      <c r="CI316" s="6"/>
      <c r="CJ316" s="1" t="s">
        <v>46</v>
      </c>
      <c r="CK316" s="1" t="s">
        <v>39</v>
      </c>
      <c r="CL316" s="6"/>
      <c r="CM316" s="6"/>
      <c r="CN316" s="1" t="s">
        <v>49</v>
      </c>
      <c r="CO316" s="1" t="s">
        <v>39</v>
      </c>
      <c r="CP316" s="6"/>
      <c r="CQ316" s="6"/>
      <c r="CR316" s="1" t="s">
        <v>50</v>
      </c>
      <c r="CS316" s="1" t="s">
        <v>51</v>
      </c>
      <c r="CT316" s="6"/>
      <c r="CU316" s="6"/>
      <c r="CV316" s="1" t="s">
        <v>50</v>
      </c>
      <c r="CW316" s="1" t="s">
        <v>39</v>
      </c>
      <c r="CX316" s="6"/>
      <c r="CY316" s="6"/>
      <c r="CZ316" s="1" t="s">
        <v>50</v>
      </c>
      <c r="DA316" s="1" t="s">
        <v>39</v>
      </c>
      <c r="DB316" s="6"/>
      <c r="DC316" s="6"/>
      <c r="DD316" s="1" t="s">
        <v>59</v>
      </c>
      <c r="DE316" s="1" t="s">
        <v>60</v>
      </c>
      <c r="DF316" s="6"/>
      <c r="DG316" s="6"/>
      <c r="DH316" s="1" t="s">
        <v>52</v>
      </c>
      <c r="DI316" s="1" t="s">
        <v>53</v>
      </c>
      <c r="DJ316" s="6"/>
      <c r="DK316" s="6"/>
      <c r="DL316" s="1" t="s">
        <v>31</v>
      </c>
      <c r="DM316" s="11"/>
    </row>
    <row r="317" spans="1:118" s="12" customFormat="1" ht="15.75" customHeight="1" x14ac:dyDescent="0.25">
      <c r="A317" s="6">
        <v>316</v>
      </c>
      <c r="B317" s="6">
        <v>3</v>
      </c>
      <c r="C317" s="9" t="s">
        <v>278</v>
      </c>
      <c r="D317" s="8" t="s">
        <v>373</v>
      </c>
      <c r="E317" s="6">
        <v>134.23699999999999</v>
      </c>
      <c r="F317" s="6">
        <v>14.481</v>
      </c>
      <c r="G317" s="6">
        <v>117.133</v>
      </c>
      <c r="H317" s="10">
        <v>109.46664</v>
      </c>
      <c r="I317" s="3">
        <f t="shared" si="13"/>
        <v>226.59963999999999</v>
      </c>
      <c r="J317" s="3">
        <f t="shared" si="12"/>
        <v>0</v>
      </c>
      <c r="K317" s="3">
        <f t="shared" si="14"/>
        <v>226.59963999999999</v>
      </c>
      <c r="L317" s="1" t="s">
        <v>28</v>
      </c>
      <c r="M317" s="1" t="s">
        <v>29</v>
      </c>
      <c r="N317" s="6"/>
      <c r="O317" s="6"/>
      <c r="P317" s="1" t="s">
        <v>30</v>
      </c>
      <c r="Q317" s="1" t="s">
        <v>34</v>
      </c>
      <c r="R317" s="6"/>
      <c r="S317" s="6"/>
      <c r="T317" s="1" t="s">
        <v>30</v>
      </c>
      <c r="U317" s="1" t="s">
        <v>32</v>
      </c>
      <c r="V317" s="6"/>
      <c r="W317" s="6"/>
      <c r="X317" s="6" t="s">
        <v>30</v>
      </c>
      <c r="Y317" s="6" t="s">
        <v>33</v>
      </c>
      <c r="Z317" s="6"/>
      <c r="AA317" s="6"/>
      <c r="AB317" s="1" t="s">
        <v>30</v>
      </c>
      <c r="AC317" s="1" t="s">
        <v>34</v>
      </c>
      <c r="AD317" s="6"/>
      <c r="AE317" s="6"/>
      <c r="AF317" s="1" t="s">
        <v>35</v>
      </c>
      <c r="AG317" s="1" t="s">
        <v>29</v>
      </c>
      <c r="AH317" s="6"/>
      <c r="AI317" s="6"/>
      <c r="AJ317" s="1" t="s">
        <v>36</v>
      </c>
      <c r="AK317" s="1" t="s">
        <v>37</v>
      </c>
      <c r="AL317" s="6"/>
      <c r="AM317" s="6"/>
      <c r="AN317" s="1" t="s">
        <v>38</v>
      </c>
      <c r="AO317" s="1" t="s">
        <v>39</v>
      </c>
      <c r="AP317" s="6"/>
      <c r="AQ317" s="6"/>
      <c r="AR317" s="1" t="s">
        <v>40</v>
      </c>
      <c r="AS317" s="1" t="s">
        <v>41</v>
      </c>
      <c r="AT317" s="6"/>
      <c r="AU317" s="6"/>
      <c r="AV317" s="6"/>
      <c r="AW317" s="6"/>
      <c r="AX317" s="6"/>
      <c r="AY317" s="6"/>
      <c r="AZ317" s="1" t="s">
        <v>42</v>
      </c>
      <c r="BA317" s="1" t="s">
        <v>39</v>
      </c>
      <c r="BB317" s="6"/>
      <c r="BC317" s="6"/>
      <c r="BD317" s="1" t="s">
        <v>42</v>
      </c>
      <c r="BE317" s="1" t="s">
        <v>33</v>
      </c>
      <c r="BF317" s="6"/>
      <c r="BG317" s="6"/>
      <c r="BH317" s="1" t="s">
        <v>42</v>
      </c>
      <c r="BI317" s="1" t="s">
        <v>39</v>
      </c>
      <c r="BJ317" s="6"/>
      <c r="BK317" s="11"/>
      <c r="BL317" s="1" t="s">
        <v>43</v>
      </c>
      <c r="BM317" s="1" t="s">
        <v>44</v>
      </c>
      <c r="BN317" s="6"/>
      <c r="BO317" s="6"/>
      <c r="BP317" s="1" t="s">
        <v>45</v>
      </c>
      <c r="BQ317" s="1" t="s">
        <v>44</v>
      </c>
      <c r="BR317" s="6"/>
      <c r="BS317" s="6"/>
      <c r="BT317" s="1" t="s">
        <v>46</v>
      </c>
      <c r="BU317" s="1" t="s">
        <v>47</v>
      </c>
      <c r="BV317" s="6"/>
      <c r="BW317" s="6"/>
      <c r="BX317" s="1" t="s">
        <v>46</v>
      </c>
      <c r="BY317" s="1" t="s">
        <v>41</v>
      </c>
      <c r="BZ317" s="6"/>
      <c r="CA317" s="6"/>
      <c r="CB317" s="1" t="s">
        <v>46</v>
      </c>
      <c r="CC317" s="1" t="s">
        <v>48</v>
      </c>
      <c r="CD317" s="6"/>
      <c r="CE317" s="6"/>
      <c r="CF317" s="1" t="s">
        <v>46</v>
      </c>
      <c r="CG317" s="1" t="s">
        <v>48</v>
      </c>
      <c r="CH317" s="6"/>
      <c r="CI317" s="6"/>
      <c r="CJ317" s="1" t="s">
        <v>46</v>
      </c>
      <c r="CK317" s="1" t="s">
        <v>39</v>
      </c>
      <c r="CL317" s="6"/>
      <c r="CM317" s="6"/>
      <c r="CN317" s="1" t="s">
        <v>49</v>
      </c>
      <c r="CO317" s="1" t="s">
        <v>39</v>
      </c>
      <c r="CP317" s="6"/>
      <c r="CQ317" s="6"/>
      <c r="CR317" s="1" t="s">
        <v>50</v>
      </c>
      <c r="CS317" s="1" t="s">
        <v>51</v>
      </c>
      <c r="CT317" s="6"/>
      <c r="CU317" s="6"/>
      <c r="CV317" s="1" t="s">
        <v>50</v>
      </c>
      <c r="CW317" s="1" t="s">
        <v>39</v>
      </c>
      <c r="CX317" s="6"/>
      <c r="CY317" s="6"/>
      <c r="CZ317" s="1" t="s">
        <v>50</v>
      </c>
      <c r="DA317" s="1" t="s">
        <v>39</v>
      </c>
      <c r="DB317" s="6"/>
      <c r="DC317" s="6"/>
      <c r="DD317" s="1" t="s">
        <v>59</v>
      </c>
      <c r="DE317" s="1" t="s">
        <v>60</v>
      </c>
      <c r="DF317" s="6"/>
      <c r="DG317" s="6"/>
      <c r="DH317" s="1" t="s">
        <v>52</v>
      </c>
      <c r="DI317" s="1" t="s">
        <v>53</v>
      </c>
      <c r="DJ317" s="6"/>
      <c r="DK317" s="6"/>
      <c r="DL317" s="1" t="s">
        <v>31</v>
      </c>
      <c r="DM317" s="11"/>
    </row>
    <row r="318" spans="1:118" s="12" customFormat="1" ht="15.75" customHeight="1" x14ac:dyDescent="0.25">
      <c r="A318" s="6">
        <v>317</v>
      </c>
      <c r="B318" s="6">
        <v>3</v>
      </c>
      <c r="C318" s="9" t="s">
        <v>279</v>
      </c>
      <c r="D318" s="8" t="s">
        <v>373</v>
      </c>
      <c r="E318" s="6">
        <v>639.71900000000005</v>
      </c>
      <c r="F318" s="6">
        <v>31.100999999999999</v>
      </c>
      <c r="G318" s="6">
        <v>-471.274</v>
      </c>
      <c r="H318" s="10">
        <v>237.89340000000001</v>
      </c>
      <c r="I318" s="3">
        <f t="shared" si="13"/>
        <v>-233.38059999999999</v>
      </c>
      <c r="J318" s="3">
        <f t="shared" si="12"/>
        <v>271.44600000000003</v>
      </c>
      <c r="K318" s="3">
        <f t="shared" si="14"/>
        <v>-504.82659999999998</v>
      </c>
      <c r="L318" s="1" t="s">
        <v>28</v>
      </c>
      <c r="M318" s="1" t="s">
        <v>29</v>
      </c>
      <c r="N318" s="6"/>
      <c r="O318" s="6"/>
      <c r="P318" s="1" t="s">
        <v>30</v>
      </c>
      <c r="Q318" s="1" t="s">
        <v>34</v>
      </c>
      <c r="R318" s="6"/>
      <c r="S318" s="6"/>
      <c r="T318" s="1" t="s">
        <v>30</v>
      </c>
      <c r="U318" s="1" t="s">
        <v>32</v>
      </c>
      <c r="V318" s="6"/>
      <c r="W318" s="6"/>
      <c r="X318" s="6" t="s">
        <v>30</v>
      </c>
      <c r="Y318" s="6" t="s">
        <v>33</v>
      </c>
      <c r="Z318" s="6"/>
      <c r="AA318" s="6"/>
      <c r="AB318" s="1" t="s">
        <v>30</v>
      </c>
      <c r="AC318" s="1" t="s">
        <v>34</v>
      </c>
      <c r="AD318" s="6"/>
      <c r="AE318" s="6"/>
      <c r="AF318" s="1" t="s">
        <v>35</v>
      </c>
      <c r="AG318" s="1" t="s">
        <v>29</v>
      </c>
      <c r="AH318" s="6"/>
      <c r="AI318" s="6"/>
      <c r="AJ318" s="1" t="s">
        <v>36</v>
      </c>
      <c r="AK318" s="1" t="s">
        <v>37</v>
      </c>
      <c r="AL318" s="6"/>
      <c r="AM318" s="6"/>
      <c r="AN318" s="1" t="s">
        <v>38</v>
      </c>
      <c r="AO318" s="1" t="s">
        <v>39</v>
      </c>
      <c r="AP318" s="6"/>
      <c r="AQ318" s="6"/>
      <c r="AR318" s="1" t="s">
        <v>40</v>
      </c>
      <c r="AS318" s="1" t="s">
        <v>41</v>
      </c>
      <c r="AT318" s="6"/>
      <c r="AU318" s="6"/>
      <c r="AV318" s="6"/>
      <c r="AW318" s="6"/>
      <c r="AX318" s="6"/>
      <c r="AY318" s="6"/>
      <c r="AZ318" s="1" t="s">
        <v>42</v>
      </c>
      <c r="BA318" s="1" t="s">
        <v>39</v>
      </c>
      <c r="BB318" s="6"/>
      <c r="BC318" s="6"/>
      <c r="BD318" s="1" t="s">
        <v>42</v>
      </c>
      <c r="BE318" s="1" t="s">
        <v>33</v>
      </c>
      <c r="BF318" s="6"/>
      <c r="BG318" s="6"/>
      <c r="BH318" s="1" t="s">
        <v>42</v>
      </c>
      <c r="BI318" s="1" t="s">
        <v>524</v>
      </c>
      <c r="BJ318" s="6">
        <v>10</v>
      </c>
      <c r="BK318" s="11">
        <v>271.44600000000003</v>
      </c>
      <c r="BL318" s="1" t="s">
        <v>43</v>
      </c>
      <c r="BM318" s="1" t="s">
        <v>44</v>
      </c>
      <c r="BN318" s="6"/>
      <c r="BO318" s="6"/>
      <c r="BP318" s="1" t="s">
        <v>45</v>
      </c>
      <c r="BQ318" s="1" t="s">
        <v>44</v>
      </c>
      <c r="BR318" s="6"/>
      <c r="BS318" s="6"/>
      <c r="BT318" s="1" t="s">
        <v>46</v>
      </c>
      <c r="BU318" s="1" t="s">
        <v>47</v>
      </c>
      <c r="BV318" s="6"/>
      <c r="BW318" s="6"/>
      <c r="BX318" s="1" t="s">
        <v>46</v>
      </c>
      <c r="BY318" s="1" t="s">
        <v>41</v>
      </c>
      <c r="BZ318" s="6"/>
      <c r="CA318" s="6"/>
      <c r="CB318" s="1" t="s">
        <v>46</v>
      </c>
      <c r="CC318" s="1" t="s">
        <v>48</v>
      </c>
      <c r="CD318" s="6"/>
      <c r="CE318" s="6"/>
      <c r="CF318" s="1" t="s">
        <v>46</v>
      </c>
      <c r="CG318" s="1" t="s">
        <v>48</v>
      </c>
      <c r="CH318" s="6"/>
      <c r="CI318" s="6"/>
      <c r="CJ318" s="1" t="s">
        <v>46</v>
      </c>
      <c r="CK318" s="1" t="s">
        <v>39</v>
      </c>
      <c r="CL318" s="6"/>
      <c r="CM318" s="6"/>
      <c r="CN318" s="1" t="s">
        <v>49</v>
      </c>
      <c r="CO318" s="1" t="s">
        <v>39</v>
      </c>
      <c r="CP318" s="6"/>
      <c r="CQ318" s="6"/>
      <c r="CR318" s="1" t="s">
        <v>50</v>
      </c>
      <c r="CS318" s="1" t="s">
        <v>51</v>
      </c>
      <c r="CT318" s="6"/>
      <c r="CU318" s="6"/>
      <c r="CV318" s="1" t="s">
        <v>50</v>
      </c>
      <c r="CW318" s="1" t="s">
        <v>39</v>
      </c>
      <c r="CX318" s="6"/>
      <c r="CY318" s="6"/>
      <c r="CZ318" s="1" t="s">
        <v>50</v>
      </c>
      <c r="DA318" s="1" t="s">
        <v>39</v>
      </c>
      <c r="DB318" s="6"/>
      <c r="DC318" s="6"/>
      <c r="DD318" s="1" t="s">
        <v>59</v>
      </c>
      <c r="DE318" s="1" t="s">
        <v>60</v>
      </c>
      <c r="DF318" s="6"/>
      <c r="DG318" s="6"/>
      <c r="DH318" s="1" t="s">
        <v>52</v>
      </c>
      <c r="DI318" s="1" t="s">
        <v>53</v>
      </c>
      <c r="DJ318" s="6"/>
      <c r="DK318" s="6"/>
      <c r="DL318" s="1" t="s">
        <v>31</v>
      </c>
      <c r="DM318" s="11"/>
    </row>
    <row r="319" spans="1:118" s="12" customFormat="1" ht="15.75" customHeight="1" x14ac:dyDescent="0.25">
      <c r="A319" s="6">
        <v>318</v>
      </c>
      <c r="B319" s="6">
        <v>3</v>
      </c>
      <c r="C319" s="9" t="s">
        <v>280</v>
      </c>
      <c r="D319" s="8" t="s">
        <v>373</v>
      </c>
      <c r="E319" s="6">
        <v>28.388999999999999</v>
      </c>
      <c r="F319" s="6">
        <v>0</v>
      </c>
      <c r="G319" s="6">
        <v>28.388999999999999</v>
      </c>
      <c r="H319" s="10">
        <v>65.702640000000002</v>
      </c>
      <c r="I319" s="3">
        <f t="shared" si="13"/>
        <v>94.091639999999998</v>
      </c>
      <c r="J319" s="3">
        <f t="shared" si="12"/>
        <v>0</v>
      </c>
      <c r="K319" s="3">
        <f t="shared" si="14"/>
        <v>94.091639999999998</v>
      </c>
      <c r="L319" s="1" t="s">
        <v>28</v>
      </c>
      <c r="M319" s="1" t="s">
        <v>29</v>
      </c>
      <c r="N319" s="6"/>
      <c r="O319" s="6"/>
      <c r="P319" s="1" t="s">
        <v>30</v>
      </c>
      <c r="Q319" s="1" t="s">
        <v>34</v>
      </c>
      <c r="R319" s="6"/>
      <c r="S319" s="6"/>
      <c r="T319" s="1" t="s">
        <v>30</v>
      </c>
      <c r="U319" s="1" t="s">
        <v>32</v>
      </c>
      <c r="V319" s="6"/>
      <c r="W319" s="6"/>
      <c r="X319" s="6" t="s">
        <v>30</v>
      </c>
      <c r="Y319" s="6" t="s">
        <v>33</v>
      </c>
      <c r="Z319" s="6"/>
      <c r="AA319" s="6"/>
      <c r="AB319" s="1" t="s">
        <v>30</v>
      </c>
      <c r="AC319" s="1" t="s">
        <v>34</v>
      </c>
      <c r="AD319" s="6"/>
      <c r="AE319" s="6"/>
      <c r="AF319" s="1" t="s">
        <v>35</v>
      </c>
      <c r="AG319" s="1" t="s">
        <v>29</v>
      </c>
      <c r="AH319" s="6"/>
      <c r="AI319" s="6"/>
      <c r="AJ319" s="1" t="s">
        <v>36</v>
      </c>
      <c r="AK319" s="1" t="s">
        <v>37</v>
      </c>
      <c r="AL319" s="6"/>
      <c r="AM319" s="6"/>
      <c r="AN319" s="1" t="s">
        <v>38</v>
      </c>
      <c r="AO319" s="1" t="s">
        <v>39</v>
      </c>
      <c r="AP319" s="6"/>
      <c r="AQ319" s="6"/>
      <c r="AR319" s="1" t="s">
        <v>40</v>
      </c>
      <c r="AS319" s="1" t="s">
        <v>41</v>
      </c>
      <c r="AT319" s="6"/>
      <c r="AU319" s="6"/>
      <c r="AV319" s="6"/>
      <c r="AW319" s="6"/>
      <c r="AX319" s="6"/>
      <c r="AY319" s="6"/>
      <c r="AZ319" s="1" t="s">
        <v>42</v>
      </c>
      <c r="BA319" s="1" t="s">
        <v>39</v>
      </c>
      <c r="BB319" s="6"/>
      <c r="BC319" s="6"/>
      <c r="BD319" s="1" t="s">
        <v>42</v>
      </c>
      <c r="BE319" s="1" t="s">
        <v>33</v>
      </c>
      <c r="BF319" s="6"/>
      <c r="BG319" s="6"/>
      <c r="BH319" s="1" t="s">
        <v>42</v>
      </c>
      <c r="BI319" s="1" t="s">
        <v>39</v>
      </c>
      <c r="BJ319" s="6"/>
      <c r="BK319" s="11"/>
      <c r="BL319" s="1" t="s">
        <v>43</v>
      </c>
      <c r="BM319" s="1" t="s">
        <v>44</v>
      </c>
      <c r="BN319" s="6"/>
      <c r="BO319" s="6"/>
      <c r="BP319" s="1" t="s">
        <v>45</v>
      </c>
      <c r="BQ319" s="1" t="s">
        <v>44</v>
      </c>
      <c r="BR319" s="6"/>
      <c r="BS319" s="6"/>
      <c r="BT319" s="1" t="s">
        <v>46</v>
      </c>
      <c r="BU319" s="1" t="s">
        <v>47</v>
      </c>
      <c r="BV319" s="6"/>
      <c r="BW319" s="6"/>
      <c r="BX319" s="1" t="s">
        <v>46</v>
      </c>
      <c r="BY319" s="1" t="s">
        <v>41</v>
      </c>
      <c r="BZ319" s="6"/>
      <c r="CA319" s="6"/>
      <c r="CB319" s="1" t="s">
        <v>46</v>
      </c>
      <c r="CC319" s="1" t="s">
        <v>48</v>
      </c>
      <c r="CD319" s="6"/>
      <c r="CE319" s="6"/>
      <c r="CF319" s="1" t="s">
        <v>46</v>
      </c>
      <c r="CG319" s="1" t="s">
        <v>48</v>
      </c>
      <c r="CH319" s="6"/>
      <c r="CI319" s="6"/>
      <c r="CJ319" s="1" t="s">
        <v>46</v>
      </c>
      <c r="CK319" s="1" t="s">
        <v>39</v>
      </c>
      <c r="CL319" s="6"/>
      <c r="CM319" s="6"/>
      <c r="CN319" s="1" t="s">
        <v>49</v>
      </c>
      <c r="CO319" s="1" t="s">
        <v>39</v>
      </c>
      <c r="CP319" s="6"/>
      <c r="CQ319" s="6"/>
      <c r="CR319" s="1" t="s">
        <v>50</v>
      </c>
      <c r="CS319" s="1" t="s">
        <v>51</v>
      </c>
      <c r="CT319" s="6"/>
      <c r="CU319" s="6"/>
      <c r="CV319" s="1" t="s">
        <v>50</v>
      </c>
      <c r="CW319" s="1" t="s">
        <v>39</v>
      </c>
      <c r="CX319" s="6"/>
      <c r="CY319" s="6"/>
      <c r="CZ319" s="1" t="s">
        <v>50</v>
      </c>
      <c r="DA319" s="1" t="s">
        <v>39</v>
      </c>
      <c r="DB319" s="6"/>
      <c r="DC319" s="6"/>
      <c r="DD319" s="1" t="s">
        <v>59</v>
      </c>
      <c r="DE319" s="1" t="s">
        <v>60</v>
      </c>
      <c r="DF319" s="6"/>
      <c r="DG319" s="6"/>
      <c r="DH319" s="1" t="s">
        <v>52</v>
      </c>
      <c r="DI319" s="1" t="s">
        <v>53</v>
      </c>
      <c r="DJ319" s="6"/>
      <c r="DK319" s="6"/>
      <c r="DL319" s="1" t="s">
        <v>31</v>
      </c>
      <c r="DM319" s="11"/>
    </row>
    <row r="320" spans="1:118" s="42" customFormat="1" ht="15.75" customHeight="1" x14ac:dyDescent="0.25">
      <c r="A320" s="35">
        <v>319</v>
      </c>
      <c r="B320" s="35">
        <v>3</v>
      </c>
      <c r="C320" s="36" t="s">
        <v>281</v>
      </c>
      <c r="D320" s="37" t="s">
        <v>373</v>
      </c>
      <c r="E320" s="35">
        <v>1166.595</v>
      </c>
      <c r="F320" s="35">
        <v>798.48599999999999</v>
      </c>
      <c r="G320" s="35">
        <v>246.614</v>
      </c>
      <c r="H320" s="38">
        <v>695.68164000000002</v>
      </c>
      <c r="I320" s="39">
        <f t="shared" si="13"/>
        <v>942.29564000000005</v>
      </c>
      <c r="J320" s="39">
        <f t="shared" si="12"/>
        <v>7.9779999999999998</v>
      </c>
      <c r="K320" s="39">
        <f t="shared" si="14"/>
        <v>934.3176400000001</v>
      </c>
      <c r="L320" s="40" t="s">
        <v>28</v>
      </c>
      <c r="M320" s="40" t="s">
        <v>29</v>
      </c>
      <c r="N320" s="35"/>
      <c r="O320" s="35"/>
      <c r="P320" s="40" t="s">
        <v>30</v>
      </c>
      <c r="Q320" s="40" t="s">
        <v>34</v>
      </c>
      <c r="R320" s="35"/>
      <c r="S320" s="35"/>
      <c r="T320" s="40" t="s">
        <v>30</v>
      </c>
      <c r="U320" s="40" t="s">
        <v>32</v>
      </c>
      <c r="V320" s="35"/>
      <c r="W320" s="35"/>
      <c r="X320" s="35" t="s">
        <v>30</v>
      </c>
      <c r="Y320" s="35" t="s">
        <v>33</v>
      </c>
      <c r="Z320" s="35"/>
      <c r="AA320" s="35"/>
      <c r="AB320" s="40" t="s">
        <v>30</v>
      </c>
      <c r="AC320" s="40" t="s">
        <v>34</v>
      </c>
      <c r="AD320" s="35"/>
      <c r="AE320" s="35"/>
      <c r="AF320" s="40" t="s">
        <v>35</v>
      </c>
      <c r="AG320" s="40" t="s">
        <v>29</v>
      </c>
      <c r="AH320" s="35"/>
      <c r="AI320" s="35"/>
      <c r="AJ320" s="40" t="s">
        <v>36</v>
      </c>
      <c r="AK320" s="40" t="s">
        <v>37</v>
      </c>
      <c r="AL320" s="35"/>
      <c r="AM320" s="35"/>
      <c r="AN320" s="40" t="s">
        <v>38</v>
      </c>
      <c r="AO320" s="40" t="s">
        <v>39</v>
      </c>
      <c r="AP320" s="35"/>
      <c r="AQ320" s="35"/>
      <c r="AR320" s="40" t="s">
        <v>40</v>
      </c>
      <c r="AS320" s="40" t="s">
        <v>41</v>
      </c>
      <c r="AT320" s="35"/>
      <c r="AU320" s="35"/>
      <c r="AV320" s="35"/>
      <c r="AW320" s="35"/>
      <c r="AX320" s="35"/>
      <c r="AY320" s="35"/>
      <c r="AZ320" s="40" t="s">
        <v>42</v>
      </c>
      <c r="BA320" s="40" t="s">
        <v>39</v>
      </c>
      <c r="BB320" s="35"/>
      <c r="BC320" s="35"/>
      <c r="BD320" s="40" t="s">
        <v>42</v>
      </c>
      <c r="BE320" s="40" t="s">
        <v>33</v>
      </c>
      <c r="BF320" s="35">
        <v>1</v>
      </c>
      <c r="BG320" s="35">
        <v>6.6369999999999996</v>
      </c>
      <c r="BH320" s="40" t="s">
        <v>42</v>
      </c>
      <c r="BI320" s="40" t="s">
        <v>39</v>
      </c>
      <c r="BJ320" s="35"/>
      <c r="BK320" s="41"/>
      <c r="BL320" s="40" t="s">
        <v>43</v>
      </c>
      <c r="BM320" s="40" t="s">
        <v>44</v>
      </c>
      <c r="BN320" s="35"/>
      <c r="BO320" s="35"/>
      <c r="BP320" s="40" t="s">
        <v>45</v>
      </c>
      <c r="BQ320" s="40" t="s">
        <v>44</v>
      </c>
      <c r="BR320" s="35"/>
      <c r="BS320" s="35"/>
      <c r="BT320" s="40" t="s">
        <v>46</v>
      </c>
      <c r="BU320" s="40" t="s">
        <v>47</v>
      </c>
      <c r="BV320" s="35"/>
      <c r="BW320" s="35"/>
      <c r="BX320" s="40" t="s">
        <v>46</v>
      </c>
      <c r="BY320" s="40" t="s">
        <v>41</v>
      </c>
      <c r="BZ320" s="35"/>
      <c r="CA320" s="35"/>
      <c r="CB320" s="40" t="s">
        <v>46</v>
      </c>
      <c r="CC320" s="40" t="s">
        <v>48</v>
      </c>
      <c r="CD320" s="35"/>
      <c r="CE320" s="35"/>
      <c r="CF320" s="40" t="s">
        <v>46</v>
      </c>
      <c r="CG320" s="40" t="s">
        <v>48</v>
      </c>
      <c r="CH320" s="35"/>
      <c r="CI320" s="35"/>
      <c r="CJ320" s="40" t="s">
        <v>46</v>
      </c>
      <c r="CK320" s="40" t="s">
        <v>39</v>
      </c>
      <c r="CL320" s="35"/>
      <c r="CM320" s="35"/>
      <c r="CN320" s="40" t="s">
        <v>49</v>
      </c>
      <c r="CO320" s="40" t="s">
        <v>39</v>
      </c>
      <c r="CP320" s="35"/>
      <c r="CQ320" s="35"/>
      <c r="CR320" s="40" t="s">
        <v>50</v>
      </c>
      <c r="CS320" s="40" t="s">
        <v>51</v>
      </c>
      <c r="CT320" s="35"/>
      <c r="CU320" s="35"/>
      <c r="CV320" s="40" t="s">
        <v>50</v>
      </c>
      <c r="CW320" s="40" t="s">
        <v>39</v>
      </c>
      <c r="CX320" s="35"/>
      <c r="CY320" s="35"/>
      <c r="CZ320" s="40" t="s">
        <v>50</v>
      </c>
      <c r="DA320" s="40" t="s">
        <v>39</v>
      </c>
      <c r="DB320" s="35"/>
      <c r="DC320" s="35"/>
      <c r="DD320" s="40" t="s">
        <v>59</v>
      </c>
      <c r="DE320" s="40" t="s">
        <v>60</v>
      </c>
      <c r="DF320" s="35"/>
      <c r="DG320" s="35"/>
      <c r="DH320" s="40" t="s">
        <v>52</v>
      </c>
      <c r="DI320" s="40" t="s">
        <v>53</v>
      </c>
      <c r="DJ320" s="35"/>
      <c r="DK320" s="35"/>
      <c r="DL320" s="40" t="s">
        <v>31</v>
      </c>
      <c r="DM320" s="41">
        <v>1.341</v>
      </c>
      <c r="DN320" s="42" t="s">
        <v>518</v>
      </c>
    </row>
    <row r="321" spans="1:117" s="12" customFormat="1" ht="15.75" customHeight="1" x14ac:dyDescent="0.25">
      <c r="A321" s="6">
        <v>320</v>
      </c>
      <c r="B321" s="6">
        <v>1</v>
      </c>
      <c r="C321" s="9" t="s">
        <v>282</v>
      </c>
      <c r="D321" s="8" t="s">
        <v>373</v>
      </c>
      <c r="E321" s="6">
        <v>64.468000000000004</v>
      </c>
      <c r="F321" s="6">
        <v>2.2429999999999999</v>
      </c>
      <c r="G321" s="6">
        <v>60.737000000000002</v>
      </c>
      <c r="H321" s="10">
        <v>154.10087999999999</v>
      </c>
      <c r="I321" s="3">
        <f t="shared" si="13"/>
        <v>214.83787999999998</v>
      </c>
      <c r="J321" s="3">
        <f t="shared" si="12"/>
        <v>0</v>
      </c>
      <c r="K321" s="3">
        <f t="shared" si="14"/>
        <v>214.83787999999998</v>
      </c>
      <c r="L321" s="1" t="s">
        <v>28</v>
      </c>
      <c r="M321" s="1" t="s">
        <v>29</v>
      </c>
      <c r="N321" s="6"/>
      <c r="O321" s="6"/>
      <c r="P321" s="1" t="s">
        <v>30</v>
      </c>
      <c r="Q321" s="1" t="s">
        <v>34</v>
      </c>
      <c r="R321" s="6"/>
      <c r="S321" s="6"/>
      <c r="T321" s="1" t="s">
        <v>30</v>
      </c>
      <c r="U321" s="1" t="s">
        <v>32</v>
      </c>
      <c r="V321" s="6"/>
      <c r="W321" s="6"/>
      <c r="X321" s="6" t="s">
        <v>30</v>
      </c>
      <c r="Y321" s="6" t="s">
        <v>33</v>
      </c>
      <c r="Z321" s="6"/>
      <c r="AA321" s="6"/>
      <c r="AB321" s="1" t="s">
        <v>30</v>
      </c>
      <c r="AC321" s="1" t="s">
        <v>34</v>
      </c>
      <c r="AD321" s="6"/>
      <c r="AE321" s="6"/>
      <c r="AF321" s="1" t="s">
        <v>35</v>
      </c>
      <c r="AG321" s="1" t="s">
        <v>29</v>
      </c>
      <c r="AH321" s="6"/>
      <c r="AI321" s="6"/>
      <c r="AJ321" s="1" t="s">
        <v>36</v>
      </c>
      <c r="AK321" s="1" t="s">
        <v>37</v>
      </c>
      <c r="AL321" s="6"/>
      <c r="AM321" s="6"/>
      <c r="AN321" s="1" t="s">
        <v>38</v>
      </c>
      <c r="AO321" s="1" t="s">
        <v>39</v>
      </c>
      <c r="AP321" s="6"/>
      <c r="AQ321" s="6"/>
      <c r="AR321" s="1" t="s">
        <v>40</v>
      </c>
      <c r="AS321" s="1" t="s">
        <v>41</v>
      </c>
      <c r="AT321" s="6"/>
      <c r="AU321" s="6"/>
      <c r="AV321" s="6"/>
      <c r="AW321" s="6"/>
      <c r="AX321" s="6"/>
      <c r="AY321" s="6"/>
      <c r="AZ321" s="1" t="s">
        <v>42</v>
      </c>
      <c r="BA321" s="1" t="s">
        <v>39</v>
      </c>
      <c r="BB321" s="6"/>
      <c r="BC321" s="6"/>
      <c r="BD321" s="1" t="s">
        <v>42</v>
      </c>
      <c r="BE321" s="1" t="s">
        <v>33</v>
      </c>
      <c r="BF321" s="6"/>
      <c r="BG321" s="6"/>
      <c r="BH321" s="1" t="s">
        <v>42</v>
      </c>
      <c r="BI321" s="1" t="s">
        <v>39</v>
      </c>
      <c r="BJ321" s="6"/>
      <c r="BK321" s="11"/>
      <c r="BL321" s="1" t="s">
        <v>43</v>
      </c>
      <c r="BM321" s="1" t="s">
        <v>44</v>
      </c>
      <c r="BN321" s="6"/>
      <c r="BO321" s="6"/>
      <c r="BP321" s="1" t="s">
        <v>45</v>
      </c>
      <c r="BQ321" s="1" t="s">
        <v>44</v>
      </c>
      <c r="BR321" s="6"/>
      <c r="BS321" s="6"/>
      <c r="BT321" s="1" t="s">
        <v>46</v>
      </c>
      <c r="BU321" s="1" t="s">
        <v>47</v>
      </c>
      <c r="BV321" s="6"/>
      <c r="BW321" s="6"/>
      <c r="BX321" s="1" t="s">
        <v>46</v>
      </c>
      <c r="BY321" s="1" t="s">
        <v>41</v>
      </c>
      <c r="BZ321" s="6"/>
      <c r="CA321" s="6"/>
      <c r="CB321" s="1" t="s">
        <v>46</v>
      </c>
      <c r="CC321" s="1" t="s">
        <v>48</v>
      </c>
      <c r="CD321" s="6"/>
      <c r="CE321" s="6"/>
      <c r="CF321" s="1" t="s">
        <v>46</v>
      </c>
      <c r="CG321" s="1" t="s">
        <v>48</v>
      </c>
      <c r="CH321" s="6"/>
      <c r="CI321" s="6"/>
      <c r="CJ321" s="1" t="s">
        <v>46</v>
      </c>
      <c r="CK321" s="1" t="s">
        <v>39</v>
      </c>
      <c r="CL321" s="6"/>
      <c r="CM321" s="6"/>
      <c r="CN321" s="1" t="s">
        <v>49</v>
      </c>
      <c r="CO321" s="1" t="s">
        <v>39</v>
      </c>
      <c r="CP321" s="6"/>
      <c r="CQ321" s="6"/>
      <c r="CR321" s="1" t="s">
        <v>50</v>
      </c>
      <c r="CS321" s="1" t="s">
        <v>51</v>
      </c>
      <c r="CT321" s="6"/>
      <c r="CU321" s="6"/>
      <c r="CV321" s="1" t="s">
        <v>50</v>
      </c>
      <c r="CW321" s="1" t="s">
        <v>39</v>
      </c>
      <c r="CX321" s="6"/>
      <c r="CY321" s="6"/>
      <c r="CZ321" s="1" t="s">
        <v>50</v>
      </c>
      <c r="DA321" s="1" t="s">
        <v>39</v>
      </c>
      <c r="DB321" s="6"/>
      <c r="DC321" s="6"/>
      <c r="DD321" s="1" t="s">
        <v>59</v>
      </c>
      <c r="DE321" s="1" t="s">
        <v>60</v>
      </c>
      <c r="DF321" s="6"/>
      <c r="DG321" s="6"/>
      <c r="DH321" s="1" t="s">
        <v>52</v>
      </c>
      <c r="DI321" s="1" t="s">
        <v>53</v>
      </c>
      <c r="DJ321" s="6"/>
      <c r="DK321" s="6"/>
      <c r="DL321" s="1" t="s">
        <v>31</v>
      </c>
      <c r="DM321" s="11"/>
    </row>
    <row r="322" spans="1:117" s="12" customFormat="1" ht="15.75" customHeight="1" x14ac:dyDescent="0.25">
      <c r="A322" s="6">
        <v>321</v>
      </c>
      <c r="B322" s="6">
        <v>1</v>
      </c>
      <c r="C322" s="9" t="s">
        <v>283</v>
      </c>
      <c r="D322" s="8" t="s">
        <v>373</v>
      </c>
      <c r="E322" s="6">
        <v>233.01</v>
      </c>
      <c r="F322" s="6">
        <v>10.837</v>
      </c>
      <c r="G322" s="6">
        <v>205.15100000000001</v>
      </c>
      <c r="H322" s="10">
        <v>86.716560000000001</v>
      </c>
      <c r="I322" s="3">
        <f t="shared" si="13"/>
        <v>291.86756000000003</v>
      </c>
      <c r="J322" s="3">
        <f t="shared" ref="J322:J385" si="15">O322+S322+W322+AA322+AE322+AI322+AM322+AQ322+AU322+AY322+BC322+BG322+BK322+BO322+BS322+BW322+CA322+CE322+CI322+CM322+CQ322+CU322+CY322+DC322+DG322+DK322+DM322</f>
        <v>0</v>
      </c>
      <c r="K322" s="3">
        <f t="shared" si="14"/>
        <v>291.86756000000003</v>
      </c>
      <c r="L322" s="1" t="s">
        <v>28</v>
      </c>
      <c r="M322" s="1" t="s">
        <v>29</v>
      </c>
      <c r="N322" s="6"/>
      <c r="O322" s="6"/>
      <c r="P322" s="1" t="s">
        <v>30</v>
      </c>
      <c r="Q322" s="1" t="s">
        <v>34</v>
      </c>
      <c r="R322" s="6"/>
      <c r="S322" s="6"/>
      <c r="T322" s="1" t="s">
        <v>30</v>
      </c>
      <c r="U322" s="1" t="s">
        <v>32</v>
      </c>
      <c r="V322" s="6"/>
      <c r="W322" s="6"/>
      <c r="X322" s="6" t="s">
        <v>30</v>
      </c>
      <c r="Y322" s="6" t="s">
        <v>33</v>
      </c>
      <c r="Z322" s="6"/>
      <c r="AA322" s="6"/>
      <c r="AB322" s="1" t="s">
        <v>30</v>
      </c>
      <c r="AC322" s="1" t="s">
        <v>34</v>
      </c>
      <c r="AD322" s="6"/>
      <c r="AE322" s="6"/>
      <c r="AF322" s="1" t="s">
        <v>35</v>
      </c>
      <c r="AG322" s="1" t="s">
        <v>29</v>
      </c>
      <c r="AH322" s="6"/>
      <c r="AI322" s="6"/>
      <c r="AJ322" s="1" t="s">
        <v>36</v>
      </c>
      <c r="AK322" s="1" t="s">
        <v>37</v>
      </c>
      <c r="AL322" s="6"/>
      <c r="AM322" s="6"/>
      <c r="AN322" s="1" t="s">
        <v>38</v>
      </c>
      <c r="AO322" s="1" t="s">
        <v>39</v>
      </c>
      <c r="AP322" s="6"/>
      <c r="AQ322" s="6"/>
      <c r="AR322" s="1" t="s">
        <v>40</v>
      </c>
      <c r="AS322" s="1" t="s">
        <v>41</v>
      </c>
      <c r="AT322" s="6"/>
      <c r="AU322" s="6"/>
      <c r="AV322" s="6"/>
      <c r="AW322" s="6"/>
      <c r="AX322" s="6"/>
      <c r="AY322" s="6"/>
      <c r="AZ322" s="1" t="s">
        <v>42</v>
      </c>
      <c r="BA322" s="1" t="s">
        <v>39</v>
      </c>
      <c r="BB322" s="6"/>
      <c r="BC322" s="6"/>
      <c r="BD322" s="1" t="s">
        <v>42</v>
      </c>
      <c r="BE322" s="1" t="s">
        <v>33</v>
      </c>
      <c r="BF322" s="6"/>
      <c r="BG322" s="6"/>
      <c r="BH322" s="1" t="s">
        <v>42</v>
      </c>
      <c r="BI322" s="1" t="s">
        <v>39</v>
      </c>
      <c r="BJ322" s="6"/>
      <c r="BK322" s="11"/>
      <c r="BL322" s="1" t="s">
        <v>43</v>
      </c>
      <c r="BM322" s="1" t="s">
        <v>44</v>
      </c>
      <c r="BN322" s="6"/>
      <c r="BO322" s="6"/>
      <c r="BP322" s="1" t="s">
        <v>45</v>
      </c>
      <c r="BQ322" s="1" t="s">
        <v>44</v>
      </c>
      <c r="BR322" s="6"/>
      <c r="BS322" s="6"/>
      <c r="BT322" s="1" t="s">
        <v>46</v>
      </c>
      <c r="BU322" s="1" t="s">
        <v>47</v>
      </c>
      <c r="BV322" s="6"/>
      <c r="BW322" s="6"/>
      <c r="BX322" s="1" t="s">
        <v>46</v>
      </c>
      <c r="BY322" s="1" t="s">
        <v>41</v>
      </c>
      <c r="BZ322" s="6"/>
      <c r="CA322" s="6"/>
      <c r="CB322" s="1" t="s">
        <v>46</v>
      </c>
      <c r="CC322" s="1" t="s">
        <v>48</v>
      </c>
      <c r="CD322" s="6"/>
      <c r="CE322" s="6"/>
      <c r="CF322" s="1" t="s">
        <v>46</v>
      </c>
      <c r="CG322" s="1" t="s">
        <v>48</v>
      </c>
      <c r="CH322" s="6"/>
      <c r="CI322" s="6"/>
      <c r="CJ322" s="1" t="s">
        <v>46</v>
      </c>
      <c r="CK322" s="1" t="s">
        <v>39</v>
      </c>
      <c r="CL322" s="6"/>
      <c r="CM322" s="6"/>
      <c r="CN322" s="1" t="s">
        <v>49</v>
      </c>
      <c r="CO322" s="1" t="s">
        <v>39</v>
      </c>
      <c r="CP322" s="6"/>
      <c r="CQ322" s="6"/>
      <c r="CR322" s="1" t="s">
        <v>50</v>
      </c>
      <c r="CS322" s="1" t="s">
        <v>51</v>
      </c>
      <c r="CT322" s="6"/>
      <c r="CU322" s="6"/>
      <c r="CV322" s="1" t="s">
        <v>50</v>
      </c>
      <c r="CW322" s="1" t="s">
        <v>39</v>
      </c>
      <c r="CX322" s="6"/>
      <c r="CY322" s="6"/>
      <c r="CZ322" s="1" t="s">
        <v>50</v>
      </c>
      <c r="DA322" s="1" t="s">
        <v>39</v>
      </c>
      <c r="DB322" s="6"/>
      <c r="DC322" s="6"/>
      <c r="DD322" s="1" t="s">
        <v>59</v>
      </c>
      <c r="DE322" s="1" t="s">
        <v>60</v>
      </c>
      <c r="DF322" s="6"/>
      <c r="DG322" s="6"/>
      <c r="DH322" s="1" t="s">
        <v>52</v>
      </c>
      <c r="DI322" s="1" t="s">
        <v>53</v>
      </c>
      <c r="DJ322" s="6"/>
      <c r="DK322" s="6"/>
      <c r="DL322" s="1" t="s">
        <v>31</v>
      </c>
      <c r="DM322" s="11"/>
    </row>
    <row r="323" spans="1:117" s="12" customFormat="1" ht="15.75" customHeight="1" x14ac:dyDescent="0.25">
      <c r="A323" s="6">
        <v>322</v>
      </c>
      <c r="B323" s="6">
        <v>1</v>
      </c>
      <c r="C323" s="9" t="s">
        <v>284</v>
      </c>
      <c r="D323" s="8" t="s">
        <v>373</v>
      </c>
      <c r="E323" s="6">
        <v>218.83</v>
      </c>
      <c r="F323" s="6">
        <v>2.2429999999999999</v>
      </c>
      <c r="G323" s="6">
        <f>E323-F323</f>
        <v>216.58700000000002</v>
      </c>
      <c r="H323" s="10">
        <v>138.40812</v>
      </c>
      <c r="I323" s="3">
        <f t="shared" ref="I323:I386" si="16">(G323+H323)</f>
        <v>354.99512000000004</v>
      </c>
      <c r="J323" s="3">
        <f t="shared" si="15"/>
        <v>0</v>
      </c>
      <c r="K323" s="3">
        <f t="shared" ref="K323:K386" si="17">I323-J323</f>
        <v>354.99512000000004</v>
      </c>
      <c r="L323" s="1" t="s">
        <v>28</v>
      </c>
      <c r="M323" s="1" t="s">
        <v>29</v>
      </c>
      <c r="N323" s="6"/>
      <c r="O323" s="6"/>
      <c r="P323" s="1" t="s">
        <v>30</v>
      </c>
      <c r="Q323" s="1" t="s">
        <v>34</v>
      </c>
      <c r="R323" s="6"/>
      <c r="S323" s="6"/>
      <c r="T323" s="1" t="s">
        <v>30</v>
      </c>
      <c r="U323" s="1" t="s">
        <v>32</v>
      </c>
      <c r="V323" s="6"/>
      <c r="W323" s="6"/>
      <c r="X323" s="6" t="s">
        <v>30</v>
      </c>
      <c r="Y323" s="6" t="s">
        <v>33</v>
      </c>
      <c r="Z323" s="6"/>
      <c r="AA323" s="6"/>
      <c r="AB323" s="1" t="s">
        <v>30</v>
      </c>
      <c r="AC323" s="1" t="s">
        <v>34</v>
      </c>
      <c r="AD323" s="6"/>
      <c r="AE323" s="6"/>
      <c r="AF323" s="1" t="s">
        <v>35</v>
      </c>
      <c r="AG323" s="1" t="s">
        <v>29</v>
      </c>
      <c r="AH323" s="6"/>
      <c r="AI323" s="6"/>
      <c r="AJ323" s="1" t="s">
        <v>36</v>
      </c>
      <c r="AK323" s="1" t="s">
        <v>37</v>
      </c>
      <c r="AL323" s="6"/>
      <c r="AM323" s="6"/>
      <c r="AN323" s="1" t="s">
        <v>38</v>
      </c>
      <c r="AO323" s="1" t="s">
        <v>39</v>
      </c>
      <c r="AP323" s="6"/>
      <c r="AQ323" s="6"/>
      <c r="AR323" s="1" t="s">
        <v>40</v>
      </c>
      <c r="AS323" s="1" t="s">
        <v>41</v>
      </c>
      <c r="AT323" s="6"/>
      <c r="AU323" s="6"/>
      <c r="AV323" s="6"/>
      <c r="AW323" s="6"/>
      <c r="AX323" s="6"/>
      <c r="AY323" s="6"/>
      <c r="AZ323" s="1" t="s">
        <v>42</v>
      </c>
      <c r="BA323" s="1" t="s">
        <v>39</v>
      </c>
      <c r="BB323" s="6"/>
      <c r="BC323" s="6"/>
      <c r="BD323" s="1" t="s">
        <v>42</v>
      </c>
      <c r="BE323" s="1" t="s">
        <v>33</v>
      </c>
      <c r="BF323" s="6"/>
      <c r="BG323" s="6"/>
      <c r="BH323" s="1" t="s">
        <v>42</v>
      </c>
      <c r="BI323" s="1" t="s">
        <v>39</v>
      </c>
      <c r="BJ323" s="6"/>
      <c r="BK323" s="11"/>
      <c r="BL323" s="1" t="s">
        <v>43</v>
      </c>
      <c r="BM323" s="1" t="s">
        <v>44</v>
      </c>
      <c r="BN323" s="6"/>
      <c r="BO323" s="6"/>
      <c r="BP323" s="1" t="s">
        <v>45</v>
      </c>
      <c r="BQ323" s="1" t="s">
        <v>44</v>
      </c>
      <c r="BR323" s="6"/>
      <c r="BS323" s="6"/>
      <c r="BT323" s="1" t="s">
        <v>46</v>
      </c>
      <c r="BU323" s="1" t="s">
        <v>47</v>
      </c>
      <c r="BV323" s="6"/>
      <c r="BW323" s="6"/>
      <c r="BX323" s="1" t="s">
        <v>46</v>
      </c>
      <c r="BY323" s="1" t="s">
        <v>41</v>
      </c>
      <c r="BZ323" s="6"/>
      <c r="CA323" s="6"/>
      <c r="CB323" s="1" t="s">
        <v>46</v>
      </c>
      <c r="CC323" s="1" t="s">
        <v>48</v>
      </c>
      <c r="CD323" s="6"/>
      <c r="CE323" s="6"/>
      <c r="CF323" s="1" t="s">
        <v>46</v>
      </c>
      <c r="CG323" s="1" t="s">
        <v>48</v>
      </c>
      <c r="CH323" s="6"/>
      <c r="CI323" s="6"/>
      <c r="CJ323" s="1" t="s">
        <v>46</v>
      </c>
      <c r="CK323" s="1" t="s">
        <v>39</v>
      </c>
      <c r="CL323" s="6"/>
      <c r="CM323" s="6"/>
      <c r="CN323" s="1" t="s">
        <v>49</v>
      </c>
      <c r="CO323" s="1" t="s">
        <v>39</v>
      </c>
      <c r="CP323" s="6"/>
      <c r="CQ323" s="6"/>
      <c r="CR323" s="1" t="s">
        <v>50</v>
      </c>
      <c r="CS323" s="1" t="s">
        <v>51</v>
      </c>
      <c r="CT323" s="6"/>
      <c r="CU323" s="6"/>
      <c r="CV323" s="1" t="s">
        <v>50</v>
      </c>
      <c r="CW323" s="1" t="s">
        <v>39</v>
      </c>
      <c r="CX323" s="6"/>
      <c r="CY323" s="6"/>
      <c r="CZ323" s="1" t="s">
        <v>50</v>
      </c>
      <c r="DA323" s="1" t="s">
        <v>39</v>
      </c>
      <c r="DB323" s="6"/>
      <c r="DC323" s="6"/>
      <c r="DD323" s="1" t="s">
        <v>59</v>
      </c>
      <c r="DE323" s="1" t="s">
        <v>60</v>
      </c>
      <c r="DF323" s="6"/>
      <c r="DG323" s="6"/>
      <c r="DH323" s="1" t="s">
        <v>52</v>
      </c>
      <c r="DI323" s="1" t="s">
        <v>53</v>
      </c>
      <c r="DJ323" s="6"/>
      <c r="DK323" s="6"/>
      <c r="DL323" s="1" t="s">
        <v>31</v>
      </c>
      <c r="DM323" s="11"/>
    </row>
    <row r="324" spans="1:117" s="12" customFormat="1" ht="15.75" customHeight="1" x14ac:dyDescent="0.25">
      <c r="A324" s="6">
        <v>323</v>
      </c>
      <c r="B324" s="6">
        <v>1</v>
      </c>
      <c r="C324" s="9" t="s">
        <v>285</v>
      </c>
      <c r="D324" s="8" t="s">
        <v>373</v>
      </c>
      <c r="E324" s="6">
        <v>748.21699999999998</v>
      </c>
      <c r="F324" s="6">
        <v>23.297000000000001</v>
      </c>
      <c r="G324" s="6">
        <v>408.12099999999998</v>
      </c>
      <c r="H324" s="10">
        <v>329.00171999999998</v>
      </c>
      <c r="I324" s="3">
        <f t="shared" si="16"/>
        <v>737.12271999999996</v>
      </c>
      <c r="J324" s="3">
        <f t="shared" si="15"/>
        <v>0</v>
      </c>
      <c r="K324" s="3">
        <f t="shared" si="17"/>
        <v>737.12271999999996</v>
      </c>
      <c r="L324" s="1" t="s">
        <v>28</v>
      </c>
      <c r="M324" s="1" t="s">
        <v>29</v>
      </c>
      <c r="N324" s="6"/>
      <c r="O324" s="6"/>
      <c r="P324" s="1" t="s">
        <v>30</v>
      </c>
      <c r="Q324" s="1" t="s">
        <v>34</v>
      </c>
      <c r="R324" s="6"/>
      <c r="S324" s="6"/>
      <c r="T324" s="1" t="s">
        <v>30</v>
      </c>
      <c r="U324" s="1" t="s">
        <v>32</v>
      </c>
      <c r="V324" s="6"/>
      <c r="W324" s="6"/>
      <c r="X324" s="6" t="s">
        <v>30</v>
      </c>
      <c r="Y324" s="6" t="s">
        <v>33</v>
      </c>
      <c r="Z324" s="6"/>
      <c r="AA324" s="6"/>
      <c r="AB324" s="1" t="s">
        <v>30</v>
      </c>
      <c r="AC324" s="1" t="s">
        <v>34</v>
      </c>
      <c r="AD324" s="6"/>
      <c r="AE324" s="6"/>
      <c r="AF324" s="1" t="s">
        <v>35</v>
      </c>
      <c r="AG324" s="1" t="s">
        <v>29</v>
      </c>
      <c r="AH324" s="6"/>
      <c r="AI324" s="6"/>
      <c r="AJ324" s="1" t="s">
        <v>36</v>
      </c>
      <c r="AK324" s="1" t="s">
        <v>37</v>
      </c>
      <c r="AL324" s="6"/>
      <c r="AM324" s="6"/>
      <c r="AN324" s="1" t="s">
        <v>38</v>
      </c>
      <c r="AO324" s="1" t="s">
        <v>39</v>
      </c>
      <c r="AP324" s="6"/>
      <c r="AQ324" s="6"/>
      <c r="AR324" s="1" t="s">
        <v>40</v>
      </c>
      <c r="AS324" s="1" t="s">
        <v>41</v>
      </c>
      <c r="AT324" s="6"/>
      <c r="AU324" s="6"/>
      <c r="AV324" s="6"/>
      <c r="AW324" s="6"/>
      <c r="AX324" s="6"/>
      <c r="AY324" s="6"/>
      <c r="AZ324" s="1" t="s">
        <v>42</v>
      </c>
      <c r="BA324" s="1" t="s">
        <v>39</v>
      </c>
      <c r="BB324" s="6"/>
      <c r="BC324" s="6"/>
      <c r="BD324" s="1" t="s">
        <v>42</v>
      </c>
      <c r="BE324" s="1" t="s">
        <v>33</v>
      </c>
      <c r="BF324" s="6"/>
      <c r="BG324" s="6"/>
      <c r="BH324" s="1" t="s">
        <v>42</v>
      </c>
      <c r="BI324" s="1" t="s">
        <v>39</v>
      </c>
      <c r="BJ324" s="6"/>
      <c r="BK324" s="11"/>
      <c r="BL324" s="1" t="s">
        <v>43</v>
      </c>
      <c r="BM324" s="1" t="s">
        <v>44</v>
      </c>
      <c r="BN324" s="6"/>
      <c r="BO324" s="6"/>
      <c r="BP324" s="1" t="s">
        <v>45</v>
      </c>
      <c r="BQ324" s="1" t="s">
        <v>44</v>
      </c>
      <c r="BR324" s="6"/>
      <c r="BS324" s="6"/>
      <c r="BT324" s="1" t="s">
        <v>46</v>
      </c>
      <c r="BU324" s="1" t="s">
        <v>47</v>
      </c>
      <c r="BV324" s="6"/>
      <c r="BW324" s="6"/>
      <c r="BX324" s="1" t="s">
        <v>46</v>
      </c>
      <c r="BY324" s="1" t="s">
        <v>41</v>
      </c>
      <c r="BZ324" s="6"/>
      <c r="CA324" s="6"/>
      <c r="CB324" s="1" t="s">
        <v>46</v>
      </c>
      <c r="CC324" s="1" t="s">
        <v>48</v>
      </c>
      <c r="CD324" s="6"/>
      <c r="CE324" s="6"/>
      <c r="CF324" s="1" t="s">
        <v>46</v>
      </c>
      <c r="CG324" s="1" t="s">
        <v>48</v>
      </c>
      <c r="CH324" s="6"/>
      <c r="CI324" s="6"/>
      <c r="CJ324" s="1" t="s">
        <v>46</v>
      </c>
      <c r="CK324" s="1" t="s">
        <v>39</v>
      </c>
      <c r="CL324" s="6"/>
      <c r="CM324" s="6"/>
      <c r="CN324" s="1" t="s">
        <v>49</v>
      </c>
      <c r="CO324" s="1" t="s">
        <v>39</v>
      </c>
      <c r="CP324" s="6"/>
      <c r="CQ324" s="6"/>
      <c r="CR324" s="1" t="s">
        <v>50</v>
      </c>
      <c r="CS324" s="1" t="s">
        <v>51</v>
      </c>
      <c r="CT324" s="6"/>
      <c r="CU324" s="6"/>
      <c r="CV324" s="1" t="s">
        <v>50</v>
      </c>
      <c r="CW324" s="1" t="s">
        <v>39</v>
      </c>
      <c r="CX324" s="6"/>
      <c r="CY324" s="6"/>
      <c r="CZ324" s="1" t="s">
        <v>50</v>
      </c>
      <c r="DA324" s="1" t="s">
        <v>39</v>
      </c>
      <c r="DB324" s="6"/>
      <c r="DC324" s="6"/>
      <c r="DD324" s="1" t="s">
        <v>59</v>
      </c>
      <c r="DE324" s="1" t="s">
        <v>60</v>
      </c>
      <c r="DF324" s="6"/>
      <c r="DG324" s="6"/>
      <c r="DH324" s="1" t="s">
        <v>52</v>
      </c>
      <c r="DI324" s="1" t="s">
        <v>53</v>
      </c>
      <c r="DJ324" s="6"/>
      <c r="DK324" s="6"/>
      <c r="DL324" s="1" t="s">
        <v>31</v>
      </c>
      <c r="DM324" s="11"/>
    </row>
    <row r="325" spans="1:117" s="12" customFormat="1" ht="15.75" customHeight="1" x14ac:dyDescent="0.25">
      <c r="A325" s="6">
        <v>324</v>
      </c>
      <c r="B325" s="6">
        <v>1</v>
      </c>
      <c r="C325" s="9" t="s">
        <v>286</v>
      </c>
      <c r="D325" s="8" t="s">
        <v>373</v>
      </c>
      <c r="E325" s="6">
        <v>191.87700000000001</v>
      </c>
      <c r="F325" s="6">
        <v>7.37</v>
      </c>
      <c r="G325" s="6">
        <v>167.12799999999999</v>
      </c>
      <c r="H325" s="10">
        <v>81.439319999999995</v>
      </c>
      <c r="I325" s="3">
        <f t="shared" si="16"/>
        <v>248.56732</v>
      </c>
      <c r="J325" s="3">
        <f t="shared" si="15"/>
        <v>0</v>
      </c>
      <c r="K325" s="3">
        <f t="shared" si="17"/>
        <v>248.56732</v>
      </c>
      <c r="L325" s="1" t="s">
        <v>28</v>
      </c>
      <c r="M325" s="1" t="s">
        <v>29</v>
      </c>
      <c r="N325" s="6"/>
      <c r="O325" s="6"/>
      <c r="P325" s="1" t="s">
        <v>30</v>
      </c>
      <c r="Q325" s="1" t="s">
        <v>34</v>
      </c>
      <c r="R325" s="6"/>
      <c r="S325" s="6"/>
      <c r="T325" s="1" t="s">
        <v>30</v>
      </c>
      <c r="U325" s="1" t="s">
        <v>32</v>
      </c>
      <c r="V325" s="6"/>
      <c r="W325" s="6"/>
      <c r="X325" s="6" t="s">
        <v>30</v>
      </c>
      <c r="Y325" s="6" t="s">
        <v>33</v>
      </c>
      <c r="Z325" s="6"/>
      <c r="AA325" s="6"/>
      <c r="AB325" s="1" t="s">
        <v>30</v>
      </c>
      <c r="AC325" s="1" t="s">
        <v>34</v>
      </c>
      <c r="AD325" s="6"/>
      <c r="AE325" s="6"/>
      <c r="AF325" s="1" t="s">
        <v>35</v>
      </c>
      <c r="AG325" s="1" t="s">
        <v>29</v>
      </c>
      <c r="AH325" s="6"/>
      <c r="AI325" s="6"/>
      <c r="AJ325" s="1" t="s">
        <v>36</v>
      </c>
      <c r="AK325" s="1" t="s">
        <v>37</v>
      </c>
      <c r="AL325" s="6"/>
      <c r="AM325" s="6"/>
      <c r="AN325" s="1" t="s">
        <v>38</v>
      </c>
      <c r="AO325" s="1" t="s">
        <v>39</v>
      </c>
      <c r="AP325" s="6"/>
      <c r="AQ325" s="6"/>
      <c r="AR325" s="1" t="s">
        <v>40</v>
      </c>
      <c r="AS325" s="1" t="s">
        <v>41</v>
      </c>
      <c r="AT325" s="6"/>
      <c r="AU325" s="6"/>
      <c r="AV325" s="6"/>
      <c r="AW325" s="6"/>
      <c r="AX325" s="6"/>
      <c r="AY325" s="6"/>
      <c r="AZ325" s="1" t="s">
        <v>42</v>
      </c>
      <c r="BA325" s="1" t="s">
        <v>39</v>
      </c>
      <c r="BB325" s="6"/>
      <c r="BC325" s="6"/>
      <c r="BD325" s="1" t="s">
        <v>42</v>
      </c>
      <c r="BE325" s="1" t="s">
        <v>33</v>
      </c>
      <c r="BF325" s="6"/>
      <c r="BG325" s="6"/>
      <c r="BH325" s="1" t="s">
        <v>42</v>
      </c>
      <c r="BI325" s="1" t="s">
        <v>39</v>
      </c>
      <c r="BJ325" s="6"/>
      <c r="BK325" s="11"/>
      <c r="BL325" s="1" t="s">
        <v>43</v>
      </c>
      <c r="BM325" s="1" t="s">
        <v>44</v>
      </c>
      <c r="BN325" s="6"/>
      <c r="BO325" s="6"/>
      <c r="BP325" s="1" t="s">
        <v>45</v>
      </c>
      <c r="BQ325" s="1" t="s">
        <v>44</v>
      </c>
      <c r="BR325" s="6"/>
      <c r="BS325" s="6"/>
      <c r="BT325" s="1" t="s">
        <v>46</v>
      </c>
      <c r="BU325" s="1" t="s">
        <v>47</v>
      </c>
      <c r="BV325" s="6"/>
      <c r="BW325" s="6"/>
      <c r="BX325" s="1" t="s">
        <v>46</v>
      </c>
      <c r="BY325" s="1" t="s">
        <v>41</v>
      </c>
      <c r="BZ325" s="6"/>
      <c r="CA325" s="6"/>
      <c r="CB325" s="1" t="s">
        <v>46</v>
      </c>
      <c r="CC325" s="1" t="s">
        <v>48</v>
      </c>
      <c r="CD325" s="6"/>
      <c r="CE325" s="6"/>
      <c r="CF325" s="1" t="s">
        <v>46</v>
      </c>
      <c r="CG325" s="1" t="s">
        <v>48</v>
      </c>
      <c r="CH325" s="6"/>
      <c r="CI325" s="6"/>
      <c r="CJ325" s="1" t="s">
        <v>46</v>
      </c>
      <c r="CK325" s="1" t="s">
        <v>39</v>
      </c>
      <c r="CL325" s="6"/>
      <c r="CM325" s="6"/>
      <c r="CN325" s="1" t="s">
        <v>49</v>
      </c>
      <c r="CO325" s="1" t="s">
        <v>39</v>
      </c>
      <c r="CP325" s="6"/>
      <c r="CQ325" s="6"/>
      <c r="CR325" s="1" t="s">
        <v>50</v>
      </c>
      <c r="CS325" s="1" t="s">
        <v>51</v>
      </c>
      <c r="CT325" s="6"/>
      <c r="CU325" s="6"/>
      <c r="CV325" s="1" t="s">
        <v>50</v>
      </c>
      <c r="CW325" s="1" t="s">
        <v>39</v>
      </c>
      <c r="CX325" s="6"/>
      <c r="CY325" s="6"/>
      <c r="CZ325" s="1" t="s">
        <v>50</v>
      </c>
      <c r="DA325" s="1" t="s">
        <v>39</v>
      </c>
      <c r="DB325" s="6"/>
      <c r="DC325" s="6"/>
      <c r="DD325" s="1" t="s">
        <v>59</v>
      </c>
      <c r="DE325" s="1" t="s">
        <v>60</v>
      </c>
      <c r="DF325" s="6"/>
      <c r="DG325" s="6"/>
      <c r="DH325" s="1" t="s">
        <v>52</v>
      </c>
      <c r="DI325" s="1" t="s">
        <v>53</v>
      </c>
      <c r="DJ325" s="6"/>
      <c r="DK325" s="6"/>
      <c r="DL325" s="1" t="s">
        <v>31</v>
      </c>
      <c r="DM325" s="11"/>
    </row>
    <row r="326" spans="1:117" s="42" customFormat="1" ht="15.75" customHeight="1" x14ac:dyDescent="0.25">
      <c r="A326" s="35">
        <v>325</v>
      </c>
      <c r="B326" s="35">
        <v>2</v>
      </c>
      <c r="C326" s="36" t="s">
        <v>474</v>
      </c>
      <c r="D326" s="37" t="s">
        <v>373</v>
      </c>
      <c r="E326" s="35">
        <v>93.222999999999999</v>
      </c>
      <c r="F326" s="35">
        <v>14.371</v>
      </c>
      <c r="G326" s="35">
        <v>39.317</v>
      </c>
      <c r="H326" s="38">
        <v>90.262919999999994</v>
      </c>
      <c r="I326" s="39">
        <f t="shared" si="16"/>
        <v>129.57991999999999</v>
      </c>
      <c r="J326" s="39">
        <f t="shared" si="15"/>
        <v>0.73</v>
      </c>
      <c r="K326" s="39">
        <f t="shared" si="17"/>
        <v>128.84992</v>
      </c>
      <c r="L326" s="40" t="s">
        <v>28</v>
      </c>
      <c r="M326" s="40" t="s">
        <v>29</v>
      </c>
      <c r="N326" s="35"/>
      <c r="O326" s="35"/>
      <c r="P326" s="40" t="s">
        <v>30</v>
      </c>
      <c r="Q326" s="40" t="s">
        <v>34</v>
      </c>
      <c r="R326" s="35"/>
      <c r="S326" s="35"/>
      <c r="T326" s="40" t="s">
        <v>30</v>
      </c>
      <c r="U326" s="40" t="s">
        <v>32</v>
      </c>
      <c r="V326" s="35"/>
      <c r="W326" s="35"/>
      <c r="X326" s="35" t="s">
        <v>30</v>
      </c>
      <c r="Y326" s="35" t="s">
        <v>33</v>
      </c>
      <c r="Z326" s="35"/>
      <c r="AA326" s="35"/>
      <c r="AB326" s="40" t="s">
        <v>30</v>
      </c>
      <c r="AC326" s="40" t="s">
        <v>34</v>
      </c>
      <c r="AD326" s="35"/>
      <c r="AE326" s="35"/>
      <c r="AF326" s="40" t="s">
        <v>35</v>
      </c>
      <c r="AG326" s="40" t="s">
        <v>29</v>
      </c>
      <c r="AH326" s="35"/>
      <c r="AI326" s="35"/>
      <c r="AJ326" s="40" t="s">
        <v>36</v>
      </c>
      <c r="AK326" s="40" t="s">
        <v>37</v>
      </c>
      <c r="AL326" s="35"/>
      <c r="AM326" s="35"/>
      <c r="AN326" s="40" t="s">
        <v>38</v>
      </c>
      <c r="AO326" s="40" t="s">
        <v>39</v>
      </c>
      <c r="AP326" s="35"/>
      <c r="AQ326" s="35"/>
      <c r="AR326" s="40" t="s">
        <v>40</v>
      </c>
      <c r="AS326" s="40" t="s">
        <v>41</v>
      </c>
      <c r="AT326" s="35"/>
      <c r="AU326" s="35"/>
      <c r="AV326" s="35"/>
      <c r="AW326" s="35"/>
      <c r="AX326" s="35"/>
      <c r="AY326" s="35"/>
      <c r="AZ326" s="40" t="s">
        <v>42</v>
      </c>
      <c r="BA326" s="40" t="s">
        <v>39</v>
      </c>
      <c r="BB326" s="35"/>
      <c r="BC326" s="35"/>
      <c r="BD326" s="40" t="s">
        <v>42</v>
      </c>
      <c r="BE326" s="40" t="s">
        <v>33</v>
      </c>
      <c r="BF326" s="35"/>
      <c r="BG326" s="35"/>
      <c r="BH326" s="40" t="s">
        <v>42</v>
      </c>
      <c r="BI326" s="40" t="s">
        <v>39</v>
      </c>
      <c r="BJ326" s="35"/>
      <c r="BK326" s="41"/>
      <c r="BL326" s="40" t="s">
        <v>43</v>
      </c>
      <c r="BM326" s="40" t="s">
        <v>44</v>
      </c>
      <c r="BN326" s="35"/>
      <c r="BO326" s="35"/>
      <c r="BP326" s="40" t="s">
        <v>45</v>
      </c>
      <c r="BQ326" s="40" t="s">
        <v>44</v>
      </c>
      <c r="BR326" s="35"/>
      <c r="BS326" s="35"/>
      <c r="BT326" s="40" t="s">
        <v>46</v>
      </c>
      <c r="BU326" s="40" t="s">
        <v>47</v>
      </c>
      <c r="BV326" s="35"/>
      <c r="BW326" s="35"/>
      <c r="BX326" s="40" t="s">
        <v>46</v>
      </c>
      <c r="BY326" s="40" t="s">
        <v>41</v>
      </c>
      <c r="BZ326" s="35"/>
      <c r="CA326" s="35"/>
      <c r="CB326" s="40" t="s">
        <v>46</v>
      </c>
      <c r="CC326" s="40" t="s">
        <v>48</v>
      </c>
      <c r="CD326" s="35"/>
      <c r="CE326" s="35"/>
      <c r="CF326" s="40" t="s">
        <v>46</v>
      </c>
      <c r="CG326" s="40" t="s">
        <v>48</v>
      </c>
      <c r="CH326" s="35"/>
      <c r="CI326" s="35"/>
      <c r="CJ326" s="40" t="s">
        <v>46</v>
      </c>
      <c r="CK326" s="40" t="s">
        <v>39</v>
      </c>
      <c r="CL326" s="35"/>
      <c r="CM326" s="35"/>
      <c r="CN326" s="40" t="s">
        <v>49</v>
      </c>
      <c r="CO326" s="40" t="s">
        <v>39</v>
      </c>
      <c r="CP326" s="35">
        <v>1</v>
      </c>
      <c r="CQ326" s="35">
        <v>0.73</v>
      </c>
      <c r="CR326" s="40" t="s">
        <v>50</v>
      </c>
      <c r="CS326" s="40" t="s">
        <v>51</v>
      </c>
      <c r="CT326" s="35"/>
      <c r="CU326" s="35"/>
      <c r="CV326" s="40" t="s">
        <v>50</v>
      </c>
      <c r="CW326" s="40" t="s">
        <v>39</v>
      </c>
      <c r="CX326" s="35"/>
      <c r="CY326" s="35"/>
      <c r="CZ326" s="40" t="s">
        <v>50</v>
      </c>
      <c r="DA326" s="40" t="s">
        <v>39</v>
      </c>
      <c r="DB326" s="35"/>
      <c r="DC326" s="35"/>
      <c r="DD326" s="40" t="s">
        <v>59</v>
      </c>
      <c r="DE326" s="40" t="s">
        <v>60</v>
      </c>
      <c r="DF326" s="35"/>
      <c r="DG326" s="35"/>
      <c r="DH326" s="40" t="s">
        <v>52</v>
      </c>
      <c r="DI326" s="40" t="s">
        <v>53</v>
      </c>
      <c r="DJ326" s="35"/>
      <c r="DK326" s="35"/>
      <c r="DL326" s="40" t="s">
        <v>31</v>
      </c>
      <c r="DM326" s="41"/>
    </row>
    <row r="327" spans="1:117" s="42" customFormat="1" ht="15.75" customHeight="1" x14ac:dyDescent="0.25">
      <c r="A327" s="35">
        <v>326</v>
      </c>
      <c r="B327" s="35">
        <v>2</v>
      </c>
      <c r="C327" s="36" t="s">
        <v>475</v>
      </c>
      <c r="D327" s="37" t="s">
        <v>373</v>
      </c>
      <c r="E327" s="35">
        <v>98.313000000000002</v>
      </c>
      <c r="F327" s="35">
        <v>7.2229999999999999</v>
      </c>
      <c r="G327" s="35">
        <v>55.536999999999999</v>
      </c>
      <c r="H327" s="38">
        <v>94.439040000000006</v>
      </c>
      <c r="I327" s="39">
        <f t="shared" si="16"/>
        <v>149.97604000000001</v>
      </c>
      <c r="J327" s="39">
        <f t="shared" si="15"/>
        <v>0.92100000000000004</v>
      </c>
      <c r="K327" s="39">
        <f t="shared" si="17"/>
        <v>149.05504000000002</v>
      </c>
      <c r="L327" s="40" t="s">
        <v>28</v>
      </c>
      <c r="M327" s="40" t="s">
        <v>29</v>
      </c>
      <c r="N327" s="35"/>
      <c r="O327" s="35"/>
      <c r="P327" s="40" t="s">
        <v>30</v>
      </c>
      <c r="Q327" s="40" t="s">
        <v>34</v>
      </c>
      <c r="R327" s="35"/>
      <c r="S327" s="35"/>
      <c r="T327" s="40" t="s">
        <v>30</v>
      </c>
      <c r="U327" s="40" t="s">
        <v>32</v>
      </c>
      <c r="V327" s="35"/>
      <c r="W327" s="35"/>
      <c r="X327" s="35" t="s">
        <v>30</v>
      </c>
      <c r="Y327" s="35" t="s">
        <v>33</v>
      </c>
      <c r="Z327" s="35"/>
      <c r="AA327" s="35"/>
      <c r="AB327" s="40" t="s">
        <v>30</v>
      </c>
      <c r="AC327" s="40" t="s">
        <v>34</v>
      </c>
      <c r="AD327" s="35"/>
      <c r="AE327" s="35"/>
      <c r="AF327" s="40" t="s">
        <v>35</v>
      </c>
      <c r="AG327" s="40" t="s">
        <v>29</v>
      </c>
      <c r="AH327" s="35"/>
      <c r="AI327" s="35"/>
      <c r="AJ327" s="40" t="s">
        <v>36</v>
      </c>
      <c r="AK327" s="40" t="s">
        <v>37</v>
      </c>
      <c r="AL327" s="35"/>
      <c r="AM327" s="35"/>
      <c r="AN327" s="40" t="s">
        <v>38</v>
      </c>
      <c r="AO327" s="40" t="s">
        <v>39</v>
      </c>
      <c r="AP327" s="35"/>
      <c r="AQ327" s="35"/>
      <c r="AR327" s="40" t="s">
        <v>40</v>
      </c>
      <c r="AS327" s="40" t="s">
        <v>41</v>
      </c>
      <c r="AT327" s="35"/>
      <c r="AU327" s="35"/>
      <c r="AV327" s="35"/>
      <c r="AW327" s="35"/>
      <c r="AX327" s="35"/>
      <c r="AY327" s="35"/>
      <c r="AZ327" s="40" t="s">
        <v>42</v>
      </c>
      <c r="BA327" s="40" t="s">
        <v>39</v>
      </c>
      <c r="BB327" s="35"/>
      <c r="BC327" s="35"/>
      <c r="BD327" s="40" t="s">
        <v>42</v>
      </c>
      <c r="BE327" s="40" t="s">
        <v>33</v>
      </c>
      <c r="BF327" s="35"/>
      <c r="BG327" s="35"/>
      <c r="BH327" s="40" t="s">
        <v>42</v>
      </c>
      <c r="BI327" s="40" t="s">
        <v>39</v>
      </c>
      <c r="BJ327" s="35"/>
      <c r="BK327" s="41"/>
      <c r="BL327" s="40" t="s">
        <v>43</v>
      </c>
      <c r="BM327" s="40" t="s">
        <v>44</v>
      </c>
      <c r="BN327" s="35"/>
      <c r="BO327" s="35"/>
      <c r="BP327" s="40" t="s">
        <v>45</v>
      </c>
      <c r="BQ327" s="40" t="s">
        <v>44</v>
      </c>
      <c r="BR327" s="35"/>
      <c r="BS327" s="35"/>
      <c r="BT327" s="40" t="s">
        <v>46</v>
      </c>
      <c r="BU327" s="40" t="s">
        <v>47</v>
      </c>
      <c r="BV327" s="35"/>
      <c r="BW327" s="35"/>
      <c r="BX327" s="40" t="s">
        <v>46</v>
      </c>
      <c r="BY327" s="40" t="s">
        <v>41</v>
      </c>
      <c r="BZ327" s="35"/>
      <c r="CA327" s="35"/>
      <c r="CB327" s="40" t="s">
        <v>46</v>
      </c>
      <c r="CC327" s="40" t="s">
        <v>48</v>
      </c>
      <c r="CD327" s="35"/>
      <c r="CE327" s="35"/>
      <c r="CF327" s="40" t="s">
        <v>46</v>
      </c>
      <c r="CG327" s="40" t="s">
        <v>48</v>
      </c>
      <c r="CH327" s="35"/>
      <c r="CI327" s="35"/>
      <c r="CJ327" s="40" t="s">
        <v>46</v>
      </c>
      <c r="CK327" s="40" t="s">
        <v>39</v>
      </c>
      <c r="CL327" s="35"/>
      <c r="CM327" s="35"/>
      <c r="CN327" s="40" t="s">
        <v>49</v>
      </c>
      <c r="CO327" s="40" t="s">
        <v>39</v>
      </c>
      <c r="CP327" s="35"/>
      <c r="CQ327" s="35"/>
      <c r="CR327" s="40" t="s">
        <v>50</v>
      </c>
      <c r="CS327" s="40" t="s">
        <v>51</v>
      </c>
      <c r="CT327" s="35"/>
      <c r="CU327" s="35"/>
      <c r="CV327" s="40" t="s">
        <v>50</v>
      </c>
      <c r="CW327" s="40" t="s">
        <v>39</v>
      </c>
      <c r="CX327" s="35">
        <v>1</v>
      </c>
      <c r="CY327" s="35">
        <v>0.92100000000000004</v>
      </c>
      <c r="CZ327" s="40" t="s">
        <v>50</v>
      </c>
      <c r="DA327" s="40" t="s">
        <v>39</v>
      </c>
      <c r="DB327" s="35"/>
      <c r="DC327" s="35"/>
      <c r="DD327" s="40" t="s">
        <v>59</v>
      </c>
      <c r="DE327" s="40" t="s">
        <v>60</v>
      </c>
      <c r="DF327" s="35"/>
      <c r="DG327" s="35"/>
      <c r="DH327" s="40" t="s">
        <v>52</v>
      </c>
      <c r="DI327" s="40" t="s">
        <v>53</v>
      </c>
      <c r="DJ327" s="35"/>
      <c r="DK327" s="35"/>
      <c r="DL327" s="40" t="s">
        <v>31</v>
      </c>
      <c r="DM327" s="41"/>
    </row>
    <row r="328" spans="1:117" s="12" customFormat="1" ht="15.75" customHeight="1" x14ac:dyDescent="0.25">
      <c r="A328" s="6">
        <v>327</v>
      </c>
      <c r="B328" s="6">
        <v>2</v>
      </c>
      <c r="C328" s="9" t="s">
        <v>287</v>
      </c>
      <c r="D328" s="8" t="s">
        <v>373</v>
      </c>
      <c r="E328" s="6">
        <v>350.20400000000001</v>
      </c>
      <c r="F328" s="6">
        <v>360.47500000000002</v>
      </c>
      <c r="G328" s="6">
        <v>-14.063000000000001</v>
      </c>
      <c r="H328" s="10">
        <v>122.7306</v>
      </c>
      <c r="I328" s="3">
        <f t="shared" si="16"/>
        <v>108.66759999999999</v>
      </c>
      <c r="J328" s="3">
        <f t="shared" si="15"/>
        <v>199.91200000000001</v>
      </c>
      <c r="K328" s="3">
        <f t="shared" si="17"/>
        <v>-91.244400000000013</v>
      </c>
      <c r="L328" s="1" t="s">
        <v>28</v>
      </c>
      <c r="M328" s="1" t="s">
        <v>29</v>
      </c>
      <c r="N328" s="6"/>
      <c r="O328" s="6"/>
      <c r="P328" s="1" t="s">
        <v>30</v>
      </c>
      <c r="Q328" s="1" t="s">
        <v>34</v>
      </c>
      <c r="R328" s="6"/>
      <c r="S328" s="6"/>
      <c r="T328" s="1" t="s">
        <v>30</v>
      </c>
      <c r="U328" s="1" t="s">
        <v>32</v>
      </c>
      <c r="V328" s="6"/>
      <c r="W328" s="6"/>
      <c r="X328" s="6" t="s">
        <v>30</v>
      </c>
      <c r="Y328" s="6" t="s">
        <v>33</v>
      </c>
      <c r="Z328" s="6"/>
      <c r="AA328" s="6"/>
      <c r="AB328" s="1" t="s">
        <v>30</v>
      </c>
      <c r="AC328" s="1" t="s">
        <v>34</v>
      </c>
      <c r="AD328" s="6"/>
      <c r="AE328" s="6"/>
      <c r="AF328" s="1" t="s">
        <v>35</v>
      </c>
      <c r="AG328" s="1" t="s">
        <v>29</v>
      </c>
      <c r="AH328" s="6"/>
      <c r="AI328" s="6"/>
      <c r="AJ328" s="1" t="s">
        <v>36</v>
      </c>
      <c r="AK328" s="1" t="s">
        <v>37</v>
      </c>
      <c r="AL328" s="6">
        <v>8.5999999999999993E-2</v>
      </c>
      <c r="AM328" s="6">
        <v>199.91200000000001</v>
      </c>
      <c r="AN328" s="1" t="s">
        <v>38</v>
      </c>
      <c r="AO328" s="1" t="s">
        <v>39</v>
      </c>
      <c r="AP328" s="6"/>
      <c r="AQ328" s="6"/>
      <c r="AR328" s="1" t="s">
        <v>40</v>
      </c>
      <c r="AS328" s="1" t="s">
        <v>41</v>
      </c>
      <c r="AT328" s="6"/>
      <c r="AU328" s="6"/>
      <c r="AV328" s="6"/>
      <c r="AW328" s="6"/>
      <c r="AX328" s="6"/>
      <c r="AY328" s="6"/>
      <c r="AZ328" s="1" t="s">
        <v>42</v>
      </c>
      <c r="BA328" s="1" t="s">
        <v>39</v>
      </c>
      <c r="BB328" s="6"/>
      <c r="BC328" s="6"/>
      <c r="BD328" s="1" t="s">
        <v>42</v>
      </c>
      <c r="BE328" s="1" t="s">
        <v>33</v>
      </c>
      <c r="BF328" s="6"/>
      <c r="BG328" s="6"/>
      <c r="BH328" s="1" t="s">
        <v>42</v>
      </c>
      <c r="BI328" s="1" t="s">
        <v>39</v>
      </c>
      <c r="BJ328" s="6"/>
      <c r="BK328" s="11"/>
      <c r="BL328" s="1" t="s">
        <v>43</v>
      </c>
      <c r="BM328" s="1" t="s">
        <v>44</v>
      </c>
      <c r="BN328" s="6"/>
      <c r="BO328" s="6"/>
      <c r="BP328" s="1" t="s">
        <v>45</v>
      </c>
      <c r="BQ328" s="1" t="s">
        <v>44</v>
      </c>
      <c r="BR328" s="6"/>
      <c r="BS328" s="6"/>
      <c r="BT328" s="1" t="s">
        <v>46</v>
      </c>
      <c r="BU328" s="1" t="s">
        <v>47</v>
      </c>
      <c r="BV328" s="6"/>
      <c r="BW328" s="6"/>
      <c r="BX328" s="1" t="s">
        <v>46</v>
      </c>
      <c r="BY328" s="1" t="s">
        <v>41</v>
      </c>
      <c r="BZ328" s="6"/>
      <c r="CA328" s="6"/>
      <c r="CB328" s="1" t="s">
        <v>46</v>
      </c>
      <c r="CC328" s="1" t="s">
        <v>48</v>
      </c>
      <c r="CD328" s="6"/>
      <c r="CE328" s="6"/>
      <c r="CF328" s="1" t="s">
        <v>46</v>
      </c>
      <c r="CG328" s="1" t="s">
        <v>48</v>
      </c>
      <c r="CH328" s="6"/>
      <c r="CI328" s="6"/>
      <c r="CJ328" s="1" t="s">
        <v>46</v>
      </c>
      <c r="CK328" s="1" t="s">
        <v>39</v>
      </c>
      <c r="CL328" s="6"/>
      <c r="CM328" s="6"/>
      <c r="CN328" s="1" t="s">
        <v>49</v>
      </c>
      <c r="CO328" s="1" t="s">
        <v>39</v>
      </c>
      <c r="CP328" s="6"/>
      <c r="CQ328" s="6"/>
      <c r="CR328" s="1" t="s">
        <v>50</v>
      </c>
      <c r="CS328" s="1" t="s">
        <v>51</v>
      </c>
      <c r="CT328" s="6"/>
      <c r="CU328" s="6"/>
      <c r="CV328" s="1" t="s">
        <v>50</v>
      </c>
      <c r="CW328" s="1" t="s">
        <v>39</v>
      </c>
      <c r="CX328" s="6"/>
      <c r="CY328" s="6"/>
      <c r="CZ328" s="1" t="s">
        <v>50</v>
      </c>
      <c r="DA328" s="1" t="s">
        <v>39</v>
      </c>
      <c r="DB328" s="6"/>
      <c r="DC328" s="6"/>
      <c r="DD328" s="1" t="s">
        <v>59</v>
      </c>
      <c r="DE328" s="1" t="s">
        <v>60</v>
      </c>
      <c r="DF328" s="6"/>
      <c r="DG328" s="6"/>
      <c r="DH328" s="1" t="s">
        <v>52</v>
      </c>
      <c r="DI328" s="1" t="s">
        <v>53</v>
      </c>
      <c r="DJ328" s="6"/>
      <c r="DK328" s="6"/>
      <c r="DL328" s="1" t="s">
        <v>31</v>
      </c>
      <c r="DM328" s="11"/>
    </row>
    <row r="329" spans="1:117" s="42" customFormat="1" ht="15.75" customHeight="1" x14ac:dyDescent="0.25">
      <c r="A329" s="35">
        <v>328</v>
      </c>
      <c r="B329" s="35">
        <v>2</v>
      </c>
      <c r="C329" s="36" t="s">
        <v>288</v>
      </c>
      <c r="D329" s="37" t="s">
        <v>373</v>
      </c>
      <c r="E329" s="35">
        <v>164.91300000000001</v>
      </c>
      <c r="F329" s="35">
        <v>25.417999999999999</v>
      </c>
      <c r="G329" s="35">
        <v>-165.26400000000001</v>
      </c>
      <c r="H329" s="38">
        <v>116.24124</v>
      </c>
      <c r="I329" s="39">
        <f t="shared" si="16"/>
        <v>-49.022760000000005</v>
      </c>
      <c r="J329" s="39">
        <f t="shared" si="15"/>
        <v>0.92100000000000004</v>
      </c>
      <c r="K329" s="39">
        <f t="shared" si="17"/>
        <v>-49.943760000000005</v>
      </c>
      <c r="L329" s="40" t="s">
        <v>28</v>
      </c>
      <c r="M329" s="40" t="s">
        <v>29</v>
      </c>
      <c r="N329" s="35"/>
      <c r="O329" s="35"/>
      <c r="P329" s="40" t="s">
        <v>30</v>
      </c>
      <c r="Q329" s="40" t="s">
        <v>34</v>
      </c>
      <c r="R329" s="35"/>
      <c r="S329" s="35"/>
      <c r="T329" s="40" t="s">
        <v>30</v>
      </c>
      <c r="U329" s="40" t="s">
        <v>32</v>
      </c>
      <c r="V329" s="35"/>
      <c r="W329" s="35"/>
      <c r="X329" s="35" t="s">
        <v>30</v>
      </c>
      <c r="Y329" s="35" t="s">
        <v>33</v>
      </c>
      <c r="Z329" s="35"/>
      <c r="AA329" s="35"/>
      <c r="AB329" s="40" t="s">
        <v>30</v>
      </c>
      <c r="AC329" s="40" t="s">
        <v>34</v>
      </c>
      <c r="AD329" s="35"/>
      <c r="AE329" s="35"/>
      <c r="AF329" s="40" t="s">
        <v>35</v>
      </c>
      <c r="AG329" s="40" t="s">
        <v>29</v>
      </c>
      <c r="AH329" s="35"/>
      <c r="AI329" s="35"/>
      <c r="AJ329" s="40" t="s">
        <v>36</v>
      </c>
      <c r="AK329" s="40" t="s">
        <v>37</v>
      </c>
      <c r="AL329" s="35"/>
      <c r="AM329" s="35"/>
      <c r="AN329" s="40" t="s">
        <v>38</v>
      </c>
      <c r="AO329" s="40" t="s">
        <v>39</v>
      </c>
      <c r="AP329" s="35"/>
      <c r="AQ329" s="35"/>
      <c r="AR329" s="40" t="s">
        <v>40</v>
      </c>
      <c r="AS329" s="40" t="s">
        <v>41</v>
      </c>
      <c r="AT329" s="35"/>
      <c r="AU329" s="35"/>
      <c r="AV329" s="35"/>
      <c r="AW329" s="35"/>
      <c r="AX329" s="35"/>
      <c r="AY329" s="35"/>
      <c r="AZ329" s="40" t="s">
        <v>42</v>
      </c>
      <c r="BA329" s="40" t="s">
        <v>39</v>
      </c>
      <c r="BB329" s="35"/>
      <c r="BC329" s="35"/>
      <c r="BD329" s="40" t="s">
        <v>42</v>
      </c>
      <c r="BE329" s="40" t="s">
        <v>33</v>
      </c>
      <c r="BF329" s="35"/>
      <c r="BG329" s="35"/>
      <c r="BH329" s="40" t="s">
        <v>42</v>
      </c>
      <c r="BI329" s="40" t="s">
        <v>39</v>
      </c>
      <c r="BJ329" s="35"/>
      <c r="BK329" s="41"/>
      <c r="BL329" s="40" t="s">
        <v>43</v>
      </c>
      <c r="BM329" s="40" t="s">
        <v>44</v>
      </c>
      <c r="BN329" s="35"/>
      <c r="BO329" s="35"/>
      <c r="BP329" s="40" t="s">
        <v>45</v>
      </c>
      <c r="BQ329" s="40" t="s">
        <v>44</v>
      </c>
      <c r="BR329" s="35"/>
      <c r="BS329" s="35"/>
      <c r="BT329" s="40" t="s">
        <v>46</v>
      </c>
      <c r="BU329" s="40" t="s">
        <v>47</v>
      </c>
      <c r="BV329" s="35"/>
      <c r="BW329" s="35"/>
      <c r="BX329" s="40" t="s">
        <v>46</v>
      </c>
      <c r="BY329" s="40" t="s">
        <v>41</v>
      </c>
      <c r="BZ329" s="35"/>
      <c r="CA329" s="35"/>
      <c r="CB329" s="40" t="s">
        <v>46</v>
      </c>
      <c r="CC329" s="40" t="s">
        <v>48</v>
      </c>
      <c r="CD329" s="35"/>
      <c r="CE329" s="35"/>
      <c r="CF329" s="40" t="s">
        <v>46</v>
      </c>
      <c r="CG329" s="40" t="s">
        <v>48</v>
      </c>
      <c r="CH329" s="35"/>
      <c r="CI329" s="35"/>
      <c r="CJ329" s="40" t="s">
        <v>46</v>
      </c>
      <c r="CK329" s="40" t="s">
        <v>39</v>
      </c>
      <c r="CL329" s="35"/>
      <c r="CM329" s="35"/>
      <c r="CN329" s="40" t="s">
        <v>49</v>
      </c>
      <c r="CO329" s="40" t="s">
        <v>39</v>
      </c>
      <c r="CP329" s="35"/>
      <c r="CQ329" s="35"/>
      <c r="CR329" s="40" t="s">
        <v>50</v>
      </c>
      <c r="CS329" s="40" t="s">
        <v>51</v>
      </c>
      <c r="CT329" s="35"/>
      <c r="CU329" s="35"/>
      <c r="CV329" s="40" t="s">
        <v>50</v>
      </c>
      <c r="CW329" s="40" t="s">
        <v>39</v>
      </c>
      <c r="CX329" s="35">
        <v>1</v>
      </c>
      <c r="CY329" s="35">
        <v>0.92100000000000004</v>
      </c>
      <c r="CZ329" s="40" t="s">
        <v>50</v>
      </c>
      <c r="DA329" s="40" t="s">
        <v>39</v>
      </c>
      <c r="DB329" s="35"/>
      <c r="DC329" s="35"/>
      <c r="DD329" s="40" t="s">
        <v>59</v>
      </c>
      <c r="DE329" s="40" t="s">
        <v>60</v>
      </c>
      <c r="DF329" s="35"/>
      <c r="DG329" s="35"/>
      <c r="DH329" s="40" t="s">
        <v>52</v>
      </c>
      <c r="DI329" s="40" t="s">
        <v>53</v>
      </c>
      <c r="DJ329" s="35"/>
      <c r="DK329" s="35"/>
      <c r="DL329" s="40" t="s">
        <v>31</v>
      </c>
      <c r="DM329" s="41"/>
    </row>
    <row r="330" spans="1:117" s="42" customFormat="1" ht="15.75" customHeight="1" x14ac:dyDescent="0.25">
      <c r="A330" s="35">
        <v>329</v>
      </c>
      <c r="B330" s="35">
        <v>2</v>
      </c>
      <c r="C330" s="36" t="s">
        <v>289</v>
      </c>
      <c r="D330" s="37" t="s">
        <v>373</v>
      </c>
      <c r="E330" s="35">
        <v>1594.3689999999999</v>
      </c>
      <c r="F330" s="35">
        <v>28.242999999999999</v>
      </c>
      <c r="G330" s="35">
        <v>1543.2449999999999</v>
      </c>
      <c r="H330" s="38">
        <v>444.35016000000002</v>
      </c>
      <c r="I330" s="39">
        <f t="shared" si="16"/>
        <v>1987.5951599999999</v>
      </c>
      <c r="J330" s="39">
        <f t="shared" si="15"/>
        <v>0.92100000000000004</v>
      </c>
      <c r="K330" s="39">
        <f t="shared" si="17"/>
        <v>1986.6741599999998</v>
      </c>
      <c r="L330" s="40" t="s">
        <v>28</v>
      </c>
      <c r="M330" s="40" t="s">
        <v>29</v>
      </c>
      <c r="N330" s="35"/>
      <c r="O330" s="35"/>
      <c r="P330" s="40" t="s">
        <v>30</v>
      </c>
      <c r="Q330" s="40" t="s">
        <v>34</v>
      </c>
      <c r="R330" s="35"/>
      <c r="S330" s="35"/>
      <c r="T330" s="40" t="s">
        <v>30</v>
      </c>
      <c r="U330" s="40" t="s">
        <v>32</v>
      </c>
      <c r="V330" s="35"/>
      <c r="W330" s="35"/>
      <c r="X330" s="35" t="s">
        <v>30</v>
      </c>
      <c r="Y330" s="35" t="s">
        <v>33</v>
      </c>
      <c r="Z330" s="35"/>
      <c r="AA330" s="35"/>
      <c r="AB330" s="40" t="s">
        <v>30</v>
      </c>
      <c r="AC330" s="40" t="s">
        <v>34</v>
      </c>
      <c r="AD330" s="35"/>
      <c r="AE330" s="35"/>
      <c r="AF330" s="40" t="s">
        <v>35</v>
      </c>
      <c r="AG330" s="40" t="s">
        <v>29</v>
      </c>
      <c r="AH330" s="35"/>
      <c r="AI330" s="35"/>
      <c r="AJ330" s="40" t="s">
        <v>36</v>
      </c>
      <c r="AK330" s="40" t="s">
        <v>37</v>
      </c>
      <c r="AL330" s="35"/>
      <c r="AM330" s="35"/>
      <c r="AN330" s="40" t="s">
        <v>38</v>
      </c>
      <c r="AO330" s="40" t="s">
        <v>39</v>
      </c>
      <c r="AP330" s="35"/>
      <c r="AQ330" s="35"/>
      <c r="AR330" s="40" t="s">
        <v>40</v>
      </c>
      <c r="AS330" s="40" t="s">
        <v>41</v>
      </c>
      <c r="AT330" s="35"/>
      <c r="AU330" s="35"/>
      <c r="AV330" s="35"/>
      <c r="AW330" s="35"/>
      <c r="AX330" s="35"/>
      <c r="AY330" s="35"/>
      <c r="AZ330" s="40" t="s">
        <v>42</v>
      </c>
      <c r="BA330" s="40" t="s">
        <v>39</v>
      </c>
      <c r="BB330" s="35"/>
      <c r="BC330" s="35"/>
      <c r="BD330" s="40" t="s">
        <v>42</v>
      </c>
      <c r="BE330" s="40" t="s">
        <v>33</v>
      </c>
      <c r="BF330" s="35"/>
      <c r="BG330" s="35"/>
      <c r="BH330" s="40" t="s">
        <v>42</v>
      </c>
      <c r="BI330" s="40" t="s">
        <v>39</v>
      </c>
      <c r="BJ330" s="35"/>
      <c r="BK330" s="41"/>
      <c r="BL330" s="40" t="s">
        <v>43</v>
      </c>
      <c r="BM330" s="40" t="s">
        <v>44</v>
      </c>
      <c r="BN330" s="35"/>
      <c r="BO330" s="35"/>
      <c r="BP330" s="40" t="s">
        <v>45</v>
      </c>
      <c r="BQ330" s="40" t="s">
        <v>44</v>
      </c>
      <c r="BR330" s="35"/>
      <c r="BS330" s="35"/>
      <c r="BT330" s="40" t="s">
        <v>46</v>
      </c>
      <c r="BU330" s="40" t="s">
        <v>47</v>
      </c>
      <c r="BV330" s="35"/>
      <c r="BW330" s="35"/>
      <c r="BX330" s="40" t="s">
        <v>46</v>
      </c>
      <c r="BY330" s="40" t="s">
        <v>41</v>
      </c>
      <c r="BZ330" s="35"/>
      <c r="CA330" s="35"/>
      <c r="CB330" s="40" t="s">
        <v>46</v>
      </c>
      <c r="CC330" s="40" t="s">
        <v>48</v>
      </c>
      <c r="CD330" s="35"/>
      <c r="CE330" s="35"/>
      <c r="CF330" s="40" t="s">
        <v>46</v>
      </c>
      <c r="CG330" s="40" t="s">
        <v>48</v>
      </c>
      <c r="CH330" s="35"/>
      <c r="CI330" s="35"/>
      <c r="CJ330" s="40" t="s">
        <v>46</v>
      </c>
      <c r="CK330" s="40" t="s">
        <v>39</v>
      </c>
      <c r="CL330" s="35"/>
      <c r="CM330" s="35"/>
      <c r="CN330" s="40" t="s">
        <v>49</v>
      </c>
      <c r="CO330" s="40" t="s">
        <v>39</v>
      </c>
      <c r="CP330" s="35"/>
      <c r="CQ330" s="35"/>
      <c r="CR330" s="40" t="s">
        <v>50</v>
      </c>
      <c r="CS330" s="40" t="s">
        <v>51</v>
      </c>
      <c r="CT330" s="35"/>
      <c r="CU330" s="35"/>
      <c r="CV330" s="40" t="s">
        <v>50</v>
      </c>
      <c r="CW330" s="40" t="s">
        <v>39</v>
      </c>
      <c r="CX330" s="35">
        <v>1</v>
      </c>
      <c r="CY330" s="35">
        <v>0.92100000000000004</v>
      </c>
      <c r="CZ330" s="40" t="s">
        <v>50</v>
      </c>
      <c r="DA330" s="40" t="s">
        <v>39</v>
      </c>
      <c r="DB330" s="35"/>
      <c r="DC330" s="35"/>
      <c r="DD330" s="40" t="s">
        <v>59</v>
      </c>
      <c r="DE330" s="40" t="s">
        <v>60</v>
      </c>
      <c r="DF330" s="35"/>
      <c r="DG330" s="35"/>
      <c r="DH330" s="40" t="s">
        <v>52</v>
      </c>
      <c r="DI330" s="40" t="s">
        <v>53</v>
      </c>
      <c r="DJ330" s="35"/>
      <c r="DK330" s="35"/>
      <c r="DL330" s="40" t="s">
        <v>31</v>
      </c>
      <c r="DM330" s="41"/>
    </row>
    <row r="331" spans="1:117" s="12" customFormat="1" ht="15.75" customHeight="1" x14ac:dyDescent="0.25">
      <c r="A331" s="6">
        <v>330</v>
      </c>
      <c r="B331" s="6">
        <v>2</v>
      </c>
      <c r="C331" s="9" t="s">
        <v>290</v>
      </c>
      <c r="D331" s="8" t="s">
        <v>373</v>
      </c>
      <c r="E331" s="6">
        <v>253.44399999999999</v>
      </c>
      <c r="F331" s="6">
        <v>5.0709999999999997</v>
      </c>
      <c r="G331" s="6">
        <v>248.37299999999999</v>
      </c>
      <c r="H331" s="10">
        <v>92.8416</v>
      </c>
      <c r="I331" s="3">
        <f t="shared" si="16"/>
        <v>341.21460000000002</v>
      </c>
      <c r="J331" s="3">
        <f t="shared" si="15"/>
        <v>0</v>
      </c>
      <c r="K331" s="3">
        <f t="shared" si="17"/>
        <v>341.21460000000002</v>
      </c>
      <c r="L331" s="1" t="s">
        <v>28</v>
      </c>
      <c r="M331" s="1" t="s">
        <v>29</v>
      </c>
      <c r="N331" s="6"/>
      <c r="O331" s="6"/>
      <c r="P331" s="1" t="s">
        <v>30</v>
      </c>
      <c r="Q331" s="1" t="s">
        <v>34</v>
      </c>
      <c r="R331" s="6"/>
      <c r="S331" s="6"/>
      <c r="T331" s="1" t="s">
        <v>30</v>
      </c>
      <c r="U331" s="1" t="s">
        <v>32</v>
      </c>
      <c r="V331" s="6"/>
      <c r="W331" s="6"/>
      <c r="X331" s="6" t="s">
        <v>30</v>
      </c>
      <c r="Y331" s="6" t="s">
        <v>33</v>
      </c>
      <c r="Z331" s="6"/>
      <c r="AA331" s="6"/>
      <c r="AB331" s="1" t="s">
        <v>30</v>
      </c>
      <c r="AC331" s="1" t="s">
        <v>34</v>
      </c>
      <c r="AD331" s="6"/>
      <c r="AE331" s="6"/>
      <c r="AF331" s="1" t="s">
        <v>35</v>
      </c>
      <c r="AG331" s="1" t="s">
        <v>29</v>
      </c>
      <c r="AH331" s="6"/>
      <c r="AI331" s="6"/>
      <c r="AJ331" s="1" t="s">
        <v>36</v>
      </c>
      <c r="AK331" s="1" t="s">
        <v>37</v>
      </c>
      <c r="AL331" s="6"/>
      <c r="AM331" s="6"/>
      <c r="AN331" s="1" t="s">
        <v>38</v>
      </c>
      <c r="AO331" s="1" t="s">
        <v>39</v>
      </c>
      <c r="AP331" s="6"/>
      <c r="AQ331" s="6"/>
      <c r="AR331" s="1" t="s">
        <v>40</v>
      </c>
      <c r="AS331" s="1" t="s">
        <v>41</v>
      </c>
      <c r="AT331" s="6"/>
      <c r="AU331" s="6"/>
      <c r="AV331" s="6"/>
      <c r="AW331" s="6"/>
      <c r="AX331" s="6"/>
      <c r="AY331" s="6"/>
      <c r="AZ331" s="1" t="s">
        <v>42</v>
      </c>
      <c r="BA331" s="1" t="s">
        <v>39</v>
      </c>
      <c r="BB331" s="6"/>
      <c r="BC331" s="6"/>
      <c r="BD331" s="1" t="s">
        <v>42</v>
      </c>
      <c r="BE331" s="1" t="s">
        <v>33</v>
      </c>
      <c r="BF331" s="6"/>
      <c r="BG331" s="6"/>
      <c r="BH331" s="1" t="s">
        <v>42</v>
      </c>
      <c r="BI331" s="1" t="s">
        <v>39</v>
      </c>
      <c r="BJ331" s="6"/>
      <c r="BK331" s="11"/>
      <c r="BL331" s="1" t="s">
        <v>43</v>
      </c>
      <c r="BM331" s="1" t="s">
        <v>44</v>
      </c>
      <c r="BN331" s="6"/>
      <c r="BO331" s="6"/>
      <c r="BP331" s="1" t="s">
        <v>45</v>
      </c>
      <c r="BQ331" s="1" t="s">
        <v>44</v>
      </c>
      <c r="BR331" s="6"/>
      <c r="BS331" s="6"/>
      <c r="BT331" s="1" t="s">
        <v>46</v>
      </c>
      <c r="BU331" s="1" t="s">
        <v>47</v>
      </c>
      <c r="BV331" s="6"/>
      <c r="BW331" s="6"/>
      <c r="BX331" s="1" t="s">
        <v>46</v>
      </c>
      <c r="BY331" s="1" t="s">
        <v>41</v>
      </c>
      <c r="BZ331" s="6"/>
      <c r="CA331" s="6"/>
      <c r="CB331" s="1" t="s">
        <v>46</v>
      </c>
      <c r="CC331" s="1" t="s">
        <v>48</v>
      </c>
      <c r="CD331" s="6"/>
      <c r="CE331" s="6"/>
      <c r="CF331" s="1" t="s">
        <v>46</v>
      </c>
      <c r="CG331" s="1" t="s">
        <v>48</v>
      </c>
      <c r="CH331" s="6"/>
      <c r="CI331" s="6"/>
      <c r="CJ331" s="1" t="s">
        <v>46</v>
      </c>
      <c r="CK331" s="1" t="s">
        <v>39</v>
      </c>
      <c r="CL331" s="6"/>
      <c r="CM331" s="6"/>
      <c r="CN331" s="1" t="s">
        <v>49</v>
      </c>
      <c r="CO331" s="1" t="s">
        <v>39</v>
      </c>
      <c r="CP331" s="6"/>
      <c r="CQ331" s="6"/>
      <c r="CR331" s="1" t="s">
        <v>50</v>
      </c>
      <c r="CS331" s="1" t="s">
        <v>51</v>
      </c>
      <c r="CT331" s="6"/>
      <c r="CU331" s="6"/>
      <c r="CV331" s="1" t="s">
        <v>50</v>
      </c>
      <c r="CW331" s="1" t="s">
        <v>39</v>
      </c>
      <c r="CX331" s="6"/>
      <c r="CY331" s="6"/>
      <c r="CZ331" s="1" t="s">
        <v>50</v>
      </c>
      <c r="DA331" s="1" t="s">
        <v>39</v>
      </c>
      <c r="DB331" s="6"/>
      <c r="DC331" s="6"/>
      <c r="DD331" s="1" t="s">
        <v>59</v>
      </c>
      <c r="DE331" s="1" t="s">
        <v>60</v>
      </c>
      <c r="DF331" s="6"/>
      <c r="DG331" s="6"/>
      <c r="DH331" s="1" t="s">
        <v>52</v>
      </c>
      <c r="DI331" s="1" t="s">
        <v>53</v>
      </c>
      <c r="DJ331" s="6"/>
      <c r="DK331" s="6"/>
      <c r="DL331" s="1" t="s">
        <v>31</v>
      </c>
      <c r="DM331" s="11"/>
    </row>
    <row r="332" spans="1:117" s="12" customFormat="1" ht="15.75" customHeight="1" x14ac:dyDescent="0.25">
      <c r="A332" s="6">
        <v>331</v>
      </c>
      <c r="B332" s="6">
        <v>2</v>
      </c>
      <c r="C332" s="9" t="s">
        <v>291</v>
      </c>
      <c r="D332" s="8" t="s">
        <v>373</v>
      </c>
      <c r="E332" s="6">
        <v>558.85</v>
      </c>
      <c r="F332" s="6">
        <v>63.265000000000001</v>
      </c>
      <c r="G332" s="6">
        <v>473.14699999999999</v>
      </c>
      <c r="H332" s="10">
        <v>221.62031999999999</v>
      </c>
      <c r="I332" s="3">
        <f t="shared" si="16"/>
        <v>694.76731999999993</v>
      </c>
      <c r="J332" s="3">
        <f t="shared" si="15"/>
        <v>0</v>
      </c>
      <c r="K332" s="3">
        <f t="shared" si="17"/>
        <v>694.76731999999993</v>
      </c>
      <c r="L332" s="1" t="s">
        <v>28</v>
      </c>
      <c r="M332" s="1" t="s">
        <v>29</v>
      </c>
      <c r="N332" s="6"/>
      <c r="O332" s="6"/>
      <c r="P332" s="1" t="s">
        <v>30</v>
      </c>
      <c r="Q332" s="1" t="s">
        <v>34</v>
      </c>
      <c r="R332" s="6"/>
      <c r="S332" s="6"/>
      <c r="T332" s="1" t="s">
        <v>30</v>
      </c>
      <c r="U332" s="1" t="s">
        <v>32</v>
      </c>
      <c r="V332" s="6"/>
      <c r="W332" s="6"/>
      <c r="X332" s="6" t="s">
        <v>30</v>
      </c>
      <c r="Y332" s="6" t="s">
        <v>33</v>
      </c>
      <c r="Z332" s="6"/>
      <c r="AA332" s="6"/>
      <c r="AB332" s="1" t="s">
        <v>30</v>
      </c>
      <c r="AC332" s="1" t="s">
        <v>34</v>
      </c>
      <c r="AD332" s="6"/>
      <c r="AE332" s="6"/>
      <c r="AF332" s="1" t="s">
        <v>35</v>
      </c>
      <c r="AG332" s="1" t="s">
        <v>29</v>
      </c>
      <c r="AH332" s="6"/>
      <c r="AI332" s="6"/>
      <c r="AJ332" s="1" t="s">
        <v>36</v>
      </c>
      <c r="AK332" s="1" t="s">
        <v>37</v>
      </c>
      <c r="AL332" s="6"/>
      <c r="AM332" s="6"/>
      <c r="AN332" s="1" t="s">
        <v>38</v>
      </c>
      <c r="AO332" s="1" t="s">
        <v>39</v>
      </c>
      <c r="AP332" s="6"/>
      <c r="AQ332" s="6"/>
      <c r="AR332" s="1" t="s">
        <v>40</v>
      </c>
      <c r="AS332" s="1" t="s">
        <v>41</v>
      </c>
      <c r="AT332" s="6"/>
      <c r="AU332" s="6"/>
      <c r="AV332" s="6"/>
      <c r="AW332" s="6"/>
      <c r="AX332" s="6"/>
      <c r="AY332" s="6"/>
      <c r="AZ332" s="1" t="s">
        <v>42</v>
      </c>
      <c r="BA332" s="1" t="s">
        <v>39</v>
      </c>
      <c r="BB332" s="6"/>
      <c r="BC332" s="6"/>
      <c r="BD332" s="1" t="s">
        <v>42</v>
      </c>
      <c r="BE332" s="1" t="s">
        <v>33</v>
      </c>
      <c r="BF332" s="6"/>
      <c r="BG332" s="6"/>
      <c r="BH332" s="1" t="s">
        <v>42</v>
      </c>
      <c r="BI332" s="1" t="s">
        <v>39</v>
      </c>
      <c r="BJ332" s="6"/>
      <c r="BK332" s="11"/>
      <c r="BL332" s="1" t="s">
        <v>43</v>
      </c>
      <c r="BM332" s="1" t="s">
        <v>44</v>
      </c>
      <c r="BN332" s="6"/>
      <c r="BO332" s="6"/>
      <c r="BP332" s="1" t="s">
        <v>45</v>
      </c>
      <c r="BQ332" s="1" t="s">
        <v>44</v>
      </c>
      <c r="BR332" s="6"/>
      <c r="BS332" s="6"/>
      <c r="BT332" s="1" t="s">
        <v>46</v>
      </c>
      <c r="BU332" s="1" t="s">
        <v>47</v>
      </c>
      <c r="BV332" s="6"/>
      <c r="BW332" s="6"/>
      <c r="BX332" s="1" t="s">
        <v>46</v>
      </c>
      <c r="BY332" s="1" t="s">
        <v>41</v>
      </c>
      <c r="BZ332" s="6"/>
      <c r="CA332" s="6"/>
      <c r="CB332" s="1" t="s">
        <v>46</v>
      </c>
      <c r="CC332" s="1" t="s">
        <v>48</v>
      </c>
      <c r="CD332" s="6"/>
      <c r="CE332" s="6"/>
      <c r="CF332" s="1" t="s">
        <v>46</v>
      </c>
      <c r="CG332" s="1" t="s">
        <v>48</v>
      </c>
      <c r="CH332" s="6"/>
      <c r="CI332" s="6"/>
      <c r="CJ332" s="1" t="s">
        <v>46</v>
      </c>
      <c r="CK332" s="1" t="s">
        <v>39</v>
      </c>
      <c r="CL332" s="6"/>
      <c r="CM332" s="6"/>
      <c r="CN332" s="1" t="s">
        <v>49</v>
      </c>
      <c r="CO332" s="1" t="s">
        <v>39</v>
      </c>
      <c r="CP332" s="6"/>
      <c r="CQ332" s="6"/>
      <c r="CR332" s="1" t="s">
        <v>50</v>
      </c>
      <c r="CS332" s="1" t="s">
        <v>51</v>
      </c>
      <c r="CT332" s="6"/>
      <c r="CU332" s="6"/>
      <c r="CV332" s="1" t="s">
        <v>50</v>
      </c>
      <c r="CW332" s="1" t="s">
        <v>39</v>
      </c>
      <c r="CX332" s="6"/>
      <c r="CY332" s="6"/>
      <c r="CZ332" s="1" t="s">
        <v>50</v>
      </c>
      <c r="DA332" s="1" t="s">
        <v>39</v>
      </c>
      <c r="DB332" s="6"/>
      <c r="DC332" s="6"/>
      <c r="DD332" s="1" t="s">
        <v>59</v>
      </c>
      <c r="DE332" s="1" t="s">
        <v>60</v>
      </c>
      <c r="DF332" s="6"/>
      <c r="DG332" s="6"/>
      <c r="DH332" s="1" t="s">
        <v>52</v>
      </c>
      <c r="DI332" s="1" t="s">
        <v>53</v>
      </c>
      <c r="DJ332" s="6"/>
      <c r="DK332" s="6"/>
      <c r="DL332" s="1" t="s">
        <v>31</v>
      </c>
      <c r="DM332" s="11"/>
    </row>
    <row r="333" spans="1:117" s="12" customFormat="1" ht="15.75" customHeight="1" x14ac:dyDescent="0.25">
      <c r="A333" s="6">
        <v>332</v>
      </c>
      <c r="B333" s="6">
        <v>2</v>
      </c>
      <c r="C333" s="9" t="s">
        <v>292</v>
      </c>
      <c r="D333" s="8" t="s">
        <v>373</v>
      </c>
      <c r="E333" s="6">
        <v>-39.338000000000001</v>
      </c>
      <c r="F333" s="6">
        <v>138.87899999999999</v>
      </c>
      <c r="G333" s="6">
        <v>-360.02300000000002</v>
      </c>
      <c r="H333" s="10">
        <v>82.536839999999998</v>
      </c>
      <c r="I333" s="3">
        <f t="shared" si="16"/>
        <v>-277.48616000000004</v>
      </c>
      <c r="J333" s="3">
        <f t="shared" si="15"/>
        <v>0</v>
      </c>
      <c r="K333" s="3">
        <f t="shared" si="17"/>
        <v>-277.48616000000004</v>
      </c>
      <c r="L333" s="1" t="s">
        <v>28</v>
      </c>
      <c r="M333" s="1" t="s">
        <v>29</v>
      </c>
      <c r="N333" s="6"/>
      <c r="O333" s="6"/>
      <c r="P333" s="1" t="s">
        <v>30</v>
      </c>
      <c r="Q333" s="1" t="s">
        <v>34</v>
      </c>
      <c r="R333" s="6"/>
      <c r="S333" s="6"/>
      <c r="T333" s="1" t="s">
        <v>30</v>
      </c>
      <c r="U333" s="1" t="s">
        <v>32</v>
      </c>
      <c r="V333" s="6"/>
      <c r="W333" s="6"/>
      <c r="X333" s="6" t="s">
        <v>30</v>
      </c>
      <c r="Y333" s="6" t="s">
        <v>33</v>
      </c>
      <c r="Z333" s="6"/>
      <c r="AA333" s="6"/>
      <c r="AB333" s="1" t="s">
        <v>30</v>
      </c>
      <c r="AC333" s="1" t="s">
        <v>34</v>
      </c>
      <c r="AD333" s="6"/>
      <c r="AE333" s="6"/>
      <c r="AF333" s="1" t="s">
        <v>35</v>
      </c>
      <c r="AG333" s="1" t="s">
        <v>29</v>
      </c>
      <c r="AH333" s="6"/>
      <c r="AI333" s="6"/>
      <c r="AJ333" s="1" t="s">
        <v>36</v>
      </c>
      <c r="AK333" s="1" t="s">
        <v>37</v>
      </c>
      <c r="AL333" s="6"/>
      <c r="AM333" s="6"/>
      <c r="AN333" s="1" t="s">
        <v>38</v>
      </c>
      <c r="AO333" s="1" t="s">
        <v>39</v>
      </c>
      <c r="AP333" s="6"/>
      <c r="AQ333" s="6"/>
      <c r="AR333" s="1" t="s">
        <v>40</v>
      </c>
      <c r="AS333" s="1" t="s">
        <v>41</v>
      </c>
      <c r="AT333" s="6"/>
      <c r="AU333" s="6"/>
      <c r="AV333" s="6"/>
      <c r="AW333" s="6"/>
      <c r="AX333" s="6"/>
      <c r="AY333" s="6"/>
      <c r="AZ333" s="1" t="s">
        <v>42</v>
      </c>
      <c r="BA333" s="1" t="s">
        <v>39</v>
      </c>
      <c r="BB333" s="6"/>
      <c r="BC333" s="6"/>
      <c r="BD333" s="1" t="s">
        <v>42</v>
      </c>
      <c r="BE333" s="1" t="s">
        <v>33</v>
      </c>
      <c r="BF333" s="6"/>
      <c r="BG333" s="6"/>
      <c r="BH333" s="1" t="s">
        <v>42</v>
      </c>
      <c r="BI333" s="1" t="s">
        <v>39</v>
      </c>
      <c r="BJ333" s="6"/>
      <c r="BK333" s="11"/>
      <c r="BL333" s="1" t="s">
        <v>43</v>
      </c>
      <c r="BM333" s="1" t="s">
        <v>44</v>
      </c>
      <c r="BN333" s="6"/>
      <c r="BO333" s="6"/>
      <c r="BP333" s="1" t="s">
        <v>45</v>
      </c>
      <c r="BQ333" s="1" t="s">
        <v>44</v>
      </c>
      <c r="BR333" s="6"/>
      <c r="BS333" s="6"/>
      <c r="BT333" s="1" t="s">
        <v>46</v>
      </c>
      <c r="BU333" s="1" t="s">
        <v>47</v>
      </c>
      <c r="BV333" s="6"/>
      <c r="BW333" s="6"/>
      <c r="BX333" s="1" t="s">
        <v>46</v>
      </c>
      <c r="BY333" s="1" t="s">
        <v>41</v>
      </c>
      <c r="BZ333" s="6"/>
      <c r="CA333" s="6"/>
      <c r="CB333" s="1" t="s">
        <v>46</v>
      </c>
      <c r="CC333" s="1" t="s">
        <v>48</v>
      </c>
      <c r="CD333" s="6"/>
      <c r="CE333" s="6"/>
      <c r="CF333" s="1" t="s">
        <v>46</v>
      </c>
      <c r="CG333" s="1" t="s">
        <v>48</v>
      </c>
      <c r="CH333" s="6"/>
      <c r="CI333" s="6"/>
      <c r="CJ333" s="1" t="s">
        <v>46</v>
      </c>
      <c r="CK333" s="1" t="s">
        <v>39</v>
      </c>
      <c r="CL333" s="6"/>
      <c r="CM333" s="6"/>
      <c r="CN333" s="1" t="s">
        <v>49</v>
      </c>
      <c r="CO333" s="1" t="s">
        <v>39</v>
      </c>
      <c r="CP333" s="6"/>
      <c r="CQ333" s="6"/>
      <c r="CR333" s="1" t="s">
        <v>50</v>
      </c>
      <c r="CS333" s="1" t="s">
        <v>51</v>
      </c>
      <c r="CT333" s="6"/>
      <c r="CU333" s="6"/>
      <c r="CV333" s="1" t="s">
        <v>50</v>
      </c>
      <c r="CW333" s="1" t="s">
        <v>39</v>
      </c>
      <c r="CX333" s="6"/>
      <c r="CY333" s="6"/>
      <c r="CZ333" s="1" t="s">
        <v>50</v>
      </c>
      <c r="DA333" s="1" t="s">
        <v>39</v>
      </c>
      <c r="DB333" s="6"/>
      <c r="DC333" s="6"/>
      <c r="DD333" s="1" t="s">
        <v>59</v>
      </c>
      <c r="DE333" s="1" t="s">
        <v>60</v>
      </c>
      <c r="DF333" s="6"/>
      <c r="DG333" s="6"/>
      <c r="DH333" s="1" t="s">
        <v>52</v>
      </c>
      <c r="DI333" s="1" t="s">
        <v>53</v>
      </c>
      <c r="DJ333" s="6"/>
      <c r="DK333" s="6"/>
      <c r="DL333" s="1" t="s">
        <v>31</v>
      </c>
      <c r="DM333" s="11"/>
    </row>
    <row r="334" spans="1:117" s="12" customFormat="1" ht="15.75" customHeight="1" x14ac:dyDescent="0.25">
      <c r="A334" s="6">
        <v>333</v>
      </c>
      <c r="B334" s="6">
        <v>2</v>
      </c>
      <c r="C334" s="9" t="s">
        <v>476</v>
      </c>
      <c r="D334" s="8" t="s">
        <v>373</v>
      </c>
      <c r="E334" s="6">
        <v>276.64999999999998</v>
      </c>
      <c r="F334" s="6">
        <v>10.207000000000001</v>
      </c>
      <c r="G334" s="6">
        <v>255.82900000000001</v>
      </c>
      <c r="H334" s="10">
        <v>192.66983999999999</v>
      </c>
      <c r="I334" s="3">
        <f t="shared" si="16"/>
        <v>448.49883999999997</v>
      </c>
      <c r="J334" s="3">
        <f t="shared" si="15"/>
        <v>0</v>
      </c>
      <c r="K334" s="3">
        <f t="shared" si="17"/>
        <v>448.49883999999997</v>
      </c>
      <c r="L334" s="1" t="s">
        <v>28</v>
      </c>
      <c r="M334" s="1" t="s">
        <v>29</v>
      </c>
      <c r="N334" s="6"/>
      <c r="O334" s="6"/>
      <c r="P334" s="1" t="s">
        <v>30</v>
      </c>
      <c r="Q334" s="1" t="s">
        <v>34</v>
      </c>
      <c r="R334" s="6"/>
      <c r="S334" s="6"/>
      <c r="T334" s="1" t="s">
        <v>30</v>
      </c>
      <c r="U334" s="1" t="s">
        <v>32</v>
      </c>
      <c r="V334" s="6"/>
      <c r="W334" s="6"/>
      <c r="X334" s="6" t="s">
        <v>30</v>
      </c>
      <c r="Y334" s="6" t="s">
        <v>33</v>
      </c>
      <c r="Z334" s="6"/>
      <c r="AA334" s="6"/>
      <c r="AB334" s="1" t="s">
        <v>30</v>
      </c>
      <c r="AC334" s="1" t="s">
        <v>34</v>
      </c>
      <c r="AD334" s="6"/>
      <c r="AE334" s="6"/>
      <c r="AF334" s="1" t="s">
        <v>35</v>
      </c>
      <c r="AG334" s="1" t="s">
        <v>29</v>
      </c>
      <c r="AH334" s="6"/>
      <c r="AI334" s="6"/>
      <c r="AJ334" s="1" t="s">
        <v>36</v>
      </c>
      <c r="AK334" s="1" t="s">
        <v>37</v>
      </c>
      <c r="AL334" s="6"/>
      <c r="AM334" s="6"/>
      <c r="AN334" s="1" t="s">
        <v>38</v>
      </c>
      <c r="AO334" s="1" t="s">
        <v>39</v>
      </c>
      <c r="AP334" s="6"/>
      <c r="AQ334" s="6"/>
      <c r="AR334" s="1" t="s">
        <v>40</v>
      </c>
      <c r="AS334" s="1" t="s">
        <v>41</v>
      </c>
      <c r="AT334" s="6"/>
      <c r="AU334" s="6"/>
      <c r="AV334" s="6"/>
      <c r="AW334" s="6"/>
      <c r="AX334" s="6"/>
      <c r="AY334" s="6"/>
      <c r="AZ334" s="1" t="s">
        <v>42</v>
      </c>
      <c r="BA334" s="1" t="s">
        <v>39</v>
      </c>
      <c r="BB334" s="6"/>
      <c r="BC334" s="6"/>
      <c r="BD334" s="1" t="s">
        <v>42</v>
      </c>
      <c r="BE334" s="1" t="s">
        <v>33</v>
      </c>
      <c r="BF334" s="6"/>
      <c r="BG334" s="6"/>
      <c r="BH334" s="1" t="s">
        <v>42</v>
      </c>
      <c r="BI334" s="1" t="s">
        <v>39</v>
      </c>
      <c r="BJ334" s="6"/>
      <c r="BK334" s="11"/>
      <c r="BL334" s="1" t="s">
        <v>43</v>
      </c>
      <c r="BM334" s="1" t="s">
        <v>44</v>
      </c>
      <c r="BN334" s="6"/>
      <c r="BO334" s="6"/>
      <c r="BP334" s="1" t="s">
        <v>45</v>
      </c>
      <c r="BQ334" s="1" t="s">
        <v>44</v>
      </c>
      <c r="BR334" s="6"/>
      <c r="BS334" s="6"/>
      <c r="BT334" s="1" t="s">
        <v>46</v>
      </c>
      <c r="BU334" s="1" t="s">
        <v>47</v>
      </c>
      <c r="BV334" s="6"/>
      <c r="BW334" s="6"/>
      <c r="BX334" s="1" t="s">
        <v>46</v>
      </c>
      <c r="BY334" s="1" t="s">
        <v>41</v>
      </c>
      <c r="BZ334" s="6"/>
      <c r="CA334" s="6"/>
      <c r="CB334" s="1" t="s">
        <v>46</v>
      </c>
      <c r="CC334" s="1" t="s">
        <v>48</v>
      </c>
      <c r="CD334" s="6"/>
      <c r="CE334" s="6"/>
      <c r="CF334" s="1" t="s">
        <v>46</v>
      </c>
      <c r="CG334" s="1" t="s">
        <v>48</v>
      </c>
      <c r="CH334" s="6"/>
      <c r="CI334" s="6"/>
      <c r="CJ334" s="1" t="s">
        <v>46</v>
      </c>
      <c r="CK334" s="1" t="s">
        <v>39</v>
      </c>
      <c r="CL334" s="6"/>
      <c r="CM334" s="6"/>
      <c r="CN334" s="1" t="s">
        <v>49</v>
      </c>
      <c r="CO334" s="1" t="s">
        <v>39</v>
      </c>
      <c r="CP334" s="6"/>
      <c r="CQ334" s="6"/>
      <c r="CR334" s="1" t="s">
        <v>50</v>
      </c>
      <c r="CS334" s="1" t="s">
        <v>51</v>
      </c>
      <c r="CT334" s="6"/>
      <c r="CU334" s="6"/>
      <c r="CV334" s="1" t="s">
        <v>50</v>
      </c>
      <c r="CW334" s="1" t="s">
        <v>39</v>
      </c>
      <c r="CX334" s="6"/>
      <c r="CY334" s="6"/>
      <c r="CZ334" s="1" t="s">
        <v>50</v>
      </c>
      <c r="DA334" s="1" t="s">
        <v>39</v>
      </c>
      <c r="DB334" s="6"/>
      <c r="DC334" s="6"/>
      <c r="DD334" s="1" t="s">
        <v>59</v>
      </c>
      <c r="DE334" s="1" t="s">
        <v>60</v>
      </c>
      <c r="DF334" s="6"/>
      <c r="DG334" s="6"/>
      <c r="DH334" s="1" t="s">
        <v>52</v>
      </c>
      <c r="DI334" s="1" t="s">
        <v>53</v>
      </c>
      <c r="DJ334" s="6"/>
      <c r="DK334" s="6"/>
      <c r="DL334" s="1" t="s">
        <v>31</v>
      </c>
      <c r="DM334" s="11"/>
    </row>
    <row r="335" spans="1:117" s="12" customFormat="1" ht="15.75" customHeight="1" x14ac:dyDescent="0.25">
      <c r="A335" s="6">
        <v>334</v>
      </c>
      <c r="B335" s="6">
        <v>2</v>
      </c>
      <c r="C335" s="9" t="s">
        <v>477</v>
      </c>
      <c r="D335" s="8" t="s">
        <v>373</v>
      </c>
      <c r="E335" s="6">
        <v>18.893999999999998</v>
      </c>
      <c r="F335" s="6">
        <v>0</v>
      </c>
      <c r="G335" s="6">
        <v>18.893999999999998</v>
      </c>
      <c r="H335" s="10">
        <v>4.8890399999999996</v>
      </c>
      <c r="I335" s="3">
        <f t="shared" si="16"/>
        <v>23.78304</v>
      </c>
      <c r="J335" s="3">
        <f t="shared" si="15"/>
        <v>0</v>
      </c>
      <c r="K335" s="3">
        <f t="shared" si="17"/>
        <v>23.78304</v>
      </c>
      <c r="L335" s="1" t="s">
        <v>28</v>
      </c>
      <c r="M335" s="1" t="s">
        <v>29</v>
      </c>
      <c r="N335" s="6"/>
      <c r="O335" s="6"/>
      <c r="P335" s="1" t="s">
        <v>30</v>
      </c>
      <c r="Q335" s="1" t="s">
        <v>34</v>
      </c>
      <c r="R335" s="6"/>
      <c r="S335" s="6"/>
      <c r="T335" s="1" t="s">
        <v>30</v>
      </c>
      <c r="U335" s="1" t="s">
        <v>32</v>
      </c>
      <c r="V335" s="6"/>
      <c r="W335" s="6"/>
      <c r="X335" s="6" t="s">
        <v>30</v>
      </c>
      <c r="Y335" s="6" t="s">
        <v>33</v>
      </c>
      <c r="Z335" s="6"/>
      <c r="AA335" s="6"/>
      <c r="AB335" s="1" t="s">
        <v>30</v>
      </c>
      <c r="AC335" s="1" t="s">
        <v>34</v>
      </c>
      <c r="AD335" s="6"/>
      <c r="AE335" s="6"/>
      <c r="AF335" s="1" t="s">
        <v>35</v>
      </c>
      <c r="AG335" s="1" t="s">
        <v>29</v>
      </c>
      <c r="AH335" s="6"/>
      <c r="AI335" s="6"/>
      <c r="AJ335" s="1" t="s">
        <v>36</v>
      </c>
      <c r="AK335" s="1" t="s">
        <v>37</v>
      </c>
      <c r="AL335" s="6"/>
      <c r="AM335" s="6"/>
      <c r="AN335" s="1" t="s">
        <v>38</v>
      </c>
      <c r="AO335" s="1" t="s">
        <v>39</v>
      </c>
      <c r="AP335" s="6"/>
      <c r="AQ335" s="6"/>
      <c r="AR335" s="1" t="s">
        <v>40</v>
      </c>
      <c r="AS335" s="1" t="s">
        <v>41</v>
      </c>
      <c r="AT335" s="6"/>
      <c r="AU335" s="6"/>
      <c r="AV335" s="6"/>
      <c r="AW335" s="6"/>
      <c r="AX335" s="6"/>
      <c r="AY335" s="6"/>
      <c r="AZ335" s="1" t="s">
        <v>42</v>
      </c>
      <c r="BA335" s="1" t="s">
        <v>39</v>
      </c>
      <c r="BB335" s="6"/>
      <c r="BC335" s="6"/>
      <c r="BD335" s="1" t="s">
        <v>42</v>
      </c>
      <c r="BE335" s="1" t="s">
        <v>33</v>
      </c>
      <c r="BF335" s="6"/>
      <c r="BG335" s="6"/>
      <c r="BH335" s="1" t="s">
        <v>42</v>
      </c>
      <c r="BI335" s="1" t="s">
        <v>39</v>
      </c>
      <c r="BJ335" s="6"/>
      <c r="BK335" s="11"/>
      <c r="BL335" s="1" t="s">
        <v>43</v>
      </c>
      <c r="BM335" s="1" t="s">
        <v>44</v>
      </c>
      <c r="BN335" s="6"/>
      <c r="BO335" s="6"/>
      <c r="BP335" s="1" t="s">
        <v>45</v>
      </c>
      <c r="BQ335" s="1" t="s">
        <v>44</v>
      </c>
      <c r="BR335" s="6"/>
      <c r="BS335" s="6"/>
      <c r="BT335" s="1" t="s">
        <v>46</v>
      </c>
      <c r="BU335" s="1" t="s">
        <v>47</v>
      </c>
      <c r="BV335" s="6"/>
      <c r="BW335" s="6"/>
      <c r="BX335" s="1" t="s">
        <v>46</v>
      </c>
      <c r="BY335" s="1" t="s">
        <v>41</v>
      </c>
      <c r="BZ335" s="6"/>
      <c r="CA335" s="6"/>
      <c r="CB335" s="1" t="s">
        <v>46</v>
      </c>
      <c r="CC335" s="1" t="s">
        <v>48</v>
      </c>
      <c r="CD335" s="6"/>
      <c r="CE335" s="6"/>
      <c r="CF335" s="1" t="s">
        <v>46</v>
      </c>
      <c r="CG335" s="1" t="s">
        <v>48</v>
      </c>
      <c r="CH335" s="6"/>
      <c r="CI335" s="6"/>
      <c r="CJ335" s="1" t="s">
        <v>46</v>
      </c>
      <c r="CK335" s="1" t="s">
        <v>39</v>
      </c>
      <c r="CL335" s="6"/>
      <c r="CM335" s="6"/>
      <c r="CN335" s="1" t="s">
        <v>49</v>
      </c>
      <c r="CO335" s="1" t="s">
        <v>39</v>
      </c>
      <c r="CP335" s="6"/>
      <c r="CQ335" s="6"/>
      <c r="CR335" s="1" t="s">
        <v>50</v>
      </c>
      <c r="CS335" s="1" t="s">
        <v>51</v>
      </c>
      <c r="CT335" s="6"/>
      <c r="CU335" s="6"/>
      <c r="CV335" s="1" t="s">
        <v>50</v>
      </c>
      <c r="CW335" s="1" t="s">
        <v>39</v>
      </c>
      <c r="CX335" s="6"/>
      <c r="CY335" s="6"/>
      <c r="CZ335" s="1" t="s">
        <v>50</v>
      </c>
      <c r="DA335" s="1" t="s">
        <v>39</v>
      </c>
      <c r="DB335" s="6"/>
      <c r="DC335" s="6"/>
      <c r="DD335" s="1" t="s">
        <v>59</v>
      </c>
      <c r="DE335" s="1" t="s">
        <v>60</v>
      </c>
      <c r="DF335" s="6"/>
      <c r="DG335" s="6"/>
      <c r="DH335" s="1" t="s">
        <v>52</v>
      </c>
      <c r="DI335" s="1" t="s">
        <v>53</v>
      </c>
      <c r="DJ335" s="6"/>
      <c r="DK335" s="6"/>
      <c r="DL335" s="1" t="s">
        <v>31</v>
      </c>
      <c r="DM335" s="11"/>
    </row>
    <row r="336" spans="1:117" s="12" customFormat="1" ht="15.75" customHeight="1" x14ac:dyDescent="0.25">
      <c r="A336" s="6">
        <v>335</v>
      </c>
      <c r="B336" s="6">
        <v>1</v>
      </c>
      <c r="C336" s="9" t="s">
        <v>478</v>
      </c>
      <c r="D336" s="8" t="s">
        <v>373</v>
      </c>
      <c r="E336" s="6">
        <v>-517.01499999999999</v>
      </c>
      <c r="F336" s="6">
        <v>30.416</v>
      </c>
      <c r="G336" s="6">
        <v>-560.279</v>
      </c>
      <c r="H336" s="10">
        <v>238.98396</v>
      </c>
      <c r="I336" s="3">
        <f t="shared" si="16"/>
        <v>-321.29503999999997</v>
      </c>
      <c r="J336" s="3">
        <f t="shared" si="15"/>
        <v>0</v>
      </c>
      <c r="K336" s="3">
        <f t="shared" si="17"/>
        <v>-321.29503999999997</v>
      </c>
      <c r="L336" s="1" t="s">
        <v>28</v>
      </c>
      <c r="M336" s="1" t="s">
        <v>29</v>
      </c>
      <c r="N336" s="6"/>
      <c r="O336" s="6"/>
      <c r="P336" s="1" t="s">
        <v>30</v>
      </c>
      <c r="Q336" s="1" t="s">
        <v>34</v>
      </c>
      <c r="R336" s="6"/>
      <c r="S336" s="6"/>
      <c r="T336" s="1" t="s">
        <v>30</v>
      </c>
      <c r="U336" s="1" t="s">
        <v>32</v>
      </c>
      <c r="V336" s="6"/>
      <c r="W336" s="6"/>
      <c r="X336" s="6" t="s">
        <v>30</v>
      </c>
      <c r="Y336" s="6" t="s">
        <v>33</v>
      </c>
      <c r="Z336" s="6"/>
      <c r="AA336" s="6"/>
      <c r="AB336" s="1" t="s">
        <v>30</v>
      </c>
      <c r="AC336" s="1" t="s">
        <v>34</v>
      </c>
      <c r="AD336" s="6"/>
      <c r="AE336" s="6"/>
      <c r="AF336" s="1" t="s">
        <v>35</v>
      </c>
      <c r="AG336" s="1" t="s">
        <v>29</v>
      </c>
      <c r="AH336" s="6"/>
      <c r="AI336" s="6"/>
      <c r="AJ336" s="1" t="s">
        <v>36</v>
      </c>
      <c r="AK336" s="1" t="s">
        <v>37</v>
      </c>
      <c r="AL336" s="6"/>
      <c r="AM336" s="6"/>
      <c r="AN336" s="1" t="s">
        <v>38</v>
      </c>
      <c r="AO336" s="1" t="s">
        <v>39</v>
      </c>
      <c r="AP336" s="6"/>
      <c r="AQ336" s="6"/>
      <c r="AR336" s="1" t="s">
        <v>40</v>
      </c>
      <c r="AS336" s="1" t="s">
        <v>41</v>
      </c>
      <c r="AT336" s="6"/>
      <c r="AU336" s="6"/>
      <c r="AV336" s="6"/>
      <c r="AW336" s="6"/>
      <c r="AX336" s="6"/>
      <c r="AY336" s="6"/>
      <c r="AZ336" s="1" t="s">
        <v>42</v>
      </c>
      <c r="BA336" s="1" t="s">
        <v>39</v>
      </c>
      <c r="BB336" s="6"/>
      <c r="BC336" s="6"/>
      <c r="BD336" s="1" t="s">
        <v>42</v>
      </c>
      <c r="BE336" s="1" t="s">
        <v>33</v>
      </c>
      <c r="BF336" s="6"/>
      <c r="BG336" s="6"/>
      <c r="BH336" s="1" t="s">
        <v>42</v>
      </c>
      <c r="BI336" s="1" t="s">
        <v>39</v>
      </c>
      <c r="BJ336" s="6"/>
      <c r="BK336" s="11"/>
      <c r="BL336" s="1" t="s">
        <v>43</v>
      </c>
      <c r="BM336" s="1" t="s">
        <v>44</v>
      </c>
      <c r="BN336" s="6"/>
      <c r="BO336" s="6"/>
      <c r="BP336" s="1" t="s">
        <v>45</v>
      </c>
      <c r="BQ336" s="1" t="s">
        <v>44</v>
      </c>
      <c r="BR336" s="6"/>
      <c r="BS336" s="6"/>
      <c r="BT336" s="1" t="s">
        <v>46</v>
      </c>
      <c r="BU336" s="1" t="s">
        <v>47</v>
      </c>
      <c r="BV336" s="6"/>
      <c r="BW336" s="6"/>
      <c r="BX336" s="1" t="s">
        <v>46</v>
      </c>
      <c r="BY336" s="1" t="s">
        <v>41</v>
      </c>
      <c r="BZ336" s="6"/>
      <c r="CA336" s="6"/>
      <c r="CB336" s="1" t="s">
        <v>46</v>
      </c>
      <c r="CC336" s="1" t="s">
        <v>48</v>
      </c>
      <c r="CD336" s="6"/>
      <c r="CE336" s="6"/>
      <c r="CF336" s="1" t="s">
        <v>46</v>
      </c>
      <c r="CG336" s="1" t="s">
        <v>48</v>
      </c>
      <c r="CH336" s="6"/>
      <c r="CI336" s="6"/>
      <c r="CJ336" s="1" t="s">
        <v>46</v>
      </c>
      <c r="CK336" s="1" t="s">
        <v>39</v>
      </c>
      <c r="CL336" s="6"/>
      <c r="CM336" s="6"/>
      <c r="CN336" s="1" t="s">
        <v>49</v>
      </c>
      <c r="CO336" s="1" t="s">
        <v>39</v>
      </c>
      <c r="CP336" s="6"/>
      <c r="CQ336" s="6"/>
      <c r="CR336" s="1" t="s">
        <v>50</v>
      </c>
      <c r="CS336" s="1" t="s">
        <v>51</v>
      </c>
      <c r="CT336" s="6"/>
      <c r="CU336" s="6"/>
      <c r="CV336" s="1" t="s">
        <v>50</v>
      </c>
      <c r="CW336" s="1" t="s">
        <v>39</v>
      </c>
      <c r="CX336" s="6"/>
      <c r="CY336" s="6"/>
      <c r="CZ336" s="1" t="s">
        <v>50</v>
      </c>
      <c r="DA336" s="1" t="s">
        <v>39</v>
      </c>
      <c r="DB336" s="6"/>
      <c r="DC336" s="6"/>
      <c r="DD336" s="1" t="s">
        <v>59</v>
      </c>
      <c r="DE336" s="1" t="s">
        <v>60</v>
      </c>
      <c r="DF336" s="6"/>
      <c r="DG336" s="6"/>
      <c r="DH336" s="1" t="s">
        <v>52</v>
      </c>
      <c r="DI336" s="1" t="s">
        <v>53</v>
      </c>
      <c r="DJ336" s="6"/>
      <c r="DK336" s="6"/>
      <c r="DL336" s="1" t="s">
        <v>31</v>
      </c>
      <c r="DM336" s="11"/>
    </row>
    <row r="337" spans="1:118" s="42" customFormat="1" ht="15.75" customHeight="1" x14ac:dyDescent="0.25">
      <c r="A337" s="35">
        <v>336</v>
      </c>
      <c r="B337" s="35">
        <v>1</v>
      </c>
      <c r="C337" s="36" t="s">
        <v>479</v>
      </c>
      <c r="D337" s="37" t="s">
        <v>373</v>
      </c>
      <c r="E337" s="35">
        <v>-337.73700000000002</v>
      </c>
      <c r="F337" s="35">
        <v>128.203</v>
      </c>
      <c r="G337" s="35">
        <v>-470.79300000000001</v>
      </c>
      <c r="H337" s="38">
        <v>144.79212000000001</v>
      </c>
      <c r="I337" s="39">
        <f t="shared" si="16"/>
        <v>-326.00088</v>
      </c>
      <c r="J337" s="39">
        <f t="shared" si="15"/>
        <v>1.9950000000000001</v>
      </c>
      <c r="K337" s="39">
        <f t="shared" si="17"/>
        <v>-327.99588</v>
      </c>
      <c r="L337" s="40" t="s">
        <v>28</v>
      </c>
      <c r="M337" s="40" t="s">
        <v>29</v>
      </c>
      <c r="N337" s="35"/>
      <c r="O337" s="35"/>
      <c r="P337" s="40" t="s">
        <v>30</v>
      </c>
      <c r="Q337" s="40" t="s">
        <v>34</v>
      </c>
      <c r="R337" s="35"/>
      <c r="S337" s="35"/>
      <c r="T337" s="40" t="s">
        <v>30</v>
      </c>
      <c r="U337" s="40" t="s">
        <v>32</v>
      </c>
      <c r="V337" s="35"/>
      <c r="W337" s="35"/>
      <c r="X337" s="35" t="s">
        <v>30</v>
      </c>
      <c r="Y337" s="35" t="s">
        <v>33</v>
      </c>
      <c r="Z337" s="35"/>
      <c r="AA337" s="35"/>
      <c r="AB337" s="40" t="s">
        <v>30</v>
      </c>
      <c r="AC337" s="40" t="s">
        <v>34</v>
      </c>
      <c r="AD337" s="35"/>
      <c r="AE337" s="35"/>
      <c r="AF337" s="40" t="s">
        <v>35</v>
      </c>
      <c r="AG337" s="40" t="s">
        <v>29</v>
      </c>
      <c r="AH337" s="35"/>
      <c r="AI337" s="35"/>
      <c r="AJ337" s="40" t="s">
        <v>36</v>
      </c>
      <c r="AK337" s="40" t="s">
        <v>37</v>
      </c>
      <c r="AL337" s="35"/>
      <c r="AM337" s="35"/>
      <c r="AN337" s="40" t="s">
        <v>38</v>
      </c>
      <c r="AO337" s="40" t="s">
        <v>39</v>
      </c>
      <c r="AP337" s="35">
        <v>3</v>
      </c>
      <c r="AQ337" s="35">
        <v>1.9950000000000001</v>
      </c>
      <c r="AR337" s="40" t="s">
        <v>40</v>
      </c>
      <c r="AS337" s="40" t="s">
        <v>41</v>
      </c>
      <c r="AT337" s="35"/>
      <c r="AU337" s="35"/>
      <c r="AV337" s="35"/>
      <c r="AW337" s="35"/>
      <c r="AX337" s="35"/>
      <c r="AY337" s="35"/>
      <c r="AZ337" s="40" t="s">
        <v>42</v>
      </c>
      <c r="BA337" s="40" t="s">
        <v>39</v>
      </c>
      <c r="BB337" s="35"/>
      <c r="BC337" s="35"/>
      <c r="BD337" s="40" t="s">
        <v>42</v>
      </c>
      <c r="BE337" s="40" t="s">
        <v>33</v>
      </c>
      <c r="BF337" s="35"/>
      <c r="BG337" s="35"/>
      <c r="BH337" s="40" t="s">
        <v>42</v>
      </c>
      <c r="BI337" s="40" t="s">
        <v>39</v>
      </c>
      <c r="BJ337" s="35"/>
      <c r="BK337" s="41"/>
      <c r="BL337" s="40" t="s">
        <v>43</v>
      </c>
      <c r="BM337" s="40" t="s">
        <v>44</v>
      </c>
      <c r="BN337" s="35"/>
      <c r="BO337" s="35"/>
      <c r="BP337" s="40" t="s">
        <v>45</v>
      </c>
      <c r="BQ337" s="40" t="s">
        <v>44</v>
      </c>
      <c r="BR337" s="35"/>
      <c r="BS337" s="35"/>
      <c r="BT337" s="40" t="s">
        <v>46</v>
      </c>
      <c r="BU337" s="40" t="s">
        <v>47</v>
      </c>
      <c r="BV337" s="35"/>
      <c r="BW337" s="35"/>
      <c r="BX337" s="40" t="s">
        <v>46</v>
      </c>
      <c r="BY337" s="40" t="s">
        <v>41</v>
      </c>
      <c r="BZ337" s="35"/>
      <c r="CA337" s="35"/>
      <c r="CB337" s="40" t="s">
        <v>46</v>
      </c>
      <c r="CC337" s="40" t="s">
        <v>48</v>
      </c>
      <c r="CD337" s="35"/>
      <c r="CE337" s="35"/>
      <c r="CF337" s="40" t="s">
        <v>46</v>
      </c>
      <c r="CG337" s="40" t="s">
        <v>48</v>
      </c>
      <c r="CH337" s="35"/>
      <c r="CI337" s="35"/>
      <c r="CJ337" s="40" t="s">
        <v>46</v>
      </c>
      <c r="CK337" s="40" t="s">
        <v>39</v>
      </c>
      <c r="CL337" s="35"/>
      <c r="CM337" s="35"/>
      <c r="CN337" s="40" t="s">
        <v>49</v>
      </c>
      <c r="CO337" s="40" t="s">
        <v>39</v>
      </c>
      <c r="CP337" s="35"/>
      <c r="CQ337" s="35"/>
      <c r="CR337" s="40" t="s">
        <v>50</v>
      </c>
      <c r="CS337" s="40" t="s">
        <v>51</v>
      </c>
      <c r="CT337" s="35"/>
      <c r="CU337" s="35"/>
      <c r="CV337" s="40" t="s">
        <v>50</v>
      </c>
      <c r="CW337" s="40" t="s">
        <v>39</v>
      </c>
      <c r="CX337" s="35"/>
      <c r="CY337" s="35"/>
      <c r="CZ337" s="40" t="s">
        <v>50</v>
      </c>
      <c r="DA337" s="40" t="s">
        <v>39</v>
      </c>
      <c r="DB337" s="35"/>
      <c r="DC337" s="35"/>
      <c r="DD337" s="40" t="s">
        <v>59</v>
      </c>
      <c r="DE337" s="40" t="s">
        <v>60</v>
      </c>
      <c r="DF337" s="35"/>
      <c r="DG337" s="35"/>
      <c r="DH337" s="40" t="s">
        <v>52</v>
      </c>
      <c r="DI337" s="40" t="s">
        <v>53</v>
      </c>
      <c r="DJ337" s="35"/>
      <c r="DK337" s="35"/>
      <c r="DL337" s="40" t="s">
        <v>31</v>
      </c>
      <c r="DM337" s="41"/>
    </row>
    <row r="338" spans="1:118" s="42" customFormat="1" ht="15.75" customHeight="1" x14ac:dyDescent="0.25">
      <c r="A338" s="35">
        <v>337</v>
      </c>
      <c r="B338" s="35">
        <v>1</v>
      </c>
      <c r="C338" s="36" t="s">
        <v>480</v>
      </c>
      <c r="D338" s="37" t="s">
        <v>373</v>
      </c>
      <c r="E338" s="35">
        <v>-21.327999999999999</v>
      </c>
      <c r="F338" s="35">
        <v>34.805</v>
      </c>
      <c r="G338" s="35">
        <v>-58.984999999999999</v>
      </c>
      <c r="H338" s="38">
        <v>70.573679999999996</v>
      </c>
      <c r="I338" s="39">
        <f t="shared" si="16"/>
        <v>11.588679999999997</v>
      </c>
      <c r="J338" s="39">
        <f t="shared" si="15"/>
        <v>15.885999999999999</v>
      </c>
      <c r="K338" s="39">
        <f t="shared" si="17"/>
        <v>-4.2973200000000027</v>
      </c>
      <c r="L338" s="40" t="s">
        <v>28</v>
      </c>
      <c r="M338" s="40" t="s">
        <v>29</v>
      </c>
      <c r="N338" s="35"/>
      <c r="O338" s="35"/>
      <c r="P338" s="40" t="s">
        <v>30</v>
      </c>
      <c r="Q338" s="40" t="s">
        <v>34</v>
      </c>
      <c r="R338" s="35"/>
      <c r="S338" s="35"/>
      <c r="T338" s="40" t="s">
        <v>30</v>
      </c>
      <c r="U338" s="40" t="s">
        <v>32</v>
      </c>
      <c r="V338" s="35"/>
      <c r="W338" s="35"/>
      <c r="X338" s="35" t="s">
        <v>30</v>
      </c>
      <c r="Y338" s="35" t="s">
        <v>33</v>
      </c>
      <c r="Z338" s="35"/>
      <c r="AA338" s="35"/>
      <c r="AB338" s="40" t="s">
        <v>30</v>
      </c>
      <c r="AC338" s="40" t="s">
        <v>34</v>
      </c>
      <c r="AD338" s="35"/>
      <c r="AE338" s="35"/>
      <c r="AF338" s="40" t="s">
        <v>35</v>
      </c>
      <c r="AG338" s="40" t="s">
        <v>29</v>
      </c>
      <c r="AH338" s="35"/>
      <c r="AI338" s="35"/>
      <c r="AJ338" s="40" t="s">
        <v>36</v>
      </c>
      <c r="AK338" s="40" t="s">
        <v>37</v>
      </c>
      <c r="AL338" s="35"/>
      <c r="AM338" s="35"/>
      <c r="AN338" s="40" t="s">
        <v>38</v>
      </c>
      <c r="AO338" s="40" t="s">
        <v>39</v>
      </c>
      <c r="AP338" s="35"/>
      <c r="AQ338" s="35"/>
      <c r="AR338" s="40" t="s">
        <v>40</v>
      </c>
      <c r="AS338" s="40" t="s">
        <v>41</v>
      </c>
      <c r="AT338" s="35"/>
      <c r="AU338" s="35"/>
      <c r="AV338" s="35"/>
      <c r="AW338" s="35"/>
      <c r="AX338" s="35"/>
      <c r="AY338" s="35"/>
      <c r="AZ338" s="40" t="s">
        <v>42</v>
      </c>
      <c r="BA338" s="40" t="s">
        <v>39</v>
      </c>
      <c r="BB338" s="35"/>
      <c r="BC338" s="35"/>
      <c r="BD338" s="40" t="s">
        <v>42</v>
      </c>
      <c r="BE338" s="40" t="s">
        <v>33</v>
      </c>
      <c r="BF338" s="35">
        <v>1</v>
      </c>
      <c r="BG338" s="35">
        <v>0.40799999999999997</v>
      </c>
      <c r="BH338" s="40" t="s">
        <v>42</v>
      </c>
      <c r="BI338" s="40" t="s">
        <v>39</v>
      </c>
      <c r="BJ338" s="35"/>
      <c r="BK338" s="41"/>
      <c r="BL338" s="40" t="s">
        <v>43</v>
      </c>
      <c r="BM338" s="40" t="s">
        <v>44</v>
      </c>
      <c r="BN338" s="35"/>
      <c r="BO338" s="35"/>
      <c r="BP338" s="40" t="s">
        <v>45</v>
      </c>
      <c r="BQ338" s="40" t="s">
        <v>44</v>
      </c>
      <c r="BR338" s="35"/>
      <c r="BS338" s="35"/>
      <c r="BT338" s="40" t="s">
        <v>46</v>
      </c>
      <c r="BU338" s="40" t="s">
        <v>47</v>
      </c>
      <c r="BV338" s="35"/>
      <c r="BW338" s="35"/>
      <c r="BX338" s="40" t="s">
        <v>46</v>
      </c>
      <c r="BY338" s="40" t="s">
        <v>41</v>
      </c>
      <c r="BZ338" s="35"/>
      <c r="CA338" s="35"/>
      <c r="CB338" s="40" t="s">
        <v>46</v>
      </c>
      <c r="CC338" s="40" t="s">
        <v>48</v>
      </c>
      <c r="CD338" s="35"/>
      <c r="CE338" s="35"/>
      <c r="CF338" s="40" t="s">
        <v>46</v>
      </c>
      <c r="CG338" s="40" t="s">
        <v>48</v>
      </c>
      <c r="CH338" s="35"/>
      <c r="CI338" s="35"/>
      <c r="CJ338" s="40" t="s">
        <v>46</v>
      </c>
      <c r="CK338" s="40" t="s">
        <v>39</v>
      </c>
      <c r="CL338" s="35"/>
      <c r="CM338" s="35"/>
      <c r="CN338" s="40" t="s">
        <v>49</v>
      </c>
      <c r="CO338" s="40" t="s">
        <v>39</v>
      </c>
      <c r="CP338" s="35"/>
      <c r="CQ338" s="35"/>
      <c r="CR338" s="40" t="s">
        <v>50</v>
      </c>
      <c r="CS338" s="40" t="s">
        <v>51</v>
      </c>
      <c r="CT338" s="35"/>
      <c r="CU338" s="35"/>
      <c r="CV338" s="40" t="s">
        <v>50</v>
      </c>
      <c r="CW338" s="40" t="s">
        <v>39</v>
      </c>
      <c r="CX338" s="35"/>
      <c r="CY338" s="35"/>
      <c r="CZ338" s="40" t="s">
        <v>50</v>
      </c>
      <c r="DA338" s="40" t="s">
        <v>39</v>
      </c>
      <c r="DB338" s="35"/>
      <c r="DC338" s="35"/>
      <c r="DD338" s="40" t="s">
        <v>59</v>
      </c>
      <c r="DE338" s="40" t="s">
        <v>60</v>
      </c>
      <c r="DF338" s="35"/>
      <c r="DG338" s="35"/>
      <c r="DH338" s="40" t="s">
        <v>52</v>
      </c>
      <c r="DI338" s="40" t="s">
        <v>53</v>
      </c>
      <c r="DJ338" s="35"/>
      <c r="DK338" s="35"/>
      <c r="DL338" s="40" t="s">
        <v>31</v>
      </c>
      <c r="DM338" s="41">
        <v>15.478</v>
      </c>
      <c r="DN338" s="42" t="s">
        <v>518</v>
      </c>
    </row>
    <row r="339" spans="1:118" s="12" customFormat="1" ht="15.75" customHeight="1" x14ac:dyDescent="0.25">
      <c r="A339" s="6">
        <v>338</v>
      </c>
      <c r="B339" s="6">
        <v>1</v>
      </c>
      <c r="C339" s="9" t="s">
        <v>481</v>
      </c>
      <c r="D339" s="8" t="s">
        <v>373</v>
      </c>
      <c r="E339" s="6">
        <v>-9.4610000000000003</v>
      </c>
      <c r="F339" s="6">
        <v>21.451000000000001</v>
      </c>
      <c r="G339" s="6">
        <v>-30.911999999999999</v>
      </c>
      <c r="H339" s="10">
        <v>31.050599999999999</v>
      </c>
      <c r="I339" s="3">
        <f t="shared" si="16"/>
        <v>0.13860000000000028</v>
      </c>
      <c r="J339" s="3">
        <f t="shared" si="15"/>
        <v>0</v>
      </c>
      <c r="K339" s="3">
        <f t="shared" si="17"/>
        <v>0.13860000000000028</v>
      </c>
      <c r="L339" s="1" t="s">
        <v>28</v>
      </c>
      <c r="M339" s="1" t="s">
        <v>29</v>
      </c>
      <c r="N339" s="6"/>
      <c r="O339" s="6"/>
      <c r="P339" s="1" t="s">
        <v>30</v>
      </c>
      <c r="Q339" s="1" t="s">
        <v>34</v>
      </c>
      <c r="R339" s="6"/>
      <c r="S339" s="6"/>
      <c r="T339" s="1" t="s">
        <v>30</v>
      </c>
      <c r="U339" s="1" t="s">
        <v>32</v>
      </c>
      <c r="V339" s="6"/>
      <c r="W339" s="6"/>
      <c r="X339" s="6" t="s">
        <v>30</v>
      </c>
      <c r="Y339" s="6" t="s">
        <v>33</v>
      </c>
      <c r="Z339" s="6"/>
      <c r="AA339" s="6"/>
      <c r="AB339" s="1" t="s">
        <v>30</v>
      </c>
      <c r="AC339" s="1" t="s">
        <v>34</v>
      </c>
      <c r="AD339" s="6"/>
      <c r="AE339" s="6"/>
      <c r="AF339" s="1" t="s">
        <v>35</v>
      </c>
      <c r="AG339" s="1" t="s">
        <v>29</v>
      </c>
      <c r="AH339" s="6"/>
      <c r="AI339" s="6"/>
      <c r="AJ339" s="1" t="s">
        <v>36</v>
      </c>
      <c r="AK339" s="1" t="s">
        <v>37</v>
      </c>
      <c r="AL339" s="6"/>
      <c r="AM339" s="6"/>
      <c r="AN339" s="1" t="s">
        <v>38</v>
      </c>
      <c r="AO339" s="1" t="s">
        <v>39</v>
      </c>
      <c r="AP339" s="6"/>
      <c r="AQ339" s="6"/>
      <c r="AR339" s="1" t="s">
        <v>40</v>
      </c>
      <c r="AS339" s="1" t="s">
        <v>41</v>
      </c>
      <c r="AT339" s="6"/>
      <c r="AU339" s="6"/>
      <c r="AV339" s="6"/>
      <c r="AW339" s="6"/>
      <c r="AX339" s="6"/>
      <c r="AY339" s="6"/>
      <c r="AZ339" s="1" t="s">
        <v>42</v>
      </c>
      <c r="BA339" s="1" t="s">
        <v>39</v>
      </c>
      <c r="BB339" s="6"/>
      <c r="BC339" s="6"/>
      <c r="BD339" s="1" t="s">
        <v>42</v>
      </c>
      <c r="BE339" s="1" t="s">
        <v>33</v>
      </c>
      <c r="BF339" s="6"/>
      <c r="BG339" s="6"/>
      <c r="BH339" s="1" t="s">
        <v>42</v>
      </c>
      <c r="BI339" s="1" t="s">
        <v>39</v>
      </c>
      <c r="BJ339" s="6"/>
      <c r="BK339" s="11"/>
      <c r="BL339" s="1" t="s">
        <v>43</v>
      </c>
      <c r="BM339" s="1" t="s">
        <v>44</v>
      </c>
      <c r="BN339" s="6"/>
      <c r="BO339" s="6"/>
      <c r="BP339" s="1" t="s">
        <v>45</v>
      </c>
      <c r="BQ339" s="1" t="s">
        <v>44</v>
      </c>
      <c r="BR339" s="6"/>
      <c r="BS339" s="6"/>
      <c r="BT339" s="1" t="s">
        <v>46</v>
      </c>
      <c r="BU339" s="1" t="s">
        <v>47</v>
      </c>
      <c r="BV339" s="6"/>
      <c r="BW339" s="6"/>
      <c r="BX339" s="1" t="s">
        <v>46</v>
      </c>
      <c r="BY339" s="1" t="s">
        <v>41</v>
      </c>
      <c r="BZ339" s="6"/>
      <c r="CA339" s="6"/>
      <c r="CB339" s="1" t="s">
        <v>46</v>
      </c>
      <c r="CC339" s="1" t="s">
        <v>48</v>
      </c>
      <c r="CD339" s="6"/>
      <c r="CE339" s="6"/>
      <c r="CF339" s="1" t="s">
        <v>46</v>
      </c>
      <c r="CG339" s="1" t="s">
        <v>48</v>
      </c>
      <c r="CH339" s="6"/>
      <c r="CI339" s="6"/>
      <c r="CJ339" s="1" t="s">
        <v>46</v>
      </c>
      <c r="CK339" s="1" t="s">
        <v>39</v>
      </c>
      <c r="CL339" s="6"/>
      <c r="CM339" s="6"/>
      <c r="CN339" s="1" t="s">
        <v>49</v>
      </c>
      <c r="CO339" s="1" t="s">
        <v>39</v>
      </c>
      <c r="CP339" s="6"/>
      <c r="CQ339" s="6"/>
      <c r="CR339" s="1" t="s">
        <v>50</v>
      </c>
      <c r="CS339" s="1" t="s">
        <v>51</v>
      </c>
      <c r="CT339" s="6"/>
      <c r="CU339" s="6"/>
      <c r="CV339" s="1" t="s">
        <v>50</v>
      </c>
      <c r="CW339" s="1" t="s">
        <v>39</v>
      </c>
      <c r="CX339" s="6"/>
      <c r="CY339" s="6"/>
      <c r="CZ339" s="1" t="s">
        <v>50</v>
      </c>
      <c r="DA339" s="1" t="s">
        <v>39</v>
      </c>
      <c r="DB339" s="6"/>
      <c r="DC339" s="6"/>
      <c r="DD339" s="1" t="s">
        <v>59</v>
      </c>
      <c r="DE339" s="1" t="s">
        <v>60</v>
      </c>
      <c r="DF339" s="6"/>
      <c r="DG339" s="6"/>
      <c r="DH339" s="1" t="s">
        <v>52</v>
      </c>
      <c r="DI339" s="1" t="s">
        <v>53</v>
      </c>
      <c r="DJ339" s="6"/>
      <c r="DK339" s="6"/>
      <c r="DL339" s="1" t="s">
        <v>31</v>
      </c>
      <c r="DM339" s="11"/>
    </row>
    <row r="340" spans="1:118" s="12" customFormat="1" ht="15.75" customHeight="1" x14ac:dyDescent="0.25">
      <c r="A340" s="6">
        <v>339</v>
      </c>
      <c r="B340" s="6">
        <v>1</v>
      </c>
      <c r="C340" s="9" t="s">
        <v>482</v>
      </c>
      <c r="D340" s="8" t="s">
        <v>373</v>
      </c>
      <c r="E340" s="6">
        <v>-13.747</v>
      </c>
      <c r="F340" s="6">
        <v>54.540999999999997</v>
      </c>
      <c r="G340" s="6">
        <v>-68.287999999999997</v>
      </c>
      <c r="H340" s="10">
        <v>25.32516</v>
      </c>
      <c r="I340" s="3">
        <f t="shared" si="16"/>
        <v>-42.96284</v>
      </c>
      <c r="J340" s="3">
        <f t="shared" si="15"/>
        <v>0</v>
      </c>
      <c r="K340" s="3">
        <f t="shared" si="17"/>
        <v>-42.96284</v>
      </c>
      <c r="L340" s="1" t="s">
        <v>28</v>
      </c>
      <c r="M340" s="1" t="s">
        <v>29</v>
      </c>
      <c r="N340" s="6"/>
      <c r="O340" s="6"/>
      <c r="P340" s="1" t="s">
        <v>30</v>
      </c>
      <c r="Q340" s="1" t="s">
        <v>34</v>
      </c>
      <c r="R340" s="6"/>
      <c r="S340" s="6"/>
      <c r="T340" s="1" t="s">
        <v>30</v>
      </c>
      <c r="U340" s="1" t="s">
        <v>32</v>
      </c>
      <c r="V340" s="6"/>
      <c r="W340" s="6"/>
      <c r="X340" s="6" t="s">
        <v>30</v>
      </c>
      <c r="Y340" s="6" t="s">
        <v>33</v>
      </c>
      <c r="Z340" s="6"/>
      <c r="AA340" s="6"/>
      <c r="AB340" s="1" t="s">
        <v>30</v>
      </c>
      <c r="AC340" s="1" t="s">
        <v>34</v>
      </c>
      <c r="AD340" s="6"/>
      <c r="AE340" s="6"/>
      <c r="AF340" s="1" t="s">
        <v>35</v>
      </c>
      <c r="AG340" s="1" t="s">
        <v>29</v>
      </c>
      <c r="AH340" s="6"/>
      <c r="AI340" s="6"/>
      <c r="AJ340" s="1" t="s">
        <v>36</v>
      </c>
      <c r="AK340" s="1" t="s">
        <v>37</v>
      </c>
      <c r="AL340" s="6"/>
      <c r="AM340" s="6"/>
      <c r="AN340" s="1" t="s">
        <v>38</v>
      </c>
      <c r="AO340" s="1" t="s">
        <v>39</v>
      </c>
      <c r="AP340" s="6"/>
      <c r="AQ340" s="6"/>
      <c r="AR340" s="1" t="s">
        <v>40</v>
      </c>
      <c r="AS340" s="1" t="s">
        <v>41</v>
      </c>
      <c r="AT340" s="6"/>
      <c r="AU340" s="6"/>
      <c r="AV340" s="6"/>
      <c r="AW340" s="6"/>
      <c r="AX340" s="6"/>
      <c r="AY340" s="6"/>
      <c r="AZ340" s="1" t="s">
        <v>42</v>
      </c>
      <c r="BA340" s="1" t="s">
        <v>39</v>
      </c>
      <c r="BB340" s="6"/>
      <c r="BC340" s="6"/>
      <c r="BD340" s="1" t="s">
        <v>42</v>
      </c>
      <c r="BE340" s="1" t="s">
        <v>33</v>
      </c>
      <c r="BF340" s="6"/>
      <c r="BG340" s="6"/>
      <c r="BH340" s="1" t="s">
        <v>42</v>
      </c>
      <c r="BI340" s="1" t="s">
        <v>39</v>
      </c>
      <c r="BJ340" s="6"/>
      <c r="BK340" s="11"/>
      <c r="BL340" s="1" t="s">
        <v>43</v>
      </c>
      <c r="BM340" s="1" t="s">
        <v>44</v>
      </c>
      <c r="BN340" s="6"/>
      <c r="BO340" s="6"/>
      <c r="BP340" s="1" t="s">
        <v>45</v>
      </c>
      <c r="BQ340" s="1" t="s">
        <v>44</v>
      </c>
      <c r="BR340" s="6"/>
      <c r="BS340" s="6"/>
      <c r="BT340" s="1" t="s">
        <v>46</v>
      </c>
      <c r="BU340" s="1" t="s">
        <v>47</v>
      </c>
      <c r="BV340" s="6"/>
      <c r="BW340" s="6"/>
      <c r="BX340" s="1" t="s">
        <v>46</v>
      </c>
      <c r="BY340" s="1" t="s">
        <v>41</v>
      </c>
      <c r="BZ340" s="6"/>
      <c r="CA340" s="6"/>
      <c r="CB340" s="1" t="s">
        <v>46</v>
      </c>
      <c r="CC340" s="1" t="s">
        <v>48</v>
      </c>
      <c r="CD340" s="6"/>
      <c r="CE340" s="6"/>
      <c r="CF340" s="1" t="s">
        <v>46</v>
      </c>
      <c r="CG340" s="1" t="s">
        <v>48</v>
      </c>
      <c r="CH340" s="6"/>
      <c r="CI340" s="6"/>
      <c r="CJ340" s="1" t="s">
        <v>46</v>
      </c>
      <c r="CK340" s="1" t="s">
        <v>39</v>
      </c>
      <c r="CL340" s="6"/>
      <c r="CM340" s="6"/>
      <c r="CN340" s="1" t="s">
        <v>49</v>
      </c>
      <c r="CO340" s="1" t="s">
        <v>39</v>
      </c>
      <c r="CP340" s="6"/>
      <c r="CQ340" s="6"/>
      <c r="CR340" s="1" t="s">
        <v>50</v>
      </c>
      <c r="CS340" s="1" t="s">
        <v>51</v>
      </c>
      <c r="CT340" s="6"/>
      <c r="CU340" s="6"/>
      <c r="CV340" s="1" t="s">
        <v>50</v>
      </c>
      <c r="CW340" s="1" t="s">
        <v>39</v>
      </c>
      <c r="CX340" s="6"/>
      <c r="CY340" s="6"/>
      <c r="CZ340" s="1" t="s">
        <v>50</v>
      </c>
      <c r="DA340" s="1" t="s">
        <v>39</v>
      </c>
      <c r="DB340" s="6"/>
      <c r="DC340" s="6"/>
      <c r="DD340" s="1" t="s">
        <v>59</v>
      </c>
      <c r="DE340" s="1" t="s">
        <v>60</v>
      </c>
      <c r="DF340" s="6"/>
      <c r="DG340" s="6"/>
      <c r="DH340" s="1" t="s">
        <v>52</v>
      </c>
      <c r="DI340" s="1" t="s">
        <v>53</v>
      </c>
      <c r="DJ340" s="6"/>
      <c r="DK340" s="6"/>
      <c r="DL340" s="1" t="s">
        <v>31</v>
      </c>
      <c r="DM340" s="11"/>
    </row>
    <row r="341" spans="1:118" s="42" customFormat="1" ht="15.75" customHeight="1" x14ac:dyDescent="0.25">
      <c r="A341" s="35">
        <v>340</v>
      </c>
      <c r="B341" s="35">
        <v>1</v>
      </c>
      <c r="C341" s="36" t="s">
        <v>293</v>
      </c>
      <c r="D341" s="37" t="s">
        <v>373</v>
      </c>
      <c r="E341" s="35">
        <v>-211.57400000000001</v>
      </c>
      <c r="F341" s="35">
        <v>40.786000000000001</v>
      </c>
      <c r="G341" s="35">
        <v>-270.64699999999999</v>
      </c>
      <c r="H341" s="38">
        <v>157.70411999999999</v>
      </c>
      <c r="I341" s="39">
        <f t="shared" si="16"/>
        <v>-112.94288</v>
      </c>
      <c r="J341" s="39">
        <f t="shared" si="15"/>
        <v>1.7889999999999999</v>
      </c>
      <c r="K341" s="39">
        <f t="shared" si="17"/>
        <v>-114.73188</v>
      </c>
      <c r="L341" s="40" t="s">
        <v>28</v>
      </c>
      <c r="M341" s="40" t="s">
        <v>29</v>
      </c>
      <c r="N341" s="35"/>
      <c r="O341" s="35"/>
      <c r="P341" s="40" t="s">
        <v>30</v>
      </c>
      <c r="Q341" s="40" t="s">
        <v>34</v>
      </c>
      <c r="R341" s="35"/>
      <c r="S341" s="35"/>
      <c r="T341" s="40" t="s">
        <v>30</v>
      </c>
      <c r="U341" s="40" t="s">
        <v>32</v>
      </c>
      <c r="V341" s="35"/>
      <c r="W341" s="35"/>
      <c r="X341" s="35" t="s">
        <v>30</v>
      </c>
      <c r="Y341" s="35" t="s">
        <v>33</v>
      </c>
      <c r="Z341" s="35"/>
      <c r="AA341" s="35"/>
      <c r="AB341" s="40" t="s">
        <v>30</v>
      </c>
      <c r="AC341" s="40" t="s">
        <v>34</v>
      </c>
      <c r="AD341" s="35"/>
      <c r="AE341" s="35"/>
      <c r="AF341" s="40" t="s">
        <v>35</v>
      </c>
      <c r="AG341" s="40" t="s">
        <v>29</v>
      </c>
      <c r="AH341" s="35"/>
      <c r="AI341" s="35"/>
      <c r="AJ341" s="40" t="s">
        <v>36</v>
      </c>
      <c r="AK341" s="40" t="s">
        <v>37</v>
      </c>
      <c r="AL341" s="35"/>
      <c r="AM341" s="35"/>
      <c r="AN341" s="40" t="s">
        <v>38</v>
      </c>
      <c r="AO341" s="40" t="s">
        <v>39</v>
      </c>
      <c r="AP341" s="35"/>
      <c r="AQ341" s="35"/>
      <c r="AR341" s="40" t="s">
        <v>40</v>
      </c>
      <c r="AS341" s="40" t="s">
        <v>41</v>
      </c>
      <c r="AT341" s="35"/>
      <c r="AU341" s="35"/>
      <c r="AV341" s="35"/>
      <c r="AW341" s="35"/>
      <c r="AX341" s="35"/>
      <c r="AY341" s="35"/>
      <c r="AZ341" s="40" t="s">
        <v>42</v>
      </c>
      <c r="BA341" s="40" t="s">
        <v>39</v>
      </c>
      <c r="BB341" s="35"/>
      <c r="BC341" s="35"/>
      <c r="BD341" s="40" t="s">
        <v>42</v>
      </c>
      <c r="BE341" s="40" t="s">
        <v>33</v>
      </c>
      <c r="BF341" s="35"/>
      <c r="BG341" s="35"/>
      <c r="BH341" s="40" t="s">
        <v>42</v>
      </c>
      <c r="BI341" s="40" t="s">
        <v>39</v>
      </c>
      <c r="BJ341" s="35"/>
      <c r="BK341" s="41"/>
      <c r="BL341" s="40" t="s">
        <v>43</v>
      </c>
      <c r="BM341" s="40" t="s">
        <v>44</v>
      </c>
      <c r="BN341" s="35"/>
      <c r="BO341" s="35"/>
      <c r="BP341" s="40" t="s">
        <v>45</v>
      </c>
      <c r="BQ341" s="40" t="s">
        <v>44</v>
      </c>
      <c r="BR341" s="35"/>
      <c r="BS341" s="35"/>
      <c r="BT341" s="40" t="s">
        <v>46</v>
      </c>
      <c r="BU341" s="40" t="s">
        <v>47</v>
      </c>
      <c r="BV341" s="35"/>
      <c r="BW341" s="35"/>
      <c r="BX341" s="40" t="s">
        <v>46</v>
      </c>
      <c r="BY341" s="40" t="s">
        <v>41</v>
      </c>
      <c r="BZ341" s="35"/>
      <c r="CA341" s="35"/>
      <c r="CB341" s="40" t="s">
        <v>46</v>
      </c>
      <c r="CC341" s="40" t="s">
        <v>48</v>
      </c>
      <c r="CD341" s="35"/>
      <c r="CE341" s="35"/>
      <c r="CF341" s="40" t="s">
        <v>46</v>
      </c>
      <c r="CG341" s="40" t="s">
        <v>48</v>
      </c>
      <c r="CH341" s="35"/>
      <c r="CI341" s="35"/>
      <c r="CJ341" s="40" t="s">
        <v>46</v>
      </c>
      <c r="CK341" s="40" t="s">
        <v>39</v>
      </c>
      <c r="CL341" s="35"/>
      <c r="CM341" s="35"/>
      <c r="CN341" s="40" t="s">
        <v>49</v>
      </c>
      <c r="CO341" s="40" t="s">
        <v>39</v>
      </c>
      <c r="CP341" s="35"/>
      <c r="CQ341" s="35"/>
      <c r="CR341" s="40" t="s">
        <v>50</v>
      </c>
      <c r="CS341" s="40" t="s">
        <v>51</v>
      </c>
      <c r="CT341" s="35"/>
      <c r="CU341" s="35"/>
      <c r="CV341" s="40" t="s">
        <v>50</v>
      </c>
      <c r="CW341" s="40" t="s">
        <v>39</v>
      </c>
      <c r="CX341" s="35"/>
      <c r="CY341" s="35"/>
      <c r="CZ341" s="40" t="s">
        <v>50</v>
      </c>
      <c r="DA341" s="40" t="s">
        <v>39</v>
      </c>
      <c r="DB341" s="35"/>
      <c r="DC341" s="35"/>
      <c r="DD341" s="40" t="s">
        <v>59</v>
      </c>
      <c r="DE341" s="40" t="s">
        <v>60</v>
      </c>
      <c r="DF341" s="35"/>
      <c r="DG341" s="35"/>
      <c r="DH341" s="40" t="s">
        <v>52</v>
      </c>
      <c r="DI341" s="40" t="s">
        <v>53</v>
      </c>
      <c r="DJ341" s="35"/>
      <c r="DK341" s="35"/>
      <c r="DL341" s="40" t="s">
        <v>31</v>
      </c>
      <c r="DM341" s="41">
        <v>1.7889999999999999</v>
      </c>
      <c r="DN341" s="42" t="s">
        <v>518</v>
      </c>
    </row>
    <row r="342" spans="1:118" s="42" customFormat="1" ht="15.75" customHeight="1" x14ac:dyDescent="0.25">
      <c r="A342" s="35">
        <v>341</v>
      </c>
      <c r="B342" s="35">
        <v>2</v>
      </c>
      <c r="C342" s="36" t="s">
        <v>294</v>
      </c>
      <c r="D342" s="37" t="s">
        <v>373</v>
      </c>
      <c r="E342" s="35">
        <v>55.677</v>
      </c>
      <c r="F342" s="35">
        <v>9.9339999999999993</v>
      </c>
      <c r="G342" s="35">
        <v>45.119</v>
      </c>
      <c r="H342" s="38">
        <v>88.721159999999998</v>
      </c>
      <c r="I342" s="39">
        <f t="shared" si="16"/>
        <v>133.84016</v>
      </c>
      <c r="J342" s="39">
        <f t="shared" si="15"/>
        <v>18.428000000000001</v>
      </c>
      <c r="K342" s="39">
        <f t="shared" si="17"/>
        <v>115.41216</v>
      </c>
      <c r="L342" s="40" t="s">
        <v>28</v>
      </c>
      <c r="M342" s="40" t="s">
        <v>29</v>
      </c>
      <c r="N342" s="35"/>
      <c r="O342" s="35"/>
      <c r="P342" s="40" t="s">
        <v>30</v>
      </c>
      <c r="Q342" s="40" t="s">
        <v>34</v>
      </c>
      <c r="R342" s="35"/>
      <c r="S342" s="35"/>
      <c r="T342" s="40" t="s">
        <v>30</v>
      </c>
      <c r="U342" s="40" t="s">
        <v>32</v>
      </c>
      <c r="V342" s="35"/>
      <c r="W342" s="35"/>
      <c r="X342" s="35" t="s">
        <v>30</v>
      </c>
      <c r="Y342" s="35" t="s">
        <v>33</v>
      </c>
      <c r="Z342" s="35"/>
      <c r="AA342" s="35"/>
      <c r="AB342" s="40" t="s">
        <v>30</v>
      </c>
      <c r="AC342" s="40" t="s">
        <v>34</v>
      </c>
      <c r="AD342" s="35"/>
      <c r="AE342" s="35"/>
      <c r="AF342" s="40" t="s">
        <v>35</v>
      </c>
      <c r="AG342" s="40" t="s">
        <v>29</v>
      </c>
      <c r="AH342" s="35"/>
      <c r="AI342" s="35"/>
      <c r="AJ342" s="40" t="s">
        <v>36</v>
      </c>
      <c r="AK342" s="40" t="s">
        <v>37</v>
      </c>
      <c r="AL342" s="35"/>
      <c r="AM342" s="35"/>
      <c r="AN342" s="40" t="s">
        <v>38</v>
      </c>
      <c r="AO342" s="40" t="s">
        <v>39</v>
      </c>
      <c r="AP342" s="35"/>
      <c r="AQ342" s="35"/>
      <c r="AR342" s="40" t="s">
        <v>40</v>
      </c>
      <c r="AS342" s="40" t="s">
        <v>41</v>
      </c>
      <c r="AT342" s="35"/>
      <c r="AU342" s="35"/>
      <c r="AV342" s="35"/>
      <c r="AW342" s="35"/>
      <c r="AX342" s="35"/>
      <c r="AY342" s="35"/>
      <c r="AZ342" s="40" t="s">
        <v>42</v>
      </c>
      <c r="BA342" s="40" t="s">
        <v>39</v>
      </c>
      <c r="BB342" s="35"/>
      <c r="BC342" s="35"/>
      <c r="BD342" s="40" t="s">
        <v>42</v>
      </c>
      <c r="BE342" s="40" t="s">
        <v>33</v>
      </c>
      <c r="BF342" s="35"/>
      <c r="BG342" s="35"/>
      <c r="BH342" s="40" t="s">
        <v>42</v>
      </c>
      <c r="BI342" s="40" t="s">
        <v>39</v>
      </c>
      <c r="BJ342" s="35"/>
      <c r="BK342" s="41"/>
      <c r="BL342" s="40" t="s">
        <v>43</v>
      </c>
      <c r="BM342" s="40" t="s">
        <v>44</v>
      </c>
      <c r="BN342" s="35"/>
      <c r="BO342" s="35"/>
      <c r="BP342" s="40" t="s">
        <v>45</v>
      </c>
      <c r="BQ342" s="40" t="s">
        <v>44</v>
      </c>
      <c r="BR342" s="35"/>
      <c r="BS342" s="35"/>
      <c r="BT342" s="40" t="s">
        <v>46</v>
      </c>
      <c r="BU342" s="40" t="s">
        <v>47</v>
      </c>
      <c r="BV342" s="35"/>
      <c r="BW342" s="35"/>
      <c r="BX342" s="40" t="s">
        <v>46</v>
      </c>
      <c r="BY342" s="40" t="s">
        <v>41</v>
      </c>
      <c r="BZ342" s="35"/>
      <c r="CA342" s="35"/>
      <c r="CB342" s="40" t="s">
        <v>46</v>
      </c>
      <c r="CC342" s="40" t="s">
        <v>48</v>
      </c>
      <c r="CD342" s="35"/>
      <c r="CE342" s="35"/>
      <c r="CF342" s="40" t="s">
        <v>46</v>
      </c>
      <c r="CG342" s="40" t="s">
        <v>48</v>
      </c>
      <c r="CH342" s="35"/>
      <c r="CI342" s="35"/>
      <c r="CJ342" s="40" t="s">
        <v>46</v>
      </c>
      <c r="CK342" s="40" t="s">
        <v>39</v>
      </c>
      <c r="CL342" s="35"/>
      <c r="CM342" s="35"/>
      <c r="CN342" s="40" t="s">
        <v>49</v>
      </c>
      <c r="CO342" s="40" t="s">
        <v>39</v>
      </c>
      <c r="CP342" s="35"/>
      <c r="CQ342" s="35"/>
      <c r="CR342" s="40" t="s">
        <v>50</v>
      </c>
      <c r="CS342" s="40" t="s">
        <v>51</v>
      </c>
      <c r="CT342" s="35"/>
      <c r="CU342" s="35"/>
      <c r="CV342" s="40" t="s">
        <v>50</v>
      </c>
      <c r="CW342" s="40" t="s">
        <v>39</v>
      </c>
      <c r="CX342" s="35">
        <v>20</v>
      </c>
      <c r="CY342" s="35">
        <v>18.428000000000001</v>
      </c>
      <c r="CZ342" s="40" t="s">
        <v>50</v>
      </c>
      <c r="DA342" s="40" t="s">
        <v>39</v>
      </c>
      <c r="DB342" s="35"/>
      <c r="DC342" s="35"/>
      <c r="DD342" s="40" t="s">
        <v>59</v>
      </c>
      <c r="DE342" s="40" t="s">
        <v>60</v>
      </c>
      <c r="DF342" s="35"/>
      <c r="DG342" s="35"/>
      <c r="DH342" s="40" t="s">
        <v>52</v>
      </c>
      <c r="DI342" s="40" t="s">
        <v>53</v>
      </c>
      <c r="DJ342" s="35"/>
      <c r="DK342" s="35"/>
      <c r="DL342" s="40" t="s">
        <v>31</v>
      </c>
      <c r="DM342" s="41"/>
    </row>
    <row r="343" spans="1:118" s="12" customFormat="1" ht="15.75" customHeight="1" x14ac:dyDescent="0.25">
      <c r="A343" s="6">
        <v>342</v>
      </c>
      <c r="B343" s="6">
        <v>2</v>
      </c>
      <c r="C343" s="9" t="s">
        <v>295</v>
      </c>
      <c r="D343" s="8" t="s">
        <v>373</v>
      </c>
      <c r="E343" s="6">
        <v>298.54399999999998</v>
      </c>
      <c r="F343" s="6">
        <v>292.483</v>
      </c>
      <c r="G343" s="6">
        <v>6.0620000000000003</v>
      </c>
      <c r="H343" s="10">
        <v>157.45511999999999</v>
      </c>
      <c r="I343" s="3">
        <f t="shared" si="16"/>
        <v>163.51712000000001</v>
      </c>
      <c r="J343" s="3">
        <f t="shared" si="15"/>
        <v>0</v>
      </c>
      <c r="K343" s="3">
        <f t="shared" si="17"/>
        <v>163.51712000000001</v>
      </c>
      <c r="L343" s="1" t="s">
        <v>28</v>
      </c>
      <c r="M343" s="1" t="s">
        <v>29</v>
      </c>
      <c r="N343" s="6"/>
      <c r="O343" s="6"/>
      <c r="P343" s="1" t="s">
        <v>30</v>
      </c>
      <c r="Q343" s="1" t="s">
        <v>34</v>
      </c>
      <c r="R343" s="6"/>
      <c r="S343" s="6"/>
      <c r="T343" s="1" t="s">
        <v>30</v>
      </c>
      <c r="U343" s="1" t="s">
        <v>32</v>
      </c>
      <c r="V343" s="6"/>
      <c r="W343" s="6"/>
      <c r="X343" s="6" t="s">
        <v>30</v>
      </c>
      <c r="Y343" s="6" t="s">
        <v>33</v>
      </c>
      <c r="Z343" s="6"/>
      <c r="AA343" s="6"/>
      <c r="AB343" s="1" t="s">
        <v>30</v>
      </c>
      <c r="AC343" s="1" t="s">
        <v>34</v>
      </c>
      <c r="AD343" s="6"/>
      <c r="AE343" s="6"/>
      <c r="AF343" s="1" t="s">
        <v>35</v>
      </c>
      <c r="AG343" s="1" t="s">
        <v>29</v>
      </c>
      <c r="AH343" s="6"/>
      <c r="AI343" s="6"/>
      <c r="AJ343" s="1" t="s">
        <v>36</v>
      </c>
      <c r="AK343" s="1" t="s">
        <v>37</v>
      </c>
      <c r="AL343" s="6"/>
      <c r="AM343" s="6"/>
      <c r="AN343" s="1" t="s">
        <v>38</v>
      </c>
      <c r="AO343" s="1" t="s">
        <v>39</v>
      </c>
      <c r="AP343" s="6"/>
      <c r="AQ343" s="6"/>
      <c r="AR343" s="1" t="s">
        <v>40</v>
      </c>
      <c r="AS343" s="1" t="s">
        <v>41</v>
      </c>
      <c r="AT343" s="6"/>
      <c r="AU343" s="6"/>
      <c r="AV343" s="6"/>
      <c r="AW343" s="6"/>
      <c r="AX343" s="6"/>
      <c r="AY343" s="6"/>
      <c r="AZ343" s="1" t="s">
        <v>42</v>
      </c>
      <c r="BA343" s="1" t="s">
        <v>39</v>
      </c>
      <c r="BB343" s="6"/>
      <c r="BC343" s="6"/>
      <c r="BD343" s="1" t="s">
        <v>42</v>
      </c>
      <c r="BE343" s="1" t="s">
        <v>33</v>
      </c>
      <c r="BF343" s="6"/>
      <c r="BG343" s="6"/>
      <c r="BH343" s="1" t="s">
        <v>42</v>
      </c>
      <c r="BI343" s="1" t="s">
        <v>39</v>
      </c>
      <c r="BJ343" s="6"/>
      <c r="BK343" s="11"/>
      <c r="BL343" s="1" t="s">
        <v>43</v>
      </c>
      <c r="BM343" s="1" t="s">
        <v>44</v>
      </c>
      <c r="BN343" s="6"/>
      <c r="BO343" s="6"/>
      <c r="BP343" s="1" t="s">
        <v>45</v>
      </c>
      <c r="BQ343" s="1" t="s">
        <v>44</v>
      </c>
      <c r="BR343" s="6"/>
      <c r="BS343" s="6"/>
      <c r="BT343" s="1" t="s">
        <v>46</v>
      </c>
      <c r="BU343" s="1" t="s">
        <v>47</v>
      </c>
      <c r="BV343" s="6"/>
      <c r="BW343" s="6"/>
      <c r="BX343" s="1" t="s">
        <v>46</v>
      </c>
      <c r="BY343" s="1" t="s">
        <v>41</v>
      </c>
      <c r="BZ343" s="6"/>
      <c r="CA343" s="6"/>
      <c r="CB343" s="1" t="s">
        <v>46</v>
      </c>
      <c r="CC343" s="1" t="s">
        <v>48</v>
      </c>
      <c r="CD343" s="6"/>
      <c r="CE343" s="6"/>
      <c r="CF343" s="1" t="s">
        <v>46</v>
      </c>
      <c r="CG343" s="1" t="s">
        <v>48</v>
      </c>
      <c r="CH343" s="6"/>
      <c r="CI343" s="6"/>
      <c r="CJ343" s="1" t="s">
        <v>46</v>
      </c>
      <c r="CK343" s="1" t="s">
        <v>39</v>
      </c>
      <c r="CL343" s="6"/>
      <c r="CM343" s="6"/>
      <c r="CN343" s="1" t="s">
        <v>49</v>
      </c>
      <c r="CO343" s="1" t="s">
        <v>39</v>
      </c>
      <c r="CP343" s="6"/>
      <c r="CQ343" s="6"/>
      <c r="CR343" s="1" t="s">
        <v>50</v>
      </c>
      <c r="CS343" s="1" t="s">
        <v>51</v>
      </c>
      <c r="CT343" s="6"/>
      <c r="CU343" s="6"/>
      <c r="CV343" s="1" t="s">
        <v>50</v>
      </c>
      <c r="CW343" s="1" t="s">
        <v>39</v>
      </c>
      <c r="CX343" s="6"/>
      <c r="CY343" s="6"/>
      <c r="CZ343" s="1" t="s">
        <v>50</v>
      </c>
      <c r="DA343" s="1" t="s">
        <v>39</v>
      </c>
      <c r="DB343" s="6"/>
      <c r="DC343" s="6"/>
      <c r="DD343" s="1" t="s">
        <v>59</v>
      </c>
      <c r="DE343" s="1" t="s">
        <v>60</v>
      </c>
      <c r="DF343" s="6"/>
      <c r="DG343" s="6"/>
      <c r="DH343" s="1" t="s">
        <v>52</v>
      </c>
      <c r="DI343" s="1" t="s">
        <v>53</v>
      </c>
      <c r="DJ343" s="6"/>
      <c r="DK343" s="6"/>
      <c r="DL343" s="1" t="s">
        <v>31</v>
      </c>
      <c r="DM343" s="11"/>
    </row>
    <row r="344" spans="1:118" s="42" customFormat="1" ht="15.75" customHeight="1" x14ac:dyDescent="0.25">
      <c r="A344" s="35">
        <v>343</v>
      </c>
      <c r="B344" s="35">
        <v>2</v>
      </c>
      <c r="C344" s="36" t="s">
        <v>483</v>
      </c>
      <c r="D344" s="37" t="s">
        <v>373</v>
      </c>
      <c r="E344" s="35">
        <v>-8.8330000000000002</v>
      </c>
      <c r="F344" s="35">
        <v>246.48400000000001</v>
      </c>
      <c r="G344" s="35">
        <v>-261.88600000000002</v>
      </c>
      <c r="H344" s="38">
        <v>28.160520000000002</v>
      </c>
      <c r="I344" s="39">
        <f t="shared" si="16"/>
        <v>-233.72548000000003</v>
      </c>
      <c r="J344" s="39">
        <f t="shared" si="15"/>
        <v>0.92100000000000004</v>
      </c>
      <c r="K344" s="39">
        <f t="shared" si="17"/>
        <v>-234.64648000000003</v>
      </c>
      <c r="L344" s="40" t="s">
        <v>28</v>
      </c>
      <c r="M344" s="40" t="s">
        <v>29</v>
      </c>
      <c r="N344" s="35"/>
      <c r="O344" s="35"/>
      <c r="P344" s="40" t="s">
        <v>30</v>
      </c>
      <c r="Q344" s="40" t="s">
        <v>34</v>
      </c>
      <c r="R344" s="35"/>
      <c r="S344" s="35"/>
      <c r="T344" s="40" t="s">
        <v>30</v>
      </c>
      <c r="U344" s="40" t="s">
        <v>32</v>
      </c>
      <c r="V344" s="35"/>
      <c r="W344" s="35"/>
      <c r="X344" s="35" t="s">
        <v>30</v>
      </c>
      <c r="Y344" s="35" t="s">
        <v>33</v>
      </c>
      <c r="Z344" s="35"/>
      <c r="AA344" s="35"/>
      <c r="AB344" s="40" t="s">
        <v>30</v>
      </c>
      <c r="AC344" s="40" t="s">
        <v>34</v>
      </c>
      <c r="AD344" s="35"/>
      <c r="AE344" s="35"/>
      <c r="AF344" s="40" t="s">
        <v>35</v>
      </c>
      <c r="AG344" s="40" t="s">
        <v>29</v>
      </c>
      <c r="AH344" s="35"/>
      <c r="AI344" s="35"/>
      <c r="AJ344" s="40" t="s">
        <v>36</v>
      </c>
      <c r="AK344" s="40" t="s">
        <v>37</v>
      </c>
      <c r="AL344" s="35"/>
      <c r="AM344" s="35"/>
      <c r="AN344" s="40" t="s">
        <v>38</v>
      </c>
      <c r="AO344" s="40" t="s">
        <v>39</v>
      </c>
      <c r="AP344" s="35"/>
      <c r="AQ344" s="35"/>
      <c r="AR344" s="40" t="s">
        <v>40</v>
      </c>
      <c r="AS344" s="40" t="s">
        <v>41</v>
      </c>
      <c r="AT344" s="35"/>
      <c r="AU344" s="35"/>
      <c r="AV344" s="35"/>
      <c r="AW344" s="35"/>
      <c r="AX344" s="35"/>
      <c r="AY344" s="35"/>
      <c r="AZ344" s="40" t="s">
        <v>42</v>
      </c>
      <c r="BA344" s="40" t="s">
        <v>39</v>
      </c>
      <c r="BB344" s="35"/>
      <c r="BC344" s="35"/>
      <c r="BD344" s="40" t="s">
        <v>42</v>
      </c>
      <c r="BE344" s="40" t="s">
        <v>33</v>
      </c>
      <c r="BF344" s="35"/>
      <c r="BG344" s="35"/>
      <c r="BH344" s="40" t="s">
        <v>42</v>
      </c>
      <c r="BI344" s="40" t="s">
        <v>39</v>
      </c>
      <c r="BJ344" s="35"/>
      <c r="BK344" s="41"/>
      <c r="BL344" s="40" t="s">
        <v>43</v>
      </c>
      <c r="BM344" s="40" t="s">
        <v>44</v>
      </c>
      <c r="BN344" s="35"/>
      <c r="BO344" s="35"/>
      <c r="BP344" s="40" t="s">
        <v>45</v>
      </c>
      <c r="BQ344" s="40" t="s">
        <v>44</v>
      </c>
      <c r="BR344" s="35"/>
      <c r="BS344" s="35"/>
      <c r="BT344" s="40" t="s">
        <v>46</v>
      </c>
      <c r="BU344" s="40" t="s">
        <v>47</v>
      </c>
      <c r="BV344" s="35"/>
      <c r="BW344" s="35"/>
      <c r="BX344" s="40" t="s">
        <v>46</v>
      </c>
      <c r="BY344" s="40" t="s">
        <v>41</v>
      </c>
      <c r="BZ344" s="35"/>
      <c r="CA344" s="35"/>
      <c r="CB344" s="40" t="s">
        <v>46</v>
      </c>
      <c r="CC344" s="40" t="s">
        <v>48</v>
      </c>
      <c r="CD344" s="35"/>
      <c r="CE344" s="35"/>
      <c r="CF344" s="40" t="s">
        <v>46</v>
      </c>
      <c r="CG344" s="40" t="s">
        <v>48</v>
      </c>
      <c r="CH344" s="35"/>
      <c r="CI344" s="35"/>
      <c r="CJ344" s="40" t="s">
        <v>46</v>
      </c>
      <c r="CK344" s="40" t="s">
        <v>39</v>
      </c>
      <c r="CL344" s="35"/>
      <c r="CM344" s="35"/>
      <c r="CN344" s="40" t="s">
        <v>49</v>
      </c>
      <c r="CO344" s="40" t="s">
        <v>39</v>
      </c>
      <c r="CP344" s="35"/>
      <c r="CQ344" s="35"/>
      <c r="CR344" s="40" t="s">
        <v>50</v>
      </c>
      <c r="CS344" s="40" t="s">
        <v>51</v>
      </c>
      <c r="CT344" s="35"/>
      <c r="CU344" s="35"/>
      <c r="CV344" s="40" t="s">
        <v>50</v>
      </c>
      <c r="CW344" s="40" t="s">
        <v>39</v>
      </c>
      <c r="CX344" s="35">
        <v>1</v>
      </c>
      <c r="CY344" s="35">
        <v>0.92100000000000004</v>
      </c>
      <c r="CZ344" s="40" t="s">
        <v>50</v>
      </c>
      <c r="DA344" s="40" t="s">
        <v>39</v>
      </c>
      <c r="DB344" s="35"/>
      <c r="DC344" s="35"/>
      <c r="DD344" s="40" t="s">
        <v>59</v>
      </c>
      <c r="DE344" s="40" t="s">
        <v>60</v>
      </c>
      <c r="DF344" s="35"/>
      <c r="DG344" s="35"/>
      <c r="DH344" s="40" t="s">
        <v>52</v>
      </c>
      <c r="DI344" s="40" t="s">
        <v>53</v>
      </c>
      <c r="DJ344" s="35"/>
      <c r="DK344" s="35"/>
      <c r="DL344" s="40" t="s">
        <v>31</v>
      </c>
      <c r="DM344" s="41"/>
    </row>
    <row r="345" spans="1:118" s="12" customFormat="1" ht="15.75" customHeight="1" x14ac:dyDescent="0.25">
      <c r="A345" s="6">
        <v>344</v>
      </c>
      <c r="B345" s="6">
        <v>2</v>
      </c>
      <c r="C345" s="9" t="s">
        <v>484</v>
      </c>
      <c r="D345" s="8" t="s">
        <v>373</v>
      </c>
      <c r="E345" s="6">
        <v>-13.095000000000001</v>
      </c>
      <c r="F345" s="6">
        <v>246.48500000000001</v>
      </c>
      <c r="G345" s="6">
        <v>-274.12400000000002</v>
      </c>
      <c r="H345" s="10">
        <v>35.646239999999999</v>
      </c>
      <c r="I345" s="3">
        <f t="shared" si="16"/>
        <v>-238.47776000000002</v>
      </c>
      <c r="J345" s="3">
        <f t="shared" si="15"/>
        <v>0</v>
      </c>
      <c r="K345" s="3">
        <f t="shared" si="17"/>
        <v>-238.47776000000002</v>
      </c>
      <c r="L345" s="1" t="s">
        <v>28</v>
      </c>
      <c r="M345" s="1" t="s">
        <v>29</v>
      </c>
      <c r="N345" s="6"/>
      <c r="O345" s="6"/>
      <c r="P345" s="1" t="s">
        <v>30</v>
      </c>
      <c r="Q345" s="1" t="s">
        <v>34</v>
      </c>
      <c r="R345" s="6"/>
      <c r="S345" s="6"/>
      <c r="T345" s="1" t="s">
        <v>30</v>
      </c>
      <c r="U345" s="1" t="s">
        <v>32</v>
      </c>
      <c r="V345" s="6"/>
      <c r="W345" s="6"/>
      <c r="X345" s="6" t="s">
        <v>30</v>
      </c>
      <c r="Y345" s="6" t="s">
        <v>33</v>
      </c>
      <c r="Z345" s="6"/>
      <c r="AA345" s="6"/>
      <c r="AB345" s="1" t="s">
        <v>30</v>
      </c>
      <c r="AC345" s="1" t="s">
        <v>34</v>
      </c>
      <c r="AD345" s="6"/>
      <c r="AE345" s="6"/>
      <c r="AF345" s="1" t="s">
        <v>35</v>
      </c>
      <c r="AG345" s="1" t="s">
        <v>29</v>
      </c>
      <c r="AH345" s="6"/>
      <c r="AI345" s="6"/>
      <c r="AJ345" s="1" t="s">
        <v>36</v>
      </c>
      <c r="AK345" s="1" t="s">
        <v>37</v>
      </c>
      <c r="AL345" s="6"/>
      <c r="AM345" s="6"/>
      <c r="AN345" s="1" t="s">
        <v>38</v>
      </c>
      <c r="AO345" s="1" t="s">
        <v>39</v>
      </c>
      <c r="AP345" s="6"/>
      <c r="AQ345" s="6"/>
      <c r="AR345" s="1" t="s">
        <v>40</v>
      </c>
      <c r="AS345" s="1" t="s">
        <v>41</v>
      </c>
      <c r="AT345" s="6"/>
      <c r="AU345" s="6"/>
      <c r="AV345" s="6"/>
      <c r="AW345" s="6"/>
      <c r="AX345" s="6"/>
      <c r="AY345" s="6"/>
      <c r="AZ345" s="1" t="s">
        <v>42</v>
      </c>
      <c r="BA345" s="1" t="s">
        <v>39</v>
      </c>
      <c r="BB345" s="6"/>
      <c r="BC345" s="6"/>
      <c r="BD345" s="1" t="s">
        <v>42</v>
      </c>
      <c r="BE345" s="1" t="s">
        <v>33</v>
      </c>
      <c r="BF345" s="6"/>
      <c r="BG345" s="6"/>
      <c r="BH345" s="1" t="s">
        <v>42</v>
      </c>
      <c r="BI345" s="1" t="s">
        <v>39</v>
      </c>
      <c r="BJ345" s="6"/>
      <c r="BK345" s="11"/>
      <c r="BL345" s="1" t="s">
        <v>43</v>
      </c>
      <c r="BM345" s="1" t="s">
        <v>44</v>
      </c>
      <c r="BN345" s="6"/>
      <c r="BO345" s="6"/>
      <c r="BP345" s="1" t="s">
        <v>45</v>
      </c>
      <c r="BQ345" s="1" t="s">
        <v>44</v>
      </c>
      <c r="BR345" s="6"/>
      <c r="BS345" s="6"/>
      <c r="BT345" s="1" t="s">
        <v>46</v>
      </c>
      <c r="BU345" s="1" t="s">
        <v>47</v>
      </c>
      <c r="BV345" s="6"/>
      <c r="BW345" s="6"/>
      <c r="BX345" s="1" t="s">
        <v>46</v>
      </c>
      <c r="BY345" s="1" t="s">
        <v>41</v>
      </c>
      <c r="BZ345" s="6"/>
      <c r="CA345" s="6"/>
      <c r="CB345" s="1" t="s">
        <v>46</v>
      </c>
      <c r="CC345" s="1" t="s">
        <v>48</v>
      </c>
      <c r="CD345" s="6"/>
      <c r="CE345" s="6"/>
      <c r="CF345" s="1" t="s">
        <v>46</v>
      </c>
      <c r="CG345" s="1" t="s">
        <v>48</v>
      </c>
      <c r="CH345" s="6"/>
      <c r="CI345" s="6"/>
      <c r="CJ345" s="1" t="s">
        <v>46</v>
      </c>
      <c r="CK345" s="1" t="s">
        <v>39</v>
      </c>
      <c r="CL345" s="6"/>
      <c r="CM345" s="6"/>
      <c r="CN345" s="1" t="s">
        <v>49</v>
      </c>
      <c r="CO345" s="1" t="s">
        <v>39</v>
      </c>
      <c r="CP345" s="6"/>
      <c r="CQ345" s="6"/>
      <c r="CR345" s="1" t="s">
        <v>50</v>
      </c>
      <c r="CS345" s="1" t="s">
        <v>51</v>
      </c>
      <c r="CT345" s="6"/>
      <c r="CU345" s="6"/>
      <c r="CV345" s="1" t="s">
        <v>50</v>
      </c>
      <c r="CW345" s="1" t="s">
        <v>39</v>
      </c>
      <c r="CX345" s="6"/>
      <c r="CY345" s="6"/>
      <c r="CZ345" s="1" t="s">
        <v>50</v>
      </c>
      <c r="DA345" s="1" t="s">
        <v>39</v>
      </c>
      <c r="DB345" s="6"/>
      <c r="DC345" s="6"/>
      <c r="DD345" s="1" t="s">
        <v>59</v>
      </c>
      <c r="DE345" s="1" t="s">
        <v>60</v>
      </c>
      <c r="DF345" s="6"/>
      <c r="DG345" s="6"/>
      <c r="DH345" s="1" t="s">
        <v>52</v>
      </c>
      <c r="DI345" s="1" t="s">
        <v>53</v>
      </c>
      <c r="DJ345" s="6"/>
      <c r="DK345" s="6"/>
      <c r="DL345" s="1" t="s">
        <v>31</v>
      </c>
      <c r="DM345" s="11"/>
    </row>
    <row r="346" spans="1:118" s="12" customFormat="1" ht="15.75" customHeight="1" x14ac:dyDescent="0.25">
      <c r="A346" s="6">
        <v>345</v>
      </c>
      <c r="B346" s="6">
        <v>2</v>
      </c>
      <c r="C346" s="9" t="s">
        <v>296</v>
      </c>
      <c r="D346" s="8" t="s">
        <v>373</v>
      </c>
      <c r="E346" s="6">
        <v>139.398</v>
      </c>
      <c r="F346" s="6">
        <v>3.1869999999999998</v>
      </c>
      <c r="G346" s="6">
        <v>133.221</v>
      </c>
      <c r="H346" s="10">
        <v>184.02083999999999</v>
      </c>
      <c r="I346" s="3">
        <f t="shared" si="16"/>
        <v>317.24184000000002</v>
      </c>
      <c r="J346" s="3">
        <f t="shared" si="15"/>
        <v>0</v>
      </c>
      <c r="K346" s="3">
        <f t="shared" si="17"/>
        <v>317.24184000000002</v>
      </c>
      <c r="L346" s="1" t="s">
        <v>28</v>
      </c>
      <c r="M346" s="1" t="s">
        <v>29</v>
      </c>
      <c r="N346" s="6"/>
      <c r="O346" s="6"/>
      <c r="P346" s="1" t="s">
        <v>30</v>
      </c>
      <c r="Q346" s="1" t="s">
        <v>34</v>
      </c>
      <c r="R346" s="6"/>
      <c r="S346" s="6"/>
      <c r="T346" s="1" t="s">
        <v>30</v>
      </c>
      <c r="U346" s="1" t="s">
        <v>32</v>
      </c>
      <c r="V346" s="6"/>
      <c r="W346" s="6"/>
      <c r="X346" s="6" t="s">
        <v>30</v>
      </c>
      <c r="Y346" s="6" t="s">
        <v>33</v>
      </c>
      <c r="Z346" s="6"/>
      <c r="AA346" s="6"/>
      <c r="AB346" s="1" t="s">
        <v>30</v>
      </c>
      <c r="AC346" s="1" t="s">
        <v>34</v>
      </c>
      <c r="AD346" s="6"/>
      <c r="AE346" s="6"/>
      <c r="AF346" s="1" t="s">
        <v>35</v>
      </c>
      <c r="AG346" s="1" t="s">
        <v>29</v>
      </c>
      <c r="AH346" s="6"/>
      <c r="AI346" s="6"/>
      <c r="AJ346" s="1" t="s">
        <v>36</v>
      </c>
      <c r="AK346" s="1" t="s">
        <v>37</v>
      </c>
      <c r="AL346" s="6"/>
      <c r="AM346" s="6"/>
      <c r="AN346" s="1" t="s">
        <v>38</v>
      </c>
      <c r="AO346" s="1" t="s">
        <v>39</v>
      </c>
      <c r="AP346" s="6"/>
      <c r="AQ346" s="6"/>
      <c r="AR346" s="1" t="s">
        <v>40</v>
      </c>
      <c r="AS346" s="1" t="s">
        <v>41</v>
      </c>
      <c r="AT346" s="6"/>
      <c r="AU346" s="6"/>
      <c r="AV346" s="6"/>
      <c r="AW346" s="6"/>
      <c r="AX346" s="6"/>
      <c r="AY346" s="6"/>
      <c r="AZ346" s="1" t="s">
        <v>42</v>
      </c>
      <c r="BA346" s="1" t="s">
        <v>39</v>
      </c>
      <c r="BB346" s="6"/>
      <c r="BC346" s="6"/>
      <c r="BD346" s="1" t="s">
        <v>42</v>
      </c>
      <c r="BE346" s="1" t="s">
        <v>33</v>
      </c>
      <c r="BF346" s="6"/>
      <c r="BG346" s="6"/>
      <c r="BH346" s="1" t="s">
        <v>42</v>
      </c>
      <c r="BI346" s="1" t="s">
        <v>39</v>
      </c>
      <c r="BJ346" s="6"/>
      <c r="BK346" s="11"/>
      <c r="BL346" s="1" t="s">
        <v>43</v>
      </c>
      <c r="BM346" s="1" t="s">
        <v>44</v>
      </c>
      <c r="BN346" s="6"/>
      <c r="BO346" s="6"/>
      <c r="BP346" s="1" t="s">
        <v>45</v>
      </c>
      <c r="BQ346" s="1" t="s">
        <v>44</v>
      </c>
      <c r="BR346" s="6"/>
      <c r="BS346" s="6"/>
      <c r="BT346" s="1" t="s">
        <v>46</v>
      </c>
      <c r="BU346" s="1" t="s">
        <v>47</v>
      </c>
      <c r="BV346" s="6"/>
      <c r="BW346" s="6"/>
      <c r="BX346" s="1" t="s">
        <v>46</v>
      </c>
      <c r="BY346" s="1" t="s">
        <v>41</v>
      </c>
      <c r="BZ346" s="6"/>
      <c r="CA346" s="6"/>
      <c r="CB346" s="1" t="s">
        <v>46</v>
      </c>
      <c r="CC346" s="1" t="s">
        <v>48</v>
      </c>
      <c r="CD346" s="6"/>
      <c r="CE346" s="6"/>
      <c r="CF346" s="1" t="s">
        <v>46</v>
      </c>
      <c r="CG346" s="1" t="s">
        <v>48</v>
      </c>
      <c r="CH346" s="6"/>
      <c r="CI346" s="6"/>
      <c r="CJ346" s="1" t="s">
        <v>46</v>
      </c>
      <c r="CK346" s="1" t="s">
        <v>39</v>
      </c>
      <c r="CL346" s="6"/>
      <c r="CM346" s="6"/>
      <c r="CN346" s="1" t="s">
        <v>49</v>
      </c>
      <c r="CO346" s="1" t="s">
        <v>39</v>
      </c>
      <c r="CP346" s="6"/>
      <c r="CQ346" s="6"/>
      <c r="CR346" s="1" t="s">
        <v>50</v>
      </c>
      <c r="CS346" s="1" t="s">
        <v>51</v>
      </c>
      <c r="CT346" s="6"/>
      <c r="CU346" s="6"/>
      <c r="CV346" s="1" t="s">
        <v>50</v>
      </c>
      <c r="CW346" s="1" t="s">
        <v>39</v>
      </c>
      <c r="CX346" s="6"/>
      <c r="CY346" s="6"/>
      <c r="CZ346" s="1" t="s">
        <v>50</v>
      </c>
      <c r="DA346" s="1" t="s">
        <v>39</v>
      </c>
      <c r="DB346" s="6"/>
      <c r="DC346" s="6"/>
      <c r="DD346" s="1" t="s">
        <v>59</v>
      </c>
      <c r="DE346" s="1" t="s">
        <v>60</v>
      </c>
      <c r="DF346" s="6"/>
      <c r="DG346" s="6"/>
      <c r="DH346" s="1" t="s">
        <v>52</v>
      </c>
      <c r="DI346" s="1" t="s">
        <v>53</v>
      </c>
      <c r="DJ346" s="6"/>
      <c r="DK346" s="6"/>
      <c r="DL346" s="1" t="s">
        <v>31</v>
      </c>
      <c r="DM346" s="11"/>
    </row>
    <row r="347" spans="1:118" s="12" customFormat="1" ht="15.75" customHeight="1" x14ac:dyDescent="0.25">
      <c r="A347" s="6">
        <v>346</v>
      </c>
      <c r="B347" s="6">
        <v>2</v>
      </c>
      <c r="C347" s="9" t="s">
        <v>485</v>
      </c>
      <c r="D347" s="8" t="s">
        <v>373</v>
      </c>
      <c r="E347" s="6">
        <v>210.82</v>
      </c>
      <c r="F347" s="6">
        <v>11.002000000000001</v>
      </c>
      <c r="G347" s="6">
        <v>199.08</v>
      </c>
      <c r="H347" s="10">
        <v>98.134079999999997</v>
      </c>
      <c r="I347" s="3">
        <f t="shared" si="16"/>
        <v>297.21408000000002</v>
      </c>
      <c r="J347" s="3">
        <f t="shared" si="15"/>
        <v>0</v>
      </c>
      <c r="K347" s="3">
        <f t="shared" si="17"/>
        <v>297.21408000000002</v>
      </c>
      <c r="L347" s="1" t="s">
        <v>28</v>
      </c>
      <c r="M347" s="1" t="s">
        <v>29</v>
      </c>
      <c r="N347" s="6"/>
      <c r="O347" s="6"/>
      <c r="P347" s="1" t="s">
        <v>30</v>
      </c>
      <c r="Q347" s="1" t="s">
        <v>34</v>
      </c>
      <c r="R347" s="6"/>
      <c r="S347" s="6"/>
      <c r="T347" s="1" t="s">
        <v>30</v>
      </c>
      <c r="U347" s="1" t="s">
        <v>32</v>
      </c>
      <c r="V347" s="6"/>
      <c r="W347" s="6"/>
      <c r="X347" s="6" t="s">
        <v>30</v>
      </c>
      <c r="Y347" s="6" t="s">
        <v>33</v>
      </c>
      <c r="Z347" s="6"/>
      <c r="AA347" s="6"/>
      <c r="AB347" s="1" t="s">
        <v>30</v>
      </c>
      <c r="AC347" s="1" t="s">
        <v>34</v>
      </c>
      <c r="AD347" s="6"/>
      <c r="AE347" s="6"/>
      <c r="AF347" s="1" t="s">
        <v>35</v>
      </c>
      <c r="AG347" s="1" t="s">
        <v>29</v>
      </c>
      <c r="AH347" s="6"/>
      <c r="AI347" s="6"/>
      <c r="AJ347" s="1" t="s">
        <v>36</v>
      </c>
      <c r="AK347" s="1" t="s">
        <v>37</v>
      </c>
      <c r="AL347" s="6"/>
      <c r="AM347" s="6"/>
      <c r="AN347" s="1" t="s">
        <v>38</v>
      </c>
      <c r="AO347" s="1" t="s">
        <v>39</v>
      </c>
      <c r="AP347" s="6"/>
      <c r="AQ347" s="6"/>
      <c r="AR347" s="1" t="s">
        <v>40</v>
      </c>
      <c r="AS347" s="1" t="s">
        <v>41</v>
      </c>
      <c r="AT347" s="6"/>
      <c r="AU347" s="6"/>
      <c r="AV347" s="6"/>
      <c r="AW347" s="6"/>
      <c r="AX347" s="6"/>
      <c r="AY347" s="6"/>
      <c r="AZ347" s="1" t="s">
        <v>42</v>
      </c>
      <c r="BA347" s="1" t="s">
        <v>39</v>
      </c>
      <c r="BB347" s="6"/>
      <c r="BC347" s="6"/>
      <c r="BD347" s="1" t="s">
        <v>42</v>
      </c>
      <c r="BE347" s="1" t="s">
        <v>33</v>
      </c>
      <c r="BF347" s="6"/>
      <c r="BG347" s="6"/>
      <c r="BH347" s="1" t="s">
        <v>42</v>
      </c>
      <c r="BI347" s="1" t="s">
        <v>39</v>
      </c>
      <c r="BJ347" s="6"/>
      <c r="BK347" s="11"/>
      <c r="BL347" s="1" t="s">
        <v>43</v>
      </c>
      <c r="BM347" s="1" t="s">
        <v>44</v>
      </c>
      <c r="BN347" s="6"/>
      <c r="BO347" s="6"/>
      <c r="BP347" s="1" t="s">
        <v>45</v>
      </c>
      <c r="BQ347" s="1" t="s">
        <v>44</v>
      </c>
      <c r="BR347" s="6"/>
      <c r="BS347" s="6"/>
      <c r="BT347" s="1" t="s">
        <v>46</v>
      </c>
      <c r="BU347" s="1" t="s">
        <v>47</v>
      </c>
      <c r="BV347" s="6"/>
      <c r="BW347" s="6"/>
      <c r="BX347" s="1" t="s">
        <v>46</v>
      </c>
      <c r="BY347" s="1" t="s">
        <v>41</v>
      </c>
      <c r="BZ347" s="6"/>
      <c r="CA347" s="6"/>
      <c r="CB347" s="1" t="s">
        <v>46</v>
      </c>
      <c r="CC347" s="1" t="s">
        <v>48</v>
      </c>
      <c r="CD347" s="6"/>
      <c r="CE347" s="6"/>
      <c r="CF347" s="1" t="s">
        <v>46</v>
      </c>
      <c r="CG347" s="1" t="s">
        <v>48</v>
      </c>
      <c r="CH347" s="6"/>
      <c r="CI347" s="6"/>
      <c r="CJ347" s="1" t="s">
        <v>46</v>
      </c>
      <c r="CK347" s="1" t="s">
        <v>39</v>
      </c>
      <c r="CL347" s="6"/>
      <c r="CM347" s="6"/>
      <c r="CN347" s="1" t="s">
        <v>49</v>
      </c>
      <c r="CO347" s="1" t="s">
        <v>39</v>
      </c>
      <c r="CP347" s="6"/>
      <c r="CQ347" s="6"/>
      <c r="CR347" s="1" t="s">
        <v>50</v>
      </c>
      <c r="CS347" s="1" t="s">
        <v>51</v>
      </c>
      <c r="CT347" s="6"/>
      <c r="CU347" s="6"/>
      <c r="CV347" s="1" t="s">
        <v>50</v>
      </c>
      <c r="CW347" s="1" t="s">
        <v>39</v>
      </c>
      <c r="CX347" s="6"/>
      <c r="CY347" s="6"/>
      <c r="CZ347" s="1" t="s">
        <v>50</v>
      </c>
      <c r="DA347" s="1" t="s">
        <v>39</v>
      </c>
      <c r="DB347" s="6"/>
      <c r="DC347" s="6"/>
      <c r="DD347" s="1" t="s">
        <v>59</v>
      </c>
      <c r="DE347" s="1" t="s">
        <v>60</v>
      </c>
      <c r="DF347" s="6"/>
      <c r="DG347" s="6"/>
      <c r="DH347" s="1" t="s">
        <v>52</v>
      </c>
      <c r="DI347" s="1" t="s">
        <v>53</v>
      </c>
      <c r="DJ347" s="6"/>
      <c r="DK347" s="6"/>
      <c r="DL347" s="1" t="s">
        <v>31</v>
      </c>
      <c r="DM347" s="11"/>
    </row>
    <row r="348" spans="1:118" s="12" customFormat="1" ht="15.75" customHeight="1" x14ac:dyDescent="0.25">
      <c r="A348" s="6">
        <v>347</v>
      </c>
      <c r="B348" s="6">
        <v>2</v>
      </c>
      <c r="C348" s="9" t="s">
        <v>486</v>
      </c>
      <c r="D348" s="8" t="s">
        <v>373</v>
      </c>
      <c r="E348" s="6">
        <v>186.43700000000001</v>
      </c>
      <c r="F348" s="6">
        <v>0</v>
      </c>
      <c r="G348" s="6">
        <v>186.43700000000001</v>
      </c>
      <c r="H348" s="10">
        <v>88.836839999999995</v>
      </c>
      <c r="I348" s="3">
        <f t="shared" si="16"/>
        <v>275.27384000000001</v>
      </c>
      <c r="J348" s="3">
        <f t="shared" si="15"/>
        <v>0</v>
      </c>
      <c r="K348" s="3">
        <f t="shared" si="17"/>
        <v>275.27384000000001</v>
      </c>
      <c r="L348" s="1" t="s">
        <v>28</v>
      </c>
      <c r="M348" s="1" t="s">
        <v>29</v>
      </c>
      <c r="N348" s="6"/>
      <c r="O348" s="6"/>
      <c r="P348" s="1" t="s">
        <v>30</v>
      </c>
      <c r="Q348" s="1" t="s">
        <v>34</v>
      </c>
      <c r="R348" s="6"/>
      <c r="S348" s="6"/>
      <c r="T348" s="1" t="s">
        <v>30</v>
      </c>
      <c r="U348" s="1" t="s">
        <v>32</v>
      </c>
      <c r="V348" s="6"/>
      <c r="W348" s="6"/>
      <c r="X348" s="6" t="s">
        <v>30</v>
      </c>
      <c r="Y348" s="6" t="s">
        <v>33</v>
      </c>
      <c r="Z348" s="6"/>
      <c r="AA348" s="6"/>
      <c r="AB348" s="1" t="s">
        <v>30</v>
      </c>
      <c r="AC348" s="1" t="s">
        <v>34</v>
      </c>
      <c r="AD348" s="6"/>
      <c r="AE348" s="6"/>
      <c r="AF348" s="1" t="s">
        <v>35</v>
      </c>
      <c r="AG348" s="1" t="s">
        <v>29</v>
      </c>
      <c r="AH348" s="6"/>
      <c r="AI348" s="6"/>
      <c r="AJ348" s="1" t="s">
        <v>36</v>
      </c>
      <c r="AK348" s="1" t="s">
        <v>37</v>
      </c>
      <c r="AL348" s="6"/>
      <c r="AM348" s="6"/>
      <c r="AN348" s="1" t="s">
        <v>38</v>
      </c>
      <c r="AO348" s="1" t="s">
        <v>39</v>
      </c>
      <c r="AP348" s="6"/>
      <c r="AQ348" s="6"/>
      <c r="AR348" s="1" t="s">
        <v>40</v>
      </c>
      <c r="AS348" s="1" t="s">
        <v>41</v>
      </c>
      <c r="AT348" s="6"/>
      <c r="AU348" s="6"/>
      <c r="AV348" s="6"/>
      <c r="AW348" s="6"/>
      <c r="AX348" s="6"/>
      <c r="AY348" s="6"/>
      <c r="AZ348" s="1" t="s">
        <v>42</v>
      </c>
      <c r="BA348" s="1" t="s">
        <v>39</v>
      </c>
      <c r="BB348" s="6"/>
      <c r="BC348" s="6"/>
      <c r="BD348" s="1" t="s">
        <v>42</v>
      </c>
      <c r="BE348" s="1" t="s">
        <v>33</v>
      </c>
      <c r="BF348" s="6"/>
      <c r="BG348" s="6"/>
      <c r="BH348" s="1" t="s">
        <v>42</v>
      </c>
      <c r="BI348" s="1" t="s">
        <v>39</v>
      </c>
      <c r="BJ348" s="6"/>
      <c r="BK348" s="11"/>
      <c r="BL348" s="1" t="s">
        <v>43</v>
      </c>
      <c r="BM348" s="1" t="s">
        <v>44</v>
      </c>
      <c r="BN348" s="6"/>
      <c r="BO348" s="6"/>
      <c r="BP348" s="1" t="s">
        <v>45</v>
      </c>
      <c r="BQ348" s="1" t="s">
        <v>44</v>
      </c>
      <c r="BR348" s="6"/>
      <c r="BS348" s="6"/>
      <c r="BT348" s="1" t="s">
        <v>46</v>
      </c>
      <c r="BU348" s="1" t="s">
        <v>47</v>
      </c>
      <c r="BV348" s="6"/>
      <c r="BW348" s="6"/>
      <c r="BX348" s="1" t="s">
        <v>46</v>
      </c>
      <c r="BY348" s="1" t="s">
        <v>41</v>
      </c>
      <c r="BZ348" s="6"/>
      <c r="CA348" s="6"/>
      <c r="CB348" s="1" t="s">
        <v>46</v>
      </c>
      <c r="CC348" s="1" t="s">
        <v>48</v>
      </c>
      <c r="CD348" s="6"/>
      <c r="CE348" s="6"/>
      <c r="CF348" s="1" t="s">
        <v>46</v>
      </c>
      <c r="CG348" s="1" t="s">
        <v>48</v>
      </c>
      <c r="CH348" s="6"/>
      <c r="CI348" s="6"/>
      <c r="CJ348" s="1" t="s">
        <v>46</v>
      </c>
      <c r="CK348" s="1" t="s">
        <v>39</v>
      </c>
      <c r="CL348" s="6"/>
      <c r="CM348" s="6"/>
      <c r="CN348" s="1" t="s">
        <v>49</v>
      </c>
      <c r="CO348" s="1" t="s">
        <v>39</v>
      </c>
      <c r="CP348" s="6"/>
      <c r="CQ348" s="6"/>
      <c r="CR348" s="1" t="s">
        <v>50</v>
      </c>
      <c r="CS348" s="1" t="s">
        <v>51</v>
      </c>
      <c r="CT348" s="6"/>
      <c r="CU348" s="6"/>
      <c r="CV348" s="1" t="s">
        <v>50</v>
      </c>
      <c r="CW348" s="1" t="s">
        <v>39</v>
      </c>
      <c r="CX348" s="6"/>
      <c r="CY348" s="6"/>
      <c r="CZ348" s="1" t="s">
        <v>50</v>
      </c>
      <c r="DA348" s="1" t="s">
        <v>39</v>
      </c>
      <c r="DB348" s="6"/>
      <c r="DC348" s="6"/>
      <c r="DD348" s="1" t="s">
        <v>59</v>
      </c>
      <c r="DE348" s="1" t="s">
        <v>60</v>
      </c>
      <c r="DF348" s="6"/>
      <c r="DG348" s="6"/>
      <c r="DH348" s="1" t="s">
        <v>52</v>
      </c>
      <c r="DI348" s="1" t="s">
        <v>53</v>
      </c>
      <c r="DJ348" s="6"/>
      <c r="DK348" s="6"/>
      <c r="DL348" s="1" t="s">
        <v>31</v>
      </c>
      <c r="DM348" s="11"/>
    </row>
    <row r="349" spans="1:118" s="42" customFormat="1" ht="15.75" customHeight="1" x14ac:dyDescent="0.25">
      <c r="A349" s="35">
        <v>348</v>
      </c>
      <c r="B349" s="35">
        <v>2</v>
      </c>
      <c r="C349" s="36" t="s">
        <v>297</v>
      </c>
      <c r="D349" s="37" t="s">
        <v>373</v>
      </c>
      <c r="E349" s="35">
        <v>396.86</v>
      </c>
      <c r="F349" s="35">
        <v>4.9720000000000004</v>
      </c>
      <c r="G349" s="35">
        <v>391.88799999999998</v>
      </c>
      <c r="H349" s="38">
        <v>200.01012</v>
      </c>
      <c r="I349" s="39">
        <f t="shared" si="16"/>
        <v>591.89811999999995</v>
      </c>
      <c r="J349" s="39">
        <f t="shared" si="15"/>
        <v>2.1269999999999998</v>
      </c>
      <c r="K349" s="39">
        <f t="shared" si="17"/>
        <v>589.77112</v>
      </c>
      <c r="L349" s="40" t="s">
        <v>28</v>
      </c>
      <c r="M349" s="40" t="s">
        <v>29</v>
      </c>
      <c r="N349" s="35"/>
      <c r="O349" s="35"/>
      <c r="P349" s="40" t="s">
        <v>30</v>
      </c>
      <c r="Q349" s="40" t="s">
        <v>34</v>
      </c>
      <c r="R349" s="35"/>
      <c r="S349" s="35"/>
      <c r="T349" s="40" t="s">
        <v>30</v>
      </c>
      <c r="U349" s="40" t="s">
        <v>32</v>
      </c>
      <c r="V349" s="35"/>
      <c r="W349" s="35"/>
      <c r="X349" s="35" t="s">
        <v>30</v>
      </c>
      <c r="Y349" s="35" t="s">
        <v>33</v>
      </c>
      <c r="Z349" s="35"/>
      <c r="AA349" s="35"/>
      <c r="AB349" s="40" t="s">
        <v>30</v>
      </c>
      <c r="AC349" s="40" t="s">
        <v>34</v>
      </c>
      <c r="AD349" s="35"/>
      <c r="AE349" s="35"/>
      <c r="AF349" s="40" t="s">
        <v>35</v>
      </c>
      <c r="AG349" s="40" t="s">
        <v>29</v>
      </c>
      <c r="AH349" s="35"/>
      <c r="AI349" s="35"/>
      <c r="AJ349" s="40" t="s">
        <v>36</v>
      </c>
      <c r="AK349" s="40" t="s">
        <v>37</v>
      </c>
      <c r="AL349" s="35"/>
      <c r="AM349" s="35"/>
      <c r="AN349" s="40" t="s">
        <v>38</v>
      </c>
      <c r="AO349" s="40" t="s">
        <v>39</v>
      </c>
      <c r="AP349" s="35"/>
      <c r="AQ349" s="35"/>
      <c r="AR349" s="40" t="s">
        <v>40</v>
      </c>
      <c r="AS349" s="40" t="s">
        <v>41</v>
      </c>
      <c r="AT349" s="35"/>
      <c r="AU349" s="35"/>
      <c r="AV349" s="35"/>
      <c r="AW349" s="35"/>
      <c r="AX349" s="35"/>
      <c r="AY349" s="35"/>
      <c r="AZ349" s="40" t="s">
        <v>42</v>
      </c>
      <c r="BA349" s="40" t="s">
        <v>39</v>
      </c>
      <c r="BB349" s="35"/>
      <c r="BC349" s="35"/>
      <c r="BD349" s="40" t="s">
        <v>42</v>
      </c>
      <c r="BE349" s="40" t="s">
        <v>33</v>
      </c>
      <c r="BF349" s="35"/>
      <c r="BG349" s="35"/>
      <c r="BH349" s="40" t="s">
        <v>42</v>
      </c>
      <c r="BI349" s="40" t="s">
        <v>39</v>
      </c>
      <c r="BJ349" s="35"/>
      <c r="BK349" s="41"/>
      <c r="BL349" s="40" t="s">
        <v>43</v>
      </c>
      <c r="BM349" s="40" t="s">
        <v>44</v>
      </c>
      <c r="BN349" s="35"/>
      <c r="BO349" s="35"/>
      <c r="BP349" s="40" t="s">
        <v>45</v>
      </c>
      <c r="BQ349" s="40" t="s">
        <v>44</v>
      </c>
      <c r="BR349" s="35"/>
      <c r="BS349" s="35"/>
      <c r="BT349" s="40" t="s">
        <v>46</v>
      </c>
      <c r="BU349" s="40" t="s">
        <v>47</v>
      </c>
      <c r="BV349" s="35"/>
      <c r="BW349" s="35"/>
      <c r="BX349" s="40" t="s">
        <v>46</v>
      </c>
      <c r="BY349" s="40" t="s">
        <v>41</v>
      </c>
      <c r="BZ349" s="35"/>
      <c r="CA349" s="35"/>
      <c r="CB349" s="40" t="s">
        <v>46</v>
      </c>
      <c r="CC349" s="40" t="s">
        <v>48</v>
      </c>
      <c r="CD349" s="35"/>
      <c r="CE349" s="35"/>
      <c r="CF349" s="40" t="s">
        <v>46</v>
      </c>
      <c r="CG349" s="40" t="s">
        <v>48</v>
      </c>
      <c r="CH349" s="35"/>
      <c r="CI349" s="35"/>
      <c r="CJ349" s="40" t="s">
        <v>46</v>
      </c>
      <c r="CK349" s="40" t="s">
        <v>39</v>
      </c>
      <c r="CL349" s="35"/>
      <c r="CM349" s="35"/>
      <c r="CN349" s="40" t="s">
        <v>49</v>
      </c>
      <c r="CO349" s="40" t="s">
        <v>39</v>
      </c>
      <c r="CP349" s="35"/>
      <c r="CQ349" s="35"/>
      <c r="CR349" s="40" t="s">
        <v>50</v>
      </c>
      <c r="CS349" s="40" t="s">
        <v>51</v>
      </c>
      <c r="CT349" s="35"/>
      <c r="CU349" s="35"/>
      <c r="CV349" s="40" t="s">
        <v>50</v>
      </c>
      <c r="CW349" s="40" t="s">
        <v>39</v>
      </c>
      <c r="CX349" s="35">
        <v>3</v>
      </c>
      <c r="CY349" s="35">
        <v>2.1269999999999998</v>
      </c>
      <c r="CZ349" s="40" t="s">
        <v>50</v>
      </c>
      <c r="DA349" s="40" t="s">
        <v>39</v>
      </c>
      <c r="DB349" s="35"/>
      <c r="DC349" s="35"/>
      <c r="DD349" s="40" t="s">
        <v>59</v>
      </c>
      <c r="DE349" s="40" t="s">
        <v>60</v>
      </c>
      <c r="DF349" s="35"/>
      <c r="DG349" s="35"/>
      <c r="DH349" s="40" t="s">
        <v>52</v>
      </c>
      <c r="DI349" s="40" t="s">
        <v>53</v>
      </c>
      <c r="DJ349" s="35"/>
      <c r="DK349" s="35"/>
      <c r="DL349" s="40" t="s">
        <v>31</v>
      </c>
      <c r="DM349" s="41"/>
    </row>
    <row r="350" spans="1:118" s="12" customFormat="1" ht="15.75" customHeight="1" x14ac:dyDescent="0.25">
      <c r="A350" s="6">
        <v>349</v>
      </c>
      <c r="B350" s="6">
        <v>3</v>
      </c>
      <c r="C350" s="9" t="s">
        <v>298</v>
      </c>
      <c r="D350" s="8" t="s">
        <v>373</v>
      </c>
      <c r="E350" s="6">
        <v>91.459000000000003</v>
      </c>
      <c r="F350" s="6">
        <v>0.99099999999999999</v>
      </c>
      <c r="G350" s="6">
        <v>-197.05799999999999</v>
      </c>
      <c r="H350" s="10">
        <v>78.815880000000007</v>
      </c>
      <c r="I350" s="3">
        <f t="shared" si="16"/>
        <v>-118.24211999999999</v>
      </c>
      <c r="J350" s="3">
        <f t="shared" si="15"/>
        <v>0</v>
      </c>
      <c r="K350" s="3">
        <f t="shared" si="17"/>
        <v>-118.24211999999999</v>
      </c>
      <c r="L350" s="1" t="s">
        <v>28</v>
      </c>
      <c r="M350" s="1" t="s">
        <v>29</v>
      </c>
      <c r="N350" s="6"/>
      <c r="O350" s="6"/>
      <c r="P350" s="1" t="s">
        <v>30</v>
      </c>
      <c r="Q350" s="1" t="s">
        <v>34</v>
      </c>
      <c r="R350" s="6"/>
      <c r="S350" s="6"/>
      <c r="T350" s="1" t="s">
        <v>30</v>
      </c>
      <c r="U350" s="1" t="s">
        <v>32</v>
      </c>
      <c r="V350" s="6"/>
      <c r="W350" s="6"/>
      <c r="X350" s="6" t="s">
        <v>30</v>
      </c>
      <c r="Y350" s="6" t="s">
        <v>33</v>
      </c>
      <c r="Z350" s="6"/>
      <c r="AA350" s="6"/>
      <c r="AB350" s="1" t="s">
        <v>30</v>
      </c>
      <c r="AC350" s="1" t="s">
        <v>34</v>
      </c>
      <c r="AD350" s="6"/>
      <c r="AE350" s="6"/>
      <c r="AF350" s="1" t="s">
        <v>35</v>
      </c>
      <c r="AG350" s="1" t="s">
        <v>29</v>
      </c>
      <c r="AH350" s="6"/>
      <c r="AI350" s="6"/>
      <c r="AJ350" s="1" t="s">
        <v>36</v>
      </c>
      <c r="AK350" s="1" t="s">
        <v>37</v>
      </c>
      <c r="AL350" s="6"/>
      <c r="AM350" s="6"/>
      <c r="AN350" s="1" t="s">
        <v>38</v>
      </c>
      <c r="AO350" s="1" t="s">
        <v>39</v>
      </c>
      <c r="AP350" s="6"/>
      <c r="AQ350" s="6"/>
      <c r="AR350" s="1" t="s">
        <v>40</v>
      </c>
      <c r="AS350" s="1" t="s">
        <v>41</v>
      </c>
      <c r="AT350" s="6"/>
      <c r="AU350" s="6"/>
      <c r="AV350" s="6"/>
      <c r="AW350" s="6"/>
      <c r="AX350" s="6"/>
      <c r="AY350" s="6"/>
      <c r="AZ350" s="1" t="s">
        <v>42</v>
      </c>
      <c r="BA350" s="1" t="s">
        <v>39</v>
      </c>
      <c r="BB350" s="6"/>
      <c r="BC350" s="6"/>
      <c r="BD350" s="1" t="s">
        <v>42</v>
      </c>
      <c r="BE350" s="1" t="s">
        <v>33</v>
      </c>
      <c r="BF350" s="6"/>
      <c r="BG350" s="6"/>
      <c r="BH350" s="1" t="s">
        <v>42</v>
      </c>
      <c r="BI350" s="1" t="s">
        <v>39</v>
      </c>
      <c r="BJ350" s="6"/>
      <c r="BK350" s="11"/>
      <c r="BL350" s="1" t="s">
        <v>43</v>
      </c>
      <c r="BM350" s="1" t="s">
        <v>44</v>
      </c>
      <c r="BN350" s="6"/>
      <c r="BO350" s="6"/>
      <c r="BP350" s="1" t="s">
        <v>45</v>
      </c>
      <c r="BQ350" s="1" t="s">
        <v>44</v>
      </c>
      <c r="BR350" s="6"/>
      <c r="BS350" s="6"/>
      <c r="BT350" s="1" t="s">
        <v>46</v>
      </c>
      <c r="BU350" s="1" t="s">
        <v>47</v>
      </c>
      <c r="BV350" s="6"/>
      <c r="BW350" s="6"/>
      <c r="BX350" s="1" t="s">
        <v>46</v>
      </c>
      <c r="BY350" s="1" t="s">
        <v>41</v>
      </c>
      <c r="BZ350" s="6"/>
      <c r="CA350" s="6"/>
      <c r="CB350" s="1" t="s">
        <v>46</v>
      </c>
      <c r="CC350" s="1" t="s">
        <v>48</v>
      </c>
      <c r="CD350" s="6"/>
      <c r="CE350" s="6"/>
      <c r="CF350" s="1" t="s">
        <v>46</v>
      </c>
      <c r="CG350" s="1" t="s">
        <v>48</v>
      </c>
      <c r="CH350" s="6"/>
      <c r="CI350" s="6"/>
      <c r="CJ350" s="1" t="s">
        <v>46</v>
      </c>
      <c r="CK350" s="1" t="s">
        <v>39</v>
      </c>
      <c r="CL350" s="6"/>
      <c r="CM350" s="6"/>
      <c r="CN350" s="1" t="s">
        <v>49</v>
      </c>
      <c r="CO350" s="1" t="s">
        <v>39</v>
      </c>
      <c r="CP350" s="6"/>
      <c r="CQ350" s="6"/>
      <c r="CR350" s="1" t="s">
        <v>50</v>
      </c>
      <c r="CS350" s="1" t="s">
        <v>51</v>
      </c>
      <c r="CT350" s="6"/>
      <c r="CU350" s="6"/>
      <c r="CV350" s="1" t="s">
        <v>50</v>
      </c>
      <c r="CW350" s="1" t="s">
        <v>39</v>
      </c>
      <c r="CX350" s="6"/>
      <c r="CY350" s="6"/>
      <c r="CZ350" s="1" t="s">
        <v>50</v>
      </c>
      <c r="DA350" s="1" t="s">
        <v>39</v>
      </c>
      <c r="DB350" s="6"/>
      <c r="DC350" s="6"/>
      <c r="DD350" s="1" t="s">
        <v>59</v>
      </c>
      <c r="DE350" s="1" t="s">
        <v>60</v>
      </c>
      <c r="DF350" s="6"/>
      <c r="DG350" s="6"/>
      <c r="DH350" s="1" t="s">
        <v>52</v>
      </c>
      <c r="DI350" s="1" t="s">
        <v>53</v>
      </c>
      <c r="DJ350" s="6"/>
      <c r="DK350" s="6"/>
      <c r="DL350" s="1" t="s">
        <v>31</v>
      </c>
      <c r="DM350" s="11"/>
    </row>
    <row r="351" spans="1:118" s="12" customFormat="1" ht="15.75" customHeight="1" x14ac:dyDescent="0.25">
      <c r="A351" s="6">
        <v>350</v>
      </c>
      <c r="B351" s="6">
        <v>3</v>
      </c>
      <c r="C351" s="9" t="s">
        <v>299</v>
      </c>
      <c r="D351" s="8" t="s">
        <v>373</v>
      </c>
      <c r="E351" s="6">
        <v>507.58300000000003</v>
      </c>
      <c r="F351" s="6">
        <v>52.911000000000001</v>
      </c>
      <c r="G351" s="6">
        <v>448.51499999999999</v>
      </c>
      <c r="H351" s="10">
        <v>168.53616</v>
      </c>
      <c r="I351" s="3">
        <f t="shared" si="16"/>
        <v>617.05115999999998</v>
      </c>
      <c r="J351" s="3">
        <f t="shared" si="15"/>
        <v>0</v>
      </c>
      <c r="K351" s="3">
        <f t="shared" si="17"/>
        <v>617.05115999999998</v>
      </c>
      <c r="L351" s="1" t="s">
        <v>28</v>
      </c>
      <c r="M351" s="1" t="s">
        <v>29</v>
      </c>
      <c r="N351" s="6"/>
      <c r="O351" s="6"/>
      <c r="P351" s="1" t="s">
        <v>30</v>
      </c>
      <c r="Q351" s="1" t="s">
        <v>34</v>
      </c>
      <c r="R351" s="6"/>
      <c r="S351" s="6"/>
      <c r="T351" s="1" t="s">
        <v>30</v>
      </c>
      <c r="U351" s="1" t="s">
        <v>32</v>
      </c>
      <c r="V351" s="6"/>
      <c r="W351" s="6"/>
      <c r="X351" s="6" t="s">
        <v>30</v>
      </c>
      <c r="Y351" s="6" t="s">
        <v>33</v>
      </c>
      <c r="Z351" s="6"/>
      <c r="AA351" s="6"/>
      <c r="AB351" s="1" t="s">
        <v>30</v>
      </c>
      <c r="AC351" s="1" t="s">
        <v>34</v>
      </c>
      <c r="AD351" s="6"/>
      <c r="AE351" s="6"/>
      <c r="AF351" s="1" t="s">
        <v>35</v>
      </c>
      <c r="AG351" s="1" t="s">
        <v>29</v>
      </c>
      <c r="AH351" s="6"/>
      <c r="AI351" s="6"/>
      <c r="AJ351" s="1" t="s">
        <v>36</v>
      </c>
      <c r="AK351" s="1" t="s">
        <v>37</v>
      </c>
      <c r="AL351" s="6"/>
      <c r="AM351" s="6"/>
      <c r="AN351" s="1" t="s">
        <v>38</v>
      </c>
      <c r="AO351" s="1" t="s">
        <v>39</v>
      </c>
      <c r="AP351" s="6"/>
      <c r="AQ351" s="6"/>
      <c r="AR351" s="1" t="s">
        <v>40</v>
      </c>
      <c r="AS351" s="1" t="s">
        <v>41</v>
      </c>
      <c r="AT351" s="6"/>
      <c r="AU351" s="6"/>
      <c r="AV351" s="6"/>
      <c r="AW351" s="6"/>
      <c r="AX351" s="6"/>
      <c r="AY351" s="6"/>
      <c r="AZ351" s="1" t="s">
        <v>42</v>
      </c>
      <c r="BA351" s="1" t="s">
        <v>39</v>
      </c>
      <c r="BB351" s="6"/>
      <c r="BC351" s="6"/>
      <c r="BD351" s="1" t="s">
        <v>42</v>
      </c>
      <c r="BE351" s="1" t="s">
        <v>33</v>
      </c>
      <c r="BF351" s="6"/>
      <c r="BG351" s="6"/>
      <c r="BH351" s="1" t="s">
        <v>42</v>
      </c>
      <c r="BI351" s="1" t="s">
        <v>39</v>
      </c>
      <c r="BJ351" s="6"/>
      <c r="BK351" s="11"/>
      <c r="BL351" s="1" t="s">
        <v>43</v>
      </c>
      <c r="BM351" s="1" t="s">
        <v>44</v>
      </c>
      <c r="BN351" s="6"/>
      <c r="BO351" s="6"/>
      <c r="BP351" s="1" t="s">
        <v>45</v>
      </c>
      <c r="BQ351" s="1" t="s">
        <v>44</v>
      </c>
      <c r="BR351" s="6"/>
      <c r="BS351" s="6"/>
      <c r="BT351" s="1" t="s">
        <v>46</v>
      </c>
      <c r="BU351" s="1" t="s">
        <v>47</v>
      </c>
      <c r="BV351" s="6"/>
      <c r="BW351" s="6"/>
      <c r="BX351" s="1" t="s">
        <v>46</v>
      </c>
      <c r="BY351" s="1" t="s">
        <v>41</v>
      </c>
      <c r="BZ351" s="6"/>
      <c r="CA351" s="6"/>
      <c r="CB351" s="1" t="s">
        <v>46</v>
      </c>
      <c r="CC351" s="1" t="s">
        <v>48</v>
      </c>
      <c r="CD351" s="6"/>
      <c r="CE351" s="6"/>
      <c r="CF351" s="1" t="s">
        <v>46</v>
      </c>
      <c r="CG351" s="1" t="s">
        <v>48</v>
      </c>
      <c r="CH351" s="6"/>
      <c r="CI351" s="6"/>
      <c r="CJ351" s="1" t="s">
        <v>46</v>
      </c>
      <c r="CK351" s="1" t="s">
        <v>39</v>
      </c>
      <c r="CL351" s="6"/>
      <c r="CM351" s="6"/>
      <c r="CN351" s="1" t="s">
        <v>49</v>
      </c>
      <c r="CO351" s="1" t="s">
        <v>39</v>
      </c>
      <c r="CP351" s="6"/>
      <c r="CQ351" s="6"/>
      <c r="CR351" s="1" t="s">
        <v>50</v>
      </c>
      <c r="CS351" s="1" t="s">
        <v>51</v>
      </c>
      <c r="CT351" s="6"/>
      <c r="CU351" s="6"/>
      <c r="CV351" s="1" t="s">
        <v>50</v>
      </c>
      <c r="CW351" s="1" t="s">
        <v>39</v>
      </c>
      <c r="CX351" s="6"/>
      <c r="CY351" s="6"/>
      <c r="CZ351" s="1" t="s">
        <v>50</v>
      </c>
      <c r="DA351" s="1" t="s">
        <v>39</v>
      </c>
      <c r="DB351" s="6"/>
      <c r="DC351" s="6"/>
      <c r="DD351" s="1" t="s">
        <v>59</v>
      </c>
      <c r="DE351" s="1" t="s">
        <v>60</v>
      </c>
      <c r="DF351" s="6"/>
      <c r="DG351" s="6"/>
      <c r="DH351" s="1" t="s">
        <v>52</v>
      </c>
      <c r="DI351" s="1" t="s">
        <v>53</v>
      </c>
      <c r="DJ351" s="6"/>
      <c r="DK351" s="6"/>
      <c r="DL351" s="1" t="s">
        <v>31</v>
      </c>
      <c r="DM351" s="11"/>
    </row>
    <row r="352" spans="1:118" s="12" customFormat="1" ht="15.75" customHeight="1" x14ac:dyDescent="0.25">
      <c r="A352" s="6">
        <v>351</v>
      </c>
      <c r="B352" s="6">
        <v>3</v>
      </c>
      <c r="C352" s="9" t="s">
        <v>300</v>
      </c>
      <c r="D352" s="8" t="s">
        <v>373</v>
      </c>
      <c r="E352" s="6">
        <v>380.995</v>
      </c>
      <c r="F352" s="6">
        <v>21.800999999999998</v>
      </c>
      <c r="G352" s="6">
        <v>356.35599999999999</v>
      </c>
      <c r="H352" s="10">
        <v>174.47352000000001</v>
      </c>
      <c r="I352" s="3">
        <f t="shared" si="16"/>
        <v>530.82952</v>
      </c>
      <c r="J352" s="3">
        <f t="shared" si="15"/>
        <v>0</v>
      </c>
      <c r="K352" s="3">
        <f t="shared" si="17"/>
        <v>530.82952</v>
      </c>
      <c r="L352" s="1" t="s">
        <v>28</v>
      </c>
      <c r="M352" s="1" t="s">
        <v>29</v>
      </c>
      <c r="N352" s="6"/>
      <c r="O352" s="6"/>
      <c r="P352" s="1" t="s">
        <v>30</v>
      </c>
      <c r="Q352" s="1" t="s">
        <v>34</v>
      </c>
      <c r="R352" s="6"/>
      <c r="S352" s="6"/>
      <c r="T352" s="1" t="s">
        <v>30</v>
      </c>
      <c r="U352" s="1" t="s">
        <v>32</v>
      </c>
      <c r="V352" s="6"/>
      <c r="W352" s="6"/>
      <c r="X352" s="6" t="s">
        <v>30</v>
      </c>
      <c r="Y352" s="6" t="s">
        <v>33</v>
      </c>
      <c r="Z352" s="6"/>
      <c r="AA352" s="6"/>
      <c r="AB352" s="1" t="s">
        <v>30</v>
      </c>
      <c r="AC352" s="1" t="s">
        <v>34</v>
      </c>
      <c r="AD352" s="6"/>
      <c r="AE352" s="6"/>
      <c r="AF352" s="1" t="s">
        <v>35</v>
      </c>
      <c r="AG352" s="1" t="s">
        <v>29</v>
      </c>
      <c r="AH352" s="6"/>
      <c r="AI352" s="6"/>
      <c r="AJ352" s="1" t="s">
        <v>36</v>
      </c>
      <c r="AK352" s="1" t="s">
        <v>37</v>
      </c>
      <c r="AL352" s="6"/>
      <c r="AM352" s="6"/>
      <c r="AN352" s="1" t="s">
        <v>38</v>
      </c>
      <c r="AO352" s="1" t="s">
        <v>39</v>
      </c>
      <c r="AP352" s="6"/>
      <c r="AQ352" s="6"/>
      <c r="AR352" s="1" t="s">
        <v>40</v>
      </c>
      <c r="AS352" s="1" t="s">
        <v>41</v>
      </c>
      <c r="AT352" s="6"/>
      <c r="AU352" s="6"/>
      <c r="AV352" s="6"/>
      <c r="AW352" s="6"/>
      <c r="AX352" s="6"/>
      <c r="AY352" s="6"/>
      <c r="AZ352" s="1" t="s">
        <v>42</v>
      </c>
      <c r="BA352" s="1" t="s">
        <v>39</v>
      </c>
      <c r="BB352" s="6"/>
      <c r="BC352" s="6"/>
      <c r="BD352" s="1" t="s">
        <v>42</v>
      </c>
      <c r="BE352" s="1" t="s">
        <v>33</v>
      </c>
      <c r="BF352" s="6"/>
      <c r="BG352" s="6"/>
      <c r="BH352" s="1" t="s">
        <v>42</v>
      </c>
      <c r="BI352" s="1" t="s">
        <v>39</v>
      </c>
      <c r="BJ352" s="6"/>
      <c r="BK352" s="11"/>
      <c r="BL352" s="1" t="s">
        <v>43</v>
      </c>
      <c r="BM352" s="1" t="s">
        <v>44</v>
      </c>
      <c r="BN352" s="6"/>
      <c r="BO352" s="6"/>
      <c r="BP352" s="1" t="s">
        <v>45</v>
      </c>
      <c r="BQ352" s="1" t="s">
        <v>44</v>
      </c>
      <c r="BR352" s="6"/>
      <c r="BS352" s="6"/>
      <c r="BT352" s="1" t="s">
        <v>46</v>
      </c>
      <c r="BU352" s="1" t="s">
        <v>47</v>
      </c>
      <c r="BV352" s="6"/>
      <c r="BW352" s="6"/>
      <c r="BX352" s="1" t="s">
        <v>46</v>
      </c>
      <c r="BY352" s="1" t="s">
        <v>41</v>
      </c>
      <c r="BZ352" s="6"/>
      <c r="CA352" s="6"/>
      <c r="CB352" s="1" t="s">
        <v>46</v>
      </c>
      <c r="CC352" s="1" t="s">
        <v>48</v>
      </c>
      <c r="CD352" s="6"/>
      <c r="CE352" s="6"/>
      <c r="CF352" s="1" t="s">
        <v>46</v>
      </c>
      <c r="CG352" s="1" t="s">
        <v>48</v>
      </c>
      <c r="CH352" s="6"/>
      <c r="CI352" s="6"/>
      <c r="CJ352" s="1" t="s">
        <v>46</v>
      </c>
      <c r="CK352" s="1" t="s">
        <v>39</v>
      </c>
      <c r="CL352" s="6"/>
      <c r="CM352" s="6"/>
      <c r="CN352" s="1" t="s">
        <v>49</v>
      </c>
      <c r="CO352" s="1" t="s">
        <v>39</v>
      </c>
      <c r="CP352" s="6"/>
      <c r="CQ352" s="6"/>
      <c r="CR352" s="1" t="s">
        <v>50</v>
      </c>
      <c r="CS352" s="1" t="s">
        <v>51</v>
      </c>
      <c r="CT352" s="6"/>
      <c r="CU352" s="6"/>
      <c r="CV352" s="1" t="s">
        <v>50</v>
      </c>
      <c r="CW352" s="1" t="s">
        <v>39</v>
      </c>
      <c r="CX352" s="6"/>
      <c r="CY352" s="6"/>
      <c r="CZ352" s="1" t="s">
        <v>50</v>
      </c>
      <c r="DA352" s="1" t="s">
        <v>39</v>
      </c>
      <c r="DB352" s="6"/>
      <c r="DC352" s="6"/>
      <c r="DD352" s="1" t="s">
        <v>59</v>
      </c>
      <c r="DE352" s="1" t="s">
        <v>60</v>
      </c>
      <c r="DF352" s="6"/>
      <c r="DG352" s="6"/>
      <c r="DH352" s="1" t="s">
        <v>52</v>
      </c>
      <c r="DI352" s="1" t="s">
        <v>53</v>
      </c>
      <c r="DJ352" s="6"/>
      <c r="DK352" s="6"/>
      <c r="DL352" s="1" t="s">
        <v>31</v>
      </c>
      <c r="DM352" s="11"/>
    </row>
    <row r="353" spans="1:118" s="12" customFormat="1" ht="15.75" customHeight="1" x14ac:dyDescent="0.25">
      <c r="A353" s="6">
        <v>352</v>
      </c>
      <c r="B353" s="6">
        <v>3</v>
      </c>
      <c r="C353" s="9" t="s">
        <v>301</v>
      </c>
      <c r="D353" s="8" t="s">
        <v>373</v>
      </c>
      <c r="E353" s="6">
        <v>662.33500000000004</v>
      </c>
      <c r="F353" s="6">
        <v>26.117999999999999</v>
      </c>
      <c r="G353" s="6">
        <v>621.69399999999996</v>
      </c>
      <c r="H353" s="10">
        <v>245.82839999999999</v>
      </c>
      <c r="I353" s="3">
        <f t="shared" si="16"/>
        <v>867.52239999999995</v>
      </c>
      <c r="J353" s="3">
        <f t="shared" si="15"/>
        <v>0</v>
      </c>
      <c r="K353" s="3">
        <f t="shared" si="17"/>
        <v>867.52239999999995</v>
      </c>
      <c r="L353" s="1" t="s">
        <v>28</v>
      </c>
      <c r="M353" s="1" t="s">
        <v>29</v>
      </c>
      <c r="N353" s="6"/>
      <c r="O353" s="6"/>
      <c r="P353" s="1" t="s">
        <v>30</v>
      </c>
      <c r="Q353" s="1" t="s">
        <v>34</v>
      </c>
      <c r="R353" s="6"/>
      <c r="S353" s="6"/>
      <c r="T353" s="1" t="s">
        <v>30</v>
      </c>
      <c r="U353" s="1" t="s">
        <v>32</v>
      </c>
      <c r="V353" s="6"/>
      <c r="W353" s="6"/>
      <c r="X353" s="6" t="s">
        <v>30</v>
      </c>
      <c r="Y353" s="6" t="s">
        <v>33</v>
      </c>
      <c r="Z353" s="6"/>
      <c r="AA353" s="6"/>
      <c r="AB353" s="1" t="s">
        <v>30</v>
      </c>
      <c r="AC353" s="1" t="s">
        <v>34</v>
      </c>
      <c r="AD353" s="6"/>
      <c r="AE353" s="6"/>
      <c r="AF353" s="1" t="s">
        <v>35</v>
      </c>
      <c r="AG353" s="1" t="s">
        <v>29</v>
      </c>
      <c r="AH353" s="6"/>
      <c r="AI353" s="6"/>
      <c r="AJ353" s="1" t="s">
        <v>36</v>
      </c>
      <c r="AK353" s="1" t="s">
        <v>37</v>
      </c>
      <c r="AL353" s="6"/>
      <c r="AM353" s="6"/>
      <c r="AN353" s="1" t="s">
        <v>38</v>
      </c>
      <c r="AO353" s="1" t="s">
        <v>39</v>
      </c>
      <c r="AP353" s="6"/>
      <c r="AQ353" s="6"/>
      <c r="AR353" s="1" t="s">
        <v>40</v>
      </c>
      <c r="AS353" s="1" t="s">
        <v>41</v>
      </c>
      <c r="AT353" s="6"/>
      <c r="AU353" s="6"/>
      <c r="AV353" s="6"/>
      <c r="AW353" s="6"/>
      <c r="AX353" s="6"/>
      <c r="AY353" s="6"/>
      <c r="AZ353" s="1" t="s">
        <v>42</v>
      </c>
      <c r="BA353" s="1" t="s">
        <v>39</v>
      </c>
      <c r="BB353" s="6"/>
      <c r="BC353" s="6"/>
      <c r="BD353" s="1" t="s">
        <v>42</v>
      </c>
      <c r="BE353" s="1" t="s">
        <v>33</v>
      </c>
      <c r="BF353" s="6"/>
      <c r="BG353" s="6"/>
      <c r="BH353" s="1" t="s">
        <v>42</v>
      </c>
      <c r="BI353" s="1" t="s">
        <v>39</v>
      </c>
      <c r="BJ353" s="6"/>
      <c r="BK353" s="11"/>
      <c r="BL353" s="1" t="s">
        <v>43</v>
      </c>
      <c r="BM353" s="1" t="s">
        <v>44</v>
      </c>
      <c r="BN353" s="6"/>
      <c r="BO353" s="6"/>
      <c r="BP353" s="1" t="s">
        <v>45</v>
      </c>
      <c r="BQ353" s="1" t="s">
        <v>44</v>
      </c>
      <c r="BR353" s="6"/>
      <c r="BS353" s="6"/>
      <c r="BT353" s="1" t="s">
        <v>46</v>
      </c>
      <c r="BU353" s="1" t="s">
        <v>47</v>
      </c>
      <c r="BV353" s="6"/>
      <c r="BW353" s="6"/>
      <c r="BX353" s="1" t="s">
        <v>46</v>
      </c>
      <c r="BY353" s="1" t="s">
        <v>41</v>
      </c>
      <c r="BZ353" s="6"/>
      <c r="CA353" s="6"/>
      <c r="CB353" s="1" t="s">
        <v>46</v>
      </c>
      <c r="CC353" s="1" t="s">
        <v>48</v>
      </c>
      <c r="CD353" s="6"/>
      <c r="CE353" s="6"/>
      <c r="CF353" s="1" t="s">
        <v>46</v>
      </c>
      <c r="CG353" s="1" t="s">
        <v>48</v>
      </c>
      <c r="CH353" s="6"/>
      <c r="CI353" s="6"/>
      <c r="CJ353" s="1" t="s">
        <v>46</v>
      </c>
      <c r="CK353" s="1" t="s">
        <v>39</v>
      </c>
      <c r="CL353" s="6"/>
      <c r="CM353" s="6"/>
      <c r="CN353" s="1" t="s">
        <v>49</v>
      </c>
      <c r="CO353" s="1" t="s">
        <v>39</v>
      </c>
      <c r="CP353" s="6"/>
      <c r="CQ353" s="6"/>
      <c r="CR353" s="1" t="s">
        <v>50</v>
      </c>
      <c r="CS353" s="1" t="s">
        <v>51</v>
      </c>
      <c r="CT353" s="6"/>
      <c r="CU353" s="6"/>
      <c r="CV353" s="1" t="s">
        <v>50</v>
      </c>
      <c r="CW353" s="1" t="s">
        <v>39</v>
      </c>
      <c r="CX353" s="6"/>
      <c r="CY353" s="6"/>
      <c r="CZ353" s="1" t="s">
        <v>50</v>
      </c>
      <c r="DA353" s="1" t="s">
        <v>39</v>
      </c>
      <c r="DB353" s="6"/>
      <c r="DC353" s="6"/>
      <c r="DD353" s="1" t="s">
        <v>59</v>
      </c>
      <c r="DE353" s="1" t="s">
        <v>60</v>
      </c>
      <c r="DF353" s="6"/>
      <c r="DG353" s="6"/>
      <c r="DH353" s="1" t="s">
        <v>52</v>
      </c>
      <c r="DI353" s="1" t="s">
        <v>53</v>
      </c>
      <c r="DJ353" s="6"/>
      <c r="DK353" s="6"/>
      <c r="DL353" s="1" t="s">
        <v>31</v>
      </c>
      <c r="DM353" s="11"/>
    </row>
    <row r="354" spans="1:118" s="42" customFormat="1" ht="15.75" customHeight="1" x14ac:dyDescent="0.25">
      <c r="A354" s="35">
        <v>353</v>
      </c>
      <c r="B354" s="35">
        <v>3</v>
      </c>
      <c r="C354" s="36" t="s">
        <v>302</v>
      </c>
      <c r="D354" s="37" t="s">
        <v>373</v>
      </c>
      <c r="E354" s="35">
        <v>1199.771</v>
      </c>
      <c r="F354" s="35">
        <v>68.94</v>
      </c>
      <c r="G354" s="35">
        <v>1078.114</v>
      </c>
      <c r="H354" s="38">
        <v>584.31780000000003</v>
      </c>
      <c r="I354" s="39">
        <f t="shared" si="16"/>
        <v>1662.4318000000001</v>
      </c>
      <c r="J354" s="39">
        <f t="shared" si="15"/>
        <v>0.92100000000000004</v>
      </c>
      <c r="K354" s="39">
        <f t="shared" si="17"/>
        <v>1661.5108</v>
      </c>
      <c r="L354" s="40" t="s">
        <v>28</v>
      </c>
      <c r="M354" s="40" t="s">
        <v>29</v>
      </c>
      <c r="N354" s="35"/>
      <c r="O354" s="35"/>
      <c r="P354" s="40" t="s">
        <v>30</v>
      </c>
      <c r="Q354" s="40" t="s">
        <v>34</v>
      </c>
      <c r="R354" s="35"/>
      <c r="S354" s="35"/>
      <c r="T354" s="40" t="s">
        <v>30</v>
      </c>
      <c r="U354" s="40" t="s">
        <v>32</v>
      </c>
      <c r="V354" s="35"/>
      <c r="W354" s="35"/>
      <c r="X354" s="35" t="s">
        <v>30</v>
      </c>
      <c r="Y354" s="35" t="s">
        <v>33</v>
      </c>
      <c r="Z354" s="35"/>
      <c r="AA354" s="35"/>
      <c r="AB354" s="40" t="s">
        <v>30</v>
      </c>
      <c r="AC354" s="40" t="s">
        <v>34</v>
      </c>
      <c r="AD354" s="35"/>
      <c r="AE354" s="35"/>
      <c r="AF354" s="40" t="s">
        <v>35</v>
      </c>
      <c r="AG354" s="40" t="s">
        <v>29</v>
      </c>
      <c r="AH354" s="35"/>
      <c r="AI354" s="35"/>
      <c r="AJ354" s="40" t="s">
        <v>36</v>
      </c>
      <c r="AK354" s="40" t="s">
        <v>37</v>
      </c>
      <c r="AL354" s="35"/>
      <c r="AM354" s="35"/>
      <c r="AN354" s="40" t="s">
        <v>38</v>
      </c>
      <c r="AO354" s="40" t="s">
        <v>39</v>
      </c>
      <c r="AP354" s="35"/>
      <c r="AQ354" s="35"/>
      <c r="AR354" s="40" t="s">
        <v>40</v>
      </c>
      <c r="AS354" s="40" t="s">
        <v>41</v>
      </c>
      <c r="AT354" s="35"/>
      <c r="AU354" s="35"/>
      <c r="AV354" s="35"/>
      <c r="AW354" s="35"/>
      <c r="AX354" s="35"/>
      <c r="AY354" s="35"/>
      <c r="AZ354" s="40" t="s">
        <v>42</v>
      </c>
      <c r="BA354" s="40" t="s">
        <v>39</v>
      </c>
      <c r="BB354" s="35"/>
      <c r="BC354" s="35"/>
      <c r="BD354" s="40" t="s">
        <v>42</v>
      </c>
      <c r="BE354" s="40" t="s">
        <v>33</v>
      </c>
      <c r="BF354" s="35"/>
      <c r="BG354" s="35"/>
      <c r="BH354" s="40" t="s">
        <v>42</v>
      </c>
      <c r="BI354" s="40" t="s">
        <v>39</v>
      </c>
      <c r="BJ354" s="35"/>
      <c r="BK354" s="41"/>
      <c r="BL354" s="40" t="s">
        <v>43</v>
      </c>
      <c r="BM354" s="40" t="s">
        <v>44</v>
      </c>
      <c r="BN354" s="35"/>
      <c r="BO354" s="35"/>
      <c r="BP354" s="40" t="s">
        <v>45</v>
      </c>
      <c r="BQ354" s="40" t="s">
        <v>44</v>
      </c>
      <c r="BR354" s="35"/>
      <c r="BS354" s="35"/>
      <c r="BT354" s="40" t="s">
        <v>46</v>
      </c>
      <c r="BU354" s="40" t="s">
        <v>47</v>
      </c>
      <c r="BV354" s="35"/>
      <c r="BW354" s="35"/>
      <c r="BX354" s="40" t="s">
        <v>46</v>
      </c>
      <c r="BY354" s="40" t="s">
        <v>41</v>
      </c>
      <c r="BZ354" s="35"/>
      <c r="CA354" s="35"/>
      <c r="CB354" s="40" t="s">
        <v>46</v>
      </c>
      <c r="CC354" s="40" t="s">
        <v>48</v>
      </c>
      <c r="CD354" s="35"/>
      <c r="CE354" s="35"/>
      <c r="CF354" s="40" t="s">
        <v>46</v>
      </c>
      <c r="CG354" s="40" t="s">
        <v>48</v>
      </c>
      <c r="CH354" s="35"/>
      <c r="CI354" s="35"/>
      <c r="CJ354" s="40" t="s">
        <v>46</v>
      </c>
      <c r="CK354" s="40" t="s">
        <v>39</v>
      </c>
      <c r="CL354" s="35"/>
      <c r="CM354" s="35"/>
      <c r="CN354" s="40" t="s">
        <v>49</v>
      </c>
      <c r="CO354" s="40" t="s">
        <v>39</v>
      </c>
      <c r="CP354" s="35"/>
      <c r="CQ354" s="35"/>
      <c r="CR354" s="40" t="s">
        <v>50</v>
      </c>
      <c r="CS354" s="40" t="s">
        <v>51</v>
      </c>
      <c r="CT354" s="35"/>
      <c r="CU354" s="35"/>
      <c r="CV354" s="40" t="s">
        <v>50</v>
      </c>
      <c r="CW354" s="40" t="s">
        <v>39</v>
      </c>
      <c r="CX354" s="35">
        <v>1</v>
      </c>
      <c r="CY354" s="35">
        <v>0.92100000000000004</v>
      </c>
      <c r="CZ354" s="40" t="s">
        <v>50</v>
      </c>
      <c r="DA354" s="40" t="s">
        <v>39</v>
      </c>
      <c r="DB354" s="35"/>
      <c r="DC354" s="35"/>
      <c r="DD354" s="40" t="s">
        <v>59</v>
      </c>
      <c r="DE354" s="40" t="s">
        <v>60</v>
      </c>
      <c r="DF354" s="35"/>
      <c r="DG354" s="35"/>
      <c r="DH354" s="40" t="s">
        <v>52</v>
      </c>
      <c r="DI354" s="40" t="s">
        <v>53</v>
      </c>
      <c r="DJ354" s="35"/>
      <c r="DK354" s="35"/>
      <c r="DL354" s="40" t="s">
        <v>31</v>
      </c>
      <c r="DM354" s="41"/>
    </row>
    <row r="355" spans="1:118" s="42" customFormat="1" ht="15.75" customHeight="1" x14ac:dyDescent="0.25">
      <c r="A355" s="35">
        <v>354</v>
      </c>
      <c r="B355" s="35">
        <v>3</v>
      </c>
      <c r="C355" s="36" t="s">
        <v>303</v>
      </c>
      <c r="D355" s="37" t="s">
        <v>373</v>
      </c>
      <c r="E355" s="35">
        <v>2603.1489999999999</v>
      </c>
      <c r="F355" s="35">
        <v>84.116</v>
      </c>
      <c r="G355" s="35">
        <v>2498.9</v>
      </c>
      <c r="H355" s="38">
        <v>750.52980000000002</v>
      </c>
      <c r="I355" s="39">
        <f t="shared" si="16"/>
        <v>3249.4297999999999</v>
      </c>
      <c r="J355" s="39">
        <f t="shared" si="15"/>
        <v>0.59099999999999997</v>
      </c>
      <c r="K355" s="39">
        <f t="shared" si="17"/>
        <v>3248.8388</v>
      </c>
      <c r="L355" s="40" t="s">
        <v>28</v>
      </c>
      <c r="M355" s="40" t="s">
        <v>29</v>
      </c>
      <c r="N355" s="35"/>
      <c r="O355" s="35"/>
      <c r="P355" s="40" t="s">
        <v>30</v>
      </c>
      <c r="Q355" s="40" t="s">
        <v>34</v>
      </c>
      <c r="R355" s="35"/>
      <c r="S355" s="35"/>
      <c r="T355" s="40" t="s">
        <v>30</v>
      </c>
      <c r="U355" s="40" t="s">
        <v>32</v>
      </c>
      <c r="V355" s="35"/>
      <c r="W355" s="35"/>
      <c r="X355" s="35" t="s">
        <v>30</v>
      </c>
      <c r="Y355" s="35" t="s">
        <v>33</v>
      </c>
      <c r="Z355" s="35"/>
      <c r="AA355" s="35"/>
      <c r="AB355" s="40" t="s">
        <v>30</v>
      </c>
      <c r="AC355" s="40" t="s">
        <v>34</v>
      </c>
      <c r="AD355" s="35"/>
      <c r="AE355" s="35"/>
      <c r="AF355" s="40" t="s">
        <v>35</v>
      </c>
      <c r="AG355" s="40" t="s">
        <v>29</v>
      </c>
      <c r="AH355" s="35"/>
      <c r="AI355" s="35"/>
      <c r="AJ355" s="40" t="s">
        <v>36</v>
      </c>
      <c r="AK355" s="40" t="s">
        <v>37</v>
      </c>
      <c r="AL355" s="35"/>
      <c r="AM355" s="35"/>
      <c r="AN355" s="40" t="s">
        <v>38</v>
      </c>
      <c r="AO355" s="40" t="s">
        <v>39</v>
      </c>
      <c r="AP355" s="35"/>
      <c r="AQ355" s="35"/>
      <c r="AR355" s="40" t="s">
        <v>40</v>
      </c>
      <c r="AS355" s="40" t="s">
        <v>41</v>
      </c>
      <c r="AT355" s="35"/>
      <c r="AU355" s="35"/>
      <c r="AV355" s="35"/>
      <c r="AW355" s="35"/>
      <c r="AX355" s="35"/>
      <c r="AY355" s="35"/>
      <c r="AZ355" s="40" t="s">
        <v>42</v>
      </c>
      <c r="BA355" s="40" t="s">
        <v>39</v>
      </c>
      <c r="BB355" s="35"/>
      <c r="BC355" s="35"/>
      <c r="BD355" s="40" t="s">
        <v>42</v>
      </c>
      <c r="BE355" s="40" t="s">
        <v>33</v>
      </c>
      <c r="BF355" s="35"/>
      <c r="BG355" s="35"/>
      <c r="BH355" s="40" t="s">
        <v>42</v>
      </c>
      <c r="BI355" s="40" t="s">
        <v>39</v>
      </c>
      <c r="BJ355" s="35"/>
      <c r="BK355" s="41"/>
      <c r="BL355" s="40" t="s">
        <v>43</v>
      </c>
      <c r="BM355" s="40" t="s">
        <v>44</v>
      </c>
      <c r="BN355" s="35"/>
      <c r="BO355" s="35"/>
      <c r="BP355" s="40" t="s">
        <v>45</v>
      </c>
      <c r="BQ355" s="40" t="s">
        <v>44</v>
      </c>
      <c r="BR355" s="35"/>
      <c r="BS355" s="35"/>
      <c r="BT355" s="40" t="s">
        <v>46</v>
      </c>
      <c r="BU355" s="40" t="s">
        <v>47</v>
      </c>
      <c r="BV355" s="35"/>
      <c r="BW355" s="35"/>
      <c r="BX355" s="40" t="s">
        <v>46</v>
      </c>
      <c r="BY355" s="40" t="s">
        <v>41</v>
      </c>
      <c r="BZ355" s="35"/>
      <c r="CA355" s="35"/>
      <c r="CB355" s="40" t="s">
        <v>46</v>
      </c>
      <c r="CC355" s="40" t="s">
        <v>48</v>
      </c>
      <c r="CD355" s="35"/>
      <c r="CE355" s="35"/>
      <c r="CF355" s="40" t="s">
        <v>46</v>
      </c>
      <c r="CG355" s="40" t="s">
        <v>48</v>
      </c>
      <c r="CH355" s="35"/>
      <c r="CI355" s="35"/>
      <c r="CJ355" s="40" t="s">
        <v>46</v>
      </c>
      <c r="CK355" s="40" t="s">
        <v>39</v>
      </c>
      <c r="CL355" s="35"/>
      <c r="CM355" s="35"/>
      <c r="CN355" s="40" t="s">
        <v>49</v>
      </c>
      <c r="CO355" s="40" t="s">
        <v>39</v>
      </c>
      <c r="CP355" s="35"/>
      <c r="CQ355" s="35"/>
      <c r="CR355" s="40" t="s">
        <v>50</v>
      </c>
      <c r="CS355" s="40" t="s">
        <v>51</v>
      </c>
      <c r="CT355" s="35"/>
      <c r="CU355" s="35"/>
      <c r="CV355" s="40" t="s">
        <v>50</v>
      </c>
      <c r="CW355" s="40" t="s">
        <v>39</v>
      </c>
      <c r="CX355" s="35"/>
      <c r="CY355" s="35"/>
      <c r="CZ355" s="40" t="s">
        <v>50</v>
      </c>
      <c r="DA355" s="40" t="s">
        <v>39</v>
      </c>
      <c r="DB355" s="35"/>
      <c r="DC355" s="35"/>
      <c r="DD355" s="40" t="s">
        <v>59</v>
      </c>
      <c r="DE355" s="40" t="s">
        <v>60</v>
      </c>
      <c r="DF355" s="35"/>
      <c r="DG355" s="35"/>
      <c r="DH355" s="40" t="s">
        <v>52</v>
      </c>
      <c r="DI355" s="40" t="s">
        <v>53</v>
      </c>
      <c r="DJ355" s="35"/>
      <c r="DK355" s="35"/>
      <c r="DL355" s="40" t="s">
        <v>31</v>
      </c>
      <c r="DM355" s="41">
        <v>0.59099999999999997</v>
      </c>
      <c r="DN355" s="42" t="s">
        <v>518</v>
      </c>
    </row>
    <row r="356" spans="1:118" s="12" customFormat="1" ht="15.75" customHeight="1" x14ac:dyDescent="0.25">
      <c r="A356" s="6">
        <v>355</v>
      </c>
      <c r="B356" s="6">
        <v>3</v>
      </c>
      <c r="C356" s="9" t="s">
        <v>304</v>
      </c>
      <c r="D356" s="8" t="s">
        <v>373</v>
      </c>
      <c r="E356" s="6">
        <v>273.92500000000001</v>
      </c>
      <c r="F356" s="6">
        <v>149.202</v>
      </c>
      <c r="G356" s="6">
        <v>124.723</v>
      </c>
      <c r="H356" s="10">
        <v>111.14952</v>
      </c>
      <c r="I356" s="3">
        <f t="shared" si="16"/>
        <v>235.87252000000001</v>
      </c>
      <c r="J356" s="3">
        <f t="shared" si="15"/>
        <v>0</v>
      </c>
      <c r="K356" s="3">
        <f t="shared" si="17"/>
        <v>235.87252000000001</v>
      </c>
      <c r="L356" s="1" t="s">
        <v>28</v>
      </c>
      <c r="M356" s="1" t="s">
        <v>29</v>
      </c>
      <c r="N356" s="6"/>
      <c r="O356" s="6"/>
      <c r="P356" s="1" t="s">
        <v>30</v>
      </c>
      <c r="Q356" s="1" t="s">
        <v>34</v>
      </c>
      <c r="R356" s="6"/>
      <c r="S356" s="6"/>
      <c r="T356" s="1" t="s">
        <v>30</v>
      </c>
      <c r="U356" s="1" t="s">
        <v>32</v>
      </c>
      <c r="V356" s="6"/>
      <c r="W356" s="6"/>
      <c r="X356" s="6" t="s">
        <v>30</v>
      </c>
      <c r="Y356" s="6" t="s">
        <v>33</v>
      </c>
      <c r="Z356" s="6"/>
      <c r="AA356" s="6"/>
      <c r="AB356" s="1" t="s">
        <v>30</v>
      </c>
      <c r="AC356" s="1" t="s">
        <v>34</v>
      </c>
      <c r="AD356" s="6"/>
      <c r="AE356" s="6"/>
      <c r="AF356" s="1" t="s">
        <v>35</v>
      </c>
      <c r="AG356" s="1" t="s">
        <v>29</v>
      </c>
      <c r="AH356" s="6"/>
      <c r="AI356" s="6"/>
      <c r="AJ356" s="1" t="s">
        <v>36</v>
      </c>
      <c r="AK356" s="1" t="s">
        <v>37</v>
      </c>
      <c r="AL356" s="6"/>
      <c r="AM356" s="6"/>
      <c r="AN356" s="1" t="s">
        <v>38</v>
      </c>
      <c r="AO356" s="1" t="s">
        <v>39</v>
      </c>
      <c r="AP356" s="6"/>
      <c r="AQ356" s="6"/>
      <c r="AR356" s="1" t="s">
        <v>40</v>
      </c>
      <c r="AS356" s="1" t="s">
        <v>41</v>
      </c>
      <c r="AT356" s="6"/>
      <c r="AU356" s="6"/>
      <c r="AV356" s="6"/>
      <c r="AW356" s="6"/>
      <c r="AX356" s="6"/>
      <c r="AY356" s="6"/>
      <c r="AZ356" s="1" t="s">
        <v>42</v>
      </c>
      <c r="BA356" s="1" t="s">
        <v>39</v>
      </c>
      <c r="BB356" s="6"/>
      <c r="BC356" s="6"/>
      <c r="BD356" s="1" t="s">
        <v>42</v>
      </c>
      <c r="BE356" s="1" t="s">
        <v>33</v>
      </c>
      <c r="BF356" s="6"/>
      <c r="BG356" s="6"/>
      <c r="BH356" s="1" t="s">
        <v>42</v>
      </c>
      <c r="BI356" s="1" t="s">
        <v>39</v>
      </c>
      <c r="BJ356" s="6"/>
      <c r="BK356" s="11"/>
      <c r="BL356" s="1" t="s">
        <v>43</v>
      </c>
      <c r="BM356" s="1" t="s">
        <v>44</v>
      </c>
      <c r="BN356" s="6"/>
      <c r="BO356" s="6"/>
      <c r="BP356" s="1" t="s">
        <v>45</v>
      </c>
      <c r="BQ356" s="1" t="s">
        <v>44</v>
      </c>
      <c r="BR356" s="6"/>
      <c r="BS356" s="6"/>
      <c r="BT356" s="1" t="s">
        <v>46</v>
      </c>
      <c r="BU356" s="1" t="s">
        <v>47</v>
      </c>
      <c r="BV356" s="6"/>
      <c r="BW356" s="6"/>
      <c r="BX356" s="1" t="s">
        <v>46</v>
      </c>
      <c r="BY356" s="1" t="s">
        <v>41</v>
      </c>
      <c r="BZ356" s="6"/>
      <c r="CA356" s="6"/>
      <c r="CB356" s="1" t="s">
        <v>46</v>
      </c>
      <c r="CC356" s="1" t="s">
        <v>48</v>
      </c>
      <c r="CD356" s="6"/>
      <c r="CE356" s="6"/>
      <c r="CF356" s="1" t="s">
        <v>46</v>
      </c>
      <c r="CG356" s="1" t="s">
        <v>48</v>
      </c>
      <c r="CH356" s="6"/>
      <c r="CI356" s="6"/>
      <c r="CJ356" s="1" t="s">
        <v>46</v>
      </c>
      <c r="CK356" s="1" t="s">
        <v>39</v>
      </c>
      <c r="CL356" s="6"/>
      <c r="CM356" s="6"/>
      <c r="CN356" s="1" t="s">
        <v>49</v>
      </c>
      <c r="CO356" s="1" t="s">
        <v>39</v>
      </c>
      <c r="CP356" s="6"/>
      <c r="CQ356" s="6"/>
      <c r="CR356" s="1" t="s">
        <v>50</v>
      </c>
      <c r="CS356" s="1" t="s">
        <v>51</v>
      </c>
      <c r="CT356" s="6"/>
      <c r="CU356" s="6"/>
      <c r="CV356" s="1" t="s">
        <v>50</v>
      </c>
      <c r="CW356" s="1" t="s">
        <v>39</v>
      </c>
      <c r="CX356" s="6"/>
      <c r="CY356" s="6"/>
      <c r="CZ356" s="1" t="s">
        <v>50</v>
      </c>
      <c r="DA356" s="1" t="s">
        <v>39</v>
      </c>
      <c r="DB356" s="6"/>
      <c r="DC356" s="6"/>
      <c r="DD356" s="1" t="s">
        <v>59</v>
      </c>
      <c r="DE356" s="1" t="s">
        <v>60</v>
      </c>
      <c r="DF356" s="6"/>
      <c r="DG356" s="6"/>
      <c r="DH356" s="1" t="s">
        <v>52</v>
      </c>
      <c r="DI356" s="1" t="s">
        <v>53</v>
      </c>
      <c r="DJ356" s="6"/>
      <c r="DK356" s="6"/>
      <c r="DL356" s="1" t="s">
        <v>31</v>
      </c>
      <c r="DM356" s="11"/>
    </row>
    <row r="357" spans="1:118" s="12" customFormat="1" ht="15.75" customHeight="1" x14ac:dyDescent="0.25">
      <c r="A357" s="6">
        <v>356</v>
      </c>
      <c r="B357" s="6">
        <v>3</v>
      </c>
      <c r="C357" s="9" t="s">
        <v>305</v>
      </c>
      <c r="D357" s="8" t="s">
        <v>373</v>
      </c>
      <c r="E357" s="6">
        <v>24.158000000000001</v>
      </c>
      <c r="F357" s="6">
        <v>45.877000000000002</v>
      </c>
      <c r="G357" s="6">
        <v>-43.42</v>
      </c>
      <c r="H357" s="10">
        <v>105.75888</v>
      </c>
      <c r="I357" s="3">
        <f t="shared" si="16"/>
        <v>62.338880000000003</v>
      </c>
      <c r="J357" s="3">
        <f t="shared" si="15"/>
        <v>0</v>
      </c>
      <c r="K357" s="3">
        <f t="shared" si="17"/>
        <v>62.338880000000003</v>
      </c>
      <c r="L357" s="1" t="s">
        <v>28</v>
      </c>
      <c r="M357" s="1" t="s">
        <v>29</v>
      </c>
      <c r="N357" s="6"/>
      <c r="O357" s="6"/>
      <c r="P357" s="1" t="s">
        <v>30</v>
      </c>
      <c r="Q357" s="1" t="s">
        <v>34</v>
      </c>
      <c r="R357" s="6"/>
      <c r="S357" s="6"/>
      <c r="T357" s="1" t="s">
        <v>30</v>
      </c>
      <c r="U357" s="1" t="s">
        <v>32</v>
      </c>
      <c r="V357" s="6"/>
      <c r="W357" s="6"/>
      <c r="X357" s="6" t="s">
        <v>30</v>
      </c>
      <c r="Y357" s="6" t="s">
        <v>33</v>
      </c>
      <c r="Z357" s="6"/>
      <c r="AA357" s="6"/>
      <c r="AB357" s="1" t="s">
        <v>30</v>
      </c>
      <c r="AC357" s="1" t="s">
        <v>34</v>
      </c>
      <c r="AD357" s="6"/>
      <c r="AE357" s="6"/>
      <c r="AF357" s="1" t="s">
        <v>35</v>
      </c>
      <c r="AG357" s="1" t="s">
        <v>29</v>
      </c>
      <c r="AH357" s="6"/>
      <c r="AI357" s="6"/>
      <c r="AJ357" s="1" t="s">
        <v>36</v>
      </c>
      <c r="AK357" s="1" t="s">
        <v>37</v>
      </c>
      <c r="AL357" s="6"/>
      <c r="AM357" s="6"/>
      <c r="AN357" s="1" t="s">
        <v>38</v>
      </c>
      <c r="AO357" s="1" t="s">
        <v>39</v>
      </c>
      <c r="AP357" s="6"/>
      <c r="AQ357" s="6"/>
      <c r="AR357" s="1" t="s">
        <v>40</v>
      </c>
      <c r="AS357" s="1" t="s">
        <v>41</v>
      </c>
      <c r="AT357" s="6"/>
      <c r="AU357" s="6"/>
      <c r="AV357" s="6"/>
      <c r="AW357" s="6"/>
      <c r="AX357" s="6"/>
      <c r="AY357" s="6"/>
      <c r="AZ357" s="1" t="s">
        <v>42</v>
      </c>
      <c r="BA357" s="1" t="s">
        <v>39</v>
      </c>
      <c r="BB357" s="6"/>
      <c r="BC357" s="6"/>
      <c r="BD357" s="1" t="s">
        <v>42</v>
      </c>
      <c r="BE357" s="1" t="s">
        <v>33</v>
      </c>
      <c r="BF357" s="6"/>
      <c r="BG357" s="6"/>
      <c r="BH357" s="1" t="s">
        <v>42</v>
      </c>
      <c r="BI357" s="1" t="s">
        <v>39</v>
      </c>
      <c r="BJ357" s="6"/>
      <c r="BK357" s="11"/>
      <c r="BL357" s="1" t="s">
        <v>43</v>
      </c>
      <c r="BM357" s="1" t="s">
        <v>44</v>
      </c>
      <c r="BN357" s="6"/>
      <c r="BO357" s="6"/>
      <c r="BP357" s="1" t="s">
        <v>45</v>
      </c>
      <c r="BQ357" s="1" t="s">
        <v>44</v>
      </c>
      <c r="BR357" s="6"/>
      <c r="BS357" s="6"/>
      <c r="BT357" s="1" t="s">
        <v>46</v>
      </c>
      <c r="BU357" s="1" t="s">
        <v>47</v>
      </c>
      <c r="BV357" s="6"/>
      <c r="BW357" s="6"/>
      <c r="BX357" s="1" t="s">
        <v>46</v>
      </c>
      <c r="BY357" s="1" t="s">
        <v>41</v>
      </c>
      <c r="BZ357" s="6"/>
      <c r="CA357" s="6"/>
      <c r="CB357" s="1" t="s">
        <v>46</v>
      </c>
      <c r="CC357" s="1" t="s">
        <v>48</v>
      </c>
      <c r="CD357" s="6"/>
      <c r="CE357" s="6"/>
      <c r="CF357" s="1" t="s">
        <v>46</v>
      </c>
      <c r="CG357" s="1" t="s">
        <v>48</v>
      </c>
      <c r="CH357" s="6"/>
      <c r="CI357" s="6"/>
      <c r="CJ357" s="1" t="s">
        <v>46</v>
      </c>
      <c r="CK357" s="1" t="s">
        <v>39</v>
      </c>
      <c r="CL357" s="6"/>
      <c r="CM357" s="6"/>
      <c r="CN357" s="1" t="s">
        <v>49</v>
      </c>
      <c r="CO357" s="1" t="s">
        <v>39</v>
      </c>
      <c r="CP357" s="6"/>
      <c r="CQ357" s="6"/>
      <c r="CR357" s="1" t="s">
        <v>50</v>
      </c>
      <c r="CS357" s="1" t="s">
        <v>51</v>
      </c>
      <c r="CT357" s="6"/>
      <c r="CU357" s="6"/>
      <c r="CV357" s="1" t="s">
        <v>50</v>
      </c>
      <c r="CW357" s="1" t="s">
        <v>39</v>
      </c>
      <c r="CX357" s="6"/>
      <c r="CY357" s="6"/>
      <c r="CZ357" s="1" t="s">
        <v>50</v>
      </c>
      <c r="DA357" s="1" t="s">
        <v>39</v>
      </c>
      <c r="DB357" s="6"/>
      <c r="DC357" s="6"/>
      <c r="DD357" s="1" t="s">
        <v>59</v>
      </c>
      <c r="DE357" s="1" t="s">
        <v>60</v>
      </c>
      <c r="DF357" s="6"/>
      <c r="DG357" s="6"/>
      <c r="DH357" s="1" t="s">
        <v>52</v>
      </c>
      <c r="DI357" s="1" t="s">
        <v>53</v>
      </c>
      <c r="DJ357" s="6"/>
      <c r="DK357" s="6"/>
      <c r="DL357" s="1" t="s">
        <v>31</v>
      </c>
      <c r="DM357" s="11"/>
    </row>
    <row r="358" spans="1:118" s="12" customFormat="1" ht="15.75" customHeight="1" x14ac:dyDescent="0.25">
      <c r="A358" s="6">
        <v>357</v>
      </c>
      <c r="B358" s="6">
        <v>3</v>
      </c>
      <c r="C358" s="9" t="s">
        <v>306</v>
      </c>
      <c r="D358" s="8" t="s">
        <v>373</v>
      </c>
      <c r="E358" s="6">
        <v>400.274</v>
      </c>
      <c r="F358" s="6">
        <v>99.406999999999996</v>
      </c>
      <c r="G358" s="6">
        <v>291.55200000000002</v>
      </c>
      <c r="H358" s="10">
        <v>169.25615999999999</v>
      </c>
      <c r="I358" s="3">
        <f t="shared" si="16"/>
        <v>460.80816000000004</v>
      </c>
      <c r="J358" s="3">
        <f t="shared" si="15"/>
        <v>0</v>
      </c>
      <c r="K358" s="3">
        <f t="shared" si="17"/>
        <v>460.80816000000004</v>
      </c>
      <c r="L358" s="1" t="s">
        <v>28</v>
      </c>
      <c r="M358" s="1" t="s">
        <v>29</v>
      </c>
      <c r="N358" s="6"/>
      <c r="O358" s="6"/>
      <c r="P358" s="1" t="s">
        <v>30</v>
      </c>
      <c r="Q358" s="1" t="s">
        <v>34</v>
      </c>
      <c r="R358" s="6"/>
      <c r="S358" s="6"/>
      <c r="T358" s="1" t="s">
        <v>30</v>
      </c>
      <c r="U358" s="1" t="s">
        <v>32</v>
      </c>
      <c r="V358" s="6"/>
      <c r="W358" s="6"/>
      <c r="X358" s="6" t="s">
        <v>30</v>
      </c>
      <c r="Y358" s="6" t="s">
        <v>33</v>
      </c>
      <c r="Z358" s="6"/>
      <c r="AA358" s="6"/>
      <c r="AB358" s="1" t="s">
        <v>30</v>
      </c>
      <c r="AC358" s="1" t="s">
        <v>34</v>
      </c>
      <c r="AD358" s="6"/>
      <c r="AE358" s="6"/>
      <c r="AF358" s="1" t="s">
        <v>35</v>
      </c>
      <c r="AG358" s="1" t="s">
        <v>29</v>
      </c>
      <c r="AH358" s="6"/>
      <c r="AI358" s="6"/>
      <c r="AJ358" s="1" t="s">
        <v>36</v>
      </c>
      <c r="AK358" s="1" t="s">
        <v>37</v>
      </c>
      <c r="AL358" s="6"/>
      <c r="AM358" s="6"/>
      <c r="AN358" s="1" t="s">
        <v>38</v>
      </c>
      <c r="AO358" s="1" t="s">
        <v>39</v>
      </c>
      <c r="AP358" s="6"/>
      <c r="AQ358" s="6"/>
      <c r="AR358" s="1" t="s">
        <v>40</v>
      </c>
      <c r="AS358" s="1" t="s">
        <v>41</v>
      </c>
      <c r="AT358" s="6"/>
      <c r="AU358" s="6"/>
      <c r="AV358" s="6"/>
      <c r="AW358" s="6"/>
      <c r="AX358" s="6"/>
      <c r="AY358" s="6"/>
      <c r="AZ358" s="1" t="s">
        <v>42</v>
      </c>
      <c r="BA358" s="1" t="s">
        <v>39</v>
      </c>
      <c r="BB358" s="6"/>
      <c r="BC358" s="6"/>
      <c r="BD358" s="1" t="s">
        <v>42</v>
      </c>
      <c r="BE358" s="1" t="s">
        <v>33</v>
      </c>
      <c r="BF358" s="6"/>
      <c r="BG358" s="6"/>
      <c r="BH358" s="1" t="s">
        <v>42</v>
      </c>
      <c r="BI358" s="1" t="s">
        <v>39</v>
      </c>
      <c r="BJ358" s="6"/>
      <c r="BK358" s="11"/>
      <c r="BL358" s="1" t="s">
        <v>43</v>
      </c>
      <c r="BM358" s="1" t="s">
        <v>44</v>
      </c>
      <c r="BN358" s="6"/>
      <c r="BO358" s="6"/>
      <c r="BP358" s="1" t="s">
        <v>45</v>
      </c>
      <c r="BQ358" s="1" t="s">
        <v>44</v>
      </c>
      <c r="BR358" s="6"/>
      <c r="BS358" s="6"/>
      <c r="BT358" s="1" t="s">
        <v>46</v>
      </c>
      <c r="BU358" s="1" t="s">
        <v>47</v>
      </c>
      <c r="BV358" s="6"/>
      <c r="BW358" s="6"/>
      <c r="BX358" s="1" t="s">
        <v>46</v>
      </c>
      <c r="BY358" s="1" t="s">
        <v>41</v>
      </c>
      <c r="BZ358" s="6"/>
      <c r="CA358" s="6"/>
      <c r="CB358" s="1" t="s">
        <v>46</v>
      </c>
      <c r="CC358" s="1" t="s">
        <v>48</v>
      </c>
      <c r="CD358" s="6"/>
      <c r="CE358" s="6"/>
      <c r="CF358" s="1" t="s">
        <v>46</v>
      </c>
      <c r="CG358" s="1" t="s">
        <v>48</v>
      </c>
      <c r="CH358" s="6"/>
      <c r="CI358" s="6"/>
      <c r="CJ358" s="1" t="s">
        <v>46</v>
      </c>
      <c r="CK358" s="1" t="s">
        <v>39</v>
      </c>
      <c r="CL358" s="6"/>
      <c r="CM358" s="6"/>
      <c r="CN358" s="1" t="s">
        <v>49</v>
      </c>
      <c r="CO358" s="1" t="s">
        <v>39</v>
      </c>
      <c r="CP358" s="6"/>
      <c r="CQ358" s="6"/>
      <c r="CR358" s="1" t="s">
        <v>50</v>
      </c>
      <c r="CS358" s="1" t="s">
        <v>51</v>
      </c>
      <c r="CT358" s="6"/>
      <c r="CU358" s="6"/>
      <c r="CV358" s="1" t="s">
        <v>50</v>
      </c>
      <c r="CW358" s="1" t="s">
        <v>39</v>
      </c>
      <c r="CX358" s="6"/>
      <c r="CY358" s="6"/>
      <c r="CZ358" s="1" t="s">
        <v>50</v>
      </c>
      <c r="DA358" s="1" t="s">
        <v>39</v>
      </c>
      <c r="DB358" s="6"/>
      <c r="DC358" s="6"/>
      <c r="DD358" s="1" t="s">
        <v>59</v>
      </c>
      <c r="DE358" s="1" t="s">
        <v>60</v>
      </c>
      <c r="DF358" s="6"/>
      <c r="DG358" s="6"/>
      <c r="DH358" s="1" t="s">
        <v>52</v>
      </c>
      <c r="DI358" s="1" t="s">
        <v>53</v>
      </c>
      <c r="DJ358" s="6"/>
      <c r="DK358" s="6"/>
      <c r="DL358" s="1" t="s">
        <v>31</v>
      </c>
      <c r="DM358" s="11"/>
    </row>
    <row r="359" spans="1:118" s="12" customFormat="1" ht="15.75" customHeight="1" x14ac:dyDescent="0.25">
      <c r="A359" s="6">
        <v>358</v>
      </c>
      <c r="B359" s="6">
        <v>3</v>
      </c>
      <c r="C359" s="9" t="s">
        <v>487</v>
      </c>
      <c r="D359" s="8" t="s">
        <v>373</v>
      </c>
      <c r="E359" s="6">
        <v>226.25399999999999</v>
      </c>
      <c r="F359" s="6">
        <v>19.428999999999998</v>
      </c>
      <c r="G359" s="6">
        <v>-205.13300000000001</v>
      </c>
      <c r="H359" s="10">
        <v>97.846320000000006</v>
      </c>
      <c r="I359" s="3">
        <f t="shared" si="16"/>
        <v>-107.28668</v>
      </c>
      <c r="J359" s="3">
        <f t="shared" si="15"/>
        <v>0</v>
      </c>
      <c r="K359" s="3">
        <f t="shared" si="17"/>
        <v>-107.28668</v>
      </c>
      <c r="L359" s="1" t="s">
        <v>28</v>
      </c>
      <c r="M359" s="1" t="s">
        <v>29</v>
      </c>
      <c r="N359" s="6"/>
      <c r="O359" s="6"/>
      <c r="P359" s="1" t="s">
        <v>30</v>
      </c>
      <c r="Q359" s="1" t="s">
        <v>34</v>
      </c>
      <c r="R359" s="6"/>
      <c r="S359" s="6"/>
      <c r="T359" s="1" t="s">
        <v>30</v>
      </c>
      <c r="U359" s="1" t="s">
        <v>32</v>
      </c>
      <c r="V359" s="6"/>
      <c r="W359" s="6"/>
      <c r="X359" s="6" t="s">
        <v>30</v>
      </c>
      <c r="Y359" s="6" t="s">
        <v>33</v>
      </c>
      <c r="Z359" s="6"/>
      <c r="AA359" s="6"/>
      <c r="AB359" s="1" t="s">
        <v>30</v>
      </c>
      <c r="AC359" s="1" t="s">
        <v>34</v>
      </c>
      <c r="AD359" s="6"/>
      <c r="AE359" s="6"/>
      <c r="AF359" s="1" t="s">
        <v>35</v>
      </c>
      <c r="AG359" s="1" t="s">
        <v>29</v>
      </c>
      <c r="AH359" s="6"/>
      <c r="AI359" s="6"/>
      <c r="AJ359" s="1" t="s">
        <v>36</v>
      </c>
      <c r="AK359" s="1" t="s">
        <v>37</v>
      </c>
      <c r="AL359" s="6"/>
      <c r="AM359" s="6"/>
      <c r="AN359" s="1" t="s">
        <v>38</v>
      </c>
      <c r="AO359" s="1" t="s">
        <v>39</v>
      </c>
      <c r="AP359" s="6"/>
      <c r="AQ359" s="6"/>
      <c r="AR359" s="1" t="s">
        <v>40</v>
      </c>
      <c r="AS359" s="1" t="s">
        <v>41</v>
      </c>
      <c r="AT359" s="6"/>
      <c r="AU359" s="6"/>
      <c r="AV359" s="6"/>
      <c r="AW359" s="6"/>
      <c r="AX359" s="6"/>
      <c r="AY359" s="6"/>
      <c r="AZ359" s="1" t="s">
        <v>42</v>
      </c>
      <c r="BA359" s="1" t="s">
        <v>39</v>
      </c>
      <c r="BB359" s="6"/>
      <c r="BC359" s="6"/>
      <c r="BD359" s="1" t="s">
        <v>42</v>
      </c>
      <c r="BE359" s="1" t="s">
        <v>33</v>
      </c>
      <c r="BF359" s="6"/>
      <c r="BG359" s="6"/>
      <c r="BH359" s="1" t="s">
        <v>42</v>
      </c>
      <c r="BI359" s="1" t="s">
        <v>39</v>
      </c>
      <c r="BJ359" s="6"/>
      <c r="BK359" s="11"/>
      <c r="BL359" s="1" t="s">
        <v>43</v>
      </c>
      <c r="BM359" s="1" t="s">
        <v>44</v>
      </c>
      <c r="BN359" s="6"/>
      <c r="BO359" s="6"/>
      <c r="BP359" s="1" t="s">
        <v>45</v>
      </c>
      <c r="BQ359" s="1" t="s">
        <v>44</v>
      </c>
      <c r="BR359" s="6"/>
      <c r="BS359" s="6"/>
      <c r="BT359" s="1" t="s">
        <v>46</v>
      </c>
      <c r="BU359" s="1" t="s">
        <v>47</v>
      </c>
      <c r="BV359" s="6"/>
      <c r="BW359" s="6"/>
      <c r="BX359" s="1" t="s">
        <v>46</v>
      </c>
      <c r="BY359" s="1" t="s">
        <v>41</v>
      </c>
      <c r="BZ359" s="6"/>
      <c r="CA359" s="6"/>
      <c r="CB359" s="1" t="s">
        <v>46</v>
      </c>
      <c r="CC359" s="1" t="s">
        <v>48</v>
      </c>
      <c r="CD359" s="6"/>
      <c r="CE359" s="6"/>
      <c r="CF359" s="1" t="s">
        <v>46</v>
      </c>
      <c r="CG359" s="1" t="s">
        <v>48</v>
      </c>
      <c r="CH359" s="6"/>
      <c r="CI359" s="6"/>
      <c r="CJ359" s="1" t="s">
        <v>46</v>
      </c>
      <c r="CK359" s="1" t="s">
        <v>39</v>
      </c>
      <c r="CL359" s="6"/>
      <c r="CM359" s="6"/>
      <c r="CN359" s="1" t="s">
        <v>49</v>
      </c>
      <c r="CO359" s="1" t="s">
        <v>39</v>
      </c>
      <c r="CP359" s="6"/>
      <c r="CQ359" s="6"/>
      <c r="CR359" s="1" t="s">
        <v>50</v>
      </c>
      <c r="CS359" s="1" t="s">
        <v>51</v>
      </c>
      <c r="CT359" s="6"/>
      <c r="CU359" s="6"/>
      <c r="CV359" s="1" t="s">
        <v>50</v>
      </c>
      <c r="CW359" s="1" t="s">
        <v>39</v>
      </c>
      <c r="CX359" s="6"/>
      <c r="CY359" s="6"/>
      <c r="CZ359" s="1" t="s">
        <v>50</v>
      </c>
      <c r="DA359" s="1" t="s">
        <v>39</v>
      </c>
      <c r="DB359" s="6"/>
      <c r="DC359" s="6"/>
      <c r="DD359" s="1" t="s">
        <v>59</v>
      </c>
      <c r="DE359" s="1" t="s">
        <v>60</v>
      </c>
      <c r="DF359" s="6"/>
      <c r="DG359" s="6"/>
      <c r="DH359" s="1" t="s">
        <v>52</v>
      </c>
      <c r="DI359" s="1" t="s">
        <v>53</v>
      </c>
      <c r="DJ359" s="6"/>
      <c r="DK359" s="6"/>
      <c r="DL359" s="1" t="s">
        <v>31</v>
      </c>
      <c r="DM359" s="11"/>
    </row>
    <row r="360" spans="1:118" s="12" customFormat="1" ht="15.75" customHeight="1" x14ac:dyDescent="0.25">
      <c r="A360" s="6">
        <v>359</v>
      </c>
      <c r="B360" s="6">
        <v>3</v>
      </c>
      <c r="C360" s="9" t="s">
        <v>488</v>
      </c>
      <c r="D360" s="8" t="s">
        <v>373</v>
      </c>
      <c r="E360" s="6">
        <v>209.82400000000001</v>
      </c>
      <c r="F360" s="6">
        <v>0.39400000000000002</v>
      </c>
      <c r="G360" s="6">
        <v>-209.43</v>
      </c>
      <c r="H360" s="10">
        <v>82.818359999999998</v>
      </c>
      <c r="I360" s="3">
        <f t="shared" si="16"/>
        <v>-126.61164000000001</v>
      </c>
      <c r="J360" s="3">
        <f t="shared" si="15"/>
        <v>0</v>
      </c>
      <c r="K360" s="3">
        <f t="shared" si="17"/>
        <v>-126.61164000000001</v>
      </c>
      <c r="L360" s="1" t="s">
        <v>28</v>
      </c>
      <c r="M360" s="1" t="s">
        <v>29</v>
      </c>
      <c r="N360" s="6"/>
      <c r="O360" s="6"/>
      <c r="P360" s="1" t="s">
        <v>30</v>
      </c>
      <c r="Q360" s="1" t="s">
        <v>34</v>
      </c>
      <c r="R360" s="6"/>
      <c r="S360" s="6"/>
      <c r="T360" s="1" t="s">
        <v>30</v>
      </c>
      <c r="U360" s="1" t="s">
        <v>32</v>
      </c>
      <c r="V360" s="6"/>
      <c r="W360" s="6"/>
      <c r="X360" s="6" t="s">
        <v>30</v>
      </c>
      <c r="Y360" s="6" t="s">
        <v>33</v>
      </c>
      <c r="Z360" s="6"/>
      <c r="AA360" s="6"/>
      <c r="AB360" s="1" t="s">
        <v>30</v>
      </c>
      <c r="AC360" s="1" t="s">
        <v>34</v>
      </c>
      <c r="AD360" s="6"/>
      <c r="AE360" s="6"/>
      <c r="AF360" s="1" t="s">
        <v>35</v>
      </c>
      <c r="AG360" s="1" t="s">
        <v>29</v>
      </c>
      <c r="AH360" s="6"/>
      <c r="AI360" s="6"/>
      <c r="AJ360" s="1" t="s">
        <v>36</v>
      </c>
      <c r="AK360" s="1" t="s">
        <v>37</v>
      </c>
      <c r="AL360" s="6"/>
      <c r="AM360" s="6"/>
      <c r="AN360" s="1" t="s">
        <v>38</v>
      </c>
      <c r="AO360" s="1" t="s">
        <v>39</v>
      </c>
      <c r="AP360" s="6"/>
      <c r="AQ360" s="6"/>
      <c r="AR360" s="1" t="s">
        <v>40</v>
      </c>
      <c r="AS360" s="1" t="s">
        <v>41</v>
      </c>
      <c r="AT360" s="6"/>
      <c r="AU360" s="6"/>
      <c r="AV360" s="6"/>
      <c r="AW360" s="6"/>
      <c r="AX360" s="6"/>
      <c r="AY360" s="6"/>
      <c r="AZ360" s="1" t="s">
        <v>42</v>
      </c>
      <c r="BA360" s="1" t="s">
        <v>39</v>
      </c>
      <c r="BB360" s="6"/>
      <c r="BC360" s="6"/>
      <c r="BD360" s="1" t="s">
        <v>42</v>
      </c>
      <c r="BE360" s="1" t="s">
        <v>33</v>
      </c>
      <c r="BF360" s="6"/>
      <c r="BG360" s="6"/>
      <c r="BH360" s="1" t="s">
        <v>42</v>
      </c>
      <c r="BI360" s="1" t="s">
        <v>39</v>
      </c>
      <c r="BJ360" s="6"/>
      <c r="BK360" s="11"/>
      <c r="BL360" s="1" t="s">
        <v>43</v>
      </c>
      <c r="BM360" s="1" t="s">
        <v>44</v>
      </c>
      <c r="BN360" s="6"/>
      <c r="BO360" s="6"/>
      <c r="BP360" s="1" t="s">
        <v>45</v>
      </c>
      <c r="BQ360" s="1" t="s">
        <v>44</v>
      </c>
      <c r="BR360" s="6"/>
      <c r="BS360" s="6"/>
      <c r="BT360" s="1" t="s">
        <v>46</v>
      </c>
      <c r="BU360" s="1" t="s">
        <v>47</v>
      </c>
      <c r="BV360" s="6"/>
      <c r="BW360" s="6"/>
      <c r="BX360" s="1" t="s">
        <v>46</v>
      </c>
      <c r="BY360" s="1" t="s">
        <v>41</v>
      </c>
      <c r="BZ360" s="6"/>
      <c r="CA360" s="6"/>
      <c r="CB360" s="1" t="s">
        <v>46</v>
      </c>
      <c r="CC360" s="1" t="s">
        <v>48</v>
      </c>
      <c r="CD360" s="6"/>
      <c r="CE360" s="6"/>
      <c r="CF360" s="1" t="s">
        <v>46</v>
      </c>
      <c r="CG360" s="1" t="s">
        <v>48</v>
      </c>
      <c r="CH360" s="6"/>
      <c r="CI360" s="6"/>
      <c r="CJ360" s="1" t="s">
        <v>46</v>
      </c>
      <c r="CK360" s="1" t="s">
        <v>39</v>
      </c>
      <c r="CL360" s="6"/>
      <c r="CM360" s="6"/>
      <c r="CN360" s="1" t="s">
        <v>49</v>
      </c>
      <c r="CO360" s="1" t="s">
        <v>39</v>
      </c>
      <c r="CP360" s="6"/>
      <c r="CQ360" s="6"/>
      <c r="CR360" s="1" t="s">
        <v>50</v>
      </c>
      <c r="CS360" s="1" t="s">
        <v>51</v>
      </c>
      <c r="CT360" s="6"/>
      <c r="CU360" s="6"/>
      <c r="CV360" s="1" t="s">
        <v>50</v>
      </c>
      <c r="CW360" s="1" t="s">
        <v>39</v>
      </c>
      <c r="CX360" s="6"/>
      <c r="CY360" s="6"/>
      <c r="CZ360" s="1" t="s">
        <v>50</v>
      </c>
      <c r="DA360" s="1" t="s">
        <v>39</v>
      </c>
      <c r="DB360" s="6"/>
      <c r="DC360" s="6"/>
      <c r="DD360" s="1" t="s">
        <v>59</v>
      </c>
      <c r="DE360" s="1" t="s">
        <v>60</v>
      </c>
      <c r="DF360" s="6"/>
      <c r="DG360" s="6"/>
      <c r="DH360" s="1" t="s">
        <v>52</v>
      </c>
      <c r="DI360" s="1" t="s">
        <v>53</v>
      </c>
      <c r="DJ360" s="6"/>
      <c r="DK360" s="6"/>
      <c r="DL360" s="1" t="s">
        <v>31</v>
      </c>
      <c r="DM360" s="11"/>
    </row>
    <row r="361" spans="1:118" s="12" customFormat="1" ht="15.75" customHeight="1" x14ac:dyDescent="0.25">
      <c r="A361" s="6">
        <v>360</v>
      </c>
      <c r="B361" s="6">
        <v>3</v>
      </c>
      <c r="C361" s="9" t="s">
        <v>489</v>
      </c>
      <c r="D361" s="8" t="s">
        <v>373</v>
      </c>
      <c r="E361" s="6">
        <v>91.481999999999999</v>
      </c>
      <c r="F361" s="6">
        <v>208.15899999999999</v>
      </c>
      <c r="G361" s="6">
        <v>-118.134</v>
      </c>
      <c r="H361" s="10">
        <v>29.21208</v>
      </c>
      <c r="I361" s="3">
        <f t="shared" si="16"/>
        <v>-88.92192</v>
      </c>
      <c r="J361" s="3">
        <f t="shared" si="15"/>
        <v>36</v>
      </c>
      <c r="K361" s="3">
        <f t="shared" si="17"/>
        <v>-124.92192</v>
      </c>
      <c r="L361" s="1" t="s">
        <v>28</v>
      </c>
      <c r="M361" s="1" t="s">
        <v>29</v>
      </c>
      <c r="N361" s="6"/>
      <c r="O361" s="6"/>
      <c r="P361" s="1" t="s">
        <v>30</v>
      </c>
      <c r="Q361" s="1" t="s">
        <v>34</v>
      </c>
      <c r="R361" s="6"/>
      <c r="S361" s="6"/>
      <c r="T361" s="1" t="s">
        <v>30</v>
      </c>
      <c r="U361" s="1" t="s">
        <v>32</v>
      </c>
      <c r="V361" s="6"/>
      <c r="W361" s="6"/>
      <c r="X361" s="6" t="s">
        <v>30</v>
      </c>
      <c r="Y361" s="6" t="s">
        <v>33</v>
      </c>
      <c r="Z361" s="6"/>
      <c r="AA361" s="6"/>
      <c r="AB361" s="1" t="s">
        <v>30</v>
      </c>
      <c r="AC361" s="1" t="s">
        <v>34</v>
      </c>
      <c r="AD361" s="6"/>
      <c r="AE361" s="6"/>
      <c r="AF361" s="1" t="s">
        <v>35</v>
      </c>
      <c r="AG361" s="1" t="s">
        <v>29</v>
      </c>
      <c r="AH361" s="6"/>
      <c r="AI361" s="6"/>
      <c r="AJ361" s="1" t="s">
        <v>36</v>
      </c>
      <c r="AK361" s="1" t="s">
        <v>37</v>
      </c>
      <c r="AL361" s="6"/>
      <c r="AM361" s="6"/>
      <c r="AN361" s="1" t="s">
        <v>38</v>
      </c>
      <c r="AO361" s="1" t="s">
        <v>39</v>
      </c>
      <c r="AP361" s="6"/>
      <c r="AQ361" s="6"/>
      <c r="AR361" s="1" t="s">
        <v>40</v>
      </c>
      <c r="AS361" s="1" t="s">
        <v>41</v>
      </c>
      <c r="AT361" s="6"/>
      <c r="AU361" s="6"/>
      <c r="AV361" s="6"/>
      <c r="AW361" s="6"/>
      <c r="AX361" s="6"/>
      <c r="AY361" s="6"/>
      <c r="AZ361" s="1" t="s">
        <v>42</v>
      </c>
      <c r="BA361" s="1" t="s">
        <v>39</v>
      </c>
      <c r="BB361" s="6"/>
      <c r="BC361" s="6"/>
      <c r="BD361" s="1" t="s">
        <v>42</v>
      </c>
      <c r="BE361" s="1" t="s">
        <v>523</v>
      </c>
      <c r="BF361" s="6">
        <v>1</v>
      </c>
      <c r="BG361" s="6">
        <v>36</v>
      </c>
      <c r="BH361" s="1" t="s">
        <v>42</v>
      </c>
      <c r="BI361" s="1" t="s">
        <v>39</v>
      </c>
      <c r="BJ361" s="6"/>
      <c r="BK361" s="11"/>
      <c r="BL361" s="1" t="s">
        <v>43</v>
      </c>
      <c r="BM361" s="1" t="s">
        <v>44</v>
      </c>
      <c r="BN361" s="6"/>
      <c r="BO361" s="6"/>
      <c r="BP361" s="1" t="s">
        <v>45</v>
      </c>
      <c r="BQ361" s="1" t="s">
        <v>44</v>
      </c>
      <c r="BR361" s="6"/>
      <c r="BS361" s="6"/>
      <c r="BT361" s="1" t="s">
        <v>46</v>
      </c>
      <c r="BU361" s="1" t="s">
        <v>47</v>
      </c>
      <c r="BV361" s="6"/>
      <c r="BW361" s="6"/>
      <c r="BX361" s="1" t="s">
        <v>46</v>
      </c>
      <c r="BY361" s="1" t="s">
        <v>41</v>
      </c>
      <c r="BZ361" s="6"/>
      <c r="CA361" s="6"/>
      <c r="CB361" s="1" t="s">
        <v>46</v>
      </c>
      <c r="CC361" s="1" t="s">
        <v>48</v>
      </c>
      <c r="CD361" s="6"/>
      <c r="CE361" s="6"/>
      <c r="CF361" s="1" t="s">
        <v>46</v>
      </c>
      <c r="CG361" s="1" t="s">
        <v>48</v>
      </c>
      <c r="CH361" s="6"/>
      <c r="CI361" s="6"/>
      <c r="CJ361" s="1" t="s">
        <v>46</v>
      </c>
      <c r="CK361" s="1" t="s">
        <v>39</v>
      </c>
      <c r="CL361" s="6"/>
      <c r="CM361" s="6"/>
      <c r="CN361" s="1" t="s">
        <v>49</v>
      </c>
      <c r="CO361" s="1" t="s">
        <v>39</v>
      </c>
      <c r="CP361" s="6"/>
      <c r="CQ361" s="6"/>
      <c r="CR361" s="1" t="s">
        <v>50</v>
      </c>
      <c r="CS361" s="1" t="s">
        <v>51</v>
      </c>
      <c r="CT361" s="6"/>
      <c r="CU361" s="6"/>
      <c r="CV361" s="1" t="s">
        <v>50</v>
      </c>
      <c r="CW361" s="1" t="s">
        <v>39</v>
      </c>
      <c r="CX361" s="6"/>
      <c r="CY361" s="6"/>
      <c r="CZ361" s="1" t="s">
        <v>50</v>
      </c>
      <c r="DA361" s="1" t="s">
        <v>39</v>
      </c>
      <c r="DB361" s="6"/>
      <c r="DC361" s="6"/>
      <c r="DD361" s="1" t="s">
        <v>59</v>
      </c>
      <c r="DE361" s="1" t="s">
        <v>60</v>
      </c>
      <c r="DF361" s="6"/>
      <c r="DG361" s="6"/>
      <c r="DH361" s="1" t="s">
        <v>52</v>
      </c>
      <c r="DI361" s="1" t="s">
        <v>53</v>
      </c>
      <c r="DJ361" s="6"/>
      <c r="DK361" s="6"/>
      <c r="DL361" s="1" t="s">
        <v>31</v>
      </c>
      <c r="DM361" s="11"/>
    </row>
    <row r="362" spans="1:118" s="12" customFormat="1" ht="15.75" customHeight="1" x14ac:dyDescent="0.25">
      <c r="A362" s="6">
        <v>361</v>
      </c>
      <c r="B362" s="6">
        <v>3</v>
      </c>
      <c r="C362" s="9" t="s">
        <v>490</v>
      </c>
      <c r="D362" s="8" t="s">
        <v>373</v>
      </c>
      <c r="E362" s="6">
        <v>104.349</v>
      </c>
      <c r="F362" s="6">
        <v>1.5640000000000001</v>
      </c>
      <c r="G362" s="6">
        <v>100.795</v>
      </c>
      <c r="H362" s="10">
        <v>34.137599999999999</v>
      </c>
      <c r="I362" s="3">
        <f t="shared" si="16"/>
        <v>134.93260000000001</v>
      </c>
      <c r="J362" s="3">
        <f t="shared" si="15"/>
        <v>94.888000000000005</v>
      </c>
      <c r="K362" s="3">
        <f t="shared" si="17"/>
        <v>40.044600000000003</v>
      </c>
      <c r="L362" s="1" t="s">
        <v>28</v>
      </c>
      <c r="M362" s="1" t="s">
        <v>29</v>
      </c>
      <c r="N362" s="6"/>
      <c r="O362" s="6"/>
      <c r="P362" s="1" t="s">
        <v>30</v>
      </c>
      <c r="Q362" s="1" t="s">
        <v>34</v>
      </c>
      <c r="R362" s="6"/>
      <c r="S362" s="6"/>
      <c r="T362" s="1" t="s">
        <v>30</v>
      </c>
      <c r="U362" s="1" t="s">
        <v>32</v>
      </c>
      <c r="V362" s="6"/>
      <c r="W362" s="6"/>
      <c r="X362" s="6" t="s">
        <v>30</v>
      </c>
      <c r="Y362" s="6" t="s">
        <v>33</v>
      </c>
      <c r="Z362" s="6"/>
      <c r="AA362" s="6"/>
      <c r="AB362" s="1" t="s">
        <v>30</v>
      </c>
      <c r="AC362" s="1" t="s">
        <v>34</v>
      </c>
      <c r="AD362" s="6"/>
      <c r="AE362" s="6"/>
      <c r="AF362" s="1" t="s">
        <v>35</v>
      </c>
      <c r="AG362" s="1" t="s">
        <v>29</v>
      </c>
      <c r="AH362" s="6"/>
      <c r="AI362" s="6"/>
      <c r="AJ362" s="1" t="s">
        <v>36</v>
      </c>
      <c r="AK362" s="1" t="s">
        <v>37</v>
      </c>
      <c r="AL362" s="6"/>
      <c r="AM362" s="6"/>
      <c r="AN362" s="1" t="s">
        <v>38</v>
      </c>
      <c r="AO362" s="1" t="s">
        <v>39</v>
      </c>
      <c r="AP362" s="6"/>
      <c r="AQ362" s="6"/>
      <c r="AR362" s="1" t="s">
        <v>40</v>
      </c>
      <c r="AS362" s="1" t="s">
        <v>41</v>
      </c>
      <c r="AT362" s="6"/>
      <c r="AU362" s="6"/>
      <c r="AV362" s="6"/>
      <c r="AW362" s="6"/>
      <c r="AX362" s="6"/>
      <c r="AY362" s="6"/>
      <c r="AZ362" s="1" t="s">
        <v>42</v>
      </c>
      <c r="BA362" s="1" t="s">
        <v>39</v>
      </c>
      <c r="BB362" s="6"/>
      <c r="BC362" s="6"/>
      <c r="BD362" s="1" t="s">
        <v>42</v>
      </c>
      <c r="BE362" s="1" t="s">
        <v>33</v>
      </c>
      <c r="BF362" s="6"/>
      <c r="BG362" s="6"/>
      <c r="BH362" s="1" t="s">
        <v>42</v>
      </c>
      <c r="BI362" s="1" t="s">
        <v>522</v>
      </c>
      <c r="BJ362" s="6">
        <v>5</v>
      </c>
      <c r="BK362" s="11">
        <v>94.888000000000005</v>
      </c>
      <c r="BL362" s="1" t="s">
        <v>43</v>
      </c>
      <c r="BM362" s="1" t="s">
        <v>44</v>
      </c>
      <c r="BN362" s="6"/>
      <c r="BO362" s="6"/>
      <c r="BP362" s="1" t="s">
        <v>45</v>
      </c>
      <c r="BQ362" s="1" t="s">
        <v>44</v>
      </c>
      <c r="BR362" s="6"/>
      <c r="BS362" s="6"/>
      <c r="BT362" s="1" t="s">
        <v>46</v>
      </c>
      <c r="BU362" s="1" t="s">
        <v>47</v>
      </c>
      <c r="BV362" s="6"/>
      <c r="BW362" s="6"/>
      <c r="BX362" s="1" t="s">
        <v>46</v>
      </c>
      <c r="BY362" s="1" t="s">
        <v>41</v>
      </c>
      <c r="BZ362" s="6"/>
      <c r="CA362" s="6"/>
      <c r="CB362" s="1" t="s">
        <v>46</v>
      </c>
      <c r="CC362" s="1" t="s">
        <v>48</v>
      </c>
      <c r="CD362" s="6"/>
      <c r="CE362" s="6"/>
      <c r="CF362" s="1" t="s">
        <v>46</v>
      </c>
      <c r="CG362" s="1" t="s">
        <v>48</v>
      </c>
      <c r="CH362" s="6"/>
      <c r="CI362" s="6"/>
      <c r="CJ362" s="1" t="s">
        <v>46</v>
      </c>
      <c r="CK362" s="1" t="s">
        <v>39</v>
      </c>
      <c r="CL362" s="6"/>
      <c r="CM362" s="6"/>
      <c r="CN362" s="1" t="s">
        <v>49</v>
      </c>
      <c r="CO362" s="1" t="s">
        <v>39</v>
      </c>
      <c r="CP362" s="6"/>
      <c r="CQ362" s="6"/>
      <c r="CR362" s="1" t="s">
        <v>50</v>
      </c>
      <c r="CS362" s="1" t="s">
        <v>51</v>
      </c>
      <c r="CT362" s="6"/>
      <c r="CU362" s="6"/>
      <c r="CV362" s="1" t="s">
        <v>50</v>
      </c>
      <c r="CW362" s="1" t="s">
        <v>39</v>
      </c>
      <c r="CX362" s="6"/>
      <c r="CY362" s="6"/>
      <c r="CZ362" s="1" t="s">
        <v>50</v>
      </c>
      <c r="DA362" s="1" t="s">
        <v>39</v>
      </c>
      <c r="DB362" s="6"/>
      <c r="DC362" s="6"/>
      <c r="DD362" s="1" t="s">
        <v>59</v>
      </c>
      <c r="DE362" s="1" t="s">
        <v>60</v>
      </c>
      <c r="DF362" s="6"/>
      <c r="DG362" s="6"/>
      <c r="DH362" s="1" t="s">
        <v>52</v>
      </c>
      <c r="DI362" s="1" t="s">
        <v>53</v>
      </c>
      <c r="DJ362" s="6"/>
      <c r="DK362" s="6"/>
      <c r="DL362" s="1" t="s">
        <v>31</v>
      </c>
      <c r="DM362" s="11"/>
    </row>
    <row r="363" spans="1:118" s="12" customFormat="1" ht="15.75" customHeight="1" x14ac:dyDescent="0.25">
      <c r="A363" s="6">
        <v>362</v>
      </c>
      <c r="B363" s="6">
        <v>3</v>
      </c>
      <c r="C363" s="9" t="s">
        <v>307</v>
      </c>
      <c r="D363" s="8" t="s">
        <v>373</v>
      </c>
      <c r="E363" s="6">
        <v>105.408</v>
      </c>
      <c r="F363" s="6">
        <v>21.030999999999999</v>
      </c>
      <c r="G363" s="6">
        <v>83.028999999999996</v>
      </c>
      <c r="H363" s="10">
        <v>45.402839999999998</v>
      </c>
      <c r="I363" s="3">
        <f t="shared" si="16"/>
        <v>128.43183999999999</v>
      </c>
      <c r="J363" s="3">
        <f t="shared" si="15"/>
        <v>0</v>
      </c>
      <c r="K363" s="3">
        <f t="shared" si="17"/>
        <v>128.43183999999999</v>
      </c>
      <c r="L363" s="1" t="s">
        <v>28</v>
      </c>
      <c r="M363" s="1" t="s">
        <v>29</v>
      </c>
      <c r="N363" s="6"/>
      <c r="O363" s="6"/>
      <c r="P363" s="1" t="s">
        <v>30</v>
      </c>
      <c r="Q363" s="1" t="s">
        <v>34</v>
      </c>
      <c r="R363" s="6"/>
      <c r="S363" s="6"/>
      <c r="T363" s="1" t="s">
        <v>30</v>
      </c>
      <c r="U363" s="1" t="s">
        <v>32</v>
      </c>
      <c r="V363" s="6"/>
      <c r="W363" s="6"/>
      <c r="X363" s="6" t="s">
        <v>30</v>
      </c>
      <c r="Y363" s="6" t="s">
        <v>33</v>
      </c>
      <c r="Z363" s="6"/>
      <c r="AA363" s="6"/>
      <c r="AB363" s="1" t="s">
        <v>30</v>
      </c>
      <c r="AC363" s="1" t="s">
        <v>34</v>
      </c>
      <c r="AD363" s="6"/>
      <c r="AE363" s="6"/>
      <c r="AF363" s="1" t="s">
        <v>35</v>
      </c>
      <c r="AG363" s="1" t="s">
        <v>29</v>
      </c>
      <c r="AH363" s="6"/>
      <c r="AI363" s="6"/>
      <c r="AJ363" s="1" t="s">
        <v>36</v>
      </c>
      <c r="AK363" s="1" t="s">
        <v>37</v>
      </c>
      <c r="AL363" s="6"/>
      <c r="AM363" s="6"/>
      <c r="AN363" s="1" t="s">
        <v>38</v>
      </c>
      <c r="AO363" s="1" t="s">
        <v>39</v>
      </c>
      <c r="AP363" s="6"/>
      <c r="AQ363" s="6"/>
      <c r="AR363" s="1" t="s">
        <v>40</v>
      </c>
      <c r="AS363" s="1" t="s">
        <v>41</v>
      </c>
      <c r="AT363" s="6"/>
      <c r="AU363" s="6"/>
      <c r="AV363" s="6"/>
      <c r="AW363" s="6"/>
      <c r="AX363" s="6"/>
      <c r="AY363" s="6"/>
      <c r="AZ363" s="1" t="s">
        <v>42</v>
      </c>
      <c r="BA363" s="1" t="s">
        <v>39</v>
      </c>
      <c r="BB363" s="6"/>
      <c r="BC363" s="6"/>
      <c r="BD363" s="1" t="s">
        <v>42</v>
      </c>
      <c r="BE363" s="1" t="s">
        <v>33</v>
      </c>
      <c r="BF363" s="6"/>
      <c r="BG363" s="6"/>
      <c r="BH363" s="1" t="s">
        <v>42</v>
      </c>
      <c r="BI363" s="1" t="s">
        <v>39</v>
      </c>
      <c r="BJ363" s="6"/>
      <c r="BK363" s="11"/>
      <c r="BL363" s="1" t="s">
        <v>43</v>
      </c>
      <c r="BM363" s="1" t="s">
        <v>44</v>
      </c>
      <c r="BN363" s="6"/>
      <c r="BO363" s="6"/>
      <c r="BP363" s="1" t="s">
        <v>45</v>
      </c>
      <c r="BQ363" s="1" t="s">
        <v>44</v>
      </c>
      <c r="BR363" s="6"/>
      <c r="BS363" s="6"/>
      <c r="BT363" s="1" t="s">
        <v>46</v>
      </c>
      <c r="BU363" s="1" t="s">
        <v>47</v>
      </c>
      <c r="BV363" s="6"/>
      <c r="BW363" s="6"/>
      <c r="BX363" s="1" t="s">
        <v>46</v>
      </c>
      <c r="BY363" s="1" t="s">
        <v>41</v>
      </c>
      <c r="BZ363" s="6"/>
      <c r="CA363" s="6"/>
      <c r="CB363" s="1" t="s">
        <v>46</v>
      </c>
      <c r="CC363" s="1" t="s">
        <v>48</v>
      </c>
      <c r="CD363" s="6"/>
      <c r="CE363" s="6"/>
      <c r="CF363" s="1" t="s">
        <v>46</v>
      </c>
      <c r="CG363" s="1" t="s">
        <v>48</v>
      </c>
      <c r="CH363" s="6"/>
      <c r="CI363" s="6"/>
      <c r="CJ363" s="1" t="s">
        <v>46</v>
      </c>
      <c r="CK363" s="1" t="s">
        <v>39</v>
      </c>
      <c r="CL363" s="6"/>
      <c r="CM363" s="6"/>
      <c r="CN363" s="1" t="s">
        <v>49</v>
      </c>
      <c r="CO363" s="1" t="s">
        <v>39</v>
      </c>
      <c r="CP363" s="6"/>
      <c r="CQ363" s="6"/>
      <c r="CR363" s="1" t="s">
        <v>50</v>
      </c>
      <c r="CS363" s="1" t="s">
        <v>51</v>
      </c>
      <c r="CT363" s="6"/>
      <c r="CU363" s="6"/>
      <c r="CV363" s="1" t="s">
        <v>50</v>
      </c>
      <c r="CW363" s="1" t="s">
        <v>39</v>
      </c>
      <c r="CX363" s="6"/>
      <c r="CY363" s="6"/>
      <c r="CZ363" s="1" t="s">
        <v>50</v>
      </c>
      <c r="DA363" s="1" t="s">
        <v>39</v>
      </c>
      <c r="DB363" s="6"/>
      <c r="DC363" s="6"/>
      <c r="DD363" s="1" t="s">
        <v>59</v>
      </c>
      <c r="DE363" s="1" t="s">
        <v>60</v>
      </c>
      <c r="DF363" s="6"/>
      <c r="DG363" s="6"/>
      <c r="DH363" s="1" t="s">
        <v>52</v>
      </c>
      <c r="DI363" s="1" t="s">
        <v>53</v>
      </c>
      <c r="DJ363" s="6"/>
      <c r="DK363" s="6"/>
      <c r="DL363" s="1" t="s">
        <v>31</v>
      </c>
      <c r="DM363" s="11"/>
    </row>
    <row r="364" spans="1:118" s="12" customFormat="1" ht="15.75" customHeight="1" x14ac:dyDescent="0.25">
      <c r="A364" s="6">
        <v>363</v>
      </c>
      <c r="B364" s="6">
        <v>3</v>
      </c>
      <c r="C364" s="9" t="s">
        <v>491</v>
      </c>
      <c r="D364" s="8" t="s">
        <v>373</v>
      </c>
      <c r="E364" s="6">
        <v>0</v>
      </c>
      <c r="F364" s="6">
        <v>0</v>
      </c>
      <c r="G364" s="6">
        <v>0</v>
      </c>
      <c r="H364" s="10">
        <v>187.90899999999999</v>
      </c>
      <c r="I364" s="3">
        <f t="shared" si="16"/>
        <v>187.90899999999999</v>
      </c>
      <c r="J364" s="3">
        <f t="shared" si="15"/>
        <v>0</v>
      </c>
      <c r="K364" s="3">
        <f t="shared" si="17"/>
        <v>187.90899999999999</v>
      </c>
      <c r="L364" s="1" t="s">
        <v>28</v>
      </c>
      <c r="M364" s="1" t="s">
        <v>29</v>
      </c>
      <c r="N364" s="6"/>
      <c r="O364" s="6"/>
      <c r="P364" s="1" t="s">
        <v>30</v>
      </c>
      <c r="Q364" s="1" t="s">
        <v>34</v>
      </c>
      <c r="R364" s="6"/>
      <c r="S364" s="6"/>
      <c r="T364" s="1" t="s">
        <v>30</v>
      </c>
      <c r="U364" s="1" t="s">
        <v>32</v>
      </c>
      <c r="V364" s="6"/>
      <c r="W364" s="6"/>
      <c r="X364" s="6" t="s">
        <v>30</v>
      </c>
      <c r="Y364" s="6" t="s">
        <v>33</v>
      </c>
      <c r="Z364" s="6"/>
      <c r="AA364" s="6"/>
      <c r="AB364" s="1" t="s">
        <v>30</v>
      </c>
      <c r="AC364" s="1" t="s">
        <v>34</v>
      </c>
      <c r="AD364" s="6"/>
      <c r="AE364" s="6"/>
      <c r="AF364" s="1" t="s">
        <v>35</v>
      </c>
      <c r="AG364" s="1" t="s">
        <v>29</v>
      </c>
      <c r="AH364" s="6"/>
      <c r="AI364" s="6"/>
      <c r="AJ364" s="1" t="s">
        <v>36</v>
      </c>
      <c r="AK364" s="1" t="s">
        <v>37</v>
      </c>
      <c r="AL364" s="6"/>
      <c r="AM364" s="6"/>
      <c r="AN364" s="1" t="s">
        <v>38</v>
      </c>
      <c r="AO364" s="1" t="s">
        <v>39</v>
      </c>
      <c r="AP364" s="6"/>
      <c r="AQ364" s="6"/>
      <c r="AR364" s="1" t="s">
        <v>40</v>
      </c>
      <c r="AS364" s="1" t="s">
        <v>41</v>
      </c>
      <c r="AT364" s="6"/>
      <c r="AU364" s="6"/>
      <c r="AV364" s="6"/>
      <c r="AW364" s="6"/>
      <c r="AX364" s="6"/>
      <c r="AY364" s="6"/>
      <c r="AZ364" s="1" t="s">
        <v>42</v>
      </c>
      <c r="BA364" s="1" t="s">
        <v>39</v>
      </c>
      <c r="BB364" s="6"/>
      <c r="BC364" s="6"/>
      <c r="BD364" s="1" t="s">
        <v>42</v>
      </c>
      <c r="BE364" s="1" t="s">
        <v>33</v>
      </c>
      <c r="BF364" s="6"/>
      <c r="BG364" s="6"/>
      <c r="BH364" s="1" t="s">
        <v>42</v>
      </c>
      <c r="BI364" s="1" t="s">
        <v>39</v>
      </c>
      <c r="BJ364" s="6"/>
      <c r="BK364" s="11"/>
      <c r="BL364" s="1" t="s">
        <v>43</v>
      </c>
      <c r="BM364" s="1" t="s">
        <v>44</v>
      </c>
      <c r="BN364" s="6"/>
      <c r="BO364" s="6"/>
      <c r="BP364" s="1" t="s">
        <v>45</v>
      </c>
      <c r="BQ364" s="1" t="s">
        <v>44</v>
      </c>
      <c r="BR364" s="6"/>
      <c r="BS364" s="6"/>
      <c r="BT364" s="1" t="s">
        <v>46</v>
      </c>
      <c r="BU364" s="1" t="s">
        <v>47</v>
      </c>
      <c r="BV364" s="6"/>
      <c r="BW364" s="6"/>
      <c r="BX364" s="1" t="s">
        <v>46</v>
      </c>
      <c r="BY364" s="1" t="s">
        <v>41</v>
      </c>
      <c r="BZ364" s="6"/>
      <c r="CA364" s="6"/>
      <c r="CB364" s="1" t="s">
        <v>46</v>
      </c>
      <c r="CC364" s="1" t="s">
        <v>48</v>
      </c>
      <c r="CD364" s="6"/>
      <c r="CE364" s="6"/>
      <c r="CF364" s="1" t="s">
        <v>46</v>
      </c>
      <c r="CG364" s="1" t="s">
        <v>48</v>
      </c>
      <c r="CH364" s="6"/>
      <c r="CI364" s="6"/>
      <c r="CJ364" s="1" t="s">
        <v>46</v>
      </c>
      <c r="CK364" s="1" t="s">
        <v>39</v>
      </c>
      <c r="CL364" s="6"/>
      <c r="CM364" s="6"/>
      <c r="CN364" s="1" t="s">
        <v>49</v>
      </c>
      <c r="CO364" s="1" t="s">
        <v>39</v>
      </c>
      <c r="CP364" s="6"/>
      <c r="CQ364" s="6"/>
      <c r="CR364" s="1" t="s">
        <v>50</v>
      </c>
      <c r="CS364" s="1" t="s">
        <v>51</v>
      </c>
      <c r="CT364" s="6"/>
      <c r="CU364" s="6"/>
      <c r="CV364" s="1" t="s">
        <v>50</v>
      </c>
      <c r="CW364" s="1" t="s">
        <v>39</v>
      </c>
      <c r="CX364" s="6"/>
      <c r="CY364" s="6"/>
      <c r="CZ364" s="1" t="s">
        <v>50</v>
      </c>
      <c r="DA364" s="1" t="s">
        <v>39</v>
      </c>
      <c r="DB364" s="6"/>
      <c r="DC364" s="6"/>
      <c r="DD364" s="1" t="s">
        <v>59</v>
      </c>
      <c r="DE364" s="1" t="s">
        <v>60</v>
      </c>
      <c r="DF364" s="6"/>
      <c r="DG364" s="6"/>
      <c r="DH364" s="1" t="s">
        <v>52</v>
      </c>
      <c r="DI364" s="1" t="s">
        <v>53</v>
      </c>
      <c r="DJ364" s="6"/>
      <c r="DK364" s="6"/>
      <c r="DL364" s="1" t="s">
        <v>31</v>
      </c>
      <c r="DM364" s="11"/>
    </row>
    <row r="365" spans="1:118" s="12" customFormat="1" ht="15.75" customHeight="1" x14ac:dyDescent="0.25">
      <c r="A365" s="6">
        <v>364</v>
      </c>
      <c r="B365" s="6">
        <v>2</v>
      </c>
      <c r="C365" s="9" t="s">
        <v>308</v>
      </c>
      <c r="D365" s="8" t="s">
        <v>373</v>
      </c>
      <c r="E365" s="6">
        <v>523.89300000000003</v>
      </c>
      <c r="F365" s="6">
        <v>73.358000000000004</v>
      </c>
      <c r="G365" s="6">
        <v>447.6</v>
      </c>
      <c r="H365" s="10">
        <v>162.50232</v>
      </c>
      <c r="I365" s="3">
        <f t="shared" si="16"/>
        <v>610.10231999999996</v>
      </c>
      <c r="J365" s="3">
        <f t="shared" si="15"/>
        <v>0</v>
      </c>
      <c r="K365" s="3">
        <f t="shared" si="17"/>
        <v>610.10231999999996</v>
      </c>
      <c r="L365" s="1" t="s">
        <v>28</v>
      </c>
      <c r="M365" s="1" t="s">
        <v>29</v>
      </c>
      <c r="N365" s="6"/>
      <c r="O365" s="6"/>
      <c r="P365" s="1" t="s">
        <v>30</v>
      </c>
      <c r="Q365" s="1" t="s">
        <v>34</v>
      </c>
      <c r="R365" s="6"/>
      <c r="S365" s="6"/>
      <c r="T365" s="1" t="s">
        <v>30</v>
      </c>
      <c r="U365" s="1" t="s">
        <v>32</v>
      </c>
      <c r="V365" s="6"/>
      <c r="W365" s="6"/>
      <c r="X365" s="6" t="s">
        <v>30</v>
      </c>
      <c r="Y365" s="6" t="s">
        <v>33</v>
      </c>
      <c r="Z365" s="6"/>
      <c r="AA365" s="6"/>
      <c r="AB365" s="1" t="s">
        <v>30</v>
      </c>
      <c r="AC365" s="1" t="s">
        <v>34</v>
      </c>
      <c r="AD365" s="6"/>
      <c r="AE365" s="6"/>
      <c r="AF365" s="1" t="s">
        <v>35</v>
      </c>
      <c r="AG365" s="1" t="s">
        <v>29</v>
      </c>
      <c r="AH365" s="6"/>
      <c r="AI365" s="6"/>
      <c r="AJ365" s="1" t="s">
        <v>36</v>
      </c>
      <c r="AK365" s="1" t="s">
        <v>37</v>
      </c>
      <c r="AL365" s="6"/>
      <c r="AM365" s="6"/>
      <c r="AN365" s="1" t="s">
        <v>38</v>
      </c>
      <c r="AO365" s="1" t="s">
        <v>39</v>
      </c>
      <c r="AP365" s="6"/>
      <c r="AQ365" s="6"/>
      <c r="AR365" s="1" t="s">
        <v>40</v>
      </c>
      <c r="AS365" s="1" t="s">
        <v>41</v>
      </c>
      <c r="AT365" s="6"/>
      <c r="AU365" s="6"/>
      <c r="AV365" s="6"/>
      <c r="AW365" s="6"/>
      <c r="AX365" s="6"/>
      <c r="AY365" s="6"/>
      <c r="AZ365" s="1" t="s">
        <v>42</v>
      </c>
      <c r="BA365" s="1" t="s">
        <v>39</v>
      </c>
      <c r="BB365" s="6"/>
      <c r="BC365" s="6"/>
      <c r="BD365" s="1" t="s">
        <v>42</v>
      </c>
      <c r="BE365" s="1" t="s">
        <v>33</v>
      </c>
      <c r="BF365" s="6"/>
      <c r="BG365" s="6"/>
      <c r="BH365" s="1" t="s">
        <v>42</v>
      </c>
      <c r="BI365" s="1" t="s">
        <v>39</v>
      </c>
      <c r="BJ365" s="6"/>
      <c r="BK365" s="11"/>
      <c r="BL365" s="1" t="s">
        <v>43</v>
      </c>
      <c r="BM365" s="1" t="s">
        <v>44</v>
      </c>
      <c r="BN365" s="6"/>
      <c r="BO365" s="6"/>
      <c r="BP365" s="1" t="s">
        <v>45</v>
      </c>
      <c r="BQ365" s="1" t="s">
        <v>44</v>
      </c>
      <c r="BR365" s="6"/>
      <c r="BS365" s="6"/>
      <c r="BT365" s="1" t="s">
        <v>46</v>
      </c>
      <c r="BU365" s="1" t="s">
        <v>47</v>
      </c>
      <c r="BV365" s="6"/>
      <c r="BW365" s="6"/>
      <c r="BX365" s="1" t="s">
        <v>46</v>
      </c>
      <c r="BY365" s="1" t="s">
        <v>41</v>
      </c>
      <c r="BZ365" s="6"/>
      <c r="CA365" s="6"/>
      <c r="CB365" s="1" t="s">
        <v>46</v>
      </c>
      <c r="CC365" s="1" t="s">
        <v>48</v>
      </c>
      <c r="CD365" s="6"/>
      <c r="CE365" s="6"/>
      <c r="CF365" s="1" t="s">
        <v>46</v>
      </c>
      <c r="CG365" s="1" t="s">
        <v>48</v>
      </c>
      <c r="CH365" s="6"/>
      <c r="CI365" s="6"/>
      <c r="CJ365" s="1" t="s">
        <v>46</v>
      </c>
      <c r="CK365" s="1" t="s">
        <v>39</v>
      </c>
      <c r="CL365" s="6"/>
      <c r="CM365" s="6"/>
      <c r="CN365" s="1" t="s">
        <v>49</v>
      </c>
      <c r="CO365" s="1" t="s">
        <v>39</v>
      </c>
      <c r="CP365" s="6"/>
      <c r="CQ365" s="6"/>
      <c r="CR365" s="1" t="s">
        <v>50</v>
      </c>
      <c r="CS365" s="1" t="s">
        <v>51</v>
      </c>
      <c r="CT365" s="6"/>
      <c r="CU365" s="6"/>
      <c r="CV365" s="1" t="s">
        <v>50</v>
      </c>
      <c r="CW365" s="1" t="s">
        <v>39</v>
      </c>
      <c r="CX365" s="6"/>
      <c r="CY365" s="6"/>
      <c r="CZ365" s="1" t="s">
        <v>50</v>
      </c>
      <c r="DA365" s="1" t="s">
        <v>39</v>
      </c>
      <c r="DB365" s="6"/>
      <c r="DC365" s="6"/>
      <c r="DD365" s="1" t="s">
        <v>59</v>
      </c>
      <c r="DE365" s="1" t="s">
        <v>60</v>
      </c>
      <c r="DF365" s="6"/>
      <c r="DG365" s="6"/>
      <c r="DH365" s="1" t="s">
        <v>52</v>
      </c>
      <c r="DI365" s="1" t="s">
        <v>53</v>
      </c>
      <c r="DJ365" s="6"/>
      <c r="DK365" s="6"/>
      <c r="DL365" s="1" t="s">
        <v>31</v>
      </c>
      <c r="DM365" s="11"/>
    </row>
    <row r="366" spans="1:118" s="42" customFormat="1" ht="15.75" customHeight="1" x14ac:dyDescent="0.25">
      <c r="A366" s="35">
        <v>365</v>
      </c>
      <c r="B366" s="35">
        <v>2</v>
      </c>
      <c r="C366" s="36" t="s">
        <v>492</v>
      </c>
      <c r="D366" s="37" t="s">
        <v>373</v>
      </c>
      <c r="E366" s="35">
        <v>669.91399999999999</v>
      </c>
      <c r="F366" s="35">
        <v>71.704999999999998</v>
      </c>
      <c r="G366" s="35">
        <v>598.20899999999995</v>
      </c>
      <c r="H366" s="38">
        <v>269.64120000000003</v>
      </c>
      <c r="I366" s="39">
        <f t="shared" si="16"/>
        <v>867.85019999999997</v>
      </c>
      <c r="J366" s="39">
        <f t="shared" si="15"/>
        <v>1.843</v>
      </c>
      <c r="K366" s="39">
        <f t="shared" si="17"/>
        <v>866.00720000000001</v>
      </c>
      <c r="L366" s="40" t="s">
        <v>28</v>
      </c>
      <c r="M366" s="40" t="s">
        <v>29</v>
      </c>
      <c r="N366" s="35"/>
      <c r="O366" s="35"/>
      <c r="P366" s="40" t="s">
        <v>30</v>
      </c>
      <c r="Q366" s="40" t="s">
        <v>34</v>
      </c>
      <c r="R366" s="35"/>
      <c r="S366" s="35"/>
      <c r="T366" s="40" t="s">
        <v>30</v>
      </c>
      <c r="U366" s="40" t="s">
        <v>32</v>
      </c>
      <c r="V366" s="35"/>
      <c r="W366" s="35"/>
      <c r="X366" s="35" t="s">
        <v>30</v>
      </c>
      <c r="Y366" s="35" t="s">
        <v>33</v>
      </c>
      <c r="Z366" s="35"/>
      <c r="AA366" s="35"/>
      <c r="AB366" s="40" t="s">
        <v>30</v>
      </c>
      <c r="AC366" s="40" t="s">
        <v>34</v>
      </c>
      <c r="AD366" s="35"/>
      <c r="AE366" s="35"/>
      <c r="AF366" s="40" t="s">
        <v>35</v>
      </c>
      <c r="AG366" s="40" t="s">
        <v>29</v>
      </c>
      <c r="AH366" s="35"/>
      <c r="AI366" s="35"/>
      <c r="AJ366" s="40" t="s">
        <v>36</v>
      </c>
      <c r="AK366" s="40" t="s">
        <v>37</v>
      </c>
      <c r="AL366" s="35"/>
      <c r="AM366" s="35"/>
      <c r="AN366" s="40" t="s">
        <v>38</v>
      </c>
      <c r="AO366" s="40" t="s">
        <v>39</v>
      </c>
      <c r="AP366" s="35"/>
      <c r="AQ366" s="35"/>
      <c r="AR366" s="40" t="s">
        <v>40</v>
      </c>
      <c r="AS366" s="40" t="s">
        <v>41</v>
      </c>
      <c r="AT366" s="35"/>
      <c r="AU366" s="35"/>
      <c r="AV366" s="35"/>
      <c r="AW366" s="35"/>
      <c r="AX366" s="35"/>
      <c r="AY366" s="35"/>
      <c r="AZ366" s="40" t="s">
        <v>42</v>
      </c>
      <c r="BA366" s="40" t="s">
        <v>39</v>
      </c>
      <c r="BB366" s="35"/>
      <c r="BC366" s="35"/>
      <c r="BD366" s="40" t="s">
        <v>42</v>
      </c>
      <c r="BE366" s="40" t="s">
        <v>33</v>
      </c>
      <c r="BF366" s="35"/>
      <c r="BG366" s="35"/>
      <c r="BH366" s="40" t="s">
        <v>42</v>
      </c>
      <c r="BI366" s="40" t="s">
        <v>39</v>
      </c>
      <c r="BJ366" s="35"/>
      <c r="BK366" s="41"/>
      <c r="BL366" s="40" t="s">
        <v>43</v>
      </c>
      <c r="BM366" s="40" t="s">
        <v>44</v>
      </c>
      <c r="BN366" s="35"/>
      <c r="BO366" s="35"/>
      <c r="BP366" s="40" t="s">
        <v>45</v>
      </c>
      <c r="BQ366" s="40" t="s">
        <v>44</v>
      </c>
      <c r="BR366" s="35"/>
      <c r="BS366" s="35"/>
      <c r="BT366" s="40" t="s">
        <v>46</v>
      </c>
      <c r="BU366" s="40" t="s">
        <v>47</v>
      </c>
      <c r="BV366" s="35"/>
      <c r="BW366" s="35"/>
      <c r="BX366" s="40" t="s">
        <v>46</v>
      </c>
      <c r="BY366" s="40" t="s">
        <v>41</v>
      </c>
      <c r="BZ366" s="35"/>
      <c r="CA366" s="35"/>
      <c r="CB366" s="40" t="s">
        <v>46</v>
      </c>
      <c r="CC366" s="40" t="s">
        <v>48</v>
      </c>
      <c r="CD366" s="35"/>
      <c r="CE366" s="35"/>
      <c r="CF366" s="40" t="s">
        <v>46</v>
      </c>
      <c r="CG366" s="40" t="s">
        <v>48</v>
      </c>
      <c r="CH366" s="35"/>
      <c r="CI366" s="35"/>
      <c r="CJ366" s="40" t="s">
        <v>46</v>
      </c>
      <c r="CK366" s="40" t="s">
        <v>39</v>
      </c>
      <c r="CL366" s="35"/>
      <c r="CM366" s="35"/>
      <c r="CN366" s="40" t="s">
        <v>49</v>
      </c>
      <c r="CO366" s="40" t="s">
        <v>39</v>
      </c>
      <c r="CP366" s="35"/>
      <c r="CQ366" s="35"/>
      <c r="CR366" s="40" t="s">
        <v>50</v>
      </c>
      <c r="CS366" s="40" t="s">
        <v>51</v>
      </c>
      <c r="CT366" s="35"/>
      <c r="CU366" s="35"/>
      <c r="CV366" s="40" t="s">
        <v>50</v>
      </c>
      <c r="CW366" s="40" t="s">
        <v>39</v>
      </c>
      <c r="CX366" s="35">
        <v>2</v>
      </c>
      <c r="CY366" s="35">
        <v>1.843</v>
      </c>
      <c r="CZ366" s="40" t="s">
        <v>50</v>
      </c>
      <c r="DA366" s="40" t="s">
        <v>39</v>
      </c>
      <c r="DB366" s="35"/>
      <c r="DC366" s="35"/>
      <c r="DD366" s="40" t="s">
        <v>59</v>
      </c>
      <c r="DE366" s="40" t="s">
        <v>60</v>
      </c>
      <c r="DF366" s="35"/>
      <c r="DG366" s="35"/>
      <c r="DH366" s="40" t="s">
        <v>52</v>
      </c>
      <c r="DI366" s="40" t="s">
        <v>53</v>
      </c>
      <c r="DJ366" s="35"/>
      <c r="DK366" s="35"/>
      <c r="DL366" s="40" t="s">
        <v>31</v>
      </c>
      <c r="DM366" s="41"/>
    </row>
    <row r="367" spans="1:118" s="12" customFormat="1" ht="15.75" customHeight="1" x14ac:dyDescent="0.25">
      <c r="A367" s="6">
        <v>366</v>
      </c>
      <c r="B367" s="6">
        <v>2</v>
      </c>
      <c r="C367" s="9" t="s">
        <v>493</v>
      </c>
      <c r="D367" s="8" t="s">
        <v>373</v>
      </c>
      <c r="E367" s="6">
        <v>205.70699999999999</v>
      </c>
      <c r="F367" s="6">
        <v>0</v>
      </c>
      <c r="G367" s="6">
        <v>205.70699999999999</v>
      </c>
      <c r="H367" s="10">
        <v>81.094800000000006</v>
      </c>
      <c r="I367" s="3">
        <f t="shared" si="16"/>
        <v>286.80180000000001</v>
      </c>
      <c r="J367" s="3">
        <f t="shared" si="15"/>
        <v>0</v>
      </c>
      <c r="K367" s="3">
        <f t="shared" si="17"/>
        <v>286.80180000000001</v>
      </c>
      <c r="L367" s="1" t="s">
        <v>28</v>
      </c>
      <c r="M367" s="1" t="s">
        <v>29</v>
      </c>
      <c r="N367" s="6"/>
      <c r="O367" s="6"/>
      <c r="P367" s="1" t="s">
        <v>30</v>
      </c>
      <c r="Q367" s="1" t="s">
        <v>34</v>
      </c>
      <c r="R367" s="6"/>
      <c r="S367" s="6"/>
      <c r="T367" s="1" t="s">
        <v>30</v>
      </c>
      <c r="U367" s="1" t="s">
        <v>32</v>
      </c>
      <c r="V367" s="6"/>
      <c r="W367" s="6"/>
      <c r="X367" s="6" t="s">
        <v>30</v>
      </c>
      <c r="Y367" s="6" t="s">
        <v>33</v>
      </c>
      <c r="Z367" s="6"/>
      <c r="AA367" s="6"/>
      <c r="AB367" s="1" t="s">
        <v>30</v>
      </c>
      <c r="AC367" s="1" t="s">
        <v>34</v>
      </c>
      <c r="AD367" s="6"/>
      <c r="AE367" s="6"/>
      <c r="AF367" s="1" t="s">
        <v>35</v>
      </c>
      <c r="AG367" s="1" t="s">
        <v>29</v>
      </c>
      <c r="AH367" s="6"/>
      <c r="AI367" s="6"/>
      <c r="AJ367" s="1" t="s">
        <v>36</v>
      </c>
      <c r="AK367" s="1" t="s">
        <v>37</v>
      </c>
      <c r="AL367" s="6"/>
      <c r="AM367" s="6"/>
      <c r="AN367" s="1" t="s">
        <v>38</v>
      </c>
      <c r="AO367" s="1" t="s">
        <v>39</v>
      </c>
      <c r="AP367" s="6"/>
      <c r="AQ367" s="6"/>
      <c r="AR367" s="1" t="s">
        <v>40</v>
      </c>
      <c r="AS367" s="1" t="s">
        <v>41</v>
      </c>
      <c r="AT367" s="6"/>
      <c r="AU367" s="6"/>
      <c r="AV367" s="6"/>
      <c r="AW367" s="6"/>
      <c r="AX367" s="6"/>
      <c r="AY367" s="6"/>
      <c r="AZ367" s="1" t="s">
        <v>42</v>
      </c>
      <c r="BA367" s="1" t="s">
        <v>39</v>
      </c>
      <c r="BB367" s="6"/>
      <c r="BC367" s="6"/>
      <c r="BD367" s="1" t="s">
        <v>42</v>
      </c>
      <c r="BE367" s="1" t="s">
        <v>33</v>
      </c>
      <c r="BF367" s="6"/>
      <c r="BG367" s="6"/>
      <c r="BH367" s="1" t="s">
        <v>42</v>
      </c>
      <c r="BI367" s="1" t="s">
        <v>39</v>
      </c>
      <c r="BJ367" s="6"/>
      <c r="BK367" s="11"/>
      <c r="BL367" s="1" t="s">
        <v>43</v>
      </c>
      <c r="BM367" s="1" t="s">
        <v>44</v>
      </c>
      <c r="BN367" s="6"/>
      <c r="BO367" s="6"/>
      <c r="BP367" s="1" t="s">
        <v>45</v>
      </c>
      <c r="BQ367" s="1" t="s">
        <v>44</v>
      </c>
      <c r="BR367" s="6"/>
      <c r="BS367" s="6"/>
      <c r="BT367" s="1" t="s">
        <v>46</v>
      </c>
      <c r="BU367" s="1" t="s">
        <v>47</v>
      </c>
      <c r="BV367" s="6"/>
      <c r="BW367" s="6"/>
      <c r="BX367" s="1" t="s">
        <v>46</v>
      </c>
      <c r="BY367" s="1" t="s">
        <v>41</v>
      </c>
      <c r="BZ367" s="6"/>
      <c r="CA367" s="6"/>
      <c r="CB367" s="1" t="s">
        <v>46</v>
      </c>
      <c r="CC367" s="1" t="s">
        <v>48</v>
      </c>
      <c r="CD367" s="6"/>
      <c r="CE367" s="6"/>
      <c r="CF367" s="1" t="s">
        <v>46</v>
      </c>
      <c r="CG367" s="1" t="s">
        <v>48</v>
      </c>
      <c r="CH367" s="6"/>
      <c r="CI367" s="6"/>
      <c r="CJ367" s="1" t="s">
        <v>46</v>
      </c>
      <c r="CK367" s="1" t="s">
        <v>39</v>
      </c>
      <c r="CL367" s="6"/>
      <c r="CM367" s="6"/>
      <c r="CN367" s="1" t="s">
        <v>49</v>
      </c>
      <c r="CO367" s="1" t="s">
        <v>39</v>
      </c>
      <c r="CP367" s="6"/>
      <c r="CQ367" s="6"/>
      <c r="CR367" s="1" t="s">
        <v>50</v>
      </c>
      <c r="CS367" s="1" t="s">
        <v>51</v>
      </c>
      <c r="CT367" s="6"/>
      <c r="CU367" s="6"/>
      <c r="CV367" s="1" t="s">
        <v>50</v>
      </c>
      <c r="CW367" s="1" t="s">
        <v>39</v>
      </c>
      <c r="CX367" s="6"/>
      <c r="CY367" s="6"/>
      <c r="CZ367" s="1" t="s">
        <v>50</v>
      </c>
      <c r="DA367" s="1" t="s">
        <v>39</v>
      </c>
      <c r="DB367" s="6"/>
      <c r="DC367" s="6"/>
      <c r="DD367" s="1" t="s">
        <v>59</v>
      </c>
      <c r="DE367" s="1" t="s">
        <v>60</v>
      </c>
      <c r="DF367" s="6"/>
      <c r="DG367" s="6"/>
      <c r="DH367" s="1" t="s">
        <v>52</v>
      </c>
      <c r="DI367" s="1" t="s">
        <v>53</v>
      </c>
      <c r="DJ367" s="6"/>
      <c r="DK367" s="6"/>
      <c r="DL367" s="1" t="s">
        <v>31</v>
      </c>
      <c r="DM367" s="11"/>
    </row>
    <row r="368" spans="1:118" s="42" customFormat="1" ht="15.75" customHeight="1" x14ac:dyDescent="0.25">
      <c r="A368" s="35">
        <v>367</v>
      </c>
      <c r="B368" s="35">
        <v>3</v>
      </c>
      <c r="C368" s="36" t="s">
        <v>309</v>
      </c>
      <c r="D368" s="37" t="s">
        <v>373</v>
      </c>
      <c r="E368" s="35">
        <v>529.94899999999996</v>
      </c>
      <c r="F368" s="35">
        <v>143.786</v>
      </c>
      <c r="G368" s="35">
        <v>381.339</v>
      </c>
      <c r="H368" s="38">
        <v>304.88628</v>
      </c>
      <c r="I368" s="39">
        <f t="shared" si="16"/>
        <v>686.22528</v>
      </c>
      <c r="J368" s="39">
        <f t="shared" si="15"/>
        <v>0.59099999999999997</v>
      </c>
      <c r="K368" s="39">
        <f t="shared" si="17"/>
        <v>685.63427999999999</v>
      </c>
      <c r="L368" s="40" t="s">
        <v>28</v>
      </c>
      <c r="M368" s="40" t="s">
        <v>29</v>
      </c>
      <c r="N368" s="35"/>
      <c r="O368" s="35"/>
      <c r="P368" s="40" t="s">
        <v>30</v>
      </c>
      <c r="Q368" s="40" t="s">
        <v>34</v>
      </c>
      <c r="R368" s="35"/>
      <c r="S368" s="35"/>
      <c r="T368" s="40" t="s">
        <v>30</v>
      </c>
      <c r="U368" s="40" t="s">
        <v>32</v>
      </c>
      <c r="V368" s="35"/>
      <c r="W368" s="35"/>
      <c r="X368" s="35" t="s">
        <v>30</v>
      </c>
      <c r="Y368" s="35" t="s">
        <v>33</v>
      </c>
      <c r="Z368" s="35"/>
      <c r="AA368" s="35"/>
      <c r="AB368" s="40" t="s">
        <v>30</v>
      </c>
      <c r="AC368" s="40" t="s">
        <v>34</v>
      </c>
      <c r="AD368" s="35"/>
      <c r="AE368" s="35"/>
      <c r="AF368" s="40" t="s">
        <v>35</v>
      </c>
      <c r="AG368" s="40" t="s">
        <v>29</v>
      </c>
      <c r="AH368" s="35"/>
      <c r="AI368" s="35"/>
      <c r="AJ368" s="40" t="s">
        <v>36</v>
      </c>
      <c r="AK368" s="40" t="s">
        <v>37</v>
      </c>
      <c r="AL368" s="35"/>
      <c r="AM368" s="35"/>
      <c r="AN368" s="40" t="s">
        <v>38</v>
      </c>
      <c r="AO368" s="40" t="s">
        <v>39</v>
      </c>
      <c r="AP368" s="35"/>
      <c r="AQ368" s="35"/>
      <c r="AR368" s="40" t="s">
        <v>40</v>
      </c>
      <c r="AS368" s="40" t="s">
        <v>41</v>
      </c>
      <c r="AT368" s="35"/>
      <c r="AU368" s="35"/>
      <c r="AV368" s="35"/>
      <c r="AW368" s="35"/>
      <c r="AX368" s="35"/>
      <c r="AY368" s="35"/>
      <c r="AZ368" s="40" t="s">
        <v>42</v>
      </c>
      <c r="BA368" s="40" t="s">
        <v>39</v>
      </c>
      <c r="BB368" s="35"/>
      <c r="BC368" s="35"/>
      <c r="BD368" s="40" t="s">
        <v>42</v>
      </c>
      <c r="BE368" s="40" t="s">
        <v>33</v>
      </c>
      <c r="BF368" s="35"/>
      <c r="BG368" s="35"/>
      <c r="BH368" s="40" t="s">
        <v>42</v>
      </c>
      <c r="BI368" s="40" t="s">
        <v>39</v>
      </c>
      <c r="BJ368" s="35"/>
      <c r="BK368" s="41"/>
      <c r="BL368" s="40" t="s">
        <v>43</v>
      </c>
      <c r="BM368" s="40" t="s">
        <v>44</v>
      </c>
      <c r="BN368" s="35"/>
      <c r="BO368" s="35"/>
      <c r="BP368" s="40" t="s">
        <v>45</v>
      </c>
      <c r="BQ368" s="40" t="s">
        <v>44</v>
      </c>
      <c r="BR368" s="35"/>
      <c r="BS368" s="35"/>
      <c r="BT368" s="40" t="s">
        <v>46</v>
      </c>
      <c r="BU368" s="40" t="s">
        <v>47</v>
      </c>
      <c r="BV368" s="35"/>
      <c r="BW368" s="35"/>
      <c r="BX368" s="40" t="s">
        <v>46</v>
      </c>
      <c r="BY368" s="40" t="s">
        <v>41</v>
      </c>
      <c r="BZ368" s="35"/>
      <c r="CA368" s="35"/>
      <c r="CB368" s="40" t="s">
        <v>46</v>
      </c>
      <c r="CC368" s="40" t="s">
        <v>48</v>
      </c>
      <c r="CD368" s="35"/>
      <c r="CE368" s="35"/>
      <c r="CF368" s="40" t="s">
        <v>46</v>
      </c>
      <c r="CG368" s="40" t="s">
        <v>48</v>
      </c>
      <c r="CH368" s="35"/>
      <c r="CI368" s="35"/>
      <c r="CJ368" s="40" t="s">
        <v>46</v>
      </c>
      <c r="CK368" s="40" t="s">
        <v>39</v>
      </c>
      <c r="CL368" s="35"/>
      <c r="CM368" s="35"/>
      <c r="CN368" s="40" t="s">
        <v>49</v>
      </c>
      <c r="CO368" s="40" t="s">
        <v>39</v>
      </c>
      <c r="CP368" s="35"/>
      <c r="CQ368" s="35"/>
      <c r="CR368" s="40" t="s">
        <v>50</v>
      </c>
      <c r="CS368" s="40" t="s">
        <v>51</v>
      </c>
      <c r="CT368" s="35"/>
      <c r="CU368" s="35"/>
      <c r="CV368" s="40" t="s">
        <v>50</v>
      </c>
      <c r="CW368" s="40" t="s">
        <v>39</v>
      </c>
      <c r="CX368" s="35"/>
      <c r="CY368" s="35"/>
      <c r="CZ368" s="40" t="s">
        <v>50</v>
      </c>
      <c r="DA368" s="40" t="s">
        <v>39</v>
      </c>
      <c r="DB368" s="35"/>
      <c r="DC368" s="35"/>
      <c r="DD368" s="40" t="s">
        <v>59</v>
      </c>
      <c r="DE368" s="40" t="s">
        <v>60</v>
      </c>
      <c r="DF368" s="35"/>
      <c r="DG368" s="35"/>
      <c r="DH368" s="40" t="s">
        <v>52</v>
      </c>
      <c r="DI368" s="40" t="s">
        <v>53</v>
      </c>
      <c r="DJ368" s="35"/>
      <c r="DK368" s="35"/>
      <c r="DL368" s="40" t="s">
        <v>31</v>
      </c>
      <c r="DM368" s="41">
        <v>0.59099999999999997</v>
      </c>
      <c r="DN368" s="42" t="s">
        <v>518</v>
      </c>
    </row>
    <row r="369" spans="1:118" s="42" customFormat="1" ht="15.75" customHeight="1" x14ac:dyDescent="0.25">
      <c r="A369" s="35">
        <v>368</v>
      </c>
      <c r="B369" s="35">
        <v>3</v>
      </c>
      <c r="C369" s="36" t="s">
        <v>310</v>
      </c>
      <c r="D369" s="37" t="s">
        <v>373</v>
      </c>
      <c r="E369" s="35">
        <v>597.23299999999995</v>
      </c>
      <c r="F369" s="35">
        <v>85.935000000000002</v>
      </c>
      <c r="G369" s="35">
        <v>459.25200000000001</v>
      </c>
      <c r="H369" s="38">
        <v>600.49091999999996</v>
      </c>
      <c r="I369" s="39">
        <f t="shared" si="16"/>
        <v>1059.7429199999999</v>
      </c>
      <c r="J369" s="39">
        <f t="shared" si="15"/>
        <v>0.81499999999999995</v>
      </c>
      <c r="K369" s="39">
        <f t="shared" si="17"/>
        <v>1058.9279199999999</v>
      </c>
      <c r="L369" s="40" t="s">
        <v>28</v>
      </c>
      <c r="M369" s="40" t="s">
        <v>29</v>
      </c>
      <c r="N369" s="35"/>
      <c r="O369" s="35"/>
      <c r="P369" s="40" t="s">
        <v>30</v>
      </c>
      <c r="Q369" s="40" t="s">
        <v>34</v>
      </c>
      <c r="R369" s="35"/>
      <c r="S369" s="35"/>
      <c r="T369" s="40" t="s">
        <v>30</v>
      </c>
      <c r="U369" s="40" t="s">
        <v>32</v>
      </c>
      <c r="V369" s="35"/>
      <c r="W369" s="35"/>
      <c r="X369" s="35" t="s">
        <v>30</v>
      </c>
      <c r="Y369" s="35" t="s">
        <v>33</v>
      </c>
      <c r="Z369" s="35"/>
      <c r="AA369" s="35"/>
      <c r="AB369" s="40" t="s">
        <v>30</v>
      </c>
      <c r="AC369" s="40" t="s">
        <v>34</v>
      </c>
      <c r="AD369" s="35"/>
      <c r="AE369" s="35"/>
      <c r="AF369" s="40" t="s">
        <v>35</v>
      </c>
      <c r="AG369" s="40" t="s">
        <v>29</v>
      </c>
      <c r="AH369" s="35"/>
      <c r="AI369" s="35"/>
      <c r="AJ369" s="40" t="s">
        <v>36</v>
      </c>
      <c r="AK369" s="40" t="s">
        <v>37</v>
      </c>
      <c r="AL369" s="35"/>
      <c r="AM369" s="35"/>
      <c r="AN369" s="40" t="s">
        <v>38</v>
      </c>
      <c r="AO369" s="40" t="s">
        <v>39</v>
      </c>
      <c r="AP369" s="35"/>
      <c r="AQ369" s="35"/>
      <c r="AR369" s="40" t="s">
        <v>40</v>
      </c>
      <c r="AS369" s="40" t="s">
        <v>41</v>
      </c>
      <c r="AT369" s="35"/>
      <c r="AU369" s="35"/>
      <c r="AV369" s="35"/>
      <c r="AW369" s="35"/>
      <c r="AX369" s="35"/>
      <c r="AY369" s="35"/>
      <c r="AZ369" s="40" t="s">
        <v>42</v>
      </c>
      <c r="BA369" s="40" t="s">
        <v>39</v>
      </c>
      <c r="BB369" s="35"/>
      <c r="BC369" s="35"/>
      <c r="BD369" s="40" t="s">
        <v>42</v>
      </c>
      <c r="BE369" s="40" t="s">
        <v>33</v>
      </c>
      <c r="BF369" s="35"/>
      <c r="BG369" s="35"/>
      <c r="BH369" s="40" t="s">
        <v>42</v>
      </c>
      <c r="BI369" s="40" t="s">
        <v>39</v>
      </c>
      <c r="BJ369" s="35"/>
      <c r="BK369" s="41"/>
      <c r="BL369" s="40" t="s">
        <v>43</v>
      </c>
      <c r="BM369" s="40" t="s">
        <v>44</v>
      </c>
      <c r="BN369" s="35"/>
      <c r="BO369" s="35"/>
      <c r="BP369" s="40" t="s">
        <v>45</v>
      </c>
      <c r="BQ369" s="40" t="s">
        <v>44</v>
      </c>
      <c r="BR369" s="35"/>
      <c r="BS369" s="35"/>
      <c r="BT369" s="40" t="s">
        <v>46</v>
      </c>
      <c r="BU369" s="40" t="s">
        <v>47</v>
      </c>
      <c r="BV369" s="35"/>
      <c r="BW369" s="35"/>
      <c r="BX369" s="40" t="s">
        <v>46</v>
      </c>
      <c r="BY369" s="40" t="s">
        <v>41</v>
      </c>
      <c r="BZ369" s="35"/>
      <c r="CA369" s="35"/>
      <c r="CB369" s="40" t="s">
        <v>46</v>
      </c>
      <c r="CC369" s="40" t="s">
        <v>48</v>
      </c>
      <c r="CD369" s="35"/>
      <c r="CE369" s="35"/>
      <c r="CF369" s="40" t="s">
        <v>46</v>
      </c>
      <c r="CG369" s="40" t="s">
        <v>48</v>
      </c>
      <c r="CH369" s="35"/>
      <c r="CI369" s="35"/>
      <c r="CJ369" s="40" t="s">
        <v>46</v>
      </c>
      <c r="CK369" s="40" t="s">
        <v>39</v>
      </c>
      <c r="CL369" s="35"/>
      <c r="CM369" s="35"/>
      <c r="CN369" s="40" t="s">
        <v>49</v>
      </c>
      <c r="CO369" s="40" t="s">
        <v>39</v>
      </c>
      <c r="CP369" s="35"/>
      <c r="CQ369" s="35"/>
      <c r="CR369" s="40" t="s">
        <v>50</v>
      </c>
      <c r="CS369" s="40" t="s">
        <v>51</v>
      </c>
      <c r="CT369" s="35"/>
      <c r="CU369" s="35"/>
      <c r="CV369" s="40" t="s">
        <v>50</v>
      </c>
      <c r="CW369" s="40" t="s">
        <v>39</v>
      </c>
      <c r="CX369" s="35"/>
      <c r="CY369" s="35"/>
      <c r="CZ369" s="40" t="s">
        <v>50</v>
      </c>
      <c r="DA369" s="40" t="s">
        <v>39</v>
      </c>
      <c r="DB369" s="35"/>
      <c r="DC369" s="35"/>
      <c r="DD369" s="40" t="s">
        <v>59</v>
      </c>
      <c r="DE369" s="40" t="s">
        <v>60</v>
      </c>
      <c r="DF369" s="35"/>
      <c r="DG369" s="35"/>
      <c r="DH369" s="40" t="s">
        <v>52</v>
      </c>
      <c r="DI369" s="40" t="s">
        <v>53</v>
      </c>
      <c r="DJ369" s="35"/>
      <c r="DK369" s="35"/>
      <c r="DL369" s="40" t="s">
        <v>31</v>
      </c>
      <c r="DM369" s="41">
        <v>0.81499999999999995</v>
      </c>
      <c r="DN369" s="42" t="s">
        <v>518</v>
      </c>
    </row>
    <row r="370" spans="1:118" s="12" customFormat="1" ht="15.75" customHeight="1" x14ac:dyDescent="0.25">
      <c r="A370" s="6">
        <v>369</v>
      </c>
      <c r="B370" s="6">
        <v>3</v>
      </c>
      <c r="C370" s="9" t="s">
        <v>311</v>
      </c>
      <c r="D370" s="8" t="s">
        <v>373</v>
      </c>
      <c r="E370" s="6">
        <v>71.320999999999998</v>
      </c>
      <c r="F370" s="6">
        <v>16.094000000000001</v>
      </c>
      <c r="G370" s="6">
        <v>54.735999999999997</v>
      </c>
      <c r="H370" s="10">
        <v>46.762320000000003</v>
      </c>
      <c r="I370" s="3">
        <f t="shared" si="16"/>
        <v>101.49832000000001</v>
      </c>
      <c r="J370" s="3">
        <f t="shared" si="15"/>
        <v>0</v>
      </c>
      <c r="K370" s="3">
        <f t="shared" si="17"/>
        <v>101.49832000000001</v>
      </c>
      <c r="L370" s="1" t="s">
        <v>28</v>
      </c>
      <c r="M370" s="1" t="s">
        <v>29</v>
      </c>
      <c r="N370" s="6"/>
      <c r="O370" s="6"/>
      <c r="P370" s="1" t="s">
        <v>30</v>
      </c>
      <c r="Q370" s="1" t="s">
        <v>34</v>
      </c>
      <c r="R370" s="6"/>
      <c r="S370" s="6"/>
      <c r="T370" s="1" t="s">
        <v>30</v>
      </c>
      <c r="U370" s="1" t="s">
        <v>32</v>
      </c>
      <c r="V370" s="6"/>
      <c r="W370" s="6"/>
      <c r="X370" s="6" t="s">
        <v>30</v>
      </c>
      <c r="Y370" s="6" t="s">
        <v>33</v>
      </c>
      <c r="Z370" s="6"/>
      <c r="AA370" s="6"/>
      <c r="AB370" s="1" t="s">
        <v>30</v>
      </c>
      <c r="AC370" s="1" t="s">
        <v>34</v>
      </c>
      <c r="AD370" s="6"/>
      <c r="AE370" s="6"/>
      <c r="AF370" s="1" t="s">
        <v>35</v>
      </c>
      <c r="AG370" s="1" t="s">
        <v>29</v>
      </c>
      <c r="AH370" s="6"/>
      <c r="AI370" s="6"/>
      <c r="AJ370" s="1" t="s">
        <v>36</v>
      </c>
      <c r="AK370" s="1" t="s">
        <v>37</v>
      </c>
      <c r="AL370" s="6"/>
      <c r="AM370" s="6"/>
      <c r="AN370" s="1" t="s">
        <v>38</v>
      </c>
      <c r="AO370" s="1" t="s">
        <v>39</v>
      </c>
      <c r="AP370" s="6"/>
      <c r="AQ370" s="6"/>
      <c r="AR370" s="1" t="s">
        <v>40</v>
      </c>
      <c r="AS370" s="1" t="s">
        <v>41</v>
      </c>
      <c r="AT370" s="6"/>
      <c r="AU370" s="6"/>
      <c r="AV370" s="6"/>
      <c r="AW370" s="6"/>
      <c r="AX370" s="6"/>
      <c r="AY370" s="6"/>
      <c r="AZ370" s="1" t="s">
        <v>42</v>
      </c>
      <c r="BA370" s="1" t="s">
        <v>39</v>
      </c>
      <c r="BB370" s="6"/>
      <c r="BC370" s="6"/>
      <c r="BD370" s="1" t="s">
        <v>42</v>
      </c>
      <c r="BE370" s="1" t="s">
        <v>33</v>
      </c>
      <c r="BF370" s="6"/>
      <c r="BG370" s="6"/>
      <c r="BH370" s="1" t="s">
        <v>42</v>
      </c>
      <c r="BI370" s="1" t="s">
        <v>39</v>
      </c>
      <c r="BJ370" s="6"/>
      <c r="BK370" s="11"/>
      <c r="BL370" s="1" t="s">
        <v>43</v>
      </c>
      <c r="BM370" s="1" t="s">
        <v>44</v>
      </c>
      <c r="BN370" s="6"/>
      <c r="BO370" s="6"/>
      <c r="BP370" s="1" t="s">
        <v>45</v>
      </c>
      <c r="BQ370" s="1" t="s">
        <v>44</v>
      </c>
      <c r="BR370" s="6"/>
      <c r="BS370" s="6"/>
      <c r="BT370" s="1" t="s">
        <v>46</v>
      </c>
      <c r="BU370" s="1" t="s">
        <v>47</v>
      </c>
      <c r="BV370" s="6"/>
      <c r="BW370" s="6"/>
      <c r="BX370" s="1" t="s">
        <v>46</v>
      </c>
      <c r="BY370" s="1" t="s">
        <v>41</v>
      </c>
      <c r="BZ370" s="6"/>
      <c r="CA370" s="6"/>
      <c r="CB370" s="1" t="s">
        <v>46</v>
      </c>
      <c r="CC370" s="1" t="s">
        <v>48</v>
      </c>
      <c r="CD370" s="6"/>
      <c r="CE370" s="6"/>
      <c r="CF370" s="1" t="s">
        <v>46</v>
      </c>
      <c r="CG370" s="1" t="s">
        <v>48</v>
      </c>
      <c r="CH370" s="6"/>
      <c r="CI370" s="6"/>
      <c r="CJ370" s="1" t="s">
        <v>46</v>
      </c>
      <c r="CK370" s="1" t="s">
        <v>39</v>
      </c>
      <c r="CL370" s="6"/>
      <c r="CM370" s="6"/>
      <c r="CN370" s="1" t="s">
        <v>49</v>
      </c>
      <c r="CO370" s="1" t="s">
        <v>39</v>
      </c>
      <c r="CP370" s="6"/>
      <c r="CQ370" s="6"/>
      <c r="CR370" s="1" t="s">
        <v>50</v>
      </c>
      <c r="CS370" s="1" t="s">
        <v>51</v>
      </c>
      <c r="CT370" s="6"/>
      <c r="CU370" s="6"/>
      <c r="CV370" s="1" t="s">
        <v>50</v>
      </c>
      <c r="CW370" s="1" t="s">
        <v>39</v>
      </c>
      <c r="CX370" s="6"/>
      <c r="CY370" s="6"/>
      <c r="CZ370" s="1" t="s">
        <v>50</v>
      </c>
      <c r="DA370" s="1" t="s">
        <v>39</v>
      </c>
      <c r="DB370" s="6"/>
      <c r="DC370" s="6"/>
      <c r="DD370" s="1" t="s">
        <v>59</v>
      </c>
      <c r="DE370" s="1" t="s">
        <v>60</v>
      </c>
      <c r="DF370" s="6"/>
      <c r="DG370" s="6"/>
      <c r="DH370" s="1" t="s">
        <v>52</v>
      </c>
      <c r="DI370" s="1" t="s">
        <v>53</v>
      </c>
      <c r="DJ370" s="6"/>
      <c r="DK370" s="6"/>
      <c r="DL370" s="1" t="s">
        <v>31</v>
      </c>
      <c r="DM370" s="11"/>
    </row>
    <row r="371" spans="1:118" s="12" customFormat="1" ht="15.75" customHeight="1" x14ac:dyDescent="0.25">
      <c r="A371" s="6">
        <v>370</v>
      </c>
      <c r="B371" s="6">
        <v>3</v>
      </c>
      <c r="C371" s="9" t="s">
        <v>494</v>
      </c>
      <c r="D371" s="8" t="s">
        <v>373</v>
      </c>
      <c r="E371" s="6">
        <v>20.640999999999998</v>
      </c>
      <c r="F371" s="6">
        <v>19.891999999999999</v>
      </c>
      <c r="G371" s="6">
        <v>0.749</v>
      </c>
      <c r="H371" s="10">
        <v>47.256959999999999</v>
      </c>
      <c r="I371" s="3">
        <f t="shared" si="16"/>
        <v>48.005960000000002</v>
      </c>
      <c r="J371" s="3">
        <f t="shared" si="15"/>
        <v>0</v>
      </c>
      <c r="K371" s="3">
        <f t="shared" si="17"/>
        <v>48.005960000000002</v>
      </c>
      <c r="L371" s="1" t="s">
        <v>28</v>
      </c>
      <c r="M371" s="1" t="s">
        <v>29</v>
      </c>
      <c r="N371" s="6"/>
      <c r="O371" s="6"/>
      <c r="P371" s="1" t="s">
        <v>30</v>
      </c>
      <c r="Q371" s="1" t="s">
        <v>34</v>
      </c>
      <c r="R371" s="6"/>
      <c r="S371" s="6"/>
      <c r="T371" s="1" t="s">
        <v>30</v>
      </c>
      <c r="U371" s="1" t="s">
        <v>32</v>
      </c>
      <c r="V371" s="6"/>
      <c r="W371" s="6"/>
      <c r="X371" s="6" t="s">
        <v>30</v>
      </c>
      <c r="Y371" s="6" t="s">
        <v>33</v>
      </c>
      <c r="Z371" s="6"/>
      <c r="AA371" s="6"/>
      <c r="AB371" s="1" t="s">
        <v>30</v>
      </c>
      <c r="AC371" s="1" t="s">
        <v>34</v>
      </c>
      <c r="AD371" s="6"/>
      <c r="AE371" s="6"/>
      <c r="AF371" s="1" t="s">
        <v>35</v>
      </c>
      <c r="AG371" s="1" t="s">
        <v>29</v>
      </c>
      <c r="AH371" s="6"/>
      <c r="AI371" s="6"/>
      <c r="AJ371" s="1" t="s">
        <v>36</v>
      </c>
      <c r="AK371" s="1" t="s">
        <v>37</v>
      </c>
      <c r="AL371" s="6"/>
      <c r="AM371" s="6"/>
      <c r="AN371" s="1" t="s">
        <v>38</v>
      </c>
      <c r="AO371" s="1" t="s">
        <v>39</v>
      </c>
      <c r="AP371" s="6"/>
      <c r="AQ371" s="6"/>
      <c r="AR371" s="1" t="s">
        <v>40</v>
      </c>
      <c r="AS371" s="1" t="s">
        <v>41</v>
      </c>
      <c r="AT371" s="6"/>
      <c r="AU371" s="6"/>
      <c r="AV371" s="6"/>
      <c r="AW371" s="6"/>
      <c r="AX371" s="6"/>
      <c r="AY371" s="6"/>
      <c r="AZ371" s="1" t="s">
        <v>42</v>
      </c>
      <c r="BA371" s="1" t="s">
        <v>39</v>
      </c>
      <c r="BB371" s="6"/>
      <c r="BC371" s="6"/>
      <c r="BD371" s="1" t="s">
        <v>42</v>
      </c>
      <c r="BE371" s="1" t="s">
        <v>33</v>
      </c>
      <c r="BF371" s="6"/>
      <c r="BG371" s="6"/>
      <c r="BH371" s="1" t="s">
        <v>42</v>
      </c>
      <c r="BI371" s="1" t="s">
        <v>39</v>
      </c>
      <c r="BJ371" s="6"/>
      <c r="BK371" s="11"/>
      <c r="BL371" s="1" t="s">
        <v>43</v>
      </c>
      <c r="BM371" s="1" t="s">
        <v>44</v>
      </c>
      <c r="BN371" s="6"/>
      <c r="BO371" s="6"/>
      <c r="BP371" s="1" t="s">
        <v>45</v>
      </c>
      <c r="BQ371" s="1" t="s">
        <v>44</v>
      </c>
      <c r="BR371" s="6"/>
      <c r="BS371" s="6"/>
      <c r="BT371" s="1" t="s">
        <v>46</v>
      </c>
      <c r="BU371" s="1" t="s">
        <v>47</v>
      </c>
      <c r="BV371" s="6"/>
      <c r="BW371" s="6"/>
      <c r="BX371" s="1" t="s">
        <v>46</v>
      </c>
      <c r="BY371" s="1" t="s">
        <v>41</v>
      </c>
      <c r="BZ371" s="6"/>
      <c r="CA371" s="6"/>
      <c r="CB371" s="1" t="s">
        <v>46</v>
      </c>
      <c r="CC371" s="1" t="s">
        <v>48</v>
      </c>
      <c r="CD371" s="6"/>
      <c r="CE371" s="6"/>
      <c r="CF371" s="1" t="s">
        <v>46</v>
      </c>
      <c r="CG371" s="1" t="s">
        <v>48</v>
      </c>
      <c r="CH371" s="6"/>
      <c r="CI371" s="6"/>
      <c r="CJ371" s="1" t="s">
        <v>46</v>
      </c>
      <c r="CK371" s="1" t="s">
        <v>39</v>
      </c>
      <c r="CL371" s="6"/>
      <c r="CM371" s="6"/>
      <c r="CN371" s="1" t="s">
        <v>49</v>
      </c>
      <c r="CO371" s="1" t="s">
        <v>39</v>
      </c>
      <c r="CP371" s="6"/>
      <c r="CQ371" s="6"/>
      <c r="CR371" s="1" t="s">
        <v>50</v>
      </c>
      <c r="CS371" s="1" t="s">
        <v>51</v>
      </c>
      <c r="CT371" s="6"/>
      <c r="CU371" s="6"/>
      <c r="CV371" s="1" t="s">
        <v>50</v>
      </c>
      <c r="CW371" s="1" t="s">
        <v>39</v>
      </c>
      <c r="CX371" s="6"/>
      <c r="CY371" s="6"/>
      <c r="CZ371" s="1" t="s">
        <v>50</v>
      </c>
      <c r="DA371" s="1" t="s">
        <v>39</v>
      </c>
      <c r="DB371" s="6"/>
      <c r="DC371" s="6"/>
      <c r="DD371" s="1" t="s">
        <v>59</v>
      </c>
      <c r="DE371" s="1" t="s">
        <v>60</v>
      </c>
      <c r="DF371" s="6"/>
      <c r="DG371" s="6"/>
      <c r="DH371" s="1" t="s">
        <v>52</v>
      </c>
      <c r="DI371" s="1" t="s">
        <v>53</v>
      </c>
      <c r="DJ371" s="6"/>
      <c r="DK371" s="6"/>
      <c r="DL371" s="1" t="s">
        <v>31</v>
      </c>
      <c r="DM371" s="11"/>
    </row>
    <row r="372" spans="1:118" s="42" customFormat="1" ht="15.75" customHeight="1" x14ac:dyDescent="0.25">
      <c r="A372" s="35">
        <v>371</v>
      </c>
      <c r="B372" s="35">
        <v>3</v>
      </c>
      <c r="C372" s="36" t="s">
        <v>495</v>
      </c>
      <c r="D372" s="37" t="s">
        <v>373</v>
      </c>
      <c r="E372" s="35">
        <v>4.5650000000000004</v>
      </c>
      <c r="F372" s="35">
        <v>1.766</v>
      </c>
      <c r="G372" s="35">
        <v>2.7989999999999999</v>
      </c>
      <c r="H372" s="38">
        <v>13.27716</v>
      </c>
      <c r="I372" s="39">
        <f t="shared" si="16"/>
        <v>16.076160000000002</v>
      </c>
      <c r="J372" s="39">
        <f t="shared" si="15"/>
        <v>5.61</v>
      </c>
      <c r="K372" s="39">
        <f t="shared" si="17"/>
        <v>10.466160000000002</v>
      </c>
      <c r="L372" s="40" t="s">
        <v>28</v>
      </c>
      <c r="M372" s="40" t="s">
        <v>29</v>
      </c>
      <c r="N372" s="35"/>
      <c r="O372" s="35"/>
      <c r="P372" s="40" t="s">
        <v>30</v>
      </c>
      <c r="Q372" s="40" t="s">
        <v>34</v>
      </c>
      <c r="R372" s="35"/>
      <c r="S372" s="35"/>
      <c r="T372" s="40" t="s">
        <v>30</v>
      </c>
      <c r="U372" s="40" t="s">
        <v>32</v>
      </c>
      <c r="V372" s="35"/>
      <c r="W372" s="35"/>
      <c r="X372" s="35" t="s">
        <v>30</v>
      </c>
      <c r="Y372" s="35" t="s">
        <v>33</v>
      </c>
      <c r="Z372" s="35"/>
      <c r="AA372" s="35"/>
      <c r="AB372" s="40" t="s">
        <v>30</v>
      </c>
      <c r="AC372" s="40" t="s">
        <v>34</v>
      </c>
      <c r="AD372" s="35"/>
      <c r="AE372" s="35"/>
      <c r="AF372" s="40" t="s">
        <v>35</v>
      </c>
      <c r="AG372" s="40" t="s">
        <v>29</v>
      </c>
      <c r="AH372" s="35">
        <v>2E-3</v>
      </c>
      <c r="AI372" s="35">
        <v>5.61</v>
      </c>
      <c r="AJ372" s="40" t="s">
        <v>36</v>
      </c>
      <c r="AK372" s="40" t="s">
        <v>37</v>
      </c>
      <c r="AL372" s="35"/>
      <c r="AM372" s="35"/>
      <c r="AN372" s="40" t="s">
        <v>38</v>
      </c>
      <c r="AO372" s="40" t="s">
        <v>39</v>
      </c>
      <c r="AP372" s="35"/>
      <c r="AQ372" s="35"/>
      <c r="AR372" s="40" t="s">
        <v>40</v>
      </c>
      <c r="AS372" s="40" t="s">
        <v>41</v>
      </c>
      <c r="AT372" s="35"/>
      <c r="AU372" s="35"/>
      <c r="AV372" s="35"/>
      <c r="AW372" s="35"/>
      <c r="AX372" s="35"/>
      <c r="AY372" s="35"/>
      <c r="AZ372" s="40" t="s">
        <v>42</v>
      </c>
      <c r="BA372" s="40" t="s">
        <v>39</v>
      </c>
      <c r="BB372" s="35"/>
      <c r="BC372" s="35"/>
      <c r="BD372" s="40" t="s">
        <v>42</v>
      </c>
      <c r="BE372" s="40" t="s">
        <v>33</v>
      </c>
      <c r="BF372" s="35"/>
      <c r="BG372" s="35"/>
      <c r="BH372" s="40" t="s">
        <v>42</v>
      </c>
      <c r="BI372" s="40" t="s">
        <v>39</v>
      </c>
      <c r="BJ372" s="35"/>
      <c r="BK372" s="41"/>
      <c r="BL372" s="40" t="s">
        <v>43</v>
      </c>
      <c r="BM372" s="40" t="s">
        <v>44</v>
      </c>
      <c r="BN372" s="35"/>
      <c r="BO372" s="35"/>
      <c r="BP372" s="40" t="s">
        <v>45</v>
      </c>
      <c r="BQ372" s="40" t="s">
        <v>44</v>
      </c>
      <c r="BR372" s="35"/>
      <c r="BS372" s="35"/>
      <c r="BT372" s="40" t="s">
        <v>46</v>
      </c>
      <c r="BU372" s="40" t="s">
        <v>47</v>
      </c>
      <c r="BV372" s="35"/>
      <c r="BW372" s="35"/>
      <c r="BX372" s="40" t="s">
        <v>46</v>
      </c>
      <c r="BY372" s="40" t="s">
        <v>41</v>
      </c>
      <c r="BZ372" s="35"/>
      <c r="CA372" s="35"/>
      <c r="CB372" s="40" t="s">
        <v>46</v>
      </c>
      <c r="CC372" s="40" t="s">
        <v>48</v>
      </c>
      <c r="CD372" s="35"/>
      <c r="CE372" s="35"/>
      <c r="CF372" s="40" t="s">
        <v>46</v>
      </c>
      <c r="CG372" s="40" t="s">
        <v>48</v>
      </c>
      <c r="CH372" s="35"/>
      <c r="CI372" s="35"/>
      <c r="CJ372" s="40" t="s">
        <v>46</v>
      </c>
      <c r="CK372" s="40" t="s">
        <v>39</v>
      </c>
      <c r="CL372" s="35"/>
      <c r="CM372" s="35"/>
      <c r="CN372" s="40" t="s">
        <v>49</v>
      </c>
      <c r="CO372" s="40" t="s">
        <v>39</v>
      </c>
      <c r="CP372" s="35"/>
      <c r="CQ372" s="35"/>
      <c r="CR372" s="40" t="s">
        <v>50</v>
      </c>
      <c r="CS372" s="40" t="s">
        <v>51</v>
      </c>
      <c r="CT372" s="35"/>
      <c r="CU372" s="35"/>
      <c r="CV372" s="40" t="s">
        <v>50</v>
      </c>
      <c r="CW372" s="40" t="s">
        <v>39</v>
      </c>
      <c r="CX372" s="35"/>
      <c r="CY372" s="35"/>
      <c r="CZ372" s="40" t="s">
        <v>50</v>
      </c>
      <c r="DA372" s="40" t="s">
        <v>39</v>
      </c>
      <c r="DB372" s="35"/>
      <c r="DC372" s="35"/>
      <c r="DD372" s="40" t="s">
        <v>59</v>
      </c>
      <c r="DE372" s="40" t="s">
        <v>60</v>
      </c>
      <c r="DF372" s="35"/>
      <c r="DG372" s="35"/>
      <c r="DH372" s="40" t="s">
        <v>52</v>
      </c>
      <c r="DI372" s="40" t="s">
        <v>53</v>
      </c>
      <c r="DJ372" s="35"/>
      <c r="DK372" s="35"/>
      <c r="DL372" s="40" t="s">
        <v>31</v>
      </c>
      <c r="DM372" s="41"/>
    </row>
    <row r="373" spans="1:118" s="12" customFormat="1" ht="15.75" customHeight="1" x14ac:dyDescent="0.25">
      <c r="A373" s="6">
        <v>372</v>
      </c>
      <c r="B373" s="6">
        <v>3</v>
      </c>
      <c r="C373" s="9" t="s">
        <v>312</v>
      </c>
      <c r="D373" s="8" t="s">
        <v>373</v>
      </c>
      <c r="E373" s="6">
        <v>-110.27800000000001</v>
      </c>
      <c r="F373" s="6">
        <v>1.9630000000000001</v>
      </c>
      <c r="G373" s="6">
        <v>-112.214</v>
      </c>
      <c r="H373" s="10">
        <v>23.695799999999998</v>
      </c>
      <c r="I373" s="3">
        <f t="shared" si="16"/>
        <v>-88.518200000000007</v>
      </c>
      <c r="J373" s="3">
        <f t="shared" si="15"/>
        <v>0</v>
      </c>
      <c r="K373" s="3">
        <f t="shared" si="17"/>
        <v>-88.518200000000007</v>
      </c>
      <c r="L373" s="1" t="s">
        <v>28</v>
      </c>
      <c r="M373" s="1" t="s">
        <v>29</v>
      </c>
      <c r="N373" s="6"/>
      <c r="O373" s="6"/>
      <c r="P373" s="1" t="s">
        <v>30</v>
      </c>
      <c r="Q373" s="1" t="s">
        <v>34</v>
      </c>
      <c r="R373" s="6"/>
      <c r="S373" s="6"/>
      <c r="T373" s="1" t="s">
        <v>30</v>
      </c>
      <c r="U373" s="1" t="s">
        <v>32</v>
      </c>
      <c r="V373" s="6"/>
      <c r="W373" s="6"/>
      <c r="X373" s="6" t="s">
        <v>30</v>
      </c>
      <c r="Y373" s="6" t="s">
        <v>33</v>
      </c>
      <c r="Z373" s="6"/>
      <c r="AA373" s="6"/>
      <c r="AB373" s="1" t="s">
        <v>30</v>
      </c>
      <c r="AC373" s="1" t="s">
        <v>34</v>
      </c>
      <c r="AD373" s="6"/>
      <c r="AE373" s="6"/>
      <c r="AF373" s="1" t="s">
        <v>35</v>
      </c>
      <c r="AG373" s="1" t="s">
        <v>29</v>
      </c>
      <c r="AH373" s="6"/>
      <c r="AI373" s="6"/>
      <c r="AJ373" s="1" t="s">
        <v>36</v>
      </c>
      <c r="AK373" s="1" t="s">
        <v>37</v>
      </c>
      <c r="AL373" s="6"/>
      <c r="AM373" s="6"/>
      <c r="AN373" s="1" t="s">
        <v>38</v>
      </c>
      <c r="AO373" s="1" t="s">
        <v>39</v>
      </c>
      <c r="AP373" s="6"/>
      <c r="AQ373" s="6"/>
      <c r="AR373" s="1" t="s">
        <v>40</v>
      </c>
      <c r="AS373" s="1" t="s">
        <v>41</v>
      </c>
      <c r="AT373" s="6"/>
      <c r="AU373" s="6"/>
      <c r="AV373" s="6"/>
      <c r="AW373" s="6"/>
      <c r="AX373" s="6"/>
      <c r="AY373" s="6"/>
      <c r="AZ373" s="1" t="s">
        <v>42</v>
      </c>
      <c r="BA373" s="1" t="s">
        <v>39</v>
      </c>
      <c r="BB373" s="6"/>
      <c r="BC373" s="6"/>
      <c r="BD373" s="1" t="s">
        <v>42</v>
      </c>
      <c r="BE373" s="1" t="s">
        <v>33</v>
      </c>
      <c r="BF373" s="6"/>
      <c r="BG373" s="6"/>
      <c r="BH373" s="1" t="s">
        <v>42</v>
      </c>
      <c r="BI373" s="1" t="s">
        <v>39</v>
      </c>
      <c r="BJ373" s="6"/>
      <c r="BK373" s="11"/>
      <c r="BL373" s="1" t="s">
        <v>43</v>
      </c>
      <c r="BM373" s="1" t="s">
        <v>44</v>
      </c>
      <c r="BN373" s="6"/>
      <c r="BO373" s="6"/>
      <c r="BP373" s="1" t="s">
        <v>45</v>
      </c>
      <c r="BQ373" s="1" t="s">
        <v>44</v>
      </c>
      <c r="BR373" s="6"/>
      <c r="BS373" s="6"/>
      <c r="BT373" s="1" t="s">
        <v>46</v>
      </c>
      <c r="BU373" s="1" t="s">
        <v>47</v>
      </c>
      <c r="BV373" s="6"/>
      <c r="BW373" s="6"/>
      <c r="BX373" s="1" t="s">
        <v>46</v>
      </c>
      <c r="BY373" s="1" t="s">
        <v>41</v>
      </c>
      <c r="BZ373" s="6"/>
      <c r="CA373" s="6"/>
      <c r="CB373" s="1" t="s">
        <v>46</v>
      </c>
      <c r="CC373" s="1" t="s">
        <v>48</v>
      </c>
      <c r="CD373" s="6"/>
      <c r="CE373" s="6"/>
      <c r="CF373" s="1" t="s">
        <v>46</v>
      </c>
      <c r="CG373" s="1" t="s">
        <v>48</v>
      </c>
      <c r="CH373" s="6"/>
      <c r="CI373" s="6"/>
      <c r="CJ373" s="1" t="s">
        <v>46</v>
      </c>
      <c r="CK373" s="1" t="s">
        <v>39</v>
      </c>
      <c r="CL373" s="6"/>
      <c r="CM373" s="6"/>
      <c r="CN373" s="1" t="s">
        <v>49</v>
      </c>
      <c r="CO373" s="1" t="s">
        <v>39</v>
      </c>
      <c r="CP373" s="6"/>
      <c r="CQ373" s="6"/>
      <c r="CR373" s="1" t="s">
        <v>50</v>
      </c>
      <c r="CS373" s="1" t="s">
        <v>51</v>
      </c>
      <c r="CT373" s="6"/>
      <c r="CU373" s="6"/>
      <c r="CV373" s="1" t="s">
        <v>50</v>
      </c>
      <c r="CW373" s="1" t="s">
        <v>39</v>
      </c>
      <c r="CX373" s="6"/>
      <c r="CY373" s="6"/>
      <c r="CZ373" s="1" t="s">
        <v>50</v>
      </c>
      <c r="DA373" s="1" t="s">
        <v>39</v>
      </c>
      <c r="DB373" s="6"/>
      <c r="DC373" s="6"/>
      <c r="DD373" s="1" t="s">
        <v>59</v>
      </c>
      <c r="DE373" s="1" t="s">
        <v>60</v>
      </c>
      <c r="DF373" s="6"/>
      <c r="DG373" s="6"/>
      <c r="DH373" s="1" t="s">
        <v>52</v>
      </c>
      <c r="DI373" s="1" t="s">
        <v>53</v>
      </c>
      <c r="DJ373" s="6"/>
      <c r="DK373" s="6"/>
      <c r="DL373" s="1" t="s">
        <v>31</v>
      </c>
      <c r="DM373" s="11"/>
    </row>
    <row r="374" spans="1:118" s="42" customFormat="1" ht="15.75" customHeight="1" x14ac:dyDescent="0.25">
      <c r="A374" s="35">
        <v>373</v>
      </c>
      <c r="B374" s="35">
        <v>3</v>
      </c>
      <c r="C374" s="36" t="s">
        <v>313</v>
      </c>
      <c r="D374" s="37" t="s">
        <v>373</v>
      </c>
      <c r="E374" s="35">
        <v>315.423</v>
      </c>
      <c r="F374" s="35">
        <v>3.3340000000000001</v>
      </c>
      <c r="G374" s="35">
        <v>310.93400000000003</v>
      </c>
      <c r="H374" s="38">
        <v>116.51904</v>
      </c>
      <c r="I374" s="39">
        <f t="shared" si="16"/>
        <v>427.45304000000004</v>
      </c>
      <c r="J374" s="39">
        <f t="shared" si="15"/>
        <v>0.745</v>
      </c>
      <c r="K374" s="39">
        <f t="shared" si="17"/>
        <v>426.70804000000004</v>
      </c>
      <c r="L374" s="40" t="s">
        <v>28</v>
      </c>
      <c r="M374" s="40" t="s">
        <v>29</v>
      </c>
      <c r="N374" s="35"/>
      <c r="O374" s="35"/>
      <c r="P374" s="40" t="s">
        <v>30</v>
      </c>
      <c r="Q374" s="40" t="s">
        <v>34</v>
      </c>
      <c r="R374" s="35"/>
      <c r="S374" s="35"/>
      <c r="T374" s="40" t="s">
        <v>30</v>
      </c>
      <c r="U374" s="40" t="s">
        <v>32</v>
      </c>
      <c r="V374" s="35"/>
      <c r="W374" s="35"/>
      <c r="X374" s="35" t="s">
        <v>30</v>
      </c>
      <c r="Y374" s="35" t="s">
        <v>33</v>
      </c>
      <c r="Z374" s="35"/>
      <c r="AA374" s="35"/>
      <c r="AB374" s="40" t="s">
        <v>30</v>
      </c>
      <c r="AC374" s="40" t="s">
        <v>34</v>
      </c>
      <c r="AD374" s="35"/>
      <c r="AE374" s="35"/>
      <c r="AF374" s="40" t="s">
        <v>35</v>
      </c>
      <c r="AG374" s="40" t="s">
        <v>29</v>
      </c>
      <c r="AH374" s="35"/>
      <c r="AI374" s="35"/>
      <c r="AJ374" s="40" t="s">
        <v>36</v>
      </c>
      <c r="AK374" s="40" t="s">
        <v>37</v>
      </c>
      <c r="AL374" s="35"/>
      <c r="AM374" s="35"/>
      <c r="AN374" s="40" t="s">
        <v>38</v>
      </c>
      <c r="AO374" s="40" t="s">
        <v>39</v>
      </c>
      <c r="AP374" s="35"/>
      <c r="AQ374" s="35"/>
      <c r="AR374" s="40" t="s">
        <v>40</v>
      </c>
      <c r="AS374" s="40" t="s">
        <v>41</v>
      </c>
      <c r="AT374" s="35"/>
      <c r="AU374" s="35"/>
      <c r="AV374" s="35"/>
      <c r="AW374" s="35"/>
      <c r="AX374" s="35"/>
      <c r="AY374" s="35"/>
      <c r="AZ374" s="40" t="s">
        <v>42</v>
      </c>
      <c r="BA374" s="40" t="s">
        <v>39</v>
      </c>
      <c r="BB374" s="35"/>
      <c r="BC374" s="35"/>
      <c r="BD374" s="40" t="s">
        <v>42</v>
      </c>
      <c r="BE374" s="40" t="s">
        <v>33</v>
      </c>
      <c r="BF374" s="35"/>
      <c r="BG374" s="35"/>
      <c r="BH374" s="40" t="s">
        <v>42</v>
      </c>
      <c r="BI374" s="40" t="s">
        <v>39</v>
      </c>
      <c r="BJ374" s="35"/>
      <c r="BK374" s="41"/>
      <c r="BL374" s="40" t="s">
        <v>43</v>
      </c>
      <c r="BM374" s="40" t="s">
        <v>44</v>
      </c>
      <c r="BN374" s="35"/>
      <c r="BO374" s="35"/>
      <c r="BP374" s="40" t="s">
        <v>45</v>
      </c>
      <c r="BQ374" s="40" t="s">
        <v>44</v>
      </c>
      <c r="BR374" s="35"/>
      <c r="BS374" s="35"/>
      <c r="BT374" s="40" t="s">
        <v>46</v>
      </c>
      <c r="BU374" s="40" t="s">
        <v>47</v>
      </c>
      <c r="BV374" s="35"/>
      <c r="BW374" s="35"/>
      <c r="BX374" s="40" t="s">
        <v>46</v>
      </c>
      <c r="BY374" s="40" t="s">
        <v>41</v>
      </c>
      <c r="BZ374" s="35"/>
      <c r="CA374" s="35"/>
      <c r="CB374" s="40" t="s">
        <v>46</v>
      </c>
      <c r="CC374" s="40" t="s">
        <v>48</v>
      </c>
      <c r="CD374" s="35"/>
      <c r="CE374" s="35"/>
      <c r="CF374" s="40" t="s">
        <v>46</v>
      </c>
      <c r="CG374" s="40" t="s">
        <v>48</v>
      </c>
      <c r="CH374" s="35"/>
      <c r="CI374" s="35"/>
      <c r="CJ374" s="40" t="s">
        <v>46</v>
      </c>
      <c r="CK374" s="40" t="s">
        <v>39</v>
      </c>
      <c r="CL374" s="35"/>
      <c r="CM374" s="35"/>
      <c r="CN374" s="40" t="s">
        <v>49</v>
      </c>
      <c r="CO374" s="40" t="s">
        <v>39</v>
      </c>
      <c r="CP374" s="35"/>
      <c r="CQ374" s="35"/>
      <c r="CR374" s="40" t="s">
        <v>50</v>
      </c>
      <c r="CS374" s="40" t="s">
        <v>51</v>
      </c>
      <c r="CT374" s="35"/>
      <c r="CU374" s="35"/>
      <c r="CV374" s="40" t="s">
        <v>50</v>
      </c>
      <c r="CW374" s="40" t="s">
        <v>39</v>
      </c>
      <c r="CX374" s="35">
        <v>1</v>
      </c>
      <c r="CY374" s="35">
        <v>0.745</v>
      </c>
      <c r="CZ374" s="40" t="s">
        <v>50</v>
      </c>
      <c r="DA374" s="40" t="s">
        <v>39</v>
      </c>
      <c r="DB374" s="35"/>
      <c r="DC374" s="35"/>
      <c r="DD374" s="40" t="s">
        <v>59</v>
      </c>
      <c r="DE374" s="40" t="s">
        <v>60</v>
      </c>
      <c r="DF374" s="35"/>
      <c r="DG374" s="35"/>
      <c r="DH374" s="40" t="s">
        <v>52</v>
      </c>
      <c r="DI374" s="40" t="s">
        <v>53</v>
      </c>
      <c r="DJ374" s="35"/>
      <c r="DK374" s="35"/>
      <c r="DL374" s="40" t="s">
        <v>31</v>
      </c>
      <c r="DM374" s="41"/>
    </row>
    <row r="375" spans="1:118" s="12" customFormat="1" ht="15.75" customHeight="1" x14ac:dyDescent="0.25">
      <c r="A375" s="6">
        <v>374</v>
      </c>
      <c r="B375" s="6">
        <v>3</v>
      </c>
      <c r="C375" s="9" t="s">
        <v>314</v>
      </c>
      <c r="D375" s="8" t="s">
        <v>373</v>
      </c>
      <c r="E375" s="6">
        <v>-178.386</v>
      </c>
      <c r="F375" s="6">
        <v>11.712</v>
      </c>
      <c r="G375" s="6">
        <v>-779.76400000000001</v>
      </c>
      <c r="H375" s="10">
        <v>96.59196</v>
      </c>
      <c r="I375" s="3">
        <f t="shared" si="16"/>
        <v>-683.17204000000004</v>
      </c>
      <c r="J375" s="3">
        <f t="shared" si="15"/>
        <v>0</v>
      </c>
      <c r="K375" s="3">
        <f t="shared" si="17"/>
        <v>-683.17204000000004</v>
      </c>
      <c r="L375" s="1" t="s">
        <v>28</v>
      </c>
      <c r="M375" s="1" t="s">
        <v>29</v>
      </c>
      <c r="N375" s="6"/>
      <c r="O375" s="6"/>
      <c r="P375" s="1" t="s">
        <v>30</v>
      </c>
      <c r="Q375" s="1" t="s">
        <v>34</v>
      </c>
      <c r="R375" s="6"/>
      <c r="S375" s="6"/>
      <c r="T375" s="1" t="s">
        <v>30</v>
      </c>
      <c r="U375" s="1" t="s">
        <v>32</v>
      </c>
      <c r="V375" s="6"/>
      <c r="W375" s="6"/>
      <c r="X375" s="6" t="s">
        <v>30</v>
      </c>
      <c r="Y375" s="6" t="s">
        <v>33</v>
      </c>
      <c r="Z375" s="6"/>
      <c r="AA375" s="6"/>
      <c r="AB375" s="1" t="s">
        <v>30</v>
      </c>
      <c r="AC375" s="1" t="s">
        <v>34</v>
      </c>
      <c r="AD375" s="6"/>
      <c r="AE375" s="6"/>
      <c r="AF375" s="1" t="s">
        <v>35</v>
      </c>
      <c r="AG375" s="1" t="s">
        <v>29</v>
      </c>
      <c r="AH375" s="6"/>
      <c r="AI375" s="6"/>
      <c r="AJ375" s="1" t="s">
        <v>36</v>
      </c>
      <c r="AK375" s="1" t="s">
        <v>37</v>
      </c>
      <c r="AL375" s="6"/>
      <c r="AM375" s="6"/>
      <c r="AN375" s="1" t="s">
        <v>38</v>
      </c>
      <c r="AO375" s="1" t="s">
        <v>39</v>
      </c>
      <c r="AP375" s="6"/>
      <c r="AQ375" s="6"/>
      <c r="AR375" s="1" t="s">
        <v>40</v>
      </c>
      <c r="AS375" s="1" t="s">
        <v>41</v>
      </c>
      <c r="AT375" s="6"/>
      <c r="AU375" s="6"/>
      <c r="AV375" s="6"/>
      <c r="AW375" s="6"/>
      <c r="AX375" s="6"/>
      <c r="AY375" s="6"/>
      <c r="AZ375" s="1" t="s">
        <v>42</v>
      </c>
      <c r="BA375" s="1" t="s">
        <v>39</v>
      </c>
      <c r="BB375" s="6"/>
      <c r="BC375" s="6"/>
      <c r="BD375" s="1" t="s">
        <v>42</v>
      </c>
      <c r="BE375" s="1" t="s">
        <v>33</v>
      </c>
      <c r="BF375" s="6"/>
      <c r="BG375" s="6"/>
      <c r="BH375" s="1" t="s">
        <v>42</v>
      </c>
      <c r="BI375" s="1" t="s">
        <v>39</v>
      </c>
      <c r="BJ375" s="6"/>
      <c r="BK375" s="11"/>
      <c r="BL375" s="1" t="s">
        <v>43</v>
      </c>
      <c r="BM375" s="1" t="s">
        <v>44</v>
      </c>
      <c r="BN375" s="6"/>
      <c r="BO375" s="6"/>
      <c r="BP375" s="1" t="s">
        <v>45</v>
      </c>
      <c r="BQ375" s="1" t="s">
        <v>44</v>
      </c>
      <c r="BR375" s="6"/>
      <c r="BS375" s="6"/>
      <c r="BT375" s="1" t="s">
        <v>46</v>
      </c>
      <c r="BU375" s="1" t="s">
        <v>47</v>
      </c>
      <c r="BV375" s="6"/>
      <c r="BW375" s="6"/>
      <c r="BX375" s="1" t="s">
        <v>46</v>
      </c>
      <c r="BY375" s="1" t="s">
        <v>41</v>
      </c>
      <c r="BZ375" s="6"/>
      <c r="CA375" s="6"/>
      <c r="CB375" s="1" t="s">
        <v>46</v>
      </c>
      <c r="CC375" s="1" t="s">
        <v>48</v>
      </c>
      <c r="CD375" s="6"/>
      <c r="CE375" s="6"/>
      <c r="CF375" s="1" t="s">
        <v>46</v>
      </c>
      <c r="CG375" s="1" t="s">
        <v>48</v>
      </c>
      <c r="CH375" s="6"/>
      <c r="CI375" s="6"/>
      <c r="CJ375" s="1" t="s">
        <v>46</v>
      </c>
      <c r="CK375" s="1" t="s">
        <v>39</v>
      </c>
      <c r="CL375" s="6"/>
      <c r="CM375" s="6"/>
      <c r="CN375" s="1" t="s">
        <v>49</v>
      </c>
      <c r="CO375" s="1" t="s">
        <v>39</v>
      </c>
      <c r="CP375" s="6"/>
      <c r="CQ375" s="6"/>
      <c r="CR375" s="1" t="s">
        <v>50</v>
      </c>
      <c r="CS375" s="1" t="s">
        <v>51</v>
      </c>
      <c r="CT375" s="6"/>
      <c r="CU375" s="6"/>
      <c r="CV375" s="1" t="s">
        <v>50</v>
      </c>
      <c r="CW375" s="1" t="s">
        <v>39</v>
      </c>
      <c r="CX375" s="6"/>
      <c r="CY375" s="6"/>
      <c r="CZ375" s="1" t="s">
        <v>50</v>
      </c>
      <c r="DA375" s="1" t="s">
        <v>39</v>
      </c>
      <c r="DB375" s="6"/>
      <c r="DC375" s="6"/>
      <c r="DD375" s="1" t="s">
        <v>59</v>
      </c>
      <c r="DE375" s="1" t="s">
        <v>60</v>
      </c>
      <c r="DF375" s="6"/>
      <c r="DG375" s="6"/>
      <c r="DH375" s="1" t="s">
        <v>52</v>
      </c>
      <c r="DI375" s="1" t="s">
        <v>53</v>
      </c>
      <c r="DJ375" s="6"/>
      <c r="DK375" s="6"/>
      <c r="DL375" s="1" t="s">
        <v>31</v>
      </c>
      <c r="DM375" s="11"/>
    </row>
    <row r="376" spans="1:118" s="12" customFormat="1" ht="15.75" customHeight="1" x14ac:dyDescent="0.25">
      <c r="A376" s="6">
        <v>375</v>
      </c>
      <c r="B376" s="6">
        <v>3</v>
      </c>
      <c r="C376" s="9" t="s">
        <v>315</v>
      </c>
      <c r="D376" s="8" t="s">
        <v>373</v>
      </c>
      <c r="E376" s="6">
        <v>111.628</v>
      </c>
      <c r="F376" s="6">
        <v>75.724999999999994</v>
      </c>
      <c r="G376" s="6">
        <v>35.902000000000001</v>
      </c>
      <c r="H376" s="10">
        <v>75.230760000000004</v>
      </c>
      <c r="I376" s="3">
        <f t="shared" si="16"/>
        <v>111.13276</v>
      </c>
      <c r="J376" s="3">
        <f t="shared" si="15"/>
        <v>0</v>
      </c>
      <c r="K376" s="3">
        <f t="shared" si="17"/>
        <v>111.13276</v>
      </c>
      <c r="L376" s="1" t="s">
        <v>28</v>
      </c>
      <c r="M376" s="1" t="s">
        <v>29</v>
      </c>
      <c r="N376" s="6"/>
      <c r="O376" s="6"/>
      <c r="P376" s="1" t="s">
        <v>30</v>
      </c>
      <c r="Q376" s="1" t="s">
        <v>34</v>
      </c>
      <c r="R376" s="6"/>
      <c r="S376" s="6"/>
      <c r="T376" s="1" t="s">
        <v>30</v>
      </c>
      <c r="U376" s="1" t="s">
        <v>32</v>
      </c>
      <c r="V376" s="6"/>
      <c r="W376" s="6"/>
      <c r="X376" s="6" t="s">
        <v>30</v>
      </c>
      <c r="Y376" s="6" t="s">
        <v>33</v>
      </c>
      <c r="Z376" s="6"/>
      <c r="AA376" s="6"/>
      <c r="AB376" s="1" t="s">
        <v>30</v>
      </c>
      <c r="AC376" s="1" t="s">
        <v>34</v>
      </c>
      <c r="AD376" s="6"/>
      <c r="AE376" s="6"/>
      <c r="AF376" s="1" t="s">
        <v>35</v>
      </c>
      <c r="AG376" s="1" t="s">
        <v>29</v>
      </c>
      <c r="AH376" s="6"/>
      <c r="AI376" s="6"/>
      <c r="AJ376" s="1" t="s">
        <v>36</v>
      </c>
      <c r="AK376" s="1" t="s">
        <v>37</v>
      </c>
      <c r="AL376" s="6"/>
      <c r="AM376" s="6"/>
      <c r="AN376" s="1" t="s">
        <v>38</v>
      </c>
      <c r="AO376" s="1" t="s">
        <v>39</v>
      </c>
      <c r="AP376" s="6"/>
      <c r="AQ376" s="6"/>
      <c r="AR376" s="1" t="s">
        <v>40</v>
      </c>
      <c r="AS376" s="1" t="s">
        <v>41</v>
      </c>
      <c r="AT376" s="6"/>
      <c r="AU376" s="6"/>
      <c r="AV376" s="6"/>
      <c r="AW376" s="6"/>
      <c r="AX376" s="6"/>
      <c r="AY376" s="6"/>
      <c r="AZ376" s="1" t="s">
        <v>42</v>
      </c>
      <c r="BA376" s="1" t="s">
        <v>39</v>
      </c>
      <c r="BB376" s="6"/>
      <c r="BC376" s="6"/>
      <c r="BD376" s="1" t="s">
        <v>42</v>
      </c>
      <c r="BE376" s="1" t="s">
        <v>33</v>
      </c>
      <c r="BF376" s="6"/>
      <c r="BG376" s="6"/>
      <c r="BH376" s="1" t="s">
        <v>42</v>
      </c>
      <c r="BI376" s="1" t="s">
        <v>39</v>
      </c>
      <c r="BJ376" s="6"/>
      <c r="BK376" s="11"/>
      <c r="BL376" s="1" t="s">
        <v>43</v>
      </c>
      <c r="BM376" s="1" t="s">
        <v>44</v>
      </c>
      <c r="BN376" s="6"/>
      <c r="BO376" s="6"/>
      <c r="BP376" s="1" t="s">
        <v>45</v>
      </c>
      <c r="BQ376" s="1" t="s">
        <v>44</v>
      </c>
      <c r="BR376" s="6"/>
      <c r="BS376" s="6"/>
      <c r="BT376" s="1" t="s">
        <v>46</v>
      </c>
      <c r="BU376" s="1" t="s">
        <v>47</v>
      </c>
      <c r="BV376" s="6"/>
      <c r="BW376" s="6"/>
      <c r="BX376" s="1" t="s">
        <v>46</v>
      </c>
      <c r="BY376" s="1" t="s">
        <v>41</v>
      </c>
      <c r="BZ376" s="6"/>
      <c r="CA376" s="6"/>
      <c r="CB376" s="1" t="s">
        <v>46</v>
      </c>
      <c r="CC376" s="1" t="s">
        <v>48</v>
      </c>
      <c r="CD376" s="6"/>
      <c r="CE376" s="6"/>
      <c r="CF376" s="1" t="s">
        <v>46</v>
      </c>
      <c r="CG376" s="1" t="s">
        <v>48</v>
      </c>
      <c r="CH376" s="6"/>
      <c r="CI376" s="6"/>
      <c r="CJ376" s="1" t="s">
        <v>46</v>
      </c>
      <c r="CK376" s="1" t="s">
        <v>39</v>
      </c>
      <c r="CL376" s="6"/>
      <c r="CM376" s="6"/>
      <c r="CN376" s="1" t="s">
        <v>49</v>
      </c>
      <c r="CO376" s="1" t="s">
        <v>39</v>
      </c>
      <c r="CP376" s="6"/>
      <c r="CQ376" s="6"/>
      <c r="CR376" s="1" t="s">
        <v>50</v>
      </c>
      <c r="CS376" s="1" t="s">
        <v>51</v>
      </c>
      <c r="CT376" s="6"/>
      <c r="CU376" s="6"/>
      <c r="CV376" s="1" t="s">
        <v>50</v>
      </c>
      <c r="CW376" s="1" t="s">
        <v>39</v>
      </c>
      <c r="CX376" s="6"/>
      <c r="CY376" s="6"/>
      <c r="CZ376" s="1" t="s">
        <v>50</v>
      </c>
      <c r="DA376" s="1" t="s">
        <v>39</v>
      </c>
      <c r="DB376" s="6"/>
      <c r="DC376" s="6"/>
      <c r="DD376" s="1" t="s">
        <v>59</v>
      </c>
      <c r="DE376" s="1" t="s">
        <v>60</v>
      </c>
      <c r="DF376" s="6"/>
      <c r="DG376" s="6"/>
      <c r="DH376" s="1" t="s">
        <v>52</v>
      </c>
      <c r="DI376" s="1" t="s">
        <v>53</v>
      </c>
      <c r="DJ376" s="6"/>
      <c r="DK376" s="6"/>
      <c r="DL376" s="1" t="s">
        <v>31</v>
      </c>
      <c r="DM376" s="11"/>
    </row>
    <row r="377" spans="1:118" s="12" customFormat="1" ht="15.75" customHeight="1" x14ac:dyDescent="0.25">
      <c r="A377" s="6">
        <v>376</v>
      </c>
      <c r="B377" s="6">
        <v>3</v>
      </c>
      <c r="C377" s="9" t="s">
        <v>316</v>
      </c>
      <c r="D377" s="8" t="s">
        <v>373</v>
      </c>
      <c r="E377" s="6">
        <v>64.018000000000001</v>
      </c>
      <c r="F377" s="6">
        <v>16.675999999999998</v>
      </c>
      <c r="G377" s="6">
        <v>47.341999999999999</v>
      </c>
      <c r="H377" s="10">
        <v>25.725239999999999</v>
      </c>
      <c r="I377" s="3">
        <f t="shared" si="16"/>
        <v>73.067239999999998</v>
      </c>
      <c r="J377" s="3">
        <f t="shared" si="15"/>
        <v>0</v>
      </c>
      <c r="K377" s="3">
        <f t="shared" si="17"/>
        <v>73.067239999999998</v>
      </c>
      <c r="L377" s="1" t="s">
        <v>28</v>
      </c>
      <c r="M377" s="1" t="s">
        <v>29</v>
      </c>
      <c r="N377" s="6"/>
      <c r="O377" s="6"/>
      <c r="P377" s="1" t="s">
        <v>30</v>
      </c>
      <c r="Q377" s="1" t="s">
        <v>34</v>
      </c>
      <c r="R377" s="6"/>
      <c r="S377" s="6"/>
      <c r="T377" s="1" t="s">
        <v>30</v>
      </c>
      <c r="U377" s="1" t="s">
        <v>32</v>
      </c>
      <c r="V377" s="6"/>
      <c r="W377" s="6"/>
      <c r="X377" s="6" t="s">
        <v>30</v>
      </c>
      <c r="Y377" s="6" t="s">
        <v>33</v>
      </c>
      <c r="Z377" s="6"/>
      <c r="AA377" s="6"/>
      <c r="AB377" s="1" t="s">
        <v>30</v>
      </c>
      <c r="AC377" s="1" t="s">
        <v>34</v>
      </c>
      <c r="AD377" s="6"/>
      <c r="AE377" s="6"/>
      <c r="AF377" s="1" t="s">
        <v>35</v>
      </c>
      <c r="AG377" s="1" t="s">
        <v>29</v>
      </c>
      <c r="AH377" s="6"/>
      <c r="AI377" s="6"/>
      <c r="AJ377" s="1" t="s">
        <v>36</v>
      </c>
      <c r="AK377" s="1" t="s">
        <v>37</v>
      </c>
      <c r="AL377" s="6"/>
      <c r="AM377" s="6"/>
      <c r="AN377" s="1" t="s">
        <v>38</v>
      </c>
      <c r="AO377" s="1" t="s">
        <v>39</v>
      </c>
      <c r="AP377" s="6"/>
      <c r="AQ377" s="6"/>
      <c r="AR377" s="1" t="s">
        <v>40</v>
      </c>
      <c r="AS377" s="1" t="s">
        <v>41</v>
      </c>
      <c r="AT377" s="6"/>
      <c r="AU377" s="6"/>
      <c r="AV377" s="6"/>
      <c r="AW377" s="6"/>
      <c r="AX377" s="6"/>
      <c r="AY377" s="6"/>
      <c r="AZ377" s="1" t="s">
        <v>42</v>
      </c>
      <c r="BA377" s="1" t="s">
        <v>39</v>
      </c>
      <c r="BB377" s="6"/>
      <c r="BC377" s="6"/>
      <c r="BD377" s="1" t="s">
        <v>42</v>
      </c>
      <c r="BE377" s="1" t="s">
        <v>33</v>
      </c>
      <c r="BF377" s="6"/>
      <c r="BG377" s="6"/>
      <c r="BH377" s="1" t="s">
        <v>42</v>
      </c>
      <c r="BI377" s="1" t="s">
        <v>39</v>
      </c>
      <c r="BJ377" s="6"/>
      <c r="BK377" s="11"/>
      <c r="BL377" s="1" t="s">
        <v>43</v>
      </c>
      <c r="BM377" s="1" t="s">
        <v>44</v>
      </c>
      <c r="BN377" s="6"/>
      <c r="BO377" s="6"/>
      <c r="BP377" s="1" t="s">
        <v>45</v>
      </c>
      <c r="BQ377" s="1" t="s">
        <v>44</v>
      </c>
      <c r="BR377" s="6"/>
      <c r="BS377" s="6"/>
      <c r="BT377" s="1" t="s">
        <v>46</v>
      </c>
      <c r="BU377" s="1" t="s">
        <v>47</v>
      </c>
      <c r="BV377" s="6"/>
      <c r="BW377" s="6"/>
      <c r="BX377" s="1" t="s">
        <v>46</v>
      </c>
      <c r="BY377" s="1" t="s">
        <v>41</v>
      </c>
      <c r="BZ377" s="6"/>
      <c r="CA377" s="6"/>
      <c r="CB377" s="1" t="s">
        <v>46</v>
      </c>
      <c r="CC377" s="1" t="s">
        <v>48</v>
      </c>
      <c r="CD377" s="6"/>
      <c r="CE377" s="6"/>
      <c r="CF377" s="1" t="s">
        <v>46</v>
      </c>
      <c r="CG377" s="1" t="s">
        <v>48</v>
      </c>
      <c r="CH377" s="6"/>
      <c r="CI377" s="6"/>
      <c r="CJ377" s="1" t="s">
        <v>46</v>
      </c>
      <c r="CK377" s="1" t="s">
        <v>39</v>
      </c>
      <c r="CL377" s="6"/>
      <c r="CM377" s="6"/>
      <c r="CN377" s="1" t="s">
        <v>49</v>
      </c>
      <c r="CO377" s="1" t="s">
        <v>39</v>
      </c>
      <c r="CP377" s="6"/>
      <c r="CQ377" s="6"/>
      <c r="CR377" s="1" t="s">
        <v>50</v>
      </c>
      <c r="CS377" s="1" t="s">
        <v>51</v>
      </c>
      <c r="CT377" s="6"/>
      <c r="CU377" s="6"/>
      <c r="CV377" s="1" t="s">
        <v>50</v>
      </c>
      <c r="CW377" s="1" t="s">
        <v>39</v>
      </c>
      <c r="CX377" s="6"/>
      <c r="CY377" s="6"/>
      <c r="CZ377" s="1" t="s">
        <v>50</v>
      </c>
      <c r="DA377" s="1" t="s">
        <v>39</v>
      </c>
      <c r="DB377" s="6"/>
      <c r="DC377" s="6"/>
      <c r="DD377" s="1" t="s">
        <v>59</v>
      </c>
      <c r="DE377" s="1" t="s">
        <v>60</v>
      </c>
      <c r="DF377" s="6"/>
      <c r="DG377" s="6"/>
      <c r="DH377" s="1" t="s">
        <v>52</v>
      </c>
      <c r="DI377" s="1" t="s">
        <v>53</v>
      </c>
      <c r="DJ377" s="6"/>
      <c r="DK377" s="6"/>
      <c r="DL377" s="1" t="s">
        <v>31</v>
      </c>
      <c r="DM377" s="11"/>
    </row>
    <row r="378" spans="1:118" s="12" customFormat="1" ht="15.75" customHeight="1" x14ac:dyDescent="0.25">
      <c r="A378" s="6">
        <v>377</v>
      </c>
      <c r="B378" s="6">
        <v>3</v>
      </c>
      <c r="C378" s="9" t="s">
        <v>317</v>
      </c>
      <c r="D378" s="8" t="s">
        <v>373</v>
      </c>
      <c r="E378" s="6">
        <v>6.8650000000000002</v>
      </c>
      <c r="F378" s="6">
        <v>14.196</v>
      </c>
      <c r="G378" s="6">
        <v>-7.3310000000000004</v>
      </c>
      <c r="H378" s="10">
        <v>77.552639999999997</v>
      </c>
      <c r="I378" s="3">
        <f t="shared" si="16"/>
        <v>70.221639999999994</v>
      </c>
      <c r="J378" s="3">
        <f t="shared" si="15"/>
        <v>0</v>
      </c>
      <c r="K378" s="3">
        <f t="shared" si="17"/>
        <v>70.221639999999994</v>
      </c>
      <c r="L378" s="1" t="s">
        <v>28</v>
      </c>
      <c r="M378" s="1" t="s">
        <v>29</v>
      </c>
      <c r="N378" s="6"/>
      <c r="O378" s="6"/>
      <c r="P378" s="1" t="s">
        <v>30</v>
      </c>
      <c r="Q378" s="1" t="s">
        <v>34</v>
      </c>
      <c r="R378" s="6"/>
      <c r="S378" s="6"/>
      <c r="T378" s="1" t="s">
        <v>30</v>
      </c>
      <c r="U378" s="1" t="s">
        <v>32</v>
      </c>
      <c r="V378" s="6"/>
      <c r="W378" s="6"/>
      <c r="X378" s="6" t="s">
        <v>30</v>
      </c>
      <c r="Y378" s="6" t="s">
        <v>33</v>
      </c>
      <c r="Z378" s="6"/>
      <c r="AA378" s="6"/>
      <c r="AB378" s="1" t="s">
        <v>30</v>
      </c>
      <c r="AC378" s="1" t="s">
        <v>34</v>
      </c>
      <c r="AD378" s="6"/>
      <c r="AE378" s="6"/>
      <c r="AF378" s="1" t="s">
        <v>35</v>
      </c>
      <c r="AG378" s="1" t="s">
        <v>29</v>
      </c>
      <c r="AH378" s="6"/>
      <c r="AI378" s="6"/>
      <c r="AJ378" s="1" t="s">
        <v>36</v>
      </c>
      <c r="AK378" s="1" t="s">
        <v>37</v>
      </c>
      <c r="AL378" s="6"/>
      <c r="AM378" s="6"/>
      <c r="AN378" s="1" t="s">
        <v>38</v>
      </c>
      <c r="AO378" s="1" t="s">
        <v>39</v>
      </c>
      <c r="AP378" s="6"/>
      <c r="AQ378" s="6"/>
      <c r="AR378" s="1" t="s">
        <v>40</v>
      </c>
      <c r="AS378" s="1" t="s">
        <v>41</v>
      </c>
      <c r="AT378" s="6"/>
      <c r="AU378" s="6"/>
      <c r="AV378" s="6"/>
      <c r="AW378" s="6"/>
      <c r="AX378" s="6"/>
      <c r="AY378" s="6"/>
      <c r="AZ378" s="1" t="s">
        <v>42</v>
      </c>
      <c r="BA378" s="1" t="s">
        <v>39</v>
      </c>
      <c r="BB378" s="6"/>
      <c r="BC378" s="6"/>
      <c r="BD378" s="1" t="s">
        <v>42</v>
      </c>
      <c r="BE378" s="1" t="s">
        <v>33</v>
      </c>
      <c r="BF378" s="6"/>
      <c r="BG378" s="6"/>
      <c r="BH378" s="1" t="s">
        <v>42</v>
      </c>
      <c r="BI378" s="1" t="s">
        <v>39</v>
      </c>
      <c r="BJ378" s="6"/>
      <c r="BK378" s="11"/>
      <c r="BL378" s="1" t="s">
        <v>43</v>
      </c>
      <c r="BM378" s="1" t="s">
        <v>44</v>
      </c>
      <c r="BN378" s="6"/>
      <c r="BO378" s="6"/>
      <c r="BP378" s="1" t="s">
        <v>45</v>
      </c>
      <c r="BQ378" s="1" t="s">
        <v>44</v>
      </c>
      <c r="BR378" s="6"/>
      <c r="BS378" s="6"/>
      <c r="BT378" s="1" t="s">
        <v>46</v>
      </c>
      <c r="BU378" s="1" t="s">
        <v>47</v>
      </c>
      <c r="BV378" s="6"/>
      <c r="BW378" s="6"/>
      <c r="BX378" s="1" t="s">
        <v>46</v>
      </c>
      <c r="BY378" s="1" t="s">
        <v>41</v>
      </c>
      <c r="BZ378" s="6"/>
      <c r="CA378" s="6"/>
      <c r="CB378" s="1" t="s">
        <v>46</v>
      </c>
      <c r="CC378" s="1" t="s">
        <v>48</v>
      </c>
      <c r="CD378" s="6"/>
      <c r="CE378" s="6"/>
      <c r="CF378" s="1" t="s">
        <v>46</v>
      </c>
      <c r="CG378" s="1" t="s">
        <v>48</v>
      </c>
      <c r="CH378" s="6"/>
      <c r="CI378" s="6"/>
      <c r="CJ378" s="1" t="s">
        <v>46</v>
      </c>
      <c r="CK378" s="1" t="s">
        <v>39</v>
      </c>
      <c r="CL378" s="6"/>
      <c r="CM378" s="6"/>
      <c r="CN378" s="1" t="s">
        <v>49</v>
      </c>
      <c r="CO378" s="1" t="s">
        <v>39</v>
      </c>
      <c r="CP378" s="6"/>
      <c r="CQ378" s="6"/>
      <c r="CR378" s="1" t="s">
        <v>50</v>
      </c>
      <c r="CS378" s="1" t="s">
        <v>51</v>
      </c>
      <c r="CT378" s="6"/>
      <c r="CU378" s="6"/>
      <c r="CV378" s="1" t="s">
        <v>50</v>
      </c>
      <c r="CW378" s="1" t="s">
        <v>39</v>
      </c>
      <c r="CX378" s="6"/>
      <c r="CY378" s="6"/>
      <c r="CZ378" s="1" t="s">
        <v>50</v>
      </c>
      <c r="DA378" s="1" t="s">
        <v>39</v>
      </c>
      <c r="DB378" s="6"/>
      <c r="DC378" s="6"/>
      <c r="DD378" s="1" t="s">
        <v>59</v>
      </c>
      <c r="DE378" s="1" t="s">
        <v>60</v>
      </c>
      <c r="DF378" s="6"/>
      <c r="DG378" s="6"/>
      <c r="DH378" s="1" t="s">
        <v>52</v>
      </c>
      <c r="DI378" s="1" t="s">
        <v>53</v>
      </c>
      <c r="DJ378" s="6"/>
      <c r="DK378" s="6"/>
      <c r="DL378" s="1" t="s">
        <v>31</v>
      </c>
      <c r="DM378" s="11"/>
    </row>
    <row r="379" spans="1:118" s="12" customFormat="1" ht="15.75" customHeight="1" x14ac:dyDescent="0.25">
      <c r="A379" s="6">
        <v>378</v>
      </c>
      <c r="B379" s="6">
        <v>3</v>
      </c>
      <c r="C379" s="9" t="s">
        <v>318</v>
      </c>
      <c r="D379" s="8" t="s">
        <v>373</v>
      </c>
      <c r="E379" s="6">
        <v>120.004</v>
      </c>
      <c r="F379" s="6">
        <v>94.73</v>
      </c>
      <c r="G379" s="6">
        <v>-41.320999999999998</v>
      </c>
      <c r="H379" s="10">
        <v>79.859639999999999</v>
      </c>
      <c r="I379" s="3">
        <f t="shared" si="16"/>
        <v>38.538640000000001</v>
      </c>
      <c r="J379" s="3">
        <f t="shared" si="15"/>
        <v>0</v>
      </c>
      <c r="K379" s="3">
        <f t="shared" si="17"/>
        <v>38.538640000000001</v>
      </c>
      <c r="L379" s="1" t="s">
        <v>28</v>
      </c>
      <c r="M379" s="1" t="s">
        <v>29</v>
      </c>
      <c r="N379" s="6"/>
      <c r="O379" s="6"/>
      <c r="P379" s="1" t="s">
        <v>30</v>
      </c>
      <c r="Q379" s="1" t="s">
        <v>34</v>
      </c>
      <c r="R379" s="6"/>
      <c r="S379" s="6"/>
      <c r="T379" s="1" t="s">
        <v>30</v>
      </c>
      <c r="U379" s="1" t="s">
        <v>32</v>
      </c>
      <c r="V379" s="6"/>
      <c r="W379" s="6"/>
      <c r="X379" s="6" t="s">
        <v>30</v>
      </c>
      <c r="Y379" s="6" t="s">
        <v>33</v>
      </c>
      <c r="Z379" s="6"/>
      <c r="AA379" s="6"/>
      <c r="AB379" s="1" t="s">
        <v>30</v>
      </c>
      <c r="AC379" s="1" t="s">
        <v>34</v>
      </c>
      <c r="AD379" s="6"/>
      <c r="AE379" s="6"/>
      <c r="AF379" s="1" t="s">
        <v>35</v>
      </c>
      <c r="AG379" s="1" t="s">
        <v>29</v>
      </c>
      <c r="AH379" s="6"/>
      <c r="AI379" s="6"/>
      <c r="AJ379" s="1" t="s">
        <v>36</v>
      </c>
      <c r="AK379" s="1" t="s">
        <v>37</v>
      </c>
      <c r="AL379" s="6"/>
      <c r="AM379" s="6"/>
      <c r="AN379" s="1" t="s">
        <v>38</v>
      </c>
      <c r="AO379" s="1" t="s">
        <v>39</v>
      </c>
      <c r="AP379" s="6"/>
      <c r="AQ379" s="6"/>
      <c r="AR379" s="1" t="s">
        <v>40</v>
      </c>
      <c r="AS379" s="1" t="s">
        <v>41</v>
      </c>
      <c r="AT379" s="6"/>
      <c r="AU379" s="6"/>
      <c r="AV379" s="6"/>
      <c r="AW379" s="6"/>
      <c r="AX379" s="6"/>
      <c r="AY379" s="6"/>
      <c r="AZ379" s="1" t="s">
        <v>42</v>
      </c>
      <c r="BA379" s="1" t="s">
        <v>39</v>
      </c>
      <c r="BB379" s="6"/>
      <c r="BC379" s="6"/>
      <c r="BD379" s="1" t="s">
        <v>42</v>
      </c>
      <c r="BE379" s="1" t="s">
        <v>33</v>
      </c>
      <c r="BF379" s="6"/>
      <c r="BG379" s="6"/>
      <c r="BH379" s="1" t="s">
        <v>42</v>
      </c>
      <c r="BI379" s="1" t="s">
        <v>39</v>
      </c>
      <c r="BJ379" s="6"/>
      <c r="BK379" s="11"/>
      <c r="BL379" s="1" t="s">
        <v>43</v>
      </c>
      <c r="BM379" s="1" t="s">
        <v>44</v>
      </c>
      <c r="BN379" s="6"/>
      <c r="BO379" s="6"/>
      <c r="BP379" s="1" t="s">
        <v>45</v>
      </c>
      <c r="BQ379" s="1" t="s">
        <v>44</v>
      </c>
      <c r="BR379" s="6"/>
      <c r="BS379" s="6"/>
      <c r="BT379" s="1" t="s">
        <v>46</v>
      </c>
      <c r="BU379" s="1" t="s">
        <v>47</v>
      </c>
      <c r="BV379" s="6"/>
      <c r="BW379" s="6"/>
      <c r="BX379" s="1" t="s">
        <v>46</v>
      </c>
      <c r="BY379" s="1" t="s">
        <v>41</v>
      </c>
      <c r="BZ379" s="6"/>
      <c r="CA379" s="6"/>
      <c r="CB379" s="1" t="s">
        <v>46</v>
      </c>
      <c r="CC379" s="1" t="s">
        <v>48</v>
      </c>
      <c r="CD379" s="6"/>
      <c r="CE379" s="6"/>
      <c r="CF379" s="1" t="s">
        <v>46</v>
      </c>
      <c r="CG379" s="1" t="s">
        <v>48</v>
      </c>
      <c r="CH379" s="6"/>
      <c r="CI379" s="6"/>
      <c r="CJ379" s="1" t="s">
        <v>46</v>
      </c>
      <c r="CK379" s="1" t="s">
        <v>39</v>
      </c>
      <c r="CL379" s="6"/>
      <c r="CM379" s="6"/>
      <c r="CN379" s="1" t="s">
        <v>49</v>
      </c>
      <c r="CO379" s="1" t="s">
        <v>39</v>
      </c>
      <c r="CP379" s="6"/>
      <c r="CQ379" s="6"/>
      <c r="CR379" s="1" t="s">
        <v>50</v>
      </c>
      <c r="CS379" s="1" t="s">
        <v>51</v>
      </c>
      <c r="CT379" s="6"/>
      <c r="CU379" s="6"/>
      <c r="CV379" s="1" t="s">
        <v>50</v>
      </c>
      <c r="CW379" s="1" t="s">
        <v>39</v>
      </c>
      <c r="CX379" s="6"/>
      <c r="CY379" s="6"/>
      <c r="CZ379" s="1" t="s">
        <v>50</v>
      </c>
      <c r="DA379" s="1" t="s">
        <v>39</v>
      </c>
      <c r="DB379" s="6"/>
      <c r="DC379" s="6"/>
      <c r="DD379" s="1" t="s">
        <v>59</v>
      </c>
      <c r="DE379" s="1" t="s">
        <v>60</v>
      </c>
      <c r="DF379" s="6"/>
      <c r="DG379" s="6"/>
      <c r="DH379" s="1" t="s">
        <v>52</v>
      </c>
      <c r="DI379" s="1" t="s">
        <v>53</v>
      </c>
      <c r="DJ379" s="6"/>
      <c r="DK379" s="6"/>
      <c r="DL379" s="1" t="s">
        <v>31</v>
      </c>
      <c r="DM379" s="11"/>
    </row>
    <row r="380" spans="1:118" s="12" customFormat="1" ht="15.75" customHeight="1" x14ac:dyDescent="0.25">
      <c r="A380" s="6">
        <v>379</v>
      </c>
      <c r="B380" s="6">
        <v>3</v>
      </c>
      <c r="C380" s="9" t="s">
        <v>319</v>
      </c>
      <c r="D380" s="8" t="s">
        <v>373</v>
      </c>
      <c r="E380" s="6">
        <v>254.005</v>
      </c>
      <c r="F380" s="6">
        <v>535.13099999999997</v>
      </c>
      <c r="G380" s="6">
        <v>-281.12599999999998</v>
      </c>
      <c r="H380" s="10">
        <v>70.725239999999999</v>
      </c>
      <c r="I380" s="3">
        <f t="shared" si="16"/>
        <v>-210.40075999999999</v>
      </c>
      <c r="J380" s="3">
        <f t="shared" si="15"/>
        <v>0</v>
      </c>
      <c r="K380" s="3">
        <f t="shared" si="17"/>
        <v>-210.40075999999999</v>
      </c>
      <c r="L380" s="1" t="s">
        <v>28</v>
      </c>
      <c r="M380" s="1" t="s">
        <v>29</v>
      </c>
      <c r="N380" s="6"/>
      <c r="O380" s="6"/>
      <c r="P380" s="1" t="s">
        <v>30</v>
      </c>
      <c r="Q380" s="1" t="s">
        <v>34</v>
      </c>
      <c r="R380" s="6"/>
      <c r="S380" s="6"/>
      <c r="T380" s="1" t="s">
        <v>30</v>
      </c>
      <c r="U380" s="1" t="s">
        <v>32</v>
      </c>
      <c r="V380" s="6"/>
      <c r="W380" s="6"/>
      <c r="X380" s="6" t="s">
        <v>30</v>
      </c>
      <c r="Y380" s="6" t="s">
        <v>33</v>
      </c>
      <c r="Z380" s="6"/>
      <c r="AA380" s="6"/>
      <c r="AB380" s="1" t="s">
        <v>30</v>
      </c>
      <c r="AC380" s="1" t="s">
        <v>34</v>
      </c>
      <c r="AD380" s="6"/>
      <c r="AE380" s="6"/>
      <c r="AF380" s="1" t="s">
        <v>35</v>
      </c>
      <c r="AG380" s="1" t="s">
        <v>29</v>
      </c>
      <c r="AH380" s="6"/>
      <c r="AI380" s="6"/>
      <c r="AJ380" s="1" t="s">
        <v>36</v>
      </c>
      <c r="AK380" s="1" t="s">
        <v>37</v>
      </c>
      <c r="AL380" s="6"/>
      <c r="AM380" s="6"/>
      <c r="AN380" s="1" t="s">
        <v>38</v>
      </c>
      <c r="AO380" s="1" t="s">
        <v>39</v>
      </c>
      <c r="AP380" s="6"/>
      <c r="AQ380" s="6"/>
      <c r="AR380" s="1" t="s">
        <v>40</v>
      </c>
      <c r="AS380" s="1" t="s">
        <v>41</v>
      </c>
      <c r="AT380" s="6"/>
      <c r="AU380" s="6"/>
      <c r="AV380" s="6"/>
      <c r="AW380" s="6"/>
      <c r="AX380" s="6"/>
      <c r="AY380" s="6"/>
      <c r="AZ380" s="1" t="s">
        <v>42</v>
      </c>
      <c r="BA380" s="1" t="s">
        <v>39</v>
      </c>
      <c r="BB380" s="6"/>
      <c r="BC380" s="6"/>
      <c r="BD380" s="1" t="s">
        <v>42</v>
      </c>
      <c r="BE380" s="1" t="s">
        <v>33</v>
      </c>
      <c r="BF380" s="6"/>
      <c r="BG380" s="6"/>
      <c r="BH380" s="1" t="s">
        <v>42</v>
      </c>
      <c r="BI380" s="1" t="s">
        <v>39</v>
      </c>
      <c r="BJ380" s="6"/>
      <c r="BK380" s="11"/>
      <c r="BL380" s="1" t="s">
        <v>43</v>
      </c>
      <c r="BM380" s="1" t="s">
        <v>44</v>
      </c>
      <c r="BN380" s="6"/>
      <c r="BO380" s="6"/>
      <c r="BP380" s="1" t="s">
        <v>45</v>
      </c>
      <c r="BQ380" s="1" t="s">
        <v>44</v>
      </c>
      <c r="BR380" s="6"/>
      <c r="BS380" s="6"/>
      <c r="BT380" s="1" t="s">
        <v>46</v>
      </c>
      <c r="BU380" s="1" t="s">
        <v>47</v>
      </c>
      <c r="BV380" s="6"/>
      <c r="BW380" s="6"/>
      <c r="BX380" s="1" t="s">
        <v>46</v>
      </c>
      <c r="BY380" s="1" t="s">
        <v>41</v>
      </c>
      <c r="BZ380" s="6"/>
      <c r="CA380" s="6"/>
      <c r="CB380" s="1" t="s">
        <v>46</v>
      </c>
      <c r="CC380" s="1" t="s">
        <v>48</v>
      </c>
      <c r="CD380" s="6"/>
      <c r="CE380" s="6"/>
      <c r="CF380" s="1" t="s">
        <v>46</v>
      </c>
      <c r="CG380" s="1" t="s">
        <v>48</v>
      </c>
      <c r="CH380" s="6"/>
      <c r="CI380" s="6"/>
      <c r="CJ380" s="1" t="s">
        <v>46</v>
      </c>
      <c r="CK380" s="1" t="s">
        <v>39</v>
      </c>
      <c r="CL380" s="6"/>
      <c r="CM380" s="6"/>
      <c r="CN380" s="1" t="s">
        <v>49</v>
      </c>
      <c r="CO380" s="1" t="s">
        <v>39</v>
      </c>
      <c r="CP380" s="6"/>
      <c r="CQ380" s="6"/>
      <c r="CR380" s="1" t="s">
        <v>50</v>
      </c>
      <c r="CS380" s="1" t="s">
        <v>51</v>
      </c>
      <c r="CT380" s="6"/>
      <c r="CU380" s="6"/>
      <c r="CV380" s="1" t="s">
        <v>50</v>
      </c>
      <c r="CW380" s="1" t="s">
        <v>39</v>
      </c>
      <c r="CX380" s="6"/>
      <c r="CY380" s="6"/>
      <c r="CZ380" s="1" t="s">
        <v>50</v>
      </c>
      <c r="DA380" s="1" t="s">
        <v>39</v>
      </c>
      <c r="DB380" s="6"/>
      <c r="DC380" s="6"/>
      <c r="DD380" s="1" t="s">
        <v>59</v>
      </c>
      <c r="DE380" s="1" t="s">
        <v>60</v>
      </c>
      <c r="DF380" s="6"/>
      <c r="DG380" s="6"/>
      <c r="DH380" s="1" t="s">
        <v>52</v>
      </c>
      <c r="DI380" s="1" t="s">
        <v>53</v>
      </c>
      <c r="DJ380" s="6"/>
      <c r="DK380" s="6"/>
      <c r="DL380" s="1" t="s">
        <v>31</v>
      </c>
      <c r="DM380" s="11"/>
    </row>
    <row r="381" spans="1:118" s="12" customFormat="1" ht="15.75" customHeight="1" x14ac:dyDescent="0.25">
      <c r="A381" s="6">
        <v>380</v>
      </c>
      <c r="B381" s="6">
        <v>3</v>
      </c>
      <c r="C381" s="9" t="s">
        <v>320</v>
      </c>
      <c r="D381" s="8" t="s">
        <v>373</v>
      </c>
      <c r="E381" s="6">
        <v>274.54599999999999</v>
      </c>
      <c r="F381" s="6">
        <v>1.46</v>
      </c>
      <c r="G381" s="6">
        <v>273.08600000000001</v>
      </c>
      <c r="H381" s="10">
        <v>72.91968</v>
      </c>
      <c r="I381" s="3">
        <f t="shared" si="16"/>
        <v>346.00567999999998</v>
      </c>
      <c r="J381" s="3">
        <f t="shared" si="15"/>
        <v>0</v>
      </c>
      <c r="K381" s="3">
        <f t="shared" si="17"/>
        <v>346.00567999999998</v>
      </c>
      <c r="L381" s="1" t="s">
        <v>28</v>
      </c>
      <c r="M381" s="1" t="s">
        <v>29</v>
      </c>
      <c r="N381" s="6"/>
      <c r="O381" s="6"/>
      <c r="P381" s="1" t="s">
        <v>30</v>
      </c>
      <c r="Q381" s="1" t="s">
        <v>34</v>
      </c>
      <c r="R381" s="6"/>
      <c r="S381" s="6"/>
      <c r="T381" s="1" t="s">
        <v>30</v>
      </c>
      <c r="U381" s="1" t="s">
        <v>32</v>
      </c>
      <c r="V381" s="6"/>
      <c r="W381" s="6"/>
      <c r="X381" s="6" t="s">
        <v>30</v>
      </c>
      <c r="Y381" s="6" t="s">
        <v>33</v>
      </c>
      <c r="Z381" s="6"/>
      <c r="AA381" s="6"/>
      <c r="AB381" s="1" t="s">
        <v>30</v>
      </c>
      <c r="AC381" s="1" t="s">
        <v>34</v>
      </c>
      <c r="AD381" s="6"/>
      <c r="AE381" s="6"/>
      <c r="AF381" s="1" t="s">
        <v>35</v>
      </c>
      <c r="AG381" s="1" t="s">
        <v>29</v>
      </c>
      <c r="AH381" s="6"/>
      <c r="AI381" s="6"/>
      <c r="AJ381" s="1" t="s">
        <v>36</v>
      </c>
      <c r="AK381" s="1" t="s">
        <v>37</v>
      </c>
      <c r="AL381" s="6"/>
      <c r="AM381" s="6"/>
      <c r="AN381" s="1" t="s">
        <v>38</v>
      </c>
      <c r="AO381" s="1" t="s">
        <v>39</v>
      </c>
      <c r="AP381" s="6"/>
      <c r="AQ381" s="6"/>
      <c r="AR381" s="1" t="s">
        <v>40</v>
      </c>
      <c r="AS381" s="1" t="s">
        <v>41</v>
      </c>
      <c r="AT381" s="6"/>
      <c r="AU381" s="6"/>
      <c r="AV381" s="6"/>
      <c r="AW381" s="6"/>
      <c r="AX381" s="6"/>
      <c r="AY381" s="6"/>
      <c r="AZ381" s="1" t="s">
        <v>42</v>
      </c>
      <c r="BA381" s="1" t="s">
        <v>39</v>
      </c>
      <c r="BB381" s="6"/>
      <c r="BC381" s="6"/>
      <c r="BD381" s="1" t="s">
        <v>42</v>
      </c>
      <c r="BE381" s="1" t="s">
        <v>33</v>
      </c>
      <c r="BF381" s="6"/>
      <c r="BG381" s="6"/>
      <c r="BH381" s="1" t="s">
        <v>42</v>
      </c>
      <c r="BI381" s="1" t="s">
        <v>39</v>
      </c>
      <c r="BJ381" s="6"/>
      <c r="BK381" s="11"/>
      <c r="BL381" s="1" t="s">
        <v>43</v>
      </c>
      <c r="BM381" s="1" t="s">
        <v>44</v>
      </c>
      <c r="BN381" s="6"/>
      <c r="BO381" s="6"/>
      <c r="BP381" s="1" t="s">
        <v>45</v>
      </c>
      <c r="BQ381" s="1" t="s">
        <v>44</v>
      </c>
      <c r="BR381" s="6"/>
      <c r="BS381" s="6"/>
      <c r="BT381" s="1" t="s">
        <v>46</v>
      </c>
      <c r="BU381" s="1" t="s">
        <v>47</v>
      </c>
      <c r="BV381" s="6"/>
      <c r="BW381" s="6"/>
      <c r="BX381" s="1" t="s">
        <v>46</v>
      </c>
      <c r="BY381" s="1" t="s">
        <v>41</v>
      </c>
      <c r="BZ381" s="6"/>
      <c r="CA381" s="6"/>
      <c r="CB381" s="1" t="s">
        <v>46</v>
      </c>
      <c r="CC381" s="1" t="s">
        <v>48</v>
      </c>
      <c r="CD381" s="6"/>
      <c r="CE381" s="6"/>
      <c r="CF381" s="1" t="s">
        <v>46</v>
      </c>
      <c r="CG381" s="1" t="s">
        <v>48</v>
      </c>
      <c r="CH381" s="6"/>
      <c r="CI381" s="6"/>
      <c r="CJ381" s="1" t="s">
        <v>46</v>
      </c>
      <c r="CK381" s="1" t="s">
        <v>39</v>
      </c>
      <c r="CL381" s="6"/>
      <c r="CM381" s="6"/>
      <c r="CN381" s="1" t="s">
        <v>49</v>
      </c>
      <c r="CO381" s="1" t="s">
        <v>39</v>
      </c>
      <c r="CP381" s="6"/>
      <c r="CQ381" s="6"/>
      <c r="CR381" s="1" t="s">
        <v>50</v>
      </c>
      <c r="CS381" s="1" t="s">
        <v>51</v>
      </c>
      <c r="CT381" s="6"/>
      <c r="CU381" s="6"/>
      <c r="CV381" s="1" t="s">
        <v>50</v>
      </c>
      <c r="CW381" s="1" t="s">
        <v>39</v>
      </c>
      <c r="CX381" s="6"/>
      <c r="CY381" s="6"/>
      <c r="CZ381" s="1" t="s">
        <v>50</v>
      </c>
      <c r="DA381" s="1" t="s">
        <v>39</v>
      </c>
      <c r="DB381" s="6"/>
      <c r="DC381" s="6"/>
      <c r="DD381" s="1" t="s">
        <v>59</v>
      </c>
      <c r="DE381" s="1" t="s">
        <v>60</v>
      </c>
      <c r="DF381" s="6"/>
      <c r="DG381" s="6"/>
      <c r="DH381" s="1" t="s">
        <v>52</v>
      </c>
      <c r="DI381" s="1" t="s">
        <v>53</v>
      </c>
      <c r="DJ381" s="6"/>
      <c r="DK381" s="6"/>
      <c r="DL381" s="1" t="s">
        <v>31</v>
      </c>
      <c r="DM381" s="11"/>
    </row>
    <row r="382" spans="1:118" s="12" customFormat="1" ht="15.75" customHeight="1" x14ac:dyDescent="0.25">
      <c r="A382" s="6">
        <v>381</v>
      </c>
      <c r="B382" s="6">
        <v>3</v>
      </c>
      <c r="C382" s="9" t="s">
        <v>321</v>
      </c>
      <c r="D382" s="8" t="s">
        <v>373</v>
      </c>
      <c r="E382" s="6">
        <v>-213.86799999999999</v>
      </c>
      <c r="F382" s="6">
        <v>0.90800000000000003</v>
      </c>
      <c r="G382" s="6">
        <v>-218.43899999999999</v>
      </c>
      <c r="H382" s="10">
        <v>51.662399999999998</v>
      </c>
      <c r="I382" s="3">
        <f t="shared" si="16"/>
        <v>-166.7766</v>
      </c>
      <c r="J382" s="3">
        <f t="shared" si="15"/>
        <v>0</v>
      </c>
      <c r="K382" s="3">
        <f t="shared" si="17"/>
        <v>-166.7766</v>
      </c>
      <c r="L382" s="1" t="s">
        <v>28</v>
      </c>
      <c r="M382" s="1" t="s">
        <v>29</v>
      </c>
      <c r="N382" s="6"/>
      <c r="O382" s="6"/>
      <c r="P382" s="1" t="s">
        <v>30</v>
      </c>
      <c r="Q382" s="1" t="s">
        <v>34</v>
      </c>
      <c r="R382" s="6"/>
      <c r="S382" s="6"/>
      <c r="T382" s="1" t="s">
        <v>30</v>
      </c>
      <c r="U382" s="1" t="s">
        <v>32</v>
      </c>
      <c r="V382" s="6"/>
      <c r="W382" s="6"/>
      <c r="X382" s="6" t="s">
        <v>30</v>
      </c>
      <c r="Y382" s="6" t="s">
        <v>33</v>
      </c>
      <c r="Z382" s="6"/>
      <c r="AA382" s="6"/>
      <c r="AB382" s="1" t="s">
        <v>30</v>
      </c>
      <c r="AC382" s="1" t="s">
        <v>34</v>
      </c>
      <c r="AD382" s="6"/>
      <c r="AE382" s="6"/>
      <c r="AF382" s="1" t="s">
        <v>35</v>
      </c>
      <c r="AG382" s="1" t="s">
        <v>29</v>
      </c>
      <c r="AH382" s="6"/>
      <c r="AI382" s="6"/>
      <c r="AJ382" s="1" t="s">
        <v>36</v>
      </c>
      <c r="AK382" s="1" t="s">
        <v>37</v>
      </c>
      <c r="AL382" s="6"/>
      <c r="AM382" s="6"/>
      <c r="AN382" s="1" t="s">
        <v>38</v>
      </c>
      <c r="AO382" s="1" t="s">
        <v>39</v>
      </c>
      <c r="AP382" s="6"/>
      <c r="AQ382" s="6"/>
      <c r="AR382" s="1" t="s">
        <v>40</v>
      </c>
      <c r="AS382" s="1" t="s">
        <v>41</v>
      </c>
      <c r="AT382" s="6"/>
      <c r="AU382" s="6"/>
      <c r="AV382" s="6"/>
      <c r="AW382" s="6"/>
      <c r="AX382" s="6"/>
      <c r="AY382" s="6"/>
      <c r="AZ382" s="1" t="s">
        <v>42</v>
      </c>
      <c r="BA382" s="1" t="s">
        <v>39</v>
      </c>
      <c r="BB382" s="6"/>
      <c r="BC382" s="6"/>
      <c r="BD382" s="1" t="s">
        <v>42</v>
      </c>
      <c r="BE382" s="1" t="s">
        <v>33</v>
      </c>
      <c r="BF382" s="6"/>
      <c r="BG382" s="6"/>
      <c r="BH382" s="1" t="s">
        <v>42</v>
      </c>
      <c r="BI382" s="1" t="s">
        <v>39</v>
      </c>
      <c r="BJ382" s="6"/>
      <c r="BK382" s="11"/>
      <c r="BL382" s="1" t="s">
        <v>43</v>
      </c>
      <c r="BM382" s="1" t="s">
        <v>44</v>
      </c>
      <c r="BN382" s="6"/>
      <c r="BO382" s="6"/>
      <c r="BP382" s="1" t="s">
        <v>45</v>
      </c>
      <c r="BQ382" s="1" t="s">
        <v>44</v>
      </c>
      <c r="BR382" s="6"/>
      <c r="BS382" s="6"/>
      <c r="BT382" s="1" t="s">
        <v>46</v>
      </c>
      <c r="BU382" s="1" t="s">
        <v>47</v>
      </c>
      <c r="BV382" s="6"/>
      <c r="BW382" s="6"/>
      <c r="BX382" s="1" t="s">
        <v>46</v>
      </c>
      <c r="BY382" s="1" t="s">
        <v>41</v>
      </c>
      <c r="BZ382" s="6"/>
      <c r="CA382" s="6"/>
      <c r="CB382" s="1" t="s">
        <v>46</v>
      </c>
      <c r="CC382" s="1" t="s">
        <v>48</v>
      </c>
      <c r="CD382" s="6"/>
      <c r="CE382" s="6"/>
      <c r="CF382" s="1" t="s">
        <v>46</v>
      </c>
      <c r="CG382" s="1" t="s">
        <v>48</v>
      </c>
      <c r="CH382" s="6"/>
      <c r="CI382" s="6"/>
      <c r="CJ382" s="1" t="s">
        <v>46</v>
      </c>
      <c r="CK382" s="1" t="s">
        <v>39</v>
      </c>
      <c r="CL382" s="6"/>
      <c r="CM382" s="6"/>
      <c r="CN382" s="1" t="s">
        <v>49</v>
      </c>
      <c r="CO382" s="1" t="s">
        <v>39</v>
      </c>
      <c r="CP382" s="6"/>
      <c r="CQ382" s="6"/>
      <c r="CR382" s="1" t="s">
        <v>50</v>
      </c>
      <c r="CS382" s="1" t="s">
        <v>51</v>
      </c>
      <c r="CT382" s="6"/>
      <c r="CU382" s="6"/>
      <c r="CV382" s="1" t="s">
        <v>50</v>
      </c>
      <c r="CW382" s="1" t="s">
        <v>39</v>
      </c>
      <c r="CX382" s="6"/>
      <c r="CY382" s="6"/>
      <c r="CZ382" s="1" t="s">
        <v>50</v>
      </c>
      <c r="DA382" s="1" t="s">
        <v>39</v>
      </c>
      <c r="DB382" s="6"/>
      <c r="DC382" s="6"/>
      <c r="DD382" s="1" t="s">
        <v>59</v>
      </c>
      <c r="DE382" s="1" t="s">
        <v>60</v>
      </c>
      <c r="DF382" s="6"/>
      <c r="DG382" s="6"/>
      <c r="DH382" s="1" t="s">
        <v>52</v>
      </c>
      <c r="DI382" s="1" t="s">
        <v>53</v>
      </c>
      <c r="DJ382" s="6"/>
      <c r="DK382" s="6"/>
      <c r="DL382" s="1" t="s">
        <v>31</v>
      </c>
      <c r="DM382" s="11"/>
    </row>
    <row r="383" spans="1:118" s="12" customFormat="1" ht="15.75" customHeight="1" x14ac:dyDescent="0.25">
      <c r="A383" s="6">
        <v>382</v>
      </c>
      <c r="B383" s="6">
        <v>3</v>
      </c>
      <c r="C383" s="9" t="s">
        <v>322</v>
      </c>
      <c r="D383" s="8" t="s">
        <v>373</v>
      </c>
      <c r="E383" s="6">
        <v>250.27500000000001</v>
      </c>
      <c r="F383" s="6">
        <v>2.9430000000000001</v>
      </c>
      <c r="G383" s="6">
        <v>33.844000000000001</v>
      </c>
      <c r="H383" s="10">
        <v>85.101119999999995</v>
      </c>
      <c r="I383" s="3">
        <f t="shared" si="16"/>
        <v>118.94512</v>
      </c>
      <c r="J383" s="3">
        <f t="shared" si="15"/>
        <v>0</v>
      </c>
      <c r="K383" s="3">
        <f t="shared" si="17"/>
        <v>118.94512</v>
      </c>
      <c r="L383" s="1" t="s">
        <v>28</v>
      </c>
      <c r="M383" s="1" t="s">
        <v>29</v>
      </c>
      <c r="N383" s="6"/>
      <c r="O383" s="6"/>
      <c r="P383" s="1" t="s">
        <v>30</v>
      </c>
      <c r="Q383" s="1" t="s">
        <v>34</v>
      </c>
      <c r="R383" s="6"/>
      <c r="S383" s="6"/>
      <c r="T383" s="1" t="s">
        <v>30</v>
      </c>
      <c r="U383" s="1" t="s">
        <v>32</v>
      </c>
      <c r="V383" s="6"/>
      <c r="W383" s="6"/>
      <c r="X383" s="6" t="s">
        <v>30</v>
      </c>
      <c r="Y383" s="6" t="s">
        <v>33</v>
      </c>
      <c r="Z383" s="6"/>
      <c r="AA383" s="6"/>
      <c r="AB383" s="1" t="s">
        <v>30</v>
      </c>
      <c r="AC383" s="1" t="s">
        <v>34</v>
      </c>
      <c r="AD383" s="6"/>
      <c r="AE383" s="6"/>
      <c r="AF383" s="1" t="s">
        <v>35</v>
      </c>
      <c r="AG383" s="1" t="s">
        <v>29</v>
      </c>
      <c r="AH383" s="6"/>
      <c r="AI383" s="6"/>
      <c r="AJ383" s="1" t="s">
        <v>36</v>
      </c>
      <c r="AK383" s="1" t="s">
        <v>37</v>
      </c>
      <c r="AL383" s="6"/>
      <c r="AM383" s="6"/>
      <c r="AN383" s="1" t="s">
        <v>38</v>
      </c>
      <c r="AO383" s="1" t="s">
        <v>39</v>
      </c>
      <c r="AP383" s="6"/>
      <c r="AQ383" s="6"/>
      <c r="AR383" s="1" t="s">
        <v>40</v>
      </c>
      <c r="AS383" s="1" t="s">
        <v>41</v>
      </c>
      <c r="AT383" s="6"/>
      <c r="AU383" s="6"/>
      <c r="AV383" s="6"/>
      <c r="AW383" s="6"/>
      <c r="AX383" s="6"/>
      <c r="AY383" s="6"/>
      <c r="AZ383" s="1" t="s">
        <v>42</v>
      </c>
      <c r="BA383" s="1" t="s">
        <v>39</v>
      </c>
      <c r="BB383" s="6"/>
      <c r="BC383" s="6"/>
      <c r="BD383" s="1" t="s">
        <v>42</v>
      </c>
      <c r="BE383" s="1" t="s">
        <v>33</v>
      </c>
      <c r="BF383" s="6"/>
      <c r="BG383" s="6"/>
      <c r="BH383" s="1" t="s">
        <v>42</v>
      </c>
      <c r="BI383" s="1" t="s">
        <v>39</v>
      </c>
      <c r="BJ383" s="6"/>
      <c r="BK383" s="11"/>
      <c r="BL383" s="1" t="s">
        <v>43</v>
      </c>
      <c r="BM383" s="1" t="s">
        <v>44</v>
      </c>
      <c r="BN383" s="6"/>
      <c r="BO383" s="6"/>
      <c r="BP383" s="1" t="s">
        <v>45</v>
      </c>
      <c r="BQ383" s="1" t="s">
        <v>44</v>
      </c>
      <c r="BR383" s="6"/>
      <c r="BS383" s="6"/>
      <c r="BT383" s="1" t="s">
        <v>46</v>
      </c>
      <c r="BU383" s="1" t="s">
        <v>47</v>
      </c>
      <c r="BV383" s="6"/>
      <c r="BW383" s="6"/>
      <c r="BX383" s="1" t="s">
        <v>46</v>
      </c>
      <c r="BY383" s="1" t="s">
        <v>41</v>
      </c>
      <c r="BZ383" s="6"/>
      <c r="CA383" s="6"/>
      <c r="CB383" s="1" t="s">
        <v>46</v>
      </c>
      <c r="CC383" s="1" t="s">
        <v>48</v>
      </c>
      <c r="CD383" s="6"/>
      <c r="CE383" s="6"/>
      <c r="CF383" s="1" t="s">
        <v>46</v>
      </c>
      <c r="CG383" s="1" t="s">
        <v>48</v>
      </c>
      <c r="CH383" s="6"/>
      <c r="CI383" s="6"/>
      <c r="CJ383" s="1" t="s">
        <v>46</v>
      </c>
      <c r="CK383" s="1" t="s">
        <v>39</v>
      </c>
      <c r="CL383" s="6"/>
      <c r="CM383" s="6"/>
      <c r="CN383" s="1" t="s">
        <v>49</v>
      </c>
      <c r="CO383" s="1" t="s">
        <v>39</v>
      </c>
      <c r="CP383" s="6"/>
      <c r="CQ383" s="6"/>
      <c r="CR383" s="1" t="s">
        <v>50</v>
      </c>
      <c r="CS383" s="1" t="s">
        <v>51</v>
      </c>
      <c r="CT383" s="6"/>
      <c r="CU383" s="6"/>
      <c r="CV383" s="1" t="s">
        <v>50</v>
      </c>
      <c r="CW383" s="1" t="s">
        <v>39</v>
      </c>
      <c r="CX383" s="6"/>
      <c r="CY383" s="6"/>
      <c r="CZ383" s="1" t="s">
        <v>50</v>
      </c>
      <c r="DA383" s="1" t="s">
        <v>39</v>
      </c>
      <c r="DB383" s="6"/>
      <c r="DC383" s="6"/>
      <c r="DD383" s="1" t="s">
        <v>59</v>
      </c>
      <c r="DE383" s="1" t="s">
        <v>60</v>
      </c>
      <c r="DF383" s="6"/>
      <c r="DG383" s="6"/>
      <c r="DH383" s="1" t="s">
        <v>52</v>
      </c>
      <c r="DI383" s="1" t="s">
        <v>53</v>
      </c>
      <c r="DJ383" s="6"/>
      <c r="DK383" s="6"/>
      <c r="DL383" s="1" t="s">
        <v>31</v>
      </c>
      <c r="DM383" s="11"/>
    </row>
    <row r="384" spans="1:118" s="12" customFormat="1" ht="15.75" customHeight="1" x14ac:dyDescent="0.25">
      <c r="A384" s="6">
        <v>383</v>
      </c>
      <c r="B384" s="6">
        <v>3</v>
      </c>
      <c r="C384" s="9" t="s">
        <v>323</v>
      </c>
      <c r="D384" s="8" t="s">
        <v>373</v>
      </c>
      <c r="E384" s="6">
        <v>258.84399999999999</v>
      </c>
      <c r="F384" s="6">
        <v>15.840999999999999</v>
      </c>
      <c r="G384" s="6">
        <v>41.045000000000002</v>
      </c>
      <c r="H384" s="10">
        <v>94.239000000000004</v>
      </c>
      <c r="I384" s="3">
        <f t="shared" si="16"/>
        <v>135.28399999999999</v>
      </c>
      <c r="J384" s="3">
        <f t="shared" si="15"/>
        <v>0</v>
      </c>
      <c r="K384" s="3">
        <f t="shared" si="17"/>
        <v>135.28399999999999</v>
      </c>
      <c r="L384" s="1" t="s">
        <v>28</v>
      </c>
      <c r="M384" s="1" t="s">
        <v>29</v>
      </c>
      <c r="N384" s="6"/>
      <c r="O384" s="6"/>
      <c r="P384" s="1" t="s">
        <v>30</v>
      </c>
      <c r="Q384" s="1" t="s">
        <v>34</v>
      </c>
      <c r="R384" s="6"/>
      <c r="S384" s="6"/>
      <c r="T384" s="1" t="s">
        <v>30</v>
      </c>
      <c r="U384" s="1" t="s">
        <v>32</v>
      </c>
      <c r="V384" s="6"/>
      <c r="W384" s="6"/>
      <c r="X384" s="6" t="s">
        <v>30</v>
      </c>
      <c r="Y384" s="6" t="s">
        <v>33</v>
      </c>
      <c r="Z384" s="6"/>
      <c r="AA384" s="6"/>
      <c r="AB384" s="1" t="s">
        <v>30</v>
      </c>
      <c r="AC384" s="1" t="s">
        <v>34</v>
      </c>
      <c r="AD384" s="6"/>
      <c r="AE384" s="6"/>
      <c r="AF384" s="1" t="s">
        <v>35</v>
      </c>
      <c r="AG384" s="1" t="s">
        <v>29</v>
      </c>
      <c r="AH384" s="6"/>
      <c r="AI384" s="6"/>
      <c r="AJ384" s="1" t="s">
        <v>36</v>
      </c>
      <c r="AK384" s="1" t="s">
        <v>37</v>
      </c>
      <c r="AL384" s="6"/>
      <c r="AM384" s="6"/>
      <c r="AN384" s="1" t="s">
        <v>38</v>
      </c>
      <c r="AO384" s="1" t="s">
        <v>39</v>
      </c>
      <c r="AP384" s="6"/>
      <c r="AQ384" s="6"/>
      <c r="AR384" s="1" t="s">
        <v>40</v>
      </c>
      <c r="AS384" s="1" t="s">
        <v>41</v>
      </c>
      <c r="AT384" s="6"/>
      <c r="AU384" s="6"/>
      <c r="AV384" s="6"/>
      <c r="AW384" s="6"/>
      <c r="AX384" s="6"/>
      <c r="AY384" s="6"/>
      <c r="AZ384" s="1" t="s">
        <v>42</v>
      </c>
      <c r="BA384" s="1" t="s">
        <v>39</v>
      </c>
      <c r="BB384" s="6"/>
      <c r="BC384" s="6"/>
      <c r="BD384" s="1" t="s">
        <v>42</v>
      </c>
      <c r="BE384" s="1" t="s">
        <v>33</v>
      </c>
      <c r="BF384" s="6"/>
      <c r="BG384" s="6"/>
      <c r="BH384" s="1" t="s">
        <v>42</v>
      </c>
      <c r="BI384" s="1" t="s">
        <v>39</v>
      </c>
      <c r="BJ384" s="6"/>
      <c r="BK384" s="11"/>
      <c r="BL384" s="1" t="s">
        <v>43</v>
      </c>
      <c r="BM384" s="1" t="s">
        <v>44</v>
      </c>
      <c r="BN384" s="6"/>
      <c r="BO384" s="6"/>
      <c r="BP384" s="1" t="s">
        <v>45</v>
      </c>
      <c r="BQ384" s="1" t="s">
        <v>44</v>
      </c>
      <c r="BR384" s="6"/>
      <c r="BS384" s="6"/>
      <c r="BT384" s="1" t="s">
        <v>46</v>
      </c>
      <c r="BU384" s="1" t="s">
        <v>47</v>
      </c>
      <c r="BV384" s="6"/>
      <c r="BW384" s="6"/>
      <c r="BX384" s="1" t="s">
        <v>46</v>
      </c>
      <c r="BY384" s="1" t="s">
        <v>41</v>
      </c>
      <c r="BZ384" s="6"/>
      <c r="CA384" s="6"/>
      <c r="CB384" s="1" t="s">
        <v>46</v>
      </c>
      <c r="CC384" s="1" t="s">
        <v>48</v>
      </c>
      <c r="CD384" s="6"/>
      <c r="CE384" s="6"/>
      <c r="CF384" s="1" t="s">
        <v>46</v>
      </c>
      <c r="CG384" s="1" t="s">
        <v>48</v>
      </c>
      <c r="CH384" s="6"/>
      <c r="CI384" s="6"/>
      <c r="CJ384" s="1" t="s">
        <v>46</v>
      </c>
      <c r="CK384" s="1" t="s">
        <v>39</v>
      </c>
      <c r="CL384" s="6"/>
      <c r="CM384" s="6"/>
      <c r="CN384" s="1" t="s">
        <v>49</v>
      </c>
      <c r="CO384" s="1" t="s">
        <v>39</v>
      </c>
      <c r="CP384" s="6"/>
      <c r="CQ384" s="6"/>
      <c r="CR384" s="1" t="s">
        <v>50</v>
      </c>
      <c r="CS384" s="1" t="s">
        <v>51</v>
      </c>
      <c r="CT384" s="6"/>
      <c r="CU384" s="6"/>
      <c r="CV384" s="1" t="s">
        <v>50</v>
      </c>
      <c r="CW384" s="1" t="s">
        <v>39</v>
      </c>
      <c r="CX384" s="6"/>
      <c r="CY384" s="6"/>
      <c r="CZ384" s="1" t="s">
        <v>50</v>
      </c>
      <c r="DA384" s="1" t="s">
        <v>39</v>
      </c>
      <c r="DB384" s="6"/>
      <c r="DC384" s="6"/>
      <c r="DD384" s="1" t="s">
        <v>59</v>
      </c>
      <c r="DE384" s="1" t="s">
        <v>60</v>
      </c>
      <c r="DF384" s="6"/>
      <c r="DG384" s="6"/>
      <c r="DH384" s="1" t="s">
        <v>52</v>
      </c>
      <c r="DI384" s="1" t="s">
        <v>53</v>
      </c>
      <c r="DJ384" s="6"/>
      <c r="DK384" s="6"/>
      <c r="DL384" s="1" t="s">
        <v>31</v>
      </c>
      <c r="DM384" s="11"/>
    </row>
    <row r="385" spans="1:117" s="12" customFormat="1" ht="15.75" customHeight="1" x14ac:dyDescent="0.25">
      <c r="A385" s="6">
        <v>384</v>
      </c>
      <c r="B385" s="6">
        <v>3</v>
      </c>
      <c r="C385" s="9" t="s">
        <v>324</v>
      </c>
      <c r="D385" s="8" t="s">
        <v>373</v>
      </c>
      <c r="E385" s="6">
        <v>-102.77800000000001</v>
      </c>
      <c r="F385" s="6">
        <v>31.248999999999999</v>
      </c>
      <c r="G385" s="6">
        <v>-139.86500000000001</v>
      </c>
      <c r="H385" s="10">
        <v>48.066240000000001</v>
      </c>
      <c r="I385" s="3">
        <f t="shared" si="16"/>
        <v>-91.798760000000016</v>
      </c>
      <c r="J385" s="3">
        <f t="shared" si="15"/>
        <v>0</v>
      </c>
      <c r="K385" s="3">
        <f t="shared" si="17"/>
        <v>-91.798760000000016</v>
      </c>
      <c r="L385" s="1" t="s">
        <v>28</v>
      </c>
      <c r="M385" s="1" t="s">
        <v>29</v>
      </c>
      <c r="N385" s="6"/>
      <c r="O385" s="6"/>
      <c r="P385" s="1" t="s">
        <v>30</v>
      </c>
      <c r="Q385" s="1" t="s">
        <v>34</v>
      </c>
      <c r="R385" s="6"/>
      <c r="S385" s="6"/>
      <c r="T385" s="1" t="s">
        <v>30</v>
      </c>
      <c r="U385" s="1" t="s">
        <v>32</v>
      </c>
      <c r="V385" s="6"/>
      <c r="W385" s="6"/>
      <c r="X385" s="6" t="s">
        <v>30</v>
      </c>
      <c r="Y385" s="6" t="s">
        <v>33</v>
      </c>
      <c r="Z385" s="6"/>
      <c r="AA385" s="6"/>
      <c r="AB385" s="1" t="s">
        <v>30</v>
      </c>
      <c r="AC385" s="1" t="s">
        <v>34</v>
      </c>
      <c r="AD385" s="6"/>
      <c r="AE385" s="6"/>
      <c r="AF385" s="1" t="s">
        <v>35</v>
      </c>
      <c r="AG385" s="1" t="s">
        <v>29</v>
      </c>
      <c r="AH385" s="6"/>
      <c r="AI385" s="6"/>
      <c r="AJ385" s="1" t="s">
        <v>36</v>
      </c>
      <c r="AK385" s="1" t="s">
        <v>37</v>
      </c>
      <c r="AL385" s="6"/>
      <c r="AM385" s="6"/>
      <c r="AN385" s="1" t="s">
        <v>38</v>
      </c>
      <c r="AO385" s="1" t="s">
        <v>39</v>
      </c>
      <c r="AP385" s="6"/>
      <c r="AQ385" s="6"/>
      <c r="AR385" s="1" t="s">
        <v>40</v>
      </c>
      <c r="AS385" s="1" t="s">
        <v>41</v>
      </c>
      <c r="AT385" s="6"/>
      <c r="AU385" s="6"/>
      <c r="AV385" s="6"/>
      <c r="AW385" s="6"/>
      <c r="AX385" s="6"/>
      <c r="AY385" s="6"/>
      <c r="AZ385" s="1" t="s">
        <v>42</v>
      </c>
      <c r="BA385" s="1" t="s">
        <v>39</v>
      </c>
      <c r="BB385" s="6"/>
      <c r="BC385" s="6"/>
      <c r="BD385" s="1" t="s">
        <v>42</v>
      </c>
      <c r="BE385" s="1" t="s">
        <v>33</v>
      </c>
      <c r="BF385" s="6"/>
      <c r="BG385" s="6"/>
      <c r="BH385" s="1" t="s">
        <v>42</v>
      </c>
      <c r="BI385" s="1" t="s">
        <v>39</v>
      </c>
      <c r="BJ385" s="6"/>
      <c r="BK385" s="11"/>
      <c r="BL385" s="1" t="s">
        <v>43</v>
      </c>
      <c r="BM385" s="1" t="s">
        <v>44</v>
      </c>
      <c r="BN385" s="6"/>
      <c r="BO385" s="6"/>
      <c r="BP385" s="1" t="s">
        <v>45</v>
      </c>
      <c r="BQ385" s="1" t="s">
        <v>44</v>
      </c>
      <c r="BR385" s="6"/>
      <c r="BS385" s="6"/>
      <c r="BT385" s="1" t="s">
        <v>46</v>
      </c>
      <c r="BU385" s="1" t="s">
        <v>47</v>
      </c>
      <c r="BV385" s="6"/>
      <c r="BW385" s="6"/>
      <c r="BX385" s="1" t="s">
        <v>46</v>
      </c>
      <c r="BY385" s="1" t="s">
        <v>41</v>
      </c>
      <c r="BZ385" s="6"/>
      <c r="CA385" s="6"/>
      <c r="CB385" s="1" t="s">
        <v>46</v>
      </c>
      <c r="CC385" s="1" t="s">
        <v>48</v>
      </c>
      <c r="CD385" s="6"/>
      <c r="CE385" s="6"/>
      <c r="CF385" s="1" t="s">
        <v>46</v>
      </c>
      <c r="CG385" s="1" t="s">
        <v>48</v>
      </c>
      <c r="CH385" s="6"/>
      <c r="CI385" s="6"/>
      <c r="CJ385" s="1" t="s">
        <v>46</v>
      </c>
      <c r="CK385" s="1" t="s">
        <v>39</v>
      </c>
      <c r="CL385" s="6"/>
      <c r="CM385" s="6"/>
      <c r="CN385" s="1" t="s">
        <v>49</v>
      </c>
      <c r="CO385" s="1" t="s">
        <v>39</v>
      </c>
      <c r="CP385" s="6"/>
      <c r="CQ385" s="6"/>
      <c r="CR385" s="1" t="s">
        <v>50</v>
      </c>
      <c r="CS385" s="1" t="s">
        <v>51</v>
      </c>
      <c r="CT385" s="6"/>
      <c r="CU385" s="6"/>
      <c r="CV385" s="1" t="s">
        <v>50</v>
      </c>
      <c r="CW385" s="1" t="s">
        <v>39</v>
      </c>
      <c r="CX385" s="6"/>
      <c r="CY385" s="6"/>
      <c r="CZ385" s="1" t="s">
        <v>50</v>
      </c>
      <c r="DA385" s="1" t="s">
        <v>39</v>
      </c>
      <c r="DB385" s="6"/>
      <c r="DC385" s="6"/>
      <c r="DD385" s="1" t="s">
        <v>59</v>
      </c>
      <c r="DE385" s="1" t="s">
        <v>60</v>
      </c>
      <c r="DF385" s="6"/>
      <c r="DG385" s="6"/>
      <c r="DH385" s="1" t="s">
        <v>52</v>
      </c>
      <c r="DI385" s="1" t="s">
        <v>53</v>
      </c>
      <c r="DJ385" s="6"/>
      <c r="DK385" s="6"/>
      <c r="DL385" s="1" t="s">
        <v>31</v>
      </c>
      <c r="DM385" s="11"/>
    </row>
    <row r="386" spans="1:117" s="12" customFormat="1" ht="15.75" customHeight="1" x14ac:dyDescent="0.25">
      <c r="A386" s="6">
        <v>385</v>
      </c>
      <c r="B386" s="6">
        <v>3</v>
      </c>
      <c r="C386" s="9" t="s">
        <v>325</v>
      </c>
      <c r="D386" s="8" t="s">
        <v>373</v>
      </c>
      <c r="E386" s="6">
        <v>-103.883</v>
      </c>
      <c r="F386" s="6">
        <v>79.552999999999997</v>
      </c>
      <c r="G386" s="6">
        <v>-186.185</v>
      </c>
      <c r="H386" s="10">
        <v>19.738800000000001</v>
      </c>
      <c r="I386" s="3">
        <f t="shared" si="16"/>
        <v>-166.4462</v>
      </c>
      <c r="J386" s="3">
        <f t="shared" ref="J386:J446" si="18">O386+S386+W386+AA386+AE386+AI386+AM386+AQ386+AU386+AY386+BC386+BG386+BK386+BO386+BS386+BW386+CA386+CE386+CI386+CM386+CQ386+CU386+CY386+DC386+DG386+DK386+DM386</f>
        <v>0</v>
      </c>
      <c r="K386" s="3">
        <f t="shared" si="17"/>
        <v>-166.4462</v>
      </c>
      <c r="L386" s="1" t="s">
        <v>28</v>
      </c>
      <c r="M386" s="1" t="s">
        <v>29</v>
      </c>
      <c r="N386" s="6"/>
      <c r="O386" s="6"/>
      <c r="P386" s="1" t="s">
        <v>30</v>
      </c>
      <c r="Q386" s="1" t="s">
        <v>34</v>
      </c>
      <c r="R386" s="6"/>
      <c r="S386" s="6"/>
      <c r="T386" s="1" t="s">
        <v>30</v>
      </c>
      <c r="U386" s="1" t="s">
        <v>32</v>
      </c>
      <c r="V386" s="6"/>
      <c r="W386" s="6"/>
      <c r="X386" s="6" t="s">
        <v>30</v>
      </c>
      <c r="Y386" s="6" t="s">
        <v>33</v>
      </c>
      <c r="Z386" s="6"/>
      <c r="AA386" s="6"/>
      <c r="AB386" s="1" t="s">
        <v>30</v>
      </c>
      <c r="AC386" s="1" t="s">
        <v>34</v>
      </c>
      <c r="AD386" s="6"/>
      <c r="AE386" s="6"/>
      <c r="AF386" s="1" t="s">
        <v>35</v>
      </c>
      <c r="AG386" s="1" t="s">
        <v>29</v>
      </c>
      <c r="AH386" s="6"/>
      <c r="AI386" s="6"/>
      <c r="AJ386" s="1" t="s">
        <v>36</v>
      </c>
      <c r="AK386" s="1" t="s">
        <v>37</v>
      </c>
      <c r="AL386" s="6"/>
      <c r="AM386" s="6"/>
      <c r="AN386" s="1" t="s">
        <v>38</v>
      </c>
      <c r="AO386" s="1" t="s">
        <v>39</v>
      </c>
      <c r="AP386" s="6"/>
      <c r="AQ386" s="6"/>
      <c r="AR386" s="1" t="s">
        <v>40</v>
      </c>
      <c r="AS386" s="1" t="s">
        <v>41</v>
      </c>
      <c r="AT386" s="6"/>
      <c r="AU386" s="6"/>
      <c r="AV386" s="6"/>
      <c r="AW386" s="6"/>
      <c r="AX386" s="6"/>
      <c r="AY386" s="6"/>
      <c r="AZ386" s="1" t="s">
        <v>42</v>
      </c>
      <c r="BA386" s="1" t="s">
        <v>39</v>
      </c>
      <c r="BB386" s="6"/>
      <c r="BC386" s="6"/>
      <c r="BD386" s="1" t="s">
        <v>42</v>
      </c>
      <c r="BE386" s="1" t="s">
        <v>33</v>
      </c>
      <c r="BF386" s="6"/>
      <c r="BG386" s="6"/>
      <c r="BH386" s="1" t="s">
        <v>42</v>
      </c>
      <c r="BI386" s="1" t="s">
        <v>39</v>
      </c>
      <c r="BJ386" s="6"/>
      <c r="BK386" s="11"/>
      <c r="BL386" s="1" t="s">
        <v>43</v>
      </c>
      <c r="BM386" s="1" t="s">
        <v>44</v>
      </c>
      <c r="BN386" s="6"/>
      <c r="BO386" s="6"/>
      <c r="BP386" s="1" t="s">
        <v>45</v>
      </c>
      <c r="BQ386" s="1" t="s">
        <v>44</v>
      </c>
      <c r="BR386" s="6"/>
      <c r="BS386" s="6"/>
      <c r="BT386" s="1" t="s">
        <v>46</v>
      </c>
      <c r="BU386" s="1" t="s">
        <v>47</v>
      </c>
      <c r="BV386" s="6"/>
      <c r="BW386" s="6"/>
      <c r="BX386" s="1" t="s">
        <v>46</v>
      </c>
      <c r="BY386" s="1" t="s">
        <v>41</v>
      </c>
      <c r="BZ386" s="6"/>
      <c r="CA386" s="6"/>
      <c r="CB386" s="1" t="s">
        <v>46</v>
      </c>
      <c r="CC386" s="1" t="s">
        <v>48</v>
      </c>
      <c r="CD386" s="6"/>
      <c r="CE386" s="6"/>
      <c r="CF386" s="1" t="s">
        <v>46</v>
      </c>
      <c r="CG386" s="1" t="s">
        <v>48</v>
      </c>
      <c r="CH386" s="6"/>
      <c r="CI386" s="6"/>
      <c r="CJ386" s="1" t="s">
        <v>46</v>
      </c>
      <c r="CK386" s="1" t="s">
        <v>39</v>
      </c>
      <c r="CL386" s="6"/>
      <c r="CM386" s="6"/>
      <c r="CN386" s="1" t="s">
        <v>49</v>
      </c>
      <c r="CO386" s="1" t="s">
        <v>39</v>
      </c>
      <c r="CP386" s="6"/>
      <c r="CQ386" s="6"/>
      <c r="CR386" s="1" t="s">
        <v>50</v>
      </c>
      <c r="CS386" s="1" t="s">
        <v>51</v>
      </c>
      <c r="CT386" s="6"/>
      <c r="CU386" s="6"/>
      <c r="CV386" s="1" t="s">
        <v>50</v>
      </c>
      <c r="CW386" s="1" t="s">
        <v>39</v>
      </c>
      <c r="CX386" s="6"/>
      <c r="CY386" s="6"/>
      <c r="CZ386" s="1" t="s">
        <v>50</v>
      </c>
      <c r="DA386" s="1" t="s">
        <v>39</v>
      </c>
      <c r="DB386" s="6"/>
      <c r="DC386" s="6"/>
      <c r="DD386" s="1" t="s">
        <v>59</v>
      </c>
      <c r="DE386" s="1" t="s">
        <v>60</v>
      </c>
      <c r="DF386" s="6"/>
      <c r="DG386" s="6"/>
      <c r="DH386" s="1" t="s">
        <v>52</v>
      </c>
      <c r="DI386" s="1" t="s">
        <v>53</v>
      </c>
      <c r="DJ386" s="6"/>
      <c r="DK386" s="6"/>
      <c r="DL386" s="1" t="s">
        <v>31</v>
      </c>
      <c r="DM386" s="11"/>
    </row>
    <row r="387" spans="1:117" s="12" customFormat="1" ht="15.75" customHeight="1" x14ac:dyDescent="0.25">
      <c r="A387" s="6">
        <v>386</v>
      </c>
      <c r="B387" s="6">
        <v>3</v>
      </c>
      <c r="C387" s="9" t="s">
        <v>326</v>
      </c>
      <c r="D387" s="8" t="s">
        <v>373</v>
      </c>
      <c r="E387" s="6">
        <v>-682.428</v>
      </c>
      <c r="F387" s="6">
        <v>67.97</v>
      </c>
      <c r="G387" s="6">
        <v>-750.39800000000002</v>
      </c>
      <c r="H387" s="10">
        <v>72.139080000000007</v>
      </c>
      <c r="I387" s="3">
        <f t="shared" ref="I387:I446" si="19">(G387+H387)</f>
        <v>-678.25891999999999</v>
      </c>
      <c r="J387" s="3">
        <f t="shared" si="18"/>
        <v>0</v>
      </c>
      <c r="K387" s="3">
        <f t="shared" ref="K387:K446" si="20">I387-J387</f>
        <v>-678.25891999999999</v>
      </c>
      <c r="L387" s="1" t="s">
        <v>28</v>
      </c>
      <c r="M387" s="1" t="s">
        <v>29</v>
      </c>
      <c r="N387" s="6"/>
      <c r="O387" s="6"/>
      <c r="P387" s="1" t="s">
        <v>30</v>
      </c>
      <c r="Q387" s="1" t="s">
        <v>34</v>
      </c>
      <c r="R387" s="6"/>
      <c r="S387" s="6"/>
      <c r="T387" s="1" t="s">
        <v>30</v>
      </c>
      <c r="U387" s="1" t="s">
        <v>32</v>
      </c>
      <c r="V387" s="6"/>
      <c r="W387" s="6"/>
      <c r="X387" s="6" t="s">
        <v>30</v>
      </c>
      <c r="Y387" s="6" t="s">
        <v>33</v>
      </c>
      <c r="Z387" s="6"/>
      <c r="AA387" s="6"/>
      <c r="AB387" s="1" t="s">
        <v>30</v>
      </c>
      <c r="AC387" s="1" t="s">
        <v>34</v>
      </c>
      <c r="AD387" s="6"/>
      <c r="AE387" s="6"/>
      <c r="AF387" s="1" t="s">
        <v>35</v>
      </c>
      <c r="AG387" s="1" t="s">
        <v>29</v>
      </c>
      <c r="AH387" s="6"/>
      <c r="AI387" s="6"/>
      <c r="AJ387" s="1" t="s">
        <v>36</v>
      </c>
      <c r="AK387" s="1" t="s">
        <v>37</v>
      </c>
      <c r="AL387" s="6"/>
      <c r="AM387" s="6"/>
      <c r="AN387" s="1" t="s">
        <v>38</v>
      </c>
      <c r="AO387" s="1" t="s">
        <v>39</v>
      </c>
      <c r="AP387" s="6"/>
      <c r="AQ387" s="6"/>
      <c r="AR387" s="1" t="s">
        <v>40</v>
      </c>
      <c r="AS387" s="1" t="s">
        <v>41</v>
      </c>
      <c r="AT387" s="6"/>
      <c r="AU387" s="6"/>
      <c r="AV387" s="6"/>
      <c r="AW387" s="6"/>
      <c r="AX387" s="6"/>
      <c r="AY387" s="6"/>
      <c r="AZ387" s="1" t="s">
        <v>42</v>
      </c>
      <c r="BA387" s="1" t="s">
        <v>39</v>
      </c>
      <c r="BB387" s="6"/>
      <c r="BC387" s="6"/>
      <c r="BD387" s="1" t="s">
        <v>42</v>
      </c>
      <c r="BE387" s="1" t="s">
        <v>33</v>
      </c>
      <c r="BF387" s="6"/>
      <c r="BG387" s="6"/>
      <c r="BH387" s="1" t="s">
        <v>42</v>
      </c>
      <c r="BI387" s="1" t="s">
        <v>39</v>
      </c>
      <c r="BJ387" s="6"/>
      <c r="BK387" s="11"/>
      <c r="BL387" s="1" t="s">
        <v>43</v>
      </c>
      <c r="BM387" s="1" t="s">
        <v>44</v>
      </c>
      <c r="BN387" s="6"/>
      <c r="BO387" s="6"/>
      <c r="BP387" s="1" t="s">
        <v>45</v>
      </c>
      <c r="BQ387" s="1" t="s">
        <v>44</v>
      </c>
      <c r="BR387" s="6"/>
      <c r="BS387" s="6"/>
      <c r="BT387" s="1" t="s">
        <v>46</v>
      </c>
      <c r="BU387" s="1" t="s">
        <v>47</v>
      </c>
      <c r="BV387" s="6"/>
      <c r="BW387" s="6"/>
      <c r="BX387" s="1" t="s">
        <v>46</v>
      </c>
      <c r="BY387" s="1" t="s">
        <v>41</v>
      </c>
      <c r="BZ387" s="6"/>
      <c r="CA387" s="6"/>
      <c r="CB387" s="1" t="s">
        <v>46</v>
      </c>
      <c r="CC387" s="1" t="s">
        <v>48</v>
      </c>
      <c r="CD387" s="6"/>
      <c r="CE387" s="6"/>
      <c r="CF387" s="1" t="s">
        <v>46</v>
      </c>
      <c r="CG387" s="1" t="s">
        <v>48</v>
      </c>
      <c r="CH387" s="6"/>
      <c r="CI387" s="6"/>
      <c r="CJ387" s="1" t="s">
        <v>46</v>
      </c>
      <c r="CK387" s="1" t="s">
        <v>39</v>
      </c>
      <c r="CL387" s="6"/>
      <c r="CM387" s="6"/>
      <c r="CN387" s="1" t="s">
        <v>49</v>
      </c>
      <c r="CO387" s="1" t="s">
        <v>39</v>
      </c>
      <c r="CP387" s="6"/>
      <c r="CQ387" s="6"/>
      <c r="CR387" s="1" t="s">
        <v>50</v>
      </c>
      <c r="CS387" s="1" t="s">
        <v>51</v>
      </c>
      <c r="CT387" s="6"/>
      <c r="CU387" s="6"/>
      <c r="CV387" s="1" t="s">
        <v>50</v>
      </c>
      <c r="CW387" s="1" t="s">
        <v>39</v>
      </c>
      <c r="CX387" s="6"/>
      <c r="CY387" s="6"/>
      <c r="CZ387" s="1" t="s">
        <v>50</v>
      </c>
      <c r="DA387" s="1" t="s">
        <v>39</v>
      </c>
      <c r="DB387" s="6"/>
      <c r="DC387" s="6"/>
      <c r="DD387" s="1" t="s">
        <v>59</v>
      </c>
      <c r="DE387" s="1" t="s">
        <v>60</v>
      </c>
      <c r="DF387" s="6"/>
      <c r="DG387" s="6"/>
      <c r="DH387" s="1" t="s">
        <v>52</v>
      </c>
      <c r="DI387" s="1" t="s">
        <v>53</v>
      </c>
      <c r="DJ387" s="6"/>
      <c r="DK387" s="6"/>
      <c r="DL387" s="1" t="s">
        <v>31</v>
      </c>
      <c r="DM387" s="11"/>
    </row>
    <row r="388" spans="1:117" s="12" customFormat="1" ht="15.75" customHeight="1" x14ac:dyDescent="0.25">
      <c r="A388" s="6">
        <v>387</v>
      </c>
      <c r="B388" s="6">
        <v>3</v>
      </c>
      <c r="C388" s="9" t="s">
        <v>327</v>
      </c>
      <c r="D388" s="8" t="s">
        <v>373</v>
      </c>
      <c r="E388" s="6">
        <v>193.81899999999999</v>
      </c>
      <c r="F388" s="6">
        <v>377.96600000000001</v>
      </c>
      <c r="G388" s="6">
        <v>-189.16200000000001</v>
      </c>
      <c r="H388" s="10">
        <v>75.157679999999999</v>
      </c>
      <c r="I388" s="3">
        <f t="shared" si="19"/>
        <v>-114.00432000000001</v>
      </c>
      <c r="J388" s="3">
        <f t="shared" si="18"/>
        <v>0</v>
      </c>
      <c r="K388" s="3">
        <f t="shared" si="20"/>
        <v>-114.00432000000001</v>
      </c>
      <c r="L388" s="1" t="s">
        <v>28</v>
      </c>
      <c r="M388" s="1" t="s">
        <v>29</v>
      </c>
      <c r="N388" s="6"/>
      <c r="O388" s="6"/>
      <c r="P388" s="1" t="s">
        <v>30</v>
      </c>
      <c r="Q388" s="1" t="s">
        <v>34</v>
      </c>
      <c r="R388" s="6"/>
      <c r="S388" s="6"/>
      <c r="T388" s="1" t="s">
        <v>30</v>
      </c>
      <c r="U388" s="1" t="s">
        <v>32</v>
      </c>
      <c r="V388" s="6"/>
      <c r="W388" s="6"/>
      <c r="X388" s="6" t="s">
        <v>30</v>
      </c>
      <c r="Y388" s="6" t="s">
        <v>33</v>
      </c>
      <c r="Z388" s="6"/>
      <c r="AA388" s="6"/>
      <c r="AB388" s="1" t="s">
        <v>30</v>
      </c>
      <c r="AC388" s="1" t="s">
        <v>34</v>
      </c>
      <c r="AD388" s="6"/>
      <c r="AE388" s="6"/>
      <c r="AF388" s="1" t="s">
        <v>35</v>
      </c>
      <c r="AG388" s="1" t="s">
        <v>29</v>
      </c>
      <c r="AH388" s="6"/>
      <c r="AI388" s="6"/>
      <c r="AJ388" s="1" t="s">
        <v>36</v>
      </c>
      <c r="AK388" s="1" t="s">
        <v>37</v>
      </c>
      <c r="AL388" s="6"/>
      <c r="AM388" s="6"/>
      <c r="AN388" s="1" t="s">
        <v>38</v>
      </c>
      <c r="AO388" s="1" t="s">
        <v>39</v>
      </c>
      <c r="AP388" s="6"/>
      <c r="AQ388" s="6"/>
      <c r="AR388" s="1" t="s">
        <v>40</v>
      </c>
      <c r="AS388" s="1" t="s">
        <v>41</v>
      </c>
      <c r="AT388" s="6"/>
      <c r="AU388" s="6"/>
      <c r="AV388" s="6"/>
      <c r="AW388" s="6"/>
      <c r="AX388" s="6"/>
      <c r="AY388" s="6"/>
      <c r="AZ388" s="1" t="s">
        <v>42</v>
      </c>
      <c r="BA388" s="1" t="s">
        <v>39</v>
      </c>
      <c r="BB388" s="6"/>
      <c r="BC388" s="6"/>
      <c r="BD388" s="1" t="s">
        <v>42</v>
      </c>
      <c r="BE388" s="1" t="s">
        <v>33</v>
      </c>
      <c r="BF388" s="6"/>
      <c r="BG388" s="6"/>
      <c r="BH388" s="1" t="s">
        <v>42</v>
      </c>
      <c r="BI388" s="1" t="s">
        <v>39</v>
      </c>
      <c r="BJ388" s="6"/>
      <c r="BK388" s="11"/>
      <c r="BL388" s="1" t="s">
        <v>43</v>
      </c>
      <c r="BM388" s="1" t="s">
        <v>44</v>
      </c>
      <c r="BN388" s="6"/>
      <c r="BO388" s="6"/>
      <c r="BP388" s="1" t="s">
        <v>45</v>
      </c>
      <c r="BQ388" s="1" t="s">
        <v>44</v>
      </c>
      <c r="BR388" s="6"/>
      <c r="BS388" s="6"/>
      <c r="BT388" s="1" t="s">
        <v>46</v>
      </c>
      <c r="BU388" s="1" t="s">
        <v>47</v>
      </c>
      <c r="BV388" s="6"/>
      <c r="BW388" s="6"/>
      <c r="BX388" s="1" t="s">
        <v>46</v>
      </c>
      <c r="BY388" s="1" t="s">
        <v>41</v>
      </c>
      <c r="BZ388" s="6"/>
      <c r="CA388" s="6"/>
      <c r="CB388" s="1" t="s">
        <v>46</v>
      </c>
      <c r="CC388" s="1" t="s">
        <v>48</v>
      </c>
      <c r="CD388" s="6"/>
      <c r="CE388" s="6"/>
      <c r="CF388" s="1" t="s">
        <v>46</v>
      </c>
      <c r="CG388" s="1" t="s">
        <v>48</v>
      </c>
      <c r="CH388" s="6"/>
      <c r="CI388" s="6"/>
      <c r="CJ388" s="1" t="s">
        <v>46</v>
      </c>
      <c r="CK388" s="1" t="s">
        <v>39</v>
      </c>
      <c r="CL388" s="6"/>
      <c r="CM388" s="6"/>
      <c r="CN388" s="1" t="s">
        <v>49</v>
      </c>
      <c r="CO388" s="1" t="s">
        <v>39</v>
      </c>
      <c r="CP388" s="6"/>
      <c r="CQ388" s="6"/>
      <c r="CR388" s="1" t="s">
        <v>50</v>
      </c>
      <c r="CS388" s="1" t="s">
        <v>51</v>
      </c>
      <c r="CT388" s="6"/>
      <c r="CU388" s="6"/>
      <c r="CV388" s="1" t="s">
        <v>50</v>
      </c>
      <c r="CW388" s="1" t="s">
        <v>39</v>
      </c>
      <c r="CX388" s="6"/>
      <c r="CY388" s="6"/>
      <c r="CZ388" s="1" t="s">
        <v>50</v>
      </c>
      <c r="DA388" s="1" t="s">
        <v>39</v>
      </c>
      <c r="DB388" s="6"/>
      <c r="DC388" s="6"/>
      <c r="DD388" s="1" t="s">
        <v>59</v>
      </c>
      <c r="DE388" s="1" t="s">
        <v>60</v>
      </c>
      <c r="DF388" s="6"/>
      <c r="DG388" s="6"/>
      <c r="DH388" s="1" t="s">
        <v>52</v>
      </c>
      <c r="DI388" s="1" t="s">
        <v>53</v>
      </c>
      <c r="DJ388" s="6"/>
      <c r="DK388" s="6"/>
      <c r="DL388" s="1" t="s">
        <v>31</v>
      </c>
      <c r="DM388" s="11"/>
    </row>
    <row r="389" spans="1:117" s="12" customFormat="1" ht="15.75" customHeight="1" x14ac:dyDescent="0.25">
      <c r="A389" s="6">
        <v>388</v>
      </c>
      <c r="B389" s="6">
        <v>3</v>
      </c>
      <c r="C389" s="9" t="s">
        <v>328</v>
      </c>
      <c r="D389" s="8" t="s">
        <v>373</v>
      </c>
      <c r="E389" s="6">
        <v>237.977</v>
      </c>
      <c r="F389" s="6">
        <v>166.97399999999999</v>
      </c>
      <c r="G389" s="6">
        <v>71.003</v>
      </c>
      <c r="H389" s="10">
        <v>82.186319999999995</v>
      </c>
      <c r="I389" s="3">
        <f t="shared" si="19"/>
        <v>153.18932000000001</v>
      </c>
      <c r="J389" s="3">
        <f t="shared" si="18"/>
        <v>0</v>
      </c>
      <c r="K389" s="3">
        <f t="shared" si="20"/>
        <v>153.18932000000001</v>
      </c>
      <c r="L389" s="1" t="s">
        <v>28</v>
      </c>
      <c r="M389" s="1" t="s">
        <v>29</v>
      </c>
      <c r="N389" s="6"/>
      <c r="O389" s="6"/>
      <c r="P389" s="1" t="s">
        <v>30</v>
      </c>
      <c r="Q389" s="1" t="s">
        <v>34</v>
      </c>
      <c r="R389" s="6"/>
      <c r="S389" s="6"/>
      <c r="T389" s="1" t="s">
        <v>30</v>
      </c>
      <c r="U389" s="1" t="s">
        <v>32</v>
      </c>
      <c r="V389" s="6"/>
      <c r="W389" s="6"/>
      <c r="X389" s="6" t="s">
        <v>30</v>
      </c>
      <c r="Y389" s="6" t="s">
        <v>33</v>
      </c>
      <c r="Z389" s="6"/>
      <c r="AA389" s="6"/>
      <c r="AB389" s="1" t="s">
        <v>30</v>
      </c>
      <c r="AC389" s="1" t="s">
        <v>34</v>
      </c>
      <c r="AD389" s="6"/>
      <c r="AE389" s="6"/>
      <c r="AF389" s="1" t="s">
        <v>35</v>
      </c>
      <c r="AG389" s="1" t="s">
        <v>29</v>
      </c>
      <c r="AH389" s="6"/>
      <c r="AI389" s="6"/>
      <c r="AJ389" s="1" t="s">
        <v>36</v>
      </c>
      <c r="AK389" s="1" t="s">
        <v>37</v>
      </c>
      <c r="AL389" s="6"/>
      <c r="AM389" s="6"/>
      <c r="AN389" s="1" t="s">
        <v>38</v>
      </c>
      <c r="AO389" s="1" t="s">
        <v>39</v>
      </c>
      <c r="AP389" s="6"/>
      <c r="AQ389" s="6"/>
      <c r="AR389" s="1" t="s">
        <v>40</v>
      </c>
      <c r="AS389" s="1" t="s">
        <v>41</v>
      </c>
      <c r="AT389" s="6"/>
      <c r="AU389" s="6"/>
      <c r="AV389" s="6"/>
      <c r="AW389" s="6"/>
      <c r="AX389" s="6"/>
      <c r="AY389" s="6"/>
      <c r="AZ389" s="1" t="s">
        <v>42</v>
      </c>
      <c r="BA389" s="1" t="s">
        <v>39</v>
      </c>
      <c r="BB389" s="6"/>
      <c r="BC389" s="6"/>
      <c r="BD389" s="1" t="s">
        <v>42</v>
      </c>
      <c r="BE389" s="1" t="s">
        <v>33</v>
      </c>
      <c r="BF389" s="6"/>
      <c r="BG389" s="6"/>
      <c r="BH389" s="1" t="s">
        <v>42</v>
      </c>
      <c r="BI389" s="1" t="s">
        <v>39</v>
      </c>
      <c r="BJ389" s="6"/>
      <c r="BK389" s="11"/>
      <c r="BL389" s="1" t="s">
        <v>43</v>
      </c>
      <c r="BM389" s="1" t="s">
        <v>44</v>
      </c>
      <c r="BN389" s="6"/>
      <c r="BO389" s="6"/>
      <c r="BP389" s="1" t="s">
        <v>45</v>
      </c>
      <c r="BQ389" s="1" t="s">
        <v>44</v>
      </c>
      <c r="BR389" s="6"/>
      <c r="BS389" s="6"/>
      <c r="BT389" s="1" t="s">
        <v>46</v>
      </c>
      <c r="BU389" s="1" t="s">
        <v>47</v>
      </c>
      <c r="BV389" s="6"/>
      <c r="BW389" s="6"/>
      <c r="BX389" s="1" t="s">
        <v>46</v>
      </c>
      <c r="BY389" s="1" t="s">
        <v>41</v>
      </c>
      <c r="BZ389" s="6"/>
      <c r="CA389" s="6"/>
      <c r="CB389" s="1" t="s">
        <v>46</v>
      </c>
      <c r="CC389" s="1" t="s">
        <v>48</v>
      </c>
      <c r="CD389" s="6"/>
      <c r="CE389" s="6"/>
      <c r="CF389" s="1" t="s">
        <v>46</v>
      </c>
      <c r="CG389" s="1" t="s">
        <v>48</v>
      </c>
      <c r="CH389" s="6"/>
      <c r="CI389" s="6"/>
      <c r="CJ389" s="1" t="s">
        <v>46</v>
      </c>
      <c r="CK389" s="1" t="s">
        <v>39</v>
      </c>
      <c r="CL389" s="6"/>
      <c r="CM389" s="6"/>
      <c r="CN389" s="1" t="s">
        <v>49</v>
      </c>
      <c r="CO389" s="1" t="s">
        <v>39</v>
      </c>
      <c r="CP389" s="6"/>
      <c r="CQ389" s="6"/>
      <c r="CR389" s="1" t="s">
        <v>50</v>
      </c>
      <c r="CS389" s="1" t="s">
        <v>51</v>
      </c>
      <c r="CT389" s="6"/>
      <c r="CU389" s="6"/>
      <c r="CV389" s="1" t="s">
        <v>50</v>
      </c>
      <c r="CW389" s="1" t="s">
        <v>39</v>
      </c>
      <c r="CX389" s="6"/>
      <c r="CY389" s="6"/>
      <c r="CZ389" s="1" t="s">
        <v>50</v>
      </c>
      <c r="DA389" s="1" t="s">
        <v>39</v>
      </c>
      <c r="DB389" s="6"/>
      <c r="DC389" s="6"/>
      <c r="DD389" s="1" t="s">
        <v>59</v>
      </c>
      <c r="DE389" s="1" t="s">
        <v>60</v>
      </c>
      <c r="DF389" s="6"/>
      <c r="DG389" s="6"/>
      <c r="DH389" s="1" t="s">
        <v>52</v>
      </c>
      <c r="DI389" s="1" t="s">
        <v>53</v>
      </c>
      <c r="DJ389" s="6"/>
      <c r="DK389" s="6"/>
      <c r="DL389" s="1" t="s">
        <v>31</v>
      </c>
      <c r="DM389" s="11"/>
    </row>
    <row r="390" spans="1:117" s="12" customFormat="1" ht="15.75" customHeight="1" x14ac:dyDescent="0.25">
      <c r="A390" s="6">
        <v>389</v>
      </c>
      <c r="B390" s="6">
        <v>3</v>
      </c>
      <c r="C390" s="9" t="s">
        <v>329</v>
      </c>
      <c r="D390" s="8" t="s">
        <v>373</v>
      </c>
      <c r="E390" s="6">
        <v>27.530999999999999</v>
      </c>
      <c r="F390" s="6">
        <v>157.51499999999999</v>
      </c>
      <c r="G390" s="6">
        <v>-129.98400000000001</v>
      </c>
      <c r="H390" s="10">
        <v>20.20824</v>
      </c>
      <c r="I390" s="3">
        <f t="shared" si="19"/>
        <v>-109.77576000000001</v>
      </c>
      <c r="J390" s="3">
        <f t="shared" si="18"/>
        <v>0</v>
      </c>
      <c r="K390" s="3">
        <f t="shared" si="20"/>
        <v>-109.77576000000001</v>
      </c>
      <c r="L390" s="1" t="s">
        <v>28</v>
      </c>
      <c r="M390" s="1" t="s">
        <v>29</v>
      </c>
      <c r="N390" s="6"/>
      <c r="O390" s="6"/>
      <c r="P390" s="1" t="s">
        <v>30</v>
      </c>
      <c r="Q390" s="1" t="s">
        <v>34</v>
      </c>
      <c r="R390" s="6"/>
      <c r="S390" s="6"/>
      <c r="T390" s="1" t="s">
        <v>30</v>
      </c>
      <c r="U390" s="1" t="s">
        <v>32</v>
      </c>
      <c r="V390" s="6"/>
      <c r="W390" s="6"/>
      <c r="X390" s="6" t="s">
        <v>30</v>
      </c>
      <c r="Y390" s="6" t="s">
        <v>33</v>
      </c>
      <c r="Z390" s="6"/>
      <c r="AA390" s="6"/>
      <c r="AB390" s="1" t="s">
        <v>30</v>
      </c>
      <c r="AC390" s="1" t="s">
        <v>34</v>
      </c>
      <c r="AD390" s="6"/>
      <c r="AE390" s="6"/>
      <c r="AF390" s="1" t="s">
        <v>35</v>
      </c>
      <c r="AG390" s="1" t="s">
        <v>29</v>
      </c>
      <c r="AH390" s="6"/>
      <c r="AI390" s="6"/>
      <c r="AJ390" s="1" t="s">
        <v>36</v>
      </c>
      <c r="AK390" s="1" t="s">
        <v>37</v>
      </c>
      <c r="AL390" s="6"/>
      <c r="AM390" s="6"/>
      <c r="AN390" s="1" t="s">
        <v>38</v>
      </c>
      <c r="AO390" s="1" t="s">
        <v>39</v>
      </c>
      <c r="AP390" s="6"/>
      <c r="AQ390" s="6"/>
      <c r="AR390" s="1" t="s">
        <v>40</v>
      </c>
      <c r="AS390" s="1" t="s">
        <v>41</v>
      </c>
      <c r="AT390" s="6"/>
      <c r="AU390" s="6"/>
      <c r="AV390" s="6"/>
      <c r="AW390" s="6"/>
      <c r="AX390" s="6"/>
      <c r="AY390" s="6"/>
      <c r="AZ390" s="1" t="s">
        <v>42</v>
      </c>
      <c r="BA390" s="1" t="s">
        <v>39</v>
      </c>
      <c r="BB390" s="6"/>
      <c r="BC390" s="6"/>
      <c r="BD390" s="1" t="s">
        <v>42</v>
      </c>
      <c r="BE390" s="1" t="s">
        <v>33</v>
      </c>
      <c r="BF390" s="6"/>
      <c r="BG390" s="6"/>
      <c r="BH390" s="1" t="s">
        <v>42</v>
      </c>
      <c r="BI390" s="1" t="s">
        <v>39</v>
      </c>
      <c r="BJ390" s="6"/>
      <c r="BK390" s="11"/>
      <c r="BL390" s="1" t="s">
        <v>43</v>
      </c>
      <c r="BM390" s="1" t="s">
        <v>44</v>
      </c>
      <c r="BN390" s="6"/>
      <c r="BO390" s="6"/>
      <c r="BP390" s="1" t="s">
        <v>45</v>
      </c>
      <c r="BQ390" s="1" t="s">
        <v>44</v>
      </c>
      <c r="BR390" s="6"/>
      <c r="BS390" s="6"/>
      <c r="BT390" s="1" t="s">
        <v>46</v>
      </c>
      <c r="BU390" s="1" t="s">
        <v>47</v>
      </c>
      <c r="BV390" s="6"/>
      <c r="BW390" s="6"/>
      <c r="BX390" s="1" t="s">
        <v>46</v>
      </c>
      <c r="BY390" s="1" t="s">
        <v>41</v>
      </c>
      <c r="BZ390" s="6"/>
      <c r="CA390" s="6"/>
      <c r="CB390" s="1" t="s">
        <v>46</v>
      </c>
      <c r="CC390" s="1" t="s">
        <v>48</v>
      </c>
      <c r="CD390" s="6"/>
      <c r="CE390" s="6"/>
      <c r="CF390" s="1" t="s">
        <v>46</v>
      </c>
      <c r="CG390" s="1" t="s">
        <v>48</v>
      </c>
      <c r="CH390" s="6"/>
      <c r="CI390" s="6"/>
      <c r="CJ390" s="1" t="s">
        <v>46</v>
      </c>
      <c r="CK390" s="1" t="s">
        <v>39</v>
      </c>
      <c r="CL390" s="6"/>
      <c r="CM390" s="6"/>
      <c r="CN390" s="1" t="s">
        <v>49</v>
      </c>
      <c r="CO390" s="1" t="s">
        <v>39</v>
      </c>
      <c r="CP390" s="6"/>
      <c r="CQ390" s="6"/>
      <c r="CR390" s="1" t="s">
        <v>50</v>
      </c>
      <c r="CS390" s="1" t="s">
        <v>51</v>
      </c>
      <c r="CT390" s="6"/>
      <c r="CU390" s="6"/>
      <c r="CV390" s="1" t="s">
        <v>50</v>
      </c>
      <c r="CW390" s="1" t="s">
        <v>39</v>
      </c>
      <c r="CX390" s="6"/>
      <c r="CY390" s="6"/>
      <c r="CZ390" s="1" t="s">
        <v>50</v>
      </c>
      <c r="DA390" s="1" t="s">
        <v>39</v>
      </c>
      <c r="DB390" s="6"/>
      <c r="DC390" s="6"/>
      <c r="DD390" s="1" t="s">
        <v>59</v>
      </c>
      <c r="DE390" s="1" t="s">
        <v>60</v>
      </c>
      <c r="DF390" s="6"/>
      <c r="DG390" s="6"/>
      <c r="DH390" s="1" t="s">
        <v>52</v>
      </c>
      <c r="DI390" s="1" t="s">
        <v>53</v>
      </c>
      <c r="DJ390" s="6"/>
      <c r="DK390" s="6"/>
      <c r="DL390" s="1" t="s">
        <v>31</v>
      </c>
      <c r="DM390" s="11"/>
    </row>
    <row r="391" spans="1:117" s="12" customFormat="1" ht="15.75" customHeight="1" x14ac:dyDescent="0.25">
      <c r="A391" s="6">
        <v>390</v>
      </c>
      <c r="B391" s="6">
        <v>3</v>
      </c>
      <c r="C391" s="9" t="s">
        <v>330</v>
      </c>
      <c r="D391" s="8" t="s">
        <v>373</v>
      </c>
      <c r="E391" s="6">
        <v>15.739000000000001</v>
      </c>
      <c r="F391" s="6">
        <v>12.84</v>
      </c>
      <c r="G391" s="6">
        <v>2.899</v>
      </c>
      <c r="H391" s="10">
        <v>25.28556</v>
      </c>
      <c r="I391" s="3">
        <f t="shared" si="19"/>
        <v>28.184560000000001</v>
      </c>
      <c r="J391" s="3">
        <f t="shared" si="18"/>
        <v>0</v>
      </c>
      <c r="K391" s="3">
        <f t="shared" si="20"/>
        <v>28.184560000000001</v>
      </c>
      <c r="L391" s="1" t="s">
        <v>28</v>
      </c>
      <c r="M391" s="1" t="s">
        <v>29</v>
      </c>
      <c r="N391" s="6"/>
      <c r="O391" s="6"/>
      <c r="P391" s="1" t="s">
        <v>30</v>
      </c>
      <c r="Q391" s="1" t="s">
        <v>34</v>
      </c>
      <c r="R391" s="6"/>
      <c r="S391" s="6"/>
      <c r="T391" s="1" t="s">
        <v>30</v>
      </c>
      <c r="U391" s="1" t="s">
        <v>32</v>
      </c>
      <c r="V391" s="6"/>
      <c r="W391" s="6"/>
      <c r="X391" s="6" t="s">
        <v>30</v>
      </c>
      <c r="Y391" s="6" t="s">
        <v>33</v>
      </c>
      <c r="Z391" s="6"/>
      <c r="AA391" s="6"/>
      <c r="AB391" s="1" t="s">
        <v>30</v>
      </c>
      <c r="AC391" s="1" t="s">
        <v>34</v>
      </c>
      <c r="AD391" s="6"/>
      <c r="AE391" s="6"/>
      <c r="AF391" s="1" t="s">
        <v>35</v>
      </c>
      <c r="AG391" s="1" t="s">
        <v>29</v>
      </c>
      <c r="AH391" s="6"/>
      <c r="AI391" s="6"/>
      <c r="AJ391" s="1" t="s">
        <v>36</v>
      </c>
      <c r="AK391" s="1" t="s">
        <v>37</v>
      </c>
      <c r="AL391" s="6"/>
      <c r="AM391" s="6"/>
      <c r="AN391" s="1" t="s">
        <v>38</v>
      </c>
      <c r="AO391" s="1" t="s">
        <v>39</v>
      </c>
      <c r="AP391" s="6"/>
      <c r="AQ391" s="6"/>
      <c r="AR391" s="1" t="s">
        <v>40</v>
      </c>
      <c r="AS391" s="1" t="s">
        <v>41</v>
      </c>
      <c r="AT391" s="6"/>
      <c r="AU391" s="6"/>
      <c r="AV391" s="6"/>
      <c r="AW391" s="6"/>
      <c r="AX391" s="6"/>
      <c r="AY391" s="6"/>
      <c r="AZ391" s="1" t="s">
        <v>42</v>
      </c>
      <c r="BA391" s="1" t="s">
        <v>39</v>
      </c>
      <c r="BB391" s="6"/>
      <c r="BC391" s="6"/>
      <c r="BD391" s="1" t="s">
        <v>42</v>
      </c>
      <c r="BE391" s="1" t="s">
        <v>33</v>
      </c>
      <c r="BF391" s="6"/>
      <c r="BG391" s="6"/>
      <c r="BH391" s="1" t="s">
        <v>42</v>
      </c>
      <c r="BI391" s="1" t="s">
        <v>39</v>
      </c>
      <c r="BJ391" s="6"/>
      <c r="BK391" s="11"/>
      <c r="BL391" s="1" t="s">
        <v>43</v>
      </c>
      <c r="BM391" s="1" t="s">
        <v>44</v>
      </c>
      <c r="BN391" s="6"/>
      <c r="BO391" s="6"/>
      <c r="BP391" s="1" t="s">
        <v>45</v>
      </c>
      <c r="BQ391" s="1" t="s">
        <v>44</v>
      </c>
      <c r="BR391" s="6"/>
      <c r="BS391" s="6"/>
      <c r="BT391" s="1" t="s">
        <v>46</v>
      </c>
      <c r="BU391" s="1" t="s">
        <v>47</v>
      </c>
      <c r="BV391" s="6"/>
      <c r="BW391" s="6"/>
      <c r="BX391" s="1" t="s">
        <v>46</v>
      </c>
      <c r="BY391" s="1" t="s">
        <v>41</v>
      </c>
      <c r="BZ391" s="6"/>
      <c r="CA391" s="6"/>
      <c r="CB391" s="1" t="s">
        <v>46</v>
      </c>
      <c r="CC391" s="1" t="s">
        <v>48</v>
      </c>
      <c r="CD391" s="6"/>
      <c r="CE391" s="6"/>
      <c r="CF391" s="1" t="s">
        <v>46</v>
      </c>
      <c r="CG391" s="1" t="s">
        <v>48</v>
      </c>
      <c r="CH391" s="6"/>
      <c r="CI391" s="6"/>
      <c r="CJ391" s="1" t="s">
        <v>46</v>
      </c>
      <c r="CK391" s="1" t="s">
        <v>39</v>
      </c>
      <c r="CL391" s="6"/>
      <c r="CM391" s="6"/>
      <c r="CN391" s="1" t="s">
        <v>49</v>
      </c>
      <c r="CO391" s="1" t="s">
        <v>39</v>
      </c>
      <c r="CP391" s="6"/>
      <c r="CQ391" s="6"/>
      <c r="CR391" s="1" t="s">
        <v>50</v>
      </c>
      <c r="CS391" s="1" t="s">
        <v>51</v>
      </c>
      <c r="CT391" s="6"/>
      <c r="CU391" s="6"/>
      <c r="CV391" s="1" t="s">
        <v>50</v>
      </c>
      <c r="CW391" s="1" t="s">
        <v>39</v>
      </c>
      <c r="CX391" s="6"/>
      <c r="CY391" s="6"/>
      <c r="CZ391" s="1" t="s">
        <v>50</v>
      </c>
      <c r="DA391" s="1" t="s">
        <v>39</v>
      </c>
      <c r="DB391" s="6"/>
      <c r="DC391" s="6"/>
      <c r="DD391" s="1" t="s">
        <v>59</v>
      </c>
      <c r="DE391" s="1" t="s">
        <v>60</v>
      </c>
      <c r="DF391" s="6"/>
      <c r="DG391" s="6"/>
      <c r="DH391" s="1" t="s">
        <v>52</v>
      </c>
      <c r="DI391" s="1" t="s">
        <v>53</v>
      </c>
      <c r="DJ391" s="6"/>
      <c r="DK391" s="6"/>
      <c r="DL391" s="1" t="s">
        <v>31</v>
      </c>
      <c r="DM391" s="11"/>
    </row>
    <row r="392" spans="1:117" s="12" customFormat="1" ht="15.75" customHeight="1" x14ac:dyDescent="0.25">
      <c r="A392" s="6">
        <v>391</v>
      </c>
      <c r="B392" s="6">
        <v>3</v>
      </c>
      <c r="C392" s="9" t="s">
        <v>331</v>
      </c>
      <c r="D392" s="8" t="s">
        <v>373</v>
      </c>
      <c r="E392" s="6">
        <v>20.465</v>
      </c>
      <c r="F392" s="6">
        <v>110.26300000000001</v>
      </c>
      <c r="G392" s="6">
        <v>-91.3</v>
      </c>
      <c r="H392" s="10">
        <v>88.788480000000007</v>
      </c>
      <c r="I392" s="3">
        <f t="shared" si="19"/>
        <v>-2.5115199999999902</v>
      </c>
      <c r="J392" s="3">
        <f t="shared" si="18"/>
        <v>0</v>
      </c>
      <c r="K392" s="3">
        <f t="shared" si="20"/>
        <v>-2.5115199999999902</v>
      </c>
      <c r="L392" s="1" t="s">
        <v>28</v>
      </c>
      <c r="M392" s="1" t="s">
        <v>29</v>
      </c>
      <c r="N392" s="6"/>
      <c r="O392" s="6"/>
      <c r="P392" s="1" t="s">
        <v>30</v>
      </c>
      <c r="Q392" s="1" t="s">
        <v>34</v>
      </c>
      <c r="R392" s="6"/>
      <c r="S392" s="6"/>
      <c r="T392" s="1" t="s">
        <v>30</v>
      </c>
      <c r="U392" s="1" t="s">
        <v>32</v>
      </c>
      <c r="V392" s="6"/>
      <c r="W392" s="6"/>
      <c r="X392" s="6" t="s">
        <v>30</v>
      </c>
      <c r="Y392" s="6" t="s">
        <v>33</v>
      </c>
      <c r="Z392" s="6"/>
      <c r="AA392" s="6"/>
      <c r="AB392" s="1" t="s">
        <v>30</v>
      </c>
      <c r="AC392" s="1" t="s">
        <v>34</v>
      </c>
      <c r="AD392" s="6"/>
      <c r="AE392" s="6"/>
      <c r="AF392" s="1" t="s">
        <v>35</v>
      </c>
      <c r="AG392" s="1" t="s">
        <v>29</v>
      </c>
      <c r="AH392" s="6"/>
      <c r="AI392" s="6"/>
      <c r="AJ392" s="1" t="s">
        <v>36</v>
      </c>
      <c r="AK392" s="1" t="s">
        <v>37</v>
      </c>
      <c r="AL392" s="6"/>
      <c r="AM392" s="6"/>
      <c r="AN392" s="1" t="s">
        <v>38</v>
      </c>
      <c r="AO392" s="1" t="s">
        <v>39</v>
      </c>
      <c r="AP392" s="6"/>
      <c r="AQ392" s="6"/>
      <c r="AR392" s="1" t="s">
        <v>40</v>
      </c>
      <c r="AS392" s="1" t="s">
        <v>41</v>
      </c>
      <c r="AT392" s="6"/>
      <c r="AU392" s="6"/>
      <c r="AV392" s="6"/>
      <c r="AW392" s="6"/>
      <c r="AX392" s="6"/>
      <c r="AY392" s="6"/>
      <c r="AZ392" s="1" t="s">
        <v>42</v>
      </c>
      <c r="BA392" s="1" t="s">
        <v>39</v>
      </c>
      <c r="BB392" s="6"/>
      <c r="BC392" s="6"/>
      <c r="BD392" s="1" t="s">
        <v>42</v>
      </c>
      <c r="BE392" s="1" t="s">
        <v>33</v>
      </c>
      <c r="BF392" s="6"/>
      <c r="BG392" s="6"/>
      <c r="BH392" s="1" t="s">
        <v>42</v>
      </c>
      <c r="BI392" s="1" t="s">
        <v>39</v>
      </c>
      <c r="BJ392" s="6"/>
      <c r="BK392" s="11"/>
      <c r="BL392" s="1" t="s">
        <v>43</v>
      </c>
      <c r="BM392" s="1" t="s">
        <v>44</v>
      </c>
      <c r="BN392" s="6"/>
      <c r="BO392" s="6"/>
      <c r="BP392" s="1" t="s">
        <v>45</v>
      </c>
      <c r="BQ392" s="1" t="s">
        <v>44</v>
      </c>
      <c r="BR392" s="6"/>
      <c r="BS392" s="6"/>
      <c r="BT392" s="1" t="s">
        <v>46</v>
      </c>
      <c r="BU392" s="1" t="s">
        <v>47</v>
      </c>
      <c r="BV392" s="6"/>
      <c r="BW392" s="6"/>
      <c r="BX392" s="1" t="s">
        <v>46</v>
      </c>
      <c r="BY392" s="1" t="s">
        <v>41</v>
      </c>
      <c r="BZ392" s="6"/>
      <c r="CA392" s="6"/>
      <c r="CB392" s="1" t="s">
        <v>46</v>
      </c>
      <c r="CC392" s="1" t="s">
        <v>48</v>
      </c>
      <c r="CD392" s="6"/>
      <c r="CE392" s="6"/>
      <c r="CF392" s="1" t="s">
        <v>46</v>
      </c>
      <c r="CG392" s="1" t="s">
        <v>48</v>
      </c>
      <c r="CH392" s="6"/>
      <c r="CI392" s="6"/>
      <c r="CJ392" s="1" t="s">
        <v>46</v>
      </c>
      <c r="CK392" s="1" t="s">
        <v>39</v>
      </c>
      <c r="CL392" s="6"/>
      <c r="CM392" s="6"/>
      <c r="CN392" s="1" t="s">
        <v>49</v>
      </c>
      <c r="CO392" s="1" t="s">
        <v>39</v>
      </c>
      <c r="CP392" s="6"/>
      <c r="CQ392" s="6"/>
      <c r="CR392" s="1" t="s">
        <v>50</v>
      </c>
      <c r="CS392" s="1" t="s">
        <v>51</v>
      </c>
      <c r="CT392" s="6"/>
      <c r="CU392" s="6"/>
      <c r="CV392" s="1" t="s">
        <v>50</v>
      </c>
      <c r="CW392" s="1" t="s">
        <v>39</v>
      </c>
      <c r="CX392" s="6"/>
      <c r="CY392" s="6"/>
      <c r="CZ392" s="1" t="s">
        <v>50</v>
      </c>
      <c r="DA392" s="1" t="s">
        <v>39</v>
      </c>
      <c r="DB392" s="6"/>
      <c r="DC392" s="6"/>
      <c r="DD392" s="1" t="s">
        <v>59</v>
      </c>
      <c r="DE392" s="1" t="s">
        <v>60</v>
      </c>
      <c r="DF392" s="6"/>
      <c r="DG392" s="6"/>
      <c r="DH392" s="1" t="s">
        <v>52</v>
      </c>
      <c r="DI392" s="1" t="s">
        <v>53</v>
      </c>
      <c r="DJ392" s="6"/>
      <c r="DK392" s="6"/>
      <c r="DL392" s="1" t="s">
        <v>31</v>
      </c>
      <c r="DM392" s="11"/>
    </row>
    <row r="393" spans="1:117" s="42" customFormat="1" ht="15.75" customHeight="1" x14ac:dyDescent="0.25">
      <c r="A393" s="35">
        <v>392</v>
      </c>
      <c r="B393" s="35">
        <v>3</v>
      </c>
      <c r="C393" s="36" t="s">
        <v>332</v>
      </c>
      <c r="D393" s="37" t="s">
        <v>373</v>
      </c>
      <c r="E393" s="35">
        <v>210</v>
      </c>
      <c r="F393" s="35">
        <v>1.83</v>
      </c>
      <c r="G393" s="35">
        <v>205.136</v>
      </c>
      <c r="H393" s="38">
        <v>84.704639999999998</v>
      </c>
      <c r="I393" s="39">
        <f t="shared" si="19"/>
        <v>289.84064000000001</v>
      </c>
      <c r="J393" s="39">
        <f t="shared" si="18"/>
        <v>21.254000000000001</v>
      </c>
      <c r="K393" s="39">
        <f t="shared" si="20"/>
        <v>268.58663999999999</v>
      </c>
      <c r="L393" s="40" t="s">
        <v>28</v>
      </c>
      <c r="M393" s="40" t="s">
        <v>29</v>
      </c>
      <c r="N393" s="35"/>
      <c r="O393" s="35"/>
      <c r="P393" s="40" t="s">
        <v>30</v>
      </c>
      <c r="Q393" s="40" t="s">
        <v>34</v>
      </c>
      <c r="R393" s="35"/>
      <c r="S393" s="35"/>
      <c r="T393" s="40" t="s">
        <v>30</v>
      </c>
      <c r="U393" s="40" t="s">
        <v>32</v>
      </c>
      <c r="V393" s="35"/>
      <c r="W393" s="35"/>
      <c r="X393" s="35" t="s">
        <v>30</v>
      </c>
      <c r="Y393" s="35" t="s">
        <v>33</v>
      </c>
      <c r="Z393" s="35"/>
      <c r="AA393" s="35"/>
      <c r="AB393" s="40" t="s">
        <v>30</v>
      </c>
      <c r="AC393" s="40" t="s">
        <v>34</v>
      </c>
      <c r="AD393" s="35"/>
      <c r="AE393" s="35"/>
      <c r="AF393" s="40" t="s">
        <v>35</v>
      </c>
      <c r="AG393" s="40" t="s">
        <v>29</v>
      </c>
      <c r="AH393" s="35"/>
      <c r="AI393" s="35"/>
      <c r="AJ393" s="40" t="s">
        <v>36</v>
      </c>
      <c r="AK393" s="40" t="s">
        <v>37</v>
      </c>
      <c r="AL393" s="35"/>
      <c r="AM393" s="35"/>
      <c r="AN393" s="40" t="s">
        <v>38</v>
      </c>
      <c r="AO393" s="40" t="s">
        <v>39</v>
      </c>
      <c r="AP393" s="35"/>
      <c r="AQ393" s="35"/>
      <c r="AR393" s="40" t="s">
        <v>40</v>
      </c>
      <c r="AS393" s="40" t="s">
        <v>41</v>
      </c>
      <c r="AT393" s="35"/>
      <c r="AU393" s="35"/>
      <c r="AV393" s="35"/>
      <c r="AW393" s="35"/>
      <c r="AX393" s="35"/>
      <c r="AY393" s="35"/>
      <c r="AZ393" s="40" t="s">
        <v>42</v>
      </c>
      <c r="BA393" s="40" t="s">
        <v>39</v>
      </c>
      <c r="BB393" s="35"/>
      <c r="BC393" s="35"/>
      <c r="BD393" s="40" t="s">
        <v>42</v>
      </c>
      <c r="BE393" s="40" t="s">
        <v>33</v>
      </c>
      <c r="BF393" s="35"/>
      <c r="BG393" s="35"/>
      <c r="BH393" s="40" t="s">
        <v>42</v>
      </c>
      <c r="BI393" s="40" t="s">
        <v>39</v>
      </c>
      <c r="BJ393" s="35"/>
      <c r="BK393" s="41"/>
      <c r="BL393" s="40" t="s">
        <v>43</v>
      </c>
      <c r="BM393" s="40" t="s">
        <v>44</v>
      </c>
      <c r="BN393" s="35"/>
      <c r="BO393" s="35"/>
      <c r="BP393" s="40" t="s">
        <v>45</v>
      </c>
      <c r="BQ393" s="40" t="s">
        <v>44</v>
      </c>
      <c r="BR393" s="35"/>
      <c r="BS393" s="35"/>
      <c r="BT393" s="40" t="s">
        <v>46</v>
      </c>
      <c r="BU393" s="40" t="s">
        <v>47</v>
      </c>
      <c r="BV393" s="35"/>
      <c r="BW393" s="35"/>
      <c r="BX393" s="40" t="s">
        <v>46</v>
      </c>
      <c r="BY393" s="40" t="s">
        <v>41</v>
      </c>
      <c r="BZ393" s="35"/>
      <c r="CA393" s="35"/>
      <c r="CB393" s="40" t="s">
        <v>46</v>
      </c>
      <c r="CC393" s="40" t="s">
        <v>48</v>
      </c>
      <c r="CD393" s="35">
        <v>0.02</v>
      </c>
      <c r="CE393" s="35">
        <v>21.254000000000001</v>
      </c>
      <c r="CF393" s="40" t="s">
        <v>46</v>
      </c>
      <c r="CG393" s="40" t="s">
        <v>48</v>
      </c>
      <c r="CH393" s="35"/>
      <c r="CI393" s="35"/>
      <c r="CJ393" s="40" t="s">
        <v>46</v>
      </c>
      <c r="CK393" s="40" t="s">
        <v>39</v>
      </c>
      <c r="CL393" s="35"/>
      <c r="CM393" s="35"/>
      <c r="CN393" s="40" t="s">
        <v>49</v>
      </c>
      <c r="CO393" s="40" t="s">
        <v>39</v>
      </c>
      <c r="CP393" s="35"/>
      <c r="CQ393" s="35"/>
      <c r="CR393" s="40" t="s">
        <v>50</v>
      </c>
      <c r="CS393" s="40" t="s">
        <v>51</v>
      </c>
      <c r="CT393" s="35"/>
      <c r="CU393" s="35"/>
      <c r="CV393" s="40" t="s">
        <v>50</v>
      </c>
      <c r="CW393" s="40" t="s">
        <v>39</v>
      </c>
      <c r="CX393" s="35"/>
      <c r="CY393" s="35"/>
      <c r="CZ393" s="40" t="s">
        <v>50</v>
      </c>
      <c r="DA393" s="40" t="s">
        <v>39</v>
      </c>
      <c r="DB393" s="35"/>
      <c r="DC393" s="35"/>
      <c r="DD393" s="40" t="s">
        <v>59</v>
      </c>
      <c r="DE393" s="40" t="s">
        <v>60</v>
      </c>
      <c r="DF393" s="35"/>
      <c r="DG393" s="35"/>
      <c r="DH393" s="40" t="s">
        <v>52</v>
      </c>
      <c r="DI393" s="40" t="s">
        <v>53</v>
      </c>
      <c r="DJ393" s="35"/>
      <c r="DK393" s="35"/>
      <c r="DL393" s="40" t="s">
        <v>31</v>
      </c>
      <c r="DM393" s="41"/>
    </row>
    <row r="394" spans="1:117" s="12" customFormat="1" ht="15.75" customHeight="1" x14ac:dyDescent="0.25">
      <c r="A394" s="6">
        <v>393</v>
      </c>
      <c r="B394" s="6">
        <v>3</v>
      </c>
      <c r="C394" s="9" t="s">
        <v>333</v>
      </c>
      <c r="D394" s="8" t="s">
        <v>373</v>
      </c>
      <c r="E394" s="6">
        <v>8.2899999999999991</v>
      </c>
      <c r="F394" s="6">
        <v>0</v>
      </c>
      <c r="G394" s="6">
        <v>-2.875</v>
      </c>
      <c r="H394" s="10">
        <v>22.183199999999999</v>
      </c>
      <c r="I394" s="3">
        <f t="shared" si="19"/>
        <v>19.308199999999999</v>
      </c>
      <c r="J394" s="3">
        <f t="shared" si="18"/>
        <v>0</v>
      </c>
      <c r="K394" s="3">
        <f t="shared" si="20"/>
        <v>19.308199999999999</v>
      </c>
      <c r="L394" s="1" t="s">
        <v>28</v>
      </c>
      <c r="M394" s="1" t="s">
        <v>29</v>
      </c>
      <c r="N394" s="6"/>
      <c r="O394" s="6"/>
      <c r="P394" s="1" t="s">
        <v>30</v>
      </c>
      <c r="Q394" s="1" t="s">
        <v>34</v>
      </c>
      <c r="R394" s="6"/>
      <c r="S394" s="6"/>
      <c r="T394" s="1" t="s">
        <v>30</v>
      </c>
      <c r="U394" s="1" t="s">
        <v>32</v>
      </c>
      <c r="V394" s="6"/>
      <c r="W394" s="6"/>
      <c r="X394" s="6" t="s">
        <v>30</v>
      </c>
      <c r="Y394" s="6" t="s">
        <v>33</v>
      </c>
      <c r="Z394" s="6"/>
      <c r="AA394" s="6"/>
      <c r="AB394" s="1" t="s">
        <v>30</v>
      </c>
      <c r="AC394" s="1" t="s">
        <v>34</v>
      </c>
      <c r="AD394" s="6"/>
      <c r="AE394" s="6"/>
      <c r="AF394" s="1" t="s">
        <v>35</v>
      </c>
      <c r="AG394" s="1" t="s">
        <v>29</v>
      </c>
      <c r="AH394" s="6"/>
      <c r="AI394" s="6"/>
      <c r="AJ394" s="1" t="s">
        <v>36</v>
      </c>
      <c r="AK394" s="1" t="s">
        <v>37</v>
      </c>
      <c r="AL394" s="6"/>
      <c r="AM394" s="6"/>
      <c r="AN394" s="1" t="s">
        <v>38</v>
      </c>
      <c r="AO394" s="1" t="s">
        <v>39</v>
      </c>
      <c r="AP394" s="6"/>
      <c r="AQ394" s="6"/>
      <c r="AR394" s="1" t="s">
        <v>40</v>
      </c>
      <c r="AS394" s="1" t="s">
        <v>41</v>
      </c>
      <c r="AT394" s="6"/>
      <c r="AU394" s="6"/>
      <c r="AV394" s="6"/>
      <c r="AW394" s="6"/>
      <c r="AX394" s="6"/>
      <c r="AY394" s="6"/>
      <c r="AZ394" s="1" t="s">
        <v>42</v>
      </c>
      <c r="BA394" s="1" t="s">
        <v>39</v>
      </c>
      <c r="BB394" s="6"/>
      <c r="BC394" s="6"/>
      <c r="BD394" s="1" t="s">
        <v>42</v>
      </c>
      <c r="BE394" s="1" t="s">
        <v>33</v>
      </c>
      <c r="BF394" s="6"/>
      <c r="BG394" s="6"/>
      <c r="BH394" s="1" t="s">
        <v>42</v>
      </c>
      <c r="BI394" s="1" t="s">
        <v>39</v>
      </c>
      <c r="BJ394" s="6"/>
      <c r="BK394" s="11"/>
      <c r="BL394" s="1" t="s">
        <v>43</v>
      </c>
      <c r="BM394" s="1" t="s">
        <v>44</v>
      </c>
      <c r="BN394" s="6"/>
      <c r="BO394" s="6"/>
      <c r="BP394" s="1" t="s">
        <v>45</v>
      </c>
      <c r="BQ394" s="1" t="s">
        <v>44</v>
      </c>
      <c r="BR394" s="6"/>
      <c r="BS394" s="6"/>
      <c r="BT394" s="1" t="s">
        <v>46</v>
      </c>
      <c r="BU394" s="1" t="s">
        <v>47</v>
      </c>
      <c r="BV394" s="6"/>
      <c r="BW394" s="6"/>
      <c r="BX394" s="1" t="s">
        <v>46</v>
      </c>
      <c r="BY394" s="1" t="s">
        <v>41</v>
      </c>
      <c r="BZ394" s="6"/>
      <c r="CA394" s="6"/>
      <c r="CB394" s="1" t="s">
        <v>46</v>
      </c>
      <c r="CC394" s="1" t="s">
        <v>48</v>
      </c>
      <c r="CD394" s="6"/>
      <c r="CE394" s="6"/>
      <c r="CF394" s="1" t="s">
        <v>46</v>
      </c>
      <c r="CG394" s="1" t="s">
        <v>48</v>
      </c>
      <c r="CH394" s="6"/>
      <c r="CI394" s="6"/>
      <c r="CJ394" s="1" t="s">
        <v>46</v>
      </c>
      <c r="CK394" s="1" t="s">
        <v>39</v>
      </c>
      <c r="CL394" s="6"/>
      <c r="CM394" s="6"/>
      <c r="CN394" s="1" t="s">
        <v>49</v>
      </c>
      <c r="CO394" s="1" t="s">
        <v>39</v>
      </c>
      <c r="CP394" s="6"/>
      <c r="CQ394" s="6"/>
      <c r="CR394" s="1" t="s">
        <v>50</v>
      </c>
      <c r="CS394" s="1" t="s">
        <v>51</v>
      </c>
      <c r="CT394" s="6"/>
      <c r="CU394" s="6"/>
      <c r="CV394" s="1" t="s">
        <v>50</v>
      </c>
      <c r="CW394" s="1" t="s">
        <v>39</v>
      </c>
      <c r="CX394" s="6"/>
      <c r="CY394" s="6"/>
      <c r="CZ394" s="1" t="s">
        <v>50</v>
      </c>
      <c r="DA394" s="1" t="s">
        <v>39</v>
      </c>
      <c r="DB394" s="6"/>
      <c r="DC394" s="6"/>
      <c r="DD394" s="1" t="s">
        <v>59</v>
      </c>
      <c r="DE394" s="1" t="s">
        <v>60</v>
      </c>
      <c r="DF394" s="6"/>
      <c r="DG394" s="6"/>
      <c r="DH394" s="1" t="s">
        <v>52</v>
      </c>
      <c r="DI394" s="1" t="s">
        <v>53</v>
      </c>
      <c r="DJ394" s="6"/>
      <c r="DK394" s="6"/>
      <c r="DL394" s="1" t="s">
        <v>31</v>
      </c>
      <c r="DM394" s="11"/>
    </row>
    <row r="395" spans="1:117" s="12" customFormat="1" ht="15.75" customHeight="1" x14ac:dyDescent="0.25">
      <c r="A395" s="6">
        <v>394</v>
      </c>
      <c r="B395" s="6">
        <v>3</v>
      </c>
      <c r="C395" s="9" t="s">
        <v>334</v>
      </c>
      <c r="D395" s="8" t="s">
        <v>373</v>
      </c>
      <c r="E395" s="6">
        <v>-158.983</v>
      </c>
      <c r="F395" s="6">
        <v>0</v>
      </c>
      <c r="G395" s="6">
        <v>-158.983</v>
      </c>
      <c r="H395" s="10">
        <v>70.7136</v>
      </c>
      <c r="I395" s="3">
        <f t="shared" si="19"/>
        <v>-88.269400000000005</v>
      </c>
      <c r="J395" s="3">
        <f t="shared" si="18"/>
        <v>0</v>
      </c>
      <c r="K395" s="3">
        <f t="shared" si="20"/>
        <v>-88.269400000000005</v>
      </c>
      <c r="L395" s="1" t="s">
        <v>28</v>
      </c>
      <c r="M395" s="1" t="s">
        <v>29</v>
      </c>
      <c r="N395" s="6"/>
      <c r="O395" s="6"/>
      <c r="P395" s="1" t="s">
        <v>30</v>
      </c>
      <c r="Q395" s="1" t="s">
        <v>34</v>
      </c>
      <c r="R395" s="6"/>
      <c r="S395" s="6"/>
      <c r="T395" s="1" t="s">
        <v>30</v>
      </c>
      <c r="U395" s="1" t="s">
        <v>32</v>
      </c>
      <c r="V395" s="6"/>
      <c r="W395" s="6"/>
      <c r="X395" s="6" t="s">
        <v>30</v>
      </c>
      <c r="Y395" s="6" t="s">
        <v>33</v>
      </c>
      <c r="Z395" s="6"/>
      <c r="AA395" s="6"/>
      <c r="AB395" s="1" t="s">
        <v>30</v>
      </c>
      <c r="AC395" s="1" t="s">
        <v>34</v>
      </c>
      <c r="AD395" s="6"/>
      <c r="AE395" s="6"/>
      <c r="AF395" s="1" t="s">
        <v>35</v>
      </c>
      <c r="AG395" s="1" t="s">
        <v>29</v>
      </c>
      <c r="AH395" s="6"/>
      <c r="AI395" s="6"/>
      <c r="AJ395" s="1" t="s">
        <v>36</v>
      </c>
      <c r="AK395" s="1" t="s">
        <v>37</v>
      </c>
      <c r="AL395" s="6"/>
      <c r="AM395" s="6"/>
      <c r="AN395" s="1" t="s">
        <v>38</v>
      </c>
      <c r="AO395" s="1" t="s">
        <v>39</v>
      </c>
      <c r="AP395" s="6"/>
      <c r="AQ395" s="6"/>
      <c r="AR395" s="1" t="s">
        <v>40</v>
      </c>
      <c r="AS395" s="1" t="s">
        <v>41</v>
      </c>
      <c r="AT395" s="6"/>
      <c r="AU395" s="6"/>
      <c r="AV395" s="6"/>
      <c r="AW395" s="6"/>
      <c r="AX395" s="6"/>
      <c r="AY395" s="6"/>
      <c r="AZ395" s="1" t="s">
        <v>42</v>
      </c>
      <c r="BA395" s="1" t="s">
        <v>39</v>
      </c>
      <c r="BB395" s="6"/>
      <c r="BC395" s="6"/>
      <c r="BD395" s="1" t="s">
        <v>42</v>
      </c>
      <c r="BE395" s="1" t="s">
        <v>33</v>
      </c>
      <c r="BF395" s="6"/>
      <c r="BG395" s="6"/>
      <c r="BH395" s="1" t="s">
        <v>42</v>
      </c>
      <c r="BI395" s="1" t="s">
        <v>39</v>
      </c>
      <c r="BJ395" s="6"/>
      <c r="BK395" s="11"/>
      <c r="BL395" s="1" t="s">
        <v>43</v>
      </c>
      <c r="BM395" s="1" t="s">
        <v>44</v>
      </c>
      <c r="BN395" s="6"/>
      <c r="BO395" s="6"/>
      <c r="BP395" s="1" t="s">
        <v>45</v>
      </c>
      <c r="BQ395" s="1" t="s">
        <v>44</v>
      </c>
      <c r="BR395" s="6"/>
      <c r="BS395" s="6"/>
      <c r="BT395" s="1" t="s">
        <v>46</v>
      </c>
      <c r="BU395" s="1" t="s">
        <v>47</v>
      </c>
      <c r="BV395" s="6"/>
      <c r="BW395" s="6"/>
      <c r="BX395" s="1" t="s">
        <v>46</v>
      </c>
      <c r="BY395" s="1" t="s">
        <v>41</v>
      </c>
      <c r="BZ395" s="6"/>
      <c r="CA395" s="6"/>
      <c r="CB395" s="1" t="s">
        <v>46</v>
      </c>
      <c r="CC395" s="1" t="s">
        <v>48</v>
      </c>
      <c r="CD395" s="6"/>
      <c r="CE395" s="6"/>
      <c r="CF395" s="1" t="s">
        <v>46</v>
      </c>
      <c r="CG395" s="1" t="s">
        <v>48</v>
      </c>
      <c r="CH395" s="6"/>
      <c r="CI395" s="6"/>
      <c r="CJ395" s="1" t="s">
        <v>46</v>
      </c>
      <c r="CK395" s="1" t="s">
        <v>39</v>
      </c>
      <c r="CL395" s="6"/>
      <c r="CM395" s="6"/>
      <c r="CN395" s="1" t="s">
        <v>49</v>
      </c>
      <c r="CO395" s="1" t="s">
        <v>39</v>
      </c>
      <c r="CP395" s="6"/>
      <c r="CQ395" s="6"/>
      <c r="CR395" s="1" t="s">
        <v>50</v>
      </c>
      <c r="CS395" s="1" t="s">
        <v>51</v>
      </c>
      <c r="CT395" s="6"/>
      <c r="CU395" s="6"/>
      <c r="CV395" s="1" t="s">
        <v>50</v>
      </c>
      <c r="CW395" s="1" t="s">
        <v>39</v>
      </c>
      <c r="CX395" s="6"/>
      <c r="CY395" s="6"/>
      <c r="CZ395" s="1" t="s">
        <v>50</v>
      </c>
      <c r="DA395" s="1" t="s">
        <v>39</v>
      </c>
      <c r="DB395" s="6"/>
      <c r="DC395" s="6"/>
      <c r="DD395" s="1" t="s">
        <v>59</v>
      </c>
      <c r="DE395" s="1" t="s">
        <v>60</v>
      </c>
      <c r="DF395" s="6"/>
      <c r="DG395" s="6"/>
      <c r="DH395" s="1" t="s">
        <v>52</v>
      </c>
      <c r="DI395" s="1" t="s">
        <v>53</v>
      </c>
      <c r="DJ395" s="6"/>
      <c r="DK395" s="6"/>
      <c r="DL395" s="1" t="s">
        <v>31</v>
      </c>
      <c r="DM395" s="11"/>
    </row>
    <row r="396" spans="1:117" s="12" customFormat="1" ht="15.75" customHeight="1" x14ac:dyDescent="0.25">
      <c r="A396" s="6">
        <v>395</v>
      </c>
      <c r="B396" s="6">
        <v>3</v>
      </c>
      <c r="C396" s="9" t="s">
        <v>335</v>
      </c>
      <c r="D396" s="8" t="s">
        <v>373</v>
      </c>
      <c r="E396" s="6">
        <v>218.011</v>
      </c>
      <c r="F396" s="6">
        <v>1.4950000000000001</v>
      </c>
      <c r="G396" s="6">
        <v>-208.52</v>
      </c>
      <c r="H396" s="10">
        <v>89.050439999999995</v>
      </c>
      <c r="I396" s="3">
        <f t="shared" si="19"/>
        <v>-119.46956000000002</v>
      </c>
      <c r="J396" s="3">
        <f t="shared" si="18"/>
        <v>0</v>
      </c>
      <c r="K396" s="3">
        <f t="shared" si="20"/>
        <v>-119.46956000000002</v>
      </c>
      <c r="L396" s="1" t="s">
        <v>28</v>
      </c>
      <c r="M396" s="1" t="s">
        <v>29</v>
      </c>
      <c r="N396" s="6"/>
      <c r="O396" s="6"/>
      <c r="P396" s="1" t="s">
        <v>30</v>
      </c>
      <c r="Q396" s="1" t="s">
        <v>34</v>
      </c>
      <c r="R396" s="6"/>
      <c r="S396" s="6"/>
      <c r="T396" s="1" t="s">
        <v>30</v>
      </c>
      <c r="U396" s="1" t="s">
        <v>32</v>
      </c>
      <c r="V396" s="6"/>
      <c r="W396" s="6"/>
      <c r="X396" s="6" t="s">
        <v>30</v>
      </c>
      <c r="Y396" s="6" t="s">
        <v>33</v>
      </c>
      <c r="Z396" s="6"/>
      <c r="AA396" s="6"/>
      <c r="AB396" s="1" t="s">
        <v>30</v>
      </c>
      <c r="AC396" s="1" t="s">
        <v>34</v>
      </c>
      <c r="AD396" s="6"/>
      <c r="AE396" s="6"/>
      <c r="AF396" s="1" t="s">
        <v>35</v>
      </c>
      <c r="AG396" s="1" t="s">
        <v>29</v>
      </c>
      <c r="AH396" s="6"/>
      <c r="AI396" s="6"/>
      <c r="AJ396" s="1" t="s">
        <v>36</v>
      </c>
      <c r="AK396" s="1" t="s">
        <v>37</v>
      </c>
      <c r="AL396" s="6"/>
      <c r="AM396" s="6"/>
      <c r="AN396" s="1" t="s">
        <v>38</v>
      </c>
      <c r="AO396" s="1" t="s">
        <v>39</v>
      </c>
      <c r="AP396" s="6"/>
      <c r="AQ396" s="6"/>
      <c r="AR396" s="1" t="s">
        <v>40</v>
      </c>
      <c r="AS396" s="1" t="s">
        <v>41</v>
      </c>
      <c r="AT396" s="6"/>
      <c r="AU396" s="6"/>
      <c r="AV396" s="6"/>
      <c r="AW396" s="6"/>
      <c r="AX396" s="6"/>
      <c r="AY396" s="6"/>
      <c r="AZ396" s="1" t="s">
        <v>42</v>
      </c>
      <c r="BA396" s="1" t="s">
        <v>39</v>
      </c>
      <c r="BB396" s="6"/>
      <c r="BC396" s="6"/>
      <c r="BD396" s="1" t="s">
        <v>42</v>
      </c>
      <c r="BE396" s="1" t="s">
        <v>33</v>
      </c>
      <c r="BF396" s="6"/>
      <c r="BG396" s="6"/>
      <c r="BH396" s="1" t="s">
        <v>42</v>
      </c>
      <c r="BI396" s="1" t="s">
        <v>39</v>
      </c>
      <c r="BJ396" s="6"/>
      <c r="BK396" s="11"/>
      <c r="BL396" s="1" t="s">
        <v>43</v>
      </c>
      <c r="BM396" s="1" t="s">
        <v>44</v>
      </c>
      <c r="BN396" s="6"/>
      <c r="BO396" s="6"/>
      <c r="BP396" s="1" t="s">
        <v>45</v>
      </c>
      <c r="BQ396" s="1" t="s">
        <v>44</v>
      </c>
      <c r="BR396" s="6"/>
      <c r="BS396" s="6"/>
      <c r="BT396" s="1" t="s">
        <v>46</v>
      </c>
      <c r="BU396" s="1" t="s">
        <v>47</v>
      </c>
      <c r="BV396" s="6"/>
      <c r="BW396" s="6"/>
      <c r="BX396" s="1" t="s">
        <v>46</v>
      </c>
      <c r="BY396" s="1" t="s">
        <v>41</v>
      </c>
      <c r="BZ396" s="6"/>
      <c r="CA396" s="6"/>
      <c r="CB396" s="1" t="s">
        <v>46</v>
      </c>
      <c r="CC396" s="1" t="s">
        <v>48</v>
      </c>
      <c r="CD396" s="6"/>
      <c r="CE396" s="6"/>
      <c r="CF396" s="1" t="s">
        <v>46</v>
      </c>
      <c r="CG396" s="1" t="s">
        <v>48</v>
      </c>
      <c r="CH396" s="6"/>
      <c r="CI396" s="6"/>
      <c r="CJ396" s="1" t="s">
        <v>46</v>
      </c>
      <c r="CK396" s="1" t="s">
        <v>39</v>
      </c>
      <c r="CL396" s="6"/>
      <c r="CM396" s="6"/>
      <c r="CN396" s="1" t="s">
        <v>49</v>
      </c>
      <c r="CO396" s="1" t="s">
        <v>39</v>
      </c>
      <c r="CP396" s="6"/>
      <c r="CQ396" s="6"/>
      <c r="CR396" s="1" t="s">
        <v>50</v>
      </c>
      <c r="CS396" s="1" t="s">
        <v>51</v>
      </c>
      <c r="CT396" s="6"/>
      <c r="CU396" s="6"/>
      <c r="CV396" s="1" t="s">
        <v>50</v>
      </c>
      <c r="CW396" s="1" t="s">
        <v>39</v>
      </c>
      <c r="CX396" s="6"/>
      <c r="CY396" s="6"/>
      <c r="CZ396" s="1" t="s">
        <v>50</v>
      </c>
      <c r="DA396" s="1" t="s">
        <v>39</v>
      </c>
      <c r="DB396" s="6"/>
      <c r="DC396" s="6"/>
      <c r="DD396" s="1" t="s">
        <v>59</v>
      </c>
      <c r="DE396" s="1" t="s">
        <v>60</v>
      </c>
      <c r="DF396" s="6"/>
      <c r="DG396" s="6"/>
      <c r="DH396" s="1" t="s">
        <v>52</v>
      </c>
      <c r="DI396" s="1" t="s">
        <v>53</v>
      </c>
      <c r="DJ396" s="6"/>
      <c r="DK396" s="6"/>
      <c r="DL396" s="1" t="s">
        <v>31</v>
      </c>
      <c r="DM396" s="11"/>
    </row>
    <row r="397" spans="1:117" s="12" customFormat="1" ht="15.75" customHeight="1" x14ac:dyDescent="0.25">
      <c r="A397" s="6">
        <v>396</v>
      </c>
      <c r="B397" s="6">
        <v>3</v>
      </c>
      <c r="C397" s="9" t="s">
        <v>336</v>
      </c>
      <c r="D397" s="8" t="s">
        <v>373</v>
      </c>
      <c r="E397" s="6">
        <v>101.289</v>
      </c>
      <c r="F397" s="6">
        <v>29.683</v>
      </c>
      <c r="G397" s="6">
        <v>65.551000000000002</v>
      </c>
      <c r="H397" s="10">
        <v>44.433239999999998</v>
      </c>
      <c r="I397" s="3">
        <f t="shared" si="19"/>
        <v>109.98424</v>
      </c>
      <c r="J397" s="3">
        <f t="shared" si="18"/>
        <v>0</v>
      </c>
      <c r="K397" s="3">
        <f t="shared" si="20"/>
        <v>109.98424</v>
      </c>
      <c r="L397" s="1" t="s">
        <v>28</v>
      </c>
      <c r="M397" s="1" t="s">
        <v>29</v>
      </c>
      <c r="N397" s="6"/>
      <c r="O397" s="6"/>
      <c r="P397" s="1" t="s">
        <v>30</v>
      </c>
      <c r="Q397" s="1" t="s">
        <v>34</v>
      </c>
      <c r="R397" s="6"/>
      <c r="S397" s="6"/>
      <c r="T397" s="1" t="s">
        <v>30</v>
      </c>
      <c r="U397" s="1" t="s">
        <v>32</v>
      </c>
      <c r="V397" s="6"/>
      <c r="W397" s="6"/>
      <c r="X397" s="6" t="s">
        <v>30</v>
      </c>
      <c r="Y397" s="6" t="s">
        <v>33</v>
      </c>
      <c r="Z397" s="6"/>
      <c r="AA397" s="6"/>
      <c r="AB397" s="1" t="s">
        <v>30</v>
      </c>
      <c r="AC397" s="1" t="s">
        <v>34</v>
      </c>
      <c r="AD397" s="6"/>
      <c r="AE397" s="6"/>
      <c r="AF397" s="1" t="s">
        <v>35</v>
      </c>
      <c r="AG397" s="1" t="s">
        <v>29</v>
      </c>
      <c r="AH397" s="6"/>
      <c r="AI397" s="6"/>
      <c r="AJ397" s="1" t="s">
        <v>36</v>
      </c>
      <c r="AK397" s="1" t="s">
        <v>37</v>
      </c>
      <c r="AL397" s="6"/>
      <c r="AM397" s="6"/>
      <c r="AN397" s="1" t="s">
        <v>38</v>
      </c>
      <c r="AO397" s="1" t="s">
        <v>39</v>
      </c>
      <c r="AP397" s="6"/>
      <c r="AQ397" s="6"/>
      <c r="AR397" s="1" t="s">
        <v>40</v>
      </c>
      <c r="AS397" s="1" t="s">
        <v>41</v>
      </c>
      <c r="AT397" s="6"/>
      <c r="AU397" s="6"/>
      <c r="AV397" s="6"/>
      <c r="AW397" s="6"/>
      <c r="AX397" s="6"/>
      <c r="AY397" s="6"/>
      <c r="AZ397" s="1" t="s">
        <v>42</v>
      </c>
      <c r="BA397" s="1" t="s">
        <v>39</v>
      </c>
      <c r="BB397" s="6"/>
      <c r="BC397" s="6"/>
      <c r="BD397" s="1" t="s">
        <v>42</v>
      </c>
      <c r="BE397" s="1" t="s">
        <v>33</v>
      </c>
      <c r="BF397" s="6"/>
      <c r="BG397" s="6"/>
      <c r="BH397" s="1" t="s">
        <v>42</v>
      </c>
      <c r="BI397" s="1" t="s">
        <v>39</v>
      </c>
      <c r="BJ397" s="6"/>
      <c r="BK397" s="11"/>
      <c r="BL397" s="1" t="s">
        <v>43</v>
      </c>
      <c r="BM397" s="1" t="s">
        <v>44</v>
      </c>
      <c r="BN397" s="6"/>
      <c r="BO397" s="6"/>
      <c r="BP397" s="1" t="s">
        <v>45</v>
      </c>
      <c r="BQ397" s="1" t="s">
        <v>44</v>
      </c>
      <c r="BR397" s="6"/>
      <c r="BS397" s="6"/>
      <c r="BT397" s="1" t="s">
        <v>46</v>
      </c>
      <c r="BU397" s="1" t="s">
        <v>47</v>
      </c>
      <c r="BV397" s="6"/>
      <c r="BW397" s="6"/>
      <c r="BX397" s="1" t="s">
        <v>46</v>
      </c>
      <c r="BY397" s="1" t="s">
        <v>41</v>
      </c>
      <c r="BZ397" s="6"/>
      <c r="CA397" s="6"/>
      <c r="CB397" s="1" t="s">
        <v>46</v>
      </c>
      <c r="CC397" s="1" t="s">
        <v>48</v>
      </c>
      <c r="CD397" s="6"/>
      <c r="CE397" s="6"/>
      <c r="CF397" s="1" t="s">
        <v>46</v>
      </c>
      <c r="CG397" s="1" t="s">
        <v>48</v>
      </c>
      <c r="CH397" s="6"/>
      <c r="CI397" s="6"/>
      <c r="CJ397" s="1" t="s">
        <v>46</v>
      </c>
      <c r="CK397" s="1" t="s">
        <v>39</v>
      </c>
      <c r="CL397" s="6"/>
      <c r="CM397" s="6"/>
      <c r="CN397" s="1" t="s">
        <v>49</v>
      </c>
      <c r="CO397" s="1" t="s">
        <v>39</v>
      </c>
      <c r="CP397" s="6"/>
      <c r="CQ397" s="6"/>
      <c r="CR397" s="1" t="s">
        <v>50</v>
      </c>
      <c r="CS397" s="1" t="s">
        <v>51</v>
      </c>
      <c r="CT397" s="6"/>
      <c r="CU397" s="6"/>
      <c r="CV397" s="1" t="s">
        <v>50</v>
      </c>
      <c r="CW397" s="1" t="s">
        <v>39</v>
      </c>
      <c r="CX397" s="6"/>
      <c r="CY397" s="6"/>
      <c r="CZ397" s="1" t="s">
        <v>50</v>
      </c>
      <c r="DA397" s="1" t="s">
        <v>39</v>
      </c>
      <c r="DB397" s="6"/>
      <c r="DC397" s="6"/>
      <c r="DD397" s="1" t="s">
        <v>59</v>
      </c>
      <c r="DE397" s="1" t="s">
        <v>60</v>
      </c>
      <c r="DF397" s="6"/>
      <c r="DG397" s="6"/>
      <c r="DH397" s="1" t="s">
        <v>52</v>
      </c>
      <c r="DI397" s="1" t="s">
        <v>53</v>
      </c>
      <c r="DJ397" s="6"/>
      <c r="DK397" s="6"/>
      <c r="DL397" s="1" t="s">
        <v>31</v>
      </c>
      <c r="DM397" s="11"/>
    </row>
    <row r="398" spans="1:117" s="12" customFormat="1" ht="15.75" customHeight="1" x14ac:dyDescent="0.25">
      <c r="A398" s="6">
        <v>397</v>
      </c>
      <c r="B398" s="6">
        <v>3</v>
      </c>
      <c r="C398" s="9" t="s">
        <v>496</v>
      </c>
      <c r="D398" s="8" t="s">
        <v>373</v>
      </c>
      <c r="E398" s="6">
        <v>-23.215</v>
      </c>
      <c r="F398" s="6">
        <v>7.6669999999999998</v>
      </c>
      <c r="G398" s="6">
        <v>-32.384</v>
      </c>
      <c r="H398" s="10">
        <v>92.122680000000003</v>
      </c>
      <c r="I398" s="3">
        <f t="shared" si="19"/>
        <v>59.738680000000002</v>
      </c>
      <c r="J398" s="3">
        <f t="shared" si="18"/>
        <v>0</v>
      </c>
      <c r="K398" s="3">
        <f t="shared" si="20"/>
        <v>59.738680000000002</v>
      </c>
      <c r="L398" s="1" t="s">
        <v>28</v>
      </c>
      <c r="M398" s="1" t="s">
        <v>29</v>
      </c>
      <c r="N398" s="6"/>
      <c r="O398" s="6"/>
      <c r="P398" s="1" t="s">
        <v>30</v>
      </c>
      <c r="Q398" s="1" t="s">
        <v>34</v>
      </c>
      <c r="R398" s="6"/>
      <c r="S398" s="6"/>
      <c r="T398" s="1" t="s">
        <v>30</v>
      </c>
      <c r="U398" s="1" t="s">
        <v>32</v>
      </c>
      <c r="V398" s="6"/>
      <c r="W398" s="6"/>
      <c r="X398" s="6" t="s">
        <v>30</v>
      </c>
      <c r="Y398" s="6" t="s">
        <v>33</v>
      </c>
      <c r="Z398" s="6"/>
      <c r="AA398" s="6"/>
      <c r="AB398" s="1" t="s">
        <v>30</v>
      </c>
      <c r="AC398" s="1" t="s">
        <v>34</v>
      </c>
      <c r="AD398" s="6"/>
      <c r="AE398" s="6"/>
      <c r="AF398" s="1" t="s">
        <v>35</v>
      </c>
      <c r="AG398" s="1" t="s">
        <v>29</v>
      </c>
      <c r="AH398" s="6"/>
      <c r="AI398" s="6"/>
      <c r="AJ398" s="1" t="s">
        <v>36</v>
      </c>
      <c r="AK398" s="1" t="s">
        <v>37</v>
      </c>
      <c r="AL398" s="6"/>
      <c r="AM398" s="6"/>
      <c r="AN398" s="1" t="s">
        <v>38</v>
      </c>
      <c r="AO398" s="1" t="s">
        <v>39</v>
      </c>
      <c r="AP398" s="6"/>
      <c r="AQ398" s="6"/>
      <c r="AR398" s="1" t="s">
        <v>40</v>
      </c>
      <c r="AS398" s="1" t="s">
        <v>41</v>
      </c>
      <c r="AT398" s="6"/>
      <c r="AU398" s="6"/>
      <c r="AV398" s="6"/>
      <c r="AW398" s="6"/>
      <c r="AX398" s="6"/>
      <c r="AY398" s="6"/>
      <c r="AZ398" s="1" t="s">
        <v>42</v>
      </c>
      <c r="BA398" s="1" t="s">
        <v>39</v>
      </c>
      <c r="BB398" s="6"/>
      <c r="BC398" s="6"/>
      <c r="BD398" s="1" t="s">
        <v>42</v>
      </c>
      <c r="BE398" s="1" t="s">
        <v>33</v>
      </c>
      <c r="BF398" s="6"/>
      <c r="BG398" s="6"/>
      <c r="BH398" s="1" t="s">
        <v>42</v>
      </c>
      <c r="BI398" s="1" t="s">
        <v>39</v>
      </c>
      <c r="BJ398" s="6"/>
      <c r="BK398" s="11"/>
      <c r="BL398" s="1" t="s">
        <v>43</v>
      </c>
      <c r="BM398" s="1" t="s">
        <v>44</v>
      </c>
      <c r="BN398" s="6"/>
      <c r="BO398" s="6"/>
      <c r="BP398" s="1" t="s">
        <v>45</v>
      </c>
      <c r="BQ398" s="1" t="s">
        <v>44</v>
      </c>
      <c r="BR398" s="6"/>
      <c r="BS398" s="6"/>
      <c r="BT398" s="1" t="s">
        <v>46</v>
      </c>
      <c r="BU398" s="1" t="s">
        <v>47</v>
      </c>
      <c r="BV398" s="6"/>
      <c r="BW398" s="6"/>
      <c r="BX398" s="1" t="s">
        <v>46</v>
      </c>
      <c r="BY398" s="1" t="s">
        <v>41</v>
      </c>
      <c r="BZ398" s="6"/>
      <c r="CA398" s="6"/>
      <c r="CB398" s="1" t="s">
        <v>46</v>
      </c>
      <c r="CC398" s="1" t="s">
        <v>48</v>
      </c>
      <c r="CD398" s="6"/>
      <c r="CE398" s="6"/>
      <c r="CF398" s="1" t="s">
        <v>46</v>
      </c>
      <c r="CG398" s="1" t="s">
        <v>48</v>
      </c>
      <c r="CH398" s="6"/>
      <c r="CI398" s="6"/>
      <c r="CJ398" s="1" t="s">
        <v>46</v>
      </c>
      <c r="CK398" s="1" t="s">
        <v>39</v>
      </c>
      <c r="CL398" s="6"/>
      <c r="CM398" s="6"/>
      <c r="CN398" s="1" t="s">
        <v>49</v>
      </c>
      <c r="CO398" s="1" t="s">
        <v>39</v>
      </c>
      <c r="CP398" s="6"/>
      <c r="CQ398" s="6"/>
      <c r="CR398" s="1" t="s">
        <v>50</v>
      </c>
      <c r="CS398" s="1" t="s">
        <v>51</v>
      </c>
      <c r="CT398" s="6"/>
      <c r="CU398" s="6"/>
      <c r="CV398" s="1" t="s">
        <v>50</v>
      </c>
      <c r="CW398" s="1" t="s">
        <v>39</v>
      </c>
      <c r="CX398" s="6"/>
      <c r="CY398" s="6"/>
      <c r="CZ398" s="1" t="s">
        <v>50</v>
      </c>
      <c r="DA398" s="1" t="s">
        <v>39</v>
      </c>
      <c r="DB398" s="6"/>
      <c r="DC398" s="6"/>
      <c r="DD398" s="1" t="s">
        <v>59</v>
      </c>
      <c r="DE398" s="1" t="s">
        <v>60</v>
      </c>
      <c r="DF398" s="6"/>
      <c r="DG398" s="6"/>
      <c r="DH398" s="1" t="s">
        <v>52</v>
      </c>
      <c r="DI398" s="1" t="s">
        <v>53</v>
      </c>
      <c r="DJ398" s="6"/>
      <c r="DK398" s="6"/>
      <c r="DL398" s="1" t="s">
        <v>31</v>
      </c>
      <c r="DM398" s="11"/>
    </row>
    <row r="399" spans="1:117" s="42" customFormat="1" ht="15.75" customHeight="1" x14ac:dyDescent="0.25">
      <c r="A399" s="35">
        <v>398</v>
      </c>
      <c r="B399" s="35">
        <v>3</v>
      </c>
      <c r="C399" s="36" t="s">
        <v>497</v>
      </c>
      <c r="D399" s="37" t="s">
        <v>373</v>
      </c>
      <c r="E399" s="35">
        <v>-2.0630000000000002</v>
      </c>
      <c r="F399" s="35">
        <v>14</v>
      </c>
      <c r="G399" s="35">
        <v>-27.274999999999999</v>
      </c>
      <c r="H399" s="38">
        <v>97.575959999999995</v>
      </c>
      <c r="I399" s="39">
        <f t="shared" si="19"/>
        <v>70.300960000000003</v>
      </c>
      <c r="J399" s="39">
        <f t="shared" si="18"/>
        <v>3.3809999999999998</v>
      </c>
      <c r="K399" s="39">
        <f t="shared" si="20"/>
        <v>66.919960000000003</v>
      </c>
      <c r="L399" s="40" t="s">
        <v>28</v>
      </c>
      <c r="M399" s="40" t="s">
        <v>29</v>
      </c>
      <c r="N399" s="35"/>
      <c r="O399" s="35"/>
      <c r="P399" s="40" t="s">
        <v>30</v>
      </c>
      <c r="Q399" s="40" t="s">
        <v>34</v>
      </c>
      <c r="R399" s="35"/>
      <c r="S399" s="35"/>
      <c r="T399" s="40" t="s">
        <v>30</v>
      </c>
      <c r="U399" s="40" t="s">
        <v>32</v>
      </c>
      <c r="V399" s="35"/>
      <c r="W399" s="35"/>
      <c r="X399" s="35" t="s">
        <v>30</v>
      </c>
      <c r="Y399" s="35" t="s">
        <v>33</v>
      </c>
      <c r="Z399" s="35"/>
      <c r="AA399" s="35"/>
      <c r="AB399" s="40" t="s">
        <v>30</v>
      </c>
      <c r="AC399" s="40" t="s">
        <v>34</v>
      </c>
      <c r="AD399" s="35"/>
      <c r="AE399" s="35"/>
      <c r="AF399" s="40" t="s">
        <v>35</v>
      </c>
      <c r="AG399" s="40" t="s">
        <v>29</v>
      </c>
      <c r="AH399" s="35"/>
      <c r="AI399" s="35"/>
      <c r="AJ399" s="40" t="s">
        <v>36</v>
      </c>
      <c r="AK399" s="40" t="s">
        <v>37</v>
      </c>
      <c r="AL399" s="35"/>
      <c r="AM399" s="35"/>
      <c r="AN399" s="40" t="s">
        <v>38</v>
      </c>
      <c r="AO399" s="40" t="s">
        <v>39</v>
      </c>
      <c r="AP399" s="35"/>
      <c r="AQ399" s="35"/>
      <c r="AR399" s="40" t="s">
        <v>40</v>
      </c>
      <c r="AS399" s="40" t="s">
        <v>41</v>
      </c>
      <c r="AT399" s="35"/>
      <c r="AU399" s="35"/>
      <c r="AV399" s="35"/>
      <c r="AW399" s="35"/>
      <c r="AX399" s="35"/>
      <c r="AY399" s="35"/>
      <c r="AZ399" s="40" t="s">
        <v>42</v>
      </c>
      <c r="BA399" s="40" t="s">
        <v>39</v>
      </c>
      <c r="BB399" s="35"/>
      <c r="BC399" s="35"/>
      <c r="BD399" s="40" t="s">
        <v>42</v>
      </c>
      <c r="BE399" s="40" t="s">
        <v>33</v>
      </c>
      <c r="BF399" s="35"/>
      <c r="BG399" s="35"/>
      <c r="BH399" s="40" t="s">
        <v>42</v>
      </c>
      <c r="BI399" s="40" t="s">
        <v>39</v>
      </c>
      <c r="BJ399" s="35">
        <v>1</v>
      </c>
      <c r="BK399" s="41">
        <v>3.3809999999999998</v>
      </c>
      <c r="BL399" s="40" t="s">
        <v>43</v>
      </c>
      <c r="BM399" s="40" t="s">
        <v>44</v>
      </c>
      <c r="BN399" s="35"/>
      <c r="BO399" s="35"/>
      <c r="BP399" s="40" t="s">
        <v>45</v>
      </c>
      <c r="BQ399" s="40" t="s">
        <v>44</v>
      </c>
      <c r="BR399" s="35"/>
      <c r="BS399" s="35"/>
      <c r="BT399" s="40" t="s">
        <v>46</v>
      </c>
      <c r="BU399" s="40" t="s">
        <v>47</v>
      </c>
      <c r="BV399" s="35"/>
      <c r="BW399" s="35"/>
      <c r="BX399" s="40" t="s">
        <v>46</v>
      </c>
      <c r="BY399" s="40" t="s">
        <v>41</v>
      </c>
      <c r="BZ399" s="35"/>
      <c r="CA399" s="35"/>
      <c r="CB399" s="40" t="s">
        <v>46</v>
      </c>
      <c r="CC399" s="40" t="s">
        <v>48</v>
      </c>
      <c r="CD399" s="35"/>
      <c r="CE399" s="35"/>
      <c r="CF399" s="40" t="s">
        <v>46</v>
      </c>
      <c r="CG399" s="40" t="s">
        <v>48</v>
      </c>
      <c r="CH399" s="35"/>
      <c r="CI399" s="35"/>
      <c r="CJ399" s="40" t="s">
        <v>46</v>
      </c>
      <c r="CK399" s="40" t="s">
        <v>39</v>
      </c>
      <c r="CL399" s="35"/>
      <c r="CM399" s="35"/>
      <c r="CN399" s="40" t="s">
        <v>49</v>
      </c>
      <c r="CO399" s="40" t="s">
        <v>39</v>
      </c>
      <c r="CP399" s="35"/>
      <c r="CQ399" s="35"/>
      <c r="CR399" s="40" t="s">
        <v>50</v>
      </c>
      <c r="CS399" s="40" t="s">
        <v>51</v>
      </c>
      <c r="CT399" s="35"/>
      <c r="CU399" s="35"/>
      <c r="CV399" s="40" t="s">
        <v>50</v>
      </c>
      <c r="CW399" s="40" t="s">
        <v>39</v>
      </c>
      <c r="CX399" s="35"/>
      <c r="CY399" s="35"/>
      <c r="CZ399" s="40" t="s">
        <v>50</v>
      </c>
      <c r="DA399" s="40" t="s">
        <v>39</v>
      </c>
      <c r="DB399" s="35"/>
      <c r="DC399" s="35"/>
      <c r="DD399" s="40" t="s">
        <v>59</v>
      </c>
      <c r="DE399" s="40" t="s">
        <v>60</v>
      </c>
      <c r="DF399" s="35"/>
      <c r="DG399" s="35"/>
      <c r="DH399" s="40" t="s">
        <v>52</v>
      </c>
      <c r="DI399" s="40" t="s">
        <v>53</v>
      </c>
      <c r="DJ399" s="35"/>
      <c r="DK399" s="35"/>
      <c r="DL399" s="40" t="s">
        <v>31</v>
      </c>
      <c r="DM399" s="41"/>
    </row>
    <row r="400" spans="1:117" s="12" customFormat="1" ht="15.75" customHeight="1" x14ac:dyDescent="0.25">
      <c r="A400" s="6">
        <v>399</v>
      </c>
      <c r="B400" s="6">
        <v>3</v>
      </c>
      <c r="C400" s="9" t="s">
        <v>337</v>
      </c>
      <c r="D400" s="8" t="s">
        <v>373</v>
      </c>
      <c r="E400" s="6">
        <v>-60.8</v>
      </c>
      <c r="F400" s="6">
        <v>7.2119999999999997</v>
      </c>
      <c r="G400" s="6">
        <v>-68.012</v>
      </c>
      <c r="H400" s="10">
        <v>27.517320000000002</v>
      </c>
      <c r="I400" s="3">
        <f t="shared" si="19"/>
        <v>-40.494680000000002</v>
      </c>
      <c r="J400" s="3">
        <f t="shared" si="18"/>
        <v>0</v>
      </c>
      <c r="K400" s="3">
        <f t="shared" si="20"/>
        <v>-40.494680000000002</v>
      </c>
      <c r="L400" s="1" t="s">
        <v>28</v>
      </c>
      <c r="M400" s="1" t="s">
        <v>29</v>
      </c>
      <c r="N400" s="6"/>
      <c r="O400" s="6"/>
      <c r="P400" s="1" t="s">
        <v>30</v>
      </c>
      <c r="Q400" s="1" t="s">
        <v>34</v>
      </c>
      <c r="R400" s="6"/>
      <c r="S400" s="6"/>
      <c r="T400" s="1" t="s">
        <v>30</v>
      </c>
      <c r="U400" s="1" t="s">
        <v>32</v>
      </c>
      <c r="V400" s="6"/>
      <c r="W400" s="6"/>
      <c r="X400" s="6" t="s">
        <v>30</v>
      </c>
      <c r="Y400" s="6" t="s">
        <v>33</v>
      </c>
      <c r="Z400" s="6"/>
      <c r="AA400" s="6"/>
      <c r="AB400" s="1" t="s">
        <v>30</v>
      </c>
      <c r="AC400" s="1" t="s">
        <v>34</v>
      </c>
      <c r="AD400" s="6"/>
      <c r="AE400" s="6"/>
      <c r="AF400" s="1" t="s">
        <v>35</v>
      </c>
      <c r="AG400" s="1" t="s">
        <v>29</v>
      </c>
      <c r="AH400" s="6"/>
      <c r="AI400" s="6"/>
      <c r="AJ400" s="1" t="s">
        <v>36</v>
      </c>
      <c r="AK400" s="1" t="s">
        <v>37</v>
      </c>
      <c r="AL400" s="6"/>
      <c r="AM400" s="6"/>
      <c r="AN400" s="1" t="s">
        <v>38</v>
      </c>
      <c r="AO400" s="1" t="s">
        <v>39</v>
      </c>
      <c r="AP400" s="6"/>
      <c r="AQ400" s="6"/>
      <c r="AR400" s="1" t="s">
        <v>40</v>
      </c>
      <c r="AS400" s="1" t="s">
        <v>41</v>
      </c>
      <c r="AT400" s="6"/>
      <c r="AU400" s="6"/>
      <c r="AV400" s="6"/>
      <c r="AW400" s="6"/>
      <c r="AX400" s="6"/>
      <c r="AY400" s="6"/>
      <c r="AZ400" s="1" t="s">
        <v>42</v>
      </c>
      <c r="BA400" s="1" t="s">
        <v>39</v>
      </c>
      <c r="BB400" s="6"/>
      <c r="BC400" s="6"/>
      <c r="BD400" s="1" t="s">
        <v>42</v>
      </c>
      <c r="BE400" s="1" t="s">
        <v>33</v>
      </c>
      <c r="BF400" s="6"/>
      <c r="BG400" s="6"/>
      <c r="BH400" s="1" t="s">
        <v>42</v>
      </c>
      <c r="BI400" s="1" t="s">
        <v>39</v>
      </c>
      <c r="BJ400" s="6"/>
      <c r="BK400" s="11"/>
      <c r="BL400" s="1" t="s">
        <v>43</v>
      </c>
      <c r="BM400" s="1" t="s">
        <v>44</v>
      </c>
      <c r="BN400" s="6"/>
      <c r="BO400" s="6"/>
      <c r="BP400" s="1" t="s">
        <v>45</v>
      </c>
      <c r="BQ400" s="1" t="s">
        <v>44</v>
      </c>
      <c r="BR400" s="6"/>
      <c r="BS400" s="6"/>
      <c r="BT400" s="1" t="s">
        <v>46</v>
      </c>
      <c r="BU400" s="1" t="s">
        <v>47</v>
      </c>
      <c r="BV400" s="6"/>
      <c r="BW400" s="6"/>
      <c r="BX400" s="1" t="s">
        <v>46</v>
      </c>
      <c r="BY400" s="1" t="s">
        <v>41</v>
      </c>
      <c r="BZ400" s="6"/>
      <c r="CA400" s="6"/>
      <c r="CB400" s="1" t="s">
        <v>46</v>
      </c>
      <c r="CC400" s="1" t="s">
        <v>48</v>
      </c>
      <c r="CD400" s="6"/>
      <c r="CE400" s="6"/>
      <c r="CF400" s="1" t="s">
        <v>46</v>
      </c>
      <c r="CG400" s="1" t="s">
        <v>48</v>
      </c>
      <c r="CH400" s="6"/>
      <c r="CI400" s="6"/>
      <c r="CJ400" s="1" t="s">
        <v>46</v>
      </c>
      <c r="CK400" s="1" t="s">
        <v>39</v>
      </c>
      <c r="CL400" s="6"/>
      <c r="CM400" s="6"/>
      <c r="CN400" s="1" t="s">
        <v>49</v>
      </c>
      <c r="CO400" s="1" t="s">
        <v>39</v>
      </c>
      <c r="CP400" s="6"/>
      <c r="CQ400" s="6"/>
      <c r="CR400" s="1" t="s">
        <v>50</v>
      </c>
      <c r="CS400" s="1" t="s">
        <v>51</v>
      </c>
      <c r="CT400" s="6"/>
      <c r="CU400" s="6"/>
      <c r="CV400" s="1" t="s">
        <v>50</v>
      </c>
      <c r="CW400" s="1" t="s">
        <v>39</v>
      </c>
      <c r="CX400" s="6"/>
      <c r="CY400" s="6"/>
      <c r="CZ400" s="1" t="s">
        <v>50</v>
      </c>
      <c r="DA400" s="1" t="s">
        <v>39</v>
      </c>
      <c r="DB400" s="6"/>
      <c r="DC400" s="6"/>
      <c r="DD400" s="1" t="s">
        <v>59</v>
      </c>
      <c r="DE400" s="1" t="s">
        <v>60</v>
      </c>
      <c r="DF400" s="6"/>
      <c r="DG400" s="6"/>
      <c r="DH400" s="1" t="s">
        <v>52</v>
      </c>
      <c r="DI400" s="1" t="s">
        <v>53</v>
      </c>
      <c r="DJ400" s="6"/>
      <c r="DK400" s="6"/>
      <c r="DL400" s="1" t="s">
        <v>31</v>
      </c>
      <c r="DM400" s="11"/>
    </row>
    <row r="401" spans="1:117" s="12" customFormat="1" ht="15.75" customHeight="1" x14ac:dyDescent="0.25">
      <c r="A401" s="6">
        <v>400</v>
      </c>
      <c r="B401" s="6">
        <v>3</v>
      </c>
      <c r="C401" s="9" t="s">
        <v>338</v>
      </c>
      <c r="D401" s="8" t="s">
        <v>373</v>
      </c>
      <c r="E401" s="6">
        <v>371.392</v>
      </c>
      <c r="F401" s="6">
        <v>21.797999999999998</v>
      </c>
      <c r="G401" s="6">
        <v>-74.602999999999994</v>
      </c>
      <c r="H401" s="10">
        <v>129.44244</v>
      </c>
      <c r="I401" s="3">
        <f t="shared" si="19"/>
        <v>54.83944000000001</v>
      </c>
      <c r="J401" s="3">
        <f t="shared" si="18"/>
        <v>0</v>
      </c>
      <c r="K401" s="3">
        <f t="shared" si="20"/>
        <v>54.83944000000001</v>
      </c>
      <c r="L401" s="1" t="s">
        <v>28</v>
      </c>
      <c r="M401" s="1" t="s">
        <v>29</v>
      </c>
      <c r="N401" s="6"/>
      <c r="O401" s="6"/>
      <c r="P401" s="1" t="s">
        <v>30</v>
      </c>
      <c r="Q401" s="1" t="s">
        <v>34</v>
      </c>
      <c r="R401" s="6"/>
      <c r="S401" s="6"/>
      <c r="T401" s="1" t="s">
        <v>30</v>
      </c>
      <c r="U401" s="1" t="s">
        <v>32</v>
      </c>
      <c r="V401" s="6"/>
      <c r="W401" s="6"/>
      <c r="X401" s="6" t="s">
        <v>30</v>
      </c>
      <c r="Y401" s="6" t="s">
        <v>33</v>
      </c>
      <c r="Z401" s="6"/>
      <c r="AA401" s="6"/>
      <c r="AB401" s="1" t="s">
        <v>30</v>
      </c>
      <c r="AC401" s="1" t="s">
        <v>34</v>
      </c>
      <c r="AD401" s="6"/>
      <c r="AE401" s="6"/>
      <c r="AF401" s="1" t="s">
        <v>35</v>
      </c>
      <c r="AG401" s="1" t="s">
        <v>29</v>
      </c>
      <c r="AH401" s="6"/>
      <c r="AI401" s="6"/>
      <c r="AJ401" s="1" t="s">
        <v>36</v>
      </c>
      <c r="AK401" s="1" t="s">
        <v>37</v>
      </c>
      <c r="AL401" s="6"/>
      <c r="AM401" s="6"/>
      <c r="AN401" s="1" t="s">
        <v>38</v>
      </c>
      <c r="AO401" s="1" t="s">
        <v>39</v>
      </c>
      <c r="AP401" s="6"/>
      <c r="AQ401" s="6"/>
      <c r="AR401" s="1" t="s">
        <v>40</v>
      </c>
      <c r="AS401" s="1" t="s">
        <v>41</v>
      </c>
      <c r="AT401" s="6"/>
      <c r="AU401" s="6"/>
      <c r="AV401" s="6"/>
      <c r="AW401" s="6"/>
      <c r="AX401" s="6"/>
      <c r="AY401" s="6"/>
      <c r="AZ401" s="1" t="s">
        <v>42</v>
      </c>
      <c r="BA401" s="1" t="s">
        <v>39</v>
      </c>
      <c r="BB401" s="6"/>
      <c r="BC401" s="6"/>
      <c r="BD401" s="1" t="s">
        <v>42</v>
      </c>
      <c r="BE401" s="1" t="s">
        <v>33</v>
      </c>
      <c r="BF401" s="6"/>
      <c r="BG401" s="6"/>
      <c r="BH401" s="1" t="s">
        <v>42</v>
      </c>
      <c r="BI401" s="1" t="s">
        <v>39</v>
      </c>
      <c r="BJ401" s="6"/>
      <c r="BK401" s="11"/>
      <c r="BL401" s="1" t="s">
        <v>43</v>
      </c>
      <c r="BM401" s="1" t="s">
        <v>44</v>
      </c>
      <c r="BN401" s="6"/>
      <c r="BO401" s="6"/>
      <c r="BP401" s="1" t="s">
        <v>45</v>
      </c>
      <c r="BQ401" s="1" t="s">
        <v>44</v>
      </c>
      <c r="BR401" s="6"/>
      <c r="BS401" s="6"/>
      <c r="BT401" s="1" t="s">
        <v>46</v>
      </c>
      <c r="BU401" s="1" t="s">
        <v>47</v>
      </c>
      <c r="BV401" s="6"/>
      <c r="BW401" s="6"/>
      <c r="BX401" s="1" t="s">
        <v>46</v>
      </c>
      <c r="BY401" s="1" t="s">
        <v>41</v>
      </c>
      <c r="BZ401" s="6"/>
      <c r="CA401" s="6"/>
      <c r="CB401" s="1" t="s">
        <v>46</v>
      </c>
      <c r="CC401" s="1" t="s">
        <v>48</v>
      </c>
      <c r="CD401" s="6"/>
      <c r="CE401" s="6"/>
      <c r="CF401" s="1" t="s">
        <v>46</v>
      </c>
      <c r="CG401" s="1" t="s">
        <v>48</v>
      </c>
      <c r="CH401" s="6"/>
      <c r="CI401" s="6"/>
      <c r="CJ401" s="1" t="s">
        <v>46</v>
      </c>
      <c r="CK401" s="1" t="s">
        <v>39</v>
      </c>
      <c r="CL401" s="6"/>
      <c r="CM401" s="6"/>
      <c r="CN401" s="1" t="s">
        <v>49</v>
      </c>
      <c r="CO401" s="1" t="s">
        <v>39</v>
      </c>
      <c r="CP401" s="6"/>
      <c r="CQ401" s="6"/>
      <c r="CR401" s="1" t="s">
        <v>50</v>
      </c>
      <c r="CS401" s="1" t="s">
        <v>51</v>
      </c>
      <c r="CT401" s="6"/>
      <c r="CU401" s="6"/>
      <c r="CV401" s="1" t="s">
        <v>50</v>
      </c>
      <c r="CW401" s="1" t="s">
        <v>39</v>
      </c>
      <c r="CX401" s="6"/>
      <c r="CY401" s="6"/>
      <c r="CZ401" s="1" t="s">
        <v>50</v>
      </c>
      <c r="DA401" s="1" t="s">
        <v>39</v>
      </c>
      <c r="DB401" s="6"/>
      <c r="DC401" s="6"/>
      <c r="DD401" s="1" t="s">
        <v>59</v>
      </c>
      <c r="DE401" s="1" t="s">
        <v>60</v>
      </c>
      <c r="DF401" s="6"/>
      <c r="DG401" s="6"/>
      <c r="DH401" s="1" t="s">
        <v>52</v>
      </c>
      <c r="DI401" s="1" t="s">
        <v>53</v>
      </c>
      <c r="DJ401" s="6"/>
      <c r="DK401" s="6"/>
      <c r="DL401" s="1" t="s">
        <v>31</v>
      </c>
      <c r="DM401" s="11"/>
    </row>
    <row r="402" spans="1:117" s="42" customFormat="1" ht="15.75" customHeight="1" x14ac:dyDescent="0.25">
      <c r="A402" s="35">
        <v>401</v>
      </c>
      <c r="B402" s="35">
        <v>3</v>
      </c>
      <c r="C402" s="36" t="s">
        <v>339</v>
      </c>
      <c r="D402" s="37" t="s">
        <v>373</v>
      </c>
      <c r="E402" s="35">
        <v>158.935</v>
      </c>
      <c r="F402" s="35">
        <v>17.661000000000001</v>
      </c>
      <c r="G402" s="35">
        <v>141.274</v>
      </c>
      <c r="H402" s="38">
        <v>55.912680000000002</v>
      </c>
      <c r="I402" s="39">
        <f t="shared" si="19"/>
        <v>197.18668</v>
      </c>
      <c r="J402" s="39">
        <f t="shared" si="18"/>
        <v>1.0029999999999999</v>
      </c>
      <c r="K402" s="39">
        <f t="shared" si="20"/>
        <v>196.18368000000001</v>
      </c>
      <c r="L402" s="40" t="s">
        <v>28</v>
      </c>
      <c r="M402" s="40" t="s">
        <v>29</v>
      </c>
      <c r="N402" s="35"/>
      <c r="O402" s="35"/>
      <c r="P402" s="40" t="s">
        <v>30</v>
      </c>
      <c r="Q402" s="40" t="s">
        <v>34</v>
      </c>
      <c r="R402" s="35"/>
      <c r="S402" s="35"/>
      <c r="T402" s="40" t="s">
        <v>30</v>
      </c>
      <c r="U402" s="40" t="s">
        <v>32</v>
      </c>
      <c r="V402" s="35"/>
      <c r="W402" s="35"/>
      <c r="X402" s="35" t="s">
        <v>30</v>
      </c>
      <c r="Y402" s="35" t="s">
        <v>33</v>
      </c>
      <c r="Z402" s="35"/>
      <c r="AA402" s="35"/>
      <c r="AB402" s="40" t="s">
        <v>30</v>
      </c>
      <c r="AC402" s="40" t="s">
        <v>34</v>
      </c>
      <c r="AD402" s="35"/>
      <c r="AE402" s="35"/>
      <c r="AF402" s="40" t="s">
        <v>35</v>
      </c>
      <c r="AG402" s="40" t="s">
        <v>29</v>
      </c>
      <c r="AH402" s="35"/>
      <c r="AI402" s="35"/>
      <c r="AJ402" s="40" t="s">
        <v>36</v>
      </c>
      <c r="AK402" s="40" t="s">
        <v>37</v>
      </c>
      <c r="AL402" s="35"/>
      <c r="AM402" s="35"/>
      <c r="AN402" s="40" t="s">
        <v>38</v>
      </c>
      <c r="AO402" s="40" t="s">
        <v>39</v>
      </c>
      <c r="AP402" s="35">
        <v>1</v>
      </c>
      <c r="AQ402" s="35">
        <v>1.0029999999999999</v>
      </c>
      <c r="AR402" s="40" t="s">
        <v>40</v>
      </c>
      <c r="AS402" s="40" t="s">
        <v>41</v>
      </c>
      <c r="AT402" s="35"/>
      <c r="AU402" s="35"/>
      <c r="AV402" s="35"/>
      <c r="AW402" s="35"/>
      <c r="AX402" s="35"/>
      <c r="AY402" s="35"/>
      <c r="AZ402" s="40" t="s">
        <v>42</v>
      </c>
      <c r="BA402" s="40" t="s">
        <v>39</v>
      </c>
      <c r="BB402" s="35"/>
      <c r="BC402" s="35"/>
      <c r="BD402" s="40" t="s">
        <v>42</v>
      </c>
      <c r="BE402" s="40" t="s">
        <v>33</v>
      </c>
      <c r="BF402" s="35"/>
      <c r="BG402" s="35"/>
      <c r="BH402" s="40" t="s">
        <v>42</v>
      </c>
      <c r="BI402" s="40" t="s">
        <v>39</v>
      </c>
      <c r="BJ402" s="35"/>
      <c r="BK402" s="41"/>
      <c r="BL402" s="40" t="s">
        <v>43</v>
      </c>
      <c r="BM402" s="40" t="s">
        <v>44</v>
      </c>
      <c r="BN402" s="35"/>
      <c r="BO402" s="35"/>
      <c r="BP402" s="40" t="s">
        <v>45</v>
      </c>
      <c r="BQ402" s="40" t="s">
        <v>44</v>
      </c>
      <c r="BR402" s="35"/>
      <c r="BS402" s="35"/>
      <c r="BT402" s="40" t="s">
        <v>46</v>
      </c>
      <c r="BU402" s="40" t="s">
        <v>47</v>
      </c>
      <c r="BV402" s="35"/>
      <c r="BW402" s="35"/>
      <c r="BX402" s="40" t="s">
        <v>46</v>
      </c>
      <c r="BY402" s="40" t="s">
        <v>41</v>
      </c>
      <c r="BZ402" s="35"/>
      <c r="CA402" s="35"/>
      <c r="CB402" s="40" t="s">
        <v>46</v>
      </c>
      <c r="CC402" s="40" t="s">
        <v>48</v>
      </c>
      <c r="CD402" s="35"/>
      <c r="CE402" s="35"/>
      <c r="CF402" s="40" t="s">
        <v>46</v>
      </c>
      <c r="CG402" s="40" t="s">
        <v>48</v>
      </c>
      <c r="CH402" s="35"/>
      <c r="CI402" s="35"/>
      <c r="CJ402" s="40" t="s">
        <v>46</v>
      </c>
      <c r="CK402" s="40" t="s">
        <v>39</v>
      </c>
      <c r="CL402" s="35"/>
      <c r="CM402" s="35"/>
      <c r="CN402" s="40" t="s">
        <v>49</v>
      </c>
      <c r="CO402" s="40" t="s">
        <v>39</v>
      </c>
      <c r="CP402" s="35"/>
      <c r="CQ402" s="35"/>
      <c r="CR402" s="40" t="s">
        <v>50</v>
      </c>
      <c r="CS402" s="40" t="s">
        <v>51</v>
      </c>
      <c r="CT402" s="35"/>
      <c r="CU402" s="35"/>
      <c r="CV402" s="40" t="s">
        <v>50</v>
      </c>
      <c r="CW402" s="40" t="s">
        <v>39</v>
      </c>
      <c r="CX402" s="35"/>
      <c r="CY402" s="35"/>
      <c r="CZ402" s="40" t="s">
        <v>50</v>
      </c>
      <c r="DA402" s="40" t="s">
        <v>39</v>
      </c>
      <c r="DB402" s="35"/>
      <c r="DC402" s="35"/>
      <c r="DD402" s="40" t="s">
        <v>59</v>
      </c>
      <c r="DE402" s="40" t="s">
        <v>60</v>
      </c>
      <c r="DF402" s="35"/>
      <c r="DG402" s="35"/>
      <c r="DH402" s="40" t="s">
        <v>52</v>
      </c>
      <c r="DI402" s="40" t="s">
        <v>53</v>
      </c>
      <c r="DJ402" s="35"/>
      <c r="DK402" s="35"/>
      <c r="DL402" s="40" t="s">
        <v>31</v>
      </c>
      <c r="DM402" s="41"/>
    </row>
    <row r="403" spans="1:117" s="12" customFormat="1" ht="15.75" customHeight="1" x14ac:dyDescent="0.25">
      <c r="A403" s="6">
        <v>402</v>
      </c>
      <c r="B403" s="6">
        <v>3</v>
      </c>
      <c r="C403" s="9" t="s">
        <v>340</v>
      </c>
      <c r="D403" s="8" t="s">
        <v>373</v>
      </c>
      <c r="E403" s="6">
        <v>212.96299999999999</v>
      </c>
      <c r="F403" s="6">
        <v>11.898</v>
      </c>
      <c r="G403" s="6">
        <v>200.08199999999999</v>
      </c>
      <c r="H403" s="10">
        <v>65.763720000000006</v>
      </c>
      <c r="I403" s="3">
        <f t="shared" si="19"/>
        <v>265.84572000000003</v>
      </c>
      <c r="J403" s="3">
        <f t="shared" si="18"/>
        <v>0</v>
      </c>
      <c r="K403" s="3">
        <f t="shared" si="20"/>
        <v>265.84572000000003</v>
      </c>
      <c r="L403" s="1" t="s">
        <v>28</v>
      </c>
      <c r="M403" s="1" t="s">
        <v>29</v>
      </c>
      <c r="N403" s="6"/>
      <c r="O403" s="6"/>
      <c r="P403" s="1" t="s">
        <v>30</v>
      </c>
      <c r="Q403" s="1" t="s">
        <v>34</v>
      </c>
      <c r="R403" s="6"/>
      <c r="S403" s="6"/>
      <c r="T403" s="1" t="s">
        <v>30</v>
      </c>
      <c r="U403" s="1" t="s">
        <v>32</v>
      </c>
      <c r="V403" s="6"/>
      <c r="W403" s="6"/>
      <c r="X403" s="6" t="s">
        <v>30</v>
      </c>
      <c r="Y403" s="6" t="s">
        <v>33</v>
      </c>
      <c r="Z403" s="6"/>
      <c r="AA403" s="6"/>
      <c r="AB403" s="1" t="s">
        <v>30</v>
      </c>
      <c r="AC403" s="1" t="s">
        <v>34</v>
      </c>
      <c r="AD403" s="6"/>
      <c r="AE403" s="6"/>
      <c r="AF403" s="1" t="s">
        <v>35</v>
      </c>
      <c r="AG403" s="1" t="s">
        <v>29</v>
      </c>
      <c r="AH403" s="6"/>
      <c r="AI403" s="6"/>
      <c r="AJ403" s="1" t="s">
        <v>36</v>
      </c>
      <c r="AK403" s="1" t="s">
        <v>37</v>
      </c>
      <c r="AL403" s="6"/>
      <c r="AM403" s="6"/>
      <c r="AN403" s="1" t="s">
        <v>38</v>
      </c>
      <c r="AO403" s="1" t="s">
        <v>39</v>
      </c>
      <c r="AP403" s="6"/>
      <c r="AQ403" s="6"/>
      <c r="AR403" s="1" t="s">
        <v>40</v>
      </c>
      <c r="AS403" s="1" t="s">
        <v>41</v>
      </c>
      <c r="AT403" s="6"/>
      <c r="AU403" s="6"/>
      <c r="AV403" s="6"/>
      <c r="AW403" s="6"/>
      <c r="AX403" s="6"/>
      <c r="AY403" s="6"/>
      <c r="AZ403" s="1" t="s">
        <v>42</v>
      </c>
      <c r="BA403" s="1" t="s">
        <v>39</v>
      </c>
      <c r="BB403" s="6"/>
      <c r="BC403" s="6"/>
      <c r="BD403" s="1" t="s">
        <v>42</v>
      </c>
      <c r="BE403" s="1" t="s">
        <v>33</v>
      </c>
      <c r="BF403" s="6"/>
      <c r="BG403" s="6"/>
      <c r="BH403" s="1" t="s">
        <v>42</v>
      </c>
      <c r="BI403" s="1" t="s">
        <v>39</v>
      </c>
      <c r="BJ403" s="6"/>
      <c r="BK403" s="11"/>
      <c r="BL403" s="1" t="s">
        <v>43</v>
      </c>
      <c r="BM403" s="1" t="s">
        <v>44</v>
      </c>
      <c r="BN403" s="6"/>
      <c r="BO403" s="6"/>
      <c r="BP403" s="1" t="s">
        <v>45</v>
      </c>
      <c r="BQ403" s="1" t="s">
        <v>44</v>
      </c>
      <c r="BR403" s="6"/>
      <c r="BS403" s="6"/>
      <c r="BT403" s="1" t="s">
        <v>46</v>
      </c>
      <c r="BU403" s="1" t="s">
        <v>47</v>
      </c>
      <c r="BV403" s="6"/>
      <c r="BW403" s="6"/>
      <c r="BX403" s="1" t="s">
        <v>46</v>
      </c>
      <c r="BY403" s="1" t="s">
        <v>41</v>
      </c>
      <c r="BZ403" s="6"/>
      <c r="CA403" s="6"/>
      <c r="CB403" s="1" t="s">
        <v>46</v>
      </c>
      <c r="CC403" s="1" t="s">
        <v>48</v>
      </c>
      <c r="CD403" s="6"/>
      <c r="CE403" s="6"/>
      <c r="CF403" s="1" t="s">
        <v>46</v>
      </c>
      <c r="CG403" s="1" t="s">
        <v>48</v>
      </c>
      <c r="CH403" s="6"/>
      <c r="CI403" s="6"/>
      <c r="CJ403" s="1" t="s">
        <v>46</v>
      </c>
      <c r="CK403" s="1" t="s">
        <v>39</v>
      </c>
      <c r="CL403" s="6"/>
      <c r="CM403" s="6"/>
      <c r="CN403" s="1" t="s">
        <v>49</v>
      </c>
      <c r="CO403" s="1" t="s">
        <v>39</v>
      </c>
      <c r="CP403" s="6"/>
      <c r="CQ403" s="6"/>
      <c r="CR403" s="1" t="s">
        <v>50</v>
      </c>
      <c r="CS403" s="1" t="s">
        <v>51</v>
      </c>
      <c r="CT403" s="6"/>
      <c r="CU403" s="6"/>
      <c r="CV403" s="1" t="s">
        <v>50</v>
      </c>
      <c r="CW403" s="1" t="s">
        <v>39</v>
      </c>
      <c r="CX403" s="6"/>
      <c r="CY403" s="6"/>
      <c r="CZ403" s="1" t="s">
        <v>50</v>
      </c>
      <c r="DA403" s="1" t="s">
        <v>39</v>
      </c>
      <c r="DB403" s="6"/>
      <c r="DC403" s="6"/>
      <c r="DD403" s="1" t="s">
        <v>59</v>
      </c>
      <c r="DE403" s="1" t="s">
        <v>60</v>
      </c>
      <c r="DF403" s="6"/>
      <c r="DG403" s="6"/>
      <c r="DH403" s="1" t="s">
        <v>52</v>
      </c>
      <c r="DI403" s="1" t="s">
        <v>53</v>
      </c>
      <c r="DJ403" s="6"/>
      <c r="DK403" s="6"/>
      <c r="DL403" s="1" t="s">
        <v>31</v>
      </c>
      <c r="DM403" s="11"/>
    </row>
    <row r="404" spans="1:117" s="12" customFormat="1" ht="15.75" customHeight="1" x14ac:dyDescent="0.25">
      <c r="A404" s="6">
        <v>403</v>
      </c>
      <c r="B404" s="6">
        <v>3</v>
      </c>
      <c r="C404" s="9" t="s">
        <v>341</v>
      </c>
      <c r="D404" s="8" t="s">
        <v>373</v>
      </c>
      <c r="E404" s="6">
        <v>-33.917999999999999</v>
      </c>
      <c r="F404" s="6">
        <v>6.9850000000000003</v>
      </c>
      <c r="G404" s="6">
        <v>-40.902999999999999</v>
      </c>
      <c r="H404" s="10">
        <v>54.043559999999999</v>
      </c>
      <c r="I404" s="3">
        <f t="shared" si="19"/>
        <v>13.140560000000001</v>
      </c>
      <c r="J404" s="3">
        <f t="shared" si="18"/>
        <v>0</v>
      </c>
      <c r="K404" s="3">
        <f t="shared" si="20"/>
        <v>13.140560000000001</v>
      </c>
      <c r="L404" s="1" t="s">
        <v>28</v>
      </c>
      <c r="M404" s="1" t="s">
        <v>29</v>
      </c>
      <c r="N404" s="6"/>
      <c r="O404" s="6"/>
      <c r="P404" s="1" t="s">
        <v>30</v>
      </c>
      <c r="Q404" s="1" t="s">
        <v>34</v>
      </c>
      <c r="R404" s="6"/>
      <c r="S404" s="6"/>
      <c r="T404" s="1" t="s">
        <v>30</v>
      </c>
      <c r="U404" s="1" t="s">
        <v>32</v>
      </c>
      <c r="V404" s="6"/>
      <c r="W404" s="6"/>
      <c r="X404" s="6" t="s">
        <v>30</v>
      </c>
      <c r="Y404" s="6" t="s">
        <v>33</v>
      </c>
      <c r="Z404" s="6"/>
      <c r="AA404" s="6"/>
      <c r="AB404" s="1" t="s">
        <v>30</v>
      </c>
      <c r="AC404" s="1" t="s">
        <v>34</v>
      </c>
      <c r="AD404" s="6"/>
      <c r="AE404" s="6"/>
      <c r="AF404" s="1" t="s">
        <v>35</v>
      </c>
      <c r="AG404" s="1" t="s">
        <v>29</v>
      </c>
      <c r="AH404" s="6"/>
      <c r="AI404" s="6"/>
      <c r="AJ404" s="1" t="s">
        <v>36</v>
      </c>
      <c r="AK404" s="1" t="s">
        <v>37</v>
      </c>
      <c r="AL404" s="6"/>
      <c r="AM404" s="6"/>
      <c r="AN404" s="1" t="s">
        <v>38</v>
      </c>
      <c r="AO404" s="1" t="s">
        <v>39</v>
      </c>
      <c r="AP404" s="6"/>
      <c r="AQ404" s="6"/>
      <c r="AR404" s="1" t="s">
        <v>40</v>
      </c>
      <c r="AS404" s="1" t="s">
        <v>41</v>
      </c>
      <c r="AT404" s="6"/>
      <c r="AU404" s="6"/>
      <c r="AV404" s="6"/>
      <c r="AW404" s="6"/>
      <c r="AX404" s="6"/>
      <c r="AY404" s="6"/>
      <c r="AZ404" s="1" t="s">
        <v>42</v>
      </c>
      <c r="BA404" s="1" t="s">
        <v>39</v>
      </c>
      <c r="BB404" s="6"/>
      <c r="BC404" s="6"/>
      <c r="BD404" s="1" t="s">
        <v>42</v>
      </c>
      <c r="BE404" s="1" t="s">
        <v>33</v>
      </c>
      <c r="BF404" s="6"/>
      <c r="BG404" s="6"/>
      <c r="BH404" s="1" t="s">
        <v>42</v>
      </c>
      <c r="BI404" s="1" t="s">
        <v>39</v>
      </c>
      <c r="BJ404" s="6"/>
      <c r="BK404" s="11"/>
      <c r="BL404" s="1" t="s">
        <v>43</v>
      </c>
      <c r="BM404" s="1" t="s">
        <v>44</v>
      </c>
      <c r="BN404" s="6"/>
      <c r="BO404" s="6"/>
      <c r="BP404" s="1" t="s">
        <v>45</v>
      </c>
      <c r="BQ404" s="1" t="s">
        <v>44</v>
      </c>
      <c r="BR404" s="6"/>
      <c r="BS404" s="6"/>
      <c r="BT404" s="1" t="s">
        <v>46</v>
      </c>
      <c r="BU404" s="1" t="s">
        <v>47</v>
      </c>
      <c r="BV404" s="6"/>
      <c r="BW404" s="6"/>
      <c r="BX404" s="1" t="s">
        <v>46</v>
      </c>
      <c r="BY404" s="1" t="s">
        <v>41</v>
      </c>
      <c r="BZ404" s="6"/>
      <c r="CA404" s="6"/>
      <c r="CB404" s="1" t="s">
        <v>46</v>
      </c>
      <c r="CC404" s="1" t="s">
        <v>48</v>
      </c>
      <c r="CD404" s="6"/>
      <c r="CE404" s="6"/>
      <c r="CF404" s="1" t="s">
        <v>46</v>
      </c>
      <c r="CG404" s="1" t="s">
        <v>48</v>
      </c>
      <c r="CH404" s="6"/>
      <c r="CI404" s="6"/>
      <c r="CJ404" s="1" t="s">
        <v>46</v>
      </c>
      <c r="CK404" s="1" t="s">
        <v>39</v>
      </c>
      <c r="CL404" s="6"/>
      <c r="CM404" s="6"/>
      <c r="CN404" s="1" t="s">
        <v>49</v>
      </c>
      <c r="CO404" s="1" t="s">
        <v>39</v>
      </c>
      <c r="CP404" s="6"/>
      <c r="CQ404" s="6"/>
      <c r="CR404" s="1" t="s">
        <v>50</v>
      </c>
      <c r="CS404" s="1" t="s">
        <v>51</v>
      </c>
      <c r="CT404" s="6"/>
      <c r="CU404" s="6"/>
      <c r="CV404" s="1" t="s">
        <v>50</v>
      </c>
      <c r="CW404" s="1" t="s">
        <v>39</v>
      </c>
      <c r="CX404" s="6"/>
      <c r="CY404" s="6"/>
      <c r="CZ404" s="1" t="s">
        <v>50</v>
      </c>
      <c r="DA404" s="1" t="s">
        <v>39</v>
      </c>
      <c r="DB404" s="6"/>
      <c r="DC404" s="6"/>
      <c r="DD404" s="1" t="s">
        <v>59</v>
      </c>
      <c r="DE404" s="1" t="s">
        <v>60</v>
      </c>
      <c r="DF404" s="6"/>
      <c r="DG404" s="6"/>
      <c r="DH404" s="1" t="s">
        <v>52</v>
      </c>
      <c r="DI404" s="1" t="s">
        <v>53</v>
      </c>
      <c r="DJ404" s="6"/>
      <c r="DK404" s="6"/>
      <c r="DL404" s="1" t="s">
        <v>31</v>
      </c>
      <c r="DM404" s="11"/>
    </row>
    <row r="405" spans="1:117" s="42" customFormat="1" ht="15.75" customHeight="1" x14ac:dyDescent="0.25">
      <c r="A405" s="35">
        <v>404</v>
      </c>
      <c r="B405" s="35">
        <v>3</v>
      </c>
      <c r="C405" s="36" t="s">
        <v>342</v>
      </c>
      <c r="D405" s="37" t="s">
        <v>373</v>
      </c>
      <c r="E405" s="35">
        <v>327.85899999999998</v>
      </c>
      <c r="F405" s="35">
        <v>47.423000000000002</v>
      </c>
      <c r="G405" s="35">
        <v>268.94900000000001</v>
      </c>
      <c r="H405" s="38">
        <v>108.78372</v>
      </c>
      <c r="I405" s="39">
        <f t="shared" si="19"/>
        <v>377.73272000000003</v>
      </c>
      <c r="J405" s="39">
        <f t="shared" si="18"/>
        <v>0.98299999999999998</v>
      </c>
      <c r="K405" s="39">
        <f t="shared" si="20"/>
        <v>376.74972000000002</v>
      </c>
      <c r="L405" s="40" t="s">
        <v>28</v>
      </c>
      <c r="M405" s="40" t="s">
        <v>29</v>
      </c>
      <c r="N405" s="35"/>
      <c r="O405" s="35"/>
      <c r="P405" s="40" t="s">
        <v>30</v>
      </c>
      <c r="Q405" s="40" t="s">
        <v>34</v>
      </c>
      <c r="R405" s="35"/>
      <c r="S405" s="35"/>
      <c r="T405" s="40" t="s">
        <v>30</v>
      </c>
      <c r="U405" s="40" t="s">
        <v>32</v>
      </c>
      <c r="V405" s="35"/>
      <c r="W405" s="35"/>
      <c r="X405" s="35" t="s">
        <v>30</v>
      </c>
      <c r="Y405" s="35" t="s">
        <v>33</v>
      </c>
      <c r="Z405" s="35"/>
      <c r="AA405" s="35"/>
      <c r="AB405" s="40" t="s">
        <v>30</v>
      </c>
      <c r="AC405" s="40" t="s">
        <v>34</v>
      </c>
      <c r="AD405" s="35"/>
      <c r="AE405" s="35"/>
      <c r="AF405" s="40" t="s">
        <v>35</v>
      </c>
      <c r="AG405" s="40" t="s">
        <v>29</v>
      </c>
      <c r="AH405" s="35"/>
      <c r="AI405" s="35"/>
      <c r="AJ405" s="40" t="s">
        <v>36</v>
      </c>
      <c r="AK405" s="40" t="s">
        <v>37</v>
      </c>
      <c r="AL405" s="35"/>
      <c r="AM405" s="35"/>
      <c r="AN405" s="40" t="s">
        <v>38</v>
      </c>
      <c r="AO405" s="40" t="s">
        <v>39</v>
      </c>
      <c r="AP405" s="35">
        <v>2</v>
      </c>
      <c r="AQ405" s="35">
        <v>0.98299999999999998</v>
      </c>
      <c r="AR405" s="40" t="s">
        <v>40</v>
      </c>
      <c r="AS405" s="40" t="s">
        <v>41</v>
      </c>
      <c r="AT405" s="35"/>
      <c r="AU405" s="35"/>
      <c r="AV405" s="35"/>
      <c r="AW405" s="35"/>
      <c r="AX405" s="35"/>
      <c r="AY405" s="35"/>
      <c r="AZ405" s="40" t="s">
        <v>42</v>
      </c>
      <c r="BA405" s="40" t="s">
        <v>39</v>
      </c>
      <c r="BB405" s="35"/>
      <c r="BC405" s="35"/>
      <c r="BD405" s="40" t="s">
        <v>42</v>
      </c>
      <c r="BE405" s="40" t="s">
        <v>33</v>
      </c>
      <c r="BF405" s="35"/>
      <c r="BG405" s="35"/>
      <c r="BH405" s="40" t="s">
        <v>42</v>
      </c>
      <c r="BI405" s="40" t="s">
        <v>39</v>
      </c>
      <c r="BJ405" s="35"/>
      <c r="BK405" s="41"/>
      <c r="BL405" s="40" t="s">
        <v>43</v>
      </c>
      <c r="BM405" s="40" t="s">
        <v>44</v>
      </c>
      <c r="BN405" s="35"/>
      <c r="BO405" s="35"/>
      <c r="BP405" s="40" t="s">
        <v>45</v>
      </c>
      <c r="BQ405" s="40" t="s">
        <v>44</v>
      </c>
      <c r="BR405" s="35"/>
      <c r="BS405" s="35"/>
      <c r="BT405" s="40" t="s">
        <v>46</v>
      </c>
      <c r="BU405" s="40" t="s">
        <v>47</v>
      </c>
      <c r="BV405" s="35"/>
      <c r="BW405" s="35"/>
      <c r="BX405" s="40" t="s">
        <v>46</v>
      </c>
      <c r="BY405" s="40" t="s">
        <v>41</v>
      </c>
      <c r="BZ405" s="35"/>
      <c r="CA405" s="35"/>
      <c r="CB405" s="40" t="s">
        <v>46</v>
      </c>
      <c r="CC405" s="40" t="s">
        <v>48</v>
      </c>
      <c r="CD405" s="35"/>
      <c r="CE405" s="35"/>
      <c r="CF405" s="40" t="s">
        <v>46</v>
      </c>
      <c r="CG405" s="40" t="s">
        <v>48</v>
      </c>
      <c r="CH405" s="35"/>
      <c r="CI405" s="35"/>
      <c r="CJ405" s="40" t="s">
        <v>46</v>
      </c>
      <c r="CK405" s="40" t="s">
        <v>39</v>
      </c>
      <c r="CL405" s="35"/>
      <c r="CM405" s="35"/>
      <c r="CN405" s="40" t="s">
        <v>49</v>
      </c>
      <c r="CO405" s="40" t="s">
        <v>39</v>
      </c>
      <c r="CP405" s="35"/>
      <c r="CQ405" s="35"/>
      <c r="CR405" s="40" t="s">
        <v>50</v>
      </c>
      <c r="CS405" s="40" t="s">
        <v>51</v>
      </c>
      <c r="CT405" s="35"/>
      <c r="CU405" s="35"/>
      <c r="CV405" s="40" t="s">
        <v>50</v>
      </c>
      <c r="CW405" s="40" t="s">
        <v>39</v>
      </c>
      <c r="CX405" s="35"/>
      <c r="CY405" s="35"/>
      <c r="CZ405" s="40" t="s">
        <v>50</v>
      </c>
      <c r="DA405" s="40" t="s">
        <v>39</v>
      </c>
      <c r="DB405" s="35"/>
      <c r="DC405" s="35"/>
      <c r="DD405" s="40" t="s">
        <v>59</v>
      </c>
      <c r="DE405" s="40" t="s">
        <v>60</v>
      </c>
      <c r="DF405" s="35"/>
      <c r="DG405" s="35"/>
      <c r="DH405" s="40" t="s">
        <v>52</v>
      </c>
      <c r="DI405" s="40" t="s">
        <v>53</v>
      </c>
      <c r="DJ405" s="35"/>
      <c r="DK405" s="35"/>
      <c r="DL405" s="40" t="s">
        <v>31</v>
      </c>
      <c r="DM405" s="41"/>
    </row>
    <row r="406" spans="1:117" s="12" customFormat="1" ht="15.75" customHeight="1" x14ac:dyDescent="0.25">
      <c r="A406" s="6">
        <v>405</v>
      </c>
      <c r="B406" s="6">
        <v>3</v>
      </c>
      <c r="C406" s="9" t="s">
        <v>343</v>
      </c>
      <c r="D406" s="8" t="s">
        <v>373</v>
      </c>
      <c r="E406" s="6">
        <v>105.386</v>
      </c>
      <c r="F406" s="6">
        <v>21.265000000000001</v>
      </c>
      <c r="G406" s="6">
        <v>82.619</v>
      </c>
      <c r="H406" s="10">
        <v>40.343400000000003</v>
      </c>
      <c r="I406" s="3">
        <f t="shared" si="19"/>
        <v>122.9624</v>
      </c>
      <c r="J406" s="3">
        <f t="shared" si="18"/>
        <v>0</v>
      </c>
      <c r="K406" s="3">
        <f t="shared" si="20"/>
        <v>122.9624</v>
      </c>
      <c r="L406" s="1" t="s">
        <v>28</v>
      </c>
      <c r="M406" s="1" t="s">
        <v>29</v>
      </c>
      <c r="N406" s="6"/>
      <c r="O406" s="6"/>
      <c r="P406" s="1" t="s">
        <v>30</v>
      </c>
      <c r="Q406" s="1" t="s">
        <v>34</v>
      </c>
      <c r="R406" s="6"/>
      <c r="S406" s="6"/>
      <c r="T406" s="1" t="s">
        <v>30</v>
      </c>
      <c r="U406" s="1" t="s">
        <v>32</v>
      </c>
      <c r="V406" s="6"/>
      <c r="W406" s="6"/>
      <c r="X406" s="6" t="s">
        <v>30</v>
      </c>
      <c r="Y406" s="6" t="s">
        <v>33</v>
      </c>
      <c r="Z406" s="6"/>
      <c r="AA406" s="6"/>
      <c r="AB406" s="1" t="s">
        <v>30</v>
      </c>
      <c r="AC406" s="1" t="s">
        <v>34</v>
      </c>
      <c r="AD406" s="6"/>
      <c r="AE406" s="6"/>
      <c r="AF406" s="1" t="s">
        <v>35</v>
      </c>
      <c r="AG406" s="1" t="s">
        <v>29</v>
      </c>
      <c r="AH406" s="6"/>
      <c r="AI406" s="6"/>
      <c r="AJ406" s="1" t="s">
        <v>36</v>
      </c>
      <c r="AK406" s="1" t="s">
        <v>37</v>
      </c>
      <c r="AL406" s="6"/>
      <c r="AM406" s="6"/>
      <c r="AN406" s="1" t="s">
        <v>38</v>
      </c>
      <c r="AO406" s="1" t="s">
        <v>39</v>
      </c>
      <c r="AP406" s="6"/>
      <c r="AQ406" s="6"/>
      <c r="AR406" s="1" t="s">
        <v>40</v>
      </c>
      <c r="AS406" s="1" t="s">
        <v>41</v>
      </c>
      <c r="AT406" s="6"/>
      <c r="AU406" s="6"/>
      <c r="AV406" s="6"/>
      <c r="AW406" s="6"/>
      <c r="AX406" s="6"/>
      <c r="AY406" s="6"/>
      <c r="AZ406" s="1" t="s">
        <v>42</v>
      </c>
      <c r="BA406" s="1" t="s">
        <v>39</v>
      </c>
      <c r="BB406" s="6"/>
      <c r="BC406" s="6"/>
      <c r="BD406" s="1" t="s">
        <v>42</v>
      </c>
      <c r="BE406" s="1" t="s">
        <v>33</v>
      </c>
      <c r="BF406" s="6"/>
      <c r="BG406" s="6"/>
      <c r="BH406" s="1" t="s">
        <v>42</v>
      </c>
      <c r="BI406" s="1" t="s">
        <v>39</v>
      </c>
      <c r="BJ406" s="6"/>
      <c r="BK406" s="11"/>
      <c r="BL406" s="1" t="s">
        <v>43</v>
      </c>
      <c r="BM406" s="1" t="s">
        <v>44</v>
      </c>
      <c r="BN406" s="6"/>
      <c r="BO406" s="6"/>
      <c r="BP406" s="1" t="s">
        <v>45</v>
      </c>
      <c r="BQ406" s="1" t="s">
        <v>44</v>
      </c>
      <c r="BR406" s="6"/>
      <c r="BS406" s="6"/>
      <c r="BT406" s="1" t="s">
        <v>46</v>
      </c>
      <c r="BU406" s="1" t="s">
        <v>47</v>
      </c>
      <c r="BV406" s="6"/>
      <c r="BW406" s="6"/>
      <c r="BX406" s="1" t="s">
        <v>46</v>
      </c>
      <c r="BY406" s="1" t="s">
        <v>41</v>
      </c>
      <c r="BZ406" s="6"/>
      <c r="CA406" s="6"/>
      <c r="CB406" s="1" t="s">
        <v>46</v>
      </c>
      <c r="CC406" s="1" t="s">
        <v>48</v>
      </c>
      <c r="CD406" s="6"/>
      <c r="CE406" s="6"/>
      <c r="CF406" s="1" t="s">
        <v>46</v>
      </c>
      <c r="CG406" s="1" t="s">
        <v>48</v>
      </c>
      <c r="CH406" s="6"/>
      <c r="CI406" s="6"/>
      <c r="CJ406" s="1" t="s">
        <v>46</v>
      </c>
      <c r="CK406" s="1" t="s">
        <v>39</v>
      </c>
      <c r="CL406" s="6"/>
      <c r="CM406" s="6"/>
      <c r="CN406" s="1" t="s">
        <v>49</v>
      </c>
      <c r="CO406" s="1" t="s">
        <v>39</v>
      </c>
      <c r="CP406" s="6"/>
      <c r="CQ406" s="6"/>
      <c r="CR406" s="1" t="s">
        <v>50</v>
      </c>
      <c r="CS406" s="1" t="s">
        <v>51</v>
      </c>
      <c r="CT406" s="6"/>
      <c r="CU406" s="6"/>
      <c r="CV406" s="1" t="s">
        <v>50</v>
      </c>
      <c r="CW406" s="1" t="s">
        <v>39</v>
      </c>
      <c r="CX406" s="6"/>
      <c r="CY406" s="6"/>
      <c r="CZ406" s="1" t="s">
        <v>50</v>
      </c>
      <c r="DA406" s="1" t="s">
        <v>39</v>
      </c>
      <c r="DB406" s="6"/>
      <c r="DC406" s="6"/>
      <c r="DD406" s="1" t="s">
        <v>59</v>
      </c>
      <c r="DE406" s="1" t="s">
        <v>60</v>
      </c>
      <c r="DF406" s="6"/>
      <c r="DG406" s="6"/>
      <c r="DH406" s="1" t="s">
        <v>52</v>
      </c>
      <c r="DI406" s="1" t="s">
        <v>53</v>
      </c>
      <c r="DJ406" s="6"/>
      <c r="DK406" s="6"/>
      <c r="DL406" s="1" t="s">
        <v>31</v>
      </c>
      <c r="DM406" s="11"/>
    </row>
    <row r="407" spans="1:117" s="12" customFormat="1" ht="15.75" customHeight="1" x14ac:dyDescent="0.25">
      <c r="A407" s="6">
        <v>406</v>
      </c>
      <c r="B407" s="6">
        <v>3</v>
      </c>
      <c r="C407" s="9" t="s">
        <v>344</v>
      </c>
      <c r="D407" s="8" t="s">
        <v>373</v>
      </c>
      <c r="E407" s="6">
        <v>129.67699999999999</v>
      </c>
      <c r="F407" s="6">
        <v>417.63799999999998</v>
      </c>
      <c r="G407" s="6">
        <v>-542.51</v>
      </c>
      <c r="H407" s="10">
        <v>111.22752</v>
      </c>
      <c r="I407" s="3">
        <f t="shared" si="19"/>
        <v>-431.28247999999996</v>
      </c>
      <c r="J407" s="3">
        <f t="shared" si="18"/>
        <v>0</v>
      </c>
      <c r="K407" s="3">
        <f t="shared" si="20"/>
        <v>-431.28247999999996</v>
      </c>
      <c r="L407" s="1" t="s">
        <v>28</v>
      </c>
      <c r="M407" s="1" t="s">
        <v>29</v>
      </c>
      <c r="N407" s="6"/>
      <c r="O407" s="6"/>
      <c r="P407" s="1" t="s">
        <v>30</v>
      </c>
      <c r="Q407" s="1" t="s">
        <v>34</v>
      </c>
      <c r="R407" s="6"/>
      <c r="S407" s="6"/>
      <c r="T407" s="1" t="s">
        <v>30</v>
      </c>
      <c r="U407" s="1" t="s">
        <v>32</v>
      </c>
      <c r="V407" s="6"/>
      <c r="W407" s="6"/>
      <c r="X407" s="6" t="s">
        <v>30</v>
      </c>
      <c r="Y407" s="6" t="s">
        <v>33</v>
      </c>
      <c r="Z407" s="6"/>
      <c r="AA407" s="6"/>
      <c r="AB407" s="1" t="s">
        <v>30</v>
      </c>
      <c r="AC407" s="1" t="s">
        <v>34</v>
      </c>
      <c r="AD407" s="6"/>
      <c r="AE407" s="6"/>
      <c r="AF407" s="1" t="s">
        <v>35</v>
      </c>
      <c r="AG407" s="1" t="s">
        <v>29</v>
      </c>
      <c r="AH407" s="6"/>
      <c r="AI407" s="6"/>
      <c r="AJ407" s="1" t="s">
        <v>36</v>
      </c>
      <c r="AK407" s="1" t="s">
        <v>37</v>
      </c>
      <c r="AL407" s="6"/>
      <c r="AM407" s="6"/>
      <c r="AN407" s="1" t="s">
        <v>38</v>
      </c>
      <c r="AO407" s="1" t="s">
        <v>39</v>
      </c>
      <c r="AP407" s="6"/>
      <c r="AQ407" s="6"/>
      <c r="AR407" s="1" t="s">
        <v>40</v>
      </c>
      <c r="AS407" s="1" t="s">
        <v>41</v>
      </c>
      <c r="AT407" s="6"/>
      <c r="AU407" s="6"/>
      <c r="AV407" s="6"/>
      <c r="AW407" s="6"/>
      <c r="AX407" s="6"/>
      <c r="AY407" s="6"/>
      <c r="AZ407" s="1" t="s">
        <v>42</v>
      </c>
      <c r="BA407" s="1" t="s">
        <v>39</v>
      </c>
      <c r="BB407" s="6"/>
      <c r="BC407" s="6"/>
      <c r="BD407" s="1" t="s">
        <v>42</v>
      </c>
      <c r="BE407" s="1" t="s">
        <v>33</v>
      </c>
      <c r="BF407" s="6"/>
      <c r="BG407" s="6"/>
      <c r="BH407" s="1" t="s">
        <v>42</v>
      </c>
      <c r="BI407" s="1" t="s">
        <v>39</v>
      </c>
      <c r="BJ407" s="6"/>
      <c r="BK407" s="11"/>
      <c r="BL407" s="1" t="s">
        <v>43</v>
      </c>
      <c r="BM407" s="1" t="s">
        <v>44</v>
      </c>
      <c r="BN407" s="6"/>
      <c r="BO407" s="6"/>
      <c r="BP407" s="1" t="s">
        <v>45</v>
      </c>
      <c r="BQ407" s="1" t="s">
        <v>44</v>
      </c>
      <c r="BR407" s="6"/>
      <c r="BS407" s="6"/>
      <c r="BT407" s="1" t="s">
        <v>46</v>
      </c>
      <c r="BU407" s="1" t="s">
        <v>47</v>
      </c>
      <c r="BV407" s="6"/>
      <c r="BW407" s="6"/>
      <c r="BX407" s="1" t="s">
        <v>46</v>
      </c>
      <c r="BY407" s="1" t="s">
        <v>41</v>
      </c>
      <c r="BZ407" s="6"/>
      <c r="CA407" s="6"/>
      <c r="CB407" s="1" t="s">
        <v>46</v>
      </c>
      <c r="CC407" s="1" t="s">
        <v>48</v>
      </c>
      <c r="CD407" s="6"/>
      <c r="CE407" s="6"/>
      <c r="CF407" s="1" t="s">
        <v>46</v>
      </c>
      <c r="CG407" s="1" t="s">
        <v>48</v>
      </c>
      <c r="CH407" s="6"/>
      <c r="CI407" s="6"/>
      <c r="CJ407" s="1" t="s">
        <v>46</v>
      </c>
      <c r="CK407" s="1" t="s">
        <v>39</v>
      </c>
      <c r="CL407" s="6"/>
      <c r="CM407" s="6"/>
      <c r="CN407" s="1" t="s">
        <v>49</v>
      </c>
      <c r="CO407" s="1" t="s">
        <v>39</v>
      </c>
      <c r="CP407" s="6"/>
      <c r="CQ407" s="6"/>
      <c r="CR407" s="1" t="s">
        <v>50</v>
      </c>
      <c r="CS407" s="1" t="s">
        <v>51</v>
      </c>
      <c r="CT407" s="6"/>
      <c r="CU407" s="6"/>
      <c r="CV407" s="1" t="s">
        <v>50</v>
      </c>
      <c r="CW407" s="1" t="s">
        <v>39</v>
      </c>
      <c r="CX407" s="6"/>
      <c r="CY407" s="6"/>
      <c r="CZ407" s="1" t="s">
        <v>50</v>
      </c>
      <c r="DA407" s="1" t="s">
        <v>39</v>
      </c>
      <c r="DB407" s="6"/>
      <c r="DC407" s="6"/>
      <c r="DD407" s="1" t="s">
        <v>59</v>
      </c>
      <c r="DE407" s="1" t="s">
        <v>60</v>
      </c>
      <c r="DF407" s="6"/>
      <c r="DG407" s="6"/>
      <c r="DH407" s="1" t="s">
        <v>52</v>
      </c>
      <c r="DI407" s="1" t="s">
        <v>53</v>
      </c>
      <c r="DJ407" s="6"/>
      <c r="DK407" s="6"/>
      <c r="DL407" s="1" t="s">
        <v>31</v>
      </c>
      <c r="DM407" s="11"/>
    </row>
    <row r="408" spans="1:117" s="42" customFormat="1" ht="15.75" customHeight="1" x14ac:dyDescent="0.25">
      <c r="A408" s="35">
        <v>407</v>
      </c>
      <c r="B408" s="35">
        <v>3</v>
      </c>
      <c r="C408" s="36" t="s">
        <v>345</v>
      </c>
      <c r="D408" s="37" t="s">
        <v>373</v>
      </c>
      <c r="E408" s="35">
        <v>79.662999999999997</v>
      </c>
      <c r="F408" s="35">
        <v>6.07</v>
      </c>
      <c r="G408" s="35">
        <v>73.593000000000004</v>
      </c>
      <c r="H408" s="38">
        <v>61.905000000000001</v>
      </c>
      <c r="I408" s="39">
        <f t="shared" si="19"/>
        <v>135.49799999999999</v>
      </c>
      <c r="J408" s="39">
        <f t="shared" si="18"/>
        <v>0.98299999999999998</v>
      </c>
      <c r="K408" s="39">
        <f t="shared" si="20"/>
        <v>134.51499999999999</v>
      </c>
      <c r="L408" s="40" t="s">
        <v>28</v>
      </c>
      <c r="M408" s="40" t="s">
        <v>29</v>
      </c>
      <c r="N408" s="35"/>
      <c r="O408" s="35"/>
      <c r="P408" s="40" t="s">
        <v>30</v>
      </c>
      <c r="Q408" s="40" t="s">
        <v>34</v>
      </c>
      <c r="R408" s="35"/>
      <c r="S408" s="35"/>
      <c r="T408" s="40" t="s">
        <v>30</v>
      </c>
      <c r="U408" s="40" t="s">
        <v>32</v>
      </c>
      <c r="V408" s="35"/>
      <c r="W408" s="35"/>
      <c r="X408" s="35" t="s">
        <v>30</v>
      </c>
      <c r="Y408" s="35" t="s">
        <v>33</v>
      </c>
      <c r="Z408" s="35"/>
      <c r="AA408" s="35"/>
      <c r="AB408" s="40" t="s">
        <v>30</v>
      </c>
      <c r="AC408" s="40" t="s">
        <v>34</v>
      </c>
      <c r="AD408" s="35"/>
      <c r="AE408" s="35"/>
      <c r="AF408" s="40" t="s">
        <v>35</v>
      </c>
      <c r="AG408" s="40" t="s">
        <v>29</v>
      </c>
      <c r="AH408" s="35"/>
      <c r="AI408" s="35"/>
      <c r="AJ408" s="40" t="s">
        <v>36</v>
      </c>
      <c r="AK408" s="40" t="s">
        <v>37</v>
      </c>
      <c r="AL408" s="35"/>
      <c r="AM408" s="35"/>
      <c r="AN408" s="40" t="s">
        <v>38</v>
      </c>
      <c r="AO408" s="40" t="s">
        <v>39</v>
      </c>
      <c r="AP408" s="35">
        <v>2</v>
      </c>
      <c r="AQ408" s="35">
        <v>0.98299999999999998</v>
      </c>
      <c r="AR408" s="40" t="s">
        <v>40</v>
      </c>
      <c r="AS408" s="40" t="s">
        <v>41</v>
      </c>
      <c r="AT408" s="35"/>
      <c r="AU408" s="35"/>
      <c r="AV408" s="35"/>
      <c r="AW408" s="35"/>
      <c r="AX408" s="35"/>
      <c r="AY408" s="35"/>
      <c r="AZ408" s="40" t="s">
        <v>42</v>
      </c>
      <c r="BA408" s="40" t="s">
        <v>39</v>
      </c>
      <c r="BB408" s="35"/>
      <c r="BC408" s="35"/>
      <c r="BD408" s="40" t="s">
        <v>42</v>
      </c>
      <c r="BE408" s="40" t="s">
        <v>33</v>
      </c>
      <c r="BF408" s="35"/>
      <c r="BG408" s="35"/>
      <c r="BH408" s="40" t="s">
        <v>42</v>
      </c>
      <c r="BI408" s="40" t="s">
        <v>39</v>
      </c>
      <c r="BJ408" s="35"/>
      <c r="BK408" s="41"/>
      <c r="BL408" s="40" t="s">
        <v>43</v>
      </c>
      <c r="BM408" s="40" t="s">
        <v>44</v>
      </c>
      <c r="BN408" s="35"/>
      <c r="BO408" s="35"/>
      <c r="BP408" s="40" t="s">
        <v>45</v>
      </c>
      <c r="BQ408" s="40" t="s">
        <v>44</v>
      </c>
      <c r="BR408" s="35"/>
      <c r="BS408" s="35"/>
      <c r="BT408" s="40" t="s">
        <v>46</v>
      </c>
      <c r="BU408" s="40" t="s">
        <v>47</v>
      </c>
      <c r="BV408" s="35"/>
      <c r="BW408" s="35"/>
      <c r="BX408" s="40" t="s">
        <v>46</v>
      </c>
      <c r="BY408" s="40" t="s">
        <v>41</v>
      </c>
      <c r="BZ408" s="35"/>
      <c r="CA408" s="35"/>
      <c r="CB408" s="40" t="s">
        <v>46</v>
      </c>
      <c r="CC408" s="40" t="s">
        <v>48</v>
      </c>
      <c r="CD408" s="35"/>
      <c r="CE408" s="35"/>
      <c r="CF408" s="40" t="s">
        <v>46</v>
      </c>
      <c r="CG408" s="40" t="s">
        <v>48</v>
      </c>
      <c r="CH408" s="35"/>
      <c r="CI408" s="35"/>
      <c r="CJ408" s="40" t="s">
        <v>46</v>
      </c>
      <c r="CK408" s="40" t="s">
        <v>39</v>
      </c>
      <c r="CL408" s="35"/>
      <c r="CM408" s="35"/>
      <c r="CN408" s="40" t="s">
        <v>49</v>
      </c>
      <c r="CO408" s="40" t="s">
        <v>39</v>
      </c>
      <c r="CP408" s="35"/>
      <c r="CQ408" s="35"/>
      <c r="CR408" s="40" t="s">
        <v>50</v>
      </c>
      <c r="CS408" s="40" t="s">
        <v>51</v>
      </c>
      <c r="CT408" s="35"/>
      <c r="CU408" s="35"/>
      <c r="CV408" s="40" t="s">
        <v>50</v>
      </c>
      <c r="CW408" s="40" t="s">
        <v>39</v>
      </c>
      <c r="CX408" s="35"/>
      <c r="CY408" s="35"/>
      <c r="CZ408" s="40" t="s">
        <v>50</v>
      </c>
      <c r="DA408" s="40" t="s">
        <v>39</v>
      </c>
      <c r="DB408" s="35"/>
      <c r="DC408" s="35"/>
      <c r="DD408" s="40" t="s">
        <v>59</v>
      </c>
      <c r="DE408" s="40" t="s">
        <v>60</v>
      </c>
      <c r="DF408" s="35"/>
      <c r="DG408" s="35"/>
      <c r="DH408" s="40" t="s">
        <v>52</v>
      </c>
      <c r="DI408" s="40" t="s">
        <v>53</v>
      </c>
      <c r="DJ408" s="35"/>
      <c r="DK408" s="35"/>
      <c r="DL408" s="40" t="s">
        <v>31</v>
      </c>
      <c r="DM408" s="41"/>
    </row>
    <row r="409" spans="1:117" s="12" customFormat="1" ht="15.75" customHeight="1" x14ac:dyDescent="0.25">
      <c r="A409" s="6">
        <v>408</v>
      </c>
      <c r="B409" s="6">
        <v>3</v>
      </c>
      <c r="C409" s="9" t="s">
        <v>346</v>
      </c>
      <c r="D409" s="8" t="s">
        <v>373</v>
      </c>
      <c r="E409" s="6">
        <v>201.869</v>
      </c>
      <c r="F409" s="6">
        <v>7.3680000000000003</v>
      </c>
      <c r="G409" s="6">
        <v>167.16300000000001</v>
      </c>
      <c r="H409" s="10">
        <v>79.577640000000002</v>
      </c>
      <c r="I409" s="3">
        <f t="shared" si="19"/>
        <v>246.74064000000001</v>
      </c>
      <c r="J409" s="3">
        <f t="shared" si="18"/>
        <v>0</v>
      </c>
      <c r="K409" s="3">
        <f t="shared" si="20"/>
        <v>246.74064000000001</v>
      </c>
      <c r="L409" s="1" t="s">
        <v>28</v>
      </c>
      <c r="M409" s="1" t="s">
        <v>29</v>
      </c>
      <c r="N409" s="6"/>
      <c r="O409" s="6"/>
      <c r="P409" s="1" t="s">
        <v>30</v>
      </c>
      <c r="Q409" s="1" t="s">
        <v>34</v>
      </c>
      <c r="R409" s="6"/>
      <c r="S409" s="6"/>
      <c r="T409" s="1" t="s">
        <v>30</v>
      </c>
      <c r="U409" s="1" t="s">
        <v>32</v>
      </c>
      <c r="V409" s="6"/>
      <c r="W409" s="6"/>
      <c r="X409" s="6" t="s">
        <v>30</v>
      </c>
      <c r="Y409" s="6" t="s">
        <v>33</v>
      </c>
      <c r="Z409" s="6"/>
      <c r="AA409" s="6"/>
      <c r="AB409" s="1" t="s">
        <v>30</v>
      </c>
      <c r="AC409" s="1" t="s">
        <v>34</v>
      </c>
      <c r="AD409" s="6"/>
      <c r="AE409" s="6"/>
      <c r="AF409" s="1" t="s">
        <v>35</v>
      </c>
      <c r="AG409" s="1" t="s">
        <v>29</v>
      </c>
      <c r="AH409" s="6"/>
      <c r="AI409" s="6"/>
      <c r="AJ409" s="1" t="s">
        <v>36</v>
      </c>
      <c r="AK409" s="1" t="s">
        <v>37</v>
      </c>
      <c r="AL409" s="6"/>
      <c r="AM409" s="6"/>
      <c r="AN409" s="1" t="s">
        <v>38</v>
      </c>
      <c r="AO409" s="1" t="s">
        <v>39</v>
      </c>
      <c r="AP409" s="6"/>
      <c r="AQ409" s="6"/>
      <c r="AR409" s="1" t="s">
        <v>40</v>
      </c>
      <c r="AS409" s="1" t="s">
        <v>41</v>
      </c>
      <c r="AT409" s="6"/>
      <c r="AU409" s="6"/>
      <c r="AV409" s="6"/>
      <c r="AW409" s="6"/>
      <c r="AX409" s="6"/>
      <c r="AY409" s="6"/>
      <c r="AZ409" s="1" t="s">
        <v>42</v>
      </c>
      <c r="BA409" s="1" t="s">
        <v>39</v>
      </c>
      <c r="BB409" s="6"/>
      <c r="BC409" s="6"/>
      <c r="BD409" s="1" t="s">
        <v>42</v>
      </c>
      <c r="BE409" s="1" t="s">
        <v>33</v>
      </c>
      <c r="BF409" s="6"/>
      <c r="BG409" s="6"/>
      <c r="BH409" s="1" t="s">
        <v>42</v>
      </c>
      <c r="BI409" s="1" t="s">
        <v>39</v>
      </c>
      <c r="BJ409" s="6"/>
      <c r="BK409" s="11"/>
      <c r="BL409" s="1" t="s">
        <v>43</v>
      </c>
      <c r="BM409" s="1" t="s">
        <v>44</v>
      </c>
      <c r="BN409" s="6"/>
      <c r="BO409" s="6"/>
      <c r="BP409" s="1" t="s">
        <v>45</v>
      </c>
      <c r="BQ409" s="1" t="s">
        <v>44</v>
      </c>
      <c r="BR409" s="6"/>
      <c r="BS409" s="6"/>
      <c r="BT409" s="1" t="s">
        <v>46</v>
      </c>
      <c r="BU409" s="1" t="s">
        <v>47</v>
      </c>
      <c r="BV409" s="6"/>
      <c r="BW409" s="6"/>
      <c r="BX409" s="1" t="s">
        <v>46</v>
      </c>
      <c r="BY409" s="1" t="s">
        <v>41</v>
      </c>
      <c r="BZ409" s="6"/>
      <c r="CA409" s="6"/>
      <c r="CB409" s="1" t="s">
        <v>46</v>
      </c>
      <c r="CC409" s="1" t="s">
        <v>48</v>
      </c>
      <c r="CD409" s="6"/>
      <c r="CE409" s="6"/>
      <c r="CF409" s="1" t="s">
        <v>46</v>
      </c>
      <c r="CG409" s="1" t="s">
        <v>48</v>
      </c>
      <c r="CH409" s="6"/>
      <c r="CI409" s="6"/>
      <c r="CJ409" s="1" t="s">
        <v>46</v>
      </c>
      <c r="CK409" s="1" t="s">
        <v>39</v>
      </c>
      <c r="CL409" s="6"/>
      <c r="CM409" s="6"/>
      <c r="CN409" s="1" t="s">
        <v>49</v>
      </c>
      <c r="CO409" s="1" t="s">
        <v>39</v>
      </c>
      <c r="CP409" s="6"/>
      <c r="CQ409" s="6"/>
      <c r="CR409" s="1" t="s">
        <v>50</v>
      </c>
      <c r="CS409" s="1" t="s">
        <v>51</v>
      </c>
      <c r="CT409" s="6"/>
      <c r="CU409" s="6"/>
      <c r="CV409" s="1" t="s">
        <v>50</v>
      </c>
      <c r="CW409" s="1" t="s">
        <v>39</v>
      </c>
      <c r="CX409" s="6"/>
      <c r="CY409" s="6"/>
      <c r="CZ409" s="1" t="s">
        <v>50</v>
      </c>
      <c r="DA409" s="1" t="s">
        <v>39</v>
      </c>
      <c r="DB409" s="6"/>
      <c r="DC409" s="6"/>
      <c r="DD409" s="1" t="s">
        <v>59</v>
      </c>
      <c r="DE409" s="1" t="s">
        <v>60</v>
      </c>
      <c r="DF409" s="6"/>
      <c r="DG409" s="6"/>
      <c r="DH409" s="1" t="s">
        <v>52</v>
      </c>
      <c r="DI409" s="1" t="s">
        <v>53</v>
      </c>
      <c r="DJ409" s="6"/>
      <c r="DK409" s="6"/>
      <c r="DL409" s="1" t="s">
        <v>31</v>
      </c>
      <c r="DM409" s="11"/>
    </row>
    <row r="410" spans="1:117" s="12" customFormat="1" ht="15.75" customHeight="1" x14ac:dyDescent="0.25">
      <c r="A410" s="6">
        <v>409</v>
      </c>
      <c r="B410" s="6">
        <v>3</v>
      </c>
      <c r="C410" s="9" t="s">
        <v>347</v>
      </c>
      <c r="D410" s="8" t="s">
        <v>373</v>
      </c>
      <c r="E410" s="6">
        <v>260.459</v>
      </c>
      <c r="F410" s="6">
        <v>9.3309999999999995</v>
      </c>
      <c r="G410" s="6">
        <v>251.12799999999999</v>
      </c>
      <c r="H410" s="10">
        <v>86.843519999999998</v>
      </c>
      <c r="I410" s="3">
        <f t="shared" si="19"/>
        <v>337.97152</v>
      </c>
      <c r="J410" s="3">
        <f t="shared" si="18"/>
        <v>0</v>
      </c>
      <c r="K410" s="3">
        <f t="shared" si="20"/>
        <v>337.97152</v>
      </c>
      <c r="L410" s="1" t="s">
        <v>28</v>
      </c>
      <c r="M410" s="1" t="s">
        <v>29</v>
      </c>
      <c r="N410" s="6"/>
      <c r="O410" s="6"/>
      <c r="P410" s="1" t="s">
        <v>30</v>
      </c>
      <c r="Q410" s="1" t="s">
        <v>34</v>
      </c>
      <c r="R410" s="6"/>
      <c r="S410" s="6"/>
      <c r="T410" s="1" t="s">
        <v>30</v>
      </c>
      <c r="U410" s="1" t="s">
        <v>32</v>
      </c>
      <c r="V410" s="6"/>
      <c r="W410" s="6"/>
      <c r="X410" s="6" t="s">
        <v>30</v>
      </c>
      <c r="Y410" s="6" t="s">
        <v>33</v>
      </c>
      <c r="Z410" s="6"/>
      <c r="AA410" s="6"/>
      <c r="AB410" s="1" t="s">
        <v>30</v>
      </c>
      <c r="AC410" s="1" t="s">
        <v>34</v>
      </c>
      <c r="AD410" s="6"/>
      <c r="AE410" s="6"/>
      <c r="AF410" s="1" t="s">
        <v>35</v>
      </c>
      <c r="AG410" s="1" t="s">
        <v>29</v>
      </c>
      <c r="AH410" s="6"/>
      <c r="AI410" s="6"/>
      <c r="AJ410" s="1" t="s">
        <v>36</v>
      </c>
      <c r="AK410" s="1" t="s">
        <v>37</v>
      </c>
      <c r="AL410" s="6"/>
      <c r="AM410" s="6"/>
      <c r="AN410" s="1" t="s">
        <v>38</v>
      </c>
      <c r="AO410" s="1" t="s">
        <v>39</v>
      </c>
      <c r="AP410" s="6"/>
      <c r="AQ410" s="6"/>
      <c r="AR410" s="1" t="s">
        <v>40</v>
      </c>
      <c r="AS410" s="1" t="s">
        <v>41</v>
      </c>
      <c r="AT410" s="6"/>
      <c r="AU410" s="6"/>
      <c r="AV410" s="6"/>
      <c r="AW410" s="6"/>
      <c r="AX410" s="6"/>
      <c r="AY410" s="6"/>
      <c r="AZ410" s="1" t="s">
        <v>42</v>
      </c>
      <c r="BA410" s="1" t="s">
        <v>39</v>
      </c>
      <c r="BB410" s="6"/>
      <c r="BC410" s="6"/>
      <c r="BD410" s="1" t="s">
        <v>42</v>
      </c>
      <c r="BE410" s="1" t="s">
        <v>33</v>
      </c>
      <c r="BF410" s="6"/>
      <c r="BG410" s="6"/>
      <c r="BH410" s="1" t="s">
        <v>42</v>
      </c>
      <c r="BI410" s="1" t="s">
        <v>39</v>
      </c>
      <c r="BJ410" s="6"/>
      <c r="BK410" s="11"/>
      <c r="BL410" s="1" t="s">
        <v>43</v>
      </c>
      <c r="BM410" s="1" t="s">
        <v>44</v>
      </c>
      <c r="BN410" s="6"/>
      <c r="BO410" s="6"/>
      <c r="BP410" s="1" t="s">
        <v>45</v>
      </c>
      <c r="BQ410" s="1" t="s">
        <v>44</v>
      </c>
      <c r="BR410" s="6"/>
      <c r="BS410" s="6"/>
      <c r="BT410" s="1" t="s">
        <v>46</v>
      </c>
      <c r="BU410" s="1" t="s">
        <v>47</v>
      </c>
      <c r="BV410" s="6"/>
      <c r="BW410" s="6"/>
      <c r="BX410" s="1" t="s">
        <v>46</v>
      </c>
      <c r="BY410" s="1" t="s">
        <v>41</v>
      </c>
      <c r="BZ410" s="6"/>
      <c r="CA410" s="6"/>
      <c r="CB410" s="1" t="s">
        <v>46</v>
      </c>
      <c r="CC410" s="1" t="s">
        <v>48</v>
      </c>
      <c r="CD410" s="6"/>
      <c r="CE410" s="6"/>
      <c r="CF410" s="1" t="s">
        <v>46</v>
      </c>
      <c r="CG410" s="1" t="s">
        <v>48</v>
      </c>
      <c r="CH410" s="6"/>
      <c r="CI410" s="6"/>
      <c r="CJ410" s="1" t="s">
        <v>46</v>
      </c>
      <c r="CK410" s="1" t="s">
        <v>39</v>
      </c>
      <c r="CL410" s="6"/>
      <c r="CM410" s="6"/>
      <c r="CN410" s="1" t="s">
        <v>49</v>
      </c>
      <c r="CO410" s="1" t="s">
        <v>39</v>
      </c>
      <c r="CP410" s="6"/>
      <c r="CQ410" s="6"/>
      <c r="CR410" s="1" t="s">
        <v>50</v>
      </c>
      <c r="CS410" s="1" t="s">
        <v>51</v>
      </c>
      <c r="CT410" s="6"/>
      <c r="CU410" s="6"/>
      <c r="CV410" s="1" t="s">
        <v>50</v>
      </c>
      <c r="CW410" s="1" t="s">
        <v>39</v>
      </c>
      <c r="CX410" s="6"/>
      <c r="CY410" s="6"/>
      <c r="CZ410" s="1" t="s">
        <v>50</v>
      </c>
      <c r="DA410" s="1" t="s">
        <v>39</v>
      </c>
      <c r="DB410" s="6"/>
      <c r="DC410" s="6"/>
      <c r="DD410" s="1" t="s">
        <v>59</v>
      </c>
      <c r="DE410" s="1" t="s">
        <v>60</v>
      </c>
      <c r="DF410" s="6"/>
      <c r="DG410" s="6"/>
      <c r="DH410" s="1" t="s">
        <v>52</v>
      </c>
      <c r="DI410" s="1" t="s">
        <v>53</v>
      </c>
      <c r="DJ410" s="6"/>
      <c r="DK410" s="6"/>
      <c r="DL410" s="1" t="s">
        <v>31</v>
      </c>
      <c r="DM410" s="11"/>
    </row>
    <row r="411" spans="1:117" s="12" customFormat="1" ht="15.75" customHeight="1" x14ac:dyDescent="0.25">
      <c r="A411" s="6">
        <v>410</v>
      </c>
      <c r="B411" s="6">
        <v>3</v>
      </c>
      <c r="C411" s="9" t="s">
        <v>348</v>
      </c>
      <c r="D411" s="8" t="s">
        <v>373</v>
      </c>
      <c r="E411" s="6">
        <v>30.364999999999998</v>
      </c>
      <c r="F411" s="6">
        <v>73.870999999999995</v>
      </c>
      <c r="G411" s="6">
        <v>-45.509</v>
      </c>
      <c r="H411" s="10">
        <v>71.542919999999995</v>
      </c>
      <c r="I411" s="3">
        <f t="shared" si="19"/>
        <v>26.033919999999995</v>
      </c>
      <c r="J411" s="3">
        <f t="shared" si="18"/>
        <v>0</v>
      </c>
      <c r="K411" s="3">
        <f t="shared" si="20"/>
        <v>26.033919999999995</v>
      </c>
      <c r="L411" s="1" t="s">
        <v>28</v>
      </c>
      <c r="M411" s="1" t="s">
        <v>29</v>
      </c>
      <c r="N411" s="6"/>
      <c r="O411" s="6"/>
      <c r="P411" s="1" t="s">
        <v>30</v>
      </c>
      <c r="Q411" s="1" t="s">
        <v>34</v>
      </c>
      <c r="R411" s="6"/>
      <c r="S411" s="6"/>
      <c r="T411" s="1" t="s">
        <v>30</v>
      </c>
      <c r="U411" s="1" t="s">
        <v>32</v>
      </c>
      <c r="V411" s="6"/>
      <c r="W411" s="6"/>
      <c r="X411" s="6" t="s">
        <v>30</v>
      </c>
      <c r="Y411" s="6" t="s">
        <v>33</v>
      </c>
      <c r="Z411" s="6"/>
      <c r="AA411" s="6"/>
      <c r="AB411" s="1" t="s">
        <v>30</v>
      </c>
      <c r="AC411" s="1" t="s">
        <v>34</v>
      </c>
      <c r="AD411" s="6"/>
      <c r="AE411" s="6"/>
      <c r="AF411" s="1" t="s">
        <v>35</v>
      </c>
      <c r="AG411" s="1" t="s">
        <v>29</v>
      </c>
      <c r="AH411" s="6"/>
      <c r="AI411" s="6"/>
      <c r="AJ411" s="1" t="s">
        <v>36</v>
      </c>
      <c r="AK411" s="1" t="s">
        <v>37</v>
      </c>
      <c r="AL411" s="6"/>
      <c r="AM411" s="6"/>
      <c r="AN411" s="1" t="s">
        <v>38</v>
      </c>
      <c r="AO411" s="1" t="s">
        <v>39</v>
      </c>
      <c r="AP411" s="6"/>
      <c r="AQ411" s="6"/>
      <c r="AR411" s="1" t="s">
        <v>40</v>
      </c>
      <c r="AS411" s="1" t="s">
        <v>41</v>
      </c>
      <c r="AT411" s="6"/>
      <c r="AU411" s="6"/>
      <c r="AV411" s="6"/>
      <c r="AW411" s="6"/>
      <c r="AX411" s="6"/>
      <c r="AY411" s="6"/>
      <c r="AZ411" s="1" t="s">
        <v>42</v>
      </c>
      <c r="BA411" s="1" t="s">
        <v>39</v>
      </c>
      <c r="BB411" s="6"/>
      <c r="BC411" s="6"/>
      <c r="BD411" s="1" t="s">
        <v>42</v>
      </c>
      <c r="BE411" s="1" t="s">
        <v>33</v>
      </c>
      <c r="BF411" s="6"/>
      <c r="BG411" s="6"/>
      <c r="BH411" s="1" t="s">
        <v>42</v>
      </c>
      <c r="BI411" s="1" t="s">
        <v>39</v>
      </c>
      <c r="BJ411" s="6"/>
      <c r="BK411" s="11"/>
      <c r="BL411" s="1" t="s">
        <v>43</v>
      </c>
      <c r="BM411" s="1" t="s">
        <v>44</v>
      </c>
      <c r="BN411" s="6"/>
      <c r="BO411" s="6"/>
      <c r="BP411" s="1" t="s">
        <v>45</v>
      </c>
      <c r="BQ411" s="1" t="s">
        <v>44</v>
      </c>
      <c r="BR411" s="6"/>
      <c r="BS411" s="6"/>
      <c r="BT411" s="1" t="s">
        <v>46</v>
      </c>
      <c r="BU411" s="1" t="s">
        <v>47</v>
      </c>
      <c r="BV411" s="6"/>
      <c r="BW411" s="6"/>
      <c r="BX411" s="1" t="s">
        <v>46</v>
      </c>
      <c r="BY411" s="1" t="s">
        <v>41</v>
      </c>
      <c r="BZ411" s="6"/>
      <c r="CA411" s="6"/>
      <c r="CB411" s="1" t="s">
        <v>46</v>
      </c>
      <c r="CC411" s="1" t="s">
        <v>48</v>
      </c>
      <c r="CD411" s="6"/>
      <c r="CE411" s="6"/>
      <c r="CF411" s="1" t="s">
        <v>46</v>
      </c>
      <c r="CG411" s="1" t="s">
        <v>48</v>
      </c>
      <c r="CH411" s="6"/>
      <c r="CI411" s="6"/>
      <c r="CJ411" s="1" t="s">
        <v>46</v>
      </c>
      <c r="CK411" s="1" t="s">
        <v>39</v>
      </c>
      <c r="CL411" s="6"/>
      <c r="CM411" s="6"/>
      <c r="CN411" s="1" t="s">
        <v>49</v>
      </c>
      <c r="CO411" s="1" t="s">
        <v>39</v>
      </c>
      <c r="CP411" s="6"/>
      <c r="CQ411" s="6"/>
      <c r="CR411" s="1" t="s">
        <v>50</v>
      </c>
      <c r="CS411" s="1" t="s">
        <v>51</v>
      </c>
      <c r="CT411" s="6"/>
      <c r="CU411" s="6"/>
      <c r="CV411" s="1" t="s">
        <v>50</v>
      </c>
      <c r="CW411" s="1" t="s">
        <v>39</v>
      </c>
      <c r="CX411" s="6"/>
      <c r="CY411" s="6"/>
      <c r="CZ411" s="1" t="s">
        <v>50</v>
      </c>
      <c r="DA411" s="1" t="s">
        <v>39</v>
      </c>
      <c r="DB411" s="6"/>
      <c r="DC411" s="6"/>
      <c r="DD411" s="1" t="s">
        <v>59</v>
      </c>
      <c r="DE411" s="1" t="s">
        <v>60</v>
      </c>
      <c r="DF411" s="6"/>
      <c r="DG411" s="6"/>
      <c r="DH411" s="1" t="s">
        <v>52</v>
      </c>
      <c r="DI411" s="1" t="s">
        <v>53</v>
      </c>
      <c r="DJ411" s="6"/>
      <c r="DK411" s="6"/>
      <c r="DL411" s="1" t="s">
        <v>31</v>
      </c>
      <c r="DM411" s="11"/>
    </row>
    <row r="412" spans="1:117" s="42" customFormat="1" ht="15.75" customHeight="1" x14ac:dyDescent="0.25">
      <c r="A412" s="35">
        <v>411</v>
      </c>
      <c r="B412" s="35">
        <v>3</v>
      </c>
      <c r="C412" s="36" t="s">
        <v>349</v>
      </c>
      <c r="D412" s="37" t="s">
        <v>373</v>
      </c>
      <c r="E412" s="35">
        <v>257.27999999999997</v>
      </c>
      <c r="F412" s="35">
        <v>18.236000000000001</v>
      </c>
      <c r="G412" s="35">
        <v>238.422</v>
      </c>
      <c r="H412" s="38">
        <v>105.96372</v>
      </c>
      <c r="I412" s="39">
        <f t="shared" si="19"/>
        <v>344.38571999999999</v>
      </c>
      <c r="J412" s="39">
        <f t="shared" si="18"/>
        <v>0.16800000000000001</v>
      </c>
      <c r="K412" s="39">
        <f t="shared" si="20"/>
        <v>344.21771999999999</v>
      </c>
      <c r="L412" s="40" t="s">
        <v>28</v>
      </c>
      <c r="M412" s="40" t="s">
        <v>29</v>
      </c>
      <c r="N412" s="35"/>
      <c r="O412" s="35"/>
      <c r="P412" s="40" t="s">
        <v>30</v>
      </c>
      <c r="Q412" s="40" t="s">
        <v>34</v>
      </c>
      <c r="R412" s="35"/>
      <c r="S412" s="35"/>
      <c r="T412" s="40" t="s">
        <v>30</v>
      </c>
      <c r="U412" s="40" t="s">
        <v>32</v>
      </c>
      <c r="V412" s="35"/>
      <c r="W412" s="35"/>
      <c r="X412" s="35" t="s">
        <v>30</v>
      </c>
      <c r="Y412" s="35" t="s">
        <v>33</v>
      </c>
      <c r="Z412" s="35"/>
      <c r="AA412" s="35"/>
      <c r="AB412" s="40" t="s">
        <v>30</v>
      </c>
      <c r="AC412" s="40" t="s">
        <v>34</v>
      </c>
      <c r="AD412" s="35"/>
      <c r="AE412" s="35"/>
      <c r="AF412" s="40" t="s">
        <v>35</v>
      </c>
      <c r="AG412" s="40" t="s">
        <v>29</v>
      </c>
      <c r="AH412" s="35"/>
      <c r="AI412" s="35"/>
      <c r="AJ412" s="40" t="s">
        <v>36</v>
      </c>
      <c r="AK412" s="40" t="s">
        <v>37</v>
      </c>
      <c r="AL412" s="35"/>
      <c r="AM412" s="35"/>
      <c r="AN412" s="40" t="s">
        <v>38</v>
      </c>
      <c r="AO412" s="40" t="s">
        <v>39</v>
      </c>
      <c r="AP412" s="35"/>
      <c r="AQ412" s="35"/>
      <c r="AR412" s="40" t="s">
        <v>40</v>
      </c>
      <c r="AS412" s="40" t="s">
        <v>41</v>
      </c>
      <c r="AT412" s="35"/>
      <c r="AU412" s="35"/>
      <c r="AV412" s="35"/>
      <c r="AW412" s="35"/>
      <c r="AX412" s="35"/>
      <c r="AY412" s="35"/>
      <c r="AZ412" s="40" t="s">
        <v>42</v>
      </c>
      <c r="BA412" s="40" t="s">
        <v>39</v>
      </c>
      <c r="BB412" s="35"/>
      <c r="BC412" s="35"/>
      <c r="BD412" s="40" t="s">
        <v>42</v>
      </c>
      <c r="BE412" s="40" t="s">
        <v>33</v>
      </c>
      <c r="BF412" s="35"/>
      <c r="BG412" s="35"/>
      <c r="BH412" s="40" t="s">
        <v>42</v>
      </c>
      <c r="BI412" s="40" t="s">
        <v>39</v>
      </c>
      <c r="BJ412" s="35"/>
      <c r="BK412" s="41"/>
      <c r="BL412" s="40" t="s">
        <v>43</v>
      </c>
      <c r="BM412" s="40" t="s">
        <v>44</v>
      </c>
      <c r="BN412" s="35"/>
      <c r="BO412" s="35"/>
      <c r="BP412" s="40" t="s">
        <v>45</v>
      </c>
      <c r="BQ412" s="40" t="s">
        <v>44</v>
      </c>
      <c r="BR412" s="35"/>
      <c r="BS412" s="35"/>
      <c r="BT412" s="40" t="s">
        <v>46</v>
      </c>
      <c r="BU412" s="40" t="s">
        <v>47</v>
      </c>
      <c r="BV412" s="35"/>
      <c r="BW412" s="35"/>
      <c r="BX412" s="40" t="s">
        <v>46</v>
      </c>
      <c r="BY412" s="40" t="s">
        <v>41</v>
      </c>
      <c r="BZ412" s="35"/>
      <c r="CA412" s="35"/>
      <c r="CB412" s="40" t="s">
        <v>46</v>
      </c>
      <c r="CC412" s="40" t="s">
        <v>48</v>
      </c>
      <c r="CD412" s="35"/>
      <c r="CE412" s="35"/>
      <c r="CF412" s="40" t="s">
        <v>46</v>
      </c>
      <c r="CG412" s="40" t="s">
        <v>48</v>
      </c>
      <c r="CH412" s="35"/>
      <c r="CI412" s="35"/>
      <c r="CJ412" s="40" t="s">
        <v>46</v>
      </c>
      <c r="CK412" s="40" t="s">
        <v>39</v>
      </c>
      <c r="CL412" s="35"/>
      <c r="CM412" s="35"/>
      <c r="CN412" s="40" t="s">
        <v>49</v>
      </c>
      <c r="CO412" s="40" t="s">
        <v>39</v>
      </c>
      <c r="CP412" s="35"/>
      <c r="CQ412" s="35"/>
      <c r="CR412" s="40" t="s">
        <v>50</v>
      </c>
      <c r="CS412" s="40" t="s">
        <v>51</v>
      </c>
      <c r="CT412" s="35"/>
      <c r="CU412" s="35"/>
      <c r="CV412" s="40" t="s">
        <v>50</v>
      </c>
      <c r="CW412" s="40" t="s">
        <v>39</v>
      </c>
      <c r="CX412" s="35">
        <v>1</v>
      </c>
      <c r="CY412" s="35">
        <v>0.16800000000000001</v>
      </c>
      <c r="CZ412" s="40" t="s">
        <v>50</v>
      </c>
      <c r="DA412" s="40" t="s">
        <v>39</v>
      </c>
      <c r="DB412" s="35"/>
      <c r="DC412" s="35"/>
      <c r="DD412" s="40" t="s">
        <v>59</v>
      </c>
      <c r="DE412" s="40" t="s">
        <v>60</v>
      </c>
      <c r="DF412" s="35"/>
      <c r="DG412" s="35"/>
      <c r="DH412" s="40" t="s">
        <v>52</v>
      </c>
      <c r="DI412" s="40" t="s">
        <v>53</v>
      </c>
      <c r="DJ412" s="35"/>
      <c r="DK412" s="35"/>
      <c r="DL412" s="40" t="s">
        <v>31</v>
      </c>
      <c r="DM412" s="41"/>
    </row>
    <row r="413" spans="1:117" s="12" customFormat="1" ht="15.75" customHeight="1" x14ac:dyDescent="0.25">
      <c r="A413" s="6">
        <v>412</v>
      </c>
      <c r="B413" s="6">
        <v>3</v>
      </c>
      <c r="C413" s="9" t="s">
        <v>350</v>
      </c>
      <c r="D413" s="8" t="s">
        <v>373</v>
      </c>
      <c r="E413" s="6">
        <v>284.06299999999999</v>
      </c>
      <c r="F413" s="6">
        <v>5.32</v>
      </c>
      <c r="G413" s="6">
        <v>60.786999999999999</v>
      </c>
      <c r="H413" s="10">
        <v>83.977919999999997</v>
      </c>
      <c r="I413" s="3">
        <f t="shared" si="19"/>
        <v>144.76491999999999</v>
      </c>
      <c r="J413" s="3">
        <f t="shared" si="18"/>
        <v>0</v>
      </c>
      <c r="K413" s="3">
        <f t="shared" si="20"/>
        <v>144.76491999999999</v>
      </c>
      <c r="L413" s="1" t="s">
        <v>28</v>
      </c>
      <c r="M413" s="1" t="s">
        <v>29</v>
      </c>
      <c r="N413" s="6"/>
      <c r="O413" s="6"/>
      <c r="P413" s="1" t="s">
        <v>30</v>
      </c>
      <c r="Q413" s="1" t="s">
        <v>34</v>
      </c>
      <c r="R413" s="6"/>
      <c r="S413" s="6"/>
      <c r="T413" s="1" t="s">
        <v>30</v>
      </c>
      <c r="U413" s="1" t="s">
        <v>32</v>
      </c>
      <c r="V413" s="6"/>
      <c r="W413" s="6"/>
      <c r="X413" s="6" t="s">
        <v>30</v>
      </c>
      <c r="Y413" s="6" t="s">
        <v>33</v>
      </c>
      <c r="Z413" s="6"/>
      <c r="AA413" s="6"/>
      <c r="AB413" s="1" t="s">
        <v>30</v>
      </c>
      <c r="AC413" s="1" t="s">
        <v>34</v>
      </c>
      <c r="AD413" s="6"/>
      <c r="AE413" s="6"/>
      <c r="AF413" s="1" t="s">
        <v>35</v>
      </c>
      <c r="AG413" s="1" t="s">
        <v>29</v>
      </c>
      <c r="AH413" s="6"/>
      <c r="AI413" s="6"/>
      <c r="AJ413" s="1" t="s">
        <v>36</v>
      </c>
      <c r="AK413" s="1" t="s">
        <v>37</v>
      </c>
      <c r="AL413" s="6"/>
      <c r="AM413" s="6"/>
      <c r="AN413" s="1" t="s">
        <v>38</v>
      </c>
      <c r="AO413" s="1" t="s">
        <v>39</v>
      </c>
      <c r="AP413" s="6"/>
      <c r="AQ413" s="6"/>
      <c r="AR413" s="1" t="s">
        <v>40</v>
      </c>
      <c r="AS413" s="1" t="s">
        <v>41</v>
      </c>
      <c r="AT413" s="6"/>
      <c r="AU413" s="6"/>
      <c r="AV413" s="6"/>
      <c r="AW413" s="6"/>
      <c r="AX413" s="6"/>
      <c r="AY413" s="6"/>
      <c r="AZ413" s="1" t="s">
        <v>42</v>
      </c>
      <c r="BA413" s="1" t="s">
        <v>39</v>
      </c>
      <c r="BB413" s="6"/>
      <c r="BC413" s="6"/>
      <c r="BD413" s="1" t="s">
        <v>42</v>
      </c>
      <c r="BE413" s="1" t="s">
        <v>33</v>
      </c>
      <c r="BF413" s="6"/>
      <c r="BG413" s="6"/>
      <c r="BH413" s="1" t="s">
        <v>42</v>
      </c>
      <c r="BI413" s="1" t="s">
        <v>39</v>
      </c>
      <c r="BJ413" s="6"/>
      <c r="BK413" s="11"/>
      <c r="BL413" s="1" t="s">
        <v>43</v>
      </c>
      <c r="BM413" s="1" t="s">
        <v>44</v>
      </c>
      <c r="BN413" s="6"/>
      <c r="BO413" s="6"/>
      <c r="BP413" s="1" t="s">
        <v>45</v>
      </c>
      <c r="BQ413" s="1" t="s">
        <v>44</v>
      </c>
      <c r="BR413" s="6"/>
      <c r="BS413" s="6"/>
      <c r="BT413" s="1" t="s">
        <v>46</v>
      </c>
      <c r="BU413" s="1" t="s">
        <v>47</v>
      </c>
      <c r="BV413" s="6"/>
      <c r="BW413" s="6"/>
      <c r="BX413" s="1" t="s">
        <v>46</v>
      </c>
      <c r="BY413" s="1" t="s">
        <v>41</v>
      </c>
      <c r="BZ413" s="6"/>
      <c r="CA413" s="6"/>
      <c r="CB413" s="1" t="s">
        <v>46</v>
      </c>
      <c r="CC413" s="1" t="s">
        <v>48</v>
      </c>
      <c r="CD413" s="6"/>
      <c r="CE413" s="6"/>
      <c r="CF413" s="1" t="s">
        <v>46</v>
      </c>
      <c r="CG413" s="1" t="s">
        <v>48</v>
      </c>
      <c r="CH413" s="6"/>
      <c r="CI413" s="6"/>
      <c r="CJ413" s="1" t="s">
        <v>46</v>
      </c>
      <c r="CK413" s="1" t="s">
        <v>39</v>
      </c>
      <c r="CL413" s="6"/>
      <c r="CM413" s="6"/>
      <c r="CN413" s="1" t="s">
        <v>49</v>
      </c>
      <c r="CO413" s="1" t="s">
        <v>39</v>
      </c>
      <c r="CP413" s="6"/>
      <c r="CQ413" s="6"/>
      <c r="CR413" s="1" t="s">
        <v>50</v>
      </c>
      <c r="CS413" s="1" t="s">
        <v>51</v>
      </c>
      <c r="CT413" s="6"/>
      <c r="CU413" s="6"/>
      <c r="CV413" s="1" t="s">
        <v>50</v>
      </c>
      <c r="CW413" s="1" t="s">
        <v>39</v>
      </c>
      <c r="CX413" s="6"/>
      <c r="CY413" s="6"/>
      <c r="CZ413" s="1" t="s">
        <v>50</v>
      </c>
      <c r="DA413" s="1" t="s">
        <v>39</v>
      </c>
      <c r="DB413" s="6"/>
      <c r="DC413" s="6"/>
      <c r="DD413" s="1" t="s">
        <v>59</v>
      </c>
      <c r="DE413" s="1" t="s">
        <v>60</v>
      </c>
      <c r="DF413" s="6"/>
      <c r="DG413" s="6"/>
      <c r="DH413" s="1" t="s">
        <v>52</v>
      </c>
      <c r="DI413" s="1" t="s">
        <v>53</v>
      </c>
      <c r="DJ413" s="6"/>
      <c r="DK413" s="6"/>
      <c r="DL413" s="1" t="s">
        <v>31</v>
      </c>
      <c r="DM413" s="11"/>
    </row>
    <row r="414" spans="1:117" s="12" customFormat="1" ht="15.75" customHeight="1" x14ac:dyDescent="0.25">
      <c r="A414" s="6">
        <v>413</v>
      </c>
      <c r="B414" s="6">
        <v>3</v>
      </c>
      <c r="C414" s="9" t="s">
        <v>351</v>
      </c>
      <c r="D414" s="8" t="s">
        <v>373</v>
      </c>
      <c r="E414" s="6">
        <v>105.53400000000001</v>
      </c>
      <c r="F414" s="6">
        <v>6.8170000000000002</v>
      </c>
      <c r="G414" s="6">
        <v>98.716999999999999</v>
      </c>
      <c r="H414" s="10">
        <v>41.92812</v>
      </c>
      <c r="I414" s="3">
        <f t="shared" si="19"/>
        <v>140.64511999999999</v>
      </c>
      <c r="J414" s="3">
        <f t="shared" si="18"/>
        <v>0</v>
      </c>
      <c r="K414" s="3">
        <f t="shared" si="20"/>
        <v>140.64511999999999</v>
      </c>
      <c r="L414" s="1" t="s">
        <v>28</v>
      </c>
      <c r="M414" s="1" t="s">
        <v>29</v>
      </c>
      <c r="N414" s="6"/>
      <c r="O414" s="6"/>
      <c r="P414" s="1" t="s">
        <v>30</v>
      </c>
      <c r="Q414" s="1" t="s">
        <v>34</v>
      </c>
      <c r="R414" s="6"/>
      <c r="S414" s="6"/>
      <c r="T414" s="1" t="s">
        <v>30</v>
      </c>
      <c r="U414" s="1" t="s">
        <v>32</v>
      </c>
      <c r="V414" s="6"/>
      <c r="W414" s="6"/>
      <c r="X414" s="6" t="s">
        <v>30</v>
      </c>
      <c r="Y414" s="6" t="s">
        <v>33</v>
      </c>
      <c r="Z414" s="6"/>
      <c r="AA414" s="6"/>
      <c r="AB414" s="1" t="s">
        <v>30</v>
      </c>
      <c r="AC414" s="1" t="s">
        <v>34</v>
      </c>
      <c r="AD414" s="6"/>
      <c r="AE414" s="6"/>
      <c r="AF414" s="1" t="s">
        <v>35</v>
      </c>
      <c r="AG414" s="1" t="s">
        <v>29</v>
      </c>
      <c r="AH414" s="6"/>
      <c r="AI414" s="6"/>
      <c r="AJ414" s="1" t="s">
        <v>36</v>
      </c>
      <c r="AK414" s="1" t="s">
        <v>37</v>
      </c>
      <c r="AL414" s="6"/>
      <c r="AM414" s="6"/>
      <c r="AN414" s="1" t="s">
        <v>38</v>
      </c>
      <c r="AO414" s="1" t="s">
        <v>39</v>
      </c>
      <c r="AP414" s="6"/>
      <c r="AQ414" s="6"/>
      <c r="AR414" s="1" t="s">
        <v>40</v>
      </c>
      <c r="AS414" s="1" t="s">
        <v>41</v>
      </c>
      <c r="AT414" s="6"/>
      <c r="AU414" s="6"/>
      <c r="AV414" s="6"/>
      <c r="AW414" s="6"/>
      <c r="AX414" s="6"/>
      <c r="AY414" s="6"/>
      <c r="AZ414" s="1" t="s">
        <v>42</v>
      </c>
      <c r="BA414" s="1" t="s">
        <v>39</v>
      </c>
      <c r="BB414" s="6"/>
      <c r="BC414" s="6"/>
      <c r="BD414" s="1" t="s">
        <v>42</v>
      </c>
      <c r="BE414" s="1" t="s">
        <v>33</v>
      </c>
      <c r="BF414" s="6"/>
      <c r="BG414" s="6"/>
      <c r="BH414" s="1" t="s">
        <v>42</v>
      </c>
      <c r="BI414" s="1" t="s">
        <v>39</v>
      </c>
      <c r="BJ414" s="6"/>
      <c r="BK414" s="11"/>
      <c r="BL414" s="1" t="s">
        <v>43</v>
      </c>
      <c r="BM414" s="1" t="s">
        <v>44</v>
      </c>
      <c r="BN414" s="6"/>
      <c r="BO414" s="6"/>
      <c r="BP414" s="1" t="s">
        <v>45</v>
      </c>
      <c r="BQ414" s="1" t="s">
        <v>44</v>
      </c>
      <c r="BR414" s="6"/>
      <c r="BS414" s="6"/>
      <c r="BT414" s="1" t="s">
        <v>46</v>
      </c>
      <c r="BU414" s="1" t="s">
        <v>47</v>
      </c>
      <c r="BV414" s="6"/>
      <c r="BW414" s="6"/>
      <c r="BX414" s="1" t="s">
        <v>46</v>
      </c>
      <c r="BY414" s="1" t="s">
        <v>41</v>
      </c>
      <c r="BZ414" s="6"/>
      <c r="CA414" s="6"/>
      <c r="CB414" s="1" t="s">
        <v>46</v>
      </c>
      <c r="CC414" s="1" t="s">
        <v>48</v>
      </c>
      <c r="CD414" s="6"/>
      <c r="CE414" s="6"/>
      <c r="CF414" s="1" t="s">
        <v>46</v>
      </c>
      <c r="CG414" s="1" t="s">
        <v>48</v>
      </c>
      <c r="CH414" s="6"/>
      <c r="CI414" s="6"/>
      <c r="CJ414" s="1" t="s">
        <v>46</v>
      </c>
      <c r="CK414" s="1" t="s">
        <v>39</v>
      </c>
      <c r="CL414" s="6"/>
      <c r="CM414" s="6"/>
      <c r="CN414" s="1" t="s">
        <v>49</v>
      </c>
      <c r="CO414" s="1" t="s">
        <v>39</v>
      </c>
      <c r="CP414" s="6"/>
      <c r="CQ414" s="6"/>
      <c r="CR414" s="1" t="s">
        <v>50</v>
      </c>
      <c r="CS414" s="1" t="s">
        <v>51</v>
      </c>
      <c r="CT414" s="6"/>
      <c r="CU414" s="6"/>
      <c r="CV414" s="1" t="s">
        <v>50</v>
      </c>
      <c r="CW414" s="1" t="s">
        <v>39</v>
      </c>
      <c r="CX414" s="6"/>
      <c r="CY414" s="6"/>
      <c r="CZ414" s="1" t="s">
        <v>50</v>
      </c>
      <c r="DA414" s="1" t="s">
        <v>39</v>
      </c>
      <c r="DB414" s="6"/>
      <c r="DC414" s="6"/>
      <c r="DD414" s="1" t="s">
        <v>59</v>
      </c>
      <c r="DE414" s="1" t="s">
        <v>60</v>
      </c>
      <c r="DF414" s="6"/>
      <c r="DG414" s="6"/>
      <c r="DH414" s="1" t="s">
        <v>52</v>
      </c>
      <c r="DI414" s="1" t="s">
        <v>53</v>
      </c>
      <c r="DJ414" s="6"/>
      <c r="DK414" s="6"/>
      <c r="DL414" s="1" t="s">
        <v>31</v>
      </c>
      <c r="DM414" s="11"/>
    </row>
    <row r="415" spans="1:117" s="12" customFormat="1" ht="15.75" customHeight="1" x14ac:dyDescent="0.25">
      <c r="A415" s="6">
        <v>414</v>
      </c>
      <c r="B415" s="6">
        <v>3</v>
      </c>
      <c r="C415" s="9" t="s">
        <v>352</v>
      </c>
      <c r="D415" s="8" t="s">
        <v>373</v>
      </c>
      <c r="E415" s="6">
        <v>202.858</v>
      </c>
      <c r="F415" s="6">
        <v>31.373000000000001</v>
      </c>
      <c r="G415" s="6">
        <v>170.34100000000001</v>
      </c>
      <c r="H415" s="10">
        <v>178.15716</v>
      </c>
      <c r="I415" s="3">
        <f t="shared" si="19"/>
        <v>348.49815999999998</v>
      </c>
      <c r="J415" s="3">
        <f t="shared" si="18"/>
        <v>0</v>
      </c>
      <c r="K415" s="3">
        <f t="shared" si="20"/>
        <v>348.49815999999998</v>
      </c>
      <c r="L415" s="1" t="s">
        <v>28</v>
      </c>
      <c r="M415" s="1" t="s">
        <v>29</v>
      </c>
      <c r="N415" s="6"/>
      <c r="O415" s="6"/>
      <c r="P415" s="1" t="s">
        <v>30</v>
      </c>
      <c r="Q415" s="1" t="s">
        <v>34</v>
      </c>
      <c r="R415" s="6"/>
      <c r="S415" s="6"/>
      <c r="T415" s="1" t="s">
        <v>30</v>
      </c>
      <c r="U415" s="1" t="s">
        <v>32</v>
      </c>
      <c r="V415" s="6"/>
      <c r="W415" s="6"/>
      <c r="X415" s="6" t="s">
        <v>30</v>
      </c>
      <c r="Y415" s="6" t="s">
        <v>33</v>
      </c>
      <c r="Z415" s="6"/>
      <c r="AA415" s="6"/>
      <c r="AB415" s="1" t="s">
        <v>30</v>
      </c>
      <c r="AC415" s="1" t="s">
        <v>34</v>
      </c>
      <c r="AD415" s="6"/>
      <c r="AE415" s="6"/>
      <c r="AF415" s="1" t="s">
        <v>35</v>
      </c>
      <c r="AG415" s="1" t="s">
        <v>29</v>
      </c>
      <c r="AH415" s="6"/>
      <c r="AI415" s="6"/>
      <c r="AJ415" s="1" t="s">
        <v>36</v>
      </c>
      <c r="AK415" s="1" t="s">
        <v>37</v>
      </c>
      <c r="AL415" s="6"/>
      <c r="AM415" s="6"/>
      <c r="AN415" s="1" t="s">
        <v>38</v>
      </c>
      <c r="AO415" s="1" t="s">
        <v>39</v>
      </c>
      <c r="AP415" s="6"/>
      <c r="AQ415" s="6"/>
      <c r="AR415" s="1" t="s">
        <v>40</v>
      </c>
      <c r="AS415" s="1" t="s">
        <v>41</v>
      </c>
      <c r="AT415" s="6"/>
      <c r="AU415" s="6"/>
      <c r="AV415" s="6"/>
      <c r="AW415" s="6"/>
      <c r="AX415" s="6"/>
      <c r="AY415" s="6"/>
      <c r="AZ415" s="1" t="s">
        <v>42</v>
      </c>
      <c r="BA415" s="1" t="s">
        <v>39</v>
      </c>
      <c r="BB415" s="6"/>
      <c r="BC415" s="6"/>
      <c r="BD415" s="1" t="s">
        <v>42</v>
      </c>
      <c r="BE415" s="1" t="s">
        <v>33</v>
      </c>
      <c r="BF415" s="6"/>
      <c r="BG415" s="6"/>
      <c r="BH415" s="1" t="s">
        <v>42</v>
      </c>
      <c r="BI415" s="1" t="s">
        <v>39</v>
      </c>
      <c r="BJ415" s="6"/>
      <c r="BK415" s="11"/>
      <c r="BL415" s="1" t="s">
        <v>43</v>
      </c>
      <c r="BM415" s="1" t="s">
        <v>44</v>
      </c>
      <c r="BN415" s="6"/>
      <c r="BO415" s="6"/>
      <c r="BP415" s="1" t="s">
        <v>45</v>
      </c>
      <c r="BQ415" s="1" t="s">
        <v>44</v>
      </c>
      <c r="BR415" s="6"/>
      <c r="BS415" s="6"/>
      <c r="BT415" s="1" t="s">
        <v>46</v>
      </c>
      <c r="BU415" s="1" t="s">
        <v>47</v>
      </c>
      <c r="BV415" s="6"/>
      <c r="BW415" s="6"/>
      <c r="BX415" s="1" t="s">
        <v>46</v>
      </c>
      <c r="BY415" s="1" t="s">
        <v>41</v>
      </c>
      <c r="BZ415" s="6"/>
      <c r="CA415" s="6"/>
      <c r="CB415" s="1" t="s">
        <v>46</v>
      </c>
      <c r="CC415" s="1" t="s">
        <v>48</v>
      </c>
      <c r="CD415" s="6"/>
      <c r="CE415" s="6"/>
      <c r="CF415" s="1" t="s">
        <v>46</v>
      </c>
      <c r="CG415" s="1" t="s">
        <v>48</v>
      </c>
      <c r="CH415" s="6"/>
      <c r="CI415" s="6"/>
      <c r="CJ415" s="1" t="s">
        <v>46</v>
      </c>
      <c r="CK415" s="1" t="s">
        <v>39</v>
      </c>
      <c r="CL415" s="6"/>
      <c r="CM415" s="6"/>
      <c r="CN415" s="1" t="s">
        <v>49</v>
      </c>
      <c r="CO415" s="1" t="s">
        <v>39</v>
      </c>
      <c r="CP415" s="6"/>
      <c r="CQ415" s="6"/>
      <c r="CR415" s="1" t="s">
        <v>50</v>
      </c>
      <c r="CS415" s="1" t="s">
        <v>51</v>
      </c>
      <c r="CT415" s="6"/>
      <c r="CU415" s="6"/>
      <c r="CV415" s="1" t="s">
        <v>50</v>
      </c>
      <c r="CW415" s="1" t="s">
        <v>39</v>
      </c>
      <c r="CX415" s="6"/>
      <c r="CY415" s="6"/>
      <c r="CZ415" s="1" t="s">
        <v>50</v>
      </c>
      <c r="DA415" s="1" t="s">
        <v>39</v>
      </c>
      <c r="DB415" s="6"/>
      <c r="DC415" s="6"/>
      <c r="DD415" s="1" t="s">
        <v>59</v>
      </c>
      <c r="DE415" s="1" t="s">
        <v>60</v>
      </c>
      <c r="DF415" s="6"/>
      <c r="DG415" s="6"/>
      <c r="DH415" s="1" t="s">
        <v>52</v>
      </c>
      <c r="DI415" s="1" t="s">
        <v>53</v>
      </c>
      <c r="DJ415" s="6"/>
      <c r="DK415" s="6"/>
      <c r="DL415" s="1" t="s">
        <v>31</v>
      </c>
      <c r="DM415" s="11"/>
    </row>
    <row r="416" spans="1:117" s="12" customFormat="1" ht="15.75" customHeight="1" x14ac:dyDescent="0.25">
      <c r="A416" s="6">
        <v>415</v>
      </c>
      <c r="B416" s="6">
        <v>3</v>
      </c>
      <c r="C416" s="9" t="s">
        <v>353</v>
      </c>
      <c r="D416" s="8" t="s">
        <v>373</v>
      </c>
      <c r="E416" s="6">
        <v>172.464</v>
      </c>
      <c r="F416" s="6">
        <v>14.61</v>
      </c>
      <c r="G416" s="6">
        <v>63.436</v>
      </c>
      <c r="H416" s="10">
        <v>49.633679999999998</v>
      </c>
      <c r="I416" s="3">
        <f t="shared" si="19"/>
        <v>113.06968000000001</v>
      </c>
      <c r="J416" s="3">
        <f t="shared" si="18"/>
        <v>0</v>
      </c>
      <c r="K416" s="3">
        <f t="shared" si="20"/>
        <v>113.06968000000001</v>
      </c>
      <c r="L416" s="1" t="s">
        <v>28</v>
      </c>
      <c r="M416" s="1" t="s">
        <v>29</v>
      </c>
      <c r="N416" s="6"/>
      <c r="O416" s="6"/>
      <c r="P416" s="1" t="s">
        <v>30</v>
      </c>
      <c r="Q416" s="1" t="s">
        <v>34</v>
      </c>
      <c r="R416" s="6"/>
      <c r="S416" s="6"/>
      <c r="T416" s="1" t="s">
        <v>30</v>
      </c>
      <c r="U416" s="1" t="s">
        <v>32</v>
      </c>
      <c r="V416" s="6"/>
      <c r="W416" s="6"/>
      <c r="X416" s="6" t="s">
        <v>30</v>
      </c>
      <c r="Y416" s="6" t="s">
        <v>33</v>
      </c>
      <c r="Z416" s="6"/>
      <c r="AA416" s="6"/>
      <c r="AB416" s="1" t="s">
        <v>30</v>
      </c>
      <c r="AC416" s="1" t="s">
        <v>34</v>
      </c>
      <c r="AD416" s="6"/>
      <c r="AE416" s="6"/>
      <c r="AF416" s="1" t="s">
        <v>35</v>
      </c>
      <c r="AG416" s="1" t="s">
        <v>29</v>
      </c>
      <c r="AH416" s="6"/>
      <c r="AI416" s="6"/>
      <c r="AJ416" s="1" t="s">
        <v>36</v>
      </c>
      <c r="AK416" s="1" t="s">
        <v>37</v>
      </c>
      <c r="AL416" s="6"/>
      <c r="AM416" s="6"/>
      <c r="AN416" s="1" t="s">
        <v>38</v>
      </c>
      <c r="AO416" s="1" t="s">
        <v>39</v>
      </c>
      <c r="AP416" s="6"/>
      <c r="AQ416" s="6"/>
      <c r="AR416" s="1" t="s">
        <v>40</v>
      </c>
      <c r="AS416" s="1" t="s">
        <v>41</v>
      </c>
      <c r="AT416" s="6"/>
      <c r="AU416" s="6"/>
      <c r="AV416" s="6"/>
      <c r="AW416" s="6"/>
      <c r="AX416" s="6"/>
      <c r="AY416" s="6"/>
      <c r="AZ416" s="1" t="s">
        <v>42</v>
      </c>
      <c r="BA416" s="1" t="s">
        <v>39</v>
      </c>
      <c r="BB416" s="6"/>
      <c r="BC416" s="6"/>
      <c r="BD416" s="1" t="s">
        <v>42</v>
      </c>
      <c r="BE416" s="1" t="s">
        <v>33</v>
      </c>
      <c r="BF416" s="6"/>
      <c r="BG416" s="6"/>
      <c r="BH416" s="1" t="s">
        <v>42</v>
      </c>
      <c r="BI416" s="1" t="s">
        <v>39</v>
      </c>
      <c r="BJ416" s="6"/>
      <c r="BK416" s="11"/>
      <c r="BL416" s="1" t="s">
        <v>43</v>
      </c>
      <c r="BM416" s="1" t="s">
        <v>44</v>
      </c>
      <c r="BN416" s="6"/>
      <c r="BO416" s="6"/>
      <c r="BP416" s="1" t="s">
        <v>45</v>
      </c>
      <c r="BQ416" s="1" t="s">
        <v>44</v>
      </c>
      <c r="BR416" s="6"/>
      <c r="BS416" s="6"/>
      <c r="BT416" s="1" t="s">
        <v>46</v>
      </c>
      <c r="BU416" s="1" t="s">
        <v>47</v>
      </c>
      <c r="BV416" s="6"/>
      <c r="BW416" s="6"/>
      <c r="BX416" s="1" t="s">
        <v>46</v>
      </c>
      <c r="BY416" s="1" t="s">
        <v>41</v>
      </c>
      <c r="BZ416" s="6"/>
      <c r="CA416" s="6"/>
      <c r="CB416" s="1" t="s">
        <v>46</v>
      </c>
      <c r="CC416" s="1" t="s">
        <v>48</v>
      </c>
      <c r="CD416" s="6"/>
      <c r="CE416" s="6"/>
      <c r="CF416" s="1" t="s">
        <v>46</v>
      </c>
      <c r="CG416" s="1" t="s">
        <v>48</v>
      </c>
      <c r="CH416" s="6"/>
      <c r="CI416" s="6"/>
      <c r="CJ416" s="1" t="s">
        <v>46</v>
      </c>
      <c r="CK416" s="1" t="s">
        <v>39</v>
      </c>
      <c r="CL416" s="6"/>
      <c r="CM416" s="6"/>
      <c r="CN416" s="1" t="s">
        <v>49</v>
      </c>
      <c r="CO416" s="1" t="s">
        <v>39</v>
      </c>
      <c r="CP416" s="6"/>
      <c r="CQ416" s="6"/>
      <c r="CR416" s="1" t="s">
        <v>50</v>
      </c>
      <c r="CS416" s="1" t="s">
        <v>51</v>
      </c>
      <c r="CT416" s="6"/>
      <c r="CU416" s="6"/>
      <c r="CV416" s="1" t="s">
        <v>50</v>
      </c>
      <c r="CW416" s="1" t="s">
        <v>39</v>
      </c>
      <c r="CX416" s="6"/>
      <c r="CY416" s="6"/>
      <c r="CZ416" s="1" t="s">
        <v>50</v>
      </c>
      <c r="DA416" s="1" t="s">
        <v>39</v>
      </c>
      <c r="DB416" s="6"/>
      <c r="DC416" s="6"/>
      <c r="DD416" s="1" t="s">
        <v>59</v>
      </c>
      <c r="DE416" s="1" t="s">
        <v>60</v>
      </c>
      <c r="DF416" s="6"/>
      <c r="DG416" s="6"/>
      <c r="DH416" s="1" t="s">
        <v>52</v>
      </c>
      <c r="DI416" s="1" t="s">
        <v>53</v>
      </c>
      <c r="DJ416" s="6"/>
      <c r="DK416" s="6"/>
      <c r="DL416" s="1" t="s">
        <v>31</v>
      </c>
      <c r="DM416" s="11"/>
    </row>
    <row r="417" spans="1:118" s="12" customFormat="1" ht="15.75" customHeight="1" x14ac:dyDescent="0.25">
      <c r="A417" s="6">
        <v>416</v>
      </c>
      <c r="B417" s="6">
        <v>3</v>
      </c>
      <c r="C417" s="9" t="s">
        <v>354</v>
      </c>
      <c r="D417" s="8" t="s">
        <v>373</v>
      </c>
      <c r="E417" s="6">
        <v>117.788</v>
      </c>
      <c r="F417" s="6">
        <v>8.9410000000000007</v>
      </c>
      <c r="G417" s="6">
        <v>108.84699999999999</v>
      </c>
      <c r="H417" s="10">
        <v>31.86984</v>
      </c>
      <c r="I417" s="3">
        <f t="shared" si="19"/>
        <v>140.71683999999999</v>
      </c>
      <c r="J417" s="3">
        <f t="shared" si="18"/>
        <v>0</v>
      </c>
      <c r="K417" s="3">
        <f t="shared" si="20"/>
        <v>140.71683999999999</v>
      </c>
      <c r="L417" s="1" t="s">
        <v>28</v>
      </c>
      <c r="M417" s="1" t="s">
        <v>29</v>
      </c>
      <c r="N417" s="6"/>
      <c r="O417" s="6"/>
      <c r="P417" s="1" t="s">
        <v>30</v>
      </c>
      <c r="Q417" s="1" t="s">
        <v>34</v>
      </c>
      <c r="R417" s="6"/>
      <c r="S417" s="6"/>
      <c r="T417" s="1" t="s">
        <v>30</v>
      </c>
      <c r="U417" s="1" t="s">
        <v>32</v>
      </c>
      <c r="V417" s="6"/>
      <c r="W417" s="6"/>
      <c r="X417" s="6" t="s">
        <v>30</v>
      </c>
      <c r="Y417" s="6" t="s">
        <v>33</v>
      </c>
      <c r="Z417" s="6"/>
      <c r="AA417" s="6"/>
      <c r="AB417" s="1" t="s">
        <v>30</v>
      </c>
      <c r="AC417" s="1" t="s">
        <v>34</v>
      </c>
      <c r="AD417" s="6"/>
      <c r="AE417" s="6"/>
      <c r="AF417" s="1" t="s">
        <v>35</v>
      </c>
      <c r="AG417" s="1" t="s">
        <v>29</v>
      </c>
      <c r="AH417" s="6"/>
      <c r="AI417" s="6"/>
      <c r="AJ417" s="1" t="s">
        <v>36</v>
      </c>
      <c r="AK417" s="1" t="s">
        <v>37</v>
      </c>
      <c r="AL417" s="6"/>
      <c r="AM417" s="6"/>
      <c r="AN417" s="1" t="s">
        <v>38</v>
      </c>
      <c r="AO417" s="1" t="s">
        <v>39</v>
      </c>
      <c r="AP417" s="6"/>
      <c r="AQ417" s="6"/>
      <c r="AR417" s="1" t="s">
        <v>40</v>
      </c>
      <c r="AS417" s="1" t="s">
        <v>41</v>
      </c>
      <c r="AT417" s="6"/>
      <c r="AU417" s="6"/>
      <c r="AV417" s="6"/>
      <c r="AW417" s="6"/>
      <c r="AX417" s="6"/>
      <c r="AY417" s="6"/>
      <c r="AZ417" s="1" t="s">
        <v>42</v>
      </c>
      <c r="BA417" s="1" t="s">
        <v>39</v>
      </c>
      <c r="BB417" s="6"/>
      <c r="BC417" s="6"/>
      <c r="BD417" s="1" t="s">
        <v>42</v>
      </c>
      <c r="BE417" s="1" t="s">
        <v>33</v>
      </c>
      <c r="BF417" s="6"/>
      <c r="BG417" s="6"/>
      <c r="BH417" s="1" t="s">
        <v>42</v>
      </c>
      <c r="BI417" s="1" t="s">
        <v>39</v>
      </c>
      <c r="BJ417" s="6"/>
      <c r="BK417" s="11"/>
      <c r="BL417" s="1" t="s">
        <v>43</v>
      </c>
      <c r="BM417" s="1" t="s">
        <v>44</v>
      </c>
      <c r="BN417" s="6"/>
      <c r="BO417" s="6"/>
      <c r="BP417" s="1" t="s">
        <v>45</v>
      </c>
      <c r="BQ417" s="1" t="s">
        <v>44</v>
      </c>
      <c r="BR417" s="6"/>
      <c r="BS417" s="6"/>
      <c r="BT417" s="1" t="s">
        <v>46</v>
      </c>
      <c r="BU417" s="1" t="s">
        <v>47</v>
      </c>
      <c r="BV417" s="6"/>
      <c r="BW417" s="6"/>
      <c r="BX417" s="1" t="s">
        <v>46</v>
      </c>
      <c r="BY417" s="1" t="s">
        <v>41</v>
      </c>
      <c r="BZ417" s="6"/>
      <c r="CA417" s="6"/>
      <c r="CB417" s="1" t="s">
        <v>46</v>
      </c>
      <c r="CC417" s="1" t="s">
        <v>48</v>
      </c>
      <c r="CD417" s="6"/>
      <c r="CE417" s="6"/>
      <c r="CF417" s="1" t="s">
        <v>46</v>
      </c>
      <c r="CG417" s="1" t="s">
        <v>48</v>
      </c>
      <c r="CH417" s="6"/>
      <c r="CI417" s="6"/>
      <c r="CJ417" s="1" t="s">
        <v>46</v>
      </c>
      <c r="CK417" s="1" t="s">
        <v>39</v>
      </c>
      <c r="CL417" s="6"/>
      <c r="CM417" s="6"/>
      <c r="CN417" s="1" t="s">
        <v>49</v>
      </c>
      <c r="CO417" s="1" t="s">
        <v>39</v>
      </c>
      <c r="CP417" s="6"/>
      <c r="CQ417" s="6"/>
      <c r="CR417" s="1" t="s">
        <v>50</v>
      </c>
      <c r="CS417" s="1" t="s">
        <v>51</v>
      </c>
      <c r="CT417" s="6"/>
      <c r="CU417" s="6"/>
      <c r="CV417" s="1" t="s">
        <v>50</v>
      </c>
      <c r="CW417" s="1" t="s">
        <v>39</v>
      </c>
      <c r="CX417" s="6"/>
      <c r="CY417" s="6"/>
      <c r="CZ417" s="1" t="s">
        <v>50</v>
      </c>
      <c r="DA417" s="1" t="s">
        <v>39</v>
      </c>
      <c r="DB417" s="6"/>
      <c r="DC417" s="6"/>
      <c r="DD417" s="1" t="s">
        <v>59</v>
      </c>
      <c r="DE417" s="1" t="s">
        <v>60</v>
      </c>
      <c r="DF417" s="6"/>
      <c r="DG417" s="6"/>
      <c r="DH417" s="1" t="s">
        <v>52</v>
      </c>
      <c r="DI417" s="1" t="s">
        <v>53</v>
      </c>
      <c r="DJ417" s="6"/>
      <c r="DK417" s="6"/>
      <c r="DL417" s="1" t="s">
        <v>31</v>
      </c>
      <c r="DM417" s="11"/>
    </row>
    <row r="418" spans="1:118" s="12" customFormat="1" ht="15.75" customHeight="1" x14ac:dyDescent="0.25">
      <c r="A418" s="6">
        <v>417</v>
      </c>
      <c r="B418" s="6">
        <v>3</v>
      </c>
      <c r="C418" s="9" t="s">
        <v>498</v>
      </c>
      <c r="D418" s="8" t="s">
        <v>373</v>
      </c>
      <c r="E418" s="6">
        <v>487.959</v>
      </c>
      <c r="F418" s="6">
        <v>630.19100000000003</v>
      </c>
      <c r="G418" s="6">
        <v>-142.232</v>
      </c>
      <c r="H418" s="10">
        <v>171.71075999999999</v>
      </c>
      <c r="I418" s="3">
        <f t="shared" si="19"/>
        <v>29.478759999999994</v>
      </c>
      <c r="J418" s="3">
        <f t="shared" si="18"/>
        <v>0</v>
      </c>
      <c r="K418" s="3">
        <f t="shared" si="20"/>
        <v>29.478759999999994</v>
      </c>
      <c r="L418" s="1" t="s">
        <v>28</v>
      </c>
      <c r="M418" s="1" t="s">
        <v>29</v>
      </c>
      <c r="N418" s="6"/>
      <c r="O418" s="6"/>
      <c r="P418" s="1" t="s">
        <v>30</v>
      </c>
      <c r="Q418" s="1" t="s">
        <v>34</v>
      </c>
      <c r="R418" s="6"/>
      <c r="S418" s="6"/>
      <c r="T418" s="1" t="s">
        <v>30</v>
      </c>
      <c r="U418" s="1" t="s">
        <v>32</v>
      </c>
      <c r="V418" s="6"/>
      <c r="W418" s="6"/>
      <c r="X418" s="6" t="s">
        <v>30</v>
      </c>
      <c r="Y418" s="6" t="s">
        <v>33</v>
      </c>
      <c r="Z418" s="6"/>
      <c r="AA418" s="6"/>
      <c r="AB418" s="1" t="s">
        <v>30</v>
      </c>
      <c r="AC418" s="1" t="s">
        <v>34</v>
      </c>
      <c r="AD418" s="6"/>
      <c r="AE418" s="6"/>
      <c r="AF418" s="1" t="s">
        <v>35</v>
      </c>
      <c r="AG418" s="1" t="s">
        <v>29</v>
      </c>
      <c r="AH418" s="6"/>
      <c r="AI418" s="6"/>
      <c r="AJ418" s="1" t="s">
        <v>36</v>
      </c>
      <c r="AK418" s="1" t="s">
        <v>37</v>
      </c>
      <c r="AL418" s="6"/>
      <c r="AM418" s="6"/>
      <c r="AN418" s="1" t="s">
        <v>38</v>
      </c>
      <c r="AO418" s="1" t="s">
        <v>39</v>
      </c>
      <c r="AP418" s="6"/>
      <c r="AQ418" s="6"/>
      <c r="AR418" s="1" t="s">
        <v>40</v>
      </c>
      <c r="AS418" s="1" t="s">
        <v>41</v>
      </c>
      <c r="AT418" s="6"/>
      <c r="AU418" s="6"/>
      <c r="AV418" s="6"/>
      <c r="AW418" s="6"/>
      <c r="AX418" s="6"/>
      <c r="AY418" s="6"/>
      <c r="AZ418" s="1" t="s">
        <v>42</v>
      </c>
      <c r="BA418" s="1" t="s">
        <v>39</v>
      </c>
      <c r="BB418" s="6"/>
      <c r="BC418" s="6"/>
      <c r="BD418" s="1" t="s">
        <v>42</v>
      </c>
      <c r="BE418" s="1" t="s">
        <v>33</v>
      </c>
      <c r="BF418" s="6"/>
      <c r="BG418" s="6"/>
      <c r="BH418" s="1" t="s">
        <v>42</v>
      </c>
      <c r="BI418" s="1" t="s">
        <v>39</v>
      </c>
      <c r="BJ418" s="6"/>
      <c r="BK418" s="11"/>
      <c r="BL418" s="1" t="s">
        <v>43</v>
      </c>
      <c r="BM418" s="1" t="s">
        <v>44</v>
      </c>
      <c r="BN418" s="6"/>
      <c r="BO418" s="6"/>
      <c r="BP418" s="1" t="s">
        <v>45</v>
      </c>
      <c r="BQ418" s="1" t="s">
        <v>44</v>
      </c>
      <c r="BR418" s="6"/>
      <c r="BS418" s="6"/>
      <c r="BT418" s="1" t="s">
        <v>46</v>
      </c>
      <c r="BU418" s="1" t="s">
        <v>47</v>
      </c>
      <c r="BV418" s="6"/>
      <c r="BW418" s="6"/>
      <c r="BX418" s="1" t="s">
        <v>46</v>
      </c>
      <c r="BY418" s="1" t="s">
        <v>41</v>
      </c>
      <c r="BZ418" s="6"/>
      <c r="CA418" s="6"/>
      <c r="CB418" s="1" t="s">
        <v>46</v>
      </c>
      <c r="CC418" s="1" t="s">
        <v>48</v>
      </c>
      <c r="CD418" s="6"/>
      <c r="CE418" s="6"/>
      <c r="CF418" s="1" t="s">
        <v>46</v>
      </c>
      <c r="CG418" s="1" t="s">
        <v>48</v>
      </c>
      <c r="CH418" s="6"/>
      <c r="CI418" s="6"/>
      <c r="CJ418" s="1" t="s">
        <v>46</v>
      </c>
      <c r="CK418" s="1" t="s">
        <v>39</v>
      </c>
      <c r="CL418" s="6"/>
      <c r="CM418" s="6"/>
      <c r="CN418" s="1" t="s">
        <v>49</v>
      </c>
      <c r="CO418" s="1" t="s">
        <v>39</v>
      </c>
      <c r="CP418" s="6"/>
      <c r="CQ418" s="6"/>
      <c r="CR418" s="1" t="s">
        <v>50</v>
      </c>
      <c r="CS418" s="1" t="s">
        <v>51</v>
      </c>
      <c r="CT418" s="6"/>
      <c r="CU418" s="6"/>
      <c r="CV418" s="1" t="s">
        <v>50</v>
      </c>
      <c r="CW418" s="1" t="s">
        <v>39</v>
      </c>
      <c r="CX418" s="6"/>
      <c r="CY418" s="6"/>
      <c r="CZ418" s="1" t="s">
        <v>50</v>
      </c>
      <c r="DA418" s="1" t="s">
        <v>39</v>
      </c>
      <c r="DB418" s="6"/>
      <c r="DC418" s="6"/>
      <c r="DD418" s="1" t="s">
        <v>59</v>
      </c>
      <c r="DE418" s="1" t="s">
        <v>60</v>
      </c>
      <c r="DF418" s="6"/>
      <c r="DG418" s="6"/>
      <c r="DH418" s="1" t="s">
        <v>52</v>
      </c>
      <c r="DI418" s="1" t="s">
        <v>53</v>
      </c>
      <c r="DJ418" s="6"/>
      <c r="DK418" s="6"/>
      <c r="DL418" s="1" t="s">
        <v>31</v>
      </c>
      <c r="DM418" s="11"/>
    </row>
    <row r="419" spans="1:118" s="12" customFormat="1" ht="15.75" customHeight="1" x14ac:dyDescent="0.25">
      <c r="A419" s="6">
        <v>418</v>
      </c>
      <c r="B419" s="6">
        <v>3</v>
      </c>
      <c r="C419" s="9" t="s">
        <v>499</v>
      </c>
      <c r="D419" s="8" t="s">
        <v>373</v>
      </c>
      <c r="E419" s="6">
        <v>24.927</v>
      </c>
      <c r="F419" s="6">
        <v>0</v>
      </c>
      <c r="G419" s="6">
        <v>24.927</v>
      </c>
      <c r="H419" s="10">
        <v>12.380879999999999</v>
      </c>
      <c r="I419" s="3">
        <f t="shared" si="19"/>
        <v>37.307879999999997</v>
      </c>
      <c r="J419" s="3">
        <f t="shared" si="18"/>
        <v>0</v>
      </c>
      <c r="K419" s="3">
        <f t="shared" si="20"/>
        <v>37.307879999999997</v>
      </c>
      <c r="L419" s="1" t="s">
        <v>28</v>
      </c>
      <c r="M419" s="1" t="s">
        <v>29</v>
      </c>
      <c r="N419" s="6"/>
      <c r="O419" s="6"/>
      <c r="P419" s="1" t="s">
        <v>30</v>
      </c>
      <c r="Q419" s="1" t="s">
        <v>34</v>
      </c>
      <c r="R419" s="6"/>
      <c r="S419" s="6"/>
      <c r="T419" s="1" t="s">
        <v>30</v>
      </c>
      <c r="U419" s="1" t="s">
        <v>32</v>
      </c>
      <c r="V419" s="6"/>
      <c r="W419" s="6"/>
      <c r="X419" s="6" t="s">
        <v>30</v>
      </c>
      <c r="Y419" s="6" t="s">
        <v>33</v>
      </c>
      <c r="Z419" s="6"/>
      <c r="AA419" s="6"/>
      <c r="AB419" s="1" t="s">
        <v>30</v>
      </c>
      <c r="AC419" s="1" t="s">
        <v>34</v>
      </c>
      <c r="AD419" s="6"/>
      <c r="AE419" s="6"/>
      <c r="AF419" s="1" t="s">
        <v>35</v>
      </c>
      <c r="AG419" s="1" t="s">
        <v>29</v>
      </c>
      <c r="AH419" s="6"/>
      <c r="AI419" s="6"/>
      <c r="AJ419" s="1" t="s">
        <v>36</v>
      </c>
      <c r="AK419" s="1" t="s">
        <v>37</v>
      </c>
      <c r="AL419" s="6"/>
      <c r="AM419" s="6"/>
      <c r="AN419" s="1" t="s">
        <v>38</v>
      </c>
      <c r="AO419" s="1" t="s">
        <v>39</v>
      </c>
      <c r="AP419" s="6"/>
      <c r="AQ419" s="6"/>
      <c r="AR419" s="1" t="s">
        <v>40</v>
      </c>
      <c r="AS419" s="1" t="s">
        <v>41</v>
      </c>
      <c r="AT419" s="6"/>
      <c r="AU419" s="6"/>
      <c r="AV419" s="6"/>
      <c r="AW419" s="6"/>
      <c r="AX419" s="6"/>
      <c r="AY419" s="6"/>
      <c r="AZ419" s="1" t="s">
        <v>42</v>
      </c>
      <c r="BA419" s="1" t="s">
        <v>39</v>
      </c>
      <c r="BB419" s="6"/>
      <c r="BC419" s="6"/>
      <c r="BD419" s="1" t="s">
        <v>42</v>
      </c>
      <c r="BE419" s="1" t="s">
        <v>33</v>
      </c>
      <c r="BF419" s="6"/>
      <c r="BG419" s="6"/>
      <c r="BH419" s="1" t="s">
        <v>42</v>
      </c>
      <c r="BI419" s="1" t="s">
        <v>39</v>
      </c>
      <c r="BJ419" s="6"/>
      <c r="BK419" s="11"/>
      <c r="BL419" s="1" t="s">
        <v>43</v>
      </c>
      <c r="BM419" s="1" t="s">
        <v>44</v>
      </c>
      <c r="BN419" s="6"/>
      <c r="BO419" s="6"/>
      <c r="BP419" s="1" t="s">
        <v>45</v>
      </c>
      <c r="BQ419" s="1" t="s">
        <v>44</v>
      </c>
      <c r="BR419" s="6"/>
      <c r="BS419" s="6"/>
      <c r="BT419" s="1" t="s">
        <v>46</v>
      </c>
      <c r="BU419" s="1" t="s">
        <v>47</v>
      </c>
      <c r="BV419" s="6"/>
      <c r="BW419" s="6"/>
      <c r="BX419" s="1" t="s">
        <v>46</v>
      </c>
      <c r="BY419" s="1" t="s">
        <v>41</v>
      </c>
      <c r="BZ419" s="6"/>
      <c r="CA419" s="6"/>
      <c r="CB419" s="1" t="s">
        <v>46</v>
      </c>
      <c r="CC419" s="1" t="s">
        <v>48</v>
      </c>
      <c r="CD419" s="6"/>
      <c r="CE419" s="6"/>
      <c r="CF419" s="1" t="s">
        <v>46</v>
      </c>
      <c r="CG419" s="1" t="s">
        <v>48</v>
      </c>
      <c r="CH419" s="6"/>
      <c r="CI419" s="6"/>
      <c r="CJ419" s="1" t="s">
        <v>46</v>
      </c>
      <c r="CK419" s="1" t="s">
        <v>39</v>
      </c>
      <c r="CL419" s="6"/>
      <c r="CM419" s="6"/>
      <c r="CN419" s="1" t="s">
        <v>49</v>
      </c>
      <c r="CO419" s="1" t="s">
        <v>39</v>
      </c>
      <c r="CP419" s="6"/>
      <c r="CQ419" s="6"/>
      <c r="CR419" s="1" t="s">
        <v>50</v>
      </c>
      <c r="CS419" s="1" t="s">
        <v>51</v>
      </c>
      <c r="CT419" s="6"/>
      <c r="CU419" s="6"/>
      <c r="CV419" s="1" t="s">
        <v>50</v>
      </c>
      <c r="CW419" s="1" t="s">
        <v>39</v>
      </c>
      <c r="CX419" s="6"/>
      <c r="CY419" s="6"/>
      <c r="CZ419" s="1" t="s">
        <v>50</v>
      </c>
      <c r="DA419" s="1" t="s">
        <v>39</v>
      </c>
      <c r="DB419" s="6"/>
      <c r="DC419" s="6"/>
      <c r="DD419" s="1" t="s">
        <v>59</v>
      </c>
      <c r="DE419" s="1" t="s">
        <v>60</v>
      </c>
      <c r="DF419" s="6"/>
      <c r="DG419" s="6"/>
      <c r="DH419" s="1" t="s">
        <v>52</v>
      </c>
      <c r="DI419" s="1" t="s">
        <v>53</v>
      </c>
      <c r="DJ419" s="6"/>
      <c r="DK419" s="6"/>
      <c r="DL419" s="1" t="s">
        <v>31</v>
      </c>
      <c r="DM419" s="11"/>
    </row>
    <row r="420" spans="1:118" s="12" customFormat="1" ht="15.75" customHeight="1" x14ac:dyDescent="0.25">
      <c r="A420" s="6">
        <v>419</v>
      </c>
      <c r="B420" s="6">
        <v>3</v>
      </c>
      <c r="C420" s="9" t="s">
        <v>500</v>
      </c>
      <c r="D420" s="8" t="s">
        <v>373</v>
      </c>
      <c r="E420" s="6">
        <v>87.188999999999993</v>
      </c>
      <c r="F420" s="6">
        <v>4.8929999999999998</v>
      </c>
      <c r="G420" s="6">
        <v>125.89100000000001</v>
      </c>
      <c r="H420" s="10">
        <v>128.8974</v>
      </c>
      <c r="I420" s="3">
        <f t="shared" si="19"/>
        <v>254.78840000000002</v>
      </c>
      <c r="J420" s="3">
        <f t="shared" si="18"/>
        <v>0</v>
      </c>
      <c r="K420" s="3">
        <f t="shared" si="20"/>
        <v>254.78840000000002</v>
      </c>
      <c r="L420" s="1" t="s">
        <v>28</v>
      </c>
      <c r="M420" s="1" t="s">
        <v>29</v>
      </c>
      <c r="N420" s="6"/>
      <c r="O420" s="6"/>
      <c r="P420" s="1" t="s">
        <v>30</v>
      </c>
      <c r="Q420" s="1" t="s">
        <v>34</v>
      </c>
      <c r="R420" s="6"/>
      <c r="S420" s="6"/>
      <c r="T420" s="1" t="s">
        <v>30</v>
      </c>
      <c r="U420" s="1" t="s">
        <v>32</v>
      </c>
      <c r="V420" s="6"/>
      <c r="W420" s="6"/>
      <c r="X420" s="6" t="s">
        <v>30</v>
      </c>
      <c r="Y420" s="6" t="s">
        <v>33</v>
      </c>
      <c r="Z420" s="6"/>
      <c r="AA420" s="6"/>
      <c r="AB420" s="1" t="s">
        <v>30</v>
      </c>
      <c r="AC420" s="1" t="s">
        <v>34</v>
      </c>
      <c r="AD420" s="6"/>
      <c r="AE420" s="6"/>
      <c r="AF420" s="1" t="s">
        <v>35</v>
      </c>
      <c r="AG420" s="1" t="s">
        <v>29</v>
      </c>
      <c r="AH420" s="6"/>
      <c r="AI420" s="6"/>
      <c r="AJ420" s="1" t="s">
        <v>36</v>
      </c>
      <c r="AK420" s="1" t="s">
        <v>37</v>
      </c>
      <c r="AL420" s="6"/>
      <c r="AM420" s="6"/>
      <c r="AN420" s="1" t="s">
        <v>38</v>
      </c>
      <c r="AO420" s="1" t="s">
        <v>39</v>
      </c>
      <c r="AP420" s="6"/>
      <c r="AQ420" s="6"/>
      <c r="AR420" s="1" t="s">
        <v>40</v>
      </c>
      <c r="AS420" s="1" t="s">
        <v>41</v>
      </c>
      <c r="AT420" s="6"/>
      <c r="AU420" s="6"/>
      <c r="AV420" s="6"/>
      <c r="AW420" s="6"/>
      <c r="AX420" s="6"/>
      <c r="AY420" s="6"/>
      <c r="AZ420" s="1" t="s">
        <v>42</v>
      </c>
      <c r="BA420" s="1" t="s">
        <v>39</v>
      </c>
      <c r="BB420" s="6"/>
      <c r="BC420" s="6"/>
      <c r="BD420" s="1" t="s">
        <v>42</v>
      </c>
      <c r="BE420" s="1" t="s">
        <v>33</v>
      </c>
      <c r="BF420" s="6"/>
      <c r="BG420" s="6"/>
      <c r="BH420" s="1" t="s">
        <v>42</v>
      </c>
      <c r="BI420" s="1" t="s">
        <v>39</v>
      </c>
      <c r="BJ420" s="6"/>
      <c r="BK420" s="11"/>
      <c r="BL420" s="1" t="s">
        <v>43</v>
      </c>
      <c r="BM420" s="1" t="s">
        <v>44</v>
      </c>
      <c r="BN420" s="6"/>
      <c r="BO420" s="6"/>
      <c r="BP420" s="1" t="s">
        <v>45</v>
      </c>
      <c r="BQ420" s="1" t="s">
        <v>44</v>
      </c>
      <c r="BR420" s="6"/>
      <c r="BS420" s="6"/>
      <c r="BT420" s="1" t="s">
        <v>46</v>
      </c>
      <c r="BU420" s="1" t="s">
        <v>47</v>
      </c>
      <c r="BV420" s="6"/>
      <c r="BW420" s="6"/>
      <c r="BX420" s="1" t="s">
        <v>46</v>
      </c>
      <c r="BY420" s="1" t="s">
        <v>41</v>
      </c>
      <c r="BZ420" s="6"/>
      <c r="CA420" s="6"/>
      <c r="CB420" s="1" t="s">
        <v>46</v>
      </c>
      <c r="CC420" s="1" t="s">
        <v>48</v>
      </c>
      <c r="CD420" s="6"/>
      <c r="CE420" s="6"/>
      <c r="CF420" s="1" t="s">
        <v>46</v>
      </c>
      <c r="CG420" s="1" t="s">
        <v>48</v>
      </c>
      <c r="CH420" s="6"/>
      <c r="CI420" s="6"/>
      <c r="CJ420" s="1" t="s">
        <v>46</v>
      </c>
      <c r="CK420" s="1" t="s">
        <v>39</v>
      </c>
      <c r="CL420" s="6"/>
      <c r="CM420" s="6"/>
      <c r="CN420" s="1" t="s">
        <v>49</v>
      </c>
      <c r="CO420" s="1" t="s">
        <v>39</v>
      </c>
      <c r="CP420" s="6"/>
      <c r="CQ420" s="6"/>
      <c r="CR420" s="1" t="s">
        <v>50</v>
      </c>
      <c r="CS420" s="1" t="s">
        <v>51</v>
      </c>
      <c r="CT420" s="6"/>
      <c r="CU420" s="6"/>
      <c r="CV420" s="1" t="s">
        <v>50</v>
      </c>
      <c r="CW420" s="1" t="s">
        <v>39</v>
      </c>
      <c r="CX420" s="6"/>
      <c r="CY420" s="6"/>
      <c r="CZ420" s="1" t="s">
        <v>50</v>
      </c>
      <c r="DA420" s="1" t="s">
        <v>39</v>
      </c>
      <c r="DB420" s="6"/>
      <c r="DC420" s="6"/>
      <c r="DD420" s="1" t="s">
        <v>59</v>
      </c>
      <c r="DE420" s="1" t="s">
        <v>60</v>
      </c>
      <c r="DF420" s="6"/>
      <c r="DG420" s="6"/>
      <c r="DH420" s="1" t="s">
        <v>52</v>
      </c>
      <c r="DI420" s="1" t="s">
        <v>53</v>
      </c>
      <c r="DJ420" s="6"/>
      <c r="DK420" s="6"/>
      <c r="DL420" s="1" t="s">
        <v>31</v>
      </c>
      <c r="DM420" s="11"/>
    </row>
    <row r="421" spans="1:118" s="12" customFormat="1" ht="15.75" customHeight="1" x14ac:dyDescent="0.25">
      <c r="A421" s="6">
        <v>420</v>
      </c>
      <c r="B421" s="6">
        <v>2</v>
      </c>
      <c r="C421" s="9" t="s">
        <v>355</v>
      </c>
      <c r="D421" s="8" t="s">
        <v>373</v>
      </c>
      <c r="E421" s="6">
        <v>247.40899999999999</v>
      </c>
      <c r="F421" s="6">
        <v>2.8380000000000001</v>
      </c>
      <c r="G421" s="6">
        <v>244.571</v>
      </c>
      <c r="H421" s="10">
        <v>88.227720000000005</v>
      </c>
      <c r="I421" s="3">
        <f t="shared" si="19"/>
        <v>332.79872</v>
      </c>
      <c r="J421" s="3">
        <f t="shared" si="18"/>
        <v>0</v>
      </c>
      <c r="K421" s="3">
        <f t="shared" si="20"/>
        <v>332.79872</v>
      </c>
      <c r="L421" s="1" t="s">
        <v>28</v>
      </c>
      <c r="M421" s="1" t="s">
        <v>29</v>
      </c>
      <c r="N421" s="6"/>
      <c r="O421" s="6"/>
      <c r="P421" s="1" t="s">
        <v>30</v>
      </c>
      <c r="Q421" s="1" t="s">
        <v>34</v>
      </c>
      <c r="R421" s="6"/>
      <c r="S421" s="6"/>
      <c r="T421" s="1" t="s">
        <v>30</v>
      </c>
      <c r="U421" s="1" t="s">
        <v>32</v>
      </c>
      <c r="V421" s="6"/>
      <c r="W421" s="6"/>
      <c r="X421" s="6" t="s">
        <v>30</v>
      </c>
      <c r="Y421" s="6" t="s">
        <v>33</v>
      </c>
      <c r="Z421" s="6"/>
      <c r="AA421" s="6"/>
      <c r="AB421" s="1" t="s">
        <v>30</v>
      </c>
      <c r="AC421" s="1" t="s">
        <v>34</v>
      </c>
      <c r="AD421" s="6"/>
      <c r="AE421" s="6"/>
      <c r="AF421" s="1" t="s">
        <v>35</v>
      </c>
      <c r="AG421" s="1" t="s">
        <v>29</v>
      </c>
      <c r="AH421" s="6"/>
      <c r="AI421" s="6"/>
      <c r="AJ421" s="1" t="s">
        <v>36</v>
      </c>
      <c r="AK421" s="1" t="s">
        <v>37</v>
      </c>
      <c r="AL421" s="6"/>
      <c r="AM421" s="6"/>
      <c r="AN421" s="1" t="s">
        <v>38</v>
      </c>
      <c r="AO421" s="1" t="s">
        <v>39</v>
      </c>
      <c r="AP421" s="6"/>
      <c r="AQ421" s="6"/>
      <c r="AR421" s="1" t="s">
        <v>40</v>
      </c>
      <c r="AS421" s="1" t="s">
        <v>41</v>
      </c>
      <c r="AT421" s="6"/>
      <c r="AU421" s="6"/>
      <c r="AV421" s="6"/>
      <c r="AW421" s="6"/>
      <c r="AX421" s="6"/>
      <c r="AY421" s="6"/>
      <c r="AZ421" s="1" t="s">
        <v>42</v>
      </c>
      <c r="BA421" s="1" t="s">
        <v>39</v>
      </c>
      <c r="BB421" s="6"/>
      <c r="BC421" s="6"/>
      <c r="BD421" s="1" t="s">
        <v>42</v>
      </c>
      <c r="BE421" s="1" t="s">
        <v>33</v>
      </c>
      <c r="BF421" s="6"/>
      <c r="BG421" s="6"/>
      <c r="BH421" s="1" t="s">
        <v>42</v>
      </c>
      <c r="BI421" s="1" t="s">
        <v>39</v>
      </c>
      <c r="BJ421" s="6"/>
      <c r="BK421" s="11"/>
      <c r="BL421" s="1" t="s">
        <v>43</v>
      </c>
      <c r="BM421" s="1" t="s">
        <v>44</v>
      </c>
      <c r="BN421" s="6"/>
      <c r="BO421" s="6"/>
      <c r="BP421" s="1" t="s">
        <v>45</v>
      </c>
      <c r="BQ421" s="1" t="s">
        <v>44</v>
      </c>
      <c r="BR421" s="6"/>
      <c r="BS421" s="6"/>
      <c r="BT421" s="1" t="s">
        <v>46</v>
      </c>
      <c r="BU421" s="1" t="s">
        <v>47</v>
      </c>
      <c r="BV421" s="6"/>
      <c r="BW421" s="6"/>
      <c r="BX421" s="1" t="s">
        <v>46</v>
      </c>
      <c r="BY421" s="1" t="s">
        <v>41</v>
      </c>
      <c r="BZ421" s="6"/>
      <c r="CA421" s="6"/>
      <c r="CB421" s="1" t="s">
        <v>46</v>
      </c>
      <c r="CC421" s="1" t="s">
        <v>48</v>
      </c>
      <c r="CD421" s="6"/>
      <c r="CE421" s="6"/>
      <c r="CF421" s="1" t="s">
        <v>46</v>
      </c>
      <c r="CG421" s="1" t="s">
        <v>48</v>
      </c>
      <c r="CH421" s="6"/>
      <c r="CI421" s="6"/>
      <c r="CJ421" s="1" t="s">
        <v>46</v>
      </c>
      <c r="CK421" s="1" t="s">
        <v>39</v>
      </c>
      <c r="CL421" s="6"/>
      <c r="CM421" s="6"/>
      <c r="CN421" s="1" t="s">
        <v>49</v>
      </c>
      <c r="CO421" s="1" t="s">
        <v>39</v>
      </c>
      <c r="CP421" s="6"/>
      <c r="CQ421" s="6"/>
      <c r="CR421" s="1" t="s">
        <v>50</v>
      </c>
      <c r="CS421" s="1" t="s">
        <v>51</v>
      </c>
      <c r="CT421" s="6"/>
      <c r="CU421" s="6"/>
      <c r="CV421" s="1" t="s">
        <v>50</v>
      </c>
      <c r="CW421" s="1" t="s">
        <v>39</v>
      </c>
      <c r="CX421" s="6"/>
      <c r="CY421" s="6"/>
      <c r="CZ421" s="1" t="s">
        <v>50</v>
      </c>
      <c r="DA421" s="1" t="s">
        <v>39</v>
      </c>
      <c r="DB421" s="6"/>
      <c r="DC421" s="6"/>
      <c r="DD421" s="1" t="s">
        <v>59</v>
      </c>
      <c r="DE421" s="1" t="s">
        <v>60</v>
      </c>
      <c r="DF421" s="6"/>
      <c r="DG421" s="6"/>
      <c r="DH421" s="1" t="s">
        <v>52</v>
      </c>
      <c r="DI421" s="1" t="s">
        <v>53</v>
      </c>
      <c r="DJ421" s="6"/>
      <c r="DK421" s="6"/>
      <c r="DL421" s="1" t="s">
        <v>31</v>
      </c>
      <c r="DM421" s="11"/>
    </row>
    <row r="422" spans="1:118" s="12" customFormat="1" ht="15.75" customHeight="1" x14ac:dyDescent="0.25">
      <c r="A422" s="6">
        <v>421</v>
      </c>
      <c r="B422" s="6">
        <v>2</v>
      </c>
      <c r="C422" s="9" t="s">
        <v>501</v>
      </c>
      <c r="D422" s="8" t="s">
        <v>373</v>
      </c>
      <c r="E422" s="6">
        <v>115.029</v>
      </c>
      <c r="F422" s="6">
        <v>73.302999999999997</v>
      </c>
      <c r="G422" s="6">
        <v>39.378</v>
      </c>
      <c r="H422" s="10">
        <v>43.237679999999997</v>
      </c>
      <c r="I422" s="3">
        <f t="shared" si="19"/>
        <v>82.615679999999998</v>
      </c>
      <c r="J422" s="3">
        <f t="shared" si="18"/>
        <v>0</v>
      </c>
      <c r="K422" s="3">
        <f t="shared" si="20"/>
        <v>82.615679999999998</v>
      </c>
      <c r="L422" s="1" t="s">
        <v>28</v>
      </c>
      <c r="M422" s="1" t="s">
        <v>29</v>
      </c>
      <c r="N422" s="6"/>
      <c r="O422" s="6"/>
      <c r="P422" s="1" t="s">
        <v>30</v>
      </c>
      <c r="Q422" s="1" t="s">
        <v>34</v>
      </c>
      <c r="R422" s="6"/>
      <c r="S422" s="6"/>
      <c r="T422" s="1" t="s">
        <v>30</v>
      </c>
      <c r="U422" s="1" t="s">
        <v>32</v>
      </c>
      <c r="V422" s="6"/>
      <c r="W422" s="6"/>
      <c r="X422" s="6" t="s">
        <v>30</v>
      </c>
      <c r="Y422" s="6" t="s">
        <v>33</v>
      </c>
      <c r="Z422" s="6"/>
      <c r="AA422" s="6"/>
      <c r="AB422" s="1" t="s">
        <v>30</v>
      </c>
      <c r="AC422" s="1" t="s">
        <v>34</v>
      </c>
      <c r="AD422" s="6"/>
      <c r="AE422" s="6"/>
      <c r="AF422" s="1" t="s">
        <v>35</v>
      </c>
      <c r="AG422" s="1" t="s">
        <v>29</v>
      </c>
      <c r="AH422" s="6"/>
      <c r="AI422" s="6"/>
      <c r="AJ422" s="1" t="s">
        <v>36</v>
      </c>
      <c r="AK422" s="1" t="s">
        <v>37</v>
      </c>
      <c r="AL422" s="6"/>
      <c r="AM422" s="6"/>
      <c r="AN422" s="1" t="s">
        <v>38</v>
      </c>
      <c r="AO422" s="1" t="s">
        <v>39</v>
      </c>
      <c r="AP422" s="6"/>
      <c r="AQ422" s="6"/>
      <c r="AR422" s="1" t="s">
        <v>40</v>
      </c>
      <c r="AS422" s="1" t="s">
        <v>41</v>
      </c>
      <c r="AT422" s="6"/>
      <c r="AU422" s="6"/>
      <c r="AV422" s="6"/>
      <c r="AW422" s="6"/>
      <c r="AX422" s="6"/>
      <c r="AY422" s="6"/>
      <c r="AZ422" s="1" t="s">
        <v>42</v>
      </c>
      <c r="BA422" s="1" t="s">
        <v>39</v>
      </c>
      <c r="BB422" s="6"/>
      <c r="BC422" s="6"/>
      <c r="BD422" s="1" t="s">
        <v>42</v>
      </c>
      <c r="BE422" s="1" t="s">
        <v>33</v>
      </c>
      <c r="BF422" s="6"/>
      <c r="BG422" s="6"/>
      <c r="BH422" s="1" t="s">
        <v>42</v>
      </c>
      <c r="BI422" s="1" t="s">
        <v>39</v>
      </c>
      <c r="BJ422" s="6"/>
      <c r="BK422" s="11"/>
      <c r="BL422" s="1" t="s">
        <v>43</v>
      </c>
      <c r="BM422" s="1" t="s">
        <v>44</v>
      </c>
      <c r="BN422" s="6"/>
      <c r="BO422" s="6"/>
      <c r="BP422" s="1" t="s">
        <v>45</v>
      </c>
      <c r="BQ422" s="1" t="s">
        <v>44</v>
      </c>
      <c r="BR422" s="6"/>
      <c r="BS422" s="6"/>
      <c r="BT422" s="1" t="s">
        <v>46</v>
      </c>
      <c r="BU422" s="1" t="s">
        <v>47</v>
      </c>
      <c r="BV422" s="6"/>
      <c r="BW422" s="6"/>
      <c r="BX422" s="1" t="s">
        <v>46</v>
      </c>
      <c r="BY422" s="1" t="s">
        <v>41</v>
      </c>
      <c r="BZ422" s="6"/>
      <c r="CA422" s="6"/>
      <c r="CB422" s="1" t="s">
        <v>46</v>
      </c>
      <c r="CC422" s="1" t="s">
        <v>48</v>
      </c>
      <c r="CD422" s="6"/>
      <c r="CE422" s="6"/>
      <c r="CF422" s="1" t="s">
        <v>46</v>
      </c>
      <c r="CG422" s="1" t="s">
        <v>48</v>
      </c>
      <c r="CH422" s="6"/>
      <c r="CI422" s="6"/>
      <c r="CJ422" s="1" t="s">
        <v>46</v>
      </c>
      <c r="CK422" s="1" t="s">
        <v>39</v>
      </c>
      <c r="CL422" s="6"/>
      <c r="CM422" s="6"/>
      <c r="CN422" s="1" t="s">
        <v>49</v>
      </c>
      <c r="CO422" s="1" t="s">
        <v>39</v>
      </c>
      <c r="CP422" s="6"/>
      <c r="CQ422" s="6"/>
      <c r="CR422" s="1" t="s">
        <v>50</v>
      </c>
      <c r="CS422" s="1" t="s">
        <v>51</v>
      </c>
      <c r="CT422" s="6"/>
      <c r="CU422" s="6"/>
      <c r="CV422" s="1" t="s">
        <v>50</v>
      </c>
      <c r="CW422" s="1" t="s">
        <v>39</v>
      </c>
      <c r="CX422" s="6"/>
      <c r="CY422" s="6"/>
      <c r="CZ422" s="1" t="s">
        <v>50</v>
      </c>
      <c r="DA422" s="1" t="s">
        <v>39</v>
      </c>
      <c r="DB422" s="6"/>
      <c r="DC422" s="6"/>
      <c r="DD422" s="1" t="s">
        <v>59</v>
      </c>
      <c r="DE422" s="1" t="s">
        <v>60</v>
      </c>
      <c r="DF422" s="6"/>
      <c r="DG422" s="6"/>
      <c r="DH422" s="1" t="s">
        <v>52</v>
      </c>
      <c r="DI422" s="1" t="s">
        <v>53</v>
      </c>
      <c r="DJ422" s="6"/>
      <c r="DK422" s="6"/>
      <c r="DL422" s="1" t="s">
        <v>31</v>
      </c>
      <c r="DM422" s="11"/>
    </row>
    <row r="423" spans="1:118" s="12" customFormat="1" ht="15.75" customHeight="1" x14ac:dyDescent="0.25">
      <c r="A423" s="6">
        <v>422</v>
      </c>
      <c r="B423" s="6">
        <v>2</v>
      </c>
      <c r="C423" s="9" t="s">
        <v>502</v>
      </c>
      <c r="D423" s="8" t="s">
        <v>373</v>
      </c>
      <c r="E423" s="6">
        <v>128.124</v>
      </c>
      <c r="F423" s="6">
        <v>238.739</v>
      </c>
      <c r="G423" s="6">
        <v>-110.61499999999999</v>
      </c>
      <c r="H423" s="10">
        <v>58.473480000000002</v>
      </c>
      <c r="I423" s="3">
        <f t="shared" si="19"/>
        <v>-52.141519999999993</v>
      </c>
      <c r="J423" s="3">
        <f t="shared" si="18"/>
        <v>0</v>
      </c>
      <c r="K423" s="3">
        <f t="shared" si="20"/>
        <v>-52.141519999999993</v>
      </c>
      <c r="L423" s="1" t="s">
        <v>28</v>
      </c>
      <c r="M423" s="1" t="s">
        <v>29</v>
      </c>
      <c r="N423" s="6"/>
      <c r="O423" s="6"/>
      <c r="P423" s="1" t="s">
        <v>30</v>
      </c>
      <c r="Q423" s="1" t="s">
        <v>34</v>
      </c>
      <c r="R423" s="6"/>
      <c r="S423" s="6"/>
      <c r="T423" s="1" t="s">
        <v>30</v>
      </c>
      <c r="U423" s="1" t="s">
        <v>32</v>
      </c>
      <c r="V423" s="6"/>
      <c r="W423" s="6"/>
      <c r="X423" s="6" t="s">
        <v>30</v>
      </c>
      <c r="Y423" s="6" t="s">
        <v>33</v>
      </c>
      <c r="Z423" s="6"/>
      <c r="AA423" s="6"/>
      <c r="AB423" s="1" t="s">
        <v>30</v>
      </c>
      <c r="AC423" s="1" t="s">
        <v>34</v>
      </c>
      <c r="AD423" s="6"/>
      <c r="AE423" s="6"/>
      <c r="AF423" s="1" t="s">
        <v>35</v>
      </c>
      <c r="AG423" s="1" t="s">
        <v>29</v>
      </c>
      <c r="AH423" s="6"/>
      <c r="AI423" s="6"/>
      <c r="AJ423" s="1" t="s">
        <v>36</v>
      </c>
      <c r="AK423" s="1" t="s">
        <v>37</v>
      </c>
      <c r="AL423" s="6"/>
      <c r="AM423" s="6"/>
      <c r="AN423" s="1" t="s">
        <v>38</v>
      </c>
      <c r="AO423" s="1" t="s">
        <v>39</v>
      </c>
      <c r="AP423" s="6"/>
      <c r="AQ423" s="6"/>
      <c r="AR423" s="1" t="s">
        <v>40</v>
      </c>
      <c r="AS423" s="1" t="s">
        <v>41</v>
      </c>
      <c r="AT423" s="6"/>
      <c r="AU423" s="6"/>
      <c r="AV423" s="6"/>
      <c r="AW423" s="6"/>
      <c r="AX423" s="6"/>
      <c r="AY423" s="6"/>
      <c r="AZ423" s="1" t="s">
        <v>42</v>
      </c>
      <c r="BA423" s="1" t="s">
        <v>39</v>
      </c>
      <c r="BB423" s="6"/>
      <c r="BC423" s="6"/>
      <c r="BD423" s="1" t="s">
        <v>42</v>
      </c>
      <c r="BE423" s="1" t="s">
        <v>33</v>
      </c>
      <c r="BF423" s="6"/>
      <c r="BG423" s="6"/>
      <c r="BH423" s="1" t="s">
        <v>42</v>
      </c>
      <c r="BI423" s="1" t="s">
        <v>39</v>
      </c>
      <c r="BJ423" s="6"/>
      <c r="BK423" s="11"/>
      <c r="BL423" s="1" t="s">
        <v>43</v>
      </c>
      <c r="BM423" s="1" t="s">
        <v>44</v>
      </c>
      <c r="BN423" s="6"/>
      <c r="BO423" s="6"/>
      <c r="BP423" s="1" t="s">
        <v>45</v>
      </c>
      <c r="BQ423" s="1" t="s">
        <v>44</v>
      </c>
      <c r="BR423" s="6"/>
      <c r="BS423" s="6"/>
      <c r="BT423" s="1" t="s">
        <v>46</v>
      </c>
      <c r="BU423" s="1" t="s">
        <v>47</v>
      </c>
      <c r="BV423" s="6"/>
      <c r="BW423" s="6"/>
      <c r="BX423" s="1" t="s">
        <v>46</v>
      </c>
      <c r="BY423" s="1" t="s">
        <v>41</v>
      </c>
      <c r="BZ423" s="6"/>
      <c r="CA423" s="6"/>
      <c r="CB423" s="1" t="s">
        <v>46</v>
      </c>
      <c r="CC423" s="1" t="s">
        <v>48</v>
      </c>
      <c r="CD423" s="6"/>
      <c r="CE423" s="6"/>
      <c r="CF423" s="1" t="s">
        <v>46</v>
      </c>
      <c r="CG423" s="1" t="s">
        <v>48</v>
      </c>
      <c r="CH423" s="6"/>
      <c r="CI423" s="6"/>
      <c r="CJ423" s="1" t="s">
        <v>46</v>
      </c>
      <c r="CK423" s="1" t="s">
        <v>39</v>
      </c>
      <c r="CL423" s="6"/>
      <c r="CM423" s="6"/>
      <c r="CN423" s="1" t="s">
        <v>49</v>
      </c>
      <c r="CO423" s="1" t="s">
        <v>39</v>
      </c>
      <c r="CP423" s="6"/>
      <c r="CQ423" s="6"/>
      <c r="CR423" s="1" t="s">
        <v>50</v>
      </c>
      <c r="CS423" s="1" t="s">
        <v>51</v>
      </c>
      <c r="CT423" s="6"/>
      <c r="CU423" s="6"/>
      <c r="CV423" s="1" t="s">
        <v>50</v>
      </c>
      <c r="CW423" s="1" t="s">
        <v>39</v>
      </c>
      <c r="CX423" s="6"/>
      <c r="CY423" s="6"/>
      <c r="CZ423" s="1" t="s">
        <v>50</v>
      </c>
      <c r="DA423" s="1" t="s">
        <v>39</v>
      </c>
      <c r="DB423" s="6"/>
      <c r="DC423" s="6"/>
      <c r="DD423" s="1" t="s">
        <v>59</v>
      </c>
      <c r="DE423" s="1" t="s">
        <v>60</v>
      </c>
      <c r="DF423" s="6"/>
      <c r="DG423" s="6"/>
      <c r="DH423" s="1" t="s">
        <v>52</v>
      </c>
      <c r="DI423" s="1" t="s">
        <v>53</v>
      </c>
      <c r="DJ423" s="6"/>
      <c r="DK423" s="6"/>
      <c r="DL423" s="1" t="s">
        <v>31</v>
      </c>
      <c r="DM423" s="11"/>
    </row>
    <row r="424" spans="1:118" s="42" customFormat="1" ht="15.75" customHeight="1" x14ac:dyDescent="0.25">
      <c r="A424" s="35">
        <v>423</v>
      </c>
      <c r="B424" s="35">
        <v>2</v>
      </c>
      <c r="C424" s="36" t="s">
        <v>356</v>
      </c>
      <c r="D424" s="37" t="s">
        <v>373</v>
      </c>
      <c r="E424" s="35">
        <v>1012.871</v>
      </c>
      <c r="F424" s="35">
        <v>128.404</v>
      </c>
      <c r="G424" s="35">
        <v>870.81399999999996</v>
      </c>
      <c r="H424" s="38">
        <v>341.91816</v>
      </c>
      <c r="I424" s="39">
        <f t="shared" si="19"/>
        <v>1212.73216</v>
      </c>
      <c r="J424" s="39">
        <f t="shared" si="18"/>
        <v>6.2229999999999999</v>
      </c>
      <c r="K424" s="39">
        <f t="shared" si="20"/>
        <v>1206.5091600000001</v>
      </c>
      <c r="L424" s="40" t="s">
        <v>28</v>
      </c>
      <c r="M424" s="40" t="s">
        <v>29</v>
      </c>
      <c r="N424" s="35"/>
      <c r="O424" s="35"/>
      <c r="P424" s="40" t="s">
        <v>30</v>
      </c>
      <c r="Q424" s="40" t="s">
        <v>34</v>
      </c>
      <c r="R424" s="35"/>
      <c r="S424" s="35"/>
      <c r="T424" s="40" t="s">
        <v>30</v>
      </c>
      <c r="U424" s="40" t="s">
        <v>32</v>
      </c>
      <c r="V424" s="35"/>
      <c r="W424" s="35"/>
      <c r="X424" s="35" t="s">
        <v>30</v>
      </c>
      <c r="Y424" s="35" t="s">
        <v>33</v>
      </c>
      <c r="Z424" s="35"/>
      <c r="AA424" s="35"/>
      <c r="AB424" s="40" t="s">
        <v>30</v>
      </c>
      <c r="AC424" s="40" t="s">
        <v>34</v>
      </c>
      <c r="AD424" s="35"/>
      <c r="AE424" s="35"/>
      <c r="AF424" s="40" t="s">
        <v>35</v>
      </c>
      <c r="AG424" s="40" t="s">
        <v>29</v>
      </c>
      <c r="AH424" s="35"/>
      <c r="AI424" s="35"/>
      <c r="AJ424" s="40" t="s">
        <v>36</v>
      </c>
      <c r="AK424" s="40" t="s">
        <v>37</v>
      </c>
      <c r="AL424" s="35"/>
      <c r="AM424" s="35"/>
      <c r="AN424" s="40" t="s">
        <v>38</v>
      </c>
      <c r="AO424" s="40" t="s">
        <v>39</v>
      </c>
      <c r="AP424" s="35"/>
      <c r="AQ424" s="35"/>
      <c r="AR424" s="40" t="s">
        <v>40</v>
      </c>
      <c r="AS424" s="40" t="s">
        <v>41</v>
      </c>
      <c r="AT424" s="35"/>
      <c r="AU424" s="35"/>
      <c r="AV424" s="35"/>
      <c r="AW424" s="35"/>
      <c r="AX424" s="35"/>
      <c r="AY424" s="35"/>
      <c r="AZ424" s="40" t="s">
        <v>42</v>
      </c>
      <c r="BA424" s="40" t="s">
        <v>39</v>
      </c>
      <c r="BB424" s="35"/>
      <c r="BC424" s="35"/>
      <c r="BD424" s="40" t="s">
        <v>42</v>
      </c>
      <c r="BE424" s="40" t="s">
        <v>33</v>
      </c>
      <c r="BF424" s="35"/>
      <c r="BG424" s="35"/>
      <c r="BH424" s="40" t="s">
        <v>42</v>
      </c>
      <c r="BI424" s="40" t="s">
        <v>39</v>
      </c>
      <c r="BJ424" s="35"/>
      <c r="BK424" s="41"/>
      <c r="BL424" s="40" t="s">
        <v>43</v>
      </c>
      <c r="BM424" s="40" t="s">
        <v>44</v>
      </c>
      <c r="BN424" s="35"/>
      <c r="BO424" s="35"/>
      <c r="BP424" s="40" t="s">
        <v>45</v>
      </c>
      <c r="BQ424" s="40" t="s">
        <v>44</v>
      </c>
      <c r="BR424" s="35"/>
      <c r="BS424" s="35"/>
      <c r="BT424" s="40" t="s">
        <v>46</v>
      </c>
      <c r="BU424" s="40" t="s">
        <v>47</v>
      </c>
      <c r="BV424" s="35"/>
      <c r="BW424" s="35"/>
      <c r="BX424" s="40" t="s">
        <v>46</v>
      </c>
      <c r="BY424" s="40" t="s">
        <v>41</v>
      </c>
      <c r="BZ424" s="35"/>
      <c r="CA424" s="35"/>
      <c r="CB424" s="40" t="s">
        <v>46</v>
      </c>
      <c r="CC424" s="40" t="s">
        <v>48</v>
      </c>
      <c r="CD424" s="35"/>
      <c r="CE424" s="35"/>
      <c r="CF424" s="40" t="s">
        <v>46</v>
      </c>
      <c r="CG424" s="40" t="s">
        <v>48</v>
      </c>
      <c r="CH424" s="35"/>
      <c r="CI424" s="35"/>
      <c r="CJ424" s="40" t="s">
        <v>46</v>
      </c>
      <c r="CK424" s="40" t="s">
        <v>39</v>
      </c>
      <c r="CL424" s="35"/>
      <c r="CM424" s="35"/>
      <c r="CN424" s="40" t="s">
        <v>49</v>
      </c>
      <c r="CO424" s="40" t="s">
        <v>39</v>
      </c>
      <c r="CP424" s="35">
        <v>6</v>
      </c>
      <c r="CQ424" s="35">
        <v>4.38</v>
      </c>
      <c r="CR424" s="40" t="s">
        <v>50</v>
      </c>
      <c r="CS424" s="40" t="s">
        <v>51</v>
      </c>
      <c r="CT424" s="35"/>
      <c r="CU424" s="35"/>
      <c r="CV424" s="40" t="s">
        <v>50</v>
      </c>
      <c r="CW424" s="40" t="s">
        <v>39</v>
      </c>
      <c r="CX424" s="35">
        <v>2</v>
      </c>
      <c r="CY424" s="35">
        <v>1.843</v>
      </c>
      <c r="CZ424" s="40" t="s">
        <v>50</v>
      </c>
      <c r="DA424" s="40" t="s">
        <v>39</v>
      </c>
      <c r="DB424" s="35"/>
      <c r="DC424" s="35"/>
      <c r="DD424" s="40" t="s">
        <v>59</v>
      </c>
      <c r="DE424" s="40" t="s">
        <v>60</v>
      </c>
      <c r="DF424" s="35"/>
      <c r="DG424" s="35"/>
      <c r="DH424" s="40" t="s">
        <v>52</v>
      </c>
      <c r="DI424" s="40" t="s">
        <v>53</v>
      </c>
      <c r="DJ424" s="35"/>
      <c r="DK424" s="35"/>
      <c r="DL424" s="40" t="s">
        <v>31</v>
      </c>
      <c r="DM424" s="41"/>
    </row>
    <row r="425" spans="1:118" s="42" customFormat="1" ht="15.75" customHeight="1" x14ac:dyDescent="0.25">
      <c r="A425" s="35">
        <v>424</v>
      </c>
      <c r="B425" s="35">
        <v>2</v>
      </c>
      <c r="C425" s="36" t="s">
        <v>357</v>
      </c>
      <c r="D425" s="37" t="s">
        <v>373</v>
      </c>
      <c r="E425" s="35">
        <v>971.08500000000004</v>
      </c>
      <c r="F425" s="35">
        <v>7.9109999999999996</v>
      </c>
      <c r="G425" s="35">
        <v>963.17399999999998</v>
      </c>
      <c r="H425" s="38">
        <v>254.48916</v>
      </c>
      <c r="I425" s="39">
        <f t="shared" si="19"/>
        <v>1217.6631600000001</v>
      </c>
      <c r="J425" s="39">
        <f t="shared" si="18"/>
        <v>0.92100000000000004</v>
      </c>
      <c r="K425" s="39">
        <f t="shared" si="20"/>
        <v>1216.74216</v>
      </c>
      <c r="L425" s="40" t="s">
        <v>28</v>
      </c>
      <c r="M425" s="40" t="s">
        <v>29</v>
      </c>
      <c r="N425" s="35"/>
      <c r="O425" s="35"/>
      <c r="P425" s="40" t="s">
        <v>30</v>
      </c>
      <c r="Q425" s="40" t="s">
        <v>34</v>
      </c>
      <c r="R425" s="35"/>
      <c r="S425" s="35"/>
      <c r="T425" s="40" t="s">
        <v>30</v>
      </c>
      <c r="U425" s="40" t="s">
        <v>32</v>
      </c>
      <c r="V425" s="35"/>
      <c r="W425" s="35"/>
      <c r="X425" s="35" t="s">
        <v>30</v>
      </c>
      <c r="Y425" s="35" t="s">
        <v>33</v>
      </c>
      <c r="Z425" s="35"/>
      <c r="AA425" s="35"/>
      <c r="AB425" s="40" t="s">
        <v>30</v>
      </c>
      <c r="AC425" s="40" t="s">
        <v>34</v>
      </c>
      <c r="AD425" s="35"/>
      <c r="AE425" s="35"/>
      <c r="AF425" s="40" t="s">
        <v>35</v>
      </c>
      <c r="AG425" s="40" t="s">
        <v>29</v>
      </c>
      <c r="AH425" s="35"/>
      <c r="AI425" s="35"/>
      <c r="AJ425" s="40" t="s">
        <v>36</v>
      </c>
      <c r="AK425" s="40" t="s">
        <v>37</v>
      </c>
      <c r="AL425" s="35"/>
      <c r="AM425" s="35"/>
      <c r="AN425" s="40" t="s">
        <v>38</v>
      </c>
      <c r="AO425" s="40" t="s">
        <v>39</v>
      </c>
      <c r="AP425" s="35"/>
      <c r="AQ425" s="35"/>
      <c r="AR425" s="40" t="s">
        <v>40</v>
      </c>
      <c r="AS425" s="40" t="s">
        <v>41</v>
      </c>
      <c r="AT425" s="35"/>
      <c r="AU425" s="35"/>
      <c r="AV425" s="35"/>
      <c r="AW425" s="35"/>
      <c r="AX425" s="35"/>
      <c r="AY425" s="35"/>
      <c r="AZ425" s="40" t="s">
        <v>42</v>
      </c>
      <c r="BA425" s="40" t="s">
        <v>39</v>
      </c>
      <c r="BB425" s="35"/>
      <c r="BC425" s="35"/>
      <c r="BD425" s="40" t="s">
        <v>42</v>
      </c>
      <c r="BE425" s="40" t="s">
        <v>33</v>
      </c>
      <c r="BF425" s="35"/>
      <c r="BG425" s="35"/>
      <c r="BH425" s="40" t="s">
        <v>42</v>
      </c>
      <c r="BI425" s="40" t="s">
        <v>39</v>
      </c>
      <c r="BJ425" s="35"/>
      <c r="BK425" s="41"/>
      <c r="BL425" s="40" t="s">
        <v>43</v>
      </c>
      <c r="BM425" s="40" t="s">
        <v>44</v>
      </c>
      <c r="BN425" s="35"/>
      <c r="BO425" s="35"/>
      <c r="BP425" s="40" t="s">
        <v>45</v>
      </c>
      <c r="BQ425" s="40" t="s">
        <v>44</v>
      </c>
      <c r="BR425" s="35"/>
      <c r="BS425" s="35"/>
      <c r="BT425" s="40" t="s">
        <v>46</v>
      </c>
      <c r="BU425" s="40" t="s">
        <v>47</v>
      </c>
      <c r="BV425" s="35"/>
      <c r="BW425" s="35"/>
      <c r="BX425" s="40" t="s">
        <v>46</v>
      </c>
      <c r="BY425" s="40" t="s">
        <v>41</v>
      </c>
      <c r="BZ425" s="35"/>
      <c r="CA425" s="35"/>
      <c r="CB425" s="40" t="s">
        <v>46</v>
      </c>
      <c r="CC425" s="40" t="s">
        <v>48</v>
      </c>
      <c r="CD425" s="35"/>
      <c r="CE425" s="35"/>
      <c r="CF425" s="40" t="s">
        <v>46</v>
      </c>
      <c r="CG425" s="40" t="s">
        <v>48</v>
      </c>
      <c r="CH425" s="35"/>
      <c r="CI425" s="35"/>
      <c r="CJ425" s="40" t="s">
        <v>46</v>
      </c>
      <c r="CK425" s="40" t="s">
        <v>39</v>
      </c>
      <c r="CL425" s="35"/>
      <c r="CM425" s="35"/>
      <c r="CN425" s="40" t="s">
        <v>49</v>
      </c>
      <c r="CO425" s="40" t="s">
        <v>39</v>
      </c>
      <c r="CP425" s="35"/>
      <c r="CQ425" s="35"/>
      <c r="CR425" s="40" t="s">
        <v>50</v>
      </c>
      <c r="CS425" s="40" t="s">
        <v>51</v>
      </c>
      <c r="CT425" s="35"/>
      <c r="CU425" s="35"/>
      <c r="CV425" s="40" t="s">
        <v>50</v>
      </c>
      <c r="CW425" s="40" t="s">
        <v>39</v>
      </c>
      <c r="CX425" s="35">
        <v>1</v>
      </c>
      <c r="CY425" s="35">
        <v>0.92100000000000004</v>
      </c>
      <c r="CZ425" s="40" t="s">
        <v>50</v>
      </c>
      <c r="DA425" s="40" t="s">
        <v>39</v>
      </c>
      <c r="DB425" s="35"/>
      <c r="DC425" s="35"/>
      <c r="DD425" s="40" t="s">
        <v>59</v>
      </c>
      <c r="DE425" s="40" t="s">
        <v>60</v>
      </c>
      <c r="DF425" s="35"/>
      <c r="DG425" s="35"/>
      <c r="DH425" s="40" t="s">
        <v>52</v>
      </c>
      <c r="DI425" s="40" t="s">
        <v>53</v>
      </c>
      <c r="DJ425" s="35"/>
      <c r="DK425" s="35"/>
      <c r="DL425" s="40" t="s">
        <v>31</v>
      </c>
      <c r="DM425" s="41"/>
    </row>
    <row r="426" spans="1:118" s="42" customFormat="1" ht="15.75" customHeight="1" x14ac:dyDescent="0.25">
      <c r="A426" s="35">
        <v>425</v>
      </c>
      <c r="B426" s="35">
        <v>2</v>
      </c>
      <c r="C426" s="36" t="s">
        <v>358</v>
      </c>
      <c r="D426" s="37" t="s">
        <v>373</v>
      </c>
      <c r="E426" s="35">
        <v>918.38199999999995</v>
      </c>
      <c r="F426" s="35">
        <v>8.2460000000000004</v>
      </c>
      <c r="G426" s="35">
        <v>903.64</v>
      </c>
      <c r="H426" s="38">
        <v>323.85144000000003</v>
      </c>
      <c r="I426" s="39">
        <f t="shared" si="19"/>
        <v>1227.49144</v>
      </c>
      <c r="J426" s="39">
        <f t="shared" si="18"/>
        <v>7.7370000000000001</v>
      </c>
      <c r="K426" s="39">
        <f t="shared" si="20"/>
        <v>1219.7544399999999</v>
      </c>
      <c r="L426" s="40" t="s">
        <v>28</v>
      </c>
      <c r="M426" s="40" t="s">
        <v>29</v>
      </c>
      <c r="N426" s="35"/>
      <c r="O426" s="35"/>
      <c r="P426" s="40" t="s">
        <v>30</v>
      </c>
      <c r="Q426" s="40" t="s">
        <v>34</v>
      </c>
      <c r="R426" s="35"/>
      <c r="S426" s="35"/>
      <c r="T426" s="40" t="s">
        <v>30</v>
      </c>
      <c r="U426" s="40" t="s">
        <v>32</v>
      </c>
      <c r="V426" s="35"/>
      <c r="W426" s="35"/>
      <c r="X426" s="35" t="s">
        <v>30</v>
      </c>
      <c r="Y426" s="35" t="s">
        <v>33</v>
      </c>
      <c r="Z426" s="35"/>
      <c r="AA426" s="35"/>
      <c r="AB426" s="40" t="s">
        <v>30</v>
      </c>
      <c r="AC426" s="40" t="s">
        <v>34</v>
      </c>
      <c r="AD426" s="35"/>
      <c r="AE426" s="35"/>
      <c r="AF426" s="40" t="s">
        <v>35</v>
      </c>
      <c r="AG426" s="40" t="s">
        <v>29</v>
      </c>
      <c r="AH426" s="35"/>
      <c r="AI426" s="35"/>
      <c r="AJ426" s="40" t="s">
        <v>36</v>
      </c>
      <c r="AK426" s="40" t="s">
        <v>37</v>
      </c>
      <c r="AL426" s="35"/>
      <c r="AM426" s="35"/>
      <c r="AN426" s="40" t="s">
        <v>38</v>
      </c>
      <c r="AO426" s="40" t="s">
        <v>39</v>
      </c>
      <c r="AP426" s="35"/>
      <c r="AQ426" s="35"/>
      <c r="AR426" s="40" t="s">
        <v>40</v>
      </c>
      <c r="AS426" s="40" t="s">
        <v>41</v>
      </c>
      <c r="AT426" s="35"/>
      <c r="AU426" s="35"/>
      <c r="AV426" s="35"/>
      <c r="AW426" s="35"/>
      <c r="AX426" s="35"/>
      <c r="AY426" s="35"/>
      <c r="AZ426" s="40" t="s">
        <v>42</v>
      </c>
      <c r="BA426" s="40" t="s">
        <v>39</v>
      </c>
      <c r="BB426" s="35"/>
      <c r="BC426" s="35"/>
      <c r="BD426" s="40" t="s">
        <v>42</v>
      </c>
      <c r="BE426" s="40" t="s">
        <v>33</v>
      </c>
      <c r="BF426" s="35"/>
      <c r="BG426" s="35"/>
      <c r="BH426" s="40" t="s">
        <v>42</v>
      </c>
      <c r="BI426" s="40" t="s">
        <v>39</v>
      </c>
      <c r="BJ426" s="35"/>
      <c r="BK426" s="41"/>
      <c r="BL426" s="40" t="s">
        <v>43</v>
      </c>
      <c r="BM426" s="40" t="s">
        <v>44</v>
      </c>
      <c r="BN426" s="35"/>
      <c r="BO426" s="35"/>
      <c r="BP426" s="40" t="s">
        <v>45</v>
      </c>
      <c r="BQ426" s="40" t="s">
        <v>44</v>
      </c>
      <c r="BR426" s="35"/>
      <c r="BS426" s="35"/>
      <c r="BT426" s="40" t="s">
        <v>46</v>
      </c>
      <c r="BU426" s="40" t="s">
        <v>47</v>
      </c>
      <c r="BV426" s="35"/>
      <c r="BW426" s="35"/>
      <c r="BX426" s="40" t="s">
        <v>46</v>
      </c>
      <c r="BY426" s="40" t="s">
        <v>41</v>
      </c>
      <c r="BZ426" s="35"/>
      <c r="CA426" s="35"/>
      <c r="CB426" s="40" t="s">
        <v>46</v>
      </c>
      <c r="CC426" s="40" t="s">
        <v>48</v>
      </c>
      <c r="CD426" s="35"/>
      <c r="CE426" s="35"/>
      <c r="CF426" s="40" t="s">
        <v>46</v>
      </c>
      <c r="CG426" s="40" t="s">
        <v>48</v>
      </c>
      <c r="CH426" s="35"/>
      <c r="CI426" s="35"/>
      <c r="CJ426" s="40" t="s">
        <v>46</v>
      </c>
      <c r="CK426" s="40" t="s">
        <v>39</v>
      </c>
      <c r="CL426" s="35"/>
      <c r="CM426" s="35"/>
      <c r="CN426" s="40" t="s">
        <v>49</v>
      </c>
      <c r="CO426" s="40" t="s">
        <v>39</v>
      </c>
      <c r="CP426" s="35"/>
      <c r="CQ426" s="35"/>
      <c r="CR426" s="40" t="s">
        <v>50</v>
      </c>
      <c r="CS426" s="40" t="s">
        <v>51</v>
      </c>
      <c r="CT426" s="35">
        <v>7.0000000000000007E-2</v>
      </c>
      <c r="CU426" s="35">
        <v>6.8159999999999998</v>
      </c>
      <c r="CV426" s="40" t="s">
        <v>50</v>
      </c>
      <c r="CW426" s="40" t="s">
        <v>39</v>
      </c>
      <c r="CX426" s="35">
        <v>1</v>
      </c>
      <c r="CY426" s="35">
        <v>0.92100000000000004</v>
      </c>
      <c r="CZ426" s="40" t="s">
        <v>50</v>
      </c>
      <c r="DA426" s="40" t="s">
        <v>39</v>
      </c>
      <c r="DB426" s="35"/>
      <c r="DC426" s="35"/>
      <c r="DD426" s="40" t="s">
        <v>59</v>
      </c>
      <c r="DE426" s="40" t="s">
        <v>60</v>
      </c>
      <c r="DF426" s="35"/>
      <c r="DG426" s="35"/>
      <c r="DH426" s="40" t="s">
        <v>52</v>
      </c>
      <c r="DI426" s="40" t="s">
        <v>53</v>
      </c>
      <c r="DJ426" s="35"/>
      <c r="DK426" s="35"/>
      <c r="DL426" s="40" t="s">
        <v>31</v>
      </c>
      <c r="DM426" s="41"/>
    </row>
    <row r="427" spans="1:118" s="12" customFormat="1" ht="15.75" customHeight="1" x14ac:dyDescent="0.25">
      <c r="A427" s="6">
        <v>426</v>
      </c>
      <c r="B427" s="6">
        <v>2</v>
      </c>
      <c r="C427" s="9" t="s">
        <v>359</v>
      </c>
      <c r="D427" s="8" t="s">
        <v>373</v>
      </c>
      <c r="E427" s="6">
        <v>573.61500000000001</v>
      </c>
      <c r="F427" s="6">
        <v>53.74</v>
      </c>
      <c r="G427" s="6">
        <v>507.80500000000001</v>
      </c>
      <c r="H427" s="10">
        <v>249.95424</v>
      </c>
      <c r="I427" s="3">
        <f t="shared" si="19"/>
        <v>757.75923999999998</v>
      </c>
      <c r="J427" s="3">
        <f t="shared" si="18"/>
        <v>0</v>
      </c>
      <c r="K427" s="3">
        <f t="shared" si="20"/>
        <v>757.75923999999998</v>
      </c>
      <c r="L427" s="1" t="s">
        <v>28</v>
      </c>
      <c r="M427" s="1" t="s">
        <v>29</v>
      </c>
      <c r="N427" s="6"/>
      <c r="O427" s="6"/>
      <c r="P427" s="1" t="s">
        <v>30</v>
      </c>
      <c r="Q427" s="1" t="s">
        <v>34</v>
      </c>
      <c r="R427" s="6"/>
      <c r="S427" s="6"/>
      <c r="T427" s="1" t="s">
        <v>30</v>
      </c>
      <c r="U427" s="1" t="s">
        <v>32</v>
      </c>
      <c r="V427" s="6"/>
      <c r="W427" s="6"/>
      <c r="X427" s="6" t="s">
        <v>30</v>
      </c>
      <c r="Y427" s="6" t="s">
        <v>33</v>
      </c>
      <c r="Z427" s="6"/>
      <c r="AA427" s="6"/>
      <c r="AB427" s="1" t="s">
        <v>30</v>
      </c>
      <c r="AC427" s="1" t="s">
        <v>34</v>
      </c>
      <c r="AD427" s="6"/>
      <c r="AE427" s="6"/>
      <c r="AF427" s="1" t="s">
        <v>35</v>
      </c>
      <c r="AG427" s="1" t="s">
        <v>29</v>
      </c>
      <c r="AH427" s="6"/>
      <c r="AI427" s="6"/>
      <c r="AJ427" s="1" t="s">
        <v>36</v>
      </c>
      <c r="AK427" s="1" t="s">
        <v>37</v>
      </c>
      <c r="AL427" s="6"/>
      <c r="AM427" s="6"/>
      <c r="AN427" s="1" t="s">
        <v>38</v>
      </c>
      <c r="AO427" s="1" t="s">
        <v>39</v>
      </c>
      <c r="AP427" s="6"/>
      <c r="AQ427" s="6"/>
      <c r="AR427" s="1" t="s">
        <v>40</v>
      </c>
      <c r="AS427" s="1" t="s">
        <v>41</v>
      </c>
      <c r="AT427" s="6"/>
      <c r="AU427" s="6"/>
      <c r="AV427" s="6"/>
      <c r="AW427" s="6"/>
      <c r="AX427" s="6"/>
      <c r="AY427" s="6"/>
      <c r="AZ427" s="1" t="s">
        <v>42</v>
      </c>
      <c r="BA427" s="1" t="s">
        <v>39</v>
      </c>
      <c r="BB427" s="6"/>
      <c r="BC427" s="6"/>
      <c r="BD427" s="1" t="s">
        <v>42</v>
      </c>
      <c r="BE427" s="1" t="s">
        <v>33</v>
      </c>
      <c r="BF427" s="6"/>
      <c r="BG427" s="6"/>
      <c r="BH427" s="1" t="s">
        <v>42</v>
      </c>
      <c r="BI427" s="1" t="s">
        <v>39</v>
      </c>
      <c r="BJ427" s="6"/>
      <c r="BK427" s="11"/>
      <c r="BL427" s="1" t="s">
        <v>43</v>
      </c>
      <c r="BM427" s="1" t="s">
        <v>44</v>
      </c>
      <c r="BN427" s="6"/>
      <c r="BO427" s="6"/>
      <c r="BP427" s="1" t="s">
        <v>45</v>
      </c>
      <c r="BQ427" s="1" t="s">
        <v>44</v>
      </c>
      <c r="BR427" s="6"/>
      <c r="BS427" s="6"/>
      <c r="BT427" s="1" t="s">
        <v>46</v>
      </c>
      <c r="BU427" s="1" t="s">
        <v>47</v>
      </c>
      <c r="BV427" s="6"/>
      <c r="BW427" s="6"/>
      <c r="BX427" s="1" t="s">
        <v>46</v>
      </c>
      <c r="BY427" s="1" t="s">
        <v>41</v>
      </c>
      <c r="BZ427" s="6"/>
      <c r="CA427" s="6"/>
      <c r="CB427" s="1" t="s">
        <v>46</v>
      </c>
      <c r="CC427" s="1" t="s">
        <v>48</v>
      </c>
      <c r="CD427" s="6"/>
      <c r="CE427" s="6"/>
      <c r="CF427" s="1" t="s">
        <v>46</v>
      </c>
      <c r="CG427" s="1" t="s">
        <v>48</v>
      </c>
      <c r="CH427" s="6"/>
      <c r="CI427" s="6"/>
      <c r="CJ427" s="1" t="s">
        <v>46</v>
      </c>
      <c r="CK427" s="1" t="s">
        <v>39</v>
      </c>
      <c r="CL427" s="6"/>
      <c r="CM427" s="6"/>
      <c r="CN427" s="1" t="s">
        <v>49</v>
      </c>
      <c r="CO427" s="1" t="s">
        <v>39</v>
      </c>
      <c r="CP427" s="6"/>
      <c r="CQ427" s="6"/>
      <c r="CR427" s="1" t="s">
        <v>50</v>
      </c>
      <c r="CS427" s="1" t="s">
        <v>51</v>
      </c>
      <c r="CT427" s="6"/>
      <c r="CU427" s="6"/>
      <c r="CV427" s="1" t="s">
        <v>50</v>
      </c>
      <c r="CW427" s="1" t="s">
        <v>39</v>
      </c>
      <c r="CX427" s="6"/>
      <c r="CY427" s="6"/>
      <c r="CZ427" s="1" t="s">
        <v>50</v>
      </c>
      <c r="DA427" s="1" t="s">
        <v>39</v>
      </c>
      <c r="DB427" s="6"/>
      <c r="DC427" s="6"/>
      <c r="DD427" s="1" t="s">
        <v>59</v>
      </c>
      <c r="DE427" s="1" t="s">
        <v>60</v>
      </c>
      <c r="DF427" s="6"/>
      <c r="DG427" s="6"/>
      <c r="DH427" s="1" t="s">
        <v>52</v>
      </c>
      <c r="DI427" s="1" t="s">
        <v>53</v>
      </c>
      <c r="DJ427" s="6"/>
      <c r="DK427" s="6"/>
      <c r="DL427" s="1" t="s">
        <v>31</v>
      </c>
      <c r="DM427" s="11"/>
    </row>
    <row r="428" spans="1:118" s="42" customFormat="1" ht="15.75" customHeight="1" x14ac:dyDescent="0.25">
      <c r="A428" s="35">
        <v>427</v>
      </c>
      <c r="B428" s="35">
        <v>1</v>
      </c>
      <c r="C428" s="36" t="s">
        <v>360</v>
      </c>
      <c r="D428" s="37" t="s">
        <v>373</v>
      </c>
      <c r="E428" s="35">
        <v>508.47199999999998</v>
      </c>
      <c r="F428" s="35">
        <v>1418.0360000000001</v>
      </c>
      <c r="G428" s="35">
        <v>-919.03499999999997</v>
      </c>
      <c r="H428" s="38">
        <v>487.86876000000001</v>
      </c>
      <c r="I428" s="39">
        <f t="shared" si="19"/>
        <v>-431.16623999999996</v>
      </c>
      <c r="J428" s="39">
        <f t="shared" si="18"/>
        <v>17.738</v>
      </c>
      <c r="K428" s="39">
        <f t="shared" si="20"/>
        <v>-448.90423999999996</v>
      </c>
      <c r="L428" s="40" t="s">
        <v>28</v>
      </c>
      <c r="M428" s="40" t="s">
        <v>29</v>
      </c>
      <c r="N428" s="35"/>
      <c r="O428" s="35"/>
      <c r="P428" s="40" t="s">
        <v>30</v>
      </c>
      <c r="Q428" s="40" t="s">
        <v>34</v>
      </c>
      <c r="R428" s="35"/>
      <c r="S428" s="35"/>
      <c r="T428" s="40" t="s">
        <v>30</v>
      </c>
      <c r="U428" s="40" t="s">
        <v>32</v>
      </c>
      <c r="V428" s="35"/>
      <c r="W428" s="35"/>
      <c r="X428" s="35" t="s">
        <v>30</v>
      </c>
      <c r="Y428" s="35" t="s">
        <v>33</v>
      </c>
      <c r="Z428" s="35"/>
      <c r="AA428" s="35"/>
      <c r="AB428" s="40" t="s">
        <v>30</v>
      </c>
      <c r="AC428" s="40" t="s">
        <v>34</v>
      </c>
      <c r="AD428" s="35"/>
      <c r="AE428" s="35"/>
      <c r="AF428" s="40" t="s">
        <v>35</v>
      </c>
      <c r="AG428" s="40" t="s">
        <v>29</v>
      </c>
      <c r="AH428" s="35"/>
      <c r="AI428" s="35"/>
      <c r="AJ428" s="40" t="s">
        <v>36</v>
      </c>
      <c r="AK428" s="40" t="s">
        <v>37</v>
      </c>
      <c r="AL428" s="35"/>
      <c r="AM428" s="35"/>
      <c r="AN428" s="40" t="s">
        <v>38</v>
      </c>
      <c r="AO428" s="40" t="s">
        <v>39</v>
      </c>
      <c r="AP428" s="35"/>
      <c r="AQ428" s="35"/>
      <c r="AR428" s="40" t="s">
        <v>40</v>
      </c>
      <c r="AS428" s="40" t="s">
        <v>41</v>
      </c>
      <c r="AT428" s="35"/>
      <c r="AU428" s="35"/>
      <c r="AV428" s="35"/>
      <c r="AW428" s="35"/>
      <c r="AX428" s="35"/>
      <c r="AY428" s="35"/>
      <c r="AZ428" s="40" t="s">
        <v>42</v>
      </c>
      <c r="BA428" s="40" t="s">
        <v>39</v>
      </c>
      <c r="BB428" s="35"/>
      <c r="BC428" s="35"/>
      <c r="BD428" s="40" t="s">
        <v>42</v>
      </c>
      <c r="BE428" s="40" t="s">
        <v>33</v>
      </c>
      <c r="BF428" s="35"/>
      <c r="BG428" s="35"/>
      <c r="BH428" s="40" t="s">
        <v>42</v>
      </c>
      <c r="BI428" s="40" t="s">
        <v>39</v>
      </c>
      <c r="BJ428" s="35"/>
      <c r="BK428" s="41"/>
      <c r="BL428" s="40" t="s">
        <v>43</v>
      </c>
      <c r="BM428" s="40" t="s">
        <v>44</v>
      </c>
      <c r="BN428" s="35"/>
      <c r="BO428" s="35"/>
      <c r="BP428" s="40" t="s">
        <v>45</v>
      </c>
      <c r="BQ428" s="40" t="s">
        <v>44</v>
      </c>
      <c r="BR428" s="35">
        <v>2E-3</v>
      </c>
      <c r="BS428" s="35">
        <v>0.14099999999999999</v>
      </c>
      <c r="BT428" s="40" t="s">
        <v>46</v>
      </c>
      <c r="BU428" s="40" t="s">
        <v>47</v>
      </c>
      <c r="BV428" s="35"/>
      <c r="BW428" s="35"/>
      <c r="BX428" s="40" t="s">
        <v>46</v>
      </c>
      <c r="BY428" s="40" t="s">
        <v>41</v>
      </c>
      <c r="BZ428" s="35"/>
      <c r="CA428" s="35"/>
      <c r="CB428" s="40" t="s">
        <v>46</v>
      </c>
      <c r="CC428" s="40" t="s">
        <v>48</v>
      </c>
      <c r="CD428" s="35"/>
      <c r="CE428" s="35"/>
      <c r="CF428" s="40" t="s">
        <v>46</v>
      </c>
      <c r="CG428" s="40" t="s">
        <v>48</v>
      </c>
      <c r="CH428" s="35"/>
      <c r="CI428" s="35"/>
      <c r="CJ428" s="40" t="s">
        <v>46</v>
      </c>
      <c r="CK428" s="40" t="s">
        <v>39</v>
      </c>
      <c r="CL428" s="35">
        <v>3</v>
      </c>
      <c r="CM428" s="35">
        <v>11.968999999999999</v>
      </c>
      <c r="CN428" s="40" t="s">
        <v>49</v>
      </c>
      <c r="CO428" s="40" t="s">
        <v>39</v>
      </c>
      <c r="CP428" s="35">
        <v>4</v>
      </c>
      <c r="CQ428" s="35">
        <v>2.2989999999999999</v>
      </c>
      <c r="CR428" s="40" t="s">
        <v>50</v>
      </c>
      <c r="CS428" s="40" t="s">
        <v>51</v>
      </c>
      <c r="CT428" s="35"/>
      <c r="CU428" s="35"/>
      <c r="CV428" s="40" t="s">
        <v>50</v>
      </c>
      <c r="CW428" s="40" t="s">
        <v>39</v>
      </c>
      <c r="CX428" s="35">
        <v>1</v>
      </c>
      <c r="CY428" s="35">
        <v>0.92100000000000004</v>
      </c>
      <c r="CZ428" s="40" t="s">
        <v>50</v>
      </c>
      <c r="DA428" s="40" t="s">
        <v>39</v>
      </c>
      <c r="DB428" s="35"/>
      <c r="DC428" s="35"/>
      <c r="DD428" s="40" t="s">
        <v>59</v>
      </c>
      <c r="DE428" s="40" t="s">
        <v>60</v>
      </c>
      <c r="DF428" s="35"/>
      <c r="DG428" s="35"/>
      <c r="DH428" s="40" t="s">
        <v>52</v>
      </c>
      <c r="DI428" s="40" t="s">
        <v>53</v>
      </c>
      <c r="DJ428" s="35"/>
      <c r="DK428" s="35"/>
      <c r="DL428" s="40" t="s">
        <v>31</v>
      </c>
      <c r="DM428" s="41">
        <v>2.4079999999999999</v>
      </c>
      <c r="DN428" s="42" t="s">
        <v>518</v>
      </c>
    </row>
    <row r="429" spans="1:118" s="12" customFormat="1" ht="15.75" customHeight="1" x14ac:dyDescent="0.25">
      <c r="A429" s="6">
        <v>428</v>
      </c>
      <c r="B429" s="6">
        <v>1</v>
      </c>
      <c r="C429" s="9" t="s">
        <v>361</v>
      </c>
      <c r="D429" s="8" t="s">
        <v>373</v>
      </c>
      <c r="E429" s="6">
        <v>207.83</v>
      </c>
      <c r="F429" s="6">
        <v>13.288</v>
      </c>
      <c r="G429" s="6">
        <v>194.542</v>
      </c>
      <c r="H429" s="10">
        <v>95.28</v>
      </c>
      <c r="I429" s="3">
        <f t="shared" si="19"/>
        <v>289.822</v>
      </c>
      <c r="J429" s="3">
        <f t="shared" si="18"/>
        <v>0</v>
      </c>
      <c r="K429" s="3">
        <f t="shared" si="20"/>
        <v>289.822</v>
      </c>
      <c r="L429" s="1" t="s">
        <v>28</v>
      </c>
      <c r="M429" s="1" t="s">
        <v>29</v>
      </c>
      <c r="N429" s="6"/>
      <c r="O429" s="6"/>
      <c r="P429" s="1" t="s">
        <v>30</v>
      </c>
      <c r="Q429" s="1" t="s">
        <v>34</v>
      </c>
      <c r="R429" s="6"/>
      <c r="S429" s="6"/>
      <c r="T429" s="1" t="s">
        <v>30</v>
      </c>
      <c r="U429" s="1" t="s">
        <v>32</v>
      </c>
      <c r="V429" s="6"/>
      <c r="W429" s="6"/>
      <c r="X429" s="6" t="s">
        <v>30</v>
      </c>
      <c r="Y429" s="6" t="s">
        <v>33</v>
      </c>
      <c r="Z429" s="6"/>
      <c r="AA429" s="6"/>
      <c r="AB429" s="1" t="s">
        <v>30</v>
      </c>
      <c r="AC429" s="1" t="s">
        <v>34</v>
      </c>
      <c r="AD429" s="6"/>
      <c r="AE429" s="6"/>
      <c r="AF429" s="1" t="s">
        <v>35</v>
      </c>
      <c r="AG429" s="1" t="s">
        <v>29</v>
      </c>
      <c r="AH429" s="6"/>
      <c r="AI429" s="6"/>
      <c r="AJ429" s="1" t="s">
        <v>36</v>
      </c>
      <c r="AK429" s="1" t="s">
        <v>37</v>
      </c>
      <c r="AL429" s="6"/>
      <c r="AM429" s="6"/>
      <c r="AN429" s="1" t="s">
        <v>38</v>
      </c>
      <c r="AO429" s="1" t="s">
        <v>39</v>
      </c>
      <c r="AP429" s="6"/>
      <c r="AQ429" s="6"/>
      <c r="AR429" s="1" t="s">
        <v>40</v>
      </c>
      <c r="AS429" s="1" t="s">
        <v>41</v>
      </c>
      <c r="AT429" s="6"/>
      <c r="AU429" s="6"/>
      <c r="AV429" s="6"/>
      <c r="AW429" s="6"/>
      <c r="AX429" s="6"/>
      <c r="AY429" s="6"/>
      <c r="AZ429" s="1" t="s">
        <v>42</v>
      </c>
      <c r="BA429" s="1" t="s">
        <v>39</v>
      </c>
      <c r="BB429" s="6"/>
      <c r="BC429" s="6"/>
      <c r="BD429" s="1" t="s">
        <v>42</v>
      </c>
      <c r="BE429" s="1" t="s">
        <v>33</v>
      </c>
      <c r="BF429" s="6"/>
      <c r="BG429" s="6"/>
      <c r="BH429" s="1" t="s">
        <v>42</v>
      </c>
      <c r="BI429" s="1" t="s">
        <v>39</v>
      </c>
      <c r="BJ429" s="6"/>
      <c r="BK429" s="11"/>
      <c r="BL429" s="1" t="s">
        <v>43</v>
      </c>
      <c r="BM429" s="1" t="s">
        <v>44</v>
      </c>
      <c r="BN429" s="6"/>
      <c r="BO429" s="6"/>
      <c r="BP429" s="1" t="s">
        <v>45</v>
      </c>
      <c r="BQ429" s="1" t="s">
        <v>44</v>
      </c>
      <c r="BR429" s="6"/>
      <c r="BS429" s="6"/>
      <c r="BT429" s="1" t="s">
        <v>46</v>
      </c>
      <c r="BU429" s="1" t="s">
        <v>47</v>
      </c>
      <c r="BV429" s="6"/>
      <c r="BW429" s="6"/>
      <c r="BX429" s="1" t="s">
        <v>46</v>
      </c>
      <c r="BY429" s="1" t="s">
        <v>41</v>
      </c>
      <c r="BZ429" s="6"/>
      <c r="CA429" s="6"/>
      <c r="CB429" s="1" t="s">
        <v>46</v>
      </c>
      <c r="CC429" s="1" t="s">
        <v>48</v>
      </c>
      <c r="CD429" s="6"/>
      <c r="CE429" s="6"/>
      <c r="CF429" s="1" t="s">
        <v>46</v>
      </c>
      <c r="CG429" s="1" t="s">
        <v>48</v>
      </c>
      <c r="CH429" s="6"/>
      <c r="CI429" s="6"/>
      <c r="CJ429" s="1" t="s">
        <v>46</v>
      </c>
      <c r="CK429" s="1" t="s">
        <v>39</v>
      </c>
      <c r="CL429" s="6"/>
      <c r="CM429" s="6"/>
      <c r="CN429" s="1" t="s">
        <v>49</v>
      </c>
      <c r="CO429" s="1" t="s">
        <v>39</v>
      </c>
      <c r="CP429" s="6"/>
      <c r="CQ429" s="6"/>
      <c r="CR429" s="1" t="s">
        <v>50</v>
      </c>
      <c r="CS429" s="1" t="s">
        <v>51</v>
      </c>
      <c r="CT429" s="6"/>
      <c r="CU429" s="6"/>
      <c r="CV429" s="1" t="s">
        <v>50</v>
      </c>
      <c r="CW429" s="1" t="s">
        <v>39</v>
      </c>
      <c r="CX429" s="6"/>
      <c r="CY429" s="6"/>
      <c r="CZ429" s="1" t="s">
        <v>50</v>
      </c>
      <c r="DA429" s="1" t="s">
        <v>39</v>
      </c>
      <c r="DB429" s="6"/>
      <c r="DC429" s="6"/>
      <c r="DD429" s="1" t="s">
        <v>59</v>
      </c>
      <c r="DE429" s="1" t="s">
        <v>60</v>
      </c>
      <c r="DF429" s="6"/>
      <c r="DG429" s="6"/>
      <c r="DH429" s="1" t="s">
        <v>52</v>
      </c>
      <c r="DI429" s="1" t="s">
        <v>53</v>
      </c>
      <c r="DJ429" s="6"/>
      <c r="DK429" s="6"/>
      <c r="DL429" s="1" t="s">
        <v>31</v>
      </c>
      <c r="DM429" s="11"/>
    </row>
    <row r="430" spans="1:118" s="12" customFormat="1" ht="15.75" customHeight="1" x14ac:dyDescent="0.25">
      <c r="A430" s="6">
        <v>429</v>
      </c>
      <c r="B430" s="6">
        <v>1</v>
      </c>
      <c r="C430" s="9" t="s">
        <v>362</v>
      </c>
      <c r="D430" s="8" t="s">
        <v>373</v>
      </c>
      <c r="E430" s="6">
        <v>1.714</v>
      </c>
      <c r="F430" s="6">
        <v>66.162999999999997</v>
      </c>
      <c r="G430" s="6">
        <v>-64.448999999999998</v>
      </c>
      <c r="H430" s="10">
        <v>112.3554</v>
      </c>
      <c r="I430" s="3">
        <f t="shared" si="19"/>
        <v>47.906400000000005</v>
      </c>
      <c r="J430" s="3">
        <f t="shared" si="18"/>
        <v>0</v>
      </c>
      <c r="K430" s="3">
        <f t="shared" si="20"/>
        <v>47.906400000000005</v>
      </c>
      <c r="L430" s="1" t="s">
        <v>28</v>
      </c>
      <c r="M430" s="1" t="s">
        <v>29</v>
      </c>
      <c r="N430" s="6"/>
      <c r="O430" s="6"/>
      <c r="P430" s="1" t="s">
        <v>30</v>
      </c>
      <c r="Q430" s="1" t="s">
        <v>34</v>
      </c>
      <c r="R430" s="6"/>
      <c r="S430" s="6"/>
      <c r="T430" s="1" t="s">
        <v>30</v>
      </c>
      <c r="U430" s="1" t="s">
        <v>32</v>
      </c>
      <c r="V430" s="6"/>
      <c r="W430" s="6"/>
      <c r="X430" s="6" t="s">
        <v>30</v>
      </c>
      <c r="Y430" s="6" t="s">
        <v>33</v>
      </c>
      <c r="Z430" s="6"/>
      <c r="AA430" s="6"/>
      <c r="AB430" s="1" t="s">
        <v>30</v>
      </c>
      <c r="AC430" s="1" t="s">
        <v>34</v>
      </c>
      <c r="AD430" s="6"/>
      <c r="AE430" s="6"/>
      <c r="AF430" s="1" t="s">
        <v>35</v>
      </c>
      <c r="AG430" s="1" t="s">
        <v>29</v>
      </c>
      <c r="AH430" s="6"/>
      <c r="AI430" s="6"/>
      <c r="AJ430" s="1" t="s">
        <v>36</v>
      </c>
      <c r="AK430" s="1" t="s">
        <v>37</v>
      </c>
      <c r="AL430" s="6"/>
      <c r="AM430" s="6"/>
      <c r="AN430" s="1" t="s">
        <v>38</v>
      </c>
      <c r="AO430" s="1" t="s">
        <v>39</v>
      </c>
      <c r="AP430" s="6"/>
      <c r="AQ430" s="6"/>
      <c r="AR430" s="1" t="s">
        <v>40</v>
      </c>
      <c r="AS430" s="1" t="s">
        <v>41</v>
      </c>
      <c r="AT430" s="6"/>
      <c r="AU430" s="6"/>
      <c r="AV430" s="6"/>
      <c r="AW430" s="6"/>
      <c r="AX430" s="6"/>
      <c r="AY430" s="6"/>
      <c r="AZ430" s="1" t="s">
        <v>42</v>
      </c>
      <c r="BA430" s="1" t="s">
        <v>39</v>
      </c>
      <c r="BB430" s="6"/>
      <c r="BC430" s="6"/>
      <c r="BD430" s="1" t="s">
        <v>42</v>
      </c>
      <c r="BE430" s="1" t="s">
        <v>33</v>
      </c>
      <c r="BF430" s="6"/>
      <c r="BG430" s="6"/>
      <c r="BH430" s="1" t="s">
        <v>42</v>
      </c>
      <c r="BI430" s="1" t="s">
        <v>39</v>
      </c>
      <c r="BJ430" s="6"/>
      <c r="BK430" s="11"/>
      <c r="BL430" s="1" t="s">
        <v>43</v>
      </c>
      <c r="BM430" s="1" t="s">
        <v>44</v>
      </c>
      <c r="BN430" s="6"/>
      <c r="BO430" s="6"/>
      <c r="BP430" s="1" t="s">
        <v>45</v>
      </c>
      <c r="BQ430" s="1" t="s">
        <v>44</v>
      </c>
      <c r="BR430" s="6"/>
      <c r="BS430" s="6"/>
      <c r="BT430" s="1" t="s">
        <v>46</v>
      </c>
      <c r="BU430" s="1" t="s">
        <v>47</v>
      </c>
      <c r="BV430" s="6"/>
      <c r="BW430" s="6"/>
      <c r="BX430" s="1" t="s">
        <v>46</v>
      </c>
      <c r="BY430" s="1" t="s">
        <v>41</v>
      </c>
      <c r="BZ430" s="6"/>
      <c r="CA430" s="6"/>
      <c r="CB430" s="1" t="s">
        <v>46</v>
      </c>
      <c r="CC430" s="1" t="s">
        <v>48</v>
      </c>
      <c r="CD430" s="6"/>
      <c r="CE430" s="6"/>
      <c r="CF430" s="1" t="s">
        <v>46</v>
      </c>
      <c r="CG430" s="1" t="s">
        <v>48</v>
      </c>
      <c r="CH430" s="6"/>
      <c r="CI430" s="6"/>
      <c r="CJ430" s="1" t="s">
        <v>46</v>
      </c>
      <c r="CK430" s="1" t="s">
        <v>39</v>
      </c>
      <c r="CL430" s="6"/>
      <c r="CM430" s="6"/>
      <c r="CN430" s="1" t="s">
        <v>49</v>
      </c>
      <c r="CO430" s="1" t="s">
        <v>39</v>
      </c>
      <c r="CP430" s="6"/>
      <c r="CQ430" s="6"/>
      <c r="CR430" s="1" t="s">
        <v>50</v>
      </c>
      <c r="CS430" s="1" t="s">
        <v>51</v>
      </c>
      <c r="CT430" s="6"/>
      <c r="CU430" s="6"/>
      <c r="CV430" s="1" t="s">
        <v>50</v>
      </c>
      <c r="CW430" s="1" t="s">
        <v>39</v>
      </c>
      <c r="CX430" s="6"/>
      <c r="CY430" s="6"/>
      <c r="CZ430" s="1" t="s">
        <v>50</v>
      </c>
      <c r="DA430" s="1" t="s">
        <v>39</v>
      </c>
      <c r="DB430" s="6"/>
      <c r="DC430" s="6"/>
      <c r="DD430" s="1" t="s">
        <v>59</v>
      </c>
      <c r="DE430" s="1" t="s">
        <v>60</v>
      </c>
      <c r="DF430" s="6"/>
      <c r="DG430" s="6"/>
      <c r="DH430" s="1" t="s">
        <v>52</v>
      </c>
      <c r="DI430" s="1" t="s">
        <v>53</v>
      </c>
      <c r="DJ430" s="6"/>
      <c r="DK430" s="6"/>
      <c r="DL430" s="1" t="s">
        <v>31</v>
      </c>
      <c r="DM430" s="11"/>
    </row>
    <row r="431" spans="1:118" s="12" customFormat="1" ht="15.75" customHeight="1" x14ac:dyDescent="0.25">
      <c r="A431" s="6">
        <v>430</v>
      </c>
      <c r="B431" s="6">
        <v>1</v>
      </c>
      <c r="C431" s="9" t="s">
        <v>503</v>
      </c>
      <c r="D431" s="8" t="s">
        <v>373</v>
      </c>
      <c r="E431" s="6">
        <v>163.66900000000001</v>
      </c>
      <c r="F431" s="6">
        <v>16.116</v>
      </c>
      <c r="G431" s="6">
        <v>146.077</v>
      </c>
      <c r="H431" s="10">
        <v>101.18940000000001</v>
      </c>
      <c r="I431" s="3">
        <f t="shared" si="19"/>
        <v>247.2664</v>
      </c>
      <c r="J431" s="3">
        <f t="shared" si="18"/>
        <v>0</v>
      </c>
      <c r="K431" s="3">
        <f t="shared" si="20"/>
        <v>247.2664</v>
      </c>
      <c r="L431" s="1" t="s">
        <v>28</v>
      </c>
      <c r="M431" s="1" t="s">
        <v>29</v>
      </c>
      <c r="N431" s="6"/>
      <c r="O431" s="6"/>
      <c r="P431" s="1" t="s">
        <v>30</v>
      </c>
      <c r="Q431" s="1" t="s">
        <v>34</v>
      </c>
      <c r="R431" s="6"/>
      <c r="S431" s="6"/>
      <c r="T431" s="1" t="s">
        <v>30</v>
      </c>
      <c r="U431" s="1" t="s">
        <v>32</v>
      </c>
      <c r="V431" s="6"/>
      <c r="W431" s="6"/>
      <c r="X431" s="6" t="s">
        <v>30</v>
      </c>
      <c r="Y431" s="6" t="s">
        <v>33</v>
      </c>
      <c r="Z431" s="6"/>
      <c r="AA431" s="6"/>
      <c r="AB431" s="1" t="s">
        <v>30</v>
      </c>
      <c r="AC431" s="1" t="s">
        <v>34</v>
      </c>
      <c r="AD431" s="6"/>
      <c r="AE431" s="6"/>
      <c r="AF431" s="1" t="s">
        <v>35</v>
      </c>
      <c r="AG431" s="1" t="s">
        <v>29</v>
      </c>
      <c r="AH431" s="6"/>
      <c r="AI431" s="6"/>
      <c r="AJ431" s="1" t="s">
        <v>36</v>
      </c>
      <c r="AK431" s="1" t="s">
        <v>37</v>
      </c>
      <c r="AL431" s="6"/>
      <c r="AM431" s="6"/>
      <c r="AN431" s="1" t="s">
        <v>38</v>
      </c>
      <c r="AO431" s="1" t="s">
        <v>39</v>
      </c>
      <c r="AP431" s="6"/>
      <c r="AQ431" s="6"/>
      <c r="AR431" s="1" t="s">
        <v>40</v>
      </c>
      <c r="AS431" s="1" t="s">
        <v>41</v>
      </c>
      <c r="AT431" s="6"/>
      <c r="AU431" s="6"/>
      <c r="AV431" s="6"/>
      <c r="AW431" s="6"/>
      <c r="AX431" s="6"/>
      <c r="AY431" s="6"/>
      <c r="AZ431" s="1" t="s">
        <v>42</v>
      </c>
      <c r="BA431" s="1" t="s">
        <v>39</v>
      </c>
      <c r="BB431" s="6"/>
      <c r="BC431" s="6"/>
      <c r="BD431" s="1" t="s">
        <v>42</v>
      </c>
      <c r="BE431" s="1" t="s">
        <v>33</v>
      </c>
      <c r="BF431" s="6"/>
      <c r="BG431" s="6"/>
      <c r="BH431" s="1" t="s">
        <v>42</v>
      </c>
      <c r="BI431" s="1" t="s">
        <v>39</v>
      </c>
      <c r="BJ431" s="6"/>
      <c r="BK431" s="11"/>
      <c r="BL431" s="1" t="s">
        <v>43</v>
      </c>
      <c r="BM431" s="1" t="s">
        <v>44</v>
      </c>
      <c r="BN431" s="6"/>
      <c r="BO431" s="6"/>
      <c r="BP431" s="1" t="s">
        <v>45</v>
      </c>
      <c r="BQ431" s="1" t="s">
        <v>44</v>
      </c>
      <c r="BR431" s="6"/>
      <c r="BS431" s="6"/>
      <c r="BT431" s="1" t="s">
        <v>46</v>
      </c>
      <c r="BU431" s="1" t="s">
        <v>47</v>
      </c>
      <c r="BV431" s="6"/>
      <c r="BW431" s="6"/>
      <c r="BX431" s="1" t="s">
        <v>46</v>
      </c>
      <c r="BY431" s="1" t="s">
        <v>41</v>
      </c>
      <c r="BZ431" s="6"/>
      <c r="CA431" s="6"/>
      <c r="CB431" s="1" t="s">
        <v>46</v>
      </c>
      <c r="CC431" s="1" t="s">
        <v>48</v>
      </c>
      <c r="CD431" s="6"/>
      <c r="CE431" s="6"/>
      <c r="CF431" s="1" t="s">
        <v>46</v>
      </c>
      <c r="CG431" s="1" t="s">
        <v>48</v>
      </c>
      <c r="CH431" s="6"/>
      <c r="CI431" s="6"/>
      <c r="CJ431" s="1" t="s">
        <v>46</v>
      </c>
      <c r="CK431" s="1" t="s">
        <v>39</v>
      </c>
      <c r="CL431" s="6"/>
      <c r="CM431" s="6"/>
      <c r="CN431" s="1" t="s">
        <v>49</v>
      </c>
      <c r="CO431" s="1" t="s">
        <v>39</v>
      </c>
      <c r="CP431" s="6"/>
      <c r="CQ431" s="6"/>
      <c r="CR431" s="1" t="s">
        <v>50</v>
      </c>
      <c r="CS431" s="1" t="s">
        <v>51</v>
      </c>
      <c r="CT431" s="6"/>
      <c r="CU431" s="6"/>
      <c r="CV431" s="1" t="s">
        <v>50</v>
      </c>
      <c r="CW431" s="1" t="s">
        <v>39</v>
      </c>
      <c r="CX431" s="6"/>
      <c r="CY431" s="6"/>
      <c r="CZ431" s="1" t="s">
        <v>50</v>
      </c>
      <c r="DA431" s="1" t="s">
        <v>39</v>
      </c>
      <c r="DB431" s="6"/>
      <c r="DC431" s="6"/>
      <c r="DD431" s="1" t="s">
        <v>59</v>
      </c>
      <c r="DE431" s="1" t="s">
        <v>60</v>
      </c>
      <c r="DF431" s="6"/>
      <c r="DG431" s="6"/>
      <c r="DH431" s="1" t="s">
        <v>52</v>
      </c>
      <c r="DI431" s="1" t="s">
        <v>53</v>
      </c>
      <c r="DJ431" s="6"/>
      <c r="DK431" s="6"/>
      <c r="DL431" s="1" t="s">
        <v>31</v>
      </c>
      <c r="DM431" s="11"/>
    </row>
    <row r="432" spans="1:118" s="12" customFormat="1" ht="15.75" customHeight="1" x14ac:dyDescent="0.25">
      <c r="A432" s="6">
        <v>431</v>
      </c>
      <c r="B432" s="6">
        <v>1</v>
      </c>
      <c r="C432" s="9" t="s">
        <v>504</v>
      </c>
      <c r="D432" s="8" t="s">
        <v>373</v>
      </c>
      <c r="E432" s="6">
        <v>233.73</v>
      </c>
      <c r="F432" s="6">
        <v>0</v>
      </c>
      <c r="G432" s="6">
        <v>1.758</v>
      </c>
      <c r="H432" s="10">
        <v>87.669719999999998</v>
      </c>
      <c r="I432" s="3">
        <f t="shared" si="19"/>
        <v>89.427719999999994</v>
      </c>
      <c r="J432" s="3">
        <f t="shared" si="18"/>
        <v>0</v>
      </c>
      <c r="K432" s="3">
        <f t="shared" si="20"/>
        <v>89.427719999999994</v>
      </c>
      <c r="L432" s="1" t="s">
        <v>28</v>
      </c>
      <c r="M432" s="1" t="s">
        <v>29</v>
      </c>
      <c r="N432" s="6"/>
      <c r="O432" s="6"/>
      <c r="P432" s="1" t="s">
        <v>30</v>
      </c>
      <c r="Q432" s="1" t="s">
        <v>34</v>
      </c>
      <c r="R432" s="6"/>
      <c r="S432" s="6"/>
      <c r="T432" s="1" t="s">
        <v>30</v>
      </c>
      <c r="U432" s="1" t="s">
        <v>32</v>
      </c>
      <c r="V432" s="6"/>
      <c r="W432" s="6"/>
      <c r="X432" s="6" t="s">
        <v>30</v>
      </c>
      <c r="Y432" s="6" t="s">
        <v>33</v>
      </c>
      <c r="Z432" s="6"/>
      <c r="AA432" s="6"/>
      <c r="AB432" s="1" t="s">
        <v>30</v>
      </c>
      <c r="AC432" s="1" t="s">
        <v>34</v>
      </c>
      <c r="AD432" s="6"/>
      <c r="AE432" s="6"/>
      <c r="AF432" s="1" t="s">
        <v>35</v>
      </c>
      <c r="AG432" s="1" t="s">
        <v>29</v>
      </c>
      <c r="AH432" s="6"/>
      <c r="AI432" s="6"/>
      <c r="AJ432" s="1" t="s">
        <v>36</v>
      </c>
      <c r="AK432" s="1" t="s">
        <v>37</v>
      </c>
      <c r="AL432" s="6"/>
      <c r="AM432" s="6"/>
      <c r="AN432" s="1" t="s">
        <v>38</v>
      </c>
      <c r="AO432" s="1" t="s">
        <v>39</v>
      </c>
      <c r="AP432" s="6"/>
      <c r="AQ432" s="6"/>
      <c r="AR432" s="1" t="s">
        <v>40</v>
      </c>
      <c r="AS432" s="1" t="s">
        <v>41</v>
      </c>
      <c r="AT432" s="6"/>
      <c r="AU432" s="6"/>
      <c r="AV432" s="6"/>
      <c r="AW432" s="6"/>
      <c r="AX432" s="6"/>
      <c r="AY432" s="6"/>
      <c r="AZ432" s="1" t="s">
        <v>42</v>
      </c>
      <c r="BA432" s="1" t="s">
        <v>39</v>
      </c>
      <c r="BB432" s="6"/>
      <c r="BC432" s="6"/>
      <c r="BD432" s="1" t="s">
        <v>42</v>
      </c>
      <c r="BE432" s="1" t="s">
        <v>33</v>
      </c>
      <c r="BF432" s="6"/>
      <c r="BG432" s="6"/>
      <c r="BH432" s="1" t="s">
        <v>42</v>
      </c>
      <c r="BI432" s="1" t="s">
        <v>39</v>
      </c>
      <c r="BJ432" s="6"/>
      <c r="BK432" s="11"/>
      <c r="BL432" s="1" t="s">
        <v>43</v>
      </c>
      <c r="BM432" s="1" t="s">
        <v>44</v>
      </c>
      <c r="BN432" s="6"/>
      <c r="BO432" s="6"/>
      <c r="BP432" s="1" t="s">
        <v>45</v>
      </c>
      <c r="BQ432" s="1" t="s">
        <v>44</v>
      </c>
      <c r="BR432" s="6"/>
      <c r="BS432" s="6"/>
      <c r="BT432" s="1" t="s">
        <v>46</v>
      </c>
      <c r="BU432" s="1" t="s">
        <v>47</v>
      </c>
      <c r="BV432" s="6"/>
      <c r="BW432" s="6"/>
      <c r="BX432" s="1" t="s">
        <v>46</v>
      </c>
      <c r="BY432" s="1" t="s">
        <v>41</v>
      </c>
      <c r="BZ432" s="6"/>
      <c r="CA432" s="6"/>
      <c r="CB432" s="1" t="s">
        <v>46</v>
      </c>
      <c r="CC432" s="1" t="s">
        <v>48</v>
      </c>
      <c r="CD432" s="6"/>
      <c r="CE432" s="6"/>
      <c r="CF432" s="1" t="s">
        <v>46</v>
      </c>
      <c r="CG432" s="1" t="s">
        <v>48</v>
      </c>
      <c r="CH432" s="6"/>
      <c r="CI432" s="6"/>
      <c r="CJ432" s="1" t="s">
        <v>46</v>
      </c>
      <c r="CK432" s="1" t="s">
        <v>39</v>
      </c>
      <c r="CL432" s="6"/>
      <c r="CM432" s="6"/>
      <c r="CN432" s="1" t="s">
        <v>49</v>
      </c>
      <c r="CO432" s="1" t="s">
        <v>39</v>
      </c>
      <c r="CP432" s="6"/>
      <c r="CQ432" s="6"/>
      <c r="CR432" s="1" t="s">
        <v>50</v>
      </c>
      <c r="CS432" s="1" t="s">
        <v>51</v>
      </c>
      <c r="CT432" s="6"/>
      <c r="CU432" s="6"/>
      <c r="CV432" s="1" t="s">
        <v>50</v>
      </c>
      <c r="CW432" s="1" t="s">
        <v>39</v>
      </c>
      <c r="CX432" s="6"/>
      <c r="CY432" s="6"/>
      <c r="CZ432" s="1" t="s">
        <v>50</v>
      </c>
      <c r="DA432" s="1" t="s">
        <v>39</v>
      </c>
      <c r="DB432" s="6"/>
      <c r="DC432" s="6"/>
      <c r="DD432" s="1" t="s">
        <v>59</v>
      </c>
      <c r="DE432" s="1" t="s">
        <v>60</v>
      </c>
      <c r="DF432" s="6"/>
      <c r="DG432" s="6"/>
      <c r="DH432" s="1" t="s">
        <v>52</v>
      </c>
      <c r="DI432" s="1" t="s">
        <v>53</v>
      </c>
      <c r="DJ432" s="6"/>
      <c r="DK432" s="6"/>
      <c r="DL432" s="1" t="s">
        <v>31</v>
      </c>
      <c r="DM432" s="11"/>
    </row>
    <row r="433" spans="1:118" s="12" customFormat="1" ht="15.75" customHeight="1" x14ac:dyDescent="0.25">
      <c r="A433" s="6">
        <v>432</v>
      </c>
      <c r="B433" s="6">
        <v>1</v>
      </c>
      <c r="C433" s="9" t="s">
        <v>363</v>
      </c>
      <c r="D433" s="8" t="s">
        <v>373</v>
      </c>
      <c r="E433" s="6">
        <v>214.37700000000001</v>
      </c>
      <c r="F433" s="6">
        <v>0.437</v>
      </c>
      <c r="G433" s="6">
        <v>210.69399999999999</v>
      </c>
      <c r="H433" s="10">
        <v>90.236639999999994</v>
      </c>
      <c r="I433" s="3">
        <f t="shared" si="19"/>
        <v>300.93063999999998</v>
      </c>
      <c r="J433" s="3">
        <f t="shared" si="18"/>
        <v>0</v>
      </c>
      <c r="K433" s="3">
        <f t="shared" si="20"/>
        <v>300.93063999999998</v>
      </c>
      <c r="L433" s="1" t="s">
        <v>28</v>
      </c>
      <c r="M433" s="1" t="s">
        <v>29</v>
      </c>
      <c r="N433" s="6"/>
      <c r="O433" s="6"/>
      <c r="P433" s="1" t="s">
        <v>30</v>
      </c>
      <c r="Q433" s="1" t="s">
        <v>34</v>
      </c>
      <c r="R433" s="6"/>
      <c r="S433" s="6"/>
      <c r="T433" s="1" t="s">
        <v>30</v>
      </c>
      <c r="U433" s="1" t="s">
        <v>32</v>
      </c>
      <c r="V433" s="6"/>
      <c r="W433" s="6"/>
      <c r="X433" s="6" t="s">
        <v>30</v>
      </c>
      <c r="Y433" s="6" t="s">
        <v>33</v>
      </c>
      <c r="Z433" s="6"/>
      <c r="AA433" s="6"/>
      <c r="AB433" s="1" t="s">
        <v>30</v>
      </c>
      <c r="AC433" s="1" t="s">
        <v>34</v>
      </c>
      <c r="AD433" s="6"/>
      <c r="AE433" s="6"/>
      <c r="AF433" s="1" t="s">
        <v>35</v>
      </c>
      <c r="AG433" s="1" t="s">
        <v>29</v>
      </c>
      <c r="AH433" s="6"/>
      <c r="AI433" s="6"/>
      <c r="AJ433" s="1" t="s">
        <v>36</v>
      </c>
      <c r="AK433" s="1" t="s">
        <v>37</v>
      </c>
      <c r="AL433" s="6"/>
      <c r="AM433" s="6"/>
      <c r="AN433" s="1" t="s">
        <v>38</v>
      </c>
      <c r="AO433" s="1" t="s">
        <v>39</v>
      </c>
      <c r="AP433" s="6"/>
      <c r="AQ433" s="6"/>
      <c r="AR433" s="1" t="s">
        <v>40</v>
      </c>
      <c r="AS433" s="1" t="s">
        <v>41</v>
      </c>
      <c r="AT433" s="6"/>
      <c r="AU433" s="6"/>
      <c r="AV433" s="6"/>
      <c r="AW433" s="6"/>
      <c r="AX433" s="6"/>
      <c r="AY433" s="6"/>
      <c r="AZ433" s="1" t="s">
        <v>42</v>
      </c>
      <c r="BA433" s="1" t="s">
        <v>39</v>
      </c>
      <c r="BB433" s="6"/>
      <c r="BC433" s="6"/>
      <c r="BD433" s="1" t="s">
        <v>42</v>
      </c>
      <c r="BE433" s="1" t="s">
        <v>33</v>
      </c>
      <c r="BF433" s="6"/>
      <c r="BG433" s="6"/>
      <c r="BH433" s="1" t="s">
        <v>42</v>
      </c>
      <c r="BI433" s="1" t="s">
        <v>39</v>
      </c>
      <c r="BJ433" s="6"/>
      <c r="BK433" s="11"/>
      <c r="BL433" s="1" t="s">
        <v>43</v>
      </c>
      <c r="BM433" s="1" t="s">
        <v>44</v>
      </c>
      <c r="BN433" s="6"/>
      <c r="BO433" s="6"/>
      <c r="BP433" s="1" t="s">
        <v>45</v>
      </c>
      <c r="BQ433" s="1" t="s">
        <v>44</v>
      </c>
      <c r="BR433" s="6"/>
      <c r="BS433" s="6"/>
      <c r="BT433" s="1" t="s">
        <v>46</v>
      </c>
      <c r="BU433" s="1" t="s">
        <v>47</v>
      </c>
      <c r="BV433" s="6"/>
      <c r="BW433" s="6"/>
      <c r="BX433" s="1" t="s">
        <v>46</v>
      </c>
      <c r="BY433" s="1" t="s">
        <v>41</v>
      </c>
      <c r="BZ433" s="6"/>
      <c r="CA433" s="6"/>
      <c r="CB433" s="1" t="s">
        <v>46</v>
      </c>
      <c r="CC433" s="1" t="s">
        <v>48</v>
      </c>
      <c r="CD433" s="6"/>
      <c r="CE433" s="6"/>
      <c r="CF433" s="1" t="s">
        <v>46</v>
      </c>
      <c r="CG433" s="1" t="s">
        <v>48</v>
      </c>
      <c r="CH433" s="6"/>
      <c r="CI433" s="6"/>
      <c r="CJ433" s="1" t="s">
        <v>46</v>
      </c>
      <c r="CK433" s="1" t="s">
        <v>39</v>
      </c>
      <c r="CL433" s="6"/>
      <c r="CM433" s="6"/>
      <c r="CN433" s="1" t="s">
        <v>49</v>
      </c>
      <c r="CO433" s="1" t="s">
        <v>39</v>
      </c>
      <c r="CP433" s="6"/>
      <c r="CQ433" s="6"/>
      <c r="CR433" s="1" t="s">
        <v>50</v>
      </c>
      <c r="CS433" s="1" t="s">
        <v>51</v>
      </c>
      <c r="CT433" s="6"/>
      <c r="CU433" s="6"/>
      <c r="CV433" s="1" t="s">
        <v>50</v>
      </c>
      <c r="CW433" s="1" t="s">
        <v>39</v>
      </c>
      <c r="CX433" s="6"/>
      <c r="CY433" s="6"/>
      <c r="CZ433" s="1" t="s">
        <v>50</v>
      </c>
      <c r="DA433" s="1" t="s">
        <v>39</v>
      </c>
      <c r="DB433" s="6"/>
      <c r="DC433" s="6"/>
      <c r="DD433" s="1" t="s">
        <v>59</v>
      </c>
      <c r="DE433" s="1" t="s">
        <v>60</v>
      </c>
      <c r="DF433" s="6"/>
      <c r="DG433" s="6"/>
      <c r="DH433" s="1" t="s">
        <v>52</v>
      </c>
      <c r="DI433" s="1" t="s">
        <v>53</v>
      </c>
      <c r="DJ433" s="6"/>
      <c r="DK433" s="6"/>
      <c r="DL433" s="1" t="s">
        <v>31</v>
      </c>
      <c r="DM433" s="11"/>
    </row>
    <row r="434" spans="1:118" s="12" customFormat="1" ht="15.75" customHeight="1" x14ac:dyDescent="0.25">
      <c r="A434" s="6">
        <v>433</v>
      </c>
      <c r="B434" s="6">
        <v>1</v>
      </c>
      <c r="C434" s="9" t="s">
        <v>364</v>
      </c>
      <c r="D434" s="8" t="s">
        <v>373</v>
      </c>
      <c r="E434" s="6">
        <v>45.713000000000001</v>
      </c>
      <c r="F434" s="6">
        <v>38.253</v>
      </c>
      <c r="G434" s="6">
        <v>0.57699999999999996</v>
      </c>
      <c r="H434" s="10">
        <v>142.25304</v>
      </c>
      <c r="I434" s="3">
        <f t="shared" si="19"/>
        <v>142.83004</v>
      </c>
      <c r="J434" s="3">
        <f t="shared" si="18"/>
        <v>0</v>
      </c>
      <c r="K434" s="3">
        <f t="shared" si="20"/>
        <v>142.83004</v>
      </c>
      <c r="L434" s="1" t="s">
        <v>28</v>
      </c>
      <c r="M434" s="1" t="s">
        <v>29</v>
      </c>
      <c r="N434" s="6"/>
      <c r="O434" s="6"/>
      <c r="P434" s="1" t="s">
        <v>30</v>
      </c>
      <c r="Q434" s="1" t="s">
        <v>34</v>
      </c>
      <c r="R434" s="6"/>
      <c r="S434" s="6"/>
      <c r="T434" s="1" t="s">
        <v>30</v>
      </c>
      <c r="U434" s="1" t="s">
        <v>32</v>
      </c>
      <c r="V434" s="6"/>
      <c r="W434" s="6"/>
      <c r="X434" s="6" t="s">
        <v>30</v>
      </c>
      <c r="Y434" s="6" t="s">
        <v>33</v>
      </c>
      <c r="Z434" s="6"/>
      <c r="AA434" s="6"/>
      <c r="AB434" s="1" t="s">
        <v>30</v>
      </c>
      <c r="AC434" s="1" t="s">
        <v>34</v>
      </c>
      <c r="AD434" s="6"/>
      <c r="AE434" s="6"/>
      <c r="AF434" s="1" t="s">
        <v>35</v>
      </c>
      <c r="AG434" s="1" t="s">
        <v>29</v>
      </c>
      <c r="AH434" s="6"/>
      <c r="AI434" s="6"/>
      <c r="AJ434" s="1" t="s">
        <v>36</v>
      </c>
      <c r="AK434" s="1" t="s">
        <v>37</v>
      </c>
      <c r="AL434" s="6"/>
      <c r="AM434" s="6"/>
      <c r="AN434" s="1" t="s">
        <v>38</v>
      </c>
      <c r="AO434" s="1" t="s">
        <v>39</v>
      </c>
      <c r="AP434" s="6"/>
      <c r="AQ434" s="6"/>
      <c r="AR434" s="1" t="s">
        <v>40</v>
      </c>
      <c r="AS434" s="1" t="s">
        <v>41</v>
      </c>
      <c r="AT434" s="6"/>
      <c r="AU434" s="6"/>
      <c r="AV434" s="6"/>
      <c r="AW434" s="6"/>
      <c r="AX434" s="6"/>
      <c r="AY434" s="6"/>
      <c r="AZ434" s="1" t="s">
        <v>42</v>
      </c>
      <c r="BA434" s="1" t="s">
        <v>39</v>
      </c>
      <c r="BB434" s="6"/>
      <c r="BC434" s="6"/>
      <c r="BD434" s="1" t="s">
        <v>42</v>
      </c>
      <c r="BE434" s="1" t="s">
        <v>33</v>
      </c>
      <c r="BF434" s="6"/>
      <c r="BG434" s="6"/>
      <c r="BH434" s="1" t="s">
        <v>42</v>
      </c>
      <c r="BI434" s="1" t="s">
        <v>39</v>
      </c>
      <c r="BJ434" s="6"/>
      <c r="BK434" s="11"/>
      <c r="BL434" s="1" t="s">
        <v>43</v>
      </c>
      <c r="BM434" s="1" t="s">
        <v>44</v>
      </c>
      <c r="BN434" s="6"/>
      <c r="BO434" s="6"/>
      <c r="BP434" s="1" t="s">
        <v>45</v>
      </c>
      <c r="BQ434" s="1" t="s">
        <v>44</v>
      </c>
      <c r="BR434" s="6"/>
      <c r="BS434" s="6"/>
      <c r="BT434" s="1" t="s">
        <v>46</v>
      </c>
      <c r="BU434" s="1" t="s">
        <v>47</v>
      </c>
      <c r="BV434" s="6"/>
      <c r="BW434" s="6"/>
      <c r="BX434" s="1" t="s">
        <v>46</v>
      </c>
      <c r="BY434" s="1" t="s">
        <v>41</v>
      </c>
      <c r="BZ434" s="6"/>
      <c r="CA434" s="6"/>
      <c r="CB434" s="1" t="s">
        <v>46</v>
      </c>
      <c r="CC434" s="1" t="s">
        <v>48</v>
      </c>
      <c r="CD434" s="6"/>
      <c r="CE434" s="6"/>
      <c r="CF434" s="1" t="s">
        <v>46</v>
      </c>
      <c r="CG434" s="1" t="s">
        <v>48</v>
      </c>
      <c r="CH434" s="6"/>
      <c r="CI434" s="6"/>
      <c r="CJ434" s="1" t="s">
        <v>46</v>
      </c>
      <c r="CK434" s="1" t="s">
        <v>39</v>
      </c>
      <c r="CL434" s="6"/>
      <c r="CM434" s="6"/>
      <c r="CN434" s="1" t="s">
        <v>49</v>
      </c>
      <c r="CO434" s="1" t="s">
        <v>39</v>
      </c>
      <c r="CP434" s="6"/>
      <c r="CQ434" s="6"/>
      <c r="CR434" s="1" t="s">
        <v>50</v>
      </c>
      <c r="CS434" s="1" t="s">
        <v>51</v>
      </c>
      <c r="CT434" s="6"/>
      <c r="CU434" s="6"/>
      <c r="CV434" s="1" t="s">
        <v>50</v>
      </c>
      <c r="CW434" s="1" t="s">
        <v>39</v>
      </c>
      <c r="CX434" s="6"/>
      <c r="CY434" s="6"/>
      <c r="CZ434" s="1" t="s">
        <v>50</v>
      </c>
      <c r="DA434" s="1" t="s">
        <v>39</v>
      </c>
      <c r="DB434" s="6"/>
      <c r="DC434" s="6"/>
      <c r="DD434" s="1" t="s">
        <v>59</v>
      </c>
      <c r="DE434" s="1" t="s">
        <v>60</v>
      </c>
      <c r="DF434" s="6"/>
      <c r="DG434" s="6"/>
      <c r="DH434" s="1" t="s">
        <v>52</v>
      </c>
      <c r="DI434" s="1" t="s">
        <v>53</v>
      </c>
      <c r="DJ434" s="6"/>
      <c r="DK434" s="6"/>
      <c r="DL434" s="1" t="s">
        <v>31</v>
      </c>
      <c r="DM434" s="11"/>
    </row>
    <row r="435" spans="1:118" s="12" customFormat="1" ht="15.75" customHeight="1" x14ac:dyDescent="0.25">
      <c r="A435" s="6">
        <v>434</v>
      </c>
      <c r="B435" s="6">
        <v>1</v>
      </c>
      <c r="C435" s="9" t="s">
        <v>365</v>
      </c>
      <c r="D435" s="8" t="s">
        <v>373</v>
      </c>
      <c r="E435" s="6">
        <v>-192.696</v>
      </c>
      <c r="F435" s="6">
        <v>6.6020000000000003</v>
      </c>
      <c r="G435" s="6">
        <v>-210.02</v>
      </c>
      <c r="H435" s="10">
        <v>180.42071999999999</v>
      </c>
      <c r="I435" s="3">
        <f t="shared" si="19"/>
        <v>-29.599280000000022</v>
      </c>
      <c r="J435" s="3">
        <f t="shared" si="18"/>
        <v>224.55699999999999</v>
      </c>
      <c r="K435" s="3">
        <f t="shared" si="20"/>
        <v>-254.15628000000001</v>
      </c>
      <c r="L435" s="1" t="s">
        <v>28</v>
      </c>
      <c r="M435" s="1" t="s">
        <v>29</v>
      </c>
      <c r="N435" s="6"/>
      <c r="O435" s="6"/>
      <c r="P435" s="1" t="s">
        <v>30</v>
      </c>
      <c r="Q435" s="1" t="s">
        <v>34</v>
      </c>
      <c r="R435" s="6"/>
      <c r="S435" s="6"/>
      <c r="T435" s="1" t="s">
        <v>30</v>
      </c>
      <c r="U435" s="1" t="s">
        <v>32</v>
      </c>
      <c r="V435" s="6"/>
      <c r="W435" s="6"/>
      <c r="X435" s="6" t="s">
        <v>30</v>
      </c>
      <c r="Y435" s="6" t="s">
        <v>33</v>
      </c>
      <c r="Z435" s="6"/>
      <c r="AA435" s="6"/>
      <c r="AB435" s="1" t="s">
        <v>30</v>
      </c>
      <c r="AC435" s="1" t="s">
        <v>34</v>
      </c>
      <c r="AD435" s="6"/>
      <c r="AE435" s="6"/>
      <c r="AF435" s="1" t="s">
        <v>35</v>
      </c>
      <c r="AG435" s="1" t="s">
        <v>29</v>
      </c>
      <c r="AH435" s="6"/>
      <c r="AI435" s="6"/>
      <c r="AJ435" s="1" t="s">
        <v>36</v>
      </c>
      <c r="AK435" s="1" t="s">
        <v>528</v>
      </c>
      <c r="AL435" s="6">
        <v>0.11</v>
      </c>
      <c r="AM435" s="6">
        <v>224.55699999999999</v>
      </c>
      <c r="AN435" s="1" t="s">
        <v>38</v>
      </c>
      <c r="AO435" s="1" t="s">
        <v>39</v>
      </c>
      <c r="AP435" s="6"/>
      <c r="AQ435" s="6"/>
      <c r="AR435" s="1" t="s">
        <v>40</v>
      </c>
      <c r="AS435" s="1" t="s">
        <v>41</v>
      </c>
      <c r="AT435" s="6"/>
      <c r="AU435" s="6"/>
      <c r="AV435" s="6"/>
      <c r="AW435" s="6"/>
      <c r="AX435" s="6"/>
      <c r="AY435" s="6"/>
      <c r="AZ435" s="1" t="s">
        <v>42</v>
      </c>
      <c r="BA435" s="1" t="s">
        <v>39</v>
      </c>
      <c r="BB435" s="6"/>
      <c r="BC435" s="6"/>
      <c r="BD435" s="1" t="s">
        <v>42</v>
      </c>
      <c r="BE435" s="1" t="s">
        <v>33</v>
      </c>
      <c r="BF435" s="6"/>
      <c r="BG435" s="6"/>
      <c r="BH435" s="1" t="s">
        <v>42</v>
      </c>
      <c r="BI435" s="1" t="s">
        <v>39</v>
      </c>
      <c r="BJ435" s="6"/>
      <c r="BK435" s="11"/>
      <c r="BL435" s="1" t="s">
        <v>43</v>
      </c>
      <c r="BM435" s="1" t="s">
        <v>44</v>
      </c>
      <c r="BN435" s="6"/>
      <c r="BO435" s="6"/>
      <c r="BP435" s="1" t="s">
        <v>45</v>
      </c>
      <c r="BQ435" s="1" t="s">
        <v>44</v>
      </c>
      <c r="BR435" s="6"/>
      <c r="BS435" s="6"/>
      <c r="BT435" s="1" t="s">
        <v>46</v>
      </c>
      <c r="BU435" s="1" t="s">
        <v>47</v>
      </c>
      <c r="BV435" s="6"/>
      <c r="BW435" s="6"/>
      <c r="BX435" s="1" t="s">
        <v>46</v>
      </c>
      <c r="BY435" s="1" t="s">
        <v>41</v>
      </c>
      <c r="BZ435" s="6"/>
      <c r="CA435" s="6"/>
      <c r="CB435" s="1" t="s">
        <v>46</v>
      </c>
      <c r="CC435" s="1" t="s">
        <v>48</v>
      </c>
      <c r="CD435" s="6"/>
      <c r="CE435" s="6"/>
      <c r="CF435" s="1" t="s">
        <v>46</v>
      </c>
      <c r="CG435" s="1" t="s">
        <v>48</v>
      </c>
      <c r="CH435" s="6"/>
      <c r="CI435" s="6"/>
      <c r="CJ435" s="1" t="s">
        <v>46</v>
      </c>
      <c r="CK435" s="1" t="s">
        <v>39</v>
      </c>
      <c r="CL435" s="6"/>
      <c r="CM435" s="6"/>
      <c r="CN435" s="1" t="s">
        <v>49</v>
      </c>
      <c r="CO435" s="1" t="s">
        <v>39</v>
      </c>
      <c r="CP435" s="6"/>
      <c r="CQ435" s="6"/>
      <c r="CR435" s="1" t="s">
        <v>50</v>
      </c>
      <c r="CS435" s="1" t="s">
        <v>51</v>
      </c>
      <c r="CT435" s="6"/>
      <c r="CU435" s="6"/>
      <c r="CV435" s="1" t="s">
        <v>50</v>
      </c>
      <c r="CW435" s="1" t="s">
        <v>39</v>
      </c>
      <c r="CX435" s="6"/>
      <c r="CY435" s="6"/>
      <c r="CZ435" s="1" t="s">
        <v>50</v>
      </c>
      <c r="DA435" s="1" t="s">
        <v>39</v>
      </c>
      <c r="DB435" s="6"/>
      <c r="DC435" s="6"/>
      <c r="DD435" s="1" t="s">
        <v>59</v>
      </c>
      <c r="DE435" s="1" t="s">
        <v>60</v>
      </c>
      <c r="DF435" s="6"/>
      <c r="DG435" s="6"/>
      <c r="DH435" s="1" t="s">
        <v>52</v>
      </c>
      <c r="DI435" s="1" t="s">
        <v>53</v>
      </c>
      <c r="DJ435" s="6"/>
      <c r="DK435" s="6"/>
      <c r="DL435" s="1" t="s">
        <v>31</v>
      </c>
      <c r="DM435" s="11"/>
    </row>
    <row r="436" spans="1:118" s="42" customFormat="1" ht="15.75" customHeight="1" x14ac:dyDescent="0.25">
      <c r="A436" s="35">
        <v>435</v>
      </c>
      <c r="B436" s="35">
        <v>2</v>
      </c>
      <c r="C436" s="36" t="s">
        <v>366</v>
      </c>
      <c r="D436" s="37" t="s">
        <v>373</v>
      </c>
      <c r="E436" s="35">
        <v>0.125</v>
      </c>
      <c r="F436" s="35">
        <v>59.834000000000003</v>
      </c>
      <c r="G436" s="35">
        <v>-92.867000000000004</v>
      </c>
      <c r="H436" s="38">
        <v>453.62808000000001</v>
      </c>
      <c r="I436" s="39">
        <f t="shared" si="19"/>
        <v>360.76107999999999</v>
      </c>
      <c r="J436" s="39">
        <f t="shared" si="18"/>
        <v>13.661000000000001</v>
      </c>
      <c r="K436" s="39">
        <f t="shared" si="20"/>
        <v>347.10007999999999</v>
      </c>
      <c r="L436" s="40" t="s">
        <v>28</v>
      </c>
      <c r="M436" s="40" t="s">
        <v>29</v>
      </c>
      <c r="N436" s="35"/>
      <c r="O436" s="35"/>
      <c r="P436" s="40" t="s">
        <v>30</v>
      </c>
      <c r="Q436" s="40" t="s">
        <v>34</v>
      </c>
      <c r="R436" s="35"/>
      <c r="S436" s="35"/>
      <c r="T436" s="40" t="s">
        <v>30</v>
      </c>
      <c r="U436" s="40" t="s">
        <v>32</v>
      </c>
      <c r="V436" s="35"/>
      <c r="W436" s="35"/>
      <c r="X436" s="35" t="s">
        <v>30</v>
      </c>
      <c r="Y436" s="35" t="s">
        <v>33</v>
      </c>
      <c r="Z436" s="35"/>
      <c r="AA436" s="35"/>
      <c r="AB436" s="40" t="s">
        <v>30</v>
      </c>
      <c r="AC436" s="40" t="s">
        <v>34</v>
      </c>
      <c r="AD436" s="35"/>
      <c r="AE436" s="35"/>
      <c r="AF436" s="40" t="s">
        <v>35</v>
      </c>
      <c r="AG436" s="40" t="s">
        <v>29</v>
      </c>
      <c r="AH436" s="35"/>
      <c r="AI436" s="35"/>
      <c r="AJ436" s="40" t="s">
        <v>36</v>
      </c>
      <c r="AK436" s="40" t="s">
        <v>37</v>
      </c>
      <c r="AL436" s="35"/>
      <c r="AM436" s="35"/>
      <c r="AN436" s="40" t="s">
        <v>38</v>
      </c>
      <c r="AO436" s="40" t="s">
        <v>39</v>
      </c>
      <c r="AP436" s="35"/>
      <c r="AQ436" s="35"/>
      <c r="AR436" s="40" t="s">
        <v>40</v>
      </c>
      <c r="AS436" s="40" t="s">
        <v>41</v>
      </c>
      <c r="AT436" s="35"/>
      <c r="AU436" s="35"/>
      <c r="AV436" s="35"/>
      <c r="AW436" s="35"/>
      <c r="AX436" s="35"/>
      <c r="AY436" s="35"/>
      <c r="AZ436" s="40" t="s">
        <v>42</v>
      </c>
      <c r="BA436" s="40" t="s">
        <v>39</v>
      </c>
      <c r="BB436" s="35"/>
      <c r="BC436" s="35"/>
      <c r="BD436" s="40" t="s">
        <v>42</v>
      </c>
      <c r="BE436" s="40" t="s">
        <v>33</v>
      </c>
      <c r="BF436" s="35"/>
      <c r="BG436" s="35"/>
      <c r="BH436" s="40" t="s">
        <v>42</v>
      </c>
      <c r="BI436" s="40" t="s">
        <v>39</v>
      </c>
      <c r="BJ436" s="35"/>
      <c r="BK436" s="41"/>
      <c r="BL436" s="40" t="s">
        <v>43</v>
      </c>
      <c r="BM436" s="40" t="s">
        <v>44</v>
      </c>
      <c r="BN436" s="35"/>
      <c r="BO436" s="35"/>
      <c r="BP436" s="40" t="s">
        <v>45</v>
      </c>
      <c r="BQ436" s="40" t="s">
        <v>44</v>
      </c>
      <c r="BR436" s="35"/>
      <c r="BS436" s="35"/>
      <c r="BT436" s="40" t="s">
        <v>46</v>
      </c>
      <c r="BU436" s="40" t="s">
        <v>47</v>
      </c>
      <c r="BV436" s="35"/>
      <c r="BW436" s="35"/>
      <c r="BX436" s="40" t="s">
        <v>46</v>
      </c>
      <c r="BY436" s="40" t="s">
        <v>41</v>
      </c>
      <c r="BZ436" s="35"/>
      <c r="CA436" s="35"/>
      <c r="CB436" s="40" t="s">
        <v>46</v>
      </c>
      <c r="CC436" s="40" t="s">
        <v>48</v>
      </c>
      <c r="CD436" s="35"/>
      <c r="CE436" s="35"/>
      <c r="CF436" s="40" t="s">
        <v>46</v>
      </c>
      <c r="CG436" s="40" t="s">
        <v>48</v>
      </c>
      <c r="CH436" s="35"/>
      <c r="CI436" s="35"/>
      <c r="CJ436" s="40" t="s">
        <v>46</v>
      </c>
      <c r="CK436" s="40" t="s">
        <v>39</v>
      </c>
      <c r="CL436" s="35"/>
      <c r="CM436" s="35"/>
      <c r="CN436" s="40" t="s">
        <v>49</v>
      </c>
      <c r="CO436" s="40" t="s">
        <v>39</v>
      </c>
      <c r="CP436" s="35">
        <v>1</v>
      </c>
      <c r="CQ436" s="35">
        <v>0.03</v>
      </c>
      <c r="CR436" s="40" t="s">
        <v>50</v>
      </c>
      <c r="CS436" s="40" t="s">
        <v>51</v>
      </c>
      <c r="CT436" s="35">
        <v>0.01</v>
      </c>
      <c r="CU436" s="35">
        <v>1.698</v>
      </c>
      <c r="CV436" s="40" t="s">
        <v>50</v>
      </c>
      <c r="CW436" s="40" t="s">
        <v>39</v>
      </c>
      <c r="CX436" s="35">
        <v>9</v>
      </c>
      <c r="CY436" s="35">
        <v>7.3639999999999999</v>
      </c>
      <c r="CZ436" s="40" t="s">
        <v>50</v>
      </c>
      <c r="DA436" s="40" t="s">
        <v>39</v>
      </c>
      <c r="DB436" s="35"/>
      <c r="DC436" s="35"/>
      <c r="DD436" s="40" t="s">
        <v>59</v>
      </c>
      <c r="DE436" s="40" t="s">
        <v>60</v>
      </c>
      <c r="DF436" s="35"/>
      <c r="DG436" s="35"/>
      <c r="DH436" s="40" t="s">
        <v>52</v>
      </c>
      <c r="DI436" s="40" t="s">
        <v>53</v>
      </c>
      <c r="DJ436" s="35"/>
      <c r="DK436" s="35"/>
      <c r="DL436" s="40" t="s">
        <v>31</v>
      </c>
      <c r="DM436" s="41">
        <v>4.569</v>
      </c>
      <c r="DN436" s="42" t="s">
        <v>518</v>
      </c>
    </row>
    <row r="437" spans="1:118" s="42" customFormat="1" ht="15.75" customHeight="1" x14ac:dyDescent="0.25">
      <c r="A437" s="35">
        <v>436</v>
      </c>
      <c r="B437" s="35">
        <v>2</v>
      </c>
      <c r="C437" s="36" t="s">
        <v>367</v>
      </c>
      <c r="D437" s="37" t="s">
        <v>373</v>
      </c>
      <c r="E437" s="35">
        <v>1696.5029999999999</v>
      </c>
      <c r="F437" s="35">
        <v>163.59200000000001</v>
      </c>
      <c r="G437" s="35">
        <v>1318.059</v>
      </c>
      <c r="H437" s="38">
        <v>651.84659999999997</v>
      </c>
      <c r="I437" s="39">
        <f t="shared" si="19"/>
        <v>1969.9056</v>
      </c>
      <c r="J437" s="39">
        <f t="shared" si="18"/>
        <v>8.2430000000000003</v>
      </c>
      <c r="K437" s="39">
        <f t="shared" si="20"/>
        <v>1961.6626000000001</v>
      </c>
      <c r="L437" s="40" t="s">
        <v>28</v>
      </c>
      <c r="M437" s="40" t="s">
        <v>29</v>
      </c>
      <c r="N437" s="35"/>
      <c r="O437" s="35"/>
      <c r="P437" s="40" t="s">
        <v>30</v>
      </c>
      <c r="Q437" s="40" t="s">
        <v>34</v>
      </c>
      <c r="R437" s="35"/>
      <c r="S437" s="35"/>
      <c r="T437" s="40" t="s">
        <v>30</v>
      </c>
      <c r="U437" s="40" t="s">
        <v>32</v>
      </c>
      <c r="V437" s="35"/>
      <c r="W437" s="35"/>
      <c r="X437" s="35" t="s">
        <v>30</v>
      </c>
      <c r="Y437" s="35" t="s">
        <v>33</v>
      </c>
      <c r="Z437" s="35"/>
      <c r="AA437" s="35"/>
      <c r="AB437" s="40" t="s">
        <v>30</v>
      </c>
      <c r="AC437" s="40" t="s">
        <v>34</v>
      </c>
      <c r="AD437" s="35"/>
      <c r="AE437" s="35"/>
      <c r="AF437" s="40" t="s">
        <v>35</v>
      </c>
      <c r="AG437" s="40" t="s">
        <v>29</v>
      </c>
      <c r="AH437" s="35"/>
      <c r="AI437" s="35"/>
      <c r="AJ437" s="40" t="s">
        <v>36</v>
      </c>
      <c r="AK437" s="40" t="s">
        <v>37</v>
      </c>
      <c r="AL437" s="35"/>
      <c r="AM437" s="35"/>
      <c r="AN437" s="40" t="s">
        <v>38</v>
      </c>
      <c r="AO437" s="40" t="s">
        <v>39</v>
      </c>
      <c r="AP437" s="35"/>
      <c r="AQ437" s="35"/>
      <c r="AR437" s="40" t="s">
        <v>40</v>
      </c>
      <c r="AS437" s="40" t="s">
        <v>41</v>
      </c>
      <c r="AT437" s="35"/>
      <c r="AU437" s="35"/>
      <c r="AV437" s="35"/>
      <c r="AW437" s="35"/>
      <c r="AX437" s="35"/>
      <c r="AY437" s="35"/>
      <c r="AZ437" s="40" t="s">
        <v>42</v>
      </c>
      <c r="BA437" s="40" t="s">
        <v>39</v>
      </c>
      <c r="BB437" s="35"/>
      <c r="BC437" s="35"/>
      <c r="BD437" s="40" t="s">
        <v>42</v>
      </c>
      <c r="BE437" s="40" t="s">
        <v>33</v>
      </c>
      <c r="BF437" s="35"/>
      <c r="BG437" s="35"/>
      <c r="BH437" s="40" t="s">
        <v>42</v>
      </c>
      <c r="BI437" s="40" t="s">
        <v>39</v>
      </c>
      <c r="BJ437" s="35"/>
      <c r="BK437" s="41"/>
      <c r="BL437" s="40" t="s">
        <v>43</v>
      </c>
      <c r="BM437" s="40" t="s">
        <v>44</v>
      </c>
      <c r="BN437" s="35"/>
      <c r="BO437" s="35"/>
      <c r="BP437" s="40" t="s">
        <v>45</v>
      </c>
      <c r="BQ437" s="40" t="s">
        <v>44</v>
      </c>
      <c r="BR437" s="35"/>
      <c r="BS437" s="35"/>
      <c r="BT437" s="40" t="s">
        <v>46</v>
      </c>
      <c r="BU437" s="40" t="s">
        <v>47</v>
      </c>
      <c r="BV437" s="35"/>
      <c r="BW437" s="35"/>
      <c r="BX437" s="40" t="s">
        <v>46</v>
      </c>
      <c r="BY437" s="40" t="s">
        <v>41</v>
      </c>
      <c r="BZ437" s="35"/>
      <c r="CA437" s="35"/>
      <c r="CB437" s="40" t="s">
        <v>46</v>
      </c>
      <c r="CC437" s="40" t="s">
        <v>48</v>
      </c>
      <c r="CD437" s="35"/>
      <c r="CE437" s="35"/>
      <c r="CF437" s="40" t="s">
        <v>46</v>
      </c>
      <c r="CG437" s="40" t="s">
        <v>48</v>
      </c>
      <c r="CH437" s="35"/>
      <c r="CI437" s="35"/>
      <c r="CJ437" s="40" t="s">
        <v>46</v>
      </c>
      <c r="CK437" s="40" t="s">
        <v>39</v>
      </c>
      <c r="CL437" s="35"/>
      <c r="CM437" s="35"/>
      <c r="CN437" s="40" t="s">
        <v>49</v>
      </c>
      <c r="CO437" s="40" t="s">
        <v>39</v>
      </c>
      <c r="CP437" s="35"/>
      <c r="CQ437" s="35"/>
      <c r="CR437" s="40" t="s">
        <v>50</v>
      </c>
      <c r="CS437" s="40" t="s">
        <v>51</v>
      </c>
      <c r="CT437" s="35">
        <v>1.4999999999999999E-2</v>
      </c>
      <c r="CU437" s="35">
        <v>2.5470000000000002</v>
      </c>
      <c r="CV437" s="40" t="s">
        <v>50</v>
      </c>
      <c r="CW437" s="40" t="s">
        <v>39</v>
      </c>
      <c r="CX437" s="35">
        <v>7</v>
      </c>
      <c r="CY437" s="35">
        <v>5.6959999999999997</v>
      </c>
      <c r="CZ437" s="40" t="s">
        <v>50</v>
      </c>
      <c r="DA437" s="40" t="s">
        <v>39</v>
      </c>
      <c r="DB437" s="35"/>
      <c r="DC437" s="35"/>
      <c r="DD437" s="40" t="s">
        <v>59</v>
      </c>
      <c r="DE437" s="40" t="s">
        <v>60</v>
      </c>
      <c r="DF437" s="35"/>
      <c r="DG437" s="35"/>
      <c r="DH437" s="40" t="s">
        <v>52</v>
      </c>
      <c r="DI437" s="40" t="s">
        <v>53</v>
      </c>
      <c r="DJ437" s="35"/>
      <c r="DK437" s="35"/>
      <c r="DL437" s="40" t="s">
        <v>31</v>
      </c>
      <c r="DM437" s="41"/>
    </row>
    <row r="438" spans="1:118" s="42" customFormat="1" ht="15.75" customHeight="1" x14ac:dyDescent="0.25">
      <c r="A438" s="35">
        <v>437</v>
      </c>
      <c r="B438" s="35">
        <v>2</v>
      </c>
      <c r="C438" s="36" t="s">
        <v>505</v>
      </c>
      <c r="D438" s="37" t="s">
        <v>373</v>
      </c>
      <c r="E438" s="35">
        <v>123.84</v>
      </c>
      <c r="F438" s="35">
        <v>15.413</v>
      </c>
      <c r="G438" s="35">
        <v>108.42700000000001</v>
      </c>
      <c r="H438" s="38">
        <v>77.339759999999998</v>
      </c>
      <c r="I438" s="39">
        <f t="shared" si="19"/>
        <v>185.76676</v>
      </c>
      <c r="J438" s="39">
        <f t="shared" si="18"/>
        <v>151.39600000000002</v>
      </c>
      <c r="K438" s="39">
        <f t="shared" si="20"/>
        <v>34.37075999999999</v>
      </c>
      <c r="L438" s="40" t="s">
        <v>28</v>
      </c>
      <c r="M438" s="40" t="s">
        <v>29</v>
      </c>
      <c r="N438" s="35"/>
      <c r="O438" s="35"/>
      <c r="P438" s="40" t="s">
        <v>30</v>
      </c>
      <c r="Q438" s="40" t="s">
        <v>34</v>
      </c>
      <c r="R438" s="35"/>
      <c r="S438" s="35"/>
      <c r="T438" s="40" t="s">
        <v>30</v>
      </c>
      <c r="U438" s="40" t="s">
        <v>32</v>
      </c>
      <c r="V438" s="35"/>
      <c r="W438" s="35"/>
      <c r="X438" s="35" t="s">
        <v>30</v>
      </c>
      <c r="Y438" s="35" t="s">
        <v>33</v>
      </c>
      <c r="Z438" s="35"/>
      <c r="AA438" s="35"/>
      <c r="AB438" s="40" t="s">
        <v>30</v>
      </c>
      <c r="AC438" s="40" t="s">
        <v>34</v>
      </c>
      <c r="AD438" s="35"/>
      <c r="AE438" s="35"/>
      <c r="AF438" s="40" t="s">
        <v>35</v>
      </c>
      <c r="AG438" s="40" t="s">
        <v>29</v>
      </c>
      <c r="AH438" s="35"/>
      <c r="AI438" s="35"/>
      <c r="AJ438" s="40" t="s">
        <v>36</v>
      </c>
      <c r="AK438" s="40" t="s">
        <v>37</v>
      </c>
      <c r="AL438" s="35">
        <v>0.15</v>
      </c>
      <c r="AM438" s="35">
        <v>150.30600000000001</v>
      </c>
      <c r="AN438" s="40" t="s">
        <v>38</v>
      </c>
      <c r="AO438" s="40" t="s">
        <v>39</v>
      </c>
      <c r="AP438" s="35"/>
      <c r="AQ438" s="35"/>
      <c r="AR438" s="40" t="s">
        <v>40</v>
      </c>
      <c r="AS438" s="40" t="s">
        <v>41</v>
      </c>
      <c r="AT438" s="35"/>
      <c r="AU438" s="35"/>
      <c r="AV438" s="35"/>
      <c r="AW438" s="35"/>
      <c r="AX438" s="35"/>
      <c r="AY438" s="35"/>
      <c r="AZ438" s="40" t="s">
        <v>42</v>
      </c>
      <c r="BA438" s="40" t="s">
        <v>39</v>
      </c>
      <c r="BB438" s="35"/>
      <c r="BC438" s="35"/>
      <c r="BD438" s="40" t="s">
        <v>42</v>
      </c>
      <c r="BE438" s="40" t="s">
        <v>33</v>
      </c>
      <c r="BF438" s="35"/>
      <c r="BG438" s="35"/>
      <c r="BH438" s="40" t="s">
        <v>42</v>
      </c>
      <c r="BI438" s="40" t="s">
        <v>39</v>
      </c>
      <c r="BJ438" s="35"/>
      <c r="BK438" s="41"/>
      <c r="BL438" s="40" t="s">
        <v>43</v>
      </c>
      <c r="BM438" s="40" t="s">
        <v>44</v>
      </c>
      <c r="BN438" s="35"/>
      <c r="BO438" s="35"/>
      <c r="BP438" s="40" t="s">
        <v>45</v>
      </c>
      <c r="BQ438" s="40" t="s">
        <v>44</v>
      </c>
      <c r="BR438" s="35"/>
      <c r="BS438" s="35"/>
      <c r="BT438" s="40" t="s">
        <v>46</v>
      </c>
      <c r="BU438" s="40" t="s">
        <v>47</v>
      </c>
      <c r="BV438" s="35"/>
      <c r="BW438" s="35"/>
      <c r="BX438" s="40" t="s">
        <v>46</v>
      </c>
      <c r="BY438" s="40" t="s">
        <v>41</v>
      </c>
      <c r="BZ438" s="35"/>
      <c r="CA438" s="35"/>
      <c r="CB438" s="40" t="s">
        <v>46</v>
      </c>
      <c r="CC438" s="40" t="s">
        <v>48</v>
      </c>
      <c r="CD438" s="35"/>
      <c r="CE438" s="35"/>
      <c r="CF438" s="40" t="s">
        <v>46</v>
      </c>
      <c r="CG438" s="40" t="s">
        <v>48</v>
      </c>
      <c r="CH438" s="35"/>
      <c r="CI438" s="35"/>
      <c r="CJ438" s="40" t="s">
        <v>46</v>
      </c>
      <c r="CK438" s="40" t="s">
        <v>39</v>
      </c>
      <c r="CL438" s="35"/>
      <c r="CM438" s="35"/>
      <c r="CN438" s="40" t="s">
        <v>49</v>
      </c>
      <c r="CO438" s="40" t="s">
        <v>39</v>
      </c>
      <c r="CP438" s="35"/>
      <c r="CQ438" s="35"/>
      <c r="CR438" s="40" t="s">
        <v>50</v>
      </c>
      <c r="CS438" s="40" t="s">
        <v>51</v>
      </c>
      <c r="CT438" s="35"/>
      <c r="CU438" s="35"/>
      <c r="CV438" s="40" t="s">
        <v>50</v>
      </c>
      <c r="CW438" s="40" t="s">
        <v>39</v>
      </c>
      <c r="CX438" s="35">
        <v>2</v>
      </c>
      <c r="CY438" s="35">
        <v>1.0900000000000001</v>
      </c>
      <c r="CZ438" s="40" t="s">
        <v>50</v>
      </c>
      <c r="DA438" s="40" t="s">
        <v>39</v>
      </c>
      <c r="DB438" s="35"/>
      <c r="DC438" s="35"/>
      <c r="DD438" s="40" t="s">
        <v>59</v>
      </c>
      <c r="DE438" s="40" t="s">
        <v>60</v>
      </c>
      <c r="DF438" s="35"/>
      <c r="DG438" s="35"/>
      <c r="DH438" s="40" t="s">
        <v>52</v>
      </c>
      <c r="DI438" s="40" t="s">
        <v>53</v>
      </c>
      <c r="DJ438" s="35"/>
      <c r="DK438" s="35"/>
      <c r="DL438" s="40" t="s">
        <v>31</v>
      </c>
      <c r="DM438" s="41"/>
    </row>
    <row r="439" spans="1:118" s="12" customFormat="1" ht="15.75" customHeight="1" x14ac:dyDescent="0.25">
      <c r="A439" s="6">
        <v>438</v>
      </c>
      <c r="B439" s="6">
        <v>2</v>
      </c>
      <c r="C439" s="9" t="s">
        <v>506</v>
      </c>
      <c r="D439" s="8" t="s">
        <v>373</v>
      </c>
      <c r="E439" s="6">
        <v>129.96899999999999</v>
      </c>
      <c r="F439" s="6">
        <v>9.2870000000000008</v>
      </c>
      <c r="G439" s="6">
        <v>120.682</v>
      </c>
      <c r="H439" s="10">
        <v>85.155000000000001</v>
      </c>
      <c r="I439" s="3">
        <f t="shared" si="19"/>
        <v>205.83699999999999</v>
      </c>
      <c r="J439" s="3">
        <f t="shared" si="18"/>
        <v>582.19799999999998</v>
      </c>
      <c r="K439" s="3">
        <f t="shared" si="20"/>
        <v>-376.36099999999999</v>
      </c>
      <c r="L439" s="1" t="s">
        <v>28</v>
      </c>
      <c r="M439" s="1" t="s">
        <v>29</v>
      </c>
      <c r="N439" s="6"/>
      <c r="O439" s="6"/>
      <c r="P439" s="1" t="s">
        <v>30</v>
      </c>
      <c r="Q439" s="1" t="s">
        <v>34</v>
      </c>
      <c r="R439" s="6"/>
      <c r="S439" s="6"/>
      <c r="T439" s="1" t="s">
        <v>30</v>
      </c>
      <c r="U439" s="1" t="s">
        <v>32</v>
      </c>
      <c r="V439" s="6"/>
      <c r="W439" s="6"/>
      <c r="X439" s="6" t="s">
        <v>30</v>
      </c>
      <c r="Y439" s="6" t="s">
        <v>33</v>
      </c>
      <c r="Z439" s="6"/>
      <c r="AA439" s="6"/>
      <c r="AB439" s="1" t="s">
        <v>30</v>
      </c>
      <c r="AC439" s="1" t="s">
        <v>34</v>
      </c>
      <c r="AD439" s="6"/>
      <c r="AE439" s="6"/>
      <c r="AF439" s="1" t="s">
        <v>35</v>
      </c>
      <c r="AG439" s="1" t="s">
        <v>29</v>
      </c>
      <c r="AH439" s="6"/>
      <c r="AI439" s="6"/>
      <c r="AJ439" s="1" t="s">
        <v>36</v>
      </c>
      <c r="AK439" s="1" t="s">
        <v>37</v>
      </c>
      <c r="AL439" s="6">
        <v>0.16700000000000001</v>
      </c>
      <c r="AM439" s="6">
        <v>582.19799999999998</v>
      </c>
      <c r="AN439" s="1" t="s">
        <v>38</v>
      </c>
      <c r="AO439" s="1" t="s">
        <v>39</v>
      </c>
      <c r="AP439" s="6"/>
      <c r="AQ439" s="6"/>
      <c r="AR439" s="1" t="s">
        <v>40</v>
      </c>
      <c r="AS439" s="1" t="s">
        <v>41</v>
      </c>
      <c r="AT439" s="6"/>
      <c r="AU439" s="6"/>
      <c r="AV439" s="6"/>
      <c r="AW439" s="6"/>
      <c r="AX439" s="6"/>
      <c r="AY439" s="6"/>
      <c r="AZ439" s="1" t="s">
        <v>42</v>
      </c>
      <c r="BA439" s="1" t="s">
        <v>39</v>
      </c>
      <c r="BB439" s="6"/>
      <c r="BC439" s="6"/>
      <c r="BD439" s="1" t="s">
        <v>42</v>
      </c>
      <c r="BE439" s="1" t="s">
        <v>33</v>
      </c>
      <c r="BF439" s="6"/>
      <c r="BG439" s="6"/>
      <c r="BH439" s="1" t="s">
        <v>42</v>
      </c>
      <c r="BI439" s="1" t="s">
        <v>39</v>
      </c>
      <c r="BJ439" s="6"/>
      <c r="BK439" s="11"/>
      <c r="BL439" s="1" t="s">
        <v>43</v>
      </c>
      <c r="BM439" s="1" t="s">
        <v>44</v>
      </c>
      <c r="BN439" s="6"/>
      <c r="BO439" s="6"/>
      <c r="BP439" s="1" t="s">
        <v>45</v>
      </c>
      <c r="BQ439" s="1" t="s">
        <v>44</v>
      </c>
      <c r="BR439" s="6"/>
      <c r="BS439" s="6"/>
      <c r="BT439" s="1" t="s">
        <v>46</v>
      </c>
      <c r="BU439" s="1" t="s">
        <v>47</v>
      </c>
      <c r="BV439" s="6"/>
      <c r="BW439" s="6"/>
      <c r="BX439" s="1" t="s">
        <v>46</v>
      </c>
      <c r="BY439" s="1" t="s">
        <v>41</v>
      </c>
      <c r="BZ439" s="6"/>
      <c r="CA439" s="6"/>
      <c r="CB439" s="1" t="s">
        <v>46</v>
      </c>
      <c r="CC439" s="1" t="s">
        <v>48</v>
      </c>
      <c r="CD439" s="6"/>
      <c r="CE439" s="6"/>
      <c r="CF439" s="1" t="s">
        <v>46</v>
      </c>
      <c r="CG439" s="1" t="s">
        <v>48</v>
      </c>
      <c r="CH439" s="6"/>
      <c r="CI439" s="6"/>
      <c r="CJ439" s="1" t="s">
        <v>46</v>
      </c>
      <c r="CK439" s="1" t="s">
        <v>39</v>
      </c>
      <c r="CL439" s="6"/>
      <c r="CM439" s="6"/>
      <c r="CN439" s="1" t="s">
        <v>49</v>
      </c>
      <c r="CO439" s="1" t="s">
        <v>39</v>
      </c>
      <c r="CP439" s="6"/>
      <c r="CQ439" s="6"/>
      <c r="CR439" s="1" t="s">
        <v>50</v>
      </c>
      <c r="CS439" s="1" t="s">
        <v>51</v>
      </c>
      <c r="CT439" s="6"/>
      <c r="CU439" s="6"/>
      <c r="CV439" s="1" t="s">
        <v>50</v>
      </c>
      <c r="CW439" s="1" t="s">
        <v>39</v>
      </c>
      <c r="CX439" s="6"/>
      <c r="CY439" s="6"/>
      <c r="CZ439" s="1" t="s">
        <v>50</v>
      </c>
      <c r="DA439" s="1" t="s">
        <v>39</v>
      </c>
      <c r="DB439" s="6"/>
      <c r="DC439" s="6"/>
      <c r="DD439" s="1" t="s">
        <v>59</v>
      </c>
      <c r="DE439" s="1" t="s">
        <v>60</v>
      </c>
      <c r="DF439" s="6"/>
      <c r="DG439" s="6"/>
      <c r="DH439" s="1" t="s">
        <v>52</v>
      </c>
      <c r="DI439" s="1" t="s">
        <v>53</v>
      </c>
      <c r="DJ439" s="6"/>
      <c r="DK439" s="6"/>
      <c r="DL439" s="1" t="s">
        <v>31</v>
      </c>
      <c r="DM439" s="11"/>
    </row>
    <row r="440" spans="1:118" s="42" customFormat="1" ht="15.75" customHeight="1" x14ac:dyDescent="0.25">
      <c r="A440" s="35">
        <v>439</v>
      </c>
      <c r="B440" s="35">
        <v>2</v>
      </c>
      <c r="C440" s="36" t="s">
        <v>368</v>
      </c>
      <c r="D440" s="37" t="s">
        <v>373</v>
      </c>
      <c r="E440" s="35">
        <v>-748.76</v>
      </c>
      <c r="F440" s="35">
        <v>24.414000000000001</v>
      </c>
      <c r="G440" s="35">
        <v>-783.31200000000001</v>
      </c>
      <c r="H440" s="38">
        <v>466.33308</v>
      </c>
      <c r="I440" s="39">
        <f t="shared" si="19"/>
        <v>-316.97892000000002</v>
      </c>
      <c r="J440" s="39">
        <f t="shared" si="18"/>
        <v>8.2929999999999993</v>
      </c>
      <c r="K440" s="39">
        <f t="shared" si="20"/>
        <v>-325.27192000000002</v>
      </c>
      <c r="L440" s="40" t="s">
        <v>28</v>
      </c>
      <c r="M440" s="40" t="s">
        <v>29</v>
      </c>
      <c r="N440" s="35"/>
      <c r="O440" s="35"/>
      <c r="P440" s="40" t="s">
        <v>30</v>
      </c>
      <c r="Q440" s="40" t="s">
        <v>34</v>
      </c>
      <c r="R440" s="35"/>
      <c r="S440" s="35"/>
      <c r="T440" s="40" t="s">
        <v>30</v>
      </c>
      <c r="U440" s="40" t="s">
        <v>32</v>
      </c>
      <c r="V440" s="35"/>
      <c r="W440" s="35"/>
      <c r="X440" s="35" t="s">
        <v>30</v>
      </c>
      <c r="Y440" s="35" t="s">
        <v>33</v>
      </c>
      <c r="Z440" s="35"/>
      <c r="AA440" s="35"/>
      <c r="AB440" s="40" t="s">
        <v>30</v>
      </c>
      <c r="AC440" s="40" t="s">
        <v>34</v>
      </c>
      <c r="AD440" s="35"/>
      <c r="AE440" s="35"/>
      <c r="AF440" s="40" t="s">
        <v>35</v>
      </c>
      <c r="AG440" s="40" t="s">
        <v>29</v>
      </c>
      <c r="AH440" s="35"/>
      <c r="AI440" s="35"/>
      <c r="AJ440" s="40" t="s">
        <v>36</v>
      </c>
      <c r="AK440" s="40" t="s">
        <v>37</v>
      </c>
      <c r="AL440" s="35"/>
      <c r="AM440" s="35"/>
      <c r="AN440" s="40" t="s">
        <v>38</v>
      </c>
      <c r="AO440" s="40" t="s">
        <v>39</v>
      </c>
      <c r="AP440" s="35"/>
      <c r="AQ440" s="35"/>
      <c r="AR440" s="40" t="s">
        <v>40</v>
      </c>
      <c r="AS440" s="40" t="s">
        <v>41</v>
      </c>
      <c r="AT440" s="35"/>
      <c r="AU440" s="35"/>
      <c r="AV440" s="35"/>
      <c r="AW440" s="35"/>
      <c r="AX440" s="35"/>
      <c r="AY440" s="35"/>
      <c r="AZ440" s="40" t="s">
        <v>42</v>
      </c>
      <c r="BA440" s="40" t="s">
        <v>39</v>
      </c>
      <c r="BB440" s="35"/>
      <c r="BC440" s="35"/>
      <c r="BD440" s="40" t="s">
        <v>42</v>
      </c>
      <c r="BE440" s="40" t="s">
        <v>33</v>
      </c>
      <c r="BF440" s="35"/>
      <c r="BG440" s="35"/>
      <c r="BH440" s="40" t="s">
        <v>42</v>
      </c>
      <c r="BI440" s="40" t="s">
        <v>39</v>
      </c>
      <c r="BJ440" s="35"/>
      <c r="BK440" s="41"/>
      <c r="BL440" s="40" t="s">
        <v>43</v>
      </c>
      <c r="BM440" s="40" t="s">
        <v>44</v>
      </c>
      <c r="BN440" s="35"/>
      <c r="BO440" s="35"/>
      <c r="BP440" s="40" t="s">
        <v>45</v>
      </c>
      <c r="BQ440" s="40" t="s">
        <v>44</v>
      </c>
      <c r="BR440" s="35"/>
      <c r="BS440" s="35"/>
      <c r="BT440" s="40" t="s">
        <v>46</v>
      </c>
      <c r="BU440" s="40" t="s">
        <v>47</v>
      </c>
      <c r="BV440" s="35"/>
      <c r="BW440" s="35"/>
      <c r="BX440" s="40" t="s">
        <v>46</v>
      </c>
      <c r="BY440" s="40" t="s">
        <v>41</v>
      </c>
      <c r="BZ440" s="35"/>
      <c r="CA440" s="35"/>
      <c r="CB440" s="40" t="s">
        <v>46</v>
      </c>
      <c r="CC440" s="40" t="s">
        <v>48</v>
      </c>
      <c r="CD440" s="35"/>
      <c r="CE440" s="35"/>
      <c r="CF440" s="40" t="s">
        <v>46</v>
      </c>
      <c r="CG440" s="40" t="s">
        <v>48</v>
      </c>
      <c r="CH440" s="35"/>
      <c r="CI440" s="35"/>
      <c r="CJ440" s="40" t="s">
        <v>46</v>
      </c>
      <c r="CK440" s="40" t="s">
        <v>39</v>
      </c>
      <c r="CL440" s="35"/>
      <c r="CM440" s="35"/>
      <c r="CN440" s="40" t="s">
        <v>49</v>
      </c>
      <c r="CO440" s="40" t="s">
        <v>39</v>
      </c>
      <c r="CP440" s="35"/>
      <c r="CQ440" s="35"/>
      <c r="CR440" s="40" t="s">
        <v>50</v>
      </c>
      <c r="CS440" s="40" t="s">
        <v>51</v>
      </c>
      <c r="CT440" s="35"/>
      <c r="CU440" s="35"/>
      <c r="CV440" s="40" t="s">
        <v>50</v>
      </c>
      <c r="CW440" s="40" t="s">
        <v>39</v>
      </c>
      <c r="CX440" s="35">
        <v>9</v>
      </c>
      <c r="CY440" s="35">
        <v>8.2929999999999993</v>
      </c>
      <c r="CZ440" s="40" t="s">
        <v>50</v>
      </c>
      <c r="DA440" s="40" t="s">
        <v>39</v>
      </c>
      <c r="DB440" s="35"/>
      <c r="DC440" s="35"/>
      <c r="DD440" s="40" t="s">
        <v>59</v>
      </c>
      <c r="DE440" s="40" t="s">
        <v>60</v>
      </c>
      <c r="DF440" s="35"/>
      <c r="DG440" s="35"/>
      <c r="DH440" s="40" t="s">
        <v>52</v>
      </c>
      <c r="DI440" s="40" t="s">
        <v>53</v>
      </c>
      <c r="DJ440" s="35"/>
      <c r="DK440" s="35"/>
      <c r="DL440" s="40" t="s">
        <v>31</v>
      </c>
      <c r="DM440" s="41"/>
    </row>
    <row r="441" spans="1:118" s="42" customFormat="1" ht="15.75" customHeight="1" x14ac:dyDescent="0.25">
      <c r="A441" s="35">
        <v>440</v>
      </c>
      <c r="B441" s="35">
        <v>2</v>
      </c>
      <c r="C441" s="36" t="s">
        <v>369</v>
      </c>
      <c r="D441" s="37" t="s">
        <v>373</v>
      </c>
      <c r="E441" s="35">
        <v>-36.155999999999999</v>
      </c>
      <c r="F441" s="35">
        <v>114.333</v>
      </c>
      <c r="G441" s="35">
        <v>-168.69800000000001</v>
      </c>
      <c r="H441" s="38">
        <v>107.83188</v>
      </c>
      <c r="I441" s="39">
        <f t="shared" si="19"/>
        <v>-60.866120000000009</v>
      </c>
      <c r="J441" s="39">
        <f t="shared" si="18"/>
        <v>0.92100000000000004</v>
      </c>
      <c r="K441" s="39">
        <f t="shared" si="20"/>
        <v>-61.787120000000009</v>
      </c>
      <c r="L441" s="40" t="s">
        <v>28</v>
      </c>
      <c r="M441" s="40" t="s">
        <v>29</v>
      </c>
      <c r="N441" s="35"/>
      <c r="O441" s="35"/>
      <c r="P441" s="40" t="s">
        <v>30</v>
      </c>
      <c r="Q441" s="40" t="s">
        <v>34</v>
      </c>
      <c r="R441" s="35"/>
      <c r="S441" s="35"/>
      <c r="T441" s="40" t="s">
        <v>30</v>
      </c>
      <c r="U441" s="40" t="s">
        <v>32</v>
      </c>
      <c r="V441" s="35"/>
      <c r="W441" s="35"/>
      <c r="X441" s="35" t="s">
        <v>30</v>
      </c>
      <c r="Y441" s="35" t="s">
        <v>33</v>
      </c>
      <c r="Z441" s="35"/>
      <c r="AA441" s="35"/>
      <c r="AB441" s="40" t="s">
        <v>30</v>
      </c>
      <c r="AC441" s="40" t="s">
        <v>34</v>
      </c>
      <c r="AD441" s="35"/>
      <c r="AE441" s="35"/>
      <c r="AF441" s="40" t="s">
        <v>35</v>
      </c>
      <c r="AG441" s="40" t="s">
        <v>29</v>
      </c>
      <c r="AH441" s="35"/>
      <c r="AI441" s="35"/>
      <c r="AJ441" s="40" t="s">
        <v>36</v>
      </c>
      <c r="AK441" s="40" t="s">
        <v>37</v>
      </c>
      <c r="AL441" s="35"/>
      <c r="AM441" s="35"/>
      <c r="AN441" s="40" t="s">
        <v>38</v>
      </c>
      <c r="AO441" s="40" t="s">
        <v>39</v>
      </c>
      <c r="AP441" s="35"/>
      <c r="AQ441" s="35"/>
      <c r="AR441" s="40" t="s">
        <v>40</v>
      </c>
      <c r="AS441" s="40" t="s">
        <v>41</v>
      </c>
      <c r="AT441" s="35"/>
      <c r="AU441" s="35"/>
      <c r="AV441" s="35"/>
      <c r="AW441" s="35"/>
      <c r="AX441" s="35"/>
      <c r="AY441" s="35"/>
      <c r="AZ441" s="40" t="s">
        <v>42</v>
      </c>
      <c r="BA441" s="40" t="s">
        <v>39</v>
      </c>
      <c r="BB441" s="35"/>
      <c r="BC441" s="35"/>
      <c r="BD441" s="40" t="s">
        <v>42</v>
      </c>
      <c r="BE441" s="40" t="s">
        <v>33</v>
      </c>
      <c r="BF441" s="35"/>
      <c r="BG441" s="35"/>
      <c r="BH441" s="40" t="s">
        <v>42</v>
      </c>
      <c r="BI441" s="40" t="s">
        <v>39</v>
      </c>
      <c r="BJ441" s="35"/>
      <c r="BK441" s="41"/>
      <c r="BL441" s="40" t="s">
        <v>43</v>
      </c>
      <c r="BM441" s="40" t="s">
        <v>44</v>
      </c>
      <c r="BN441" s="35"/>
      <c r="BO441" s="35"/>
      <c r="BP441" s="40" t="s">
        <v>45</v>
      </c>
      <c r="BQ441" s="40" t="s">
        <v>44</v>
      </c>
      <c r="BR441" s="35"/>
      <c r="BS441" s="35"/>
      <c r="BT441" s="40" t="s">
        <v>46</v>
      </c>
      <c r="BU441" s="40" t="s">
        <v>47</v>
      </c>
      <c r="BV441" s="35"/>
      <c r="BW441" s="35"/>
      <c r="BX441" s="40" t="s">
        <v>46</v>
      </c>
      <c r="BY441" s="40" t="s">
        <v>41</v>
      </c>
      <c r="BZ441" s="35"/>
      <c r="CA441" s="35"/>
      <c r="CB441" s="40" t="s">
        <v>46</v>
      </c>
      <c r="CC441" s="40" t="s">
        <v>48</v>
      </c>
      <c r="CD441" s="35"/>
      <c r="CE441" s="35"/>
      <c r="CF441" s="40" t="s">
        <v>46</v>
      </c>
      <c r="CG441" s="40" t="s">
        <v>48</v>
      </c>
      <c r="CH441" s="35"/>
      <c r="CI441" s="35"/>
      <c r="CJ441" s="40" t="s">
        <v>46</v>
      </c>
      <c r="CK441" s="40" t="s">
        <v>39</v>
      </c>
      <c r="CL441" s="35"/>
      <c r="CM441" s="35"/>
      <c r="CN441" s="40" t="s">
        <v>49</v>
      </c>
      <c r="CO441" s="40" t="s">
        <v>39</v>
      </c>
      <c r="CP441" s="35"/>
      <c r="CQ441" s="35"/>
      <c r="CR441" s="40" t="s">
        <v>50</v>
      </c>
      <c r="CS441" s="40" t="s">
        <v>51</v>
      </c>
      <c r="CT441" s="35"/>
      <c r="CU441" s="35"/>
      <c r="CV441" s="40" t="s">
        <v>50</v>
      </c>
      <c r="CW441" s="40" t="s">
        <v>39</v>
      </c>
      <c r="CX441" s="35">
        <v>1</v>
      </c>
      <c r="CY441" s="35">
        <v>0.92100000000000004</v>
      </c>
      <c r="CZ441" s="40" t="s">
        <v>50</v>
      </c>
      <c r="DA441" s="40" t="s">
        <v>39</v>
      </c>
      <c r="DB441" s="35"/>
      <c r="DC441" s="35"/>
      <c r="DD441" s="40" t="s">
        <v>59</v>
      </c>
      <c r="DE441" s="40" t="s">
        <v>60</v>
      </c>
      <c r="DF441" s="35"/>
      <c r="DG441" s="35"/>
      <c r="DH441" s="40" t="s">
        <v>52</v>
      </c>
      <c r="DI441" s="40" t="s">
        <v>53</v>
      </c>
      <c r="DJ441" s="35"/>
      <c r="DK441" s="35"/>
      <c r="DL441" s="40" t="s">
        <v>31</v>
      </c>
      <c r="DM441" s="41"/>
    </row>
    <row r="442" spans="1:118" s="42" customFormat="1" ht="15.75" customHeight="1" x14ac:dyDescent="0.25">
      <c r="A442" s="35">
        <v>441</v>
      </c>
      <c r="B442" s="35">
        <v>2</v>
      </c>
      <c r="C442" s="36" t="s">
        <v>370</v>
      </c>
      <c r="D442" s="37" t="s">
        <v>373</v>
      </c>
      <c r="E442" s="35">
        <v>428.88499999999999</v>
      </c>
      <c r="F442" s="35">
        <v>89.028000000000006</v>
      </c>
      <c r="G442" s="35">
        <v>322.79000000000002</v>
      </c>
      <c r="H442" s="38">
        <v>169.78955999999999</v>
      </c>
      <c r="I442" s="39">
        <f t="shared" si="19"/>
        <v>492.57956000000001</v>
      </c>
      <c r="J442" s="39">
        <f t="shared" si="18"/>
        <v>1.843</v>
      </c>
      <c r="K442" s="39">
        <f t="shared" si="20"/>
        <v>490.73656</v>
      </c>
      <c r="L442" s="40" t="s">
        <v>28</v>
      </c>
      <c r="M442" s="40" t="s">
        <v>29</v>
      </c>
      <c r="N442" s="35"/>
      <c r="O442" s="35"/>
      <c r="P442" s="40" t="s">
        <v>30</v>
      </c>
      <c r="Q442" s="40" t="s">
        <v>34</v>
      </c>
      <c r="R442" s="35"/>
      <c r="S442" s="35"/>
      <c r="T442" s="40" t="s">
        <v>30</v>
      </c>
      <c r="U442" s="40" t="s">
        <v>32</v>
      </c>
      <c r="V442" s="35"/>
      <c r="W442" s="35"/>
      <c r="X442" s="35" t="s">
        <v>30</v>
      </c>
      <c r="Y442" s="35" t="s">
        <v>33</v>
      </c>
      <c r="Z442" s="35"/>
      <c r="AA442" s="35"/>
      <c r="AB442" s="40" t="s">
        <v>30</v>
      </c>
      <c r="AC442" s="40" t="s">
        <v>34</v>
      </c>
      <c r="AD442" s="35"/>
      <c r="AE442" s="35"/>
      <c r="AF442" s="40" t="s">
        <v>35</v>
      </c>
      <c r="AG442" s="40" t="s">
        <v>29</v>
      </c>
      <c r="AH442" s="35"/>
      <c r="AI442" s="35"/>
      <c r="AJ442" s="40" t="s">
        <v>36</v>
      </c>
      <c r="AK442" s="40" t="s">
        <v>37</v>
      </c>
      <c r="AL442" s="35"/>
      <c r="AM442" s="35"/>
      <c r="AN442" s="40" t="s">
        <v>38</v>
      </c>
      <c r="AO442" s="40" t="s">
        <v>39</v>
      </c>
      <c r="AP442" s="35"/>
      <c r="AQ442" s="35"/>
      <c r="AR442" s="40" t="s">
        <v>40</v>
      </c>
      <c r="AS442" s="40" t="s">
        <v>41</v>
      </c>
      <c r="AT442" s="35"/>
      <c r="AU442" s="35"/>
      <c r="AV442" s="35"/>
      <c r="AW442" s="35"/>
      <c r="AX442" s="35"/>
      <c r="AY442" s="35"/>
      <c r="AZ442" s="40" t="s">
        <v>42</v>
      </c>
      <c r="BA442" s="40" t="s">
        <v>39</v>
      </c>
      <c r="BB442" s="35"/>
      <c r="BC442" s="35"/>
      <c r="BD442" s="40" t="s">
        <v>42</v>
      </c>
      <c r="BE442" s="40" t="s">
        <v>33</v>
      </c>
      <c r="BF442" s="35"/>
      <c r="BG442" s="35"/>
      <c r="BH442" s="40" t="s">
        <v>42</v>
      </c>
      <c r="BI442" s="40" t="s">
        <v>39</v>
      </c>
      <c r="BJ442" s="35"/>
      <c r="BK442" s="41"/>
      <c r="BL442" s="40" t="s">
        <v>43</v>
      </c>
      <c r="BM442" s="40" t="s">
        <v>44</v>
      </c>
      <c r="BN442" s="35"/>
      <c r="BO442" s="35"/>
      <c r="BP442" s="40" t="s">
        <v>45</v>
      </c>
      <c r="BQ442" s="40" t="s">
        <v>44</v>
      </c>
      <c r="BR442" s="35"/>
      <c r="BS442" s="35"/>
      <c r="BT442" s="40" t="s">
        <v>46</v>
      </c>
      <c r="BU442" s="40" t="s">
        <v>47</v>
      </c>
      <c r="BV442" s="35"/>
      <c r="BW442" s="35"/>
      <c r="BX442" s="40" t="s">
        <v>46</v>
      </c>
      <c r="BY442" s="40" t="s">
        <v>41</v>
      </c>
      <c r="BZ442" s="35"/>
      <c r="CA442" s="35"/>
      <c r="CB442" s="40" t="s">
        <v>46</v>
      </c>
      <c r="CC442" s="40" t="s">
        <v>48</v>
      </c>
      <c r="CD442" s="35"/>
      <c r="CE442" s="35"/>
      <c r="CF442" s="40" t="s">
        <v>46</v>
      </c>
      <c r="CG442" s="40" t="s">
        <v>48</v>
      </c>
      <c r="CH442" s="35"/>
      <c r="CI442" s="35"/>
      <c r="CJ442" s="40" t="s">
        <v>46</v>
      </c>
      <c r="CK442" s="40" t="s">
        <v>39</v>
      </c>
      <c r="CL442" s="35"/>
      <c r="CM442" s="35"/>
      <c r="CN442" s="40" t="s">
        <v>49</v>
      </c>
      <c r="CO442" s="40" t="s">
        <v>39</v>
      </c>
      <c r="CP442" s="35"/>
      <c r="CQ442" s="35"/>
      <c r="CR442" s="40" t="s">
        <v>50</v>
      </c>
      <c r="CS442" s="40" t="s">
        <v>51</v>
      </c>
      <c r="CT442" s="35"/>
      <c r="CU442" s="35"/>
      <c r="CV442" s="40" t="s">
        <v>50</v>
      </c>
      <c r="CW442" s="40" t="s">
        <v>39</v>
      </c>
      <c r="CX442" s="35">
        <v>2</v>
      </c>
      <c r="CY442" s="35">
        <v>1.843</v>
      </c>
      <c r="CZ442" s="40" t="s">
        <v>50</v>
      </c>
      <c r="DA442" s="40" t="s">
        <v>39</v>
      </c>
      <c r="DB442" s="35"/>
      <c r="DC442" s="35"/>
      <c r="DD442" s="40" t="s">
        <v>59</v>
      </c>
      <c r="DE442" s="40" t="s">
        <v>60</v>
      </c>
      <c r="DF442" s="35"/>
      <c r="DG442" s="35"/>
      <c r="DH442" s="40" t="s">
        <v>52</v>
      </c>
      <c r="DI442" s="40" t="s">
        <v>53</v>
      </c>
      <c r="DJ442" s="35"/>
      <c r="DK442" s="35"/>
      <c r="DL442" s="40" t="s">
        <v>31</v>
      </c>
      <c r="DM442" s="41"/>
    </row>
    <row r="443" spans="1:118" s="12" customFormat="1" ht="15.75" customHeight="1" x14ac:dyDescent="0.25">
      <c r="A443" s="6">
        <v>442</v>
      </c>
      <c r="B443" s="6">
        <v>3</v>
      </c>
      <c r="C443" s="9" t="s">
        <v>371</v>
      </c>
      <c r="D443" s="8" t="s">
        <v>373</v>
      </c>
      <c r="E443" s="6">
        <v>-654.952</v>
      </c>
      <c r="F443" s="6">
        <v>10.968999999999999</v>
      </c>
      <c r="G443" s="6">
        <v>-729.56299999999999</v>
      </c>
      <c r="H443" s="10">
        <v>86.465400000000002</v>
      </c>
      <c r="I443" s="3">
        <f t="shared" si="19"/>
        <v>-643.09759999999994</v>
      </c>
      <c r="J443" s="3">
        <f t="shared" si="18"/>
        <v>0</v>
      </c>
      <c r="K443" s="3">
        <f t="shared" si="20"/>
        <v>-643.09759999999994</v>
      </c>
      <c r="L443" s="1" t="s">
        <v>28</v>
      </c>
      <c r="M443" s="1" t="s">
        <v>29</v>
      </c>
      <c r="N443" s="6"/>
      <c r="O443" s="6"/>
      <c r="P443" s="1" t="s">
        <v>30</v>
      </c>
      <c r="Q443" s="1" t="s">
        <v>34</v>
      </c>
      <c r="R443" s="6"/>
      <c r="S443" s="6"/>
      <c r="T443" s="1" t="s">
        <v>30</v>
      </c>
      <c r="U443" s="1" t="s">
        <v>32</v>
      </c>
      <c r="V443" s="6"/>
      <c r="W443" s="6"/>
      <c r="X443" s="6" t="s">
        <v>30</v>
      </c>
      <c r="Y443" s="6" t="s">
        <v>33</v>
      </c>
      <c r="Z443" s="6"/>
      <c r="AA443" s="6"/>
      <c r="AB443" s="1" t="s">
        <v>30</v>
      </c>
      <c r="AC443" s="1" t="s">
        <v>34</v>
      </c>
      <c r="AD443" s="6"/>
      <c r="AE443" s="6"/>
      <c r="AF443" s="1" t="s">
        <v>35</v>
      </c>
      <c r="AG443" s="1" t="s">
        <v>29</v>
      </c>
      <c r="AH443" s="6"/>
      <c r="AI443" s="6"/>
      <c r="AJ443" s="1" t="s">
        <v>36</v>
      </c>
      <c r="AK443" s="1" t="s">
        <v>37</v>
      </c>
      <c r="AL443" s="6"/>
      <c r="AM443" s="6"/>
      <c r="AN443" s="1" t="s">
        <v>38</v>
      </c>
      <c r="AO443" s="1" t="s">
        <v>39</v>
      </c>
      <c r="AP443" s="6"/>
      <c r="AQ443" s="6"/>
      <c r="AR443" s="1" t="s">
        <v>40</v>
      </c>
      <c r="AS443" s="1" t="s">
        <v>41</v>
      </c>
      <c r="AT443" s="6"/>
      <c r="AU443" s="6"/>
      <c r="AV443" s="6"/>
      <c r="AW443" s="6"/>
      <c r="AX443" s="6"/>
      <c r="AY443" s="6"/>
      <c r="AZ443" s="1" t="s">
        <v>42</v>
      </c>
      <c r="BA443" s="1" t="s">
        <v>39</v>
      </c>
      <c r="BB443" s="6"/>
      <c r="BC443" s="6"/>
      <c r="BD443" s="1" t="s">
        <v>42</v>
      </c>
      <c r="BE443" s="1" t="s">
        <v>33</v>
      </c>
      <c r="BF443" s="6"/>
      <c r="BG443" s="6"/>
      <c r="BH443" s="1" t="s">
        <v>42</v>
      </c>
      <c r="BI443" s="1" t="s">
        <v>39</v>
      </c>
      <c r="BJ443" s="6"/>
      <c r="BK443" s="11"/>
      <c r="BL443" s="1" t="s">
        <v>43</v>
      </c>
      <c r="BM443" s="1" t="s">
        <v>44</v>
      </c>
      <c r="BN443" s="6"/>
      <c r="BO443" s="6"/>
      <c r="BP443" s="1" t="s">
        <v>45</v>
      </c>
      <c r="BQ443" s="1" t="s">
        <v>44</v>
      </c>
      <c r="BR443" s="6"/>
      <c r="BS443" s="6"/>
      <c r="BT443" s="1" t="s">
        <v>46</v>
      </c>
      <c r="BU443" s="1" t="s">
        <v>47</v>
      </c>
      <c r="BV443" s="6"/>
      <c r="BW443" s="6"/>
      <c r="BX443" s="1" t="s">
        <v>46</v>
      </c>
      <c r="BY443" s="1" t="s">
        <v>41</v>
      </c>
      <c r="BZ443" s="6"/>
      <c r="CA443" s="6"/>
      <c r="CB443" s="1" t="s">
        <v>46</v>
      </c>
      <c r="CC443" s="1" t="s">
        <v>48</v>
      </c>
      <c r="CD443" s="6"/>
      <c r="CE443" s="6"/>
      <c r="CF443" s="1" t="s">
        <v>46</v>
      </c>
      <c r="CG443" s="1" t="s">
        <v>48</v>
      </c>
      <c r="CH443" s="6"/>
      <c r="CI443" s="6"/>
      <c r="CJ443" s="1" t="s">
        <v>46</v>
      </c>
      <c r="CK443" s="1" t="s">
        <v>39</v>
      </c>
      <c r="CL443" s="6"/>
      <c r="CM443" s="6"/>
      <c r="CN443" s="1" t="s">
        <v>49</v>
      </c>
      <c r="CO443" s="1" t="s">
        <v>39</v>
      </c>
      <c r="CP443" s="6"/>
      <c r="CQ443" s="6"/>
      <c r="CR443" s="1" t="s">
        <v>50</v>
      </c>
      <c r="CS443" s="1" t="s">
        <v>51</v>
      </c>
      <c r="CT443" s="6"/>
      <c r="CU443" s="6"/>
      <c r="CV443" s="1" t="s">
        <v>50</v>
      </c>
      <c r="CW443" s="1" t="s">
        <v>39</v>
      </c>
      <c r="CX443" s="6"/>
      <c r="CY443" s="6"/>
      <c r="CZ443" s="1" t="s">
        <v>50</v>
      </c>
      <c r="DA443" s="1" t="s">
        <v>39</v>
      </c>
      <c r="DB443" s="6"/>
      <c r="DC443" s="6"/>
      <c r="DD443" s="1" t="s">
        <v>59</v>
      </c>
      <c r="DE443" s="1" t="s">
        <v>60</v>
      </c>
      <c r="DF443" s="6"/>
      <c r="DG443" s="6"/>
      <c r="DH443" s="1" t="s">
        <v>52</v>
      </c>
      <c r="DI443" s="1" t="s">
        <v>53</v>
      </c>
      <c r="DJ443" s="6"/>
      <c r="DK443" s="6"/>
      <c r="DL443" s="1" t="s">
        <v>31</v>
      </c>
      <c r="DM443" s="11"/>
    </row>
    <row r="444" spans="1:118" s="42" customFormat="1" ht="15.75" customHeight="1" x14ac:dyDescent="0.25">
      <c r="A444" s="35">
        <v>443</v>
      </c>
      <c r="B444" s="35">
        <v>3</v>
      </c>
      <c r="C444" s="36" t="s">
        <v>507</v>
      </c>
      <c r="D444" s="37" t="s">
        <v>373</v>
      </c>
      <c r="E444" s="35">
        <v>878.423</v>
      </c>
      <c r="F444" s="35">
        <v>32.334000000000003</v>
      </c>
      <c r="G444" s="35">
        <v>632.03200000000004</v>
      </c>
      <c r="H444" s="38">
        <v>276.80964</v>
      </c>
      <c r="I444" s="39">
        <f t="shared" si="19"/>
        <v>908.8416400000001</v>
      </c>
      <c r="J444" s="39">
        <f t="shared" si="18"/>
        <v>51.955000000000005</v>
      </c>
      <c r="K444" s="39">
        <f t="shared" si="20"/>
        <v>856.88664000000006</v>
      </c>
      <c r="L444" s="40" t="s">
        <v>28</v>
      </c>
      <c r="M444" s="40" t="s">
        <v>29</v>
      </c>
      <c r="N444" s="35"/>
      <c r="O444" s="35"/>
      <c r="P444" s="40" t="s">
        <v>30</v>
      </c>
      <c r="Q444" s="40" t="s">
        <v>34</v>
      </c>
      <c r="R444" s="35"/>
      <c r="S444" s="35"/>
      <c r="T444" s="40" t="s">
        <v>30</v>
      </c>
      <c r="U444" s="40" t="s">
        <v>32</v>
      </c>
      <c r="V444" s="35"/>
      <c r="W444" s="35"/>
      <c r="X444" s="35" t="s">
        <v>30</v>
      </c>
      <c r="Y444" s="35" t="s">
        <v>33</v>
      </c>
      <c r="Z444" s="35"/>
      <c r="AA444" s="35"/>
      <c r="AB444" s="40" t="s">
        <v>30</v>
      </c>
      <c r="AC444" s="40" t="s">
        <v>34</v>
      </c>
      <c r="AD444" s="35"/>
      <c r="AE444" s="35"/>
      <c r="AF444" s="40" t="s">
        <v>35</v>
      </c>
      <c r="AG444" s="40" t="s">
        <v>29</v>
      </c>
      <c r="AH444" s="35"/>
      <c r="AI444" s="35"/>
      <c r="AJ444" s="40" t="s">
        <v>36</v>
      </c>
      <c r="AK444" s="40" t="s">
        <v>37</v>
      </c>
      <c r="AL444" s="35"/>
      <c r="AM444" s="35"/>
      <c r="AN444" s="40" t="s">
        <v>38</v>
      </c>
      <c r="AO444" s="40" t="s">
        <v>39</v>
      </c>
      <c r="AP444" s="35"/>
      <c r="AQ444" s="35"/>
      <c r="AR444" s="40" t="s">
        <v>40</v>
      </c>
      <c r="AS444" s="40" t="s">
        <v>41</v>
      </c>
      <c r="AT444" s="35"/>
      <c r="AU444" s="35"/>
      <c r="AV444" s="35"/>
      <c r="AW444" s="35"/>
      <c r="AX444" s="35"/>
      <c r="AY444" s="35"/>
      <c r="AZ444" s="40" t="s">
        <v>42</v>
      </c>
      <c r="BA444" s="40" t="s">
        <v>39</v>
      </c>
      <c r="BB444" s="35"/>
      <c r="BC444" s="35"/>
      <c r="BD444" s="40" t="s">
        <v>42</v>
      </c>
      <c r="BE444" s="40" t="s">
        <v>33</v>
      </c>
      <c r="BF444" s="35"/>
      <c r="BG444" s="35"/>
      <c r="BH444" s="40" t="s">
        <v>42</v>
      </c>
      <c r="BI444" s="40" t="s">
        <v>39</v>
      </c>
      <c r="BJ444" s="35"/>
      <c r="BK444" s="41"/>
      <c r="BL444" s="40" t="s">
        <v>43</v>
      </c>
      <c r="BM444" s="40" t="s">
        <v>44</v>
      </c>
      <c r="BN444" s="35"/>
      <c r="BO444" s="35"/>
      <c r="BP444" s="40" t="s">
        <v>45</v>
      </c>
      <c r="BQ444" s="40" t="s">
        <v>44</v>
      </c>
      <c r="BR444" s="35"/>
      <c r="BS444" s="35"/>
      <c r="BT444" s="40" t="s">
        <v>46</v>
      </c>
      <c r="BU444" s="40" t="s">
        <v>47</v>
      </c>
      <c r="BV444" s="35">
        <v>1.0999999999999999E-2</v>
      </c>
      <c r="BW444" s="35">
        <v>8.9659999999999993</v>
      </c>
      <c r="BX444" s="40" t="s">
        <v>46</v>
      </c>
      <c r="BY444" s="40" t="s">
        <v>41</v>
      </c>
      <c r="BZ444" s="35"/>
      <c r="CA444" s="35"/>
      <c r="CB444" s="40" t="s">
        <v>46</v>
      </c>
      <c r="CC444" s="40" t="s">
        <v>48</v>
      </c>
      <c r="CD444" s="35">
        <v>0.02</v>
      </c>
      <c r="CE444" s="35">
        <v>23.524000000000001</v>
      </c>
      <c r="CF444" s="40" t="s">
        <v>46</v>
      </c>
      <c r="CG444" s="40" t="s">
        <v>48</v>
      </c>
      <c r="CH444" s="35"/>
      <c r="CI444" s="35"/>
      <c r="CJ444" s="40" t="s">
        <v>46</v>
      </c>
      <c r="CK444" s="40" t="s">
        <v>39</v>
      </c>
      <c r="CL444" s="35"/>
      <c r="CM444" s="35"/>
      <c r="CN444" s="40" t="s">
        <v>49</v>
      </c>
      <c r="CO444" s="40" t="s">
        <v>39</v>
      </c>
      <c r="CP444" s="35"/>
      <c r="CQ444" s="35"/>
      <c r="CR444" s="40" t="s">
        <v>50</v>
      </c>
      <c r="CS444" s="40" t="s">
        <v>51</v>
      </c>
      <c r="CT444" s="35"/>
      <c r="CU444" s="35"/>
      <c r="CV444" s="40" t="s">
        <v>50</v>
      </c>
      <c r="CW444" s="40" t="s">
        <v>39</v>
      </c>
      <c r="CX444" s="35">
        <v>3</v>
      </c>
      <c r="CY444" s="35">
        <v>2.2370000000000001</v>
      </c>
      <c r="CZ444" s="40" t="s">
        <v>50</v>
      </c>
      <c r="DA444" s="40" t="s">
        <v>39</v>
      </c>
      <c r="DB444" s="35">
        <v>6</v>
      </c>
      <c r="DC444" s="35">
        <v>17.228000000000002</v>
      </c>
      <c r="DD444" s="40" t="s">
        <v>59</v>
      </c>
      <c r="DE444" s="40" t="s">
        <v>60</v>
      </c>
      <c r="DF444" s="35"/>
      <c r="DG444" s="35"/>
      <c r="DH444" s="40" t="s">
        <v>52</v>
      </c>
      <c r="DI444" s="40" t="s">
        <v>53</v>
      </c>
      <c r="DJ444" s="35"/>
      <c r="DK444" s="35"/>
      <c r="DL444" s="40" t="s">
        <v>31</v>
      </c>
      <c r="DM444" s="41"/>
    </row>
    <row r="445" spans="1:118" s="12" customFormat="1" ht="15.75" customHeight="1" x14ac:dyDescent="0.25">
      <c r="A445" s="6">
        <v>444</v>
      </c>
      <c r="B445" s="6">
        <v>3</v>
      </c>
      <c r="C445" s="9" t="s">
        <v>508</v>
      </c>
      <c r="D445" s="8" t="s">
        <v>373</v>
      </c>
      <c r="E445" s="6">
        <v>861.47</v>
      </c>
      <c r="F445" s="6">
        <v>6.508</v>
      </c>
      <c r="G445" s="6">
        <v>704.94600000000003</v>
      </c>
      <c r="H445" s="10">
        <v>274.94423999999998</v>
      </c>
      <c r="I445" s="3">
        <f t="shared" si="19"/>
        <v>979.89023999999995</v>
      </c>
      <c r="J445" s="3">
        <f t="shared" si="18"/>
        <v>0</v>
      </c>
      <c r="K445" s="3">
        <f t="shared" si="20"/>
        <v>979.89023999999995</v>
      </c>
      <c r="L445" s="1" t="s">
        <v>28</v>
      </c>
      <c r="M445" s="1" t="s">
        <v>29</v>
      </c>
      <c r="N445" s="6"/>
      <c r="O445" s="6"/>
      <c r="P445" s="1" t="s">
        <v>30</v>
      </c>
      <c r="Q445" s="1" t="s">
        <v>34</v>
      </c>
      <c r="R445" s="6"/>
      <c r="S445" s="6"/>
      <c r="T445" s="1" t="s">
        <v>30</v>
      </c>
      <c r="U445" s="1" t="s">
        <v>32</v>
      </c>
      <c r="V445" s="6"/>
      <c r="W445" s="6"/>
      <c r="X445" s="6" t="s">
        <v>30</v>
      </c>
      <c r="Y445" s="6" t="s">
        <v>33</v>
      </c>
      <c r="Z445" s="6"/>
      <c r="AA445" s="6"/>
      <c r="AB445" s="1" t="s">
        <v>30</v>
      </c>
      <c r="AC445" s="1" t="s">
        <v>34</v>
      </c>
      <c r="AD445" s="6"/>
      <c r="AE445" s="6"/>
      <c r="AF445" s="1" t="s">
        <v>35</v>
      </c>
      <c r="AG445" s="1" t="s">
        <v>29</v>
      </c>
      <c r="AH445" s="6"/>
      <c r="AI445" s="6"/>
      <c r="AJ445" s="1" t="s">
        <v>36</v>
      </c>
      <c r="AK445" s="1" t="s">
        <v>37</v>
      </c>
      <c r="AL445" s="6"/>
      <c r="AM445" s="6"/>
      <c r="AN445" s="1" t="s">
        <v>38</v>
      </c>
      <c r="AO445" s="1" t="s">
        <v>39</v>
      </c>
      <c r="AP445" s="6"/>
      <c r="AQ445" s="6"/>
      <c r="AR445" s="1" t="s">
        <v>40</v>
      </c>
      <c r="AS445" s="1" t="s">
        <v>41</v>
      </c>
      <c r="AT445" s="6"/>
      <c r="AU445" s="6"/>
      <c r="AV445" s="6"/>
      <c r="AW445" s="6"/>
      <c r="AX445" s="6"/>
      <c r="AY445" s="6"/>
      <c r="AZ445" s="1" t="s">
        <v>42</v>
      </c>
      <c r="BA445" s="1" t="s">
        <v>39</v>
      </c>
      <c r="BB445" s="6"/>
      <c r="BC445" s="6"/>
      <c r="BD445" s="1" t="s">
        <v>42</v>
      </c>
      <c r="BE445" s="1" t="s">
        <v>33</v>
      </c>
      <c r="BF445" s="6"/>
      <c r="BG445" s="6"/>
      <c r="BH445" s="1" t="s">
        <v>42</v>
      </c>
      <c r="BI445" s="1" t="s">
        <v>39</v>
      </c>
      <c r="BJ445" s="6"/>
      <c r="BK445" s="11"/>
      <c r="BL445" s="1" t="s">
        <v>43</v>
      </c>
      <c r="BM445" s="1" t="s">
        <v>44</v>
      </c>
      <c r="BN445" s="6"/>
      <c r="BO445" s="6"/>
      <c r="BP445" s="1" t="s">
        <v>45</v>
      </c>
      <c r="BQ445" s="1" t="s">
        <v>44</v>
      </c>
      <c r="BR445" s="6"/>
      <c r="BS445" s="6"/>
      <c r="BT445" s="1" t="s">
        <v>46</v>
      </c>
      <c r="BU445" s="1" t="s">
        <v>47</v>
      </c>
      <c r="BV445" s="6"/>
      <c r="BW445" s="6"/>
      <c r="BX445" s="1" t="s">
        <v>46</v>
      </c>
      <c r="BY445" s="1" t="s">
        <v>41</v>
      </c>
      <c r="BZ445" s="6"/>
      <c r="CA445" s="6"/>
      <c r="CB445" s="1" t="s">
        <v>46</v>
      </c>
      <c r="CC445" s="1" t="s">
        <v>48</v>
      </c>
      <c r="CD445" s="6"/>
      <c r="CE445" s="6"/>
      <c r="CF445" s="1" t="s">
        <v>46</v>
      </c>
      <c r="CG445" s="1" t="s">
        <v>48</v>
      </c>
      <c r="CH445" s="6"/>
      <c r="CI445" s="6"/>
      <c r="CJ445" s="1" t="s">
        <v>46</v>
      </c>
      <c r="CK445" s="1" t="s">
        <v>39</v>
      </c>
      <c r="CL445" s="6"/>
      <c r="CM445" s="6"/>
      <c r="CN445" s="1" t="s">
        <v>49</v>
      </c>
      <c r="CO445" s="1" t="s">
        <v>39</v>
      </c>
      <c r="CP445" s="6"/>
      <c r="CQ445" s="6"/>
      <c r="CR445" s="1" t="s">
        <v>50</v>
      </c>
      <c r="CS445" s="1" t="s">
        <v>51</v>
      </c>
      <c r="CT445" s="6"/>
      <c r="CU445" s="6"/>
      <c r="CV445" s="1" t="s">
        <v>50</v>
      </c>
      <c r="CW445" s="1" t="s">
        <v>39</v>
      </c>
      <c r="CX445" s="6"/>
      <c r="CY445" s="6"/>
      <c r="CZ445" s="1" t="s">
        <v>50</v>
      </c>
      <c r="DA445" s="1" t="s">
        <v>39</v>
      </c>
      <c r="DB445" s="6"/>
      <c r="DC445" s="6"/>
      <c r="DD445" s="1" t="s">
        <v>59</v>
      </c>
      <c r="DE445" s="1" t="s">
        <v>60</v>
      </c>
      <c r="DF445" s="6"/>
      <c r="DG445" s="6"/>
      <c r="DH445" s="1" t="s">
        <v>52</v>
      </c>
      <c r="DI445" s="1" t="s">
        <v>53</v>
      </c>
      <c r="DJ445" s="6"/>
      <c r="DK445" s="6"/>
      <c r="DL445" s="1" t="s">
        <v>31</v>
      </c>
      <c r="DM445" s="11"/>
    </row>
    <row r="446" spans="1:118" s="12" customFormat="1" ht="15.75" customHeight="1" x14ac:dyDescent="0.25">
      <c r="A446" s="6">
        <v>445</v>
      </c>
      <c r="B446" s="6">
        <v>3</v>
      </c>
      <c r="C446" s="9" t="s">
        <v>509</v>
      </c>
      <c r="D446" s="8" t="s">
        <v>373</v>
      </c>
      <c r="E446" s="6">
        <v>735.20600000000002</v>
      </c>
      <c r="F446" s="6">
        <v>1.226</v>
      </c>
      <c r="G446" s="6">
        <v>733.98</v>
      </c>
      <c r="H446" s="10">
        <v>247.99127999999999</v>
      </c>
      <c r="I446" s="3">
        <f t="shared" si="19"/>
        <v>981.97127999999998</v>
      </c>
      <c r="J446" s="3">
        <f t="shared" si="18"/>
        <v>0</v>
      </c>
      <c r="K446" s="3">
        <f t="shared" si="20"/>
        <v>981.97127999999998</v>
      </c>
      <c r="L446" s="1" t="s">
        <v>28</v>
      </c>
      <c r="M446" s="1" t="s">
        <v>29</v>
      </c>
      <c r="N446" s="6"/>
      <c r="O446" s="6"/>
      <c r="P446" s="1" t="s">
        <v>30</v>
      </c>
      <c r="Q446" s="1" t="s">
        <v>34</v>
      </c>
      <c r="R446" s="6"/>
      <c r="S446" s="6"/>
      <c r="T446" s="1" t="s">
        <v>30</v>
      </c>
      <c r="U446" s="1" t="s">
        <v>32</v>
      </c>
      <c r="V446" s="6"/>
      <c r="W446" s="6"/>
      <c r="X446" s="6" t="s">
        <v>30</v>
      </c>
      <c r="Y446" s="6" t="s">
        <v>33</v>
      </c>
      <c r="Z446" s="6"/>
      <c r="AA446" s="6"/>
      <c r="AB446" s="1" t="s">
        <v>30</v>
      </c>
      <c r="AC446" s="1" t="s">
        <v>34</v>
      </c>
      <c r="AD446" s="6"/>
      <c r="AE446" s="6"/>
      <c r="AF446" s="1" t="s">
        <v>35</v>
      </c>
      <c r="AG446" s="1" t="s">
        <v>29</v>
      </c>
      <c r="AH446" s="6"/>
      <c r="AI446" s="6"/>
      <c r="AJ446" s="1" t="s">
        <v>36</v>
      </c>
      <c r="AK446" s="1" t="s">
        <v>37</v>
      </c>
      <c r="AL446" s="6"/>
      <c r="AM446" s="6"/>
      <c r="AN446" s="1" t="s">
        <v>38</v>
      </c>
      <c r="AO446" s="1" t="s">
        <v>39</v>
      </c>
      <c r="AP446" s="6"/>
      <c r="AQ446" s="6"/>
      <c r="AR446" s="1" t="s">
        <v>40</v>
      </c>
      <c r="AS446" s="1" t="s">
        <v>41</v>
      </c>
      <c r="AT446" s="6"/>
      <c r="AU446" s="6"/>
      <c r="AV446" s="6"/>
      <c r="AW446" s="6"/>
      <c r="AX446" s="6"/>
      <c r="AY446" s="6"/>
      <c r="AZ446" s="1" t="s">
        <v>42</v>
      </c>
      <c r="BA446" s="1" t="s">
        <v>39</v>
      </c>
      <c r="BB446" s="6"/>
      <c r="BC446" s="6"/>
      <c r="BD446" s="1" t="s">
        <v>42</v>
      </c>
      <c r="BE446" s="1" t="s">
        <v>33</v>
      </c>
      <c r="BF446" s="6"/>
      <c r="BG446" s="6"/>
      <c r="BH446" s="1" t="s">
        <v>42</v>
      </c>
      <c r="BI446" s="1" t="s">
        <v>39</v>
      </c>
      <c r="BJ446" s="6"/>
      <c r="BK446" s="11"/>
      <c r="BL446" s="1" t="s">
        <v>43</v>
      </c>
      <c r="BM446" s="1" t="s">
        <v>44</v>
      </c>
      <c r="BN446" s="6"/>
      <c r="BO446" s="6"/>
      <c r="BP446" s="1" t="s">
        <v>45</v>
      </c>
      <c r="BQ446" s="1" t="s">
        <v>44</v>
      </c>
      <c r="BR446" s="6"/>
      <c r="BS446" s="6"/>
      <c r="BT446" s="1" t="s">
        <v>46</v>
      </c>
      <c r="BU446" s="1" t="s">
        <v>47</v>
      </c>
      <c r="BV446" s="6"/>
      <c r="BW446" s="6"/>
      <c r="BX446" s="1" t="s">
        <v>46</v>
      </c>
      <c r="BY446" s="1" t="s">
        <v>41</v>
      </c>
      <c r="BZ446" s="6"/>
      <c r="CA446" s="6"/>
      <c r="CB446" s="1" t="s">
        <v>46</v>
      </c>
      <c r="CC446" s="1" t="s">
        <v>48</v>
      </c>
      <c r="CD446" s="6"/>
      <c r="CE446" s="6"/>
      <c r="CF446" s="1" t="s">
        <v>46</v>
      </c>
      <c r="CG446" s="1" t="s">
        <v>48</v>
      </c>
      <c r="CH446" s="6"/>
      <c r="CI446" s="6"/>
      <c r="CJ446" s="1" t="s">
        <v>46</v>
      </c>
      <c r="CK446" s="1" t="s">
        <v>39</v>
      </c>
      <c r="CL446" s="6"/>
      <c r="CM446" s="6"/>
      <c r="CN446" s="1" t="s">
        <v>49</v>
      </c>
      <c r="CO446" s="1" t="s">
        <v>39</v>
      </c>
      <c r="CP446" s="6"/>
      <c r="CQ446" s="6"/>
      <c r="CR446" s="1" t="s">
        <v>50</v>
      </c>
      <c r="CS446" s="1" t="s">
        <v>51</v>
      </c>
      <c r="CT446" s="6"/>
      <c r="CU446" s="6"/>
      <c r="CV446" s="1" t="s">
        <v>50</v>
      </c>
      <c r="CW446" s="1" t="s">
        <v>39</v>
      </c>
      <c r="CX446" s="6"/>
      <c r="CY446" s="6"/>
      <c r="CZ446" s="1" t="s">
        <v>50</v>
      </c>
      <c r="DA446" s="1" t="s">
        <v>39</v>
      </c>
      <c r="DB446" s="6"/>
      <c r="DC446" s="6"/>
      <c r="DD446" s="1" t="s">
        <v>59</v>
      </c>
      <c r="DE446" s="1" t="s">
        <v>60</v>
      </c>
      <c r="DF446" s="6"/>
      <c r="DG446" s="6"/>
      <c r="DH446" s="1" t="s">
        <v>52</v>
      </c>
      <c r="DI446" s="1" t="s">
        <v>53</v>
      </c>
      <c r="DJ446" s="6"/>
      <c r="DK446" s="6"/>
      <c r="DL446" s="1" t="s">
        <v>31</v>
      </c>
      <c r="DM446" s="11"/>
    </row>
    <row r="447" spans="1:118" ht="15.75" x14ac:dyDescent="0.25">
      <c r="A447" s="6"/>
      <c r="B447" s="6"/>
      <c r="C447" s="6"/>
      <c r="D447" s="6"/>
      <c r="E447" s="6"/>
      <c r="F447" s="6"/>
      <c r="G447" s="6"/>
      <c r="H447" s="26">
        <f>SUM(H2:H446)</f>
        <v>71666.816279999985</v>
      </c>
      <c r="I447" s="26"/>
      <c r="J447" s="26">
        <f>SUBTOTAL(9,J2:J446)</f>
        <v>5411.6560000000009</v>
      </c>
      <c r="K447" s="26"/>
      <c r="L447" s="26"/>
      <c r="M447" s="26"/>
      <c r="N447" s="26">
        <f>SUM(N2:N446)</f>
        <v>2E-3</v>
      </c>
      <c r="O447" s="26">
        <f t="shared" ref="O447:BZ447" si="21">SUM(O2:O446)</f>
        <v>2.2989999999999999</v>
      </c>
      <c r="P447" s="26"/>
      <c r="Q447" s="26"/>
      <c r="R447" s="26">
        <f t="shared" si="21"/>
        <v>0</v>
      </c>
      <c r="S447" s="26">
        <f t="shared" si="21"/>
        <v>0</v>
      </c>
      <c r="T447" s="26"/>
      <c r="U447" s="26"/>
      <c r="V447" s="26">
        <f t="shared" si="21"/>
        <v>0</v>
      </c>
      <c r="W447" s="26">
        <f t="shared" si="21"/>
        <v>0</v>
      </c>
      <c r="X447" s="26"/>
      <c r="Y447" s="26"/>
      <c r="Z447" s="26">
        <f t="shared" si="21"/>
        <v>0</v>
      </c>
      <c r="AA447" s="26">
        <f t="shared" si="21"/>
        <v>0</v>
      </c>
      <c r="AB447" s="26"/>
      <c r="AC447" s="26"/>
      <c r="AD447" s="26">
        <f t="shared" si="21"/>
        <v>0</v>
      </c>
      <c r="AE447" s="26">
        <f t="shared" si="21"/>
        <v>0</v>
      </c>
      <c r="AF447" s="26"/>
      <c r="AG447" s="26"/>
      <c r="AH447" s="26">
        <f>SUM(AH2:AH446)</f>
        <v>3.5000000000000003E-2</v>
      </c>
      <c r="AI447" s="26">
        <f>SUM(AI2:AI446)</f>
        <v>28.975999999999999</v>
      </c>
      <c r="AJ447" s="26"/>
      <c r="AK447" s="26"/>
      <c r="AL447" s="26">
        <f t="shared" si="21"/>
        <v>1.329</v>
      </c>
      <c r="AM447" s="26">
        <f t="shared" si="21"/>
        <v>2574.7759999999998</v>
      </c>
      <c r="AN447" s="26"/>
      <c r="AO447" s="26"/>
      <c r="AP447" s="26">
        <f t="shared" si="21"/>
        <v>61</v>
      </c>
      <c r="AQ447" s="26">
        <f t="shared" si="21"/>
        <v>38.882999999999988</v>
      </c>
      <c r="AR447" s="26"/>
      <c r="AS447" s="26"/>
      <c r="AT447" s="26">
        <f t="shared" si="21"/>
        <v>0</v>
      </c>
      <c r="AU447" s="26">
        <f t="shared" si="21"/>
        <v>0</v>
      </c>
      <c r="AV447" s="26">
        <f t="shared" si="21"/>
        <v>0</v>
      </c>
      <c r="AW447" s="26">
        <f t="shared" si="21"/>
        <v>0</v>
      </c>
      <c r="AX447" s="26">
        <f t="shared" si="21"/>
        <v>0</v>
      </c>
      <c r="AY447" s="26">
        <f t="shared" si="21"/>
        <v>0</v>
      </c>
      <c r="AZ447" s="26"/>
      <c r="BA447" s="26"/>
      <c r="BB447" s="26">
        <f t="shared" si="21"/>
        <v>1</v>
      </c>
      <c r="BC447" s="26">
        <f t="shared" si="21"/>
        <v>5.31</v>
      </c>
      <c r="BD447" s="26"/>
      <c r="BE447" s="26"/>
      <c r="BF447" s="26">
        <f t="shared" si="21"/>
        <v>4</v>
      </c>
      <c r="BG447" s="26">
        <f t="shared" si="21"/>
        <v>64.283000000000001</v>
      </c>
      <c r="BH447" s="26"/>
      <c r="BI447" s="26"/>
      <c r="BJ447" s="26">
        <f t="shared" si="21"/>
        <v>49</v>
      </c>
      <c r="BK447" s="26">
        <f t="shared" si="21"/>
        <v>1433.0540000000003</v>
      </c>
      <c r="BL447" s="26"/>
      <c r="BM447" s="26"/>
      <c r="BN447" s="26">
        <f t="shared" si="21"/>
        <v>0</v>
      </c>
      <c r="BO447" s="26">
        <f t="shared" si="21"/>
        <v>0</v>
      </c>
      <c r="BP447" s="26"/>
      <c r="BQ447" s="26"/>
      <c r="BR447" s="26">
        <f t="shared" si="21"/>
        <v>5.1000000000000004E-2</v>
      </c>
      <c r="BS447" s="26">
        <f t="shared" si="21"/>
        <v>92.316000000000003</v>
      </c>
      <c r="BT447" s="26"/>
      <c r="BU447" s="26"/>
      <c r="BV447" s="26">
        <f t="shared" si="21"/>
        <v>0.19900000000000001</v>
      </c>
      <c r="BW447" s="26">
        <f t="shared" si="21"/>
        <v>256.88399999999996</v>
      </c>
      <c r="BX447" s="26"/>
      <c r="BY447" s="26"/>
      <c r="BZ447" s="26">
        <f t="shared" si="21"/>
        <v>7.6999999999999999E-2</v>
      </c>
      <c r="CA447" s="26">
        <f t="shared" ref="CA447:DM447" si="22">SUM(CA2:CA446)</f>
        <v>109.61799999999999</v>
      </c>
      <c r="CB447" s="26"/>
      <c r="CC447" s="26"/>
      <c r="CD447" s="26">
        <f t="shared" si="22"/>
        <v>0.12200000000000003</v>
      </c>
      <c r="CE447" s="26">
        <f t="shared" si="22"/>
        <v>186.11299999999997</v>
      </c>
      <c r="CF447" s="26"/>
      <c r="CG447" s="26"/>
      <c r="CH447" s="26">
        <f t="shared" si="22"/>
        <v>5.0000000000000001E-3</v>
      </c>
      <c r="CI447" s="26">
        <f t="shared" si="22"/>
        <v>17.329999999999998</v>
      </c>
      <c r="CJ447" s="26"/>
      <c r="CK447" s="26"/>
      <c r="CL447" s="26">
        <f t="shared" si="22"/>
        <v>17</v>
      </c>
      <c r="CM447" s="26">
        <f t="shared" si="22"/>
        <v>67.391999999999996</v>
      </c>
      <c r="CN447" s="26"/>
      <c r="CO447" s="26"/>
      <c r="CP447" s="26">
        <f t="shared" si="22"/>
        <v>62</v>
      </c>
      <c r="CQ447" s="26">
        <f t="shared" si="22"/>
        <v>39.618000000000002</v>
      </c>
      <c r="CR447" s="26"/>
      <c r="CS447" s="26"/>
      <c r="CT447" s="26">
        <f t="shared" si="22"/>
        <v>0.33800000000000002</v>
      </c>
      <c r="CU447" s="26">
        <f t="shared" si="22"/>
        <v>51.231999999999999</v>
      </c>
      <c r="CV447" s="26"/>
      <c r="CW447" s="26"/>
      <c r="CX447" s="26">
        <f t="shared" si="22"/>
        <v>333</v>
      </c>
      <c r="CY447" s="26">
        <f t="shared" si="22"/>
        <v>274</v>
      </c>
      <c r="CZ447" s="26"/>
      <c r="DA447" s="26"/>
      <c r="DB447" s="26">
        <f t="shared" si="22"/>
        <v>21</v>
      </c>
      <c r="DC447" s="26">
        <f t="shared" si="22"/>
        <v>60.296000000000006</v>
      </c>
      <c r="DD447" s="26"/>
      <c r="DE447" s="26"/>
      <c r="DF447" s="26">
        <f t="shared" si="22"/>
        <v>0</v>
      </c>
      <c r="DG447" s="26">
        <f t="shared" si="22"/>
        <v>0</v>
      </c>
      <c r="DH447" s="26"/>
      <c r="DI447" s="26"/>
      <c r="DJ447" s="26">
        <f t="shared" si="22"/>
        <v>0</v>
      </c>
      <c r="DK447" s="26">
        <f t="shared" si="22"/>
        <v>0</v>
      </c>
      <c r="DL447" s="26"/>
      <c r="DM447" s="26">
        <f t="shared" si="22"/>
        <v>109.27599999999997</v>
      </c>
    </row>
    <row r="448" spans="1:118" x14ac:dyDescent="0.25">
      <c r="J448" s="4"/>
      <c r="K448" s="4"/>
    </row>
    <row r="449" spans="3:120" x14ac:dyDescent="0.25">
      <c r="J449" s="4"/>
      <c r="K449" s="4"/>
    </row>
    <row r="450" spans="3:120" x14ac:dyDescent="0.25">
      <c r="I450" s="4"/>
      <c r="J450" s="4"/>
      <c r="K450" s="4"/>
      <c r="M450" s="4"/>
      <c r="O450" s="4"/>
    </row>
    <row r="451" spans="3:120" x14ac:dyDescent="0.25">
      <c r="I451" s="4"/>
      <c r="DP451" s="4"/>
    </row>
    <row r="452" spans="3:120" x14ac:dyDescent="0.25">
      <c r="C452" s="12"/>
      <c r="D452" s="12"/>
      <c r="E452" s="12"/>
      <c r="F452" s="12"/>
      <c r="G452" s="12"/>
    </row>
    <row r="453" spans="3:120" x14ac:dyDescent="0.25">
      <c r="C453" s="12"/>
      <c r="D453" s="12"/>
      <c r="E453" s="12"/>
      <c r="F453" s="12"/>
      <c r="G453" s="12"/>
    </row>
    <row r="454" spans="3:120" x14ac:dyDescent="0.25">
      <c r="C454" s="12"/>
      <c r="D454" s="12"/>
      <c r="E454" s="12"/>
      <c r="F454" s="12"/>
      <c r="G454" s="12"/>
    </row>
    <row r="455" spans="3:120" x14ac:dyDescent="0.25">
      <c r="C455" s="12"/>
      <c r="D455" s="12"/>
      <c r="E455" s="12"/>
      <c r="F455" s="12"/>
      <c r="G455" s="12"/>
    </row>
    <row r="456" spans="3:120" x14ac:dyDescent="0.25">
      <c r="C456" s="12"/>
      <c r="D456" s="12"/>
      <c r="E456" s="12"/>
      <c r="F456" s="12"/>
      <c r="G456" s="12"/>
    </row>
    <row r="457" spans="3:120" x14ac:dyDescent="0.25">
      <c r="C457" s="12"/>
      <c r="D457" s="12"/>
      <c r="E457" s="12"/>
      <c r="F457" s="12"/>
      <c r="G457" s="12"/>
    </row>
    <row r="458" spans="3:120" x14ac:dyDescent="0.25">
      <c r="C458" s="12"/>
      <c r="D458" s="12"/>
      <c r="E458" s="12"/>
      <c r="F458" s="12"/>
      <c r="G458" s="12"/>
    </row>
    <row r="459" spans="3:120" x14ac:dyDescent="0.25">
      <c r="C459" s="12"/>
      <c r="D459" s="12"/>
      <c r="E459" s="12"/>
      <c r="F459" s="12"/>
      <c r="G459" s="12"/>
    </row>
    <row r="460" spans="3:120" x14ac:dyDescent="0.25">
      <c r="C460" s="12"/>
      <c r="D460" s="12"/>
      <c r="E460" s="12"/>
      <c r="F460" s="12"/>
      <c r="G460" s="12"/>
    </row>
  </sheetData>
  <autoFilter ref="A1:DM446"/>
  <pageMargins left="0" right="0" top="0.74803149606299213" bottom="0.74803149606299213" header="0.31496062992125984" footer="0.31496062992125984"/>
  <pageSetup paperSize="9" scale="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60"/>
  <sheetViews>
    <sheetView topLeftCell="CY1" workbookViewId="0">
      <pane ySplit="1" topLeftCell="A433" activePane="bottomLeft" state="frozen"/>
      <selection pane="bottomLeft" activeCell="DM139" sqref="DM139"/>
    </sheetView>
  </sheetViews>
  <sheetFormatPr defaultRowHeight="15" x14ac:dyDescent="0.25"/>
  <cols>
    <col min="1" max="1" width="6.85546875" customWidth="1"/>
    <col min="2" max="2" width="8.5703125" customWidth="1"/>
    <col min="3" max="3" width="43.85546875" customWidth="1"/>
    <col min="4" max="4" width="11.5703125" customWidth="1"/>
    <col min="5" max="5" width="9.140625" customWidth="1"/>
    <col min="6" max="7" width="10.5703125" customWidth="1"/>
    <col min="8" max="8" width="14.140625" style="4" customWidth="1"/>
    <col min="9" max="9" width="14.7109375" customWidth="1"/>
    <col min="10" max="11" width="11.5703125" customWidth="1"/>
    <col min="12" max="12" width="9.140625" customWidth="1"/>
    <col min="13" max="13" width="11.140625" customWidth="1"/>
    <col min="14" max="14" width="9.140625" customWidth="1"/>
    <col min="15" max="15" width="10.5703125" customWidth="1"/>
    <col min="16" max="22" width="9.140625" customWidth="1"/>
    <col min="23" max="23" width="14.140625" customWidth="1"/>
    <col min="24" max="34" width="9.140625" customWidth="1"/>
    <col min="35" max="35" width="15.5703125" customWidth="1"/>
    <col min="36" max="36" width="9.140625" customWidth="1"/>
    <col min="37" max="37" width="10.5703125" customWidth="1"/>
    <col min="38" max="38" width="9.140625" customWidth="1"/>
    <col min="39" max="39" width="10.7109375" customWidth="1"/>
    <col min="40" max="47" width="9.140625" customWidth="1"/>
    <col min="48" max="48" width="13.7109375" customWidth="1"/>
    <col min="49" max="58" width="9.140625" customWidth="1"/>
    <col min="59" max="59" width="11.42578125" customWidth="1"/>
    <col min="60" max="62" width="9.140625" customWidth="1"/>
    <col min="63" max="63" width="10.7109375" style="4" customWidth="1"/>
    <col min="64" max="66" width="9.140625" customWidth="1"/>
    <col min="67" max="67" width="10.5703125" customWidth="1"/>
    <col min="68" max="68" width="9.140625" customWidth="1"/>
    <col min="69" max="69" width="12.7109375" customWidth="1"/>
    <col min="70" max="71" width="9.140625" customWidth="1"/>
    <col min="72" max="72" width="10.7109375" customWidth="1"/>
    <col min="73" max="74" width="9.140625" customWidth="1"/>
    <col min="75" max="75" width="9.28515625" customWidth="1"/>
    <col min="76" max="76" width="11.7109375" customWidth="1"/>
    <col min="77" max="78" width="9.140625" customWidth="1"/>
    <col min="79" max="79" width="12.140625" customWidth="1"/>
    <col min="80" max="80" width="11.140625" customWidth="1"/>
    <col min="81" max="86" width="9.140625" customWidth="1"/>
    <col min="87" max="87" width="16.140625" customWidth="1"/>
    <col min="88" max="98" width="9.140625" customWidth="1"/>
    <col min="99" max="99" width="12" customWidth="1"/>
    <col min="100" max="101" width="9.140625" customWidth="1"/>
    <col min="102" max="102" width="10" customWidth="1"/>
    <col min="103" max="103" width="11" customWidth="1"/>
    <col min="104" max="107" width="9.140625" customWidth="1"/>
    <col min="108" max="108" width="10.42578125" customWidth="1"/>
    <col min="109" max="111" width="9.140625" customWidth="1"/>
    <col min="112" max="112" width="9" customWidth="1"/>
    <col min="113" max="116" width="9.140625" customWidth="1"/>
    <col min="117" max="117" width="12.7109375" style="4" customWidth="1"/>
  </cols>
  <sheetData>
    <row r="1" spans="1:117" ht="191.25" x14ac:dyDescent="0.25">
      <c r="A1" s="13" t="s">
        <v>56</v>
      </c>
      <c r="B1" s="13" t="s">
        <v>57</v>
      </c>
      <c r="C1" s="14" t="s">
        <v>0</v>
      </c>
      <c r="D1" s="15" t="s">
        <v>372</v>
      </c>
      <c r="E1" s="14" t="s">
        <v>510</v>
      </c>
      <c r="F1" s="14" t="s">
        <v>384</v>
      </c>
      <c r="G1" s="14" t="s">
        <v>515</v>
      </c>
      <c r="H1" s="16" t="s">
        <v>61</v>
      </c>
      <c r="I1" s="16" t="s">
        <v>516</v>
      </c>
      <c r="J1" s="16" t="s">
        <v>529</v>
      </c>
      <c r="K1" s="16" t="s">
        <v>530</v>
      </c>
      <c r="L1" s="17"/>
      <c r="M1" s="17"/>
      <c r="N1" s="17" t="s">
        <v>1</v>
      </c>
      <c r="O1" s="17" t="s">
        <v>2</v>
      </c>
      <c r="P1" s="17"/>
      <c r="Q1" s="17"/>
      <c r="R1" s="17" t="s">
        <v>1</v>
      </c>
      <c r="S1" s="17" t="s">
        <v>3</v>
      </c>
      <c r="T1" s="17"/>
      <c r="U1" s="17"/>
      <c r="V1" s="17" t="s">
        <v>4</v>
      </c>
      <c r="W1" s="17" t="s">
        <v>5</v>
      </c>
      <c r="X1" s="17"/>
      <c r="Y1" s="17"/>
      <c r="Z1" s="18" t="s">
        <v>1</v>
      </c>
      <c r="AA1" s="17" t="s">
        <v>6</v>
      </c>
      <c r="AB1" s="6"/>
      <c r="AC1" s="17"/>
      <c r="AD1" s="17" t="s">
        <v>1</v>
      </c>
      <c r="AE1" s="17" t="s">
        <v>7</v>
      </c>
      <c r="AF1" s="19"/>
      <c r="AG1" s="19"/>
      <c r="AH1" s="19" t="s">
        <v>8</v>
      </c>
      <c r="AI1" s="19" t="s">
        <v>9</v>
      </c>
      <c r="AJ1" s="19"/>
      <c r="AK1" s="19"/>
      <c r="AL1" s="19" t="s">
        <v>1</v>
      </c>
      <c r="AM1" s="19" t="s">
        <v>10</v>
      </c>
      <c r="AN1" s="19"/>
      <c r="AO1" s="19"/>
      <c r="AP1" s="19" t="s">
        <v>1</v>
      </c>
      <c r="AQ1" s="19" t="s">
        <v>11</v>
      </c>
      <c r="AR1" s="19"/>
      <c r="AS1" s="19"/>
      <c r="AT1" s="20" t="s">
        <v>1</v>
      </c>
      <c r="AU1" s="20" t="s">
        <v>12</v>
      </c>
      <c r="AV1" s="20"/>
      <c r="AW1" s="20"/>
      <c r="AX1" s="20" t="s">
        <v>1</v>
      </c>
      <c r="AY1" s="20" t="s">
        <v>13</v>
      </c>
      <c r="AZ1" s="19"/>
      <c r="BA1" s="19"/>
      <c r="BB1" s="19" t="s">
        <v>1</v>
      </c>
      <c r="BC1" s="19" t="s">
        <v>14</v>
      </c>
      <c r="BD1" s="19"/>
      <c r="BE1" s="19"/>
      <c r="BF1" s="19" t="s">
        <v>1</v>
      </c>
      <c r="BG1" s="19" t="s">
        <v>521</v>
      </c>
      <c r="BH1" s="19"/>
      <c r="BI1" s="19"/>
      <c r="BJ1" s="20" t="s">
        <v>1</v>
      </c>
      <c r="BK1" s="21" t="s">
        <v>16</v>
      </c>
      <c r="BL1" s="19"/>
      <c r="BM1" s="19"/>
      <c r="BN1" s="20" t="s">
        <v>1</v>
      </c>
      <c r="BO1" s="20" t="s">
        <v>17</v>
      </c>
      <c r="BP1" s="19"/>
      <c r="BQ1" s="19"/>
      <c r="BR1" s="20" t="s">
        <v>1</v>
      </c>
      <c r="BS1" s="20" t="s">
        <v>18</v>
      </c>
      <c r="BT1" s="20"/>
      <c r="BU1" s="20"/>
      <c r="BV1" s="20" t="s">
        <v>1</v>
      </c>
      <c r="BW1" s="20" t="s">
        <v>19</v>
      </c>
      <c r="BX1" s="20"/>
      <c r="BY1" s="20"/>
      <c r="BZ1" s="20" t="s">
        <v>1</v>
      </c>
      <c r="CA1" s="20" t="s">
        <v>20</v>
      </c>
      <c r="CB1" s="20"/>
      <c r="CC1" s="20"/>
      <c r="CD1" s="20" t="s">
        <v>1</v>
      </c>
      <c r="CE1" s="20" t="s">
        <v>21</v>
      </c>
      <c r="CF1" s="20"/>
      <c r="CG1" s="20"/>
      <c r="CH1" s="20" t="s">
        <v>1</v>
      </c>
      <c r="CI1" s="20" t="s">
        <v>22</v>
      </c>
      <c r="CJ1" s="20"/>
      <c r="CK1" s="20"/>
      <c r="CL1" s="20" t="s">
        <v>1</v>
      </c>
      <c r="CM1" s="20" t="s">
        <v>23</v>
      </c>
      <c r="CN1" s="20"/>
      <c r="CO1" s="20"/>
      <c r="CP1" s="20" t="s">
        <v>1</v>
      </c>
      <c r="CQ1" s="20" t="s">
        <v>24</v>
      </c>
      <c r="CR1" s="20"/>
      <c r="CS1" s="20"/>
      <c r="CT1" s="20" t="s">
        <v>1</v>
      </c>
      <c r="CU1" s="20" t="s">
        <v>25</v>
      </c>
      <c r="CV1" s="20"/>
      <c r="CW1" s="20"/>
      <c r="CX1" s="20" t="s">
        <v>1</v>
      </c>
      <c r="CY1" s="20" t="s">
        <v>26</v>
      </c>
      <c r="CZ1" s="20"/>
      <c r="DA1" s="20"/>
      <c r="DB1" s="20" t="s">
        <v>1</v>
      </c>
      <c r="DC1" s="20" t="s">
        <v>27</v>
      </c>
      <c r="DD1" s="22"/>
      <c r="DE1" s="22"/>
      <c r="DF1" s="23" t="s">
        <v>1</v>
      </c>
      <c r="DG1" s="24" t="s">
        <v>58</v>
      </c>
      <c r="DH1" s="22"/>
      <c r="DI1" s="22"/>
      <c r="DJ1" s="22" t="s">
        <v>1</v>
      </c>
      <c r="DK1" s="22" t="s">
        <v>55</v>
      </c>
      <c r="DL1" s="22"/>
      <c r="DM1" s="21" t="s">
        <v>54</v>
      </c>
    </row>
    <row r="2" spans="1:117" s="42" customFormat="1" ht="13.5" customHeight="1" x14ac:dyDescent="0.25">
      <c r="A2" s="35">
        <v>1</v>
      </c>
      <c r="B2" s="35">
        <v>3</v>
      </c>
      <c r="C2" s="36" t="s">
        <v>62</v>
      </c>
      <c r="D2" s="37" t="s">
        <v>373</v>
      </c>
      <c r="E2" s="37">
        <v>1136.56</v>
      </c>
      <c r="F2" s="45">
        <v>17.3</v>
      </c>
      <c r="G2" s="45">
        <v>1119.26</v>
      </c>
      <c r="H2" s="38">
        <v>341.95092</v>
      </c>
      <c r="I2" s="39">
        <f>(G2+H2)</f>
        <v>1461.21092</v>
      </c>
      <c r="J2" s="39">
        <f t="shared" ref="J2:J65" si="0">O2+S2+W2+AA2+AE2+AI2+AM2+AQ2+AU2+AY2+BC2+BG2+BK2+BO2+BS2+BW2+CA2+CE2+CI2+CM2+CQ2+CU2+CY2+DC2+DG2+DK2+DM2</f>
        <v>0.746</v>
      </c>
      <c r="K2" s="39">
        <f>I2-J2</f>
        <v>1460.4649199999999</v>
      </c>
      <c r="L2" s="40" t="s">
        <v>28</v>
      </c>
      <c r="M2" s="40" t="s">
        <v>29</v>
      </c>
      <c r="N2" s="40"/>
      <c r="O2" s="40"/>
      <c r="P2" s="40" t="s">
        <v>30</v>
      </c>
      <c r="Q2" s="40" t="s">
        <v>34</v>
      </c>
      <c r="R2" s="40"/>
      <c r="S2" s="40"/>
      <c r="T2" s="40" t="s">
        <v>30</v>
      </c>
      <c r="U2" s="40" t="s">
        <v>32</v>
      </c>
      <c r="V2" s="35"/>
      <c r="W2" s="35"/>
      <c r="X2" s="35" t="s">
        <v>30</v>
      </c>
      <c r="Y2" s="35" t="s">
        <v>33</v>
      </c>
      <c r="Z2" s="35"/>
      <c r="AA2" s="35"/>
      <c r="AB2" s="40" t="s">
        <v>30</v>
      </c>
      <c r="AC2" s="40" t="s">
        <v>34</v>
      </c>
      <c r="AD2" s="40"/>
      <c r="AE2" s="40"/>
      <c r="AF2" s="40" t="s">
        <v>35</v>
      </c>
      <c r="AG2" s="40" t="s">
        <v>29</v>
      </c>
      <c r="AH2" s="40"/>
      <c r="AI2" s="40"/>
      <c r="AJ2" s="40" t="s">
        <v>36</v>
      </c>
      <c r="AK2" s="40" t="s">
        <v>37</v>
      </c>
      <c r="AL2" s="40"/>
      <c r="AM2" s="40"/>
      <c r="AN2" s="40" t="s">
        <v>38</v>
      </c>
      <c r="AO2" s="40" t="s">
        <v>39</v>
      </c>
      <c r="AP2" s="40"/>
      <c r="AQ2" s="40"/>
      <c r="AR2" s="40" t="s">
        <v>40</v>
      </c>
      <c r="AS2" s="40" t="s">
        <v>41</v>
      </c>
      <c r="AT2" s="40"/>
      <c r="AU2" s="40"/>
      <c r="AV2" s="46" t="s">
        <v>40</v>
      </c>
      <c r="AW2" s="40" t="s">
        <v>33</v>
      </c>
      <c r="AX2" s="40"/>
      <c r="AY2" s="40"/>
      <c r="AZ2" s="40" t="s">
        <v>42</v>
      </c>
      <c r="BA2" s="40" t="s">
        <v>39</v>
      </c>
      <c r="BB2" s="40"/>
      <c r="BC2" s="40"/>
      <c r="BD2" s="40" t="s">
        <v>42</v>
      </c>
      <c r="BE2" s="40" t="s">
        <v>33</v>
      </c>
      <c r="BF2" s="40"/>
      <c r="BG2" s="40"/>
      <c r="BH2" s="40" t="s">
        <v>42</v>
      </c>
      <c r="BI2" s="40" t="s">
        <v>39</v>
      </c>
      <c r="BJ2" s="40"/>
      <c r="BK2" s="44"/>
      <c r="BL2" s="40" t="s">
        <v>43</v>
      </c>
      <c r="BM2" s="40" t="s">
        <v>44</v>
      </c>
      <c r="BN2" s="40"/>
      <c r="BO2" s="40"/>
      <c r="BP2" s="40" t="s">
        <v>45</v>
      </c>
      <c r="BQ2" s="40" t="s">
        <v>44</v>
      </c>
      <c r="BR2" s="40"/>
      <c r="BS2" s="40"/>
      <c r="BT2" s="40" t="s">
        <v>46</v>
      </c>
      <c r="BU2" s="40" t="s">
        <v>47</v>
      </c>
      <c r="BV2" s="40"/>
      <c r="BW2" s="40"/>
      <c r="BX2" s="40" t="s">
        <v>46</v>
      </c>
      <c r="BY2" s="40" t="s">
        <v>41</v>
      </c>
      <c r="BZ2" s="40"/>
      <c r="CA2" s="40"/>
      <c r="CB2" s="40" t="s">
        <v>46</v>
      </c>
      <c r="CC2" s="40" t="s">
        <v>48</v>
      </c>
      <c r="CD2" s="40"/>
      <c r="CE2" s="40"/>
      <c r="CF2" s="40" t="s">
        <v>46</v>
      </c>
      <c r="CG2" s="40" t="s">
        <v>48</v>
      </c>
      <c r="CH2" s="40"/>
      <c r="CI2" s="40"/>
      <c r="CJ2" s="40" t="s">
        <v>46</v>
      </c>
      <c r="CK2" s="40" t="s">
        <v>39</v>
      </c>
      <c r="CL2" s="40"/>
      <c r="CM2" s="40"/>
      <c r="CN2" s="40" t="s">
        <v>49</v>
      </c>
      <c r="CO2" s="40" t="s">
        <v>39</v>
      </c>
      <c r="CP2" s="40"/>
      <c r="CQ2" s="40"/>
      <c r="CR2" s="40" t="s">
        <v>50</v>
      </c>
      <c r="CS2" s="40" t="s">
        <v>51</v>
      </c>
      <c r="CT2" s="40"/>
      <c r="CU2" s="40"/>
      <c r="CV2" s="40" t="s">
        <v>50</v>
      </c>
      <c r="CW2" s="40" t="s">
        <v>39</v>
      </c>
      <c r="CX2" s="40">
        <v>1</v>
      </c>
      <c r="CY2" s="40">
        <v>0.746</v>
      </c>
      <c r="CZ2" s="40" t="s">
        <v>50</v>
      </c>
      <c r="DA2" s="40" t="s">
        <v>39</v>
      </c>
      <c r="DB2" s="40"/>
      <c r="DC2" s="40"/>
      <c r="DD2" s="40" t="s">
        <v>59</v>
      </c>
      <c r="DE2" s="40" t="s">
        <v>60</v>
      </c>
      <c r="DF2" s="40"/>
      <c r="DG2" s="40"/>
      <c r="DH2" s="40" t="s">
        <v>52</v>
      </c>
      <c r="DI2" s="40" t="s">
        <v>53</v>
      </c>
      <c r="DJ2" s="40"/>
      <c r="DK2" s="40"/>
      <c r="DL2" s="40" t="s">
        <v>31</v>
      </c>
      <c r="DM2" s="44"/>
    </row>
    <row r="3" spans="1:117" s="12" customFormat="1" ht="15.75" customHeight="1" x14ac:dyDescent="0.25">
      <c r="A3" s="6">
        <v>2</v>
      </c>
      <c r="B3" s="6">
        <v>3</v>
      </c>
      <c r="C3" s="9" t="s">
        <v>63</v>
      </c>
      <c r="D3" s="8" t="s">
        <v>373</v>
      </c>
      <c r="E3" s="6">
        <v>69.957999999999998</v>
      </c>
      <c r="F3" s="6">
        <v>0</v>
      </c>
      <c r="G3" s="6">
        <v>69.957999999999998</v>
      </c>
      <c r="H3" s="10">
        <v>69.957599999999999</v>
      </c>
      <c r="I3" s="3">
        <f t="shared" ref="I3:I66" si="1">(G3+H3)</f>
        <v>139.91559999999998</v>
      </c>
      <c r="J3" s="3">
        <f t="shared" si="0"/>
        <v>0</v>
      </c>
      <c r="K3" s="3">
        <f t="shared" ref="K3:K66" si="2">I3-J3</f>
        <v>139.91559999999998</v>
      </c>
      <c r="L3" s="1" t="s">
        <v>28</v>
      </c>
      <c r="M3" s="1" t="s">
        <v>29</v>
      </c>
      <c r="N3" s="6"/>
      <c r="O3" s="6"/>
      <c r="P3" s="1" t="s">
        <v>30</v>
      </c>
      <c r="Q3" s="1" t="s">
        <v>34</v>
      </c>
      <c r="R3" s="6"/>
      <c r="S3" s="6"/>
      <c r="T3" s="1" t="s">
        <v>30</v>
      </c>
      <c r="U3" s="1" t="s">
        <v>32</v>
      </c>
      <c r="V3" s="6"/>
      <c r="W3" s="6"/>
      <c r="X3" s="6" t="s">
        <v>30</v>
      </c>
      <c r="Y3" s="6" t="s">
        <v>33</v>
      </c>
      <c r="Z3" s="6"/>
      <c r="AA3" s="6"/>
      <c r="AB3" s="1" t="s">
        <v>30</v>
      </c>
      <c r="AC3" s="1" t="s">
        <v>34</v>
      </c>
      <c r="AD3" s="6"/>
      <c r="AE3" s="6"/>
      <c r="AF3" s="1" t="s">
        <v>35</v>
      </c>
      <c r="AG3" s="1" t="s">
        <v>29</v>
      </c>
      <c r="AH3" s="6"/>
      <c r="AI3" s="6"/>
      <c r="AJ3" s="1" t="s">
        <v>36</v>
      </c>
      <c r="AK3" s="1" t="s">
        <v>37</v>
      </c>
      <c r="AL3" s="6"/>
      <c r="AM3" s="6"/>
      <c r="AN3" s="1" t="s">
        <v>38</v>
      </c>
      <c r="AO3" s="1" t="s">
        <v>39</v>
      </c>
      <c r="AP3" s="6"/>
      <c r="AQ3" s="6"/>
      <c r="AR3" s="1" t="s">
        <v>40</v>
      </c>
      <c r="AS3" s="1" t="s">
        <v>41</v>
      </c>
      <c r="AT3" s="6"/>
      <c r="AU3" s="6"/>
      <c r="AV3" s="6"/>
      <c r="AW3" s="6"/>
      <c r="AX3" s="6"/>
      <c r="AY3" s="6"/>
      <c r="AZ3" s="1" t="s">
        <v>42</v>
      </c>
      <c r="BA3" s="1" t="s">
        <v>39</v>
      </c>
      <c r="BB3" s="6"/>
      <c r="BC3" s="6"/>
      <c r="BD3" s="1" t="s">
        <v>42</v>
      </c>
      <c r="BE3" s="1" t="s">
        <v>33</v>
      </c>
      <c r="BF3" s="6"/>
      <c r="BG3" s="6"/>
      <c r="BH3" s="1" t="s">
        <v>42</v>
      </c>
      <c r="BI3" s="1" t="s">
        <v>39</v>
      </c>
      <c r="BJ3" s="6"/>
      <c r="BK3" s="11"/>
      <c r="BL3" s="1" t="s">
        <v>43</v>
      </c>
      <c r="BM3" s="1" t="s">
        <v>44</v>
      </c>
      <c r="BN3" s="6"/>
      <c r="BO3" s="6"/>
      <c r="BP3" s="1" t="s">
        <v>45</v>
      </c>
      <c r="BQ3" s="1" t="s">
        <v>44</v>
      </c>
      <c r="BR3" s="6"/>
      <c r="BS3" s="6"/>
      <c r="BT3" s="1" t="s">
        <v>46</v>
      </c>
      <c r="BU3" s="1" t="s">
        <v>47</v>
      </c>
      <c r="BV3" s="6"/>
      <c r="BW3" s="6"/>
      <c r="BX3" s="1" t="s">
        <v>46</v>
      </c>
      <c r="BY3" s="1" t="s">
        <v>41</v>
      </c>
      <c r="BZ3" s="6"/>
      <c r="CA3" s="6"/>
      <c r="CB3" s="1" t="s">
        <v>46</v>
      </c>
      <c r="CC3" s="1" t="s">
        <v>48</v>
      </c>
      <c r="CD3" s="6"/>
      <c r="CE3" s="6"/>
      <c r="CF3" s="1" t="s">
        <v>46</v>
      </c>
      <c r="CG3" s="1" t="s">
        <v>48</v>
      </c>
      <c r="CH3" s="6"/>
      <c r="CI3" s="6"/>
      <c r="CJ3" s="1" t="s">
        <v>46</v>
      </c>
      <c r="CK3" s="1" t="s">
        <v>39</v>
      </c>
      <c r="CL3" s="6"/>
      <c r="CM3" s="6"/>
      <c r="CN3" s="1" t="s">
        <v>49</v>
      </c>
      <c r="CO3" s="1" t="s">
        <v>39</v>
      </c>
      <c r="CP3" s="6"/>
      <c r="CQ3" s="6"/>
      <c r="CR3" s="1" t="s">
        <v>50</v>
      </c>
      <c r="CS3" s="1" t="s">
        <v>51</v>
      </c>
      <c r="CT3" s="6"/>
      <c r="CU3" s="6"/>
      <c r="CV3" s="1" t="s">
        <v>50</v>
      </c>
      <c r="CW3" s="1" t="s">
        <v>39</v>
      </c>
      <c r="CX3" s="6"/>
      <c r="CY3" s="6"/>
      <c r="CZ3" s="1" t="s">
        <v>50</v>
      </c>
      <c r="DA3" s="1" t="s">
        <v>39</v>
      </c>
      <c r="DB3" s="6"/>
      <c r="DC3" s="6"/>
      <c r="DD3" s="1" t="s">
        <v>59</v>
      </c>
      <c r="DE3" s="1" t="s">
        <v>60</v>
      </c>
      <c r="DF3" s="6"/>
      <c r="DG3" s="6"/>
      <c r="DH3" s="1" t="s">
        <v>52</v>
      </c>
      <c r="DI3" s="1" t="s">
        <v>53</v>
      </c>
      <c r="DJ3" s="6"/>
      <c r="DK3" s="6"/>
      <c r="DL3" s="1" t="s">
        <v>31</v>
      </c>
      <c r="DM3" s="7"/>
    </row>
    <row r="4" spans="1:117" s="12" customFormat="1" ht="15.75" customHeight="1" x14ac:dyDescent="0.25">
      <c r="A4" s="6">
        <v>3</v>
      </c>
      <c r="B4" s="6">
        <v>3</v>
      </c>
      <c r="C4" s="9" t="s">
        <v>64</v>
      </c>
      <c r="D4" s="8" t="s">
        <v>373</v>
      </c>
      <c r="E4" s="6">
        <v>78.277000000000001</v>
      </c>
      <c r="F4" s="6">
        <v>9.9949999999999992</v>
      </c>
      <c r="G4" s="6">
        <v>60.91</v>
      </c>
      <c r="H4" s="10">
        <v>62.704320000000003</v>
      </c>
      <c r="I4" s="3">
        <f t="shared" si="1"/>
        <v>123.61431999999999</v>
      </c>
      <c r="J4" s="3">
        <f t="shared" si="0"/>
        <v>0</v>
      </c>
      <c r="K4" s="3">
        <f t="shared" si="2"/>
        <v>123.61431999999999</v>
      </c>
      <c r="L4" s="1" t="s">
        <v>28</v>
      </c>
      <c r="M4" s="1" t="s">
        <v>29</v>
      </c>
      <c r="N4" s="6"/>
      <c r="O4" s="6"/>
      <c r="P4" s="1" t="s">
        <v>30</v>
      </c>
      <c r="Q4" s="1" t="s">
        <v>34</v>
      </c>
      <c r="R4" s="6"/>
      <c r="S4" s="6"/>
      <c r="T4" s="1" t="s">
        <v>30</v>
      </c>
      <c r="U4" s="1" t="s">
        <v>32</v>
      </c>
      <c r="V4" s="6"/>
      <c r="W4" s="6"/>
      <c r="X4" s="6" t="s">
        <v>30</v>
      </c>
      <c r="Y4" s="6" t="s">
        <v>33</v>
      </c>
      <c r="Z4" s="6"/>
      <c r="AA4" s="6"/>
      <c r="AB4" s="1" t="s">
        <v>30</v>
      </c>
      <c r="AC4" s="1" t="s">
        <v>34</v>
      </c>
      <c r="AD4" s="6"/>
      <c r="AE4" s="6"/>
      <c r="AF4" s="1" t="s">
        <v>35</v>
      </c>
      <c r="AG4" s="1" t="s">
        <v>29</v>
      </c>
      <c r="AH4" s="6"/>
      <c r="AI4" s="6"/>
      <c r="AJ4" s="1" t="s">
        <v>36</v>
      </c>
      <c r="AK4" s="1" t="s">
        <v>37</v>
      </c>
      <c r="AL4" s="6"/>
      <c r="AM4" s="6"/>
      <c r="AN4" s="1" t="s">
        <v>38</v>
      </c>
      <c r="AO4" s="1" t="s">
        <v>39</v>
      </c>
      <c r="AP4" s="6"/>
      <c r="AQ4" s="6"/>
      <c r="AR4" s="1" t="s">
        <v>40</v>
      </c>
      <c r="AS4" s="1" t="s">
        <v>41</v>
      </c>
      <c r="AT4" s="6"/>
      <c r="AU4" s="6"/>
      <c r="AV4" s="6"/>
      <c r="AW4" s="6"/>
      <c r="AX4" s="6"/>
      <c r="AY4" s="6"/>
      <c r="AZ4" s="1" t="s">
        <v>42</v>
      </c>
      <c r="BA4" s="1" t="s">
        <v>39</v>
      </c>
      <c r="BB4" s="6"/>
      <c r="BC4" s="6"/>
      <c r="BD4" s="1" t="s">
        <v>42</v>
      </c>
      <c r="BE4" s="1" t="s">
        <v>33</v>
      </c>
      <c r="BF4" s="6"/>
      <c r="BG4" s="6"/>
      <c r="BH4" s="1" t="s">
        <v>42</v>
      </c>
      <c r="BI4" s="1" t="s">
        <v>39</v>
      </c>
      <c r="BJ4" s="6"/>
      <c r="BK4" s="11"/>
      <c r="BL4" s="1" t="s">
        <v>43</v>
      </c>
      <c r="BM4" s="1" t="s">
        <v>44</v>
      </c>
      <c r="BN4" s="6"/>
      <c r="BO4" s="6"/>
      <c r="BP4" s="1" t="s">
        <v>45</v>
      </c>
      <c r="BQ4" s="1" t="s">
        <v>44</v>
      </c>
      <c r="BR4" s="6"/>
      <c r="BS4" s="6"/>
      <c r="BT4" s="1" t="s">
        <v>46</v>
      </c>
      <c r="BU4" s="1" t="s">
        <v>47</v>
      </c>
      <c r="BV4" s="6"/>
      <c r="BW4" s="6"/>
      <c r="BX4" s="1" t="s">
        <v>46</v>
      </c>
      <c r="BY4" s="1" t="s">
        <v>41</v>
      </c>
      <c r="BZ4" s="6"/>
      <c r="CA4" s="6"/>
      <c r="CB4" s="1" t="s">
        <v>46</v>
      </c>
      <c r="CC4" s="1" t="s">
        <v>48</v>
      </c>
      <c r="CD4" s="6"/>
      <c r="CE4" s="6"/>
      <c r="CF4" s="1" t="s">
        <v>46</v>
      </c>
      <c r="CG4" s="1" t="s">
        <v>48</v>
      </c>
      <c r="CH4" s="6"/>
      <c r="CI4" s="6"/>
      <c r="CJ4" s="1" t="s">
        <v>46</v>
      </c>
      <c r="CK4" s="1" t="s">
        <v>39</v>
      </c>
      <c r="CL4" s="6"/>
      <c r="CM4" s="6"/>
      <c r="CN4" s="1" t="s">
        <v>49</v>
      </c>
      <c r="CO4" s="1" t="s">
        <v>39</v>
      </c>
      <c r="CP4" s="6"/>
      <c r="CQ4" s="6"/>
      <c r="CR4" s="1" t="s">
        <v>50</v>
      </c>
      <c r="CS4" s="1" t="s">
        <v>51</v>
      </c>
      <c r="CT4" s="6"/>
      <c r="CU4" s="6"/>
      <c r="CV4" s="1" t="s">
        <v>50</v>
      </c>
      <c r="CW4" s="1" t="s">
        <v>39</v>
      </c>
      <c r="CX4" s="6"/>
      <c r="CY4" s="6"/>
      <c r="CZ4" s="1" t="s">
        <v>50</v>
      </c>
      <c r="DA4" s="1" t="s">
        <v>39</v>
      </c>
      <c r="DB4" s="6"/>
      <c r="DC4" s="6"/>
      <c r="DD4" s="1" t="s">
        <v>59</v>
      </c>
      <c r="DE4" s="1" t="s">
        <v>60</v>
      </c>
      <c r="DF4" s="6"/>
      <c r="DG4" s="6"/>
      <c r="DH4" s="1" t="s">
        <v>52</v>
      </c>
      <c r="DI4" s="1" t="s">
        <v>53</v>
      </c>
      <c r="DJ4" s="6"/>
      <c r="DK4" s="6"/>
      <c r="DL4" s="1" t="s">
        <v>31</v>
      </c>
      <c r="DM4" s="7"/>
    </row>
    <row r="5" spans="1:117" s="12" customFormat="1" ht="15.75" customHeight="1" x14ac:dyDescent="0.25">
      <c r="A5" s="6">
        <v>4</v>
      </c>
      <c r="B5" s="6">
        <v>3</v>
      </c>
      <c r="C5" s="9" t="s">
        <v>65</v>
      </c>
      <c r="D5" s="8" t="s">
        <v>373</v>
      </c>
      <c r="E5" s="6">
        <v>236.66900000000001</v>
      </c>
      <c r="F5" s="6">
        <v>0</v>
      </c>
      <c r="G5" s="6">
        <v>236.66900000000001</v>
      </c>
      <c r="H5" s="10">
        <v>57.734999999999999</v>
      </c>
      <c r="I5" s="3">
        <f t="shared" si="1"/>
        <v>294.404</v>
      </c>
      <c r="J5" s="3">
        <f t="shared" si="0"/>
        <v>0</v>
      </c>
      <c r="K5" s="3">
        <f t="shared" si="2"/>
        <v>294.404</v>
      </c>
      <c r="L5" s="1" t="s">
        <v>28</v>
      </c>
      <c r="M5" s="1" t="s">
        <v>29</v>
      </c>
      <c r="N5" s="6"/>
      <c r="O5" s="6"/>
      <c r="P5" s="1" t="s">
        <v>30</v>
      </c>
      <c r="Q5" s="1" t="s">
        <v>34</v>
      </c>
      <c r="R5" s="6"/>
      <c r="S5" s="6"/>
      <c r="T5" s="1" t="s">
        <v>30</v>
      </c>
      <c r="U5" s="1" t="s">
        <v>32</v>
      </c>
      <c r="V5" s="6"/>
      <c r="W5" s="6"/>
      <c r="X5" s="6" t="s">
        <v>30</v>
      </c>
      <c r="Y5" s="6" t="s">
        <v>33</v>
      </c>
      <c r="Z5" s="6"/>
      <c r="AA5" s="6"/>
      <c r="AB5" s="1" t="s">
        <v>30</v>
      </c>
      <c r="AC5" s="1" t="s">
        <v>34</v>
      </c>
      <c r="AD5" s="6"/>
      <c r="AE5" s="6"/>
      <c r="AF5" s="1" t="s">
        <v>35</v>
      </c>
      <c r="AG5" s="1" t="s">
        <v>29</v>
      </c>
      <c r="AH5" s="6"/>
      <c r="AI5" s="6"/>
      <c r="AJ5" s="1" t="s">
        <v>36</v>
      </c>
      <c r="AK5" s="1" t="s">
        <v>37</v>
      </c>
      <c r="AL5" s="6"/>
      <c r="AM5" s="6"/>
      <c r="AN5" s="1" t="s">
        <v>38</v>
      </c>
      <c r="AO5" s="1" t="s">
        <v>39</v>
      </c>
      <c r="AP5" s="6"/>
      <c r="AQ5" s="6"/>
      <c r="AR5" s="1" t="s">
        <v>40</v>
      </c>
      <c r="AS5" s="1" t="s">
        <v>41</v>
      </c>
      <c r="AT5" s="6"/>
      <c r="AU5" s="6"/>
      <c r="AV5" s="6"/>
      <c r="AW5" s="6"/>
      <c r="AX5" s="6"/>
      <c r="AY5" s="6"/>
      <c r="AZ5" s="1" t="s">
        <v>42</v>
      </c>
      <c r="BA5" s="1" t="s">
        <v>39</v>
      </c>
      <c r="BB5" s="6"/>
      <c r="BC5" s="6"/>
      <c r="BD5" s="1" t="s">
        <v>42</v>
      </c>
      <c r="BE5" s="1" t="s">
        <v>33</v>
      </c>
      <c r="BF5" s="6"/>
      <c r="BG5" s="6"/>
      <c r="BH5" s="1" t="s">
        <v>42</v>
      </c>
      <c r="BI5" s="1" t="s">
        <v>39</v>
      </c>
      <c r="BJ5" s="6"/>
      <c r="BK5" s="11"/>
      <c r="BL5" s="1" t="s">
        <v>43</v>
      </c>
      <c r="BM5" s="1" t="s">
        <v>44</v>
      </c>
      <c r="BN5" s="6"/>
      <c r="BO5" s="6"/>
      <c r="BP5" s="1" t="s">
        <v>45</v>
      </c>
      <c r="BQ5" s="1" t="s">
        <v>44</v>
      </c>
      <c r="BR5" s="6"/>
      <c r="BS5" s="6"/>
      <c r="BT5" s="1" t="s">
        <v>46</v>
      </c>
      <c r="BU5" s="1" t="s">
        <v>47</v>
      </c>
      <c r="BV5" s="6"/>
      <c r="BW5" s="6"/>
      <c r="BX5" s="1" t="s">
        <v>46</v>
      </c>
      <c r="BY5" s="1" t="s">
        <v>41</v>
      </c>
      <c r="BZ5" s="6"/>
      <c r="CA5" s="6"/>
      <c r="CB5" s="1" t="s">
        <v>46</v>
      </c>
      <c r="CC5" s="1" t="s">
        <v>48</v>
      </c>
      <c r="CD5" s="6"/>
      <c r="CE5" s="6"/>
      <c r="CF5" s="1" t="s">
        <v>46</v>
      </c>
      <c r="CG5" s="1" t="s">
        <v>48</v>
      </c>
      <c r="CH5" s="6"/>
      <c r="CI5" s="6"/>
      <c r="CJ5" s="1" t="s">
        <v>46</v>
      </c>
      <c r="CK5" s="1" t="s">
        <v>39</v>
      </c>
      <c r="CL5" s="6"/>
      <c r="CM5" s="6"/>
      <c r="CN5" s="1" t="s">
        <v>49</v>
      </c>
      <c r="CO5" s="1" t="s">
        <v>39</v>
      </c>
      <c r="CP5" s="6"/>
      <c r="CQ5" s="6"/>
      <c r="CR5" s="1" t="s">
        <v>50</v>
      </c>
      <c r="CS5" s="1" t="s">
        <v>51</v>
      </c>
      <c r="CT5" s="6"/>
      <c r="CU5" s="6"/>
      <c r="CV5" s="1" t="s">
        <v>50</v>
      </c>
      <c r="CW5" s="1" t="s">
        <v>39</v>
      </c>
      <c r="CX5" s="6"/>
      <c r="CY5" s="6"/>
      <c r="CZ5" s="1" t="s">
        <v>50</v>
      </c>
      <c r="DA5" s="1" t="s">
        <v>39</v>
      </c>
      <c r="DB5" s="6"/>
      <c r="DC5" s="6"/>
      <c r="DD5" s="1" t="s">
        <v>59</v>
      </c>
      <c r="DE5" s="1" t="s">
        <v>60</v>
      </c>
      <c r="DF5" s="6"/>
      <c r="DG5" s="6"/>
      <c r="DH5" s="1" t="s">
        <v>52</v>
      </c>
      <c r="DI5" s="1" t="s">
        <v>53</v>
      </c>
      <c r="DJ5" s="6"/>
      <c r="DK5" s="6"/>
      <c r="DL5" s="1" t="s">
        <v>31</v>
      </c>
      <c r="DM5" s="7"/>
    </row>
    <row r="6" spans="1:117" s="12" customFormat="1" ht="15.75" customHeight="1" x14ac:dyDescent="0.25">
      <c r="A6" s="6">
        <v>5</v>
      </c>
      <c r="B6" s="6">
        <v>3</v>
      </c>
      <c r="C6" s="9" t="s">
        <v>66</v>
      </c>
      <c r="D6" s="8" t="s">
        <v>373</v>
      </c>
      <c r="E6" s="6">
        <v>13.254</v>
      </c>
      <c r="F6" s="6">
        <v>0</v>
      </c>
      <c r="G6" s="6">
        <v>13.254</v>
      </c>
      <c r="H6" s="10">
        <v>33.296039999999998</v>
      </c>
      <c r="I6" s="3">
        <f t="shared" si="1"/>
        <v>46.550039999999996</v>
      </c>
      <c r="J6" s="3">
        <f t="shared" si="0"/>
        <v>0</v>
      </c>
      <c r="K6" s="3">
        <f t="shared" si="2"/>
        <v>46.550039999999996</v>
      </c>
      <c r="L6" s="1" t="s">
        <v>28</v>
      </c>
      <c r="M6" s="1" t="s">
        <v>29</v>
      </c>
      <c r="N6" s="6"/>
      <c r="O6" s="6"/>
      <c r="P6" s="1" t="s">
        <v>30</v>
      </c>
      <c r="Q6" s="1" t="s">
        <v>34</v>
      </c>
      <c r="R6" s="6"/>
      <c r="S6" s="6"/>
      <c r="T6" s="1" t="s">
        <v>30</v>
      </c>
      <c r="U6" s="1" t="s">
        <v>32</v>
      </c>
      <c r="V6" s="6"/>
      <c r="W6" s="6"/>
      <c r="X6" s="6" t="s">
        <v>30</v>
      </c>
      <c r="Y6" s="6" t="s">
        <v>33</v>
      </c>
      <c r="Z6" s="6"/>
      <c r="AA6" s="6"/>
      <c r="AB6" s="1" t="s">
        <v>30</v>
      </c>
      <c r="AC6" s="1" t="s">
        <v>34</v>
      </c>
      <c r="AD6" s="6"/>
      <c r="AE6" s="6"/>
      <c r="AF6" s="1" t="s">
        <v>35</v>
      </c>
      <c r="AG6" s="1" t="s">
        <v>29</v>
      </c>
      <c r="AH6" s="6"/>
      <c r="AI6" s="6"/>
      <c r="AJ6" s="1" t="s">
        <v>36</v>
      </c>
      <c r="AK6" s="1" t="s">
        <v>37</v>
      </c>
      <c r="AL6" s="6"/>
      <c r="AM6" s="6"/>
      <c r="AN6" s="1" t="s">
        <v>38</v>
      </c>
      <c r="AO6" s="1" t="s">
        <v>39</v>
      </c>
      <c r="AP6" s="6"/>
      <c r="AQ6" s="6"/>
      <c r="AR6" s="1" t="s">
        <v>40</v>
      </c>
      <c r="AS6" s="1" t="s">
        <v>41</v>
      </c>
      <c r="AT6" s="6"/>
      <c r="AU6" s="6"/>
      <c r="AV6" s="6"/>
      <c r="AW6" s="6"/>
      <c r="AX6" s="6"/>
      <c r="AY6" s="6"/>
      <c r="AZ6" s="1" t="s">
        <v>42</v>
      </c>
      <c r="BA6" s="1" t="s">
        <v>39</v>
      </c>
      <c r="BB6" s="6"/>
      <c r="BC6" s="6"/>
      <c r="BD6" s="1" t="s">
        <v>42</v>
      </c>
      <c r="BE6" s="1" t="s">
        <v>33</v>
      </c>
      <c r="BF6" s="6"/>
      <c r="BG6" s="6"/>
      <c r="BH6" s="1" t="s">
        <v>42</v>
      </c>
      <c r="BI6" s="1" t="s">
        <v>39</v>
      </c>
      <c r="BJ6" s="6"/>
      <c r="BK6" s="11"/>
      <c r="BL6" s="1" t="s">
        <v>43</v>
      </c>
      <c r="BM6" s="1" t="s">
        <v>44</v>
      </c>
      <c r="BN6" s="6"/>
      <c r="BO6" s="6"/>
      <c r="BP6" s="1" t="s">
        <v>45</v>
      </c>
      <c r="BQ6" s="1" t="s">
        <v>44</v>
      </c>
      <c r="BR6" s="6"/>
      <c r="BS6" s="6"/>
      <c r="BT6" s="1" t="s">
        <v>46</v>
      </c>
      <c r="BU6" s="1" t="s">
        <v>47</v>
      </c>
      <c r="BV6" s="6"/>
      <c r="BW6" s="6"/>
      <c r="BX6" s="1" t="s">
        <v>46</v>
      </c>
      <c r="BY6" s="1" t="s">
        <v>41</v>
      </c>
      <c r="BZ6" s="6"/>
      <c r="CA6" s="6"/>
      <c r="CB6" s="1" t="s">
        <v>46</v>
      </c>
      <c r="CC6" s="1" t="s">
        <v>48</v>
      </c>
      <c r="CD6" s="6"/>
      <c r="CE6" s="6"/>
      <c r="CF6" s="1" t="s">
        <v>46</v>
      </c>
      <c r="CG6" s="1" t="s">
        <v>48</v>
      </c>
      <c r="CH6" s="6"/>
      <c r="CI6" s="6"/>
      <c r="CJ6" s="1" t="s">
        <v>46</v>
      </c>
      <c r="CK6" s="1" t="s">
        <v>39</v>
      </c>
      <c r="CL6" s="6"/>
      <c r="CM6" s="6"/>
      <c r="CN6" s="1" t="s">
        <v>49</v>
      </c>
      <c r="CO6" s="1" t="s">
        <v>39</v>
      </c>
      <c r="CP6" s="6"/>
      <c r="CQ6" s="6"/>
      <c r="CR6" s="1" t="s">
        <v>50</v>
      </c>
      <c r="CS6" s="1" t="s">
        <v>51</v>
      </c>
      <c r="CT6" s="6"/>
      <c r="CU6" s="6"/>
      <c r="CV6" s="1" t="s">
        <v>50</v>
      </c>
      <c r="CW6" s="1" t="s">
        <v>39</v>
      </c>
      <c r="CX6" s="6"/>
      <c r="CY6" s="6"/>
      <c r="CZ6" s="1" t="s">
        <v>50</v>
      </c>
      <c r="DA6" s="1" t="s">
        <v>39</v>
      </c>
      <c r="DB6" s="6"/>
      <c r="DC6" s="6"/>
      <c r="DD6" s="1" t="s">
        <v>59</v>
      </c>
      <c r="DE6" s="1" t="s">
        <v>60</v>
      </c>
      <c r="DF6" s="6"/>
      <c r="DG6" s="6"/>
      <c r="DH6" s="1" t="s">
        <v>52</v>
      </c>
      <c r="DI6" s="1" t="s">
        <v>53</v>
      </c>
      <c r="DJ6" s="6"/>
      <c r="DK6" s="6"/>
      <c r="DL6" s="1" t="s">
        <v>31</v>
      </c>
      <c r="DM6" s="7"/>
    </row>
    <row r="7" spans="1:117" s="12" customFormat="1" ht="15.75" customHeight="1" x14ac:dyDescent="0.25">
      <c r="A7" s="6">
        <v>6</v>
      </c>
      <c r="B7" s="6">
        <v>3</v>
      </c>
      <c r="C7" s="9" t="s">
        <v>67</v>
      </c>
      <c r="D7" s="8" t="s">
        <v>373</v>
      </c>
      <c r="E7" s="6">
        <v>-164.76599999999999</v>
      </c>
      <c r="F7" s="6">
        <v>0</v>
      </c>
      <c r="G7" s="6">
        <v>-164.76599999999999</v>
      </c>
      <c r="H7" s="10">
        <v>28.85772</v>
      </c>
      <c r="I7" s="3">
        <f t="shared" si="1"/>
        <v>-135.90827999999999</v>
      </c>
      <c r="J7" s="3">
        <f t="shared" si="0"/>
        <v>0</v>
      </c>
      <c r="K7" s="3">
        <f t="shared" si="2"/>
        <v>-135.90827999999999</v>
      </c>
      <c r="L7" s="1" t="s">
        <v>28</v>
      </c>
      <c r="M7" s="1" t="s">
        <v>29</v>
      </c>
      <c r="N7" s="6"/>
      <c r="O7" s="6"/>
      <c r="P7" s="1" t="s">
        <v>30</v>
      </c>
      <c r="Q7" s="1" t="s">
        <v>34</v>
      </c>
      <c r="R7" s="6"/>
      <c r="S7" s="6"/>
      <c r="T7" s="1" t="s">
        <v>30</v>
      </c>
      <c r="U7" s="1" t="s">
        <v>32</v>
      </c>
      <c r="V7" s="6"/>
      <c r="W7" s="6"/>
      <c r="X7" s="6" t="s">
        <v>30</v>
      </c>
      <c r="Y7" s="6" t="s">
        <v>33</v>
      </c>
      <c r="Z7" s="6"/>
      <c r="AA7" s="6"/>
      <c r="AB7" s="1" t="s">
        <v>30</v>
      </c>
      <c r="AC7" s="1" t="s">
        <v>34</v>
      </c>
      <c r="AD7" s="6"/>
      <c r="AE7" s="6"/>
      <c r="AF7" s="1" t="s">
        <v>35</v>
      </c>
      <c r="AG7" s="1" t="s">
        <v>29</v>
      </c>
      <c r="AH7" s="6"/>
      <c r="AI7" s="6"/>
      <c r="AJ7" s="1" t="s">
        <v>36</v>
      </c>
      <c r="AK7" s="1" t="s">
        <v>37</v>
      </c>
      <c r="AL7" s="6"/>
      <c r="AM7" s="6"/>
      <c r="AN7" s="1" t="s">
        <v>38</v>
      </c>
      <c r="AO7" s="1" t="s">
        <v>39</v>
      </c>
      <c r="AP7" s="6"/>
      <c r="AQ7" s="6"/>
      <c r="AR7" s="1" t="s">
        <v>40</v>
      </c>
      <c r="AS7" s="1" t="s">
        <v>41</v>
      </c>
      <c r="AT7" s="6"/>
      <c r="AU7" s="6"/>
      <c r="AV7" s="6"/>
      <c r="AW7" s="6"/>
      <c r="AX7" s="6"/>
      <c r="AY7" s="6"/>
      <c r="AZ7" s="1" t="s">
        <v>42</v>
      </c>
      <c r="BA7" s="1" t="s">
        <v>39</v>
      </c>
      <c r="BB7" s="6"/>
      <c r="BC7" s="6"/>
      <c r="BD7" s="1" t="s">
        <v>42</v>
      </c>
      <c r="BE7" s="1" t="s">
        <v>33</v>
      </c>
      <c r="BF7" s="6"/>
      <c r="BG7" s="6"/>
      <c r="BH7" s="1" t="s">
        <v>42</v>
      </c>
      <c r="BI7" s="1" t="s">
        <v>39</v>
      </c>
      <c r="BJ7" s="6"/>
      <c r="BK7" s="11"/>
      <c r="BL7" s="1" t="s">
        <v>43</v>
      </c>
      <c r="BM7" s="1" t="s">
        <v>44</v>
      </c>
      <c r="BN7" s="6"/>
      <c r="BO7" s="6"/>
      <c r="BP7" s="1" t="s">
        <v>45</v>
      </c>
      <c r="BQ7" s="1" t="s">
        <v>44</v>
      </c>
      <c r="BR7" s="6"/>
      <c r="BS7" s="6"/>
      <c r="BT7" s="1" t="s">
        <v>46</v>
      </c>
      <c r="BU7" s="1" t="s">
        <v>47</v>
      </c>
      <c r="BV7" s="6"/>
      <c r="BW7" s="6"/>
      <c r="BX7" s="1" t="s">
        <v>46</v>
      </c>
      <c r="BY7" s="1" t="s">
        <v>41</v>
      </c>
      <c r="BZ7" s="6"/>
      <c r="CA7" s="6"/>
      <c r="CB7" s="1" t="s">
        <v>46</v>
      </c>
      <c r="CC7" s="1" t="s">
        <v>48</v>
      </c>
      <c r="CD7" s="6"/>
      <c r="CE7" s="6"/>
      <c r="CF7" s="1" t="s">
        <v>46</v>
      </c>
      <c r="CG7" s="1" t="s">
        <v>48</v>
      </c>
      <c r="CH7" s="6"/>
      <c r="CI7" s="6"/>
      <c r="CJ7" s="1" t="s">
        <v>46</v>
      </c>
      <c r="CK7" s="1" t="s">
        <v>39</v>
      </c>
      <c r="CL7" s="6"/>
      <c r="CM7" s="6"/>
      <c r="CN7" s="1" t="s">
        <v>49</v>
      </c>
      <c r="CO7" s="1" t="s">
        <v>39</v>
      </c>
      <c r="CP7" s="6"/>
      <c r="CQ7" s="6"/>
      <c r="CR7" s="1" t="s">
        <v>50</v>
      </c>
      <c r="CS7" s="1" t="s">
        <v>51</v>
      </c>
      <c r="CT7" s="6"/>
      <c r="CU7" s="6"/>
      <c r="CV7" s="1" t="s">
        <v>50</v>
      </c>
      <c r="CW7" s="1" t="s">
        <v>39</v>
      </c>
      <c r="CX7" s="6"/>
      <c r="CY7" s="6"/>
      <c r="CZ7" s="1" t="s">
        <v>50</v>
      </c>
      <c r="DA7" s="1" t="s">
        <v>39</v>
      </c>
      <c r="DB7" s="6"/>
      <c r="DC7" s="6"/>
      <c r="DD7" s="1" t="s">
        <v>59</v>
      </c>
      <c r="DE7" s="1" t="s">
        <v>60</v>
      </c>
      <c r="DF7" s="6"/>
      <c r="DG7" s="6"/>
      <c r="DH7" s="1" t="s">
        <v>52</v>
      </c>
      <c r="DI7" s="1" t="s">
        <v>53</v>
      </c>
      <c r="DJ7" s="6"/>
      <c r="DK7" s="6"/>
      <c r="DL7" s="1" t="s">
        <v>31</v>
      </c>
      <c r="DM7" s="11"/>
    </row>
    <row r="8" spans="1:117" s="12" customFormat="1" ht="15.75" customHeight="1" x14ac:dyDescent="0.25">
      <c r="A8" s="6">
        <v>7</v>
      </c>
      <c r="B8" s="6">
        <v>3</v>
      </c>
      <c r="C8" s="9" t="s">
        <v>68</v>
      </c>
      <c r="D8" s="8" t="s">
        <v>373</v>
      </c>
      <c r="E8" s="6">
        <v>115.042</v>
      </c>
      <c r="F8" s="6">
        <v>3.4969999999999999</v>
      </c>
      <c r="G8" s="6">
        <v>111.545</v>
      </c>
      <c r="H8" s="10">
        <v>44.257559999999998</v>
      </c>
      <c r="I8" s="3">
        <f t="shared" si="1"/>
        <v>155.80256</v>
      </c>
      <c r="J8" s="3">
        <f t="shared" si="0"/>
        <v>0</v>
      </c>
      <c r="K8" s="3">
        <f t="shared" si="2"/>
        <v>155.80256</v>
      </c>
      <c r="L8" s="1" t="s">
        <v>28</v>
      </c>
      <c r="M8" s="1" t="s">
        <v>29</v>
      </c>
      <c r="N8" s="6"/>
      <c r="O8" s="6"/>
      <c r="P8" s="1" t="s">
        <v>30</v>
      </c>
      <c r="Q8" s="1" t="s">
        <v>34</v>
      </c>
      <c r="R8" s="6"/>
      <c r="S8" s="6"/>
      <c r="T8" s="1" t="s">
        <v>30</v>
      </c>
      <c r="U8" s="1" t="s">
        <v>32</v>
      </c>
      <c r="V8" s="6"/>
      <c r="W8" s="6"/>
      <c r="X8" s="6" t="s">
        <v>30</v>
      </c>
      <c r="Y8" s="6" t="s">
        <v>33</v>
      </c>
      <c r="Z8" s="6"/>
      <c r="AA8" s="6"/>
      <c r="AB8" s="1" t="s">
        <v>30</v>
      </c>
      <c r="AC8" s="1" t="s">
        <v>34</v>
      </c>
      <c r="AD8" s="6"/>
      <c r="AE8" s="6"/>
      <c r="AF8" s="1" t="s">
        <v>35</v>
      </c>
      <c r="AG8" s="1" t="s">
        <v>29</v>
      </c>
      <c r="AH8" s="6"/>
      <c r="AI8" s="6"/>
      <c r="AJ8" s="1" t="s">
        <v>36</v>
      </c>
      <c r="AK8" s="1" t="s">
        <v>37</v>
      </c>
      <c r="AL8" s="6"/>
      <c r="AM8" s="6"/>
      <c r="AN8" s="1" t="s">
        <v>38</v>
      </c>
      <c r="AO8" s="1" t="s">
        <v>39</v>
      </c>
      <c r="AP8" s="6"/>
      <c r="AQ8" s="6"/>
      <c r="AR8" s="1" t="s">
        <v>40</v>
      </c>
      <c r="AS8" s="1" t="s">
        <v>41</v>
      </c>
      <c r="AT8" s="6"/>
      <c r="AU8" s="6"/>
      <c r="AV8" s="6"/>
      <c r="AW8" s="6"/>
      <c r="AX8" s="6"/>
      <c r="AY8" s="6"/>
      <c r="AZ8" s="1" t="s">
        <v>42</v>
      </c>
      <c r="BA8" s="1" t="s">
        <v>39</v>
      </c>
      <c r="BB8" s="6"/>
      <c r="BC8" s="6"/>
      <c r="BD8" s="1" t="s">
        <v>42</v>
      </c>
      <c r="BE8" s="1" t="s">
        <v>33</v>
      </c>
      <c r="BF8" s="6"/>
      <c r="BG8" s="6"/>
      <c r="BH8" s="1" t="s">
        <v>42</v>
      </c>
      <c r="BI8" s="1" t="s">
        <v>39</v>
      </c>
      <c r="BJ8" s="6"/>
      <c r="BK8" s="11"/>
      <c r="BL8" s="1" t="s">
        <v>43</v>
      </c>
      <c r="BM8" s="1" t="s">
        <v>44</v>
      </c>
      <c r="BN8" s="6"/>
      <c r="BO8" s="6"/>
      <c r="BP8" s="1" t="s">
        <v>45</v>
      </c>
      <c r="BQ8" s="1" t="s">
        <v>44</v>
      </c>
      <c r="BR8" s="6"/>
      <c r="BS8" s="6"/>
      <c r="BT8" s="1" t="s">
        <v>46</v>
      </c>
      <c r="BU8" s="1" t="s">
        <v>47</v>
      </c>
      <c r="BV8" s="6"/>
      <c r="BW8" s="6"/>
      <c r="BX8" s="1" t="s">
        <v>46</v>
      </c>
      <c r="BY8" s="1" t="s">
        <v>41</v>
      </c>
      <c r="BZ8" s="6"/>
      <c r="CA8" s="6"/>
      <c r="CB8" s="1" t="s">
        <v>46</v>
      </c>
      <c r="CC8" s="1" t="s">
        <v>48</v>
      </c>
      <c r="CD8" s="6"/>
      <c r="CE8" s="6"/>
      <c r="CF8" s="1" t="s">
        <v>46</v>
      </c>
      <c r="CG8" s="1" t="s">
        <v>48</v>
      </c>
      <c r="CH8" s="6"/>
      <c r="CI8" s="6"/>
      <c r="CJ8" s="1" t="s">
        <v>46</v>
      </c>
      <c r="CK8" s="1" t="s">
        <v>39</v>
      </c>
      <c r="CL8" s="6"/>
      <c r="CM8" s="6"/>
      <c r="CN8" s="1" t="s">
        <v>49</v>
      </c>
      <c r="CO8" s="1" t="s">
        <v>39</v>
      </c>
      <c r="CP8" s="6"/>
      <c r="CQ8" s="6"/>
      <c r="CR8" s="1" t="s">
        <v>50</v>
      </c>
      <c r="CS8" s="1" t="s">
        <v>51</v>
      </c>
      <c r="CT8" s="6"/>
      <c r="CU8" s="6"/>
      <c r="CV8" s="1" t="s">
        <v>50</v>
      </c>
      <c r="CW8" s="1" t="s">
        <v>39</v>
      </c>
      <c r="CX8" s="6"/>
      <c r="CY8" s="6"/>
      <c r="CZ8" s="1" t="s">
        <v>50</v>
      </c>
      <c r="DA8" s="1" t="s">
        <v>39</v>
      </c>
      <c r="DB8" s="6"/>
      <c r="DC8" s="6"/>
      <c r="DD8" s="1" t="s">
        <v>59</v>
      </c>
      <c r="DE8" s="1" t="s">
        <v>60</v>
      </c>
      <c r="DF8" s="6"/>
      <c r="DG8" s="6"/>
      <c r="DH8" s="1" t="s">
        <v>52</v>
      </c>
      <c r="DI8" s="1" t="s">
        <v>53</v>
      </c>
      <c r="DJ8" s="6"/>
      <c r="DK8" s="6"/>
      <c r="DL8" s="1" t="s">
        <v>31</v>
      </c>
      <c r="DM8" s="11"/>
    </row>
    <row r="9" spans="1:117" s="12" customFormat="1" ht="15.75" customHeight="1" x14ac:dyDescent="0.25">
      <c r="A9" s="6">
        <v>8</v>
      </c>
      <c r="B9" s="6">
        <v>3</v>
      </c>
      <c r="C9" s="9" t="s">
        <v>69</v>
      </c>
      <c r="D9" s="8" t="s">
        <v>373</v>
      </c>
      <c r="E9" s="6">
        <v>17.058</v>
      </c>
      <c r="F9" s="6">
        <v>0</v>
      </c>
      <c r="G9" s="6">
        <v>17.058</v>
      </c>
      <c r="H9" s="10">
        <v>34.149839999999998</v>
      </c>
      <c r="I9" s="3">
        <f t="shared" si="1"/>
        <v>51.207839999999997</v>
      </c>
      <c r="J9" s="3">
        <f t="shared" si="0"/>
        <v>0</v>
      </c>
      <c r="K9" s="3">
        <f t="shared" si="2"/>
        <v>51.207839999999997</v>
      </c>
      <c r="L9" s="1" t="s">
        <v>28</v>
      </c>
      <c r="M9" s="1" t="s">
        <v>29</v>
      </c>
      <c r="N9" s="6"/>
      <c r="O9" s="6"/>
      <c r="P9" s="1" t="s">
        <v>30</v>
      </c>
      <c r="Q9" s="1" t="s">
        <v>34</v>
      </c>
      <c r="R9" s="6"/>
      <c r="S9" s="6"/>
      <c r="T9" s="1" t="s">
        <v>30</v>
      </c>
      <c r="U9" s="1" t="s">
        <v>32</v>
      </c>
      <c r="V9" s="6"/>
      <c r="W9" s="6"/>
      <c r="X9" s="6" t="s">
        <v>30</v>
      </c>
      <c r="Y9" s="6" t="s">
        <v>33</v>
      </c>
      <c r="Z9" s="6"/>
      <c r="AA9" s="6"/>
      <c r="AB9" s="1" t="s">
        <v>30</v>
      </c>
      <c r="AC9" s="1" t="s">
        <v>34</v>
      </c>
      <c r="AD9" s="6"/>
      <c r="AE9" s="6"/>
      <c r="AF9" s="1" t="s">
        <v>35</v>
      </c>
      <c r="AG9" s="1" t="s">
        <v>29</v>
      </c>
      <c r="AH9" s="6"/>
      <c r="AI9" s="6"/>
      <c r="AJ9" s="1" t="s">
        <v>36</v>
      </c>
      <c r="AK9" s="1" t="s">
        <v>37</v>
      </c>
      <c r="AL9" s="6"/>
      <c r="AM9" s="6"/>
      <c r="AN9" s="1" t="s">
        <v>38</v>
      </c>
      <c r="AO9" s="1" t="s">
        <v>39</v>
      </c>
      <c r="AP9" s="6"/>
      <c r="AQ9" s="6"/>
      <c r="AR9" s="1" t="s">
        <v>40</v>
      </c>
      <c r="AS9" s="1" t="s">
        <v>41</v>
      </c>
      <c r="AT9" s="6"/>
      <c r="AU9" s="6"/>
      <c r="AV9" s="6"/>
      <c r="AW9" s="6"/>
      <c r="AX9" s="6"/>
      <c r="AY9" s="6"/>
      <c r="AZ9" s="1" t="s">
        <v>42</v>
      </c>
      <c r="BA9" s="1" t="s">
        <v>39</v>
      </c>
      <c r="BB9" s="6"/>
      <c r="BC9" s="6"/>
      <c r="BD9" s="1" t="s">
        <v>42</v>
      </c>
      <c r="BE9" s="1" t="s">
        <v>33</v>
      </c>
      <c r="BF9" s="6"/>
      <c r="BG9" s="6"/>
      <c r="BH9" s="1" t="s">
        <v>42</v>
      </c>
      <c r="BI9" s="1" t="s">
        <v>39</v>
      </c>
      <c r="BJ9" s="6"/>
      <c r="BK9" s="11"/>
      <c r="BL9" s="1" t="s">
        <v>43</v>
      </c>
      <c r="BM9" s="1" t="s">
        <v>44</v>
      </c>
      <c r="BN9" s="6"/>
      <c r="BO9" s="6"/>
      <c r="BP9" s="1" t="s">
        <v>45</v>
      </c>
      <c r="BQ9" s="1" t="s">
        <v>44</v>
      </c>
      <c r="BR9" s="6"/>
      <c r="BS9" s="6"/>
      <c r="BT9" s="1" t="s">
        <v>46</v>
      </c>
      <c r="BU9" s="1" t="s">
        <v>47</v>
      </c>
      <c r="BV9" s="6"/>
      <c r="BW9" s="6"/>
      <c r="BX9" s="1" t="s">
        <v>46</v>
      </c>
      <c r="BY9" s="1" t="s">
        <v>41</v>
      </c>
      <c r="BZ9" s="6"/>
      <c r="CA9" s="6"/>
      <c r="CB9" s="1" t="s">
        <v>46</v>
      </c>
      <c r="CC9" s="1" t="s">
        <v>48</v>
      </c>
      <c r="CD9" s="6"/>
      <c r="CE9" s="6"/>
      <c r="CF9" s="1" t="s">
        <v>46</v>
      </c>
      <c r="CG9" s="1" t="s">
        <v>48</v>
      </c>
      <c r="CH9" s="6"/>
      <c r="CI9" s="6"/>
      <c r="CJ9" s="1" t="s">
        <v>46</v>
      </c>
      <c r="CK9" s="1" t="s">
        <v>39</v>
      </c>
      <c r="CL9" s="6"/>
      <c r="CM9" s="6"/>
      <c r="CN9" s="1" t="s">
        <v>49</v>
      </c>
      <c r="CO9" s="1" t="s">
        <v>39</v>
      </c>
      <c r="CP9" s="6"/>
      <c r="CQ9" s="6"/>
      <c r="CR9" s="1" t="s">
        <v>50</v>
      </c>
      <c r="CS9" s="1" t="s">
        <v>51</v>
      </c>
      <c r="CT9" s="6"/>
      <c r="CU9" s="6"/>
      <c r="CV9" s="1" t="s">
        <v>50</v>
      </c>
      <c r="CW9" s="1" t="s">
        <v>39</v>
      </c>
      <c r="CX9" s="6"/>
      <c r="CY9" s="6"/>
      <c r="CZ9" s="1" t="s">
        <v>50</v>
      </c>
      <c r="DA9" s="1" t="s">
        <v>39</v>
      </c>
      <c r="DB9" s="6"/>
      <c r="DC9" s="6"/>
      <c r="DD9" s="1" t="s">
        <v>59</v>
      </c>
      <c r="DE9" s="1" t="s">
        <v>60</v>
      </c>
      <c r="DF9" s="6"/>
      <c r="DG9" s="6"/>
      <c r="DH9" s="1" t="s">
        <v>52</v>
      </c>
      <c r="DI9" s="1" t="s">
        <v>53</v>
      </c>
      <c r="DJ9" s="6"/>
      <c r="DK9" s="6"/>
      <c r="DL9" s="1" t="s">
        <v>31</v>
      </c>
      <c r="DM9" s="11"/>
    </row>
    <row r="10" spans="1:117" s="12" customFormat="1" ht="15.75" customHeight="1" x14ac:dyDescent="0.25">
      <c r="A10" s="6">
        <v>9</v>
      </c>
      <c r="B10" s="6">
        <v>3</v>
      </c>
      <c r="C10" s="9" t="s">
        <v>70</v>
      </c>
      <c r="D10" s="8" t="s">
        <v>373</v>
      </c>
      <c r="E10" s="6">
        <v>134.13999999999999</v>
      </c>
      <c r="F10" s="6">
        <v>2.5339999999999998</v>
      </c>
      <c r="G10" s="6">
        <v>131.60599999999999</v>
      </c>
      <c r="H10" s="10">
        <v>34.783799999999999</v>
      </c>
      <c r="I10" s="3">
        <f t="shared" si="1"/>
        <v>166.38979999999998</v>
      </c>
      <c r="J10" s="3">
        <f t="shared" si="0"/>
        <v>0</v>
      </c>
      <c r="K10" s="3">
        <f t="shared" si="2"/>
        <v>166.38979999999998</v>
      </c>
      <c r="L10" s="1" t="s">
        <v>28</v>
      </c>
      <c r="M10" s="1" t="s">
        <v>29</v>
      </c>
      <c r="N10" s="6"/>
      <c r="O10" s="6"/>
      <c r="P10" s="1" t="s">
        <v>30</v>
      </c>
      <c r="Q10" s="1" t="s">
        <v>34</v>
      </c>
      <c r="R10" s="6"/>
      <c r="S10" s="6"/>
      <c r="T10" s="1" t="s">
        <v>30</v>
      </c>
      <c r="U10" s="1" t="s">
        <v>32</v>
      </c>
      <c r="V10" s="6"/>
      <c r="W10" s="6"/>
      <c r="X10" s="6" t="s">
        <v>30</v>
      </c>
      <c r="Y10" s="6" t="s">
        <v>33</v>
      </c>
      <c r="Z10" s="6"/>
      <c r="AA10" s="6"/>
      <c r="AB10" s="1" t="s">
        <v>30</v>
      </c>
      <c r="AC10" s="1" t="s">
        <v>34</v>
      </c>
      <c r="AD10" s="6"/>
      <c r="AE10" s="6"/>
      <c r="AF10" s="1" t="s">
        <v>35</v>
      </c>
      <c r="AG10" s="1" t="s">
        <v>29</v>
      </c>
      <c r="AH10" s="6"/>
      <c r="AI10" s="6"/>
      <c r="AJ10" s="1" t="s">
        <v>36</v>
      </c>
      <c r="AK10" s="1" t="s">
        <v>37</v>
      </c>
      <c r="AL10" s="6"/>
      <c r="AM10" s="6"/>
      <c r="AN10" s="1" t="s">
        <v>38</v>
      </c>
      <c r="AO10" s="1" t="s">
        <v>39</v>
      </c>
      <c r="AP10" s="6"/>
      <c r="AQ10" s="6"/>
      <c r="AR10" s="1" t="s">
        <v>40</v>
      </c>
      <c r="AS10" s="1" t="s">
        <v>41</v>
      </c>
      <c r="AT10" s="6"/>
      <c r="AU10" s="6"/>
      <c r="AV10" s="6"/>
      <c r="AW10" s="6"/>
      <c r="AX10" s="6"/>
      <c r="AY10" s="6"/>
      <c r="AZ10" s="1" t="s">
        <v>42</v>
      </c>
      <c r="BA10" s="1" t="s">
        <v>39</v>
      </c>
      <c r="BB10" s="6"/>
      <c r="BC10" s="6"/>
      <c r="BD10" s="1" t="s">
        <v>42</v>
      </c>
      <c r="BE10" s="1" t="s">
        <v>33</v>
      </c>
      <c r="BF10" s="6"/>
      <c r="BG10" s="6"/>
      <c r="BH10" s="1" t="s">
        <v>42</v>
      </c>
      <c r="BI10" s="1" t="s">
        <v>39</v>
      </c>
      <c r="BJ10" s="6"/>
      <c r="BK10" s="11"/>
      <c r="BL10" s="1" t="s">
        <v>43</v>
      </c>
      <c r="BM10" s="1" t="s">
        <v>44</v>
      </c>
      <c r="BN10" s="6"/>
      <c r="BO10" s="6"/>
      <c r="BP10" s="1" t="s">
        <v>45</v>
      </c>
      <c r="BQ10" s="1" t="s">
        <v>44</v>
      </c>
      <c r="BR10" s="6"/>
      <c r="BS10" s="6"/>
      <c r="BT10" s="1" t="s">
        <v>46</v>
      </c>
      <c r="BU10" s="1" t="s">
        <v>47</v>
      </c>
      <c r="BV10" s="6"/>
      <c r="BW10" s="6"/>
      <c r="BX10" s="1" t="s">
        <v>46</v>
      </c>
      <c r="BY10" s="1" t="s">
        <v>41</v>
      </c>
      <c r="BZ10" s="6"/>
      <c r="CA10" s="6"/>
      <c r="CB10" s="1" t="s">
        <v>46</v>
      </c>
      <c r="CC10" s="1" t="s">
        <v>48</v>
      </c>
      <c r="CD10" s="6"/>
      <c r="CE10" s="6"/>
      <c r="CF10" s="1" t="s">
        <v>46</v>
      </c>
      <c r="CG10" s="1" t="s">
        <v>48</v>
      </c>
      <c r="CH10" s="6"/>
      <c r="CI10" s="6"/>
      <c r="CJ10" s="1" t="s">
        <v>46</v>
      </c>
      <c r="CK10" s="1" t="s">
        <v>39</v>
      </c>
      <c r="CL10" s="6"/>
      <c r="CM10" s="6"/>
      <c r="CN10" s="1" t="s">
        <v>49</v>
      </c>
      <c r="CO10" s="1" t="s">
        <v>39</v>
      </c>
      <c r="CP10" s="6"/>
      <c r="CQ10" s="6"/>
      <c r="CR10" s="1" t="s">
        <v>50</v>
      </c>
      <c r="CS10" s="1" t="s">
        <v>51</v>
      </c>
      <c r="CT10" s="6"/>
      <c r="CU10" s="6"/>
      <c r="CV10" s="1" t="s">
        <v>50</v>
      </c>
      <c r="CW10" s="1" t="s">
        <v>39</v>
      </c>
      <c r="CX10" s="6"/>
      <c r="CY10" s="6"/>
      <c r="CZ10" s="1" t="s">
        <v>50</v>
      </c>
      <c r="DA10" s="1" t="s">
        <v>39</v>
      </c>
      <c r="DB10" s="6"/>
      <c r="DC10" s="6"/>
      <c r="DD10" s="1" t="s">
        <v>59</v>
      </c>
      <c r="DE10" s="1" t="s">
        <v>60</v>
      </c>
      <c r="DF10" s="6"/>
      <c r="DG10" s="6"/>
      <c r="DH10" s="1" t="s">
        <v>52</v>
      </c>
      <c r="DI10" s="1" t="s">
        <v>53</v>
      </c>
      <c r="DJ10" s="6"/>
      <c r="DK10" s="6"/>
      <c r="DL10" s="1" t="s">
        <v>31</v>
      </c>
      <c r="DM10" s="11"/>
    </row>
    <row r="11" spans="1:117" s="12" customFormat="1" ht="15.75" customHeight="1" x14ac:dyDescent="0.25">
      <c r="A11" s="6">
        <v>10</v>
      </c>
      <c r="B11" s="6">
        <v>3</v>
      </c>
      <c r="C11" s="9" t="s">
        <v>71</v>
      </c>
      <c r="D11" s="8" t="s">
        <v>373</v>
      </c>
      <c r="E11" s="6">
        <v>340.74099999999999</v>
      </c>
      <c r="F11" s="6">
        <v>114.286</v>
      </c>
      <c r="G11" s="6">
        <v>215.99700000000001</v>
      </c>
      <c r="H11" s="10">
        <v>99.858720000000005</v>
      </c>
      <c r="I11" s="3">
        <f t="shared" si="1"/>
        <v>315.85572000000002</v>
      </c>
      <c r="J11" s="3">
        <f t="shared" si="0"/>
        <v>0</v>
      </c>
      <c r="K11" s="3">
        <f t="shared" si="2"/>
        <v>315.85572000000002</v>
      </c>
      <c r="L11" s="1" t="s">
        <v>28</v>
      </c>
      <c r="M11" s="1" t="s">
        <v>29</v>
      </c>
      <c r="N11" s="6"/>
      <c r="O11" s="6"/>
      <c r="P11" s="1" t="s">
        <v>30</v>
      </c>
      <c r="Q11" s="1" t="s">
        <v>34</v>
      </c>
      <c r="R11" s="6"/>
      <c r="S11" s="6"/>
      <c r="T11" s="1" t="s">
        <v>30</v>
      </c>
      <c r="U11" s="1" t="s">
        <v>32</v>
      </c>
      <c r="V11" s="6"/>
      <c r="W11" s="6"/>
      <c r="X11" s="6" t="s">
        <v>30</v>
      </c>
      <c r="Y11" s="6" t="s">
        <v>33</v>
      </c>
      <c r="Z11" s="6"/>
      <c r="AA11" s="6"/>
      <c r="AB11" s="1" t="s">
        <v>30</v>
      </c>
      <c r="AC11" s="1" t="s">
        <v>34</v>
      </c>
      <c r="AD11" s="6"/>
      <c r="AE11" s="6"/>
      <c r="AF11" s="1" t="s">
        <v>35</v>
      </c>
      <c r="AG11" s="1" t="s">
        <v>29</v>
      </c>
      <c r="AH11" s="6"/>
      <c r="AI11" s="6"/>
      <c r="AJ11" s="1" t="s">
        <v>36</v>
      </c>
      <c r="AK11" s="1" t="s">
        <v>37</v>
      </c>
      <c r="AL11" s="6"/>
      <c r="AM11" s="6"/>
      <c r="AN11" s="1" t="s">
        <v>38</v>
      </c>
      <c r="AO11" s="1" t="s">
        <v>39</v>
      </c>
      <c r="AP11" s="6"/>
      <c r="AQ11" s="6"/>
      <c r="AR11" s="1" t="s">
        <v>40</v>
      </c>
      <c r="AS11" s="1" t="s">
        <v>41</v>
      </c>
      <c r="AT11" s="6"/>
      <c r="AU11" s="6"/>
      <c r="AV11" s="6"/>
      <c r="AW11" s="6"/>
      <c r="AX11" s="6"/>
      <c r="AY11" s="6"/>
      <c r="AZ11" s="1" t="s">
        <v>42</v>
      </c>
      <c r="BA11" s="1" t="s">
        <v>39</v>
      </c>
      <c r="BB11" s="6"/>
      <c r="BC11" s="6"/>
      <c r="BD11" s="1" t="s">
        <v>42</v>
      </c>
      <c r="BE11" s="1" t="s">
        <v>33</v>
      </c>
      <c r="BF11" s="6"/>
      <c r="BG11" s="6"/>
      <c r="BH11" s="1" t="s">
        <v>42</v>
      </c>
      <c r="BI11" s="1" t="s">
        <v>39</v>
      </c>
      <c r="BJ11" s="6"/>
      <c r="BK11" s="11"/>
      <c r="BL11" s="1" t="s">
        <v>43</v>
      </c>
      <c r="BM11" s="1" t="s">
        <v>44</v>
      </c>
      <c r="BN11" s="6"/>
      <c r="BO11" s="6"/>
      <c r="BP11" s="1" t="s">
        <v>45</v>
      </c>
      <c r="BQ11" s="1" t="s">
        <v>44</v>
      </c>
      <c r="BR11" s="6"/>
      <c r="BS11" s="6"/>
      <c r="BT11" s="1" t="s">
        <v>46</v>
      </c>
      <c r="BU11" s="1" t="s">
        <v>47</v>
      </c>
      <c r="BV11" s="6"/>
      <c r="BW11" s="6"/>
      <c r="BX11" s="1" t="s">
        <v>46</v>
      </c>
      <c r="BY11" s="1" t="s">
        <v>41</v>
      </c>
      <c r="BZ11" s="6"/>
      <c r="CA11" s="6"/>
      <c r="CB11" s="1" t="s">
        <v>46</v>
      </c>
      <c r="CC11" s="1" t="s">
        <v>48</v>
      </c>
      <c r="CD11" s="6"/>
      <c r="CE11" s="6"/>
      <c r="CF11" s="1" t="s">
        <v>46</v>
      </c>
      <c r="CG11" s="1" t="s">
        <v>48</v>
      </c>
      <c r="CH11" s="6"/>
      <c r="CI11" s="6"/>
      <c r="CJ11" s="1" t="s">
        <v>46</v>
      </c>
      <c r="CK11" s="1" t="s">
        <v>39</v>
      </c>
      <c r="CL11" s="6"/>
      <c r="CM11" s="6"/>
      <c r="CN11" s="1" t="s">
        <v>49</v>
      </c>
      <c r="CO11" s="1" t="s">
        <v>39</v>
      </c>
      <c r="CP11" s="6"/>
      <c r="CQ11" s="6"/>
      <c r="CR11" s="1" t="s">
        <v>50</v>
      </c>
      <c r="CS11" s="1" t="s">
        <v>51</v>
      </c>
      <c r="CT11" s="6"/>
      <c r="CU11" s="6"/>
      <c r="CV11" s="1" t="s">
        <v>50</v>
      </c>
      <c r="CW11" s="1" t="s">
        <v>39</v>
      </c>
      <c r="CX11" s="6"/>
      <c r="CY11" s="6"/>
      <c r="CZ11" s="1" t="s">
        <v>50</v>
      </c>
      <c r="DA11" s="1" t="s">
        <v>39</v>
      </c>
      <c r="DB11" s="6"/>
      <c r="DC11" s="6"/>
      <c r="DD11" s="1" t="s">
        <v>59</v>
      </c>
      <c r="DE11" s="1" t="s">
        <v>60</v>
      </c>
      <c r="DF11" s="6"/>
      <c r="DG11" s="6"/>
      <c r="DH11" s="1" t="s">
        <v>52</v>
      </c>
      <c r="DI11" s="1" t="s">
        <v>53</v>
      </c>
      <c r="DJ11" s="6"/>
      <c r="DK11" s="6"/>
      <c r="DL11" s="1" t="s">
        <v>31</v>
      </c>
      <c r="DM11" s="11"/>
    </row>
    <row r="12" spans="1:117" s="42" customFormat="1" ht="15.75" customHeight="1" x14ac:dyDescent="0.25">
      <c r="A12" s="35">
        <v>11</v>
      </c>
      <c r="B12" s="35">
        <v>3</v>
      </c>
      <c r="C12" s="36" t="s">
        <v>72</v>
      </c>
      <c r="D12" s="37" t="s">
        <v>373</v>
      </c>
      <c r="E12" s="35">
        <v>147.23599999999999</v>
      </c>
      <c r="F12" s="35">
        <v>44.741999999999997</v>
      </c>
      <c r="G12" s="35">
        <v>-57.631</v>
      </c>
      <c r="H12" s="38">
        <v>94.037400000000005</v>
      </c>
      <c r="I12" s="39">
        <f t="shared" si="1"/>
        <v>36.406400000000005</v>
      </c>
      <c r="J12" s="39">
        <f t="shared" si="0"/>
        <v>1.417</v>
      </c>
      <c r="K12" s="39">
        <f t="shared" si="2"/>
        <v>34.989400000000003</v>
      </c>
      <c r="L12" s="40" t="s">
        <v>28</v>
      </c>
      <c r="M12" s="40" t="s">
        <v>29</v>
      </c>
      <c r="N12" s="35"/>
      <c r="O12" s="35"/>
      <c r="P12" s="40" t="s">
        <v>30</v>
      </c>
      <c r="Q12" s="40" t="s">
        <v>34</v>
      </c>
      <c r="R12" s="35"/>
      <c r="S12" s="35"/>
      <c r="T12" s="40" t="s">
        <v>30</v>
      </c>
      <c r="U12" s="40" t="s">
        <v>32</v>
      </c>
      <c r="V12" s="35"/>
      <c r="W12" s="35"/>
      <c r="X12" s="35" t="s">
        <v>30</v>
      </c>
      <c r="Y12" s="35" t="s">
        <v>33</v>
      </c>
      <c r="Z12" s="35"/>
      <c r="AA12" s="35"/>
      <c r="AB12" s="40" t="s">
        <v>30</v>
      </c>
      <c r="AC12" s="40" t="s">
        <v>34</v>
      </c>
      <c r="AD12" s="35">
        <v>1</v>
      </c>
      <c r="AE12" s="35">
        <v>0.91600000000000004</v>
      </c>
      <c r="AF12" s="40" t="s">
        <v>35</v>
      </c>
      <c r="AG12" s="40" t="s">
        <v>29</v>
      </c>
      <c r="AH12" s="35"/>
      <c r="AI12" s="35"/>
      <c r="AJ12" s="40" t="s">
        <v>36</v>
      </c>
      <c r="AK12" s="40" t="s">
        <v>37</v>
      </c>
      <c r="AL12" s="35"/>
      <c r="AM12" s="35"/>
      <c r="AN12" s="40" t="s">
        <v>38</v>
      </c>
      <c r="AO12" s="40" t="s">
        <v>39</v>
      </c>
      <c r="AP12" s="35">
        <v>1</v>
      </c>
      <c r="AQ12" s="35">
        <v>0.501</v>
      </c>
      <c r="AR12" s="40" t="s">
        <v>40</v>
      </c>
      <c r="AS12" s="40" t="s">
        <v>41</v>
      </c>
      <c r="AT12" s="35"/>
      <c r="AU12" s="35"/>
      <c r="AV12" s="35"/>
      <c r="AW12" s="35"/>
      <c r="AX12" s="35"/>
      <c r="AY12" s="35"/>
      <c r="AZ12" s="40" t="s">
        <v>42</v>
      </c>
      <c r="BA12" s="40" t="s">
        <v>39</v>
      </c>
      <c r="BB12" s="35"/>
      <c r="BC12" s="35"/>
      <c r="BD12" s="40" t="s">
        <v>42</v>
      </c>
      <c r="BE12" s="40" t="s">
        <v>33</v>
      </c>
      <c r="BF12" s="35"/>
      <c r="BG12" s="35"/>
      <c r="BH12" s="40" t="s">
        <v>42</v>
      </c>
      <c r="BI12" s="40" t="s">
        <v>39</v>
      </c>
      <c r="BJ12" s="35"/>
      <c r="BK12" s="41"/>
      <c r="BL12" s="40" t="s">
        <v>43</v>
      </c>
      <c r="BM12" s="40" t="s">
        <v>44</v>
      </c>
      <c r="BN12" s="35"/>
      <c r="BO12" s="35"/>
      <c r="BP12" s="40" t="s">
        <v>45</v>
      </c>
      <c r="BQ12" s="40" t="s">
        <v>44</v>
      </c>
      <c r="BR12" s="35"/>
      <c r="BS12" s="35"/>
      <c r="BT12" s="40" t="s">
        <v>46</v>
      </c>
      <c r="BU12" s="40" t="s">
        <v>47</v>
      </c>
      <c r="BV12" s="35"/>
      <c r="BW12" s="35"/>
      <c r="BX12" s="40" t="s">
        <v>46</v>
      </c>
      <c r="BY12" s="40" t="s">
        <v>41</v>
      </c>
      <c r="BZ12" s="35"/>
      <c r="CA12" s="35"/>
      <c r="CB12" s="40" t="s">
        <v>46</v>
      </c>
      <c r="CC12" s="40" t="s">
        <v>48</v>
      </c>
      <c r="CD12" s="35"/>
      <c r="CE12" s="35"/>
      <c r="CF12" s="40" t="s">
        <v>46</v>
      </c>
      <c r="CG12" s="40" t="s">
        <v>48</v>
      </c>
      <c r="CH12" s="35"/>
      <c r="CI12" s="35"/>
      <c r="CJ12" s="40" t="s">
        <v>46</v>
      </c>
      <c r="CK12" s="40" t="s">
        <v>39</v>
      </c>
      <c r="CL12" s="35"/>
      <c r="CM12" s="35"/>
      <c r="CN12" s="40" t="s">
        <v>49</v>
      </c>
      <c r="CO12" s="40" t="s">
        <v>39</v>
      </c>
      <c r="CP12" s="35"/>
      <c r="CQ12" s="35"/>
      <c r="CR12" s="40" t="s">
        <v>50</v>
      </c>
      <c r="CS12" s="40" t="s">
        <v>51</v>
      </c>
      <c r="CT12" s="35"/>
      <c r="CU12" s="35"/>
      <c r="CV12" s="40" t="s">
        <v>50</v>
      </c>
      <c r="CW12" s="40" t="s">
        <v>39</v>
      </c>
      <c r="CX12" s="35"/>
      <c r="CY12" s="35"/>
      <c r="CZ12" s="40" t="s">
        <v>50</v>
      </c>
      <c r="DA12" s="40" t="s">
        <v>39</v>
      </c>
      <c r="DB12" s="35"/>
      <c r="DC12" s="35"/>
      <c r="DD12" s="40" t="s">
        <v>59</v>
      </c>
      <c r="DE12" s="40" t="s">
        <v>60</v>
      </c>
      <c r="DF12" s="35"/>
      <c r="DG12" s="35"/>
      <c r="DH12" s="40" t="s">
        <v>52</v>
      </c>
      <c r="DI12" s="40" t="s">
        <v>53</v>
      </c>
      <c r="DJ12" s="35"/>
      <c r="DK12" s="35"/>
      <c r="DL12" s="40" t="s">
        <v>31</v>
      </c>
      <c r="DM12" s="41"/>
    </row>
    <row r="13" spans="1:117" s="12" customFormat="1" ht="15.75" customHeight="1" x14ac:dyDescent="0.25">
      <c r="A13" s="6">
        <v>12</v>
      </c>
      <c r="B13" s="6">
        <v>3</v>
      </c>
      <c r="C13" s="9" t="s">
        <v>73</v>
      </c>
      <c r="D13" s="8" t="s">
        <v>373</v>
      </c>
      <c r="E13" s="6">
        <v>210.73500000000001</v>
      </c>
      <c r="F13" s="6">
        <v>550.43399999999997</v>
      </c>
      <c r="G13" s="6">
        <v>-496.90699999999998</v>
      </c>
      <c r="H13" s="10">
        <v>57.771839999999997</v>
      </c>
      <c r="I13" s="3">
        <f t="shared" si="1"/>
        <v>-439.13515999999998</v>
      </c>
      <c r="J13" s="3">
        <f t="shared" si="0"/>
        <v>0</v>
      </c>
      <c r="K13" s="3">
        <f t="shared" si="2"/>
        <v>-439.13515999999998</v>
      </c>
      <c r="L13" s="1" t="s">
        <v>28</v>
      </c>
      <c r="M13" s="1" t="s">
        <v>29</v>
      </c>
      <c r="N13" s="6"/>
      <c r="O13" s="6"/>
      <c r="P13" s="1" t="s">
        <v>30</v>
      </c>
      <c r="Q13" s="1" t="s">
        <v>34</v>
      </c>
      <c r="R13" s="6"/>
      <c r="S13" s="6"/>
      <c r="T13" s="1" t="s">
        <v>30</v>
      </c>
      <c r="U13" s="1" t="s">
        <v>32</v>
      </c>
      <c r="V13" s="6"/>
      <c r="W13" s="6"/>
      <c r="X13" s="6" t="s">
        <v>30</v>
      </c>
      <c r="Y13" s="6" t="s">
        <v>33</v>
      </c>
      <c r="Z13" s="6"/>
      <c r="AA13" s="6"/>
      <c r="AB13" s="1" t="s">
        <v>30</v>
      </c>
      <c r="AC13" s="1" t="s">
        <v>34</v>
      </c>
      <c r="AD13" s="6"/>
      <c r="AE13" s="6"/>
      <c r="AF13" s="1" t="s">
        <v>35</v>
      </c>
      <c r="AG13" s="1" t="s">
        <v>29</v>
      </c>
      <c r="AH13" s="6"/>
      <c r="AI13" s="6"/>
      <c r="AJ13" s="1" t="s">
        <v>36</v>
      </c>
      <c r="AK13" s="1" t="s">
        <v>37</v>
      </c>
      <c r="AL13" s="6"/>
      <c r="AM13" s="6"/>
      <c r="AN13" s="1" t="s">
        <v>38</v>
      </c>
      <c r="AO13" s="1" t="s">
        <v>39</v>
      </c>
      <c r="AP13" s="6"/>
      <c r="AQ13" s="6"/>
      <c r="AR13" s="1" t="s">
        <v>40</v>
      </c>
      <c r="AS13" s="1" t="s">
        <v>41</v>
      </c>
      <c r="AT13" s="6"/>
      <c r="AU13" s="6"/>
      <c r="AV13" s="6"/>
      <c r="AW13" s="6"/>
      <c r="AX13" s="6"/>
      <c r="AY13" s="6"/>
      <c r="AZ13" s="1" t="s">
        <v>42</v>
      </c>
      <c r="BA13" s="1" t="s">
        <v>39</v>
      </c>
      <c r="BB13" s="6"/>
      <c r="BC13" s="6"/>
      <c r="BD13" s="1" t="s">
        <v>42</v>
      </c>
      <c r="BE13" s="1" t="s">
        <v>33</v>
      </c>
      <c r="BF13" s="6"/>
      <c r="BG13" s="6"/>
      <c r="BH13" s="1" t="s">
        <v>42</v>
      </c>
      <c r="BI13" s="1" t="s">
        <v>39</v>
      </c>
      <c r="BJ13" s="6"/>
      <c r="BK13" s="11"/>
      <c r="BL13" s="1" t="s">
        <v>43</v>
      </c>
      <c r="BM13" s="1" t="s">
        <v>44</v>
      </c>
      <c r="BN13" s="6"/>
      <c r="BO13" s="6"/>
      <c r="BP13" s="1" t="s">
        <v>45</v>
      </c>
      <c r="BQ13" s="1" t="s">
        <v>44</v>
      </c>
      <c r="BR13" s="6"/>
      <c r="BS13" s="6"/>
      <c r="BT13" s="1" t="s">
        <v>46</v>
      </c>
      <c r="BU13" s="1" t="s">
        <v>47</v>
      </c>
      <c r="BV13" s="6"/>
      <c r="BW13" s="6"/>
      <c r="BX13" s="1" t="s">
        <v>46</v>
      </c>
      <c r="BY13" s="1" t="s">
        <v>41</v>
      </c>
      <c r="BZ13" s="6"/>
      <c r="CA13" s="6"/>
      <c r="CB13" s="1" t="s">
        <v>46</v>
      </c>
      <c r="CC13" s="1" t="s">
        <v>48</v>
      </c>
      <c r="CD13" s="6"/>
      <c r="CE13" s="6"/>
      <c r="CF13" s="1" t="s">
        <v>46</v>
      </c>
      <c r="CG13" s="1" t="s">
        <v>48</v>
      </c>
      <c r="CH13" s="6"/>
      <c r="CI13" s="6"/>
      <c r="CJ13" s="1" t="s">
        <v>46</v>
      </c>
      <c r="CK13" s="1" t="s">
        <v>39</v>
      </c>
      <c r="CL13" s="6"/>
      <c r="CM13" s="6"/>
      <c r="CN13" s="1" t="s">
        <v>49</v>
      </c>
      <c r="CO13" s="1" t="s">
        <v>39</v>
      </c>
      <c r="CP13" s="6"/>
      <c r="CQ13" s="6"/>
      <c r="CR13" s="1" t="s">
        <v>50</v>
      </c>
      <c r="CS13" s="1" t="s">
        <v>51</v>
      </c>
      <c r="CT13" s="6"/>
      <c r="CU13" s="6"/>
      <c r="CV13" s="1" t="s">
        <v>50</v>
      </c>
      <c r="CW13" s="1" t="s">
        <v>39</v>
      </c>
      <c r="CX13" s="6"/>
      <c r="CY13" s="6"/>
      <c r="CZ13" s="1" t="s">
        <v>50</v>
      </c>
      <c r="DA13" s="1" t="s">
        <v>39</v>
      </c>
      <c r="DB13" s="6"/>
      <c r="DC13" s="6"/>
      <c r="DD13" s="1" t="s">
        <v>59</v>
      </c>
      <c r="DE13" s="1" t="s">
        <v>60</v>
      </c>
      <c r="DF13" s="6"/>
      <c r="DG13" s="6"/>
      <c r="DH13" s="1" t="s">
        <v>52</v>
      </c>
      <c r="DI13" s="1" t="s">
        <v>53</v>
      </c>
      <c r="DJ13" s="6"/>
      <c r="DK13" s="6"/>
      <c r="DL13" s="1" t="s">
        <v>31</v>
      </c>
      <c r="DM13" s="11"/>
    </row>
    <row r="14" spans="1:117" s="12" customFormat="1" ht="15.75" customHeight="1" x14ac:dyDescent="0.25">
      <c r="A14" s="6">
        <v>13</v>
      </c>
      <c r="B14" s="6">
        <v>3</v>
      </c>
      <c r="C14" s="9" t="s">
        <v>74</v>
      </c>
      <c r="D14" s="8" t="s">
        <v>373</v>
      </c>
      <c r="E14" s="6">
        <v>62.835000000000001</v>
      </c>
      <c r="F14" s="6">
        <v>1.4079999999999999</v>
      </c>
      <c r="G14" s="6">
        <v>61.427</v>
      </c>
      <c r="H14" s="10">
        <v>97.694519999999997</v>
      </c>
      <c r="I14" s="3">
        <f t="shared" si="1"/>
        <v>159.12152</v>
      </c>
      <c r="J14" s="3">
        <f t="shared" si="0"/>
        <v>0</v>
      </c>
      <c r="K14" s="3">
        <f t="shared" si="2"/>
        <v>159.12152</v>
      </c>
      <c r="L14" s="1" t="s">
        <v>28</v>
      </c>
      <c r="M14" s="1" t="s">
        <v>29</v>
      </c>
      <c r="N14" s="6"/>
      <c r="O14" s="6"/>
      <c r="P14" s="1" t="s">
        <v>30</v>
      </c>
      <c r="Q14" s="1" t="s">
        <v>34</v>
      </c>
      <c r="R14" s="6"/>
      <c r="S14" s="6"/>
      <c r="T14" s="1" t="s">
        <v>30</v>
      </c>
      <c r="U14" s="1" t="s">
        <v>32</v>
      </c>
      <c r="V14" s="6"/>
      <c r="W14" s="6"/>
      <c r="X14" s="6" t="s">
        <v>30</v>
      </c>
      <c r="Y14" s="6" t="s">
        <v>33</v>
      </c>
      <c r="Z14" s="6"/>
      <c r="AA14" s="6"/>
      <c r="AB14" s="1" t="s">
        <v>30</v>
      </c>
      <c r="AC14" s="1" t="s">
        <v>34</v>
      </c>
      <c r="AD14" s="6"/>
      <c r="AE14" s="6"/>
      <c r="AF14" s="1" t="s">
        <v>35</v>
      </c>
      <c r="AG14" s="1" t="s">
        <v>29</v>
      </c>
      <c r="AH14" s="6"/>
      <c r="AI14" s="6"/>
      <c r="AJ14" s="1" t="s">
        <v>36</v>
      </c>
      <c r="AK14" s="1" t="s">
        <v>37</v>
      </c>
      <c r="AL14" s="6"/>
      <c r="AM14" s="6"/>
      <c r="AN14" s="1" t="s">
        <v>38</v>
      </c>
      <c r="AO14" s="1" t="s">
        <v>39</v>
      </c>
      <c r="AP14" s="6"/>
      <c r="AQ14" s="6"/>
      <c r="AR14" s="1" t="s">
        <v>40</v>
      </c>
      <c r="AS14" s="1" t="s">
        <v>41</v>
      </c>
      <c r="AT14" s="6"/>
      <c r="AU14" s="6"/>
      <c r="AV14" s="6"/>
      <c r="AW14" s="6"/>
      <c r="AX14" s="6"/>
      <c r="AY14" s="6"/>
      <c r="AZ14" s="1" t="s">
        <v>42</v>
      </c>
      <c r="BA14" s="1" t="s">
        <v>39</v>
      </c>
      <c r="BB14" s="6"/>
      <c r="BC14" s="6"/>
      <c r="BD14" s="1" t="s">
        <v>42</v>
      </c>
      <c r="BE14" s="1" t="s">
        <v>33</v>
      </c>
      <c r="BF14" s="6"/>
      <c r="BG14" s="6"/>
      <c r="BH14" s="1" t="s">
        <v>42</v>
      </c>
      <c r="BI14" s="1" t="s">
        <v>39</v>
      </c>
      <c r="BJ14" s="6"/>
      <c r="BK14" s="11"/>
      <c r="BL14" s="1" t="s">
        <v>43</v>
      </c>
      <c r="BM14" s="1" t="s">
        <v>44</v>
      </c>
      <c r="BN14" s="6"/>
      <c r="BO14" s="6"/>
      <c r="BP14" s="1" t="s">
        <v>45</v>
      </c>
      <c r="BQ14" s="1" t="s">
        <v>44</v>
      </c>
      <c r="BR14" s="6"/>
      <c r="BS14" s="6"/>
      <c r="BT14" s="1" t="s">
        <v>46</v>
      </c>
      <c r="BU14" s="1" t="s">
        <v>47</v>
      </c>
      <c r="BV14" s="6"/>
      <c r="BW14" s="6"/>
      <c r="BX14" s="1" t="s">
        <v>46</v>
      </c>
      <c r="BY14" s="1" t="s">
        <v>41</v>
      </c>
      <c r="BZ14" s="6"/>
      <c r="CA14" s="6"/>
      <c r="CB14" s="1" t="s">
        <v>46</v>
      </c>
      <c r="CC14" s="1" t="s">
        <v>48</v>
      </c>
      <c r="CD14" s="6"/>
      <c r="CE14" s="6"/>
      <c r="CF14" s="1" t="s">
        <v>46</v>
      </c>
      <c r="CG14" s="1" t="s">
        <v>48</v>
      </c>
      <c r="CH14" s="6"/>
      <c r="CI14" s="6"/>
      <c r="CJ14" s="1" t="s">
        <v>46</v>
      </c>
      <c r="CK14" s="1" t="s">
        <v>39</v>
      </c>
      <c r="CL14" s="6"/>
      <c r="CM14" s="6"/>
      <c r="CN14" s="1" t="s">
        <v>49</v>
      </c>
      <c r="CO14" s="1" t="s">
        <v>39</v>
      </c>
      <c r="CP14" s="6"/>
      <c r="CQ14" s="6"/>
      <c r="CR14" s="1" t="s">
        <v>50</v>
      </c>
      <c r="CS14" s="1" t="s">
        <v>51</v>
      </c>
      <c r="CT14" s="6"/>
      <c r="CU14" s="6"/>
      <c r="CV14" s="1" t="s">
        <v>50</v>
      </c>
      <c r="CW14" s="1" t="s">
        <v>39</v>
      </c>
      <c r="CX14" s="6"/>
      <c r="CY14" s="6"/>
      <c r="CZ14" s="1" t="s">
        <v>50</v>
      </c>
      <c r="DA14" s="1" t="s">
        <v>39</v>
      </c>
      <c r="DB14" s="6"/>
      <c r="DC14" s="6"/>
      <c r="DD14" s="1" t="s">
        <v>59</v>
      </c>
      <c r="DE14" s="1" t="s">
        <v>60</v>
      </c>
      <c r="DF14" s="6"/>
      <c r="DG14" s="6"/>
      <c r="DH14" s="1" t="s">
        <v>52</v>
      </c>
      <c r="DI14" s="1" t="s">
        <v>53</v>
      </c>
      <c r="DJ14" s="6"/>
      <c r="DK14" s="6"/>
      <c r="DL14" s="1" t="s">
        <v>31</v>
      </c>
      <c r="DM14" s="11"/>
    </row>
    <row r="15" spans="1:117" s="12" customFormat="1" ht="15.75" customHeight="1" x14ac:dyDescent="0.25">
      <c r="A15" s="6">
        <v>14</v>
      </c>
      <c r="B15" s="6">
        <v>3</v>
      </c>
      <c r="C15" s="9" t="s">
        <v>75</v>
      </c>
      <c r="D15" s="8" t="s">
        <v>373</v>
      </c>
      <c r="E15" s="6">
        <v>17.292000000000002</v>
      </c>
      <c r="F15" s="6">
        <v>3.423</v>
      </c>
      <c r="G15" s="6">
        <v>12.714</v>
      </c>
      <c r="H15" s="10">
        <v>21.93336</v>
      </c>
      <c r="I15" s="3">
        <f t="shared" si="1"/>
        <v>34.647359999999999</v>
      </c>
      <c r="J15" s="3">
        <f t="shared" si="0"/>
        <v>0</v>
      </c>
      <c r="K15" s="3">
        <f t="shared" si="2"/>
        <v>34.647359999999999</v>
      </c>
      <c r="L15" s="1" t="s">
        <v>28</v>
      </c>
      <c r="M15" s="1" t="s">
        <v>29</v>
      </c>
      <c r="N15" s="6"/>
      <c r="O15" s="6"/>
      <c r="P15" s="1" t="s">
        <v>30</v>
      </c>
      <c r="Q15" s="1" t="s">
        <v>34</v>
      </c>
      <c r="R15" s="6"/>
      <c r="S15" s="6"/>
      <c r="T15" s="1" t="s">
        <v>30</v>
      </c>
      <c r="U15" s="1" t="s">
        <v>32</v>
      </c>
      <c r="V15" s="6"/>
      <c r="W15" s="6"/>
      <c r="X15" s="6" t="s">
        <v>30</v>
      </c>
      <c r="Y15" s="6" t="s">
        <v>33</v>
      </c>
      <c r="Z15" s="6"/>
      <c r="AA15" s="6"/>
      <c r="AB15" s="1" t="s">
        <v>30</v>
      </c>
      <c r="AC15" s="1" t="s">
        <v>34</v>
      </c>
      <c r="AD15" s="6"/>
      <c r="AE15" s="6"/>
      <c r="AF15" s="1" t="s">
        <v>35</v>
      </c>
      <c r="AG15" s="1" t="s">
        <v>29</v>
      </c>
      <c r="AH15" s="6"/>
      <c r="AI15" s="6"/>
      <c r="AJ15" s="1" t="s">
        <v>36</v>
      </c>
      <c r="AK15" s="1" t="s">
        <v>37</v>
      </c>
      <c r="AL15" s="6"/>
      <c r="AM15" s="6"/>
      <c r="AN15" s="1" t="s">
        <v>38</v>
      </c>
      <c r="AO15" s="1" t="s">
        <v>39</v>
      </c>
      <c r="AP15" s="6"/>
      <c r="AQ15" s="6"/>
      <c r="AR15" s="1" t="s">
        <v>40</v>
      </c>
      <c r="AS15" s="1" t="s">
        <v>41</v>
      </c>
      <c r="AT15" s="6"/>
      <c r="AU15" s="6"/>
      <c r="AV15" s="6"/>
      <c r="AW15" s="6"/>
      <c r="AX15" s="6"/>
      <c r="AY15" s="6"/>
      <c r="AZ15" s="1" t="s">
        <v>42</v>
      </c>
      <c r="BA15" s="1" t="s">
        <v>39</v>
      </c>
      <c r="BB15" s="6"/>
      <c r="BC15" s="6"/>
      <c r="BD15" s="1" t="s">
        <v>42</v>
      </c>
      <c r="BE15" s="1" t="s">
        <v>33</v>
      </c>
      <c r="BF15" s="6"/>
      <c r="BG15" s="6"/>
      <c r="BH15" s="1" t="s">
        <v>42</v>
      </c>
      <c r="BI15" s="1" t="s">
        <v>39</v>
      </c>
      <c r="BJ15" s="6"/>
      <c r="BK15" s="11"/>
      <c r="BL15" s="1" t="s">
        <v>43</v>
      </c>
      <c r="BM15" s="1" t="s">
        <v>44</v>
      </c>
      <c r="BN15" s="6"/>
      <c r="BO15" s="6"/>
      <c r="BP15" s="1" t="s">
        <v>45</v>
      </c>
      <c r="BQ15" s="1" t="s">
        <v>44</v>
      </c>
      <c r="BR15" s="6"/>
      <c r="BS15" s="6"/>
      <c r="BT15" s="1" t="s">
        <v>46</v>
      </c>
      <c r="BU15" s="1" t="s">
        <v>47</v>
      </c>
      <c r="BV15" s="6"/>
      <c r="BW15" s="6"/>
      <c r="BX15" s="1" t="s">
        <v>46</v>
      </c>
      <c r="BY15" s="1" t="s">
        <v>41</v>
      </c>
      <c r="BZ15" s="6"/>
      <c r="CA15" s="6"/>
      <c r="CB15" s="1" t="s">
        <v>46</v>
      </c>
      <c r="CC15" s="1" t="s">
        <v>48</v>
      </c>
      <c r="CD15" s="6"/>
      <c r="CE15" s="6"/>
      <c r="CF15" s="1" t="s">
        <v>46</v>
      </c>
      <c r="CG15" s="1" t="s">
        <v>48</v>
      </c>
      <c r="CH15" s="6"/>
      <c r="CI15" s="6"/>
      <c r="CJ15" s="1" t="s">
        <v>46</v>
      </c>
      <c r="CK15" s="1" t="s">
        <v>39</v>
      </c>
      <c r="CL15" s="6"/>
      <c r="CM15" s="6"/>
      <c r="CN15" s="1" t="s">
        <v>49</v>
      </c>
      <c r="CO15" s="1" t="s">
        <v>39</v>
      </c>
      <c r="CP15" s="6"/>
      <c r="CQ15" s="6"/>
      <c r="CR15" s="1" t="s">
        <v>50</v>
      </c>
      <c r="CS15" s="1" t="s">
        <v>51</v>
      </c>
      <c r="CT15" s="6"/>
      <c r="CU15" s="6"/>
      <c r="CV15" s="1" t="s">
        <v>50</v>
      </c>
      <c r="CW15" s="1" t="s">
        <v>39</v>
      </c>
      <c r="CX15" s="6"/>
      <c r="CY15" s="6"/>
      <c r="CZ15" s="1" t="s">
        <v>50</v>
      </c>
      <c r="DA15" s="1" t="s">
        <v>39</v>
      </c>
      <c r="DB15" s="6"/>
      <c r="DC15" s="6"/>
      <c r="DD15" s="1" t="s">
        <v>59</v>
      </c>
      <c r="DE15" s="1" t="s">
        <v>60</v>
      </c>
      <c r="DF15" s="6"/>
      <c r="DG15" s="6"/>
      <c r="DH15" s="1" t="s">
        <v>52</v>
      </c>
      <c r="DI15" s="1" t="s">
        <v>53</v>
      </c>
      <c r="DJ15" s="6"/>
      <c r="DK15" s="6"/>
      <c r="DL15" s="1" t="s">
        <v>31</v>
      </c>
      <c r="DM15" s="11"/>
    </row>
    <row r="16" spans="1:117" s="12" customFormat="1" ht="15.75" customHeight="1" x14ac:dyDescent="0.25">
      <c r="A16" s="6">
        <v>15</v>
      </c>
      <c r="B16" s="6">
        <v>3</v>
      </c>
      <c r="C16" s="9" t="s">
        <v>76</v>
      </c>
      <c r="D16" s="8" t="s">
        <v>373</v>
      </c>
      <c r="E16" s="6">
        <v>198.26</v>
      </c>
      <c r="F16" s="6">
        <v>42.771999999999998</v>
      </c>
      <c r="G16" s="6">
        <v>155.488</v>
      </c>
      <c r="H16" s="10">
        <v>92.391000000000005</v>
      </c>
      <c r="I16" s="3">
        <f t="shared" si="1"/>
        <v>247.87900000000002</v>
      </c>
      <c r="J16" s="3">
        <f t="shared" si="0"/>
        <v>0</v>
      </c>
      <c r="K16" s="3">
        <f t="shared" si="2"/>
        <v>247.87900000000002</v>
      </c>
      <c r="L16" s="1" t="s">
        <v>28</v>
      </c>
      <c r="M16" s="1" t="s">
        <v>29</v>
      </c>
      <c r="N16" s="6"/>
      <c r="O16" s="6"/>
      <c r="P16" s="1" t="s">
        <v>30</v>
      </c>
      <c r="Q16" s="1" t="s">
        <v>34</v>
      </c>
      <c r="R16" s="6"/>
      <c r="S16" s="6"/>
      <c r="T16" s="1" t="s">
        <v>30</v>
      </c>
      <c r="U16" s="1" t="s">
        <v>32</v>
      </c>
      <c r="V16" s="6"/>
      <c r="W16" s="6"/>
      <c r="X16" s="6" t="s">
        <v>30</v>
      </c>
      <c r="Y16" s="6" t="s">
        <v>33</v>
      </c>
      <c r="Z16" s="6"/>
      <c r="AA16" s="6"/>
      <c r="AB16" s="1" t="s">
        <v>30</v>
      </c>
      <c r="AC16" s="1" t="s">
        <v>34</v>
      </c>
      <c r="AD16" s="6"/>
      <c r="AE16" s="6"/>
      <c r="AF16" s="1" t="s">
        <v>35</v>
      </c>
      <c r="AG16" s="1" t="s">
        <v>29</v>
      </c>
      <c r="AH16" s="6"/>
      <c r="AI16" s="6"/>
      <c r="AJ16" s="1" t="s">
        <v>36</v>
      </c>
      <c r="AK16" s="1" t="s">
        <v>37</v>
      </c>
      <c r="AL16" s="6"/>
      <c r="AM16" s="6"/>
      <c r="AN16" s="1" t="s">
        <v>38</v>
      </c>
      <c r="AO16" s="1" t="s">
        <v>39</v>
      </c>
      <c r="AP16" s="6"/>
      <c r="AQ16" s="6"/>
      <c r="AR16" s="1" t="s">
        <v>40</v>
      </c>
      <c r="AS16" s="1" t="s">
        <v>41</v>
      </c>
      <c r="AT16" s="6"/>
      <c r="AU16" s="6"/>
      <c r="AV16" s="6"/>
      <c r="AW16" s="6"/>
      <c r="AX16" s="6"/>
      <c r="AY16" s="6"/>
      <c r="AZ16" s="1" t="s">
        <v>42</v>
      </c>
      <c r="BA16" s="1" t="s">
        <v>39</v>
      </c>
      <c r="BB16" s="6"/>
      <c r="BC16" s="6"/>
      <c r="BD16" s="1" t="s">
        <v>42</v>
      </c>
      <c r="BE16" s="1" t="s">
        <v>33</v>
      </c>
      <c r="BF16" s="6"/>
      <c r="BG16" s="6"/>
      <c r="BH16" s="1" t="s">
        <v>42</v>
      </c>
      <c r="BI16" s="1" t="s">
        <v>39</v>
      </c>
      <c r="BJ16" s="6"/>
      <c r="BK16" s="11"/>
      <c r="BL16" s="1" t="s">
        <v>43</v>
      </c>
      <c r="BM16" s="1" t="s">
        <v>44</v>
      </c>
      <c r="BN16" s="6"/>
      <c r="BO16" s="6"/>
      <c r="BP16" s="1" t="s">
        <v>45</v>
      </c>
      <c r="BQ16" s="1" t="s">
        <v>44</v>
      </c>
      <c r="BR16" s="6"/>
      <c r="BS16" s="6"/>
      <c r="BT16" s="1" t="s">
        <v>46</v>
      </c>
      <c r="BU16" s="1" t="s">
        <v>47</v>
      </c>
      <c r="BV16" s="6"/>
      <c r="BW16" s="6"/>
      <c r="BX16" s="1" t="s">
        <v>46</v>
      </c>
      <c r="BY16" s="1" t="s">
        <v>41</v>
      </c>
      <c r="BZ16" s="6"/>
      <c r="CA16" s="6"/>
      <c r="CB16" s="1" t="s">
        <v>46</v>
      </c>
      <c r="CC16" s="1" t="s">
        <v>48</v>
      </c>
      <c r="CD16" s="6"/>
      <c r="CE16" s="6"/>
      <c r="CF16" s="1" t="s">
        <v>46</v>
      </c>
      <c r="CG16" s="1" t="s">
        <v>48</v>
      </c>
      <c r="CH16" s="6"/>
      <c r="CI16" s="6"/>
      <c r="CJ16" s="1" t="s">
        <v>46</v>
      </c>
      <c r="CK16" s="1" t="s">
        <v>39</v>
      </c>
      <c r="CL16" s="6"/>
      <c r="CM16" s="6"/>
      <c r="CN16" s="1" t="s">
        <v>49</v>
      </c>
      <c r="CO16" s="1" t="s">
        <v>39</v>
      </c>
      <c r="CP16" s="6"/>
      <c r="CQ16" s="6"/>
      <c r="CR16" s="1" t="s">
        <v>50</v>
      </c>
      <c r="CS16" s="1" t="s">
        <v>51</v>
      </c>
      <c r="CT16" s="6"/>
      <c r="CU16" s="6"/>
      <c r="CV16" s="1" t="s">
        <v>50</v>
      </c>
      <c r="CW16" s="1" t="s">
        <v>39</v>
      </c>
      <c r="CX16" s="6"/>
      <c r="CY16" s="6"/>
      <c r="CZ16" s="1" t="s">
        <v>50</v>
      </c>
      <c r="DA16" s="1" t="s">
        <v>39</v>
      </c>
      <c r="DB16" s="6"/>
      <c r="DC16" s="6"/>
      <c r="DD16" s="1" t="s">
        <v>59</v>
      </c>
      <c r="DE16" s="1" t="s">
        <v>60</v>
      </c>
      <c r="DF16" s="6"/>
      <c r="DG16" s="6"/>
      <c r="DH16" s="1" t="s">
        <v>52</v>
      </c>
      <c r="DI16" s="1" t="s">
        <v>53</v>
      </c>
      <c r="DJ16" s="6"/>
      <c r="DK16" s="6"/>
      <c r="DL16" s="1" t="s">
        <v>31</v>
      </c>
      <c r="DM16" s="11"/>
    </row>
    <row r="17" spans="1:118" s="42" customFormat="1" ht="15.75" customHeight="1" x14ac:dyDescent="0.25">
      <c r="A17" s="35">
        <v>16</v>
      </c>
      <c r="B17" s="35">
        <v>1</v>
      </c>
      <c r="C17" s="36" t="s">
        <v>77</v>
      </c>
      <c r="D17" s="37" t="s">
        <v>373</v>
      </c>
      <c r="E17" s="35">
        <v>-198.30799999999999</v>
      </c>
      <c r="F17" s="35">
        <v>23.745999999999999</v>
      </c>
      <c r="G17" s="35">
        <v>-222.054</v>
      </c>
      <c r="H17" s="38">
        <v>23.09712</v>
      </c>
      <c r="I17" s="39">
        <f t="shared" si="1"/>
        <v>-198.95688000000001</v>
      </c>
      <c r="J17" s="39">
        <f t="shared" si="0"/>
        <v>1.171</v>
      </c>
      <c r="K17" s="39">
        <f t="shared" si="2"/>
        <v>-200.12788</v>
      </c>
      <c r="L17" s="40" t="s">
        <v>28</v>
      </c>
      <c r="M17" s="40" t="s">
        <v>29</v>
      </c>
      <c r="N17" s="35"/>
      <c r="O17" s="35"/>
      <c r="P17" s="40" t="s">
        <v>30</v>
      </c>
      <c r="Q17" s="40" t="s">
        <v>34</v>
      </c>
      <c r="R17" s="35"/>
      <c r="S17" s="35"/>
      <c r="T17" s="40" t="s">
        <v>30</v>
      </c>
      <c r="U17" s="40" t="s">
        <v>32</v>
      </c>
      <c r="V17" s="35"/>
      <c r="W17" s="35"/>
      <c r="X17" s="35" t="s">
        <v>30</v>
      </c>
      <c r="Y17" s="35" t="s">
        <v>33</v>
      </c>
      <c r="Z17" s="35"/>
      <c r="AA17" s="35"/>
      <c r="AB17" s="40" t="s">
        <v>30</v>
      </c>
      <c r="AC17" s="40" t="s">
        <v>34</v>
      </c>
      <c r="AD17" s="35"/>
      <c r="AE17" s="35"/>
      <c r="AF17" s="40" t="s">
        <v>35</v>
      </c>
      <c r="AG17" s="40" t="s">
        <v>29</v>
      </c>
      <c r="AH17" s="35"/>
      <c r="AI17" s="35"/>
      <c r="AJ17" s="40" t="s">
        <v>36</v>
      </c>
      <c r="AK17" s="40" t="s">
        <v>37</v>
      </c>
      <c r="AL17" s="35"/>
      <c r="AM17" s="35"/>
      <c r="AN17" s="40" t="s">
        <v>38</v>
      </c>
      <c r="AO17" s="40" t="s">
        <v>39</v>
      </c>
      <c r="AP17" s="35"/>
      <c r="AQ17" s="35"/>
      <c r="AR17" s="40" t="s">
        <v>40</v>
      </c>
      <c r="AS17" s="40" t="s">
        <v>41</v>
      </c>
      <c r="AT17" s="35"/>
      <c r="AU17" s="35"/>
      <c r="AV17" s="35"/>
      <c r="AW17" s="35"/>
      <c r="AX17" s="35"/>
      <c r="AY17" s="35"/>
      <c r="AZ17" s="40" t="s">
        <v>42</v>
      </c>
      <c r="BA17" s="40" t="s">
        <v>39</v>
      </c>
      <c r="BB17" s="35"/>
      <c r="BC17" s="35"/>
      <c r="BD17" s="40" t="s">
        <v>42</v>
      </c>
      <c r="BE17" s="40" t="s">
        <v>33</v>
      </c>
      <c r="BF17" s="35"/>
      <c r="BG17" s="35"/>
      <c r="BH17" s="40" t="s">
        <v>42</v>
      </c>
      <c r="BI17" s="40" t="s">
        <v>39</v>
      </c>
      <c r="BJ17" s="35"/>
      <c r="BK17" s="41"/>
      <c r="BL17" s="40" t="s">
        <v>43</v>
      </c>
      <c r="BM17" s="40" t="s">
        <v>44</v>
      </c>
      <c r="BN17" s="35"/>
      <c r="BO17" s="35"/>
      <c r="BP17" s="40" t="s">
        <v>45</v>
      </c>
      <c r="BQ17" s="40" t="s">
        <v>44</v>
      </c>
      <c r="BR17" s="35"/>
      <c r="BS17" s="35"/>
      <c r="BT17" s="40" t="s">
        <v>46</v>
      </c>
      <c r="BU17" s="40" t="s">
        <v>47</v>
      </c>
      <c r="BV17" s="35"/>
      <c r="BW17" s="35"/>
      <c r="BX17" s="40" t="s">
        <v>46</v>
      </c>
      <c r="BY17" s="40" t="s">
        <v>41</v>
      </c>
      <c r="BZ17" s="35"/>
      <c r="CA17" s="35"/>
      <c r="CB17" s="40" t="s">
        <v>46</v>
      </c>
      <c r="CC17" s="40" t="s">
        <v>48</v>
      </c>
      <c r="CD17" s="35"/>
      <c r="CE17" s="35"/>
      <c r="CF17" s="40" t="s">
        <v>46</v>
      </c>
      <c r="CG17" s="40" t="s">
        <v>48</v>
      </c>
      <c r="CH17" s="35"/>
      <c r="CI17" s="35"/>
      <c r="CJ17" s="40" t="s">
        <v>46</v>
      </c>
      <c r="CK17" s="40" t="s">
        <v>39</v>
      </c>
      <c r="CL17" s="35"/>
      <c r="CM17" s="35"/>
      <c r="CN17" s="40" t="s">
        <v>49</v>
      </c>
      <c r="CO17" s="40" t="s">
        <v>39</v>
      </c>
      <c r="CP17" s="35">
        <v>2</v>
      </c>
      <c r="CQ17" s="35">
        <v>1.171</v>
      </c>
      <c r="CR17" s="40" t="s">
        <v>50</v>
      </c>
      <c r="CS17" s="40" t="s">
        <v>51</v>
      </c>
      <c r="CT17" s="35"/>
      <c r="CU17" s="35"/>
      <c r="CV17" s="40" t="s">
        <v>50</v>
      </c>
      <c r="CW17" s="40" t="s">
        <v>39</v>
      </c>
      <c r="CX17" s="35"/>
      <c r="CY17" s="35"/>
      <c r="CZ17" s="40" t="s">
        <v>50</v>
      </c>
      <c r="DA17" s="40" t="s">
        <v>39</v>
      </c>
      <c r="DB17" s="35"/>
      <c r="DC17" s="35"/>
      <c r="DD17" s="40" t="s">
        <v>59</v>
      </c>
      <c r="DE17" s="40" t="s">
        <v>60</v>
      </c>
      <c r="DF17" s="35"/>
      <c r="DG17" s="35"/>
      <c r="DH17" s="40" t="s">
        <v>52</v>
      </c>
      <c r="DI17" s="40" t="s">
        <v>53</v>
      </c>
      <c r="DJ17" s="35"/>
      <c r="DK17" s="35"/>
      <c r="DL17" s="40" t="s">
        <v>31</v>
      </c>
      <c r="DM17" s="41"/>
    </row>
    <row r="18" spans="1:118" s="12" customFormat="1" ht="15.75" customHeight="1" x14ac:dyDescent="0.25">
      <c r="A18" s="6">
        <v>17</v>
      </c>
      <c r="B18" s="6">
        <v>2</v>
      </c>
      <c r="C18" s="9" t="s">
        <v>78</v>
      </c>
      <c r="D18" s="8" t="s">
        <v>373</v>
      </c>
      <c r="E18" s="6">
        <v>1034.9359999999999</v>
      </c>
      <c r="F18" s="6">
        <v>124.696</v>
      </c>
      <c r="G18" s="6">
        <v>791.36</v>
      </c>
      <c r="H18" s="10">
        <v>347.83260000000001</v>
      </c>
      <c r="I18" s="3">
        <f t="shared" si="1"/>
        <v>1139.1926000000001</v>
      </c>
      <c r="J18" s="3">
        <f t="shared" si="0"/>
        <v>0</v>
      </c>
      <c r="K18" s="3">
        <f t="shared" si="2"/>
        <v>1139.1926000000001</v>
      </c>
      <c r="L18" s="1" t="s">
        <v>28</v>
      </c>
      <c r="M18" s="1" t="s">
        <v>29</v>
      </c>
      <c r="N18" s="6"/>
      <c r="O18" s="6"/>
      <c r="P18" s="1" t="s">
        <v>30</v>
      </c>
      <c r="Q18" s="1" t="s">
        <v>34</v>
      </c>
      <c r="R18" s="6"/>
      <c r="S18" s="6"/>
      <c r="T18" s="1" t="s">
        <v>30</v>
      </c>
      <c r="U18" s="1" t="s">
        <v>32</v>
      </c>
      <c r="V18" s="6"/>
      <c r="W18" s="6"/>
      <c r="X18" s="6" t="s">
        <v>30</v>
      </c>
      <c r="Y18" s="6" t="s">
        <v>33</v>
      </c>
      <c r="Z18" s="6"/>
      <c r="AA18" s="6"/>
      <c r="AB18" s="1" t="s">
        <v>30</v>
      </c>
      <c r="AC18" s="1" t="s">
        <v>34</v>
      </c>
      <c r="AD18" s="6"/>
      <c r="AE18" s="6"/>
      <c r="AF18" s="1" t="s">
        <v>35</v>
      </c>
      <c r="AG18" s="1" t="s">
        <v>29</v>
      </c>
      <c r="AH18" s="6"/>
      <c r="AI18" s="6"/>
      <c r="AJ18" s="1" t="s">
        <v>36</v>
      </c>
      <c r="AK18" s="1" t="s">
        <v>37</v>
      </c>
      <c r="AL18" s="6"/>
      <c r="AM18" s="6"/>
      <c r="AN18" s="1" t="s">
        <v>38</v>
      </c>
      <c r="AO18" s="1" t="s">
        <v>39</v>
      </c>
      <c r="AP18" s="6"/>
      <c r="AQ18" s="6"/>
      <c r="AR18" s="1" t="s">
        <v>40</v>
      </c>
      <c r="AS18" s="1" t="s">
        <v>41</v>
      </c>
      <c r="AT18" s="6"/>
      <c r="AU18" s="6"/>
      <c r="AV18" s="6"/>
      <c r="AW18" s="6"/>
      <c r="AX18" s="6"/>
      <c r="AY18" s="6"/>
      <c r="AZ18" s="1" t="s">
        <v>42</v>
      </c>
      <c r="BA18" s="1" t="s">
        <v>39</v>
      </c>
      <c r="BB18" s="6"/>
      <c r="BC18" s="6"/>
      <c r="BD18" s="1" t="s">
        <v>42</v>
      </c>
      <c r="BE18" s="1" t="s">
        <v>33</v>
      </c>
      <c r="BF18" s="6"/>
      <c r="BG18" s="6"/>
      <c r="BH18" s="1" t="s">
        <v>42</v>
      </c>
      <c r="BI18" s="1" t="s">
        <v>39</v>
      </c>
      <c r="BJ18" s="6"/>
      <c r="BK18" s="11"/>
      <c r="BL18" s="1" t="s">
        <v>43</v>
      </c>
      <c r="BM18" s="1" t="s">
        <v>44</v>
      </c>
      <c r="BN18" s="6"/>
      <c r="BO18" s="6"/>
      <c r="BP18" s="1" t="s">
        <v>45</v>
      </c>
      <c r="BQ18" s="1" t="s">
        <v>44</v>
      </c>
      <c r="BR18" s="6"/>
      <c r="BS18" s="6"/>
      <c r="BT18" s="1" t="s">
        <v>46</v>
      </c>
      <c r="BU18" s="1" t="s">
        <v>47</v>
      </c>
      <c r="BV18" s="6"/>
      <c r="BW18" s="6"/>
      <c r="BX18" s="1" t="s">
        <v>46</v>
      </c>
      <c r="BY18" s="1" t="s">
        <v>41</v>
      </c>
      <c r="BZ18" s="6"/>
      <c r="CA18" s="6"/>
      <c r="CB18" s="1" t="s">
        <v>46</v>
      </c>
      <c r="CC18" s="1" t="s">
        <v>48</v>
      </c>
      <c r="CD18" s="6"/>
      <c r="CE18" s="6"/>
      <c r="CF18" s="1" t="s">
        <v>46</v>
      </c>
      <c r="CG18" s="1" t="s">
        <v>48</v>
      </c>
      <c r="CH18" s="6"/>
      <c r="CI18" s="6"/>
      <c r="CJ18" s="1" t="s">
        <v>46</v>
      </c>
      <c r="CK18" s="1" t="s">
        <v>39</v>
      </c>
      <c r="CL18" s="6"/>
      <c r="CM18" s="6"/>
      <c r="CN18" s="1" t="s">
        <v>49</v>
      </c>
      <c r="CO18" s="1" t="s">
        <v>39</v>
      </c>
      <c r="CP18" s="6"/>
      <c r="CQ18" s="6"/>
      <c r="CR18" s="1" t="s">
        <v>50</v>
      </c>
      <c r="CS18" s="1" t="s">
        <v>51</v>
      </c>
      <c r="CT18" s="6"/>
      <c r="CU18" s="6"/>
      <c r="CV18" s="1" t="s">
        <v>50</v>
      </c>
      <c r="CW18" s="1" t="s">
        <v>39</v>
      </c>
      <c r="CX18" s="6"/>
      <c r="CY18" s="6"/>
      <c r="CZ18" s="1" t="s">
        <v>50</v>
      </c>
      <c r="DA18" s="1" t="s">
        <v>39</v>
      </c>
      <c r="DB18" s="6"/>
      <c r="DC18" s="6"/>
      <c r="DD18" s="1" t="s">
        <v>59</v>
      </c>
      <c r="DE18" s="1" t="s">
        <v>60</v>
      </c>
      <c r="DF18" s="6"/>
      <c r="DG18" s="6"/>
      <c r="DH18" s="1" t="s">
        <v>52</v>
      </c>
      <c r="DI18" s="1" t="s">
        <v>53</v>
      </c>
      <c r="DJ18" s="6"/>
      <c r="DK18" s="6"/>
      <c r="DL18" s="1" t="s">
        <v>31</v>
      </c>
      <c r="DM18" s="11"/>
    </row>
    <row r="19" spans="1:118" s="42" customFormat="1" ht="15.75" customHeight="1" x14ac:dyDescent="0.25">
      <c r="A19" s="35">
        <v>18</v>
      </c>
      <c r="B19" s="35">
        <v>2</v>
      </c>
      <c r="C19" s="36" t="s">
        <v>79</v>
      </c>
      <c r="D19" s="37" t="s">
        <v>373</v>
      </c>
      <c r="E19" s="35">
        <v>570.50099999999998</v>
      </c>
      <c r="F19" s="35">
        <v>56.511000000000003</v>
      </c>
      <c r="G19" s="35">
        <v>513.99</v>
      </c>
      <c r="H19" s="38">
        <v>169.82208</v>
      </c>
      <c r="I19" s="39">
        <f t="shared" si="1"/>
        <v>683.81208000000004</v>
      </c>
      <c r="J19" s="39">
        <f t="shared" si="0"/>
        <v>1.4610000000000001</v>
      </c>
      <c r="K19" s="39">
        <f t="shared" si="2"/>
        <v>682.35108000000002</v>
      </c>
      <c r="L19" s="40" t="s">
        <v>28</v>
      </c>
      <c r="M19" s="40" t="s">
        <v>29</v>
      </c>
      <c r="N19" s="35"/>
      <c r="O19" s="35"/>
      <c r="P19" s="40" t="s">
        <v>30</v>
      </c>
      <c r="Q19" s="40" t="s">
        <v>34</v>
      </c>
      <c r="R19" s="35"/>
      <c r="S19" s="35"/>
      <c r="T19" s="40" t="s">
        <v>30</v>
      </c>
      <c r="U19" s="40" t="s">
        <v>32</v>
      </c>
      <c r="V19" s="35"/>
      <c r="W19" s="35"/>
      <c r="X19" s="35" t="s">
        <v>30</v>
      </c>
      <c r="Y19" s="35" t="s">
        <v>33</v>
      </c>
      <c r="Z19" s="35"/>
      <c r="AA19" s="35"/>
      <c r="AB19" s="40" t="s">
        <v>30</v>
      </c>
      <c r="AC19" s="40" t="s">
        <v>34</v>
      </c>
      <c r="AD19" s="35"/>
      <c r="AE19" s="35"/>
      <c r="AF19" s="40" t="s">
        <v>35</v>
      </c>
      <c r="AG19" s="40" t="s">
        <v>29</v>
      </c>
      <c r="AH19" s="35"/>
      <c r="AI19" s="35"/>
      <c r="AJ19" s="40" t="s">
        <v>36</v>
      </c>
      <c r="AK19" s="40" t="s">
        <v>37</v>
      </c>
      <c r="AL19" s="35"/>
      <c r="AM19" s="35"/>
      <c r="AN19" s="40" t="s">
        <v>38</v>
      </c>
      <c r="AO19" s="40" t="s">
        <v>39</v>
      </c>
      <c r="AP19" s="35"/>
      <c r="AQ19" s="35"/>
      <c r="AR19" s="40" t="s">
        <v>40</v>
      </c>
      <c r="AS19" s="40" t="s">
        <v>41</v>
      </c>
      <c r="AT19" s="35"/>
      <c r="AU19" s="35"/>
      <c r="AV19" s="35"/>
      <c r="AW19" s="35"/>
      <c r="AX19" s="35"/>
      <c r="AY19" s="35"/>
      <c r="AZ19" s="40" t="s">
        <v>42</v>
      </c>
      <c r="BA19" s="40" t="s">
        <v>39</v>
      </c>
      <c r="BB19" s="35"/>
      <c r="BC19" s="35"/>
      <c r="BD19" s="40" t="s">
        <v>42</v>
      </c>
      <c r="BE19" s="40" t="s">
        <v>33</v>
      </c>
      <c r="BF19" s="35"/>
      <c r="BG19" s="35"/>
      <c r="BH19" s="40" t="s">
        <v>42</v>
      </c>
      <c r="BI19" s="40" t="s">
        <v>39</v>
      </c>
      <c r="BJ19" s="35"/>
      <c r="BK19" s="41"/>
      <c r="BL19" s="40" t="s">
        <v>43</v>
      </c>
      <c r="BM19" s="40" t="s">
        <v>44</v>
      </c>
      <c r="BN19" s="35"/>
      <c r="BO19" s="35"/>
      <c r="BP19" s="40" t="s">
        <v>45</v>
      </c>
      <c r="BQ19" s="40" t="s">
        <v>44</v>
      </c>
      <c r="BR19" s="35"/>
      <c r="BS19" s="35"/>
      <c r="BT19" s="40" t="s">
        <v>46</v>
      </c>
      <c r="BU19" s="40" t="s">
        <v>47</v>
      </c>
      <c r="BV19" s="35"/>
      <c r="BW19" s="35"/>
      <c r="BX19" s="40" t="s">
        <v>46</v>
      </c>
      <c r="BY19" s="40" t="s">
        <v>41</v>
      </c>
      <c r="BZ19" s="35"/>
      <c r="CA19" s="35"/>
      <c r="CB19" s="40" t="s">
        <v>46</v>
      </c>
      <c r="CC19" s="40" t="s">
        <v>48</v>
      </c>
      <c r="CD19" s="35"/>
      <c r="CE19" s="35"/>
      <c r="CF19" s="40" t="s">
        <v>46</v>
      </c>
      <c r="CG19" s="40" t="s">
        <v>48</v>
      </c>
      <c r="CH19" s="35"/>
      <c r="CI19" s="35"/>
      <c r="CJ19" s="40" t="s">
        <v>46</v>
      </c>
      <c r="CK19" s="40" t="s">
        <v>39</v>
      </c>
      <c r="CL19" s="35"/>
      <c r="CM19" s="35"/>
      <c r="CN19" s="40" t="s">
        <v>49</v>
      </c>
      <c r="CO19" s="40" t="s">
        <v>39</v>
      </c>
      <c r="CP19" s="35">
        <v>2</v>
      </c>
      <c r="CQ19" s="35">
        <v>1.4610000000000001</v>
      </c>
      <c r="CR19" s="40" t="s">
        <v>50</v>
      </c>
      <c r="CS19" s="40" t="s">
        <v>51</v>
      </c>
      <c r="CT19" s="35"/>
      <c r="CU19" s="35"/>
      <c r="CV19" s="40" t="s">
        <v>50</v>
      </c>
      <c r="CW19" s="40" t="s">
        <v>39</v>
      </c>
      <c r="CX19" s="35"/>
      <c r="CY19" s="35"/>
      <c r="CZ19" s="40" t="s">
        <v>50</v>
      </c>
      <c r="DA19" s="40" t="s">
        <v>39</v>
      </c>
      <c r="DB19" s="35"/>
      <c r="DC19" s="35"/>
      <c r="DD19" s="40" t="s">
        <v>59</v>
      </c>
      <c r="DE19" s="40" t="s">
        <v>60</v>
      </c>
      <c r="DF19" s="35"/>
      <c r="DG19" s="35"/>
      <c r="DH19" s="40" t="s">
        <v>52</v>
      </c>
      <c r="DI19" s="40" t="s">
        <v>53</v>
      </c>
      <c r="DJ19" s="35"/>
      <c r="DK19" s="35"/>
      <c r="DL19" s="40" t="s">
        <v>31</v>
      </c>
      <c r="DM19" s="41"/>
    </row>
    <row r="20" spans="1:118" s="42" customFormat="1" ht="15.75" customHeight="1" x14ac:dyDescent="0.25">
      <c r="A20" s="35">
        <v>19</v>
      </c>
      <c r="B20" s="35">
        <v>2</v>
      </c>
      <c r="C20" s="36" t="s">
        <v>80</v>
      </c>
      <c r="D20" s="37" t="s">
        <v>373</v>
      </c>
      <c r="E20" s="35">
        <v>1036.5229999999999</v>
      </c>
      <c r="F20" s="35">
        <v>81.167000000000002</v>
      </c>
      <c r="G20" s="35">
        <v>-38.463999999999999</v>
      </c>
      <c r="H20" s="38">
        <v>356.41055999999998</v>
      </c>
      <c r="I20" s="39">
        <f t="shared" si="1"/>
        <v>317.94655999999998</v>
      </c>
      <c r="J20" s="39">
        <f t="shared" si="0"/>
        <v>7.0760000000000005</v>
      </c>
      <c r="K20" s="39">
        <f t="shared" si="2"/>
        <v>310.87055999999995</v>
      </c>
      <c r="L20" s="40" t="s">
        <v>28</v>
      </c>
      <c r="M20" s="40" t="s">
        <v>29</v>
      </c>
      <c r="N20" s="35"/>
      <c r="O20" s="35"/>
      <c r="P20" s="40" t="s">
        <v>30</v>
      </c>
      <c r="Q20" s="40" t="s">
        <v>34</v>
      </c>
      <c r="R20" s="35"/>
      <c r="S20" s="35"/>
      <c r="T20" s="40" t="s">
        <v>30</v>
      </c>
      <c r="U20" s="40" t="s">
        <v>32</v>
      </c>
      <c r="V20" s="35"/>
      <c r="W20" s="35"/>
      <c r="X20" s="35" t="s">
        <v>30</v>
      </c>
      <c r="Y20" s="35" t="s">
        <v>33</v>
      </c>
      <c r="Z20" s="35"/>
      <c r="AA20" s="35"/>
      <c r="AB20" s="40" t="s">
        <v>30</v>
      </c>
      <c r="AC20" s="40" t="s">
        <v>34</v>
      </c>
      <c r="AD20" s="35"/>
      <c r="AE20" s="35"/>
      <c r="AF20" s="40" t="s">
        <v>35</v>
      </c>
      <c r="AG20" s="40" t="s">
        <v>29</v>
      </c>
      <c r="AH20" s="35"/>
      <c r="AI20" s="35"/>
      <c r="AJ20" s="40" t="s">
        <v>36</v>
      </c>
      <c r="AK20" s="40" t="s">
        <v>37</v>
      </c>
      <c r="AL20" s="35"/>
      <c r="AM20" s="35"/>
      <c r="AN20" s="40" t="s">
        <v>38</v>
      </c>
      <c r="AO20" s="40" t="s">
        <v>39</v>
      </c>
      <c r="AP20" s="35"/>
      <c r="AQ20" s="35"/>
      <c r="AR20" s="40" t="s">
        <v>40</v>
      </c>
      <c r="AS20" s="40" t="s">
        <v>41</v>
      </c>
      <c r="AT20" s="35"/>
      <c r="AU20" s="35"/>
      <c r="AV20" s="35"/>
      <c r="AW20" s="35"/>
      <c r="AX20" s="35"/>
      <c r="AY20" s="35"/>
      <c r="AZ20" s="40" t="s">
        <v>42</v>
      </c>
      <c r="BA20" s="40" t="s">
        <v>39</v>
      </c>
      <c r="BB20" s="35"/>
      <c r="BC20" s="35"/>
      <c r="BD20" s="40" t="s">
        <v>42</v>
      </c>
      <c r="BE20" s="40" t="s">
        <v>33</v>
      </c>
      <c r="BF20" s="35"/>
      <c r="BG20" s="35"/>
      <c r="BH20" s="40" t="s">
        <v>42</v>
      </c>
      <c r="BI20" s="40" t="s">
        <v>39</v>
      </c>
      <c r="BJ20" s="35"/>
      <c r="BK20" s="41"/>
      <c r="BL20" s="40" t="s">
        <v>43</v>
      </c>
      <c r="BM20" s="40" t="s">
        <v>44</v>
      </c>
      <c r="BN20" s="35"/>
      <c r="BO20" s="35"/>
      <c r="BP20" s="40" t="s">
        <v>45</v>
      </c>
      <c r="BQ20" s="40" t="s">
        <v>44</v>
      </c>
      <c r="BR20" s="35"/>
      <c r="BS20" s="35"/>
      <c r="BT20" s="40" t="s">
        <v>46</v>
      </c>
      <c r="BU20" s="40" t="s">
        <v>47</v>
      </c>
      <c r="BV20" s="35"/>
      <c r="BW20" s="35"/>
      <c r="BX20" s="40" t="s">
        <v>46</v>
      </c>
      <c r="BY20" s="40" t="s">
        <v>41</v>
      </c>
      <c r="BZ20" s="35"/>
      <c r="CA20" s="35"/>
      <c r="CB20" s="40" t="s">
        <v>46</v>
      </c>
      <c r="CC20" s="40" t="s">
        <v>48</v>
      </c>
      <c r="CD20" s="35"/>
      <c r="CE20" s="35"/>
      <c r="CF20" s="40" t="s">
        <v>46</v>
      </c>
      <c r="CG20" s="40" t="s">
        <v>48</v>
      </c>
      <c r="CH20" s="35"/>
      <c r="CI20" s="35"/>
      <c r="CJ20" s="40" t="s">
        <v>46</v>
      </c>
      <c r="CK20" s="40" t="s">
        <v>39</v>
      </c>
      <c r="CL20" s="35"/>
      <c r="CM20" s="35"/>
      <c r="CN20" s="40" t="s">
        <v>49</v>
      </c>
      <c r="CO20" s="40" t="s">
        <v>39</v>
      </c>
      <c r="CP20" s="35"/>
      <c r="CQ20" s="35"/>
      <c r="CR20" s="40" t="s">
        <v>50</v>
      </c>
      <c r="CS20" s="40" t="s">
        <v>51</v>
      </c>
      <c r="CT20" s="35"/>
      <c r="CU20" s="35"/>
      <c r="CV20" s="40" t="s">
        <v>50</v>
      </c>
      <c r="CW20" s="40" t="s">
        <v>39</v>
      </c>
      <c r="CX20" s="35">
        <v>1</v>
      </c>
      <c r="CY20" s="35">
        <v>0.92100000000000004</v>
      </c>
      <c r="CZ20" s="40" t="s">
        <v>50</v>
      </c>
      <c r="DA20" s="40" t="s">
        <v>39</v>
      </c>
      <c r="DB20" s="35"/>
      <c r="DC20" s="35"/>
      <c r="DD20" s="40" t="s">
        <v>59</v>
      </c>
      <c r="DE20" s="40" t="s">
        <v>60</v>
      </c>
      <c r="DF20" s="35"/>
      <c r="DG20" s="35"/>
      <c r="DH20" s="40" t="s">
        <v>52</v>
      </c>
      <c r="DI20" s="40" t="s">
        <v>53</v>
      </c>
      <c r="DJ20" s="35"/>
      <c r="DK20" s="35"/>
      <c r="DL20" s="40" t="s">
        <v>31</v>
      </c>
      <c r="DM20" s="41">
        <v>6.1550000000000002</v>
      </c>
      <c r="DN20" s="42" t="s">
        <v>518</v>
      </c>
    </row>
    <row r="21" spans="1:118" s="42" customFormat="1" ht="15.75" customHeight="1" x14ac:dyDescent="0.25">
      <c r="A21" s="35">
        <v>20</v>
      </c>
      <c r="B21" s="35">
        <v>2</v>
      </c>
      <c r="C21" s="36" t="s">
        <v>81</v>
      </c>
      <c r="D21" s="37" t="s">
        <v>373</v>
      </c>
      <c r="E21" s="35">
        <v>1018.601</v>
      </c>
      <c r="F21" s="35">
        <v>43.067</v>
      </c>
      <c r="G21" s="35">
        <v>971.15499999999997</v>
      </c>
      <c r="H21" s="38">
        <v>419.12975999999998</v>
      </c>
      <c r="I21" s="39">
        <f t="shared" si="1"/>
        <v>1390.28476</v>
      </c>
      <c r="J21" s="39">
        <f t="shared" si="0"/>
        <v>2.532</v>
      </c>
      <c r="K21" s="39">
        <f t="shared" si="2"/>
        <v>1387.7527600000001</v>
      </c>
      <c r="L21" s="40" t="s">
        <v>28</v>
      </c>
      <c r="M21" s="40" t="s">
        <v>29</v>
      </c>
      <c r="N21" s="35"/>
      <c r="O21" s="35"/>
      <c r="P21" s="40" t="s">
        <v>30</v>
      </c>
      <c r="Q21" s="40" t="s">
        <v>34</v>
      </c>
      <c r="R21" s="35"/>
      <c r="S21" s="35"/>
      <c r="T21" s="40" t="s">
        <v>30</v>
      </c>
      <c r="U21" s="40" t="s">
        <v>32</v>
      </c>
      <c r="V21" s="35"/>
      <c r="W21" s="35"/>
      <c r="X21" s="35" t="s">
        <v>30</v>
      </c>
      <c r="Y21" s="35" t="s">
        <v>33</v>
      </c>
      <c r="Z21" s="35"/>
      <c r="AA21" s="35"/>
      <c r="AB21" s="40" t="s">
        <v>30</v>
      </c>
      <c r="AC21" s="40" t="s">
        <v>34</v>
      </c>
      <c r="AD21" s="35"/>
      <c r="AE21" s="35"/>
      <c r="AF21" s="40" t="s">
        <v>35</v>
      </c>
      <c r="AG21" s="40" t="s">
        <v>29</v>
      </c>
      <c r="AH21" s="35"/>
      <c r="AI21" s="35"/>
      <c r="AJ21" s="40" t="s">
        <v>36</v>
      </c>
      <c r="AK21" s="40" t="s">
        <v>37</v>
      </c>
      <c r="AL21" s="35"/>
      <c r="AM21" s="35"/>
      <c r="AN21" s="40" t="s">
        <v>38</v>
      </c>
      <c r="AO21" s="40" t="s">
        <v>39</v>
      </c>
      <c r="AP21" s="35"/>
      <c r="AQ21" s="35"/>
      <c r="AR21" s="40" t="s">
        <v>40</v>
      </c>
      <c r="AS21" s="40" t="s">
        <v>41</v>
      </c>
      <c r="AT21" s="35"/>
      <c r="AU21" s="35"/>
      <c r="AV21" s="35"/>
      <c r="AW21" s="35"/>
      <c r="AX21" s="35"/>
      <c r="AY21" s="35"/>
      <c r="AZ21" s="40" t="s">
        <v>42</v>
      </c>
      <c r="BA21" s="40" t="s">
        <v>39</v>
      </c>
      <c r="BB21" s="35"/>
      <c r="BC21" s="35"/>
      <c r="BD21" s="40" t="s">
        <v>42</v>
      </c>
      <c r="BE21" s="40" t="s">
        <v>33</v>
      </c>
      <c r="BF21" s="35"/>
      <c r="BG21" s="35"/>
      <c r="BH21" s="40" t="s">
        <v>42</v>
      </c>
      <c r="BI21" s="40" t="s">
        <v>39</v>
      </c>
      <c r="BJ21" s="35"/>
      <c r="BK21" s="41"/>
      <c r="BL21" s="40" t="s">
        <v>43</v>
      </c>
      <c r="BM21" s="40" t="s">
        <v>44</v>
      </c>
      <c r="BN21" s="35"/>
      <c r="BO21" s="35"/>
      <c r="BP21" s="40" t="s">
        <v>45</v>
      </c>
      <c r="BQ21" s="40" t="s">
        <v>44</v>
      </c>
      <c r="BR21" s="35"/>
      <c r="BS21" s="35"/>
      <c r="BT21" s="40" t="s">
        <v>46</v>
      </c>
      <c r="BU21" s="40" t="s">
        <v>47</v>
      </c>
      <c r="BV21" s="35"/>
      <c r="BW21" s="35"/>
      <c r="BX21" s="40" t="s">
        <v>46</v>
      </c>
      <c r="BY21" s="40" t="s">
        <v>41</v>
      </c>
      <c r="BZ21" s="35"/>
      <c r="CA21" s="35"/>
      <c r="CB21" s="40" t="s">
        <v>46</v>
      </c>
      <c r="CC21" s="40" t="s">
        <v>48</v>
      </c>
      <c r="CD21" s="35"/>
      <c r="CE21" s="35"/>
      <c r="CF21" s="40" t="s">
        <v>46</v>
      </c>
      <c r="CG21" s="40" t="s">
        <v>48</v>
      </c>
      <c r="CH21" s="35"/>
      <c r="CI21" s="35"/>
      <c r="CJ21" s="40" t="s">
        <v>46</v>
      </c>
      <c r="CK21" s="40" t="s">
        <v>39</v>
      </c>
      <c r="CL21" s="35"/>
      <c r="CM21" s="35"/>
      <c r="CN21" s="40" t="s">
        <v>49</v>
      </c>
      <c r="CO21" s="40" t="s">
        <v>39</v>
      </c>
      <c r="CP21" s="35">
        <v>1</v>
      </c>
      <c r="CQ21" s="35">
        <v>0.73</v>
      </c>
      <c r="CR21" s="40" t="s">
        <v>50</v>
      </c>
      <c r="CS21" s="40" t="s">
        <v>51</v>
      </c>
      <c r="CT21" s="35"/>
      <c r="CU21" s="35"/>
      <c r="CV21" s="40" t="s">
        <v>50</v>
      </c>
      <c r="CW21" s="40" t="s">
        <v>39</v>
      </c>
      <c r="CX21" s="35">
        <v>1</v>
      </c>
      <c r="CY21" s="35">
        <v>0.92100000000000004</v>
      </c>
      <c r="CZ21" s="40" t="s">
        <v>50</v>
      </c>
      <c r="DA21" s="40" t="s">
        <v>39</v>
      </c>
      <c r="DB21" s="35"/>
      <c r="DC21" s="35"/>
      <c r="DD21" s="40" t="s">
        <v>59</v>
      </c>
      <c r="DE21" s="40" t="s">
        <v>60</v>
      </c>
      <c r="DF21" s="35"/>
      <c r="DG21" s="35"/>
      <c r="DH21" s="40" t="s">
        <v>52</v>
      </c>
      <c r="DI21" s="40" t="s">
        <v>53</v>
      </c>
      <c r="DJ21" s="35"/>
      <c r="DK21" s="35"/>
      <c r="DL21" s="40" t="s">
        <v>31</v>
      </c>
      <c r="DM21" s="41">
        <v>0.88100000000000001</v>
      </c>
      <c r="DN21" s="42" t="s">
        <v>518</v>
      </c>
    </row>
    <row r="22" spans="1:118" s="42" customFormat="1" ht="15.75" customHeight="1" x14ac:dyDescent="0.25">
      <c r="A22" s="35">
        <v>21</v>
      </c>
      <c r="B22" s="35">
        <v>2</v>
      </c>
      <c r="C22" s="36" t="s">
        <v>82</v>
      </c>
      <c r="D22" s="37" t="s">
        <v>373</v>
      </c>
      <c r="E22" s="35">
        <v>1555.32</v>
      </c>
      <c r="F22" s="35">
        <v>1043.261</v>
      </c>
      <c r="G22" s="35">
        <v>472.69900000000001</v>
      </c>
      <c r="H22" s="38">
        <v>766.32276000000002</v>
      </c>
      <c r="I22" s="39">
        <f t="shared" si="1"/>
        <v>1239.0217600000001</v>
      </c>
      <c r="J22" s="39">
        <f t="shared" si="0"/>
        <v>26.606000000000002</v>
      </c>
      <c r="K22" s="39">
        <f t="shared" si="2"/>
        <v>1212.4157600000001</v>
      </c>
      <c r="L22" s="40" t="s">
        <v>28</v>
      </c>
      <c r="M22" s="40" t="s">
        <v>29</v>
      </c>
      <c r="N22" s="35"/>
      <c r="O22" s="35"/>
      <c r="P22" s="40" t="s">
        <v>30</v>
      </c>
      <c r="Q22" s="40" t="s">
        <v>34</v>
      </c>
      <c r="R22" s="35"/>
      <c r="S22" s="35"/>
      <c r="T22" s="40" t="s">
        <v>30</v>
      </c>
      <c r="U22" s="40" t="s">
        <v>32</v>
      </c>
      <c r="V22" s="35"/>
      <c r="W22" s="35"/>
      <c r="X22" s="35" t="s">
        <v>30</v>
      </c>
      <c r="Y22" s="35" t="s">
        <v>33</v>
      </c>
      <c r="Z22" s="35"/>
      <c r="AA22" s="35"/>
      <c r="AB22" s="40" t="s">
        <v>30</v>
      </c>
      <c r="AC22" s="40" t="s">
        <v>34</v>
      </c>
      <c r="AD22" s="35"/>
      <c r="AE22" s="35"/>
      <c r="AF22" s="40" t="s">
        <v>35</v>
      </c>
      <c r="AG22" s="40" t="s">
        <v>29</v>
      </c>
      <c r="AH22" s="35"/>
      <c r="AI22" s="35"/>
      <c r="AJ22" s="40" t="s">
        <v>36</v>
      </c>
      <c r="AK22" s="40" t="s">
        <v>531</v>
      </c>
      <c r="AL22" s="35"/>
      <c r="AM22" s="35"/>
      <c r="AN22" s="40" t="s">
        <v>38</v>
      </c>
      <c r="AO22" s="40" t="s">
        <v>39</v>
      </c>
      <c r="AP22" s="35"/>
      <c r="AQ22" s="35"/>
      <c r="AR22" s="40" t="s">
        <v>40</v>
      </c>
      <c r="AS22" s="40" t="s">
        <v>41</v>
      </c>
      <c r="AT22" s="35"/>
      <c r="AU22" s="35"/>
      <c r="AV22" s="35"/>
      <c r="AW22" s="35"/>
      <c r="AX22" s="35"/>
      <c r="AY22" s="35"/>
      <c r="AZ22" s="40" t="s">
        <v>42</v>
      </c>
      <c r="BA22" s="40" t="s">
        <v>39</v>
      </c>
      <c r="BB22" s="35">
        <v>2</v>
      </c>
      <c r="BC22" s="35">
        <v>15.835000000000001</v>
      </c>
      <c r="BD22" s="40" t="s">
        <v>42</v>
      </c>
      <c r="BE22" s="40" t="s">
        <v>33</v>
      </c>
      <c r="BF22" s="35"/>
      <c r="BG22" s="35"/>
      <c r="BH22" s="40" t="s">
        <v>42</v>
      </c>
      <c r="BI22" s="40" t="s">
        <v>39</v>
      </c>
      <c r="BJ22" s="35"/>
      <c r="BK22" s="41"/>
      <c r="BL22" s="40" t="s">
        <v>43</v>
      </c>
      <c r="BM22" s="40" t="s">
        <v>44</v>
      </c>
      <c r="BN22" s="35"/>
      <c r="BO22" s="35"/>
      <c r="BP22" s="40" t="s">
        <v>45</v>
      </c>
      <c r="BQ22" s="40" t="s">
        <v>44</v>
      </c>
      <c r="BR22" s="35"/>
      <c r="BS22" s="35"/>
      <c r="BT22" s="40" t="s">
        <v>46</v>
      </c>
      <c r="BU22" s="40" t="s">
        <v>47</v>
      </c>
      <c r="BV22" s="35"/>
      <c r="BW22" s="35"/>
      <c r="BX22" s="40" t="s">
        <v>46</v>
      </c>
      <c r="BY22" s="40" t="s">
        <v>41</v>
      </c>
      <c r="BZ22" s="35"/>
      <c r="CA22" s="35"/>
      <c r="CB22" s="40" t="s">
        <v>46</v>
      </c>
      <c r="CC22" s="40" t="s">
        <v>48</v>
      </c>
      <c r="CD22" s="35"/>
      <c r="CE22" s="35"/>
      <c r="CF22" s="40" t="s">
        <v>46</v>
      </c>
      <c r="CG22" s="40" t="s">
        <v>48</v>
      </c>
      <c r="CH22" s="35">
        <v>7.0000000000000001E-3</v>
      </c>
      <c r="CI22" s="35">
        <v>10.771000000000001</v>
      </c>
      <c r="CJ22" s="40" t="s">
        <v>46</v>
      </c>
      <c r="CK22" s="40" t="s">
        <v>39</v>
      </c>
      <c r="CL22" s="35"/>
      <c r="CM22" s="35"/>
      <c r="CN22" s="40" t="s">
        <v>49</v>
      </c>
      <c r="CO22" s="40" t="s">
        <v>39</v>
      </c>
      <c r="CP22" s="35"/>
      <c r="CQ22" s="35"/>
      <c r="CR22" s="40" t="s">
        <v>50</v>
      </c>
      <c r="CS22" s="40" t="s">
        <v>51</v>
      </c>
      <c r="CT22" s="35"/>
      <c r="CU22" s="35"/>
      <c r="CV22" s="40" t="s">
        <v>50</v>
      </c>
      <c r="CW22" s="40" t="s">
        <v>39</v>
      </c>
      <c r="CX22" s="35"/>
      <c r="CY22" s="35"/>
      <c r="CZ22" s="40" t="s">
        <v>50</v>
      </c>
      <c r="DA22" s="40" t="s">
        <v>39</v>
      </c>
      <c r="DB22" s="35"/>
      <c r="DC22" s="35"/>
      <c r="DD22" s="40" t="s">
        <v>59</v>
      </c>
      <c r="DE22" s="40" t="s">
        <v>60</v>
      </c>
      <c r="DF22" s="35"/>
      <c r="DG22" s="35"/>
      <c r="DH22" s="40" t="s">
        <v>52</v>
      </c>
      <c r="DI22" s="40" t="s">
        <v>53</v>
      </c>
      <c r="DJ22" s="35"/>
      <c r="DK22" s="35"/>
      <c r="DL22" s="40" t="s">
        <v>31</v>
      </c>
      <c r="DM22" s="41"/>
    </row>
    <row r="23" spans="1:118" s="12" customFormat="1" ht="15.75" customHeight="1" x14ac:dyDescent="0.25">
      <c r="A23" s="6">
        <v>22</v>
      </c>
      <c r="B23" s="6">
        <v>2</v>
      </c>
      <c r="C23" s="9" t="s">
        <v>83</v>
      </c>
      <c r="D23" s="8" t="s">
        <v>373</v>
      </c>
      <c r="E23" s="6">
        <v>437.82100000000003</v>
      </c>
      <c r="F23" s="6">
        <v>9.0960000000000001</v>
      </c>
      <c r="G23" s="6">
        <v>427.07799999999997</v>
      </c>
      <c r="H23" s="10">
        <v>143.78616</v>
      </c>
      <c r="I23" s="3">
        <f t="shared" si="1"/>
        <v>570.86415999999997</v>
      </c>
      <c r="J23" s="3">
        <f t="shared" si="0"/>
        <v>0</v>
      </c>
      <c r="K23" s="3">
        <f t="shared" si="2"/>
        <v>570.86415999999997</v>
      </c>
      <c r="L23" s="1" t="s">
        <v>28</v>
      </c>
      <c r="M23" s="1" t="s">
        <v>29</v>
      </c>
      <c r="N23" s="6"/>
      <c r="O23" s="6"/>
      <c r="P23" s="1" t="s">
        <v>30</v>
      </c>
      <c r="Q23" s="1" t="s">
        <v>34</v>
      </c>
      <c r="R23" s="6"/>
      <c r="S23" s="6"/>
      <c r="T23" s="1" t="s">
        <v>30</v>
      </c>
      <c r="U23" s="1" t="s">
        <v>32</v>
      </c>
      <c r="V23" s="6"/>
      <c r="W23" s="6"/>
      <c r="X23" s="6" t="s">
        <v>30</v>
      </c>
      <c r="Y23" s="6" t="s">
        <v>33</v>
      </c>
      <c r="Z23" s="6"/>
      <c r="AA23" s="6"/>
      <c r="AB23" s="1" t="s">
        <v>30</v>
      </c>
      <c r="AC23" s="1" t="s">
        <v>34</v>
      </c>
      <c r="AD23" s="6"/>
      <c r="AE23" s="6"/>
      <c r="AF23" s="1" t="s">
        <v>35</v>
      </c>
      <c r="AG23" s="1" t="s">
        <v>29</v>
      </c>
      <c r="AH23" s="6"/>
      <c r="AI23" s="6"/>
      <c r="AJ23" s="1" t="s">
        <v>36</v>
      </c>
      <c r="AK23" s="1" t="s">
        <v>37</v>
      </c>
      <c r="AL23" s="6"/>
      <c r="AM23" s="6"/>
      <c r="AN23" s="1" t="s">
        <v>38</v>
      </c>
      <c r="AO23" s="1" t="s">
        <v>39</v>
      </c>
      <c r="AP23" s="6"/>
      <c r="AQ23" s="6"/>
      <c r="AR23" s="1" t="s">
        <v>40</v>
      </c>
      <c r="AS23" s="1" t="s">
        <v>41</v>
      </c>
      <c r="AT23" s="6"/>
      <c r="AU23" s="6"/>
      <c r="AV23" s="6"/>
      <c r="AW23" s="6"/>
      <c r="AX23" s="6"/>
      <c r="AY23" s="6"/>
      <c r="AZ23" s="1" t="s">
        <v>42</v>
      </c>
      <c r="BA23" s="1" t="s">
        <v>39</v>
      </c>
      <c r="BB23" s="6"/>
      <c r="BC23" s="6"/>
      <c r="BD23" s="1" t="s">
        <v>42</v>
      </c>
      <c r="BE23" s="1" t="s">
        <v>33</v>
      </c>
      <c r="BF23" s="6"/>
      <c r="BG23" s="6"/>
      <c r="BH23" s="1" t="s">
        <v>42</v>
      </c>
      <c r="BI23" s="1" t="s">
        <v>39</v>
      </c>
      <c r="BJ23" s="6"/>
      <c r="BK23" s="11"/>
      <c r="BL23" s="1" t="s">
        <v>43</v>
      </c>
      <c r="BM23" s="1" t="s">
        <v>44</v>
      </c>
      <c r="BN23" s="6"/>
      <c r="BO23" s="6"/>
      <c r="BP23" s="1" t="s">
        <v>45</v>
      </c>
      <c r="BQ23" s="1" t="s">
        <v>44</v>
      </c>
      <c r="BR23" s="6"/>
      <c r="BS23" s="6"/>
      <c r="BT23" s="1" t="s">
        <v>46</v>
      </c>
      <c r="BU23" s="1" t="s">
        <v>47</v>
      </c>
      <c r="BV23" s="6"/>
      <c r="BW23" s="6"/>
      <c r="BX23" s="1" t="s">
        <v>46</v>
      </c>
      <c r="BY23" s="1" t="s">
        <v>41</v>
      </c>
      <c r="BZ23" s="6"/>
      <c r="CA23" s="6"/>
      <c r="CB23" s="1" t="s">
        <v>46</v>
      </c>
      <c r="CC23" s="1" t="s">
        <v>48</v>
      </c>
      <c r="CD23" s="6"/>
      <c r="CE23" s="6"/>
      <c r="CF23" s="1" t="s">
        <v>46</v>
      </c>
      <c r="CG23" s="1" t="s">
        <v>48</v>
      </c>
      <c r="CH23" s="6"/>
      <c r="CI23" s="6"/>
      <c r="CJ23" s="1" t="s">
        <v>46</v>
      </c>
      <c r="CK23" s="1" t="s">
        <v>39</v>
      </c>
      <c r="CL23" s="6"/>
      <c r="CM23" s="6"/>
      <c r="CN23" s="1" t="s">
        <v>49</v>
      </c>
      <c r="CO23" s="1" t="s">
        <v>39</v>
      </c>
      <c r="CP23" s="6"/>
      <c r="CQ23" s="6"/>
      <c r="CR23" s="1" t="s">
        <v>50</v>
      </c>
      <c r="CS23" s="1" t="s">
        <v>51</v>
      </c>
      <c r="CT23" s="6"/>
      <c r="CU23" s="6"/>
      <c r="CV23" s="1" t="s">
        <v>50</v>
      </c>
      <c r="CW23" s="1" t="s">
        <v>39</v>
      </c>
      <c r="CX23" s="6"/>
      <c r="CY23" s="6"/>
      <c r="CZ23" s="1" t="s">
        <v>50</v>
      </c>
      <c r="DA23" s="1" t="s">
        <v>39</v>
      </c>
      <c r="DB23" s="6"/>
      <c r="DC23" s="6"/>
      <c r="DD23" s="1" t="s">
        <v>59</v>
      </c>
      <c r="DE23" s="1" t="s">
        <v>60</v>
      </c>
      <c r="DF23" s="6"/>
      <c r="DG23" s="6"/>
      <c r="DH23" s="1" t="s">
        <v>52</v>
      </c>
      <c r="DI23" s="1" t="s">
        <v>53</v>
      </c>
      <c r="DJ23" s="6"/>
      <c r="DK23" s="6"/>
      <c r="DL23" s="1" t="s">
        <v>31</v>
      </c>
      <c r="DM23" s="11"/>
    </row>
    <row r="24" spans="1:118" s="42" customFormat="1" ht="15.75" customHeight="1" x14ac:dyDescent="0.25">
      <c r="A24" s="35">
        <v>23</v>
      </c>
      <c r="B24" s="35">
        <v>2</v>
      </c>
      <c r="C24" s="36" t="s">
        <v>84</v>
      </c>
      <c r="D24" s="37" t="s">
        <v>373</v>
      </c>
      <c r="E24" s="35">
        <v>788.36400000000003</v>
      </c>
      <c r="F24" s="35">
        <v>447.25200000000001</v>
      </c>
      <c r="G24" s="35">
        <v>337.089</v>
      </c>
      <c r="H24" s="38">
        <v>297.62495999999999</v>
      </c>
      <c r="I24" s="39">
        <f t="shared" si="1"/>
        <v>634.71396000000004</v>
      </c>
      <c r="J24" s="39">
        <f t="shared" si="0"/>
        <v>1.0900000000000001</v>
      </c>
      <c r="K24" s="39">
        <f t="shared" si="2"/>
        <v>633.62396000000001</v>
      </c>
      <c r="L24" s="40" t="s">
        <v>28</v>
      </c>
      <c r="M24" s="40" t="s">
        <v>29</v>
      </c>
      <c r="N24" s="35"/>
      <c r="O24" s="35"/>
      <c r="P24" s="40" t="s">
        <v>30</v>
      </c>
      <c r="Q24" s="40" t="s">
        <v>34</v>
      </c>
      <c r="R24" s="35"/>
      <c r="S24" s="35"/>
      <c r="T24" s="40" t="s">
        <v>30</v>
      </c>
      <c r="U24" s="40" t="s">
        <v>32</v>
      </c>
      <c r="V24" s="35"/>
      <c r="W24" s="35"/>
      <c r="X24" s="35" t="s">
        <v>30</v>
      </c>
      <c r="Y24" s="35" t="s">
        <v>33</v>
      </c>
      <c r="Z24" s="35"/>
      <c r="AA24" s="35"/>
      <c r="AB24" s="40" t="s">
        <v>30</v>
      </c>
      <c r="AC24" s="40" t="s">
        <v>34</v>
      </c>
      <c r="AD24" s="35"/>
      <c r="AE24" s="35"/>
      <c r="AF24" s="40" t="s">
        <v>35</v>
      </c>
      <c r="AG24" s="40" t="s">
        <v>29</v>
      </c>
      <c r="AH24" s="35"/>
      <c r="AI24" s="35"/>
      <c r="AJ24" s="40" t="s">
        <v>36</v>
      </c>
      <c r="AK24" s="40" t="s">
        <v>37</v>
      </c>
      <c r="AL24" s="35"/>
      <c r="AM24" s="35"/>
      <c r="AN24" s="40" t="s">
        <v>38</v>
      </c>
      <c r="AO24" s="40" t="s">
        <v>39</v>
      </c>
      <c r="AP24" s="35"/>
      <c r="AQ24" s="35"/>
      <c r="AR24" s="40" t="s">
        <v>40</v>
      </c>
      <c r="AS24" s="40" t="s">
        <v>41</v>
      </c>
      <c r="AT24" s="35"/>
      <c r="AU24" s="35"/>
      <c r="AV24" s="35"/>
      <c r="AW24" s="35"/>
      <c r="AX24" s="35"/>
      <c r="AY24" s="35"/>
      <c r="AZ24" s="40" t="s">
        <v>42</v>
      </c>
      <c r="BA24" s="40" t="s">
        <v>39</v>
      </c>
      <c r="BB24" s="35"/>
      <c r="BC24" s="35"/>
      <c r="BD24" s="40" t="s">
        <v>42</v>
      </c>
      <c r="BE24" s="40" t="s">
        <v>33</v>
      </c>
      <c r="BF24" s="35"/>
      <c r="BG24" s="35"/>
      <c r="BH24" s="40" t="s">
        <v>42</v>
      </c>
      <c r="BI24" s="40" t="s">
        <v>39</v>
      </c>
      <c r="BJ24" s="35"/>
      <c r="BK24" s="41"/>
      <c r="BL24" s="40" t="s">
        <v>43</v>
      </c>
      <c r="BM24" s="40" t="s">
        <v>44</v>
      </c>
      <c r="BN24" s="35"/>
      <c r="BO24" s="35"/>
      <c r="BP24" s="40" t="s">
        <v>45</v>
      </c>
      <c r="BQ24" s="40" t="s">
        <v>44</v>
      </c>
      <c r="BR24" s="35"/>
      <c r="BS24" s="35"/>
      <c r="BT24" s="40" t="s">
        <v>46</v>
      </c>
      <c r="BU24" s="40" t="s">
        <v>47</v>
      </c>
      <c r="BV24" s="35"/>
      <c r="BW24" s="35"/>
      <c r="BX24" s="40" t="s">
        <v>46</v>
      </c>
      <c r="BY24" s="40" t="s">
        <v>41</v>
      </c>
      <c r="BZ24" s="35"/>
      <c r="CA24" s="35"/>
      <c r="CB24" s="40" t="s">
        <v>46</v>
      </c>
      <c r="CC24" s="40" t="s">
        <v>48</v>
      </c>
      <c r="CD24" s="35"/>
      <c r="CE24" s="35"/>
      <c r="CF24" s="40" t="s">
        <v>46</v>
      </c>
      <c r="CG24" s="40" t="s">
        <v>48</v>
      </c>
      <c r="CH24" s="35"/>
      <c r="CI24" s="35"/>
      <c r="CJ24" s="40" t="s">
        <v>46</v>
      </c>
      <c r="CK24" s="40" t="s">
        <v>39</v>
      </c>
      <c r="CL24" s="35"/>
      <c r="CM24" s="35"/>
      <c r="CN24" s="40" t="s">
        <v>49</v>
      </c>
      <c r="CO24" s="40" t="s">
        <v>39</v>
      </c>
      <c r="CP24" s="35"/>
      <c r="CQ24" s="35"/>
      <c r="CR24" s="40" t="s">
        <v>50</v>
      </c>
      <c r="CS24" s="40" t="s">
        <v>51</v>
      </c>
      <c r="CT24" s="35"/>
      <c r="CU24" s="35"/>
      <c r="CV24" s="40" t="s">
        <v>50</v>
      </c>
      <c r="CW24" s="40" t="s">
        <v>39</v>
      </c>
      <c r="CX24" s="35">
        <v>2</v>
      </c>
      <c r="CY24" s="35">
        <v>1.0900000000000001</v>
      </c>
      <c r="CZ24" s="40" t="s">
        <v>50</v>
      </c>
      <c r="DA24" s="40" t="s">
        <v>39</v>
      </c>
      <c r="DB24" s="35"/>
      <c r="DC24" s="35"/>
      <c r="DD24" s="40" t="s">
        <v>59</v>
      </c>
      <c r="DE24" s="40" t="s">
        <v>60</v>
      </c>
      <c r="DF24" s="35"/>
      <c r="DG24" s="35"/>
      <c r="DH24" s="40" t="s">
        <v>52</v>
      </c>
      <c r="DI24" s="40" t="s">
        <v>53</v>
      </c>
      <c r="DJ24" s="35"/>
      <c r="DK24" s="35"/>
      <c r="DL24" s="40" t="s">
        <v>31</v>
      </c>
      <c r="DM24" s="41"/>
    </row>
    <row r="25" spans="1:118" s="42" customFormat="1" ht="15.75" customHeight="1" x14ac:dyDescent="0.25">
      <c r="A25" s="35">
        <v>24</v>
      </c>
      <c r="B25" s="35">
        <v>2</v>
      </c>
      <c r="C25" s="36" t="s">
        <v>85</v>
      </c>
      <c r="D25" s="37" t="s">
        <v>373</v>
      </c>
      <c r="E25" s="35">
        <v>1156.7950000000001</v>
      </c>
      <c r="F25" s="35">
        <v>46.441000000000003</v>
      </c>
      <c r="G25" s="35">
        <v>1092.924</v>
      </c>
      <c r="H25" s="38">
        <v>541.12116000000003</v>
      </c>
      <c r="I25" s="39">
        <f t="shared" si="1"/>
        <v>1634.0451600000001</v>
      </c>
      <c r="J25" s="39">
        <f t="shared" si="0"/>
        <v>4.9029999999999996</v>
      </c>
      <c r="K25" s="39">
        <f t="shared" si="2"/>
        <v>1629.1421600000001</v>
      </c>
      <c r="L25" s="40" t="s">
        <v>28</v>
      </c>
      <c r="M25" s="40" t="s">
        <v>29</v>
      </c>
      <c r="N25" s="35"/>
      <c r="O25" s="35"/>
      <c r="P25" s="40" t="s">
        <v>30</v>
      </c>
      <c r="Q25" s="40" t="s">
        <v>34</v>
      </c>
      <c r="R25" s="35"/>
      <c r="S25" s="35"/>
      <c r="T25" s="40" t="s">
        <v>30</v>
      </c>
      <c r="U25" s="40" t="s">
        <v>32</v>
      </c>
      <c r="V25" s="35"/>
      <c r="W25" s="35"/>
      <c r="X25" s="35" t="s">
        <v>30</v>
      </c>
      <c r="Y25" s="35" t="s">
        <v>33</v>
      </c>
      <c r="Z25" s="35"/>
      <c r="AA25" s="35"/>
      <c r="AB25" s="40" t="s">
        <v>30</v>
      </c>
      <c r="AC25" s="40" t="s">
        <v>34</v>
      </c>
      <c r="AD25" s="35"/>
      <c r="AE25" s="35"/>
      <c r="AF25" s="40" t="s">
        <v>35</v>
      </c>
      <c r="AG25" s="40" t="s">
        <v>29</v>
      </c>
      <c r="AH25" s="35"/>
      <c r="AI25" s="35"/>
      <c r="AJ25" s="40" t="s">
        <v>36</v>
      </c>
      <c r="AK25" s="40" t="s">
        <v>37</v>
      </c>
      <c r="AL25" s="35"/>
      <c r="AM25" s="35"/>
      <c r="AN25" s="40" t="s">
        <v>38</v>
      </c>
      <c r="AO25" s="40" t="s">
        <v>39</v>
      </c>
      <c r="AP25" s="35"/>
      <c r="AQ25" s="35"/>
      <c r="AR25" s="40" t="s">
        <v>40</v>
      </c>
      <c r="AS25" s="40" t="s">
        <v>41</v>
      </c>
      <c r="AT25" s="35"/>
      <c r="AU25" s="35"/>
      <c r="AV25" s="35"/>
      <c r="AW25" s="35"/>
      <c r="AX25" s="35"/>
      <c r="AY25" s="35"/>
      <c r="AZ25" s="40" t="s">
        <v>42</v>
      </c>
      <c r="BA25" s="40" t="s">
        <v>39</v>
      </c>
      <c r="BB25" s="35"/>
      <c r="BC25" s="35"/>
      <c r="BD25" s="40" t="s">
        <v>42</v>
      </c>
      <c r="BE25" s="40" t="s">
        <v>33</v>
      </c>
      <c r="BF25" s="35"/>
      <c r="BG25" s="35"/>
      <c r="BH25" s="40" t="s">
        <v>42</v>
      </c>
      <c r="BI25" s="40" t="s">
        <v>39</v>
      </c>
      <c r="BJ25" s="35"/>
      <c r="BK25" s="41"/>
      <c r="BL25" s="40" t="s">
        <v>43</v>
      </c>
      <c r="BM25" s="40" t="s">
        <v>44</v>
      </c>
      <c r="BN25" s="35"/>
      <c r="BO25" s="35"/>
      <c r="BP25" s="40" t="s">
        <v>45</v>
      </c>
      <c r="BQ25" s="40" t="s">
        <v>44</v>
      </c>
      <c r="BR25" s="35"/>
      <c r="BS25" s="35"/>
      <c r="BT25" s="40" t="s">
        <v>46</v>
      </c>
      <c r="BU25" s="40" t="s">
        <v>47</v>
      </c>
      <c r="BV25" s="35"/>
      <c r="BW25" s="35"/>
      <c r="BX25" s="40" t="s">
        <v>46</v>
      </c>
      <c r="BY25" s="40" t="s">
        <v>41</v>
      </c>
      <c r="BZ25" s="35"/>
      <c r="CA25" s="35"/>
      <c r="CB25" s="40" t="s">
        <v>46</v>
      </c>
      <c r="CC25" s="40" t="s">
        <v>48</v>
      </c>
      <c r="CD25" s="35"/>
      <c r="CE25" s="35"/>
      <c r="CF25" s="40" t="s">
        <v>46</v>
      </c>
      <c r="CG25" s="40" t="s">
        <v>48</v>
      </c>
      <c r="CH25" s="35"/>
      <c r="CI25" s="35"/>
      <c r="CJ25" s="40" t="s">
        <v>46</v>
      </c>
      <c r="CK25" s="40" t="s">
        <v>39</v>
      </c>
      <c r="CL25" s="35"/>
      <c r="CM25" s="35"/>
      <c r="CN25" s="40" t="s">
        <v>49</v>
      </c>
      <c r="CO25" s="40" t="s">
        <v>39</v>
      </c>
      <c r="CP25" s="35"/>
      <c r="CQ25" s="35"/>
      <c r="CR25" s="40" t="s">
        <v>50</v>
      </c>
      <c r="CS25" s="40" t="s">
        <v>51</v>
      </c>
      <c r="CT25" s="35"/>
      <c r="CU25" s="35"/>
      <c r="CV25" s="40" t="s">
        <v>50</v>
      </c>
      <c r="CW25" s="40" t="s">
        <v>39</v>
      </c>
      <c r="CX25" s="35">
        <v>13</v>
      </c>
      <c r="CY25" s="35">
        <v>4.9029999999999996</v>
      </c>
      <c r="CZ25" s="40" t="s">
        <v>50</v>
      </c>
      <c r="DA25" s="40" t="s">
        <v>39</v>
      </c>
      <c r="DB25" s="35"/>
      <c r="DC25" s="35"/>
      <c r="DD25" s="40" t="s">
        <v>59</v>
      </c>
      <c r="DE25" s="40" t="s">
        <v>60</v>
      </c>
      <c r="DF25" s="35"/>
      <c r="DG25" s="35"/>
      <c r="DH25" s="40" t="s">
        <v>52</v>
      </c>
      <c r="DI25" s="40" t="s">
        <v>53</v>
      </c>
      <c r="DJ25" s="35"/>
      <c r="DK25" s="35"/>
      <c r="DL25" s="40" t="s">
        <v>31</v>
      </c>
      <c r="DM25" s="41"/>
    </row>
    <row r="26" spans="1:118" s="12" customFormat="1" ht="15.75" customHeight="1" x14ac:dyDescent="0.25">
      <c r="A26" s="6">
        <v>25</v>
      </c>
      <c r="B26" s="6">
        <v>1</v>
      </c>
      <c r="C26" s="9" t="s">
        <v>86</v>
      </c>
      <c r="D26" s="8" t="s">
        <v>373</v>
      </c>
      <c r="E26" s="6">
        <v>676.89800000000002</v>
      </c>
      <c r="F26" s="6">
        <v>35.350999999999999</v>
      </c>
      <c r="G26" s="6">
        <v>451.51299999999998</v>
      </c>
      <c r="H26" s="10">
        <v>307.14156000000003</v>
      </c>
      <c r="I26" s="3">
        <f t="shared" si="1"/>
        <v>758.65455999999995</v>
      </c>
      <c r="J26" s="3">
        <f t="shared" si="0"/>
        <v>0</v>
      </c>
      <c r="K26" s="3">
        <f t="shared" si="2"/>
        <v>758.65455999999995</v>
      </c>
      <c r="L26" s="1" t="s">
        <v>28</v>
      </c>
      <c r="M26" s="1" t="s">
        <v>29</v>
      </c>
      <c r="N26" s="6"/>
      <c r="O26" s="6"/>
      <c r="P26" s="1" t="s">
        <v>30</v>
      </c>
      <c r="Q26" s="1" t="s">
        <v>34</v>
      </c>
      <c r="R26" s="6"/>
      <c r="S26" s="6"/>
      <c r="T26" s="1" t="s">
        <v>30</v>
      </c>
      <c r="U26" s="1" t="s">
        <v>32</v>
      </c>
      <c r="V26" s="6"/>
      <c r="W26" s="6"/>
      <c r="X26" s="6" t="s">
        <v>30</v>
      </c>
      <c r="Y26" s="6" t="s">
        <v>33</v>
      </c>
      <c r="Z26" s="6"/>
      <c r="AA26" s="6"/>
      <c r="AB26" s="1" t="s">
        <v>30</v>
      </c>
      <c r="AC26" s="1" t="s">
        <v>34</v>
      </c>
      <c r="AD26" s="6"/>
      <c r="AE26" s="6"/>
      <c r="AF26" s="1" t="s">
        <v>35</v>
      </c>
      <c r="AG26" s="1" t="s">
        <v>29</v>
      </c>
      <c r="AH26" s="6"/>
      <c r="AI26" s="6"/>
      <c r="AJ26" s="1" t="s">
        <v>36</v>
      </c>
      <c r="AK26" s="1" t="s">
        <v>37</v>
      </c>
      <c r="AL26" s="6"/>
      <c r="AM26" s="6"/>
      <c r="AN26" s="1" t="s">
        <v>38</v>
      </c>
      <c r="AO26" s="1" t="s">
        <v>39</v>
      </c>
      <c r="AP26" s="6"/>
      <c r="AQ26" s="6"/>
      <c r="AR26" s="1" t="s">
        <v>40</v>
      </c>
      <c r="AS26" s="1" t="s">
        <v>41</v>
      </c>
      <c r="AT26" s="6"/>
      <c r="AU26" s="6"/>
      <c r="AV26" s="6"/>
      <c r="AW26" s="6"/>
      <c r="AX26" s="6"/>
      <c r="AY26" s="6"/>
      <c r="AZ26" s="1" t="s">
        <v>42</v>
      </c>
      <c r="BA26" s="1" t="s">
        <v>39</v>
      </c>
      <c r="BB26" s="6"/>
      <c r="BC26" s="6"/>
      <c r="BD26" s="1" t="s">
        <v>42</v>
      </c>
      <c r="BE26" s="1" t="s">
        <v>33</v>
      </c>
      <c r="BF26" s="6"/>
      <c r="BG26" s="6"/>
      <c r="BH26" s="1" t="s">
        <v>42</v>
      </c>
      <c r="BI26" s="1" t="s">
        <v>39</v>
      </c>
      <c r="BJ26" s="6"/>
      <c r="BK26" s="11"/>
      <c r="BL26" s="1" t="s">
        <v>43</v>
      </c>
      <c r="BM26" s="1" t="s">
        <v>44</v>
      </c>
      <c r="BN26" s="6"/>
      <c r="BO26" s="6"/>
      <c r="BP26" s="1" t="s">
        <v>45</v>
      </c>
      <c r="BQ26" s="1" t="s">
        <v>44</v>
      </c>
      <c r="BR26" s="6"/>
      <c r="BS26" s="6"/>
      <c r="BT26" s="1" t="s">
        <v>46</v>
      </c>
      <c r="BU26" s="1" t="s">
        <v>47</v>
      </c>
      <c r="BV26" s="6"/>
      <c r="BW26" s="6"/>
      <c r="BX26" s="1" t="s">
        <v>46</v>
      </c>
      <c r="BY26" s="1" t="s">
        <v>41</v>
      </c>
      <c r="BZ26" s="6"/>
      <c r="CA26" s="6"/>
      <c r="CB26" s="1" t="s">
        <v>46</v>
      </c>
      <c r="CC26" s="1" t="s">
        <v>48</v>
      </c>
      <c r="CD26" s="6"/>
      <c r="CE26" s="6"/>
      <c r="CF26" s="1" t="s">
        <v>46</v>
      </c>
      <c r="CG26" s="1" t="s">
        <v>48</v>
      </c>
      <c r="CH26" s="6"/>
      <c r="CI26" s="6"/>
      <c r="CJ26" s="1" t="s">
        <v>46</v>
      </c>
      <c r="CK26" s="1" t="s">
        <v>39</v>
      </c>
      <c r="CL26" s="6"/>
      <c r="CM26" s="6"/>
      <c r="CN26" s="1" t="s">
        <v>49</v>
      </c>
      <c r="CO26" s="1" t="s">
        <v>39</v>
      </c>
      <c r="CP26" s="6"/>
      <c r="CQ26" s="6"/>
      <c r="CR26" s="1" t="s">
        <v>50</v>
      </c>
      <c r="CS26" s="1" t="s">
        <v>51</v>
      </c>
      <c r="CT26" s="6"/>
      <c r="CU26" s="6"/>
      <c r="CV26" s="1" t="s">
        <v>50</v>
      </c>
      <c r="CW26" s="1" t="s">
        <v>39</v>
      </c>
      <c r="CX26" s="6"/>
      <c r="CY26" s="6"/>
      <c r="CZ26" s="1" t="s">
        <v>50</v>
      </c>
      <c r="DA26" s="1" t="s">
        <v>39</v>
      </c>
      <c r="DB26" s="6"/>
      <c r="DC26" s="6"/>
      <c r="DD26" s="1" t="s">
        <v>59</v>
      </c>
      <c r="DE26" s="1" t="s">
        <v>60</v>
      </c>
      <c r="DF26" s="6"/>
      <c r="DG26" s="6"/>
      <c r="DH26" s="1" t="s">
        <v>52</v>
      </c>
      <c r="DI26" s="1" t="s">
        <v>53</v>
      </c>
      <c r="DJ26" s="6"/>
      <c r="DK26" s="6"/>
      <c r="DL26" s="1" t="s">
        <v>31</v>
      </c>
      <c r="DM26" s="11"/>
    </row>
    <row r="27" spans="1:118" s="42" customFormat="1" ht="15.75" customHeight="1" x14ac:dyDescent="0.25">
      <c r="A27" s="35">
        <v>26</v>
      </c>
      <c r="B27" s="35">
        <v>2</v>
      </c>
      <c r="C27" s="36" t="s">
        <v>87</v>
      </c>
      <c r="D27" s="37" t="s">
        <v>373</v>
      </c>
      <c r="E27" s="35">
        <v>1298</v>
      </c>
      <c r="F27" s="35">
        <v>143.60300000000001</v>
      </c>
      <c r="G27" s="35">
        <v>1141.356</v>
      </c>
      <c r="H27" s="38">
        <v>444.69168000000002</v>
      </c>
      <c r="I27" s="39">
        <f t="shared" si="1"/>
        <v>1586.0476800000001</v>
      </c>
      <c r="J27" s="39">
        <f t="shared" si="0"/>
        <v>4.0339999999999998</v>
      </c>
      <c r="K27" s="39">
        <f t="shared" si="2"/>
        <v>1582.01368</v>
      </c>
      <c r="L27" s="40" t="s">
        <v>28</v>
      </c>
      <c r="M27" s="40" t="s">
        <v>29</v>
      </c>
      <c r="N27" s="35"/>
      <c r="O27" s="35"/>
      <c r="P27" s="40" t="s">
        <v>30</v>
      </c>
      <c r="Q27" s="40" t="s">
        <v>34</v>
      </c>
      <c r="R27" s="35"/>
      <c r="S27" s="35"/>
      <c r="T27" s="40" t="s">
        <v>30</v>
      </c>
      <c r="U27" s="40" t="s">
        <v>32</v>
      </c>
      <c r="V27" s="35"/>
      <c r="W27" s="35"/>
      <c r="X27" s="35" t="s">
        <v>30</v>
      </c>
      <c r="Y27" s="35" t="s">
        <v>33</v>
      </c>
      <c r="Z27" s="35"/>
      <c r="AA27" s="35"/>
      <c r="AB27" s="40" t="s">
        <v>30</v>
      </c>
      <c r="AC27" s="40" t="s">
        <v>34</v>
      </c>
      <c r="AD27" s="35"/>
      <c r="AE27" s="35"/>
      <c r="AF27" s="40" t="s">
        <v>35</v>
      </c>
      <c r="AG27" s="40" t="s">
        <v>29</v>
      </c>
      <c r="AH27" s="35"/>
      <c r="AI27" s="35"/>
      <c r="AJ27" s="40" t="s">
        <v>36</v>
      </c>
      <c r="AK27" s="40" t="s">
        <v>37</v>
      </c>
      <c r="AL27" s="35"/>
      <c r="AM27" s="35"/>
      <c r="AN27" s="40" t="s">
        <v>38</v>
      </c>
      <c r="AO27" s="40" t="s">
        <v>39</v>
      </c>
      <c r="AP27" s="35"/>
      <c r="AQ27" s="35"/>
      <c r="AR27" s="40" t="s">
        <v>40</v>
      </c>
      <c r="AS27" s="40" t="s">
        <v>41</v>
      </c>
      <c r="AT27" s="35"/>
      <c r="AU27" s="35"/>
      <c r="AV27" s="35"/>
      <c r="AW27" s="35"/>
      <c r="AX27" s="35"/>
      <c r="AY27" s="35"/>
      <c r="AZ27" s="40" t="s">
        <v>42</v>
      </c>
      <c r="BA27" s="40" t="s">
        <v>39</v>
      </c>
      <c r="BB27" s="35"/>
      <c r="BC27" s="35"/>
      <c r="BD27" s="40" t="s">
        <v>42</v>
      </c>
      <c r="BE27" s="40" t="s">
        <v>33</v>
      </c>
      <c r="BF27" s="35"/>
      <c r="BG27" s="35"/>
      <c r="BH27" s="40" t="s">
        <v>42</v>
      </c>
      <c r="BI27" s="40" t="s">
        <v>39</v>
      </c>
      <c r="BJ27" s="35"/>
      <c r="BK27" s="41"/>
      <c r="BL27" s="40" t="s">
        <v>43</v>
      </c>
      <c r="BM27" s="40" t="s">
        <v>44</v>
      </c>
      <c r="BN27" s="35"/>
      <c r="BO27" s="35"/>
      <c r="BP27" s="40" t="s">
        <v>45</v>
      </c>
      <c r="BQ27" s="40" t="s">
        <v>44</v>
      </c>
      <c r="BR27" s="35"/>
      <c r="BS27" s="35"/>
      <c r="BT27" s="40" t="s">
        <v>46</v>
      </c>
      <c r="BU27" s="40" t="s">
        <v>47</v>
      </c>
      <c r="BV27" s="35"/>
      <c r="BW27" s="35"/>
      <c r="BX27" s="40" t="s">
        <v>46</v>
      </c>
      <c r="BY27" s="40" t="s">
        <v>41</v>
      </c>
      <c r="BZ27" s="35"/>
      <c r="CA27" s="35"/>
      <c r="CB27" s="40" t="s">
        <v>46</v>
      </c>
      <c r="CC27" s="40" t="s">
        <v>48</v>
      </c>
      <c r="CD27" s="35"/>
      <c r="CE27" s="35"/>
      <c r="CF27" s="40" t="s">
        <v>46</v>
      </c>
      <c r="CG27" s="40" t="s">
        <v>48</v>
      </c>
      <c r="CH27" s="35"/>
      <c r="CI27" s="35"/>
      <c r="CJ27" s="40" t="s">
        <v>46</v>
      </c>
      <c r="CK27" s="40" t="s">
        <v>39</v>
      </c>
      <c r="CL27" s="35"/>
      <c r="CM27" s="35"/>
      <c r="CN27" s="40" t="s">
        <v>49</v>
      </c>
      <c r="CO27" s="40" t="s">
        <v>39</v>
      </c>
      <c r="CP27" s="35">
        <v>3</v>
      </c>
      <c r="CQ27" s="35">
        <v>2.1909999999999998</v>
      </c>
      <c r="CR27" s="40" t="s">
        <v>50</v>
      </c>
      <c r="CS27" s="40" t="s">
        <v>51</v>
      </c>
      <c r="CT27" s="35"/>
      <c r="CU27" s="35"/>
      <c r="CV27" s="40" t="s">
        <v>50</v>
      </c>
      <c r="CW27" s="40" t="s">
        <v>39</v>
      </c>
      <c r="CX27" s="35">
        <v>2</v>
      </c>
      <c r="CY27" s="35">
        <v>1.843</v>
      </c>
      <c r="CZ27" s="40" t="s">
        <v>50</v>
      </c>
      <c r="DA27" s="40" t="s">
        <v>39</v>
      </c>
      <c r="DB27" s="35"/>
      <c r="DC27" s="35"/>
      <c r="DD27" s="40" t="s">
        <v>59</v>
      </c>
      <c r="DE27" s="40" t="s">
        <v>60</v>
      </c>
      <c r="DF27" s="35"/>
      <c r="DG27" s="35"/>
      <c r="DH27" s="40" t="s">
        <v>52</v>
      </c>
      <c r="DI27" s="40" t="s">
        <v>53</v>
      </c>
      <c r="DJ27" s="35"/>
      <c r="DK27" s="35"/>
      <c r="DL27" s="40" t="s">
        <v>31</v>
      </c>
      <c r="DM27" s="41"/>
    </row>
    <row r="28" spans="1:118" s="12" customFormat="1" ht="15.75" customHeight="1" x14ac:dyDescent="0.25">
      <c r="A28" s="6">
        <v>27</v>
      </c>
      <c r="B28" s="6">
        <v>2</v>
      </c>
      <c r="C28" s="9" t="s">
        <v>385</v>
      </c>
      <c r="D28" s="8" t="s">
        <v>373</v>
      </c>
      <c r="E28" s="6">
        <v>22.349</v>
      </c>
      <c r="F28" s="6">
        <v>57.756999999999998</v>
      </c>
      <c r="G28" s="6">
        <v>-39.597999999999999</v>
      </c>
      <c r="H28" s="10">
        <v>158.23115999999999</v>
      </c>
      <c r="I28" s="3">
        <f t="shared" si="1"/>
        <v>118.63315999999999</v>
      </c>
      <c r="J28" s="3">
        <f t="shared" si="0"/>
        <v>0</v>
      </c>
      <c r="K28" s="3">
        <f t="shared" si="2"/>
        <v>118.63315999999999</v>
      </c>
      <c r="L28" s="1" t="s">
        <v>28</v>
      </c>
      <c r="M28" s="1" t="s">
        <v>29</v>
      </c>
      <c r="N28" s="6"/>
      <c r="O28" s="6"/>
      <c r="P28" s="1" t="s">
        <v>30</v>
      </c>
      <c r="Q28" s="1" t="s">
        <v>34</v>
      </c>
      <c r="R28" s="6"/>
      <c r="S28" s="6"/>
      <c r="T28" s="1" t="s">
        <v>30</v>
      </c>
      <c r="U28" s="1" t="s">
        <v>32</v>
      </c>
      <c r="V28" s="6"/>
      <c r="W28" s="6"/>
      <c r="X28" s="6" t="s">
        <v>30</v>
      </c>
      <c r="Y28" s="6" t="s">
        <v>33</v>
      </c>
      <c r="Z28" s="6"/>
      <c r="AA28" s="6"/>
      <c r="AB28" s="1" t="s">
        <v>30</v>
      </c>
      <c r="AC28" s="1" t="s">
        <v>34</v>
      </c>
      <c r="AD28" s="6"/>
      <c r="AE28" s="6"/>
      <c r="AF28" s="1" t="s">
        <v>35</v>
      </c>
      <c r="AG28" s="1" t="s">
        <v>29</v>
      </c>
      <c r="AH28" s="6"/>
      <c r="AI28" s="6"/>
      <c r="AJ28" s="1" t="s">
        <v>36</v>
      </c>
      <c r="AK28" s="1" t="s">
        <v>37</v>
      </c>
      <c r="AL28" s="6"/>
      <c r="AM28" s="6"/>
      <c r="AN28" s="1" t="s">
        <v>38</v>
      </c>
      <c r="AO28" s="1" t="s">
        <v>39</v>
      </c>
      <c r="AP28" s="6"/>
      <c r="AQ28" s="6"/>
      <c r="AR28" s="1" t="s">
        <v>40</v>
      </c>
      <c r="AS28" s="1" t="s">
        <v>41</v>
      </c>
      <c r="AT28" s="6"/>
      <c r="AU28" s="6"/>
      <c r="AV28" s="6"/>
      <c r="AW28" s="6"/>
      <c r="AX28" s="6"/>
      <c r="AY28" s="6"/>
      <c r="AZ28" s="1" t="s">
        <v>42</v>
      </c>
      <c r="BA28" s="1" t="s">
        <v>39</v>
      </c>
      <c r="BB28" s="6"/>
      <c r="BC28" s="6"/>
      <c r="BD28" s="1" t="s">
        <v>42</v>
      </c>
      <c r="BE28" s="1" t="s">
        <v>33</v>
      </c>
      <c r="BF28" s="6"/>
      <c r="BG28" s="6"/>
      <c r="BH28" s="1" t="s">
        <v>42</v>
      </c>
      <c r="BI28" s="1" t="s">
        <v>39</v>
      </c>
      <c r="BJ28" s="6"/>
      <c r="BK28" s="11"/>
      <c r="BL28" s="1" t="s">
        <v>43</v>
      </c>
      <c r="BM28" s="1" t="s">
        <v>44</v>
      </c>
      <c r="BN28" s="6"/>
      <c r="BO28" s="6"/>
      <c r="BP28" s="1" t="s">
        <v>45</v>
      </c>
      <c r="BQ28" s="1" t="s">
        <v>44</v>
      </c>
      <c r="BR28" s="6"/>
      <c r="BS28" s="6"/>
      <c r="BT28" s="1" t="s">
        <v>46</v>
      </c>
      <c r="BU28" s="1" t="s">
        <v>47</v>
      </c>
      <c r="BV28" s="6"/>
      <c r="BW28" s="6"/>
      <c r="BX28" s="1" t="s">
        <v>46</v>
      </c>
      <c r="BY28" s="1" t="s">
        <v>41</v>
      </c>
      <c r="BZ28" s="6"/>
      <c r="CA28" s="6"/>
      <c r="CB28" s="1" t="s">
        <v>46</v>
      </c>
      <c r="CC28" s="1" t="s">
        <v>48</v>
      </c>
      <c r="CD28" s="6"/>
      <c r="CE28" s="6"/>
      <c r="CF28" s="1" t="s">
        <v>46</v>
      </c>
      <c r="CG28" s="1" t="s">
        <v>48</v>
      </c>
      <c r="CH28" s="6"/>
      <c r="CI28" s="6"/>
      <c r="CJ28" s="1" t="s">
        <v>46</v>
      </c>
      <c r="CK28" s="1" t="s">
        <v>39</v>
      </c>
      <c r="CL28" s="6"/>
      <c r="CM28" s="6"/>
      <c r="CN28" s="1" t="s">
        <v>49</v>
      </c>
      <c r="CO28" s="1" t="s">
        <v>39</v>
      </c>
      <c r="CP28" s="6"/>
      <c r="CQ28" s="6"/>
      <c r="CR28" s="1" t="s">
        <v>50</v>
      </c>
      <c r="CS28" s="1" t="s">
        <v>51</v>
      </c>
      <c r="CT28" s="6"/>
      <c r="CU28" s="6"/>
      <c r="CV28" s="1" t="s">
        <v>50</v>
      </c>
      <c r="CW28" s="1" t="s">
        <v>39</v>
      </c>
      <c r="CX28" s="6"/>
      <c r="CY28" s="6"/>
      <c r="CZ28" s="1" t="s">
        <v>50</v>
      </c>
      <c r="DA28" s="1" t="s">
        <v>39</v>
      </c>
      <c r="DB28" s="6"/>
      <c r="DC28" s="6"/>
      <c r="DD28" s="1" t="s">
        <v>59</v>
      </c>
      <c r="DE28" s="1" t="s">
        <v>60</v>
      </c>
      <c r="DF28" s="6"/>
      <c r="DG28" s="6"/>
      <c r="DH28" s="1" t="s">
        <v>52</v>
      </c>
      <c r="DI28" s="1" t="s">
        <v>53</v>
      </c>
      <c r="DJ28" s="6"/>
      <c r="DK28" s="6"/>
      <c r="DL28" s="1" t="s">
        <v>31</v>
      </c>
      <c r="DM28" s="11"/>
    </row>
    <row r="29" spans="1:118" s="12" customFormat="1" ht="15.75" customHeight="1" x14ac:dyDescent="0.25">
      <c r="A29" s="6">
        <v>28</v>
      </c>
      <c r="B29" s="6">
        <v>2</v>
      </c>
      <c r="C29" s="9" t="s">
        <v>386</v>
      </c>
      <c r="D29" s="8" t="s">
        <v>373</v>
      </c>
      <c r="E29" s="6">
        <v>19.443999999999999</v>
      </c>
      <c r="F29" s="6">
        <v>16.047999999999998</v>
      </c>
      <c r="G29" s="6">
        <v>3.3959999999999999</v>
      </c>
      <c r="H29" s="10">
        <v>121.20408</v>
      </c>
      <c r="I29" s="3">
        <f t="shared" si="1"/>
        <v>124.60008000000001</v>
      </c>
      <c r="J29" s="3">
        <f t="shared" si="0"/>
        <v>0</v>
      </c>
      <c r="K29" s="3">
        <f t="shared" si="2"/>
        <v>124.60008000000001</v>
      </c>
      <c r="L29" s="1" t="s">
        <v>28</v>
      </c>
      <c r="M29" s="1" t="s">
        <v>29</v>
      </c>
      <c r="N29" s="6"/>
      <c r="O29" s="6"/>
      <c r="P29" s="1" t="s">
        <v>30</v>
      </c>
      <c r="Q29" s="1" t="s">
        <v>34</v>
      </c>
      <c r="R29" s="6"/>
      <c r="S29" s="6"/>
      <c r="T29" s="1" t="s">
        <v>30</v>
      </c>
      <c r="U29" s="1" t="s">
        <v>32</v>
      </c>
      <c r="V29" s="6"/>
      <c r="W29" s="6"/>
      <c r="X29" s="6" t="s">
        <v>30</v>
      </c>
      <c r="Y29" s="6" t="s">
        <v>33</v>
      </c>
      <c r="Z29" s="6"/>
      <c r="AA29" s="6"/>
      <c r="AB29" s="1" t="s">
        <v>30</v>
      </c>
      <c r="AC29" s="1" t="s">
        <v>34</v>
      </c>
      <c r="AD29" s="6"/>
      <c r="AE29" s="6"/>
      <c r="AF29" s="1" t="s">
        <v>35</v>
      </c>
      <c r="AG29" s="1" t="s">
        <v>29</v>
      </c>
      <c r="AH29" s="6"/>
      <c r="AI29" s="6"/>
      <c r="AJ29" s="1" t="s">
        <v>36</v>
      </c>
      <c r="AK29" s="1" t="s">
        <v>37</v>
      </c>
      <c r="AL29" s="6"/>
      <c r="AM29" s="6"/>
      <c r="AN29" s="1" t="s">
        <v>38</v>
      </c>
      <c r="AO29" s="1" t="s">
        <v>39</v>
      </c>
      <c r="AP29" s="6"/>
      <c r="AQ29" s="6"/>
      <c r="AR29" s="1" t="s">
        <v>40</v>
      </c>
      <c r="AS29" s="1" t="s">
        <v>41</v>
      </c>
      <c r="AT29" s="6"/>
      <c r="AU29" s="6"/>
      <c r="AV29" s="6"/>
      <c r="AW29" s="6"/>
      <c r="AX29" s="6"/>
      <c r="AY29" s="6"/>
      <c r="AZ29" s="1" t="s">
        <v>42</v>
      </c>
      <c r="BA29" s="1" t="s">
        <v>39</v>
      </c>
      <c r="BB29" s="6"/>
      <c r="BC29" s="6"/>
      <c r="BD29" s="1" t="s">
        <v>42</v>
      </c>
      <c r="BE29" s="1" t="s">
        <v>33</v>
      </c>
      <c r="BF29" s="6"/>
      <c r="BG29" s="6"/>
      <c r="BH29" s="1" t="s">
        <v>42</v>
      </c>
      <c r="BI29" s="1" t="s">
        <v>39</v>
      </c>
      <c r="BJ29" s="6"/>
      <c r="BK29" s="11"/>
      <c r="BL29" s="1" t="s">
        <v>43</v>
      </c>
      <c r="BM29" s="1" t="s">
        <v>44</v>
      </c>
      <c r="BN29" s="6"/>
      <c r="BO29" s="6"/>
      <c r="BP29" s="1" t="s">
        <v>45</v>
      </c>
      <c r="BQ29" s="1" t="s">
        <v>44</v>
      </c>
      <c r="BR29" s="6"/>
      <c r="BS29" s="6"/>
      <c r="BT29" s="1" t="s">
        <v>46</v>
      </c>
      <c r="BU29" s="1" t="s">
        <v>47</v>
      </c>
      <c r="BV29" s="6"/>
      <c r="BW29" s="6"/>
      <c r="BX29" s="1" t="s">
        <v>46</v>
      </c>
      <c r="BY29" s="1" t="s">
        <v>41</v>
      </c>
      <c r="BZ29" s="6"/>
      <c r="CA29" s="6"/>
      <c r="CB29" s="1" t="s">
        <v>46</v>
      </c>
      <c r="CC29" s="1" t="s">
        <v>48</v>
      </c>
      <c r="CD29" s="6"/>
      <c r="CE29" s="6"/>
      <c r="CF29" s="1" t="s">
        <v>46</v>
      </c>
      <c r="CG29" s="1" t="s">
        <v>48</v>
      </c>
      <c r="CH29" s="6"/>
      <c r="CI29" s="6"/>
      <c r="CJ29" s="1" t="s">
        <v>46</v>
      </c>
      <c r="CK29" s="1" t="s">
        <v>39</v>
      </c>
      <c r="CL29" s="6"/>
      <c r="CM29" s="6"/>
      <c r="CN29" s="1" t="s">
        <v>49</v>
      </c>
      <c r="CO29" s="1" t="s">
        <v>39</v>
      </c>
      <c r="CP29" s="6"/>
      <c r="CQ29" s="6"/>
      <c r="CR29" s="1" t="s">
        <v>50</v>
      </c>
      <c r="CS29" s="1" t="s">
        <v>51</v>
      </c>
      <c r="CT29" s="6"/>
      <c r="CU29" s="6"/>
      <c r="CV29" s="1" t="s">
        <v>50</v>
      </c>
      <c r="CW29" s="1" t="s">
        <v>39</v>
      </c>
      <c r="CX29" s="6"/>
      <c r="CY29" s="6"/>
      <c r="CZ29" s="1" t="s">
        <v>50</v>
      </c>
      <c r="DA29" s="1" t="s">
        <v>39</v>
      </c>
      <c r="DB29" s="6"/>
      <c r="DC29" s="6"/>
      <c r="DD29" s="1" t="s">
        <v>59</v>
      </c>
      <c r="DE29" s="1" t="s">
        <v>60</v>
      </c>
      <c r="DF29" s="6"/>
      <c r="DG29" s="6"/>
      <c r="DH29" s="1" t="s">
        <v>52</v>
      </c>
      <c r="DI29" s="1" t="s">
        <v>53</v>
      </c>
      <c r="DJ29" s="6"/>
      <c r="DK29" s="6"/>
      <c r="DL29" s="1" t="s">
        <v>31</v>
      </c>
      <c r="DM29" s="11"/>
    </row>
    <row r="30" spans="1:118" s="12" customFormat="1" ht="15.75" customHeight="1" x14ac:dyDescent="0.25">
      <c r="A30" s="6">
        <v>29</v>
      </c>
      <c r="B30" s="6">
        <v>2</v>
      </c>
      <c r="C30" s="9" t="s">
        <v>88</v>
      </c>
      <c r="D30" s="8" t="s">
        <v>373</v>
      </c>
      <c r="E30" s="6">
        <v>384.702</v>
      </c>
      <c r="F30" s="6">
        <v>1089.6489999999999</v>
      </c>
      <c r="G30" s="6">
        <v>-926.74199999999996</v>
      </c>
      <c r="H30" s="10">
        <v>185.23308</v>
      </c>
      <c r="I30" s="3">
        <f t="shared" si="1"/>
        <v>-741.50891999999999</v>
      </c>
      <c r="J30" s="3">
        <f t="shared" si="0"/>
        <v>0</v>
      </c>
      <c r="K30" s="3">
        <f t="shared" si="2"/>
        <v>-741.50891999999999</v>
      </c>
      <c r="L30" s="1" t="s">
        <v>28</v>
      </c>
      <c r="M30" s="1" t="s">
        <v>29</v>
      </c>
      <c r="N30" s="6"/>
      <c r="O30" s="6"/>
      <c r="P30" s="1" t="s">
        <v>30</v>
      </c>
      <c r="Q30" s="1" t="s">
        <v>34</v>
      </c>
      <c r="R30" s="6"/>
      <c r="S30" s="6"/>
      <c r="T30" s="1" t="s">
        <v>30</v>
      </c>
      <c r="U30" s="1" t="s">
        <v>32</v>
      </c>
      <c r="V30" s="6"/>
      <c r="W30" s="6"/>
      <c r="X30" s="6" t="s">
        <v>30</v>
      </c>
      <c r="Y30" s="6" t="s">
        <v>33</v>
      </c>
      <c r="Z30" s="6"/>
      <c r="AA30" s="6"/>
      <c r="AB30" s="1" t="s">
        <v>30</v>
      </c>
      <c r="AC30" s="1" t="s">
        <v>34</v>
      </c>
      <c r="AD30" s="6"/>
      <c r="AE30" s="6"/>
      <c r="AF30" s="1" t="s">
        <v>35</v>
      </c>
      <c r="AG30" s="1" t="s">
        <v>29</v>
      </c>
      <c r="AH30" s="6"/>
      <c r="AI30" s="6"/>
      <c r="AJ30" s="1" t="s">
        <v>36</v>
      </c>
      <c r="AK30" s="1" t="s">
        <v>37</v>
      </c>
      <c r="AL30" s="6"/>
      <c r="AM30" s="6"/>
      <c r="AN30" s="1" t="s">
        <v>38</v>
      </c>
      <c r="AO30" s="1" t="s">
        <v>39</v>
      </c>
      <c r="AP30" s="6"/>
      <c r="AQ30" s="6"/>
      <c r="AR30" s="1" t="s">
        <v>40</v>
      </c>
      <c r="AS30" s="1" t="s">
        <v>41</v>
      </c>
      <c r="AT30" s="6"/>
      <c r="AU30" s="6"/>
      <c r="AV30" s="6"/>
      <c r="AW30" s="6"/>
      <c r="AX30" s="6"/>
      <c r="AY30" s="6"/>
      <c r="AZ30" s="1" t="s">
        <v>42</v>
      </c>
      <c r="BA30" s="1" t="s">
        <v>39</v>
      </c>
      <c r="BB30" s="6"/>
      <c r="BC30" s="6"/>
      <c r="BD30" s="1" t="s">
        <v>42</v>
      </c>
      <c r="BE30" s="1" t="s">
        <v>33</v>
      </c>
      <c r="BF30" s="6"/>
      <c r="BG30" s="6"/>
      <c r="BH30" s="1" t="s">
        <v>42</v>
      </c>
      <c r="BI30" s="1" t="s">
        <v>39</v>
      </c>
      <c r="BJ30" s="6"/>
      <c r="BK30" s="11"/>
      <c r="BL30" s="1" t="s">
        <v>43</v>
      </c>
      <c r="BM30" s="1" t="s">
        <v>44</v>
      </c>
      <c r="BN30" s="6"/>
      <c r="BO30" s="6"/>
      <c r="BP30" s="1" t="s">
        <v>45</v>
      </c>
      <c r="BQ30" s="1" t="s">
        <v>44</v>
      </c>
      <c r="BR30" s="6"/>
      <c r="BS30" s="6"/>
      <c r="BT30" s="1" t="s">
        <v>46</v>
      </c>
      <c r="BU30" s="1" t="s">
        <v>47</v>
      </c>
      <c r="BV30" s="6"/>
      <c r="BW30" s="6"/>
      <c r="BX30" s="1" t="s">
        <v>46</v>
      </c>
      <c r="BY30" s="1" t="s">
        <v>41</v>
      </c>
      <c r="BZ30" s="6"/>
      <c r="CA30" s="6"/>
      <c r="CB30" s="1" t="s">
        <v>46</v>
      </c>
      <c r="CC30" s="1" t="s">
        <v>48</v>
      </c>
      <c r="CD30" s="6"/>
      <c r="CE30" s="6"/>
      <c r="CF30" s="1" t="s">
        <v>46</v>
      </c>
      <c r="CG30" s="1" t="s">
        <v>48</v>
      </c>
      <c r="CH30" s="6"/>
      <c r="CI30" s="6"/>
      <c r="CJ30" s="1" t="s">
        <v>46</v>
      </c>
      <c r="CK30" s="1" t="s">
        <v>39</v>
      </c>
      <c r="CL30" s="6"/>
      <c r="CM30" s="6"/>
      <c r="CN30" s="1" t="s">
        <v>49</v>
      </c>
      <c r="CO30" s="1" t="s">
        <v>39</v>
      </c>
      <c r="CP30" s="6"/>
      <c r="CQ30" s="6"/>
      <c r="CR30" s="1" t="s">
        <v>50</v>
      </c>
      <c r="CS30" s="1" t="s">
        <v>51</v>
      </c>
      <c r="CT30" s="6"/>
      <c r="CU30" s="6"/>
      <c r="CV30" s="1" t="s">
        <v>50</v>
      </c>
      <c r="CW30" s="1" t="s">
        <v>39</v>
      </c>
      <c r="CX30" s="6"/>
      <c r="CY30" s="6"/>
      <c r="CZ30" s="1" t="s">
        <v>50</v>
      </c>
      <c r="DA30" s="1" t="s">
        <v>39</v>
      </c>
      <c r="DB30" s="6"/>
      <c r="DC30" s="6"/>
      <c r="DD30" s="1" t="s">
        <v>59</v>
      </c>
      <c r="DE30" s="1" t="s">
        <v>60</v>
      </c>
      <c r="DF30" s="6"/>
      <c r="DG30" s="6"/>
      <c r="DH30" s="1" t="s">
        <v>52</v>
      </c>
      <c r="DI30" s="1" t="s">
        <v>53</v>
      </c>
      <c r="DJ30" s="6"/>
      <c r="DK30" s="6"/>
      <c r="DL30" s="1" t="s">
        <v>31</v>
      </c>
      <c r="DM30" s="11"/>
    </row>
    <row r="31" spans="1:118" s="12" customFormat="1" ht="15.75" customHeight="1" x14ac:dyDescent="0.25">
      <c r="A31" s="6">
        <v>30</v>
      </c>
      <c r="B31" s="6">
        <v>2</v>
      </c>
      <c r="C31" s="9" t="s">
        <v>89</v>
      </c>
      <c r="D31" s="8" t="s">
        <v>373</v>
      </c>
      <c r="E31" s="6">
        <v>214.983</v>
      </c>
      <c r="F31" s="6">
        <v>17.420000000000002</v>
      </c>
      <c r="G31" s="6">
        <v>180.40799999999999</v>
      </c>
      <c r="H31" s="10">
        <v>74.981279999999998</v>
      </c>
      <c r="I31" s="3">
        <f t="shared" si="1"/>
        <v>255.38927999999999</v>
      </c>
      <c r="J31" s="3">
        <f t="shared" si="0"/>
        <v>0</v>
      </c>
      <c r="K31" s="3">
        <f t="shared" si="2"/>
        <v>255.38927999999999</v>
      </c>
      <c r="L31" s="1" t="s">
        <v>28</v>
      </c>
      <c r="M31" s="1" t="s">
        <v>29</v>
      </c>
      <c r="N31" s="6"/>
      <c r="O31" s="6"/>
      <c r="P31" s="1" t="s">
        <v>30</v>
      </c>
      <c r="Q31" s="1" t="s">
        <v>34</v>
      </c>
      <c r="R31" s="6"/>
      <c r="S31" s="6"/>
      <c r="T31" s="1" t="s">
        <v>30</v>
      </c>
      <c r="U31" s="1" t="s">
        <v>32</v>
      </c>
      <c r="V31" s="6"/>
      <c r="W31" s="6"/>
      <c r="X31" s="6" t="s">
        <v>30</v>
      </c>
      <c r="Y31" s="6" t="s">
        <v>33</v>
      </c>
      <c r="Z31" s="6"/>
      <c r="AA31" s="6"/>
      <c r="AB31" s="1" t="s">
        <v>30</v>
      </c>
      <c r="AC31" s="1" t="s">
        <v>34</v>
      </c>
      <c r="AD31" s="6"/>
      <c r="AE31" s="6"/>
      <c r="AF31" s="1" t="s">
        <v>35</v>
      </c>
      <c r="AG31" s="1" t="s">
        <v>29</v>
      </c>
      <c r="AH31" s="6"/>
      <c r="AI31" s="6"/>
      <c r="AJ31" s="1" t="s">
        <v>36</v>
      </c>
      <c r="AK31" s="1" t="s">
        <v>37</v>
      </c>
      <c r="AL31" s="6"/>
      <c r="AM31" s="6"/>
      <c r="AN31" s="1" t="s">
        <v>38</v>
      </c>
      <c r="AO31" s="1" t="s">
        <v>39</v>
      </c>
      <c r="AP31" s="6"/>
      <c r="AQ31" s="6"/>
      <c r="AR31" s="1" t="s">
        <v>40</v>
      </c>
      <c r="AS31" s="1" t="s">
        <v>41</v>
      </c>
      <c r="AT31" s="6"/>
      <c r="AU31" s="6"/>
      <c r="AV31" s="6"/>
      <c r="AW31" s="6"/>
      <c r="AX31" s="6"/>
      <c r="AY31" s="6"/>
      <c r="AZ31" s="1" t="s">
        <v>42</v>
      </c>
      <c r="BA31" s="1" t="s">
        <v>39</v>
      </c>
      <c r="BB31" s="6"/>
      <c r="BC31" s="6"/>
      <c r="BD31" s="1" t="s">
        <v>42</v>
      </c>
      <c r="BE31" s="1" t="s">
        <v>33</v>
      </c>
      <c r="BF31" s="6"/>
      <c r="BG31" s="6"/>
      <c r="BH31" s="1" t="s">
        <v>42</v>
      </c>
      <c r="BI31" s="1" t="s">
        <v>39</v>
      </c>
      <c r="BJ31" s="6"/>
      <c r="BK31" s="11"/>
      <c r="BL31" s="1" t="s">
        <v>43</v>
      </c>
      <c r="BM31" s="1" t="s">
        <v>44</v>
      </c>
      <c r="BN31" s="6"/>
      <c r="BO31" s="6"/>
      <c r="BP31" s="1" t="s">
        <v>45</v>
      </c>
      <c r="BQ31" s="1" t="s">
        <v>44</v>
      </c>
      <c r="BR31" s="6"/>
      <c r="BS31" s="6"/>
      <c r="BT31" s="1" t="s">
        <v>46</v>
      </c>
      <c r="BU31" s="1" t="s">
        <v>47</v>
      </c>
      <c r="BV31" s="6"/>
      <c r="BW31" s="6"/>
      <c r="BX31" s="1" t="s">
        <v>46</v>
      </c>
      <c r="BY31" s="1" t="s">
        <v>41</v>
      </c>
      <c r="BZ31" s="6"/>
      <c r="CA31" s="6"/>
      <c r="CB31" s="1" t="s">
        <v>46</v>
      </c>
      <c r="CC31" s="1" t="s">
        <v>48</v>
      </c>
      <c r="CD31" s="6"/>
      <c r="CE31" s="6"/>
      <c r="CF31" s="1" t="s">
        <v>46</v>
      </c>
      <c r="CG31" s="1" t="s">
        <v>48</v>
      </c>
      <c r="CH31" s="6"/>
      <c r="CI31" s="6"/>
      <c r="CJ31" s="1" t="s">
        <v>46</v>
      </c>
      <c r="CK31" s="1" t="s">
        <v>39</v>
      </c>
      <c r="CL31" s="6"/>
      <c r="CM31" s="6"/>
      <c r="CN31" s="1" t="s">
        <v>49</v>
      </c>
      <c r="CO31" s="1" t="s">
        <v>39</v>
      </c>
      <c r="CP31" s="6"/>
      <c r="CQ31" s="6"/>
      <c r="CR31" s="1" t="s">
        <v>50</v>
      </c>
      <c r="CS31" s="1" t="s">
        <v>51</v>
      </c>
      <c r="CT31" s="6"/>
      <c r="CU31" s="6"/>
      <c r="CV31" s="1" t="s">
        <v>50</v>
      </c>
      <c r="CW31" s="1" t="s">
        <v>39</v>
      </c>
      <c r="CX31" s="6"/>
      <c r="CY31" s="6"/>
      <c r="CZ31" s="1" t="s">
        <v>50</v>
      </c>
      <c r="DA31" s="1" t="s">
        <v>39</v>
      </c>
      <c r="DB31" s="6"/>
      <c r="DC31" s="6"/>
      <c r="DD31" s="1" t="s">
        <v>59</v>
      </c>
      <c r="DE31" s="1" t="s">
        <v>60</v>
      </c>
      <c r="DF31" s="6"/>
      <c r="DG31" s="6"/>
      <c r="DH31" s="1" t="s">
        <v>52</v>
      </c>
      <c r="DI31" s="1" t="s">
        <v>53</v>
      </c>
      <c r="DJ31" s="6"/>
      <c r="DK31" s="6"/>
      <c r="DL31" s="1" t="s">
        <v>31</v>
      </c>
      <c r="DM31" s="11"/>
    </row>
    <row r="32" spans="1:118" s="12" customFormat="1" ht="15.75" customHeight="1" x14ac:dyDescent="0.25">
      <c r="A32" s="6">
        <v>31</v>
      </c>
      <c r="B32" s="6">
        <v>1</v>
      </c>
      <c r="C32" s="9" t="s">
        <v>90</v>
      </c>
      <c r="D32" s="8" t="s">
        <v>373</v>
      </c>
      <c r="E32" s="6">
        <v>-435.49099999999999</v>
      </c>
      <c r="F32" s="6">
        <v>46.819000000000003</v>
      </c>
      <c r="G32" s="6">
        <v>-489.11799999999999</v>
      </c>
      <c r="H32" s="10">
        <v>90.928560000000004</v>
      </c>
      <c r="I32" s="3">
        <f t="shared" si="1"/>
        <v>-398.18943999999999</v>
      </c>
      <c r="J32" s="3">
        <f t="shared" si="0"/>
        <v>0</v>
      </c>
      <c r="K32" s="3">
        <f t="shared" si="2"/>
        <v>-398.18943999999999</v>
      </c>
      <c r="L32" s="1" t="s">
        <v>28</v>
      </c>
      <c r="M32" s="1" t="s">
        <v>29</v>
      </c>
      <c r="N32" s="6"/>
      <c r="O32" s="6"/>
      <c r="P32" s="1" t="s">
        <v>30</v>
      </c>
      <c r="Q32" s="1" t="s">
        <v>34</v>
      </c>
      <c r="R32" s="6"/>
      <c r="S32" s="6"/>
      <c r="T32" s="1" t="s">
        <v>30</v>
      </c>
      <c r="U32" s="1" t="s">
        <v>32</v>
      </c>
      <c r="V32" s="6"/>
      <c r="W32" s="6"/>
      <c r="X32" s="6" t="s">
        <v>30</v>
      </c>
      <c r="Y32" s="6" t="s">
        <v>33</v>
      </c>
      <c r="Z32" s="6"/>
      <c r="AA32" s="6"/>
      <c r="AB32" s="1" t="s">
        <v>30</v>
      </c>
      <c r="AC32" s="1" t="s">
        <v>34</v>
      </c>
      <c r="AD32" s="6"/>
      <c r="AE32" s="6"/>
      <c r="AF32" s="1" t="s">
        <v>35</v>
      </c>
      <c r="AG32" s="1" t="s">
        <v>29</v>
      </c>
      <c r="AH32" s="6"/>
      <c r="AI32" s="6"/>
      <c r="AJ32" s="1" t="s">
        <v>36</v>
      </c>
      <c r="AK32" s="1" t="s">
        <v>37</v>
      </c>
      <c r="AL32" s="6"/>
      <c r="AM32" s="6"/>
      <c r="AN32" s="1" t="s">
        <v>38</v>
      </c>
      <c r="AO32" s="1" t="s">
        <v>39</v>
      </c>
      <c r="AP32" s="6"/>
      <c r="AQ32" s="6"/>
      <c r="AR32" s="1" t="s">
        <v>40</v>
      </c>
      <c r="AS32" s="1" t="s">
        <v>41</v>
      </c>
      <c r="AT32" s="6"/>
      <c r="AU32" s="6"/>
      <c r="AV32" s="6"/>
      <c r="AW32" s="6"/>
      <c r="AX32" s="6"/>
      <c r="AY32" s="6"/>
      <c r="AZ32" s="1" t="s">
        <v>42</v>
      </c>
      <c r="BA32" s="1" t="s">
        <v>39</v>
      </c>
      <c r="BB32" s="6"/>
      <c r="BC32" s="6"/>
      <c r="BD32" s="1" t="s">
        <v>42</v>
      </c>
      <c r="BE32" s="1" t="s">
        <v>33</v>
      </c>
      <c r="BF32" s="6"/>
      <c r="BG32" s="6"/>
      <c r="BH32" s="1" t="s">
        <v>42</v>
      </c>
      <c r="BI32" s="1" t="s">
        <v>39</v>
      </c>
      <c r="BJ32" s="6"/>
      <c r="BK32" s="11"/>
      <c r="BL32" s="1" t="s">
        <v>43</v>
      </c>
      <c r="BM32" s="1" t="s">
        <v>44</v>
      </c>
      <c r="BN32" s="6"/>
      <c r="BO32" s="6"/>
      <c r="BP32" s="1" t="s">
        <v>45</v>
      </c>
      <c r="BQ32" s="1" t="s">
        <v>44</v>
      </c>
      <c r="BR32" s="6"/>
      <c r="BS32" s="6"/>
      <c r="BT32" s="1" t="s">
        <v>46</v>
      </c>
      <c r="BU32" s="1" t="s">
        <v>47</v>
      </c>
      <c r="BV32" s="6"/>
      <c r="BW32" s="6"/>
      <c r="BX32" s="1" t="s">
        <v>46</v>
      </c>
      <c r="BY32" s="1" t="s">
        <v>41</v>
      </c>
      <c r="BZ32" s="6"/>
      <c r="CA32" s="6"/>
      <c r="CB32" s="1" t="s">
        <v>46</v>
      </c>
      <c r="CC32" s="1" t="s">
        <v>48</v>
      </c>
      <c r="CD32" s="6"/>
      <c r="CE32" s="6"/>
      <c r="CF32" s="1" t="s">
        <v>46</v>
      </c>
      <c r="CG32" s="1" t="s">
        <v>48</v>
      </c>
      <c r="CH32" s="6"/>
      <c r="CI32" s="6"/>
      <c r="CJ32" s="1" t="s">
        <v>46</v>
      </c>
      <c r="CK32" s="1" t="s">
        <v>39</v>
      </c>
      <c r="CL32" s="6"/>
      <c r="CM32" s="6"/>
      <c r="CN32" s="1" t="s">
        <v>49</v>
      </c>
      <c r="CO32" s="1" t="s">
        <v>39</v>
      </c>
      <c r="CP32" s="6"/>
      <c r="CQ32" s="6"/>
      <c r="CR32" s="1" t="s">
        <v>50</v>
      </c>
      <c r="CS32" s="1" t="s">
        <v>51</v>
      </c>
      <c r="CT32" s="6"/>
      <c r="CU32" s="6"/>
      <c r="CV32" s="1" t="s">
        <v>50</v>
      </c>
      <c r="CW32" s="1" t="s">
        <v>39</v>
      </c>
      <c r="CX32" s="6"/>
      <c r="CY32" s="6"/>
      <c r="CZ32" s="1" t="s">
        <v>50</v>
      </c>
      <c r="DA32" s="1" t="s">
        <v>39</v>
      </c>
      <c r="DB32" s="6"/>
      <c r="DC32" s="6"/>
      <c r="DD32" s="1" t="s">
        <v>59</v>
      </c>
      <c r="DE32" s="1" t="s">
        <v>60</v>
      </c>
      <c r="DF32" s="6"/>
      <c r="DG32" s="6"/>
      <c r="DH32" s="1" t="s">
        <v>52</v>
      </c>
      <c r="DI32" s="1" t="s">
        <v>53</v>
      </c>
      <c r="DJ32" s="6"/>
      <c r="DK32" s="6"/>
      <c r="DL32" s="1" t="s">
        <v>31</v>
      </c>
      <c r="DM32" s="11"/>
    </row>
    <row r="33" spans="1:118" s="12" customFormat="1" ht="15.75" customHeight="1" x14ac:dyDescent="0.25">
      <c r="A33" s="6">
        <v>32</v>
      </c>
      <c r="B33" s="6">
        <v>1</v>
      </c>
      <c r="C33" s="9" t="s">
        <v>91</v>
      </c>
      <c r="D33" s="8" t="s">
        <v>373</v>
      </c>
      <c r="E33" s="6">
        <v>197.73099999999999</v>
      </c>
      <c r="F33" s="6">
        <v>55.515999999999998</v>
      </c>
      <c r="G33" s="6">
        <v>141.297</v>
      </c>
      <c r="H33" s="10">
        <v>95.731679999999997</v>
      </c>
      <c r="I33" s="3">
        <f t="shared" si="1"/>
        <v>237.02868000000001</v>
      </c>
      <c r="J33" s="3">
        <f t="shared" si="0"/>
        <v>0</v>
      </c>
      <c r="K33" s="3">
        <f t="shared" si="2"/>
        <v>237.02868000000001</v>
      </c>
      <c r="L33" s="1" t="s">
        <v>28</v>
      </c>
      <c r="M33" s="1" t="s">
        <v>29</v>
      </c>
      <c r="N33" s="6"/>
      <c r="O33" s="6"/>
      <c r="P33" s="1" t="s">
        <v>30</v>
      </c>
      <c r="Q33" s="1" t="s">
        <v>34</v>
      </c>
      <c r="R33" s="6"/>
      <c r="S33" s="6"/>
      <c r="T33" s="1" t="s">
        <v>30</v>
      </c>
      <c r="U33" s="1" t="s">
        <v>32</v>
      </c>
      <c r="V33" s="6"/>
      <c r="W33" s="6"/>
      <c r="X33" s="6" t="s">
        <v>30</v>
      </c>
      <c r="Y33" s="6" t="s">
        <v>33</v>
      </c>
      <c r="Z33" s="6"/>
      <c r="AA33" s="6"/>
      <c r="AB33" s="1" t="s">
        <v>30</v>
      </c>
      <c r="AC33" s="1" t="s">
        <v>34</v>
      </c>
      <c r="AD33" s="6"/>
      <c r="AE33" s="6"/>
      <c r="AF33" s="1" t="s">
        <v>35</v>
      </c>
      <c r="AG33" s="1" t="s">
        <v>29</v>
      </c>
      <c r="AH33" s="6"/>
      <c r="AI33" s="6"/>
      <c r="AJ33" s="1" t="s">
        <v>36</v>
      </c>
      <c r="AK33" s="1" t="s">
        <v>37</v>
      </c>
      <c r="AL33" s="6"/>
      <c r="AM33" s="6"/>
      <c r="AN33" s="1" t="s">
        <v>38</v>
      </c>
      <c r="AO33" s="1" t="s">
        <v>39</v>
      </c>
      <c r="AP33" s="6"/>
      <c r="AQ33" s="6"/>
      <c r="AR33" s="1" t="s">
        <v>40</v>
      </c>
      <c r="AS33" s="1" t="s">
        <v>41</v>
      </c>
      <c r="AT33" s="6"/>
      <c r="AU33" s="6"/>
      <c r="AV33" s="6"/>
      <c r="AW33" s="6"/>
      <c r="AX33" s="6"/>
      <c r="AY33" s="6"/>
      <c r="AZ33" s="1" t="s">
        <v>42</v>
      </c>
      <c r="BA33" s="1" t="s">
        <v>39</v>
      </c>
      <c r="BB33" s="6"/>
      <c r="BC33" s="6"/>
      <c r="BD33" s="1" t="s">
        <v>42</v>
      </c>
      <c r="BE33" s="1" t="s">
        <v>33</v>
      </c>
      <c r="BF33" s="6"/>
      <c r="BG33" s="6"/>
      <c r="BH33" s="1" t="s">
        <v>42</v>
      </c>
      <c r="BI33" s="1" t="s">
        <v>39</v>
      </c>
      <c r="BJ33" s="6"/>
      <c r="BK33" s="11"/>
      <c r="BL33" s="1" t="s">
        <v>43</v>
      </c>
      <c r="BM33" s="1" t="s">
        <v>44</v>
      </c>
      <c r="BN33" s="6"/>
      <c r="BO33" s="6"/>
      <c r="BP33" s="1" t="s">
        <v>45</v>
      </c>
      <c r="BQ33" s="1" t="s">
        <v>44</v>
      </c>
      <c r="BR33" s="6"/>
      <c r="BS33" s="6"/>
      <c r="BT33" s="1" t="s">
        <v>46</v>
      </c>
      <c r="BU33" s="1" t="s">
        <v>47</v>
      </c>
      <c r="BV33" s="6"/>
      <c r="BW33" s="6"/>
      <c r="BX33" s="1" t="s">
        <v>46</v>
      </c>
      <c r="BY33" s="1" t="s">
        <v>41</v>
      </c>
      <c r="BZ33" s="6"/>
      <c r="CA33" s="6"/>
      <c r="CB33" s="1" t="s">
        <v>46</v>
      </c>
      <c r="CC33" s="1" t="s">
        <v>48</v>
      </c>
      <c r="CD33" s="6"/>
      <c r="CE33" s="6"/>
      <c r="CF33" s="1" t="s">
        <v>46</v>
      </c>
      <c r="CG33" s="1" t="s">
        <v>48</v>
      </c>
      <c r="CH33" s="6"/>
      <c r="CI33" s="6"/>
      <c r="CJ33" s="1" t="s">
        <v>46</v>
      </c>
      <c r="CK33" s="1" t="s">
        <v>39</v>
      </c>
      <c r="CL33" s="6"/>
      <c r="CM33" s="6"/>
      <c r="CN33" s="1" t="s">
        <v>49</v>
      </c>
      <c r="CO33" s="1" t="s">
        <v>39</v>
      </c>
      <c r="CP33" s="6"/>
      <c r="CQ33" s="6"/>
      <c r="CR33" s="1" t="s">
        <v>50</v>
      </c>
      <c r="CS33" s="1" t="s">
        <v>51</v>
      </c>
      <c r="CT33" s="6"/>
      <c r="CU33" s="6"/>
      <c r="CV33" s="1" t="s">
        <v>50</v>
      </c>
      <c r="CW33" s="1" t="s">
        <v>39</v>
      </c>
      <c r="CX33" s="6"/>
      <c r="CY33" s="6"/>
      <c r="CZ33" s="1" t="s">
        <v>50</v>
      </c>
      <c r="DA33" s="1" t="s">
        <v>39</v>
      </c>
      <c r="DB33" s="6"/>
      <c r="DC33" s="6"/>
      <c r="DD33" s="1" t="s">
        <v>59</v>
      </c>
      <c r="DE33" s="1" t="s">
        <v>60</v>
      </c>
      <c r="DF33" s="6"/>
      <c r="DG33" s="6"/>
      <c r="DH33" s="1" t="s">
        <v>52</v>
      </c>
      <c r="DI33" s="1" t="s">
        <v>53</v>
      </c>
      <c r="DJ33" s="6"/>
      <c r="DK33" s="6"/>
      <c r="DL33" s="1" t="s">
        <v>31</v>
      </c>
      <c r="DM33" s="11"/>
    </row>
    <row r="34" spans="1:118" s="12" customFormat="1" ht="15.75" customHeight="1" x14ac:dyDescent="0.25">
      <c r="A34" s="6">
        <v>33</v>
      </c>
      <c r="B34" s="6">
        <v>1</v>
      </c>
      <c r="C34" s="9" t="s">
        <v>92</v>
      </c>
      <c r="D34" s="8" t="s">
        <v>373</v>
      </c>
      <c r="E34" s="6">
        <v>-209.99199999999999</v>
      </c>
      <c r="F34" s="6">
        <v>16.553999999999998</v>
      </c>
      <c r="G34" s="6">
        <v>-249.52699999999999</v>
      </c>
      <c r="H34" s="10">
        <v>124.96344000000001</v>
      </c>
      <c r="I34" s="3">
        <f t="shared" si="1"/>
        <v>-124.56355999999998</v>
      </c>
      <c r="J34" s="3">
        <f t="shared" si="0"/>
        <v>0</v>
      </c>
      <c r="K34" s="3">
        <f t="shared" si="2"/>
        <v>-124.56355999999998</v>
      </c>
      <c r="L34" s="1" t="s">
        <v>28</v>
      </c>
      <c r="M34" s="1" t="s">
        <v>29</v>
      </c>
      <c r="N34" s="6"/>
      <c r="O34" s="6"/>
      <c r="P34" s="1" t="s">
        <v>30</v>
      </c>
      <c r="Q34" s="1" t="s">
        <v>34</v>
      </c>
      <c r="R34" s="6"/>
      <c r="S34" s="6"/>
      <c r="T34" s="1" t="s">
        <v>30</v>
      </c>
      <c r="U34" s="1" t="s">
        <v>32</v>
      </c>
      <c r="V34" s="6"/>
      <c r="W34" s="6"/>
      <c r="X34" s="6" t="s">
        <v>30</v>
      </c>
      <c r="Y34" s="6" t="s">
        <v>33</v>
      </c>
      <c r="Z34" s="6"/>
      <c r="AA34" s="6"/>
      <c r="AB34" s="1" t="s">
        <v>30</v>
      </c>
      <c r="AC34" s="1" t="s">
        <v>34</v>
      </c>
      <c r="AD34" s="6"/>
      <c r="AE34" s="6"/>
      <c r="AF34" s="1" t="s">
        <v>35</v>
      </c>
      <c r="AG34" s="1" t="s">
        <v>29</v>
      </c>
      <c r="AH34" s="6"/>
      <c r="AI34" s="6"/>
      <c r="AJ34" s="1" t="s">
        <v>36</v>
      </c>
      <c r="AK34" s="1" t="s">
        <v>37</v>
      </c>
      <c r="AL34" s="6"/>
      <c r="AM34" s="6"/>
      <c r="AN34" s="1" t="s">
        <v>38</v>
      </c>
      <c r="AO34" s="1" t="s">
        <v>39</v>
      </c>
      <c r="AP34" s="6"/>
      <c r="AQ34" s="6"/>
      <c r="AR34" s="1" t="s">
        <v>40</v>
      </c>
      <c r="AS34" s="1" t="s">
        <v>41</v>
      </c>
      <c r="AT34" s="6"/>
      <c r="AU34" s="6"/>
      <c r="AV34" s="6"/>
      <c r="AW34" s="6"/>
      <c r="AX34" s="6"/>
      <c r="AY34" s="6"/>
      <c r="AZ34" s="1" t="s">
        <v>42</v>
      </c>
      <c r="BA34" s="1" t="s">
        <v>39</v>
      </c>
      <c r="BB34" s="6"/>
      <c r="BC34" s="6"/>
      <c r="BD34" s="1" t="s">
        <v>42</v>
      </c>
      <c r="BE34" s="1" t="s">
        <v>33</v>
      </c>
      <c r="BF34" s="6"/>
      <c r="BG34" s="6"/>
      <c r="BH34" s="1" t="s">
        <v>42</v>
      </c>
      <c r="BI34" s="1" t="s">
        <v>39</v>
      </c>
      <c r="BJ34" s="6"/>
      <c r="BK34" s="11"/>
      <c r="BL34" s="1" t="s">
        <v>43</v>
      </c>
      <c r="BM34" s="1" t="s">
        <v>44</v>
      </c>
      <c r="BN34" s="6"/>
      <c r="BO34" s="6"/>
      <c r="BP34" s="1" t="s">
        <v>45</v>
      </c>
      <c r="BQ34" s="1" t="s">
        <v>44</v>
      </c>
      <c r="BR34" s="6"/>
      <c r="BS34" s="6"/>
      <c r="BT34" s="1" t="s">
        <v>46</v>
      </c>
      <c r="BU34" s="1" t="s">
        <v>47</v>
      </c>
      <c r="BV34" s="6"/>
      <c r="BW34" s="6"/>
      <c r="BX34" s="1" t="s">
        <v>46</v>
      </c>
      <c r="BY34" s="1" t="s">
        <v>41</v>
      </c>
      <c r="BZ34" s="6"/>
      <c r="CA34" s="6"/>
      <c r="CB34" s="1" t="s">
        <v>46</v>
      </c>
      <c r="CC34" s="1" t="s">
        <v>48</v>
      </c>
      <c r="CD34" s="6"/>
      <c r="CE34" s="6"/>
      <c r="CF34" s="1" t="s">
        <v>46</v>
      </c>
      <c r="CG34" s="1" t="s">
        <v>48</v>
      </c>
      <c r="CH34" s="6"/>
      <c r="CI34" s="6"/>
      <c r="CJ34" s="1" t="s">
        <v>46</v>
      </c>
      <c r="CK34" s="1" t="s">
        <v>39</v>
      </c>
      <c r="CL34" s="6"/>
      <c r="CM34" s="6"/>
      <c r="CN34" s="1" t="s">
        <v>49</v>
      </c>
      <c r="CO34" s="1" t="s">
        <v>39</v>
      </c>
      <c r="CP34" s="6"/>
      <c r="CQ34" s="6"/>
      <c r="CR34" s="1" t="s">
        <v>50</v>
      </c>
      <c r="CS34" s="1" t="s">
        <v>51</v>
      </c>
      <c r="CT34" s="6"/>
      <c r="CU34" s="6"/>
      <c r="CV34" s="1" t="s">
        <v>50</v>
      </c>
      <c r="CW34" s="1" t="s">
        <v>39</v>
      </c>
      <c r="CX34" s="6"/>
      <c r="CY34" s="6"/>
      <c r="CZ34" s="1" t="s">
        <v>50</v>
      </c>
      <c r="DA34" s="1" t="s">
        <v>39</v>
      </c>
      <c r="DB34" s="6"/>
      <c r="DC34" s="6"/>
      <c r="DD34" s="1" t="s">
        <v>59</v>
      </c>
      <c r="DE34" s="1" t="s">
        <v>60</v>
      </c>
      <c r="DF34" s="6"/>
      <c r="DG34" s="6"/>
      <c r="DH34" s="1" t="s">
        <v>52</v>
      </c>
      <c r="DI34" s="1" t="s">
        <v>53</v>
      </c>
      <c r="DJ34" s="6"/>
      <c r="DK34" s="6"/>
      <c r="DL34" s="1" t="s">
        <v>31</v>
      </c>
      <c r="DM34" s="11"/>
    </row>
    <row r="35" spans="1:118" s="42" customFormat="1" ht="15.75" customHeight="1" x14ac:dyDescent="0.25">
      <c r="A35" s="35">
        <v>34</v>
      </c>
      <c r="B35" s="35">
        <v>1</v>
      </c>
      <c r="C35" s="36" t="s">
        <v>93</v>
      </c>
      <c r="D35" s="37" t="s">
        <v>373</v>
      </c>
      <c r="E35" s="35">
        <v>-76.338999999999999</v>
      </c>
      <c r="F35" s="35">
        <v>28.103000000000002</v>
      </c>
      <c r="G35" s="35">
        <v>-108.831</v>
      </c>
      <c r="H35" s="38">
        <v>395.42435999999998</v>
      </c>
      <c r="I35" s="39">
        <f t="shared" si="1"/>
        <v>286.59335999999996</v>
      </c>
      <c r="J35" s="39">
        <f t="shared" si="0"/>
        <v>15.727</v>
      </c>
      <c r="K35" s="39">
        <f t="shared" si="2"/>
        <v>270.86635999999999</v>
      </c>
      <c r="L35" s="40" t="s">
        <v>28</v>
      </c>
      <c r="M35" s="40" t="s">
        <v>29</v>
      </c>
      <c r="N35" s="35"/>
      <c r="O35" s="35"/>
      <c r="P35" s="40" t="s">
        <v>30</v>
      </c>
      <c r="Q35" s="40" t="s">
        <v>34</v>
      </c>
      <c r="R35" s="35"/>
      <c r="S35" s="35"/>
      <c r="T35" s="40" t="s">
        <v>30</v>
      </c>
      <c r="U35" s="40" t="s">
        <v>32</v>
      </c>
      <c r="V35" s="35"/>
      <c r="W35" s="35"/>
      <c r="X35" s="35" t="s">
        <v>30</v>
      </c>
      <c r="Y35" s="35" t="s">
        <v>33</v>
      </c>
      <c r="Z35" s="35"/>
      <c r="AA35" s="35"/>
      <c r="AB35" s="40" t="s">
        <v>30</v>
      </c>
      <c r="AC35" s="40" t="s">
        <v>34</v>
      </c>
      <c r="AD35" s="35"/>
      <c r="AE35" s="35"/>
      <c r="AF35" s="40" t="s">
        <v>35</v>
      </c>
      <c r="AG35" s="40" t="s">
        <v>29</v>
      </c>
      <c r="AH35" s="35"/>
      <c r="AI35" s="35"/>
      <c r="AJ35" s="40" t="s">
        <v>36</v>
      </c>
      <c r="AK35" s="40" t="s">
        <v>37</v>
      </c>
      <c r="AL35" s="35"/>
      <c r="AM35" s="35"/>
      <c r="AN35" s="40" t="s">
        <v>38</v>
      </c>
      <c r="AO35" s="40" t="s">
        <v>39</v>
      </c>
      <c r="AP35" s="35"/>
      <c r="AQ35" s="35"/>
      <c r="AR35" s="40" t="s">
        <v>40</v>
      </c>
      <c r="AS35" s="40" t="s">
        <v>41</v>
      </c>
      <c r="AT35" s="35"/>
      <c r="AU35" s="35"/>
      <c r="AV35" s="35"/>
      <c r="AW35" s="35"/>
      <c r="AX35" s="35"/>
      <c r="AY35" s="35"/>
      <c r="AZ35" s="40" t="s">
        <v>42</v>
      </c>
      <c r="BA35" s="40" t="s">
        <v>39</v>
      </c>
      <c r="BB35" s="35"/>
      <c r="BC35" s="35"/>
      <c r="BD35" s="40" t="s">
        <v>42</v>
      </c>
      <c r="BE35" s="40" t="s">
        <v>33</v>
      </c>
      <c r="BF35" s="35"/>
      <c r="BG35" s="35"/>
      <c r="BH35" s="40" t="s">
        <v>42</v>
      </c>
      <c r="BI35" s="40" t="s">
        <v>39</v>
      </c>
      <c r="BJ35" s="35"/>
      <c r="BK35" s="41"/>
      <c r="BL35" s="40" t="s">
        <v>43</v>
      </c>
      <c r="BM35" s="40" t="s">
        <v>44</v>
      </c>
      <c r="BN35" s="35"/>
      <c r="BO35" s="35"/>
      <c r="BP35" s="40" t="s">
        <v>45</v>
      </c>
      <c r="BQ35" s="40" t="s">
        <v>44</v>
      </c>
      <c r="BR35" s="35"/>
      <c r="BS35" s="35"/>
      <c r="BT35" s="40" t="s">
        <v>46</v>
      </c>
      <c r="BU35" s="40" t="s">
        <v>47</v>
      </c>
      <c r="BV35" s="35"/>
      <c r="BW35" s="35"/>
      <c r="BX35" s="40" t="s">
        <v>46</v>
      </c>
      <c r="BY35" s="40" t="s">
        <v>41</v>
      </c>
      <c r="BZ35" s="35">
        <v>6.0000000000000001E-3</v>
      </c>
      <c r="CA35" s="35">
        <v>5.7290000000000001</v>
      </c>
      <c r="CB35" s="40" t="s">
        <v>46</v>
      </c>
      <c r="CC35" s="40" t="s">
        <v>48</v>
      </c>
      <c r="CD35" s="35"/>
      <c r="CE35" s="35"/>
      <c r="CF35" s="40" t="s">
        <v>46</v>
      </c>
      <c r="CG35" s="40" t="s">
        <v>48</v>
      </c>
      <c r="CH35" s="35"/>
      <c r="CI35" s="35"/>
      <c r="CJ35" s="40" t="s">
        <v>46</v>
      </c>
      <c r="CK35" s="40" t="s">
        <v>39</v>
      </c>
      <c r="CL35" s="35">
        <v>2</v>
      </c>
      <c r="CM35" s="35">
        <v>7.9169999999999998</v>
      </c>
      <c r="CN35" s="40" t="s">
        <v>49</v>
      </c>
      <c r="CO35" s="40" t="s">
        <v>39</v>
      </c>
      <c r="CP35" s="35"/>
      <c r="CQ35" s="35"/>
      <c r="CR35" s="40" t="s">
        <v>50</v>
      </c>
      <c r="CS35" s="40" t="s">
        <v>51</v>
      </c>
      <c r="CT35" s="35"/>
      <c r="CU35" s="35"/>
      <c r="CV35" s="40" t="s">
        <v>50</v>
      </c>
      <c r="CW35" s="40" t="s">
        <v>39</v>
      </c>
      <c r="CX35" s="35">
        <v>1</v>
      </c>
      <c r="CY35" s="35">
        <v>0.16800000000000001</v>
      </c>
      <c r="CZ35" s="40" t="s">
        <v>50</v>
      </c>
      <c r="DA35" s="40" t="s">
        <v>39</v>
      </c>
      <c r="DB35" s="35"/>
      <c r="DC35" s="35"/>
      <c r="DD35" s="40" t="s">
        <v>59</v>
      </c>
      <c r="DE35" s="40" t="s">
        <v>60</v>
      </c>
      <c r="DF35" s="35"/>
      <c r="DG35" s="35"/>
      <c r="DH35" s="40" t="s">
        <v>52</v>
      </c>
      <c r="DI35" s="40" t="s">
        <v>53</v>
      </c>
      <c r="DJ35" s="35"/>
      <c r="DK35" s="35"/>
      <c r="DL35" s="40" t="s">
        <v>31</v>
      </c>
      <c r="DM35" s="41">
        <v>1.913</v>
      </c>
      <c r="DN35" s="42" t="s">
        <v>518</v>
      </c>
    </row>
    <row r="36" spans="1:118" s="42" customFormat="1" ht="15.75" customHeight="1" x14ac:dyDescent="0.25">
      <c r="A36" s="35">
        <v>35</v>
      </c>
      <c r="B36" s="35">
        <v>2</v>
      </c>
      <c r="C36" s="36" t="s">
        <v>94</v>
      </c>
      <c r="D36" s="37" t="s">
        <v>373</v>
      </c>
      <c r="E36" s="35">
        <v>649.17399999999998</v>
      </c>
      <c r="F36" s="35">
        <v>2.0550000000000002</v>
      </c>
      <c r="G36" s="35">
        <v>647.11900000000003</v>
      </c>
      <c r="H36" s="38">
        <v>234.97152</v>
      </c>
      <c r="I36" s="39">
        <f t="shared" si="1"/>
        <v>882.09051999999997</v>
      </c>
      <c r="J36" s="39">
        <f t="shared" si="0"/>
        <v>2.4</v>
      </c>
      <c r="K36" s="39">
        <f t="shared" si="2"/>
        <v>879.69051999999999</v>
      </c>
      <c r="L36" s="40" t="s">
        <v>28</v>
      </c>
      <c r="M36" s="40" t="s">
        <v>29</v>
      </c>
      <c r="N36" s="35"/>
      <c r="O36" s="35"/>
      <c r="P36" s="40" t="s">
        <v>30</v>
      </c>
      <c r="Q36" s="40" t="s">
        <v>34</v>
      </c>
      <c r="R36" s="35"/>
      <c r="S36" s="35"/>
      <c r="T36" s="40" t="s">
        <v>30</v>
      </c>
      <c r="U36" s="40" t="s">
        <v>32</v>
      </c>
      <c r="V36" s="35"/>
      <c r="W36" s="35"/>
      <c r="X36" s="35" t="s">
        <v>30</v>
      </c>
      <c r="Y36" s="35" t="s">
        <v>33</v>
      </c>
      <c r="Z36" s="35"/>
      <c r="AA36" s="35"/>
      <c r="AB36" s="40" t="s">
        <v>30</v>
      </c>
      <c r="AC36" s="40" t="s">
        <v>34</v>
      </c>
      <c r="AD36" s="35"/>
      <c r="AE36" s="35"/>
      <c r="AF36" s="40" t="s">
        <v>35</v>
      </c>
      <c r="AG36" s="40" t="s">
        <v>29</v>
      </c>
      <c r="AH36" s="35"/>
      <c r="AI36" s="35"/>
      <c r="AJ36" s="40" t="s">
        <v>36</v>
      </c>
      <c r="AK36" s="40" t="s">
        <v>37</v>
      </c>
      <c r="AL36" s="35"/>
      <c r="AM36" s="35"/>
      <c r="AN36" s="40" t="s">
        <v>38</v>
      </c>
      <c r="AO36" s="40" t="s">
        <v>39</v>
      </c>
      <c r="AP36" s="35">
        <v>4</v>
      </c>
      <c r="AQ36" s="35">
        <v>2.4</v>
      </c>
      <c r="AR36" s="40" t="s">
        <v>40</v>
      </c>
      <c r="AS36" s="40" t="s">
        <v>41</v>
      </c>
      <c r="AT36" s="35"/>
      <c r="AU36" s="35"/>
      <c r="AV36" s="35"/>
      <c r="AW36" s="35"/>
      <c r="AX36" s="35"/>
      <c r="AY36" s="35"/>
      <c r="AZ36" s="40" t="s">
        <v>42</v>
      </c>
      <c r="BA36" s="40" t="s">
        <v>39</v>
      </c>
      <c r="BB36" s="35"/>
      <c r="BC36" s="35"/>
      <c r="BD36" s="40" t="s">
        <v>42</v>
      </c>
      <c r="BE36" s="40" t="s">
        <v>33</v>
      </c>
      <c r="BF36" s="35"/>
      <c r="BG36" s="35"/>
      <c r="BH36" s="40" t="s">
        <v>42</v>
      </c>
      <c r="BI36" s="40" t="s">
        <v>39</v>
      </c>
      <c r="BJ36" s="35"/>
      <c r="BK36" s="41"/>
      <c r="BL36" s="40" t="s">
        <v>43</v>
      </c>
      <c r="BM36" s="40" t="s">
        <v>44</v>
      </c>
      <c r="BN36" s="35"/>
      <c r="BO36" s="35"/>
      <c r="BP36" s="40" t="s">
        <v>45</v>
      </c>
      <c r="BQ36" s="40" t="s">
        <v>44</v>
      </c>
      <c r="BR36" s="35"/>
      <c r="BS36" s="35"/>
      <c r="BT36" s="40" t="s">
        <v>46</v>
      </c>
      <c r="BU36" s="40" t="s">
        <v>47</v>
      </c>
      <c r="BV36" s="35"/>
      <c r="BW36" s="35"/>
      <c r="BX36" s="40" t="s">
        <v>46</v>
      </c>
      <c r="BY36" s="40" t="s">
        <v>41</v>
      </c>
      <c r="BZ36" s="35"/>
      <c r="CA36" s="35"/>
      <c r="CB36" s="40" t="s">
        <v>46</v>
      </c>
      <c r="CC36" s="40" t="s">
        <v>48</v>
      </c>
      <c r="CD36" s="35"/>
      <c r="CE36" s="35"/>
      <c r="CF36" s="40" t="s">
        <v>46</v>
      </c>
      <c r="CG36" s="40" t="s">
        <v>48</v>
      </c>
      <c r="CH36" s="35"/>
      <c r="CI36" s="35"/>
      <c r="CJ36" s="40" t="s">
        <v>46</v>
      </c>
      <c r="CK36" s="40" t="s">
        <v>39</v>
      </c>
      <c r="CL36" s="35"/>
      <c r="CM36" s="35"/>
      <c r="CN36" s="40" t="s">
        <v>49</v>
      </c>
      <c r="CO36" s="40" t="s">
        <v>39</v>
      </c>
      <c r="CP36" s="35"/>
      <c r="CQ36" s="35"/>
      <c r="CR36" s="40" t="s">
        <v>50</v>
      </c>
      <c r="CS36" s="40" t="s">
        <v>51</v>
      </c>
      <c r="CT36" s="35"/>
      <c r="CU36" s="35"/>
      <c r="CV36" s="40" t="s">
        <v>50</v>
      </c>
      <c r="CW36" s="40" t="s">
        <v>39</v>
      </c>
      <c r="CX36" s="35"/>
      <c r="CY36" s="35"/>
      <c r="CZ36" s="40" t="s">
        <v>50</v>
      </c>
      <c r="DA36" s="40" t="s">
        <v>39</v>
      </c>
      <c r="DB36" s="35"/>
      <c r="DC36" s="35"/>
      <c r="DD36" s="40" t="s">
        <v>59</v>
      </c>
      <c r="DE36" s="40" t="s">
        <v>60</v>
      </c>
      <c r="DF36" s="35"/>
      <c r="DG36" s="35"/>
      <c r="DH36" s="40" t="s">
        <v>52</v>
      </c>
      <c r="DI36" s="40" t="s">
        <v>53</v>
      </c>
      <c r="DJ36" s="35"/>
      <c r="DK36" s="35"/>
      <c r="DL36" s="40" t="s">
        <v>31</v>
      </c>
      <c r="DM36" s="41"/>
    </row>
    <row r="37" spans="1:118" s="12" customFormat="1" ht="15.75" customHeight="1" x14ac:dyDescent="0.25">
      <c r="A37" s="6">
        <v>36</v>
      </c>
      <c r="B37" s="6">
        <v>2</v>
      </c>
      <c r="C37" s="9" t="s">
        <v>375</v>
      </c>
      <c r="D37" s="8" t="s">
        <v>373</v>
      </c>
      <c r="E37" s="6">
        <v>357.41</v>
      </c>
      <c r="F37" s="6">
        <v>4.8659999999999997</v>
      </c>
      <c r="G37" s="6">
        <v>95.638999999999996</v>
      </c>
      <c r="H37" s="10">
        <v>200.62572</v>
      </c>
      <c r="I37" s="3">
        <f t="shared" si="1"/>
        <v>296.26472000000001</v>
      </c>
      <c r="J37" s="3">
        <f t="shared" si="0"/>
        <v>0</v>
      </c>
      <c r="K37" s="3">
        <f t="shared" si="2"/>
        <v>296.26472000000001</v>
      </c>
      <c r="L37" s="1" t="s">
        <v>28</v>
      </c>
      <c r="M37" s="1" t="s">
        <v>29</v>
      </c>
      <c r="N37" s="6"/>
      <c r="O37" s="6"/>
      <c r="P37" s="1" t="s">
        <v>30</v>
      </c>
      <c r="Q37" s="1" t="s">
        <v>34</v>
      </c>
      <c r="R37" s="6"/>
      <c r="S37" s="6"/>
      <c r="T37" s="1" t="s">
        <v>30</v>
      </c>
      <c r="U37" s="1" t="s">
        <v>32</v>
      </c>
      <c r="V37" s="6"/>
      <c r="W37" s="6"/>
      <c r="X37" s="6" t="s">
        <v>30</v>
      </c>
      <c r="Y37" s="6" t="s">
        <v>33</v>
      </c>
      <c r="Z37" s="6"/>
      <c r="AA37" s="6"/>
      <c r="AB37" s="1" t="s">
        <v>30</v>
      </c>
      <c r="AC37" s="1" t="s">
        <v>34</v>
      </c>
      <c r="AD37" s="6"/>
      <c r="AE37" s="6"/>
      <c r="AF37" s="1" t="s">
        <v>35</v>
      </c>
      <c r="AG37" s="1" t="s">
        <v>29</v>
      </c>
      <c r="AH37" s="6"/>
      <c r="AI37" s="6"/>
      <c r="AJ37" s="1" t="s">
        <v>36</v>
      </c>
      <c r="AK37" s="1" t="s">
        <v>37</v>
      </c>
      <c r="AL37" s="6"/>
      <c r="AM37" s="6"/>
      <c r="AN37" s="1" t="s">
        <v>38</v>
      </c>
      <c r="AO37" s="1" t="s">
        <v>39</v>
      </c>
      <c r="AP37" s="6"/>
      <c r="AQ37" s="6"/>
      <c r="AR37" s="1" t="s">
        <v>40</v>
      </c>
      <c r="AS37" s="1" t="s">
        <v>41</v>
      </c>
      <c r="AT37" s="6"/>
      <c r="AU37" s="6"/>
      <c r="AV37" s="6"/>
      <c r="AW37" s="6"/>
      <c r="AX37" s="6"/>
      <c r="AY37" s="6"/>
      <c r="AZ37" s="1" t="s">
        <v>42</v>
      </c>
      <c r="BA37" s="1" t="s">
        <v>39</v>
      </c>
      <c r="BB37" s="6"/>
      <c r="BC37" s="6"/>
      <c r="BD37" s="1" t="s">
        <v>42</v>
      </c>
      <c r="BE37" s="1" t="s">
        <v>33</v>
      </c>
      <c r="BF37" s="6"/>
      <c r="BG37" s="6"/>
      <c r="BH37" s="1" t="s">
        <v>42</v>
      </c>
      <c r="BI37" s="1" t="s">
        <v>39</v>
      </c>
      <c r="BJ37" s="6"/>
      <c r="BK37" s="11"/>
      <c r="BL37" s="1" t="s">
        <v>43</v>
      </c>
      <c r="BM37" s="1" t="s">
        <v>44</v>
      </c>
      <c r="BN37" s="6"/>
      <c r="BO37" s="6"/>
      <c r="BP37" s="1" t="s">
        <v>45</v>
      </c>
      <c r="BQ37" s="1" t="s">
        <v>44</v>
      </c>
      <c r="BR37" s="6"/>
      <c r="BS37" s="6"/>
      <c r="BT37" s="1" t="s">
        <v>46</v>
      </c>
      <c r="BU37" s="1" t="s">
        <v>47</v>
      </c>
      <c r="BV37" s="6"/>
      <c r="BW37" s="6"/>
      <c r="BX37" s="1" t="s">
        <v>46</v>
      </c>
      <c r="BY37" s="1" t="s">
        <v>41</v>
      </c>
      <c r="BZ37" s="6"/>
      <c r="CA37" s="6"/>
      <c r="CB37" s="1" t="s">
        <v>46</v>
      </c>
      <c r="CC37" s="1" t="s">
        <v>48</v>
      </c>
      <c r="CD37" s="6"/>
      <c r="CE37" s="6"/>
      <c r="CF37" s="1" t="s">
        <v>46</v>
      </c>
      <c r="CG37" s="1" t="s">
        <v>48</v>
      </c>
      <c r="CH37" s="6"/>
      <c r="CI37" s="6"/>
      <c r="CJ37" s="1" t="s">
        <v>46</v>
      </c>
      <c r="CK37" s="1" t="s">
        <v>39</v>
      </c>
      <c r="CL37" s="6"/>
      <c r="CM37" s="6"/>
      <c r="CN37" s="1" t="s">
        <v>49</v>
      </c>
      <c r="CO37" s="1" t="s">
        <v>39</v>
      </c>
      <c r="CP37" s="6"/>
      <c r="CQ37" s="6"/>
      <c r="CR37" s="1" t="s">
        <v>50</v>
      </c>
      <c r="CS37" s="1" t="s">
        <v>51</v>
      </c>
      <c r="CT37" s="6"/>
      <c r="CU37" s="6"/>
      <c r="CV37" s="1" t="s">
        <v>50</v>
      </c>
      <c r="CW37" s="1" t="s">
        <v>39</v>
      </c>
      <c r="CX37" s="6"/>
      <c r="CY37" s="6"/>
      <c r="CZ37" s="1" t="s">
        <v>50</v>
      </c>
      <c r="DA37" s="1" t="s">
        <v>39</v>
      </c>
      <c r="DB37" s="6"/>
      <c r="DC37" s="6"/>
      <c r="DD37" s="1" t="s">
        <v>59</v>
      </c>
      <c r="DE37" s="1" t="s">
        <v>60</v>
      </c>
      <c r="DF37" s="6"/>
      <c r="DG37" s="6"/>
      <c r="DH37" s="1" t="s">
        <v>52</v>
      </c>
      <c r="DI37" s="1" t="s">
        <v>53</v>
      </c>
      <c r="DJ37" s="6"/>
      <c r="DK37" s="6"/>
      <c r="DL37" s="1" t="s">
        <v>31</v>
      </c>
      <c r="DM37" s="11"/>
    </row>
    <row r="38" spans="1:118" s="12" customFormat="1" ht="15.75" customHeight="1" x14ac:dyDescent="0.25">
      <c r="A38" s="6">
        <v>37</v>
      </c>
      <c r="B38" s="6">
        <v>2</v>
      </c>
      <c r="C38" s="9" t="s">
        <v>387</v>
      </c>
      <c r="D38" s="8" t="s">
        <v>373</v>
      </c>
      <c r="E38" s="6">
        <v>152.1</v>
      </c>
      <c r="F38" s="6">
        <v>2.9079999999999999</v>
      </c>
      <c r="G38" s="6">
        <v>127.10599999999999</v>
      </c>
      <c r="H38" s="10">
        <v>85.420919999999995</v>
      </c>
      <c r="I38" s="3">
        <f t="shared" si="1"/>
        <v>212.52691999999999</v>
      </c>
      <c r="J38" s="3">
        <f t="shared" si="0"/>
        <v>0</v>
      </c>
      <c r="K38" s="3">
        <f t="shared" si="2"/>
        <v>212.52691999999999</v>
      </c>
      <c r="L38" s="1" t="s">
        <v>28</v>
      </c>
      <c r="M38" s="1" t="s">
        <v>29</v>
      </c>
      <c r="N38" s="6"/>
      <c r="O38" s="6"/>
      <c r="P38" s="1" t="s">
        <v>30</v>
      </c>
      <c r="Q38" s="1" t="s">
        <v>34</v>
      </c>
      <c r="R38" s="6"/>
      <c r="S38" s="6"/>
      <c r="T38" s="1" t="s">
        <v>30</v>
      </c>
      <c r="U38" s="1" t="s">
        <v>32</v>
      </c>
      <c r="V38" s="6"/>
      <c r="W38" s="6"/>
      <c r="X38" s="6" t="s">
        <v>30</v>
      </c>
      <c r="Y38" s="6" t="s">
        <v>33</v>
      </c>
      <c r="Z38" s="6"/>
      <c r="AA38" s="6"/>
      <c r="AB38" s="1" t="s">
        <v>30</v>
      </c>
      <c r="AC38" s="1" t="s">
        <v>34</v>
      </c>
      <c r="AD38" s="6"/>
      <c r="AE38" s="6"/>
      <c r="AF38" s="1" t="s">
        <v>35</v>
      </c>
      <c r="AG38" s="1" t="s">
        <v>29</v>
      </c>
      <c r="AH38" s="6"/>
      <c r="AI38" s="6"/>
      <c r="AJ38" s="1" t="s">
        <v>36</v>
      </c>
      <c r="AK38" s="1" t="s">
        <v>37</v>
      </c>
      <c r="AL38" s="6"/>
      <c r="AM38" s="6"/>
      <c r="AN38" s="1" t="s">
        <v>38</v>
      </c>
      <c r="AO38" s="1" t="s">
        <v>39</v>
      </c>
      <c r="AP38" s="6"/>
      <c r="AQ38" s="6"/>
      <c r="AR38" s="1" t="s">
        <v>40</v>
      </c>
      <c r="AS38" s="1" t="s">
        <v>41</v>
      </c>
      <c r="AT38" s="6"/>
      <c r="AU38" s="6"/>
      <c r="AV38" s="6"/>
      <c r="AW38" s="6"/>
      <c r="AX38" s="6"/>
      <c r="AY38" s="6"/>
      <c r="AZ38" s="1" t="s">
        <v>42</v>
      </c>
      <c r="BA38" s="1" t="s">
        <v>39</v>
      </c>
      <c r="BB38" s="6"/>
      <c r="BC38" s="6"/>
      <c r="BD38" s="1" t="s">
        <v>42</v>
      </c>
      <c r="BE38" s="1" t="s">
        <v>33</v>
      </c>
      <c r="BF38" s="6"/>
      <c r="BG38" s="6"/>
      <c r="BH38" s="1" t="s">
        <v>42</v>
      </c>
      <c r="BI38" s="1" t="s">
        <v>39</v>
      </c>
      <c r="BJ38" s="6"/>
      <c r="BK38" s="11"/>
      <c r="BL38" s="1" t="s">
        <v>43</v>
      </c>
      <c r="BM38" s="1" t="s">
        <v>44</v>
      </c>
      <c r="BN38" s="6"/>
      <c r="BO38" s="6"/>
      <c r="BP38" s="1" t="s">
        <v>45</v>
      </c>
      <c r="BQ38" s="1" t="s">
        <v>44</v>
      </c>
      <c r="BR38" s="6"/>
      <c r="BS38" s="6"/>
      <c r="BT38" s="1" t="s">
        <v>46</v>
      </c>
      <c r="BU38" s="1" t="s">
        <v>47</v>
      </c>
      <c r="BV38" s="6"/>
      <c r="BW38" s="6"/>
      <c r="BX38" s="1" t="s">
        <v>46</v>
      </c>
      <c r="BY38" s="1" t="s">
        <v>41</v>
      </c>
      <c r="BZ38" s="6"/>
      <c r="CA38" s="6"/>
      <c r="CB38" s="1" t="s">
        <v>46</v>
      </c>
      <c r="CC38" s="1" t="s">
        <v>48</v>
      </c>
      <c r="CD38" s="6"/>
      <c r="CE38" s="6"/>
      <c r="CF38" s="1" t="s">
        <v>46</v>
      </c>
      <c r="CG38" s="1" t="s">
        <v>48</v>
      </c>
      <c r="CH38" s="6"/>
      <c r="CI38" s="6"/>
      <c r="CJ38" s="1" t="s">
        <v>46</v>
      </c>
      <c r="CK38" s="1" t="s">
        <v>39</v>
      </c>
      <c r="CL38" s="6"/>
      <c r="CM38" s="6"/>
      <c r="CN38" s="1" t="s">
        <v>49</v>
      </c>
      <c r="CO38" s="1" t="s">
        <v>39</v>
      </c>
      <c r="CP38" s="6"/>
      <c r="CQ38" s="6"/>
      <c r="CR38" s="1" t="s">
        <v>50</v>
      </c>
      <c r="CS38" s="1" t="s">
        <v>51</v>
      </c>
      <c r="CT38" s="6"/>
      <c r="CU38" s="6"/>
      <c r="CV38" s="1" t="s">
        <v>50</v>
      </c>
      <c r="CW38" s="1" t="s">
        <v>39</v>
      </c>
      <c r="CX38" s="6"/>
      <c r="CY38" s="6"/>
      <c r="CZ38" s="1" t="s">
        <v>50</v>
      </c>
      <c r="DA38" s="1" t="s">
        <v>39</v>
      </c>
      <c r="DB38" s="6"/>
      <c r="DC38" s="6"/>
      <c r="DD38" s="1" t="s">
        <v>59</v>
      </c>
      <c r="DE38" s="1" t="s">
        <v>60</v>
      </c>
      <c r="DF38" s="6"/>
      <c r="DG38" s="6"/>
      <c r="DH38" s="1" t="s">
        <v>52</v>
      </c>
      <c r="DI38" s="1" t="s">
        <v>53</v>
      </c>
      <c r="DJ38" s="6"/>
      <c r="DK38" s="6"/>
      <c r="DL38" s="1" t="s">
        <v>31</v>
      </c>
      <c r="DM38" s="11"/>
    </row>
    <row r="39" spans="1:118" s="12" customFormat="1" ht="15.75" customHeight="1" x14ac:dyDescent="0.25">
      <c r="A39" s="6">
        <v>38</v>
      </c>
      <c r="B39" s="6">
        <v>2</v>
      </c>
      <c r="C39" s="9" t="s">
        <v>376</v>
      </c>
      <c r="D39" s="8" t="s">
        <v>373</v>
      </c>
      <c r="E39" s="6">
        <v>149.36099999999999</v>
      </c>
      <c r="F39" s="6">
        <v>33.963000000000001</v>
      </c>
      <c r="G39" s="6">
        <v>115.398</v>
      </c>
      <c r="H39" s="10">
        <v>114.00048</v>
      </c>
      <c r="I39" s="3">
        <f t="shared" si="1"/>
        <v>229.39848000000001</v>
      </c>
      <c r="J39" s="3">
        <f t="shared" si="0"/>
        <v>0</v>
      </c>
      <c r="K39" s="3">
        <f t="shared" si="2"/>
        <v>229.39848000000001</v>
      </c>
      <c r="L39" s="1" t="s">
        <v>28</v>
      </c>
      <c r="M39" s="1" t="s">
        <v>29</v>
      </c>
      <c r="N39" s="6"/>
      <c r="O39" s="6"/>
      <c r="P39" s="1" t="s">
        <v>30</v>
      </c>
      <c r="Q39" s="1" t="s">
        <v>34</v>
      </c>
      <c r="R39" s="6"/>
      <c r="S39" s="6"/>
      <c r="T39" s="1" t="s">
        <v>30</v>
      </c>
      <c r="U39" s="1" t="s">
        <v>32</v>
      </c>
      <c r="V39" s="6"/>
      <c r="W39" s="6"/>
      <c r="X39" s="6" t="s">
        <v>30</v>
      </c>
      <c r="Y39" s="6" t="s">
        <v>33</v>
      </c>
      <c r="Z39" s="6"/>
      <c r="AA39" s="6"/>
      <c r="AB39" s="1" t="s">
        <v>30</v>
      </c>
      <c r="AC39" s="1" t="s">
        <v>34</v>
      </c>
      <c r="AD39" s="6"/>
      <c r="AE39" s="6"/>
      <c r="AF39" s="1" t="s">
        <v>35</v>
      </c>
      <c r="AG39" s="1" t="s">
        <v>29</v>
      </c>
      <c r="AH39" s="6"/>
      <c r="AI39" s="6"/>
      <c r="AJ39" s="1" t="s">
        <v>36</v>
      </c>
      <c r="AK39" s="1" t="s">
        <v>37</v>
      </c>
      <c r="AL39" s="6"/>
      <c r="AM39" s="6"/>
      <c r="AN39" s="1" t="s">
        <v>38</v>
      </c>
      <c r="AO39" s="1" t="s">
        <v>39</v>
      </c>
      <c r="AP39" s="6"/>
      <c r="AQ39" s="6"/>
      <c r="AR39" s="1" t="s">
        <v>40</v>
      </c>
      <c r="AS39" s="1" t="s">
        <v>41</v>
      </c>
      <c r="AT39" s="6"/>
      <c r="AU39" s="6"/>
      <c r="AV39" s="6"/>
      <c r="AW39" s="6"/>
      <c r="AX39" s="6"/>
      <c r="AY39" s="6"/>
      <c r="AZ39" s="1" t="s">
        <v>42</v>
      </c>
      <c r="BA39" s="1" t="s">
        <v>39</v>
      </c>
      <c r="BB39" s="6"/>
      <c r="BC39" s="6"/>
      <c r="BD39" s="1" t="s">
        <v>42</v>
      </c>
      <c r="BE39" s="1" t="s">
        <v>33</v>
      </c>
      <c r="BF39" s="6"/>
      <c r="BG39" s="6"/>
      <c r="BH39" s="1" t="s">
        <v>42</v>
      </c>
      <c r="BI39" s="1" t="s">
        <v>39</v>
      </c>
      <c r="BJ39" s="6"/>
      <c r="BK39" s="11"/>
      <c r="BL39" s="1" t="s">
        <v>43</v>
      </c>
      <c r="BM39" s="1" t="s">
        <v>44</v>
      </c>
      <c r="BN39" s="6"/>
      <c r="BO39" s="6"/>
      <c r="BP39" s="1" t="s">
        <v>45</v>
      </c>
      <c r="BQ39" s="1" t="s">
        <v>44</v>
      </c>
      <c r="BR39" s="6"/>
      <c r="BS39" s="6"/>
      <c r="BT39" s="1" t="s">
        <v>46</v>
      </c>
      <c r="BU39" s="1" t="s">
        <v>47</v>
      </c>
      <c r="BV39" s="6"/>
      <c r="BW39" s="6"/>
      <c r="BX39" s="1" t="s">
        <v>46</v>
      </c>
      <c r="BY39" s="1" t="s">
        <v>41</v>
      </c>
      <c r="BZ39" s="6"/>
      <c r="CA39" s="6"/>
      <c r="CB39" s="1" t="s">
        <v>46</v>
      </c>
      <c r="CC39" s="1" t="s">
        <v>48</v>
      </c>
      <c r="CD39" s="6"/>
      <c r="CE39" s="6"/>
      <c r="CF39" s="1" t="s">
        <v>46</v>
      </c>
      <c r="CG39" s="1" t="s">
        <v>48</v>
      </c>
      <c r="CH39" s="6"/>
      <c r="CI39" s="6"/>
      <c r="CJ39" s="1" t="s">
        <v>46</v>
      </c>
      <c r="CK39" s="1" t="s">
        <v>39</v>
      </c>
      <c r="CL39" s="6"/>
      <c r="CM39" s="6"/>
      <c r="CN39" s="1" t="s">
        <v>49</v>
      </c>
      <c r="CO39" s="1" t="s">
        <v>39</v>
      </c>
      <c r="CP39" s="6"/>
      <c r="CQ39" s="6"/>
      <c r="CR39" s="1" t="s">
        <v>50</v>
      </c>
      <c r="CS39" s="1" t="s">
        <v>51</v>
      </c>
      <c r="CT39" s="6"/>
      <c r="CU39" s="6"/>
      <c r="CV39" s="1" t="s">
        <v>50</v>
      </c>
      <c r="CW39" s="1" t="s">
        <v>39</v>
      </c>
      <c r="CX39" s="6"/>
      <c r="CY39" s="6"/>
      <c r="CZ39" s="1" t="s">
        <v>50</v>
      </c>
      <c r="DA39" s="1" t="s">
        <v>39</v>
      </c>
      <c r="DB39" s="6"/>
      <c r="DC39" s="6"/>
      <c r="DD39" s="1" t="s">
        <v>59</v>
      </c>
      <c r="DE39" s="1" t="s">
        <v>60</v>
      </c>
      <c r="DF39" s="6"/>
      <c r="DG39" s="6"/>
      <c r="DH39" s="1" t="s">
        <v>52</v>
      </c>
      <c r="DI39" s="1" t="s">
        <v>53</v>
      </c>
      <c r="DJ39" s="6"/>
      <c r="DK39" s="6"/>
      <c r="DL39" s="1" t="s">
        <v>31</v>
      </c>
      <c r="DM39" s="11"/>
    </row>
    <row r="40" spans="1:118" s="12" customFormat="1" ht="15.75" customHeight="1" x14ac:dyDescent="0.25">
      <c r="A40" s="6">
        <v>39</v>
      </c>
      <c r="B40" s="6">
        <v>2</v>
      </c>
      <c r="C40" s="9" t="s">
        <v>377</v>
      </c>
      <c r="D40" s="8" t="s">
        <v>373</v>
      </c>
      <c r="E40" s="6">
        <v>93.019000000000005</v>
      </c>
      <c r="F40" s="6">
        <v>1.4950000000000001</v>
      </c>
      <c r="G40" s="6">
        <v>91.524000000000001</v>
      </c>
      <c r="H40" s="10">
        <v>70.989840000000001</v>
      </c>
      <c r="I40" s="3">
        <f t="shared" si="1"/>
        <v>162.51384000000002</v>
      </c>
      <c r="J40" s="3">
        <f t="shared" si="0"/>
        <v>0</v>
      </c>
      <c r="K40" s="3">
        <f t="shared" si="2"/>
        <v>162.51384000000002</v>
      </c>
      <c r="L40" s="1" t="s">
        <v>28</v>
      </c>
      <c r="M40" s="1" t="s">
        <v>29</v>
      </c>
      <c r="N40" s="6"/>
      <c r="O40" s="6"/>
      <c r="P40" s="1" t="s">
        <v>30</v>
      </c>
      <c r="Q40" s="1" t="s">
        <v>34</v>
      </c>
      <c r="R40" s="6"/>
      <c r="S40" s="6"/>
      <c r="T40" s="1" t="s">
        <v>30</v>
      </c>
      <c r="U40" s="1" t="s">
        <v>32</v>
      </c>
      <c r="V40" s="6"/>
      <c r="W40" s="6"/>
      <c r="X40" s="6" t="s">
        <v>30</v>
      </c>
      <c r="Y40" s="6" t="s">
        <v>33</v>
      </c>
      <c r="Z40" s="6"/>
      <c r="AA40" s="6"/>
      <c r="AB40" s="1" t="s">
        <v>30</v>
      </c>
      <c r="AC40" s="1" t="s">
        <v>34</v>
      </c>
      <c r="AD40" s="6"/>
      <c r="AE40" s="6"/>
      <c r="AF40" s="1" t="s">
        <v>35</v>
      </c>
      <c r="AG40" s="1" t="s">
        <v>29</v>
      </c>
      <c r="AH40" s="6"/>
      <c r="AI40" s="6"/>
      <c r="AJ40" s="1" t="s">
        <v>36</v>
      </c>
      <c r="AK40" s="1" t="s">
        <v>37</v>
      </c>
      <c r="AL40" s="6"/>
      <c r="AM40" s="6"/>
      <c r="AN40" s="1" t="s">
        <v>38</v>
      </c>
      <c r="AO40" s="1" t="s">
        <v>39</v>
      </c>
      <c r="AP40" s="6"/>
      <c r="AQ40" s="6"/>
      <c r="AR40" s="1" t="s">
        <v>40</v>
      </c>
      <c r="AS40" s="1" t="s">
        <v>41</v>
      </c>
      <c r="AT40" s="6"/>
      <c r="AU40" s="6"/>
      <c r="AV40" s="6"/>
      <c r="AW40" s="6"/>
      <c r="AX40" s="6"/>
      <c r="AY40" s="6"/>
      <c r="AZ40" s="1" t="s">
        <v>42</v>
      </c>
      <c r="BA40" s="1" t="s">
        <v>39</v>
      </c>
      <c r="BB40" s="6"/>
      <c r="BC40" s="6"/>
      <c r="BD40" s="1" t="s">
        <v>42</v>
      </c>
      <c r="BE40" s="1" t="s">
        <v>33</v>
      </c>
      <c r="BF40" s="6"/>
      <c r="BG40" s="6"/>
      <c r="BH40" s="1" t="s">
        <v>42</v>
      </c>
      <c r="BI40" s="1" t="s">
        <v>39</v>
      </c>
      <c r="BJ40" s="6"/>
      <c r="BK40" s="11"/>
      <c r="BL40" s="1" t="s">
        <v>43</v>
      </c>
      <c r="BM40" s="1" t="s">
        <v>44</v>
      </c>
      <c r="BN40" s="6"/>
      <c r="BO40" s="6"/>
      <c r="BP40" s="1" t="s">
        <v>45</v>
      </c>
      <c r="BQ40" s="1" t="s">
        <v>44</v>
      </c>
      <c r="BR40" s="6"/>
      <c r="BS40" s="6"/>
      <c r="BT40" s="1" t="s">
        <v>46</v>
      </c>
      <c r="BU40" s="1" t="s">
        <v>47</v>
      </c>
      <c r="BV40" s="6"/>
      <c r="BW40" s="6"/>
      <c r="BX40" s="1" t="s">
        <v>46</v>
      </c>
      <c r="BY40" s="1" t="s">
        <v>41</v>
      </c>
      <c r="BZ40" s="6"/>
      <c r="CA40" s="6"/>
      <c r="CB40" s="1" t="s">
        <v>46</v>
      </c>
      <c r="CC40" s="1" t="s">
        <v>48</v>
      </c>
      <c r="CD40" s="6"/>
      <c r="CE40" s="6"/>
      <c r="CF40" s="1" t="s">
        <v>46</v>
      </c>
      <c r="CG40" s="1" t="s">
        <v>48</v>
      </c>
      <c r="CH40" s="6"/>
      <c r="CI40" s="6"/>
      <c r="CJ40" s="1" t="s">
        <v>46</v>
      </c>
      <c r="CK40" s="1" t="s">
        <v>39</v>
      </c>
      <c r="CL40" s="6"/>
      <c r="CM40" s="6"/>
      <c r="CN40" s="1" t="s">
        <v>49</v>
      </c>
      <c r="CO40" s="1" t="s">
        <v>39</v>
      </c>
      <c r="CP40" s="6"/>
      <c r="CQ40" s="6"/>
      <c r="CR40" s="1" t="s">
        <v>50</v>
      </c>
      <c r="CS40" s="1" t="s">
        <v>51</v>
      </c>
      <c r="CT40" s="6"/>
      <c r="CU40" s="6"/>
      <c r="CV40" s="1" t="s">
        <v>50</v>
      </c>
      <c r="CW40" s="1" t="s">
        <v>39</v>
      </c>
      <c r="CX40" s="6"/>
      <c r="CY40" s="6"/>
      <c r="CZ40" s="1" t="s">
        <v>50</v>
      </c>
      <c r="DA40" s="1" t="s">
        <v>39</v>
      </c>
      <c r="DB40" s="6"/>
      <c r="DC40" s="6"/>
      <c r="DD40" s="1" t="s">
        <v>59</v>
      </c>
      <c r="DE40" s="1" t="s">
        <v>60</v>
      </c>
      <c r="DF40" s="6"/>
      <c r="DG40" s="6"/>
      <c r="DH40" s="1" t="s">
        <v>52</v>
      </c>
      <c r="DI40" s="1" t="s">
        <v>53</v>
      </c>
      <c r="DJ40" s="6"/>
      <c r="DK40" s="6"/>
      <c r="DL40" s="1" t="s">
        <v>31</v>
      </c>
      <c r="DM40" s="11"/>
    </row>
    <row r="41" spans="1:118" s="12" customFormat="1" ht="15.75" customHeight="1" x14ac:dyDescent="0.25">
      <c r="A41" s="6">
        <v>40</v>
      </c>
      <c r="B41" s="6">
        <v>2</v>
      </c>
      <c r="C41" s="9" t="s">
        <v>378</v>
      </c>
      <c r="D41" s="8" t="s">
        <v>373</v>
      </c>
      <c r="E41" s="6">
        <v>-371.37799999999999</v>
      </c>
      <c r="F41" s="6">
        <v>107.82899999999999</v>
      </c>
      <c r="G41" s="6">
        <v>-483.79599999999999</v>
      </c>
      <c r="H41" s="10">
        <v>58.1922</v>
      </c>
      <c r="I41" s="3">
        <f t="shared" si="1"/>
        <v>-425.60379999999998</v>
      </c>
      <c r="J41" s="3">
        <f t="shared" si="0"/>
        <v>0</v>
      </c>
      <c r="K41" s="3">
        <f t="shared" si="2"/>
        <v>-425.60379999999998</v>
      </c>
      <c r="L41" s="1" t="s">
        <v>28</v>
      </c>
      <c r="M41" s="1" t="s">
        <v>29</v>
      </c>
      <c r="N41" s="6"/>
      <c r="O41" s="6"/>
      <c r="P41" s="1" t="s">
        <v>30</v>
      </c>
      <c r="Q41" s="1" t="s">
        <v>34</v>
      </c>
      <c r="R41" s="6"/>
      <c r="S41" s="6"/>
      <c r="T41" s="1" t="s">
        <v>30</v>
      </c>
      <c r="U41" s="1" t="s">
        <v>32</v>
      </c>
      <c r="V41" s="6"/>
      <c r="W41" s="6"/>
      <c r="X41" s="6" t="s">
        <v>30</v>
      </c>
      <c r="Y41" s="6" t="s">
        <v>33</v>
      </c>
      <c r="Z41" s="6"/>
      <c r="AA41" s="6"/>
      <c r="AB41" s="1" t="s">
        <v>30</v>
      </c>
      <c r="AC41" s="1" t="s">
        <v>34</v>
      </c>
      <c r="AD41" s="6"/>
      <c r="AE41" s="6"/>
      <c r="AF41" s="1" t="s">
        <v>35</v>
      </c>
      <c r="AG41" s="1" t="s">
        <v>29</v>
      </c>
      <c r="AH41" s="6"/>
      <c r="AI41" s="6"/>
      <c r="AJ41" s="1" t="s">
        <v>36</v>
      </c>
      <c r="AK41" s="1" t="s">
        <v>37</v>
      </c>
      <c r="AL41" s="6"/>
      <c r="AM41" s="6"/>
      <c r="AN41" s="1" t="s">
        <v>38</v>
      </c>
      <c r="AO41" s="1" t="s">
        <v>39</v>
      </c>
      <c r="AP41" s="6"/>
      <c r="AQ41" s="6"/>
      <c r="AR41" s="1" t="s">
        <v>40</v>
      </c>
      <c r="AS41" s="1" t="s">
        <v>41</v>
      </c>
      <c r="AT41" s="6"/>
      <c r="AU41" s="6"/>
      <c r="AV41" s="6"/>
      <c r="AW41" s="6"/>
      <c r="AX41" s="6"/>
      <c r="AY41" s="6"/>
      <c r="AZ41" s="1" t="s">
        <v>42</v>
      </c>
      <c r="BA41" s="1" t="s">
        <v>39</v>
      </c>
      <c r="BB41" s="6"/>
      <c r="BC41" s="6"/>
      <c r="BD41" s="1" t="s">
        <v>42</v>
      </c>
      <c r="BE41" s="1" t="s">
        <v>33</v>
      </c>
      <c r="BF41" s="6"/>
      <c r="BG41" s="6"/>
      <c r="BH41" s="1" t="s">
        <v>42</v>
      </c>
      <c r="BI41" s="1" t="s">
        <v>39</v>
      </c>
      <c r="BJ41" s="6"/>
      <c r="BK41" s="11"/>
      <c r="BL41" s="1" t="s">
        <v>43</v>
      </c>
      <c r="BM41" s="1" t="s">
        <v>44</v>
      </c>
      <c r="BN41" s="6"/>
      <c r="BO41" s="6"/>
      <c r="BP41" s="1" t="s">
        <v>45</v>
      </c>
      <c r="BQ41" s="1" t="s">
        <v>44</v>
      </c>
      <c r="BR41" s="6"/>
      <c r="BS41" s="6"/>
      <c r="BT41" s="1" t="s">
        <v>46</v>
      </c>
      <c r="BU41" s="1" t="s">
        <v>47</v>
      </c>
      <c r="BV41" s="6"/>
      <c r="BW41" s="6"/>
      <c r="BX41" s="1" t="s">
        <v>46</v>
      </c>
      <c r="BY41" s="1" t="s">
        <v>41</v>
      </c>
      <c r="BZ41" s="6"/>
      <c r="CA41" s="6"/>
      <c r="CB41" s="1" t="s">
        <v>46</v>
      </c>
      <c r="CC41" s="1" t="s">
        <v>48</v>
      </c>
      <c r="CD41" s="6"/>
      <c r="CE41" s="6"/>
      <c r="CF41" s="1" t="s">
        <v>46</v>
      </c>
      <c r="CG41" s="1" t="s">
        <v>48</v>
      </c>
      <c r="CH41" s="6"/>
      <c r="CI41" s="6"/>
      <c r="CJ41" s="1" t="s">
        <v>46</v>
      </c>
      <c r="CK41" s="1" t="s">
        <v>39</v>
      </c>
      <c r="CL41" s="6"/>
      <c r="CM41" s="6"/>
      <c r="CN41" s="1" t="s">
        <v>49</v>
      </c>
      <c r="CO41" s="1" t="s">
        <v>39</v>
      </c>
      <c r="CP41" s="6"/>
      <c r="CQ41" s="6"/>
      <c r="CR41" s="1" t="s">
        <v>50</v>
      </c>
      <c r="CS41" s="1" t="s">
        <v>51</v>
      </c>
      <c r="CT41" s="6"/>
      <c r="CU41" s="6"/>
      <c r="CV41" s="1" t="s">
        <v>50</v>
      </c>
      <c r="CW41" s="1" t="s">
        <v>39</v>
      </c>
      <c r="CX41" s="6"/>
      <c r="CY41" s="6"/>
      <c r="CZ41" s="1" t="s">
        <v>50</v>
      </c>
      <c r="DA41" s="1" t="s">
        <v>39</v>
      </c>
      <c r="DB41" s="6"/>
      <c r="DC41" s="6"/>
      <c r="DD41" s="1" t="s">
        <v>59</v>
      </c>
      <c r="DE41" s="1" t="s">
        <v>60</v>
      </c>
      <c r="DF41" s="6"/>
      <c r="DG41" s="6"/>
      <c r="DH41" s="1" t="s">
        <v>52</v>
      </c>
      <c r="DI41" s="1" t="s">
        <v>53</v>
      </c>
      <c r="DJ41" s="6"/>
      <c r="DK41" s="6"/>
      <c r="DL41" s="1" t="s">
        <v>31</v>
      </c>
      <c r="DM41" s="11"/>
    </row>
    <row r="42" spans="1:118" s="12" customFormat="1" ht="15.75" customHeight="1" x14ac:dyDescent="0.25">
      <c r="A42" s="6">
        <v>41</v>
      </c>
      <c r="B42" s="6">
        <v>2</v>
      </c>
      <c r="C42" s="9" t="s">
        <v>379</v>
      </c>
      <c r="D42" s="8" t="s">
        <v>373</v>
      </c>
      <c r="E42" s="6">
        <v>-357.96499999999997</v>
      </c>
      <c r="F42" s="6">
        <v>104.05</v>
      </c>
      <c r="G42" s="6">
        <v>-466.58800000000002</v>
      </c>
      <c r="H42" s="10">
        <v>52.70532</v>
      </c>
      <c r="I42" s="3">
        <f t="shared" si="1"/>
        <v>-413.88268000000005</v>
      </c>
      <c r="J42" s="3">
        <f t="shared" si="0"/>
        <v>0</v>
      </c>
      <c r="K42" s="3">
        <f t="shared" si="2"/>
        <v>-413.88268000000005</v>
      </c>
      <c r="L42" s="1" t="s">
        <v>28</v>
      </c>
      <c r="M42" s="1" t="s">
        <v>29</v>
      </c>
      <c r="N42" s="6"/>
      <c r="O42" s="6"/>
      <c r="P42" s="1" t="s">
        <v>30</v>
      </c>
      <c r="Q42" s="1" t="s">
        <v>34</v>
      </c>
      <c r="R42" s="6"/>
      <c r="S42" s="6"/>
      <c r="T42" s="1" t="s">
        <v>30</v>
      </c>
      <c r="U42" s="1" t="s">
        <v>32</v>
      </c>
      <c r="V42" s="6"/>
      <c r="W42" s="6"/>
      <c r="X42" s="6" t="s">
        <v>30</v>
      </c>
      <c r="Y42" s="6" t="s">
        <v>33</v>
      </c>
      <c r="Z42" s="6"/>
      <c r="AA42" s="6"/>
      <c r="AB42" s="1" t="s">
        <v>30</v>
      </c>
      <c r="AC42" s="1" t="s">
        <v>34</v>
      </c>
      <c r="AD42" s="6"/>
      <c r="AE42" s="6"/>
      <c r="AF42" s="1" t="s">
        <v>35</v>
      </c>
      <c r="AG42" s="1" t="s">
        <v>29</v>
      </c>
      <c r="AH42" s="6"/>
      <c r="AI42" s="6"/>
      <c r="AJ42" s="1" t="s">
        <v>36</v>
      </c>
      <c r="AK42" s="1" t="s">
        <v>37</v>
      </c>
      <c r="AL42" s="6"/>
      <c r="AM42" s="6"/>
      <c r="AN42" s="1" t="s">
        <v>38</v>
      </c>
      <c r="AO42" s="1" t="s">
        <v>39</v>
      </c>
      <c r="AP42" s="6"/>
      <c r="AQ42" s="6"/>
      <c r="AR42" s="1" t="s">
        <v>40</v>
      </c>
      <c r="AS42" s="1" t="s">
        <v>41</v>
      </c>
      <c r="AT42" s="6"/>
      <c r="AU42" s="6"/>
      <c r="AV42" s="6"/>
      <c r="AW42" s="6"/>
      <c r="AX42" s="6"/>
      <c r="AY42" s="6"/>
      <c r="AZ42" s="1" t="s">
        <v>42</v>
      </c>
      <c r="BA42" s="1" t="s">
        <v>39</v>
      </c>
      <c r="BB42" s="6"/>
      <c r="BC42" s="6"/>
      <c r="BD42" s="1" t="s">
        <v>42</v>
      </c>
      <c r="BE42" s="1" t="s">
        <v>33</v>
      </c>
      <c r="BF42" s="6"/>
      <c r="BG42" s="6"/>
      <c r="BH42" s="1" t="s">
        <v>42</v>
      </c>
      <c r="BI42" s="1" t="s">
        <v>39</v>
      </c>
      <c r="BJ42" s="6"/>
      <c r="BK42" s="11"/>
      <c r="BL42" s="1" t="s">
        <v>43</v>
      </c>
      <c r="BM42" s="1" t="s">
        <v>44</v>
      </c>
      <c r="BN42" s="6"/>
      <c r="BO42" s="6"/>
      <c r="BP42" s="1" t="s">
        <v>45</v>
      </c>
      <c r="BQ42" s="1" t="s">
        <v>44</v>
      </c>
      <c r="BR42" s="6"/>
      <c r="BS42" s="6"/>
      <c r="BT42" s="1" t="s">
        <v>46</v>
      </c>
      <c r="BU42" s="1" t="s">
        <v>47</v>
      </c>
      <c r="BV42" s="6"/>
      <c r="BW42" s="6"/>
      <c r="BX42" s="1" t="s">
        <v>46</v>
      </c>
      <c r="BY42" s="1" t="s">
        <v>41</v>
      </c>
      <c r="BZ42" s="6"/>
      <c r="CA42" s="6"/>
      <c r="CB42" s="1" t="s">
        <v>46</v>
      </c>
      <c r="CC42" s="1" t="s">
        <v>48</v>
      </c>
      <c r="CD42" s="6"/>
      <c r="CE42" s="6"/>
      <c r="CF42" s="1" t="s">
        <v>46</v>
      </c>
      <c r="CG42" s="1" t="s">
        <v>48</v>
      </c>
      <c r="CH42" s="6"/>
      <c r="CI42" s="6"/>
      <c r="CJ42" s="1" t="s">
        <v>46</v>
      </c>
      <c r="CK42" s="1" t="s">
        <v>39</v>
      </c>
      <c r="CL42" s="6"/>
      <c r="CM42" s="6"/>
      <c r="CN42" s="1" t="s">
        <v>49</v>
      </c>
      <c r="CO42" s="1" t="s">
        <v>39</v>
      </c>
      <c r="CP42" s="6"/>
      <c r="CQ42" s="6"/>
      <c r="CR42" s="1" t="s">
        <v>50</v>
      </c>
      <c r="CS42" s="1" t="s">
        <v>51</v>
      </c>
      <c r="CT42" s="6"/>
      <c r="CU42" s="6"/>
      <c r="CV42" s="1" t="s">
        <v>50</v>
      </c>
      <c r="CW42" s="1" t="s">
        <v>39</v>
      </c>
      <c r="CX42" s="6"/>
      <c r="CY42" s="6"/>
      <c r="CZ42" s="1" t="s">
        <v>50</v>
      </c>
      <c r="DA42" s="1" t="s">
        <v>39</v>
      </c>
      <c r="DB42" s="6"/>
      <c r="DC42" s="6"/>
      <c r="DD42" s="1" t="s">
        <v>59</v>
      </c>
      <c r="DE42" s="1" t="s">
        <v>60</v>
      </c>
      <c r="DF42" s="6"/>
      <c r="DG42" s="6"/>
      <c r="DH42" s="1" t="s">
        <v>52</v>
      </c>
      <c r="DI42" s="1" t="s">
        <v>53</v>
      </c>
      <c r="DJ42" s="6"/>
      <c r="DK42" s="6"/>
      <c r="DL42" s="1" t="s">
        <v>31</v>
      </c>
      <c r="DM42" s="11"/>
    </row>
    <row r="43" spans="1:118" s="42" customFormat="1" ht="15.75" customHeight="1" x14ac:dyDescent="0.25">
      <c r="A43" s="35">
        <v>42</v>
      </c>
      <c r="B43" s="35">
        <v>2</v>
      </c>
      <c r="C43" s="36" t="s">
        <v>380</v>
      </c>
      <c r="D43" s="37" t="s">
        <v>373</v>
      </c>
      <c r="E43" s="35">
        <v>-346.834</v>
      </c>
      <c r="F43" s="35">
        <v>109.691</v>
      </c>
      <c r="G43" s="35">
        <v>-456.52499999999998</v>
      </c>
      <c r="H43" s="38">
        <v>54.345959999999998</v>
      </c>
      <c r="I43" s="39">
        <f t="shared" si="1"/>
        <v>-402.17903999999999</v>
      </c>
      <c r="J43" s="39">
        <f t="shared" si="0"/>
        <v>0.58699999999999997</v>
      </c>
      <c r="K43" s="39">
        <f t="shared" si="2"/>
        <v>-402.76603999999998</v>
      </c>
      <c r="L43" s="40" t="s">
        <v>28</v>
      </c>
      <c r="M43" s="40" t="s">
        <v>29</v>
      </c>
      <c r="N43" s="35"/>
      <c r="O43" s="35"/>
      <c r="P43" s="40" t="s">
        <v>30</v>
      </c>
      <c r="Q43" s="40" t="s">
        <v>34</v>
      </c>
      <c r="R43" s="35"/>
      <c r="S43" s="35"/>
      <c r="T43" s="40" t="s">
        <v>30</v>
      </c>
      <c r="U43" s="40" t="s">
        <v>32</v>
      </c>
      <c r="V43" s="35"/>
      <c r="W43" s="35"/>
      <c r="X43" s="35" t="s">
        <v>30</v>
      </c>
      <c r="Y43" s="35" t="s">
        <v>33</v>
      </c>
      <c r="Z43" s="35"/>
      <c r="AA43" s="35"/>
      <c r="AB43" s="40" t="s">
        <v>30</v>
      </c>
      <c r="AC43" s="40" t="s">
        <v>34</v>
      </c>
      <c r="AD43" s="35"/>
      <c r="AE43" s="35"/>
      <c r="AF43" s="40" t="s">
        <v>35</v>
      </c>
      <c r="AG43" s="40" t="s">
        <v>29</v>
      </c>
      <c r="AH43" s="35"/>
      <c r="AI43" s="35"/>
      <c r="AJ43" s="40" t="s">
        <v>36</v>
      </c>
      <c r="AK43" s="40" t="s">
        <v>37</v>
      </c>
      <c r="AL43" s="35"/>
      <c r="AM43" s="35"/>
      <c r="AN43" s="40" t="s">
        <v>38</v>
      </c>
      <c r="AO43" s="40" t="s">
        <v>39</v>
      </c>
      <c r="AP43" s="35"/>
      <c r="AQ43" s="35"/>
      <c r="AR43" s="40" t="s">
        <v>40</v>
      </c>
      <c r="AS43" s="40" t="s">
        <v>41</v>
      </c>
      <c r="AT43" s="35"/>
      <c r="AU43" s="35"/>
      <c r="AV43" s="35"/>
      <c r="AW43" s="35"/>
      <c r="AX43" s="35"/>
      <c r="AY43" s="35"/>
      <c r="AZ43" s="40" t="s">
        <v>42</v>
      </c>
      <c r="BA43" s="40" t="s">
        <v>39</v>
      </c>
      <c r="BB43" s="35"/>
      <c r="BC43" s="35"/>
      <c r="BD43" s="40" t="s">
        <v>42</v>
      </c>
      <c r="BE43" s="40" t="s">
        <v>33</v>
      </c>
      <c r="BF43" s="35"/>
      <c r="BG43" s="35"/>
      <c r="BH43" s="40" t="s">
        <v>42</v>
      </c>
      <c r="BI43" s="40" t="s">
        <v>39</v>
      </c>
      <c r="BJ43" s="35"/>
      <c r="BK43" s="41"/>
      <c r="BL43" s="40" t="s">
        <v>43</v>
      </c>
      <c r="BM43" s="40" t="s">
        <v>44</v>
      </c>
      <c r="BN43" s="35"/>
      <c r="BO43" s="35"/>
      <c r="BP43" s="40" t="s">
        <v>45</v>
      </c>
      <c r="BQ43" s="40" t="s">
        <v>44</v>
      </c>
      <c r="BR43" s="35"/>
      <c r="BS43" s="35"/>
      <c r="BT43" s="40" t="s">
        <v>46</v>
      </c>
      <c r="BU43" s="40" t="s">
        <v>47</v>
      </c>
      <c r="BV43" s="35"/>
      <c r="BW43" s="35"/>
      <c r="BX43" s="40" t="s">
        <v>46</v>
      </c>
      <c r="BY43" s="40" t="s">
        <v>41</v>
      </c>
      <c r="BZ43" s="35"/>
      <c r="CA43" s="35"/>
      <c r="CB43" s="40" t="s">
        <v>46</v>
      </c>
      <c r="CC43" s="40" t="s">
        <v>48</v>
      </c>
      <c r="CD43" s="35"/>
      <c r="CE43" s="35"/>
      <c r="CF43" s="40" t="s">
        <v>46</v>
      </c>
      <c r="CG43" s="40" t="s">
        <v>48</v>
      </c>
      <c r="CH43" s="35"/>
      <c r="CI43" s="35"/>
      <c r="CJ43" s="40" t="s">
        <v>46</v>
      </c>
      <c r="CK43" s="40" t="s">
        <v>39</v>
      </c>
      <c r="CL43" s="35"/>
      <c r="CM43" s="35"/>
      <c r="CN43" s="40" t="s">
        <v>49</v>
      </c>
      <c r="CO43" s="40" t="s">
        <v>39</v>
      </c>
      <c r="CP43" s="35"/>
      <c r="CQ43" s="35"/>
      <c r="CR43" s="40" t="s">
        <v>50</v>
      </c>
      <c r="CS43" s="40" t="s">
        <v>51</v>
      </c>
      <c r="CT43" s="35"/>
      <c r="CU43" s="35"/>
      <c r="CV43" s="40" t="s">
        <v>50</v>
      </c>
      <c r="CW43" s="40" t="s">
        <v>39</v>
      </c>
      <c r="CX43" s="35"/>
      <c r="CY43" s="35"/>
      <c r="CZ43" s="40" t="s">
        <v>50</v>
      </c>
      <c r="DA43" s="40" t="s">
        <v>39</v>
      </c>
      <c r="DB43" s="35"/>
      <c r="DC43" s="35"/>
      <c r="DD43" s="40" t="s">
        <v>59</v>
      </c>
      <c r="DE43" s="40" t="s">
        <v>60</v>
      </c>
      <c r="DF43" s="35"/>
      <c r="DG43" s="35"/>
      <c r="DH43" s="40" t="s">
        <v>52</v>
      </c>
      <c r="DI43" s="40" t="s">
        <v>53</v>
      </c>
      <c r="DJ43" s="35"/>
      <c r="DK43" s="35"/>
      <c r="DL43" s="40" t="s">
        <v>31</v>
      </c>
      <c r="DM43" s="41">
        <v>0.58699999999999997</v>
      </c>
      <c r="DN43" s="42" t="s">
        <v>518</v>
      </c>
    </row>
    <row r="44" spans="1:118" s="12" customFormat="1" ht="15.75" customHeight="1" x14ac:dyDescent="0.25">
      <c r="A44" s="6">
        <v>43</v>
      </c>
      <c r="B44" s="6">
        <v>2</v>
      </c>
      <c r="C44" s="9" t="s">
        <v>381</v>
      </c>
      <c r="D44" s="8" t="s">
        <v>373</v>
      </c>
      <c r="E44" s="6">
        <v>-275.95499999999998</v>
      </c>
      <c r="F44" s="6">
        <v>106.702</v>
      </c>
      <c r="G44" s="6">
        <v>-382.65699999999998</v>
      </c>
      <c r="H44" s="10">
        <v>45.774720000000002</v>
      </c>
      <c r="I44" s="3">
        <f t="shared" si="1"/>
        <v>-336.88227999999998</v>
      </c>
      <c r="J44" s="3">
        <f t="shared" si="0"/>
        <v>0</v>
      </c>
      <c r="K44" s="3">
        <f t="shared" si="2"/>
        <v>-336.88227999999998</v>
      </c>
      <c r="L44" s="1" t="s">
        <v>28</v>
      </c>
      <c r="M44" s="1" t="s">
        <v>29</v>
      </c>
      <c r="N44" s="6"/>
      <c r="O44" s="6"/>
      <c r="P44" s="1" t="s">
        <v>30</v>
      </c>
      <c r="Q44" s="1" t="s">
        <v>34</v>
      </c>
      <c r="R44" s="6"/>
      <c r="S44" s="6"/>
      <c r="T44" s="1" t="s">
        <v>30</v>
      </c>
      <c r="U44" s="1" t="s">
        <v>32</v>
      </c>
      <c r="V44" s="6"/>
      <c r="W44" s="6"/>
      <c r="X44" s="6" t="s">
        <v>30</v>
      </c>
      <c r="Y44" s="6" t="s">
        <v>33</v>
      </c>
      <c r="Z44" s="6"/>
      <c r="AA44" s="6"/>
      <c r="AB44" s="1" t="s">
        <v>30</v>
      </c>
      <c r="AC44" s="1" t="s">
        <v>34</v>
      </c>
      <c r="AD44" s="6"/>
      <c r="AE44" s="6"/>
      <c r="AF44" s="1" t="s">
        <v>35</v>
      </c>
      <c r="AG44" s="1" t="s">
        <v>29</v>
      </c>
      <c r="AH44" s="6"/>
      <c r="AI44" s="6"/>
      <c r="AJ44" s="1" t="s">
        <v>36</v>
      </c>
      <c r="AK44" s="1" t="s">
        <v>37</v>
      </c>
      <c r="AL44" s="6"/>
      <c r="AM44" s="6"/>
      <c r="AN44" s="1" t="s">
        <v>38</v>
      </c>
      <c r="AO44" s="1" t="s">
        <v>39</v>
      </c>
      <c r="AP44" s="6"/>
      <c r="AQ44" s="6"/>
      <c r="AR44" s="1" t="s">
        <v>40</v>
      </c>
      <c r="AS44" s="1" t="s">
        <v>41</v>
      </c>
      <c r="AT44" s="6"/>
      <c r="AU44" s="6"/>
      <c r="AV44" s="6"/>
      <c r="AW44" s="6"/>
      <c r="AX44" s="6"/>
      <c r="AY44" s="6"/>
      <c r="AZ44" s="1" t="s">
        <v>42</v>
      </c>
      <c r="BA44" s="1" t="s">
        <v>39</v>
      </c>
      <c r="BB44" s="6"/>
      <c r="BC44" s="6"/>
      <c r="BD44" s="1" t="s">
        <v>42</v>
      </c>
      <c r="BE44" s="1" t="s">
        <v>33</v>
      </c>
      <c r="BF44" s="6"/>
      <c r="BG44" s="6"/>
      <c r="BH44" s="1" t="s">
        <v>42</v>
      </c>
      <c r="BI44" s="1" t="s">
        <v>39</v>
      </c>
      <c r="BJ44" s="6"/>
      <c r="BK44" s="11"/>
      <c r="BL44" s="1" t="s">
        <v>43</v>
      </c>
      <c r="BM44" s="1" t="s">
        <v>44</v>
      </c>
      <c r="BN44" s="6"/>
      <c r="BO44" s="6"/>
      <c r="BP44" s="1" t="s">
        <v>45</v>
      </c>
      <c r="BQ44" s="1" t="s">
        <v>44</v>
      </c>
      <c r="BR44" s="6"/>
      <c r="BS44" s="6"/>
      <c r="BT44" s="1" t="s">
        <v>46</v>
      </c>
      <c r="BU44" s="1" t="s">
        <v>47</v>
      </c>
      <c r="BV44" s="6"/>
      <c r="BW44" s="6"/>
      <c r="BX44" s="1" t="s">
        <v>46</v>
      </c>
      <c r="BY44" s="1" t="s">
        <v>41</v>
      </c>
      <c r="BZ44" s="6"/>
      <c r="CA44" s="6"/>
      <c r="CB44" s="1" t="s">
        <v>46</v>
      </c>
      <c r="CC44" s="1" t="s">
        <v>48</v>
      </c>
      <c r="CD44" s="6"/>
      <c r="CE44" s="6"/>
      <c r="CF44" s="1" t="s">
        <v>46</v>
      </c>
      <c r="CG44" s="1" t="s">
        <v>48</v>
      </c>
      <c r="CH44" s="6"/>
      <c r="CI44" s="6"/>
      <c r="CJ44" s="1" t="s">
        <v>46</v>
      </c>
      <c r="CK44" s="1" t="s">
        <v>39</v>
      </c>
      <c r="CL44" s="6"/>
      <c r="CM44" s="6"/>
      <c r="CN44" s="1" t="s">
        <v>49</v>
      </c>
      <c r="CO44" s="1" t="s">
        <v>39</v>
      </c>
      <c r="CP44" s="6"/>
      <c r="CQ44" s="6"/>
      <c r="CR44" s="1" t="s">
        <v>50</v>
      </c>
      <c r="CS44" s="1" t="s">
        <v>51</v>
      </c>
      <c r="CT44" s="6"/>
      <c r="CU44" s="6"/>
      <c r="CV44" s="1" t="s">
        <v>50</v>
      </c>
      <c r="CW44" s="1" t="s">
        <v>39</v>
      </c>
      <c r="CX44" s="6"/>
      <c r="CY44" s="6"/>
      <c r="CZ44" s="1" t="s">
        <v>50</v>
      </c>
      <c r="DA44" s="1" t="s">
        <v>39</v>
      </c>
      <c r="DB44" s="6"/>
      <c r="DC44" s="6"/>
      <c r="DD44" s="1" t="s">
        <v>59</v>
      </c>
      <c r="DE44" s="1" t="s">
        <v>60</v>
      </c>
      <c r="DF44" s="6"/>
      <c r="DG44" s="6"/>
      <c r="DH44" s="1" t="s">
        <v>52</v>
      </c>
      <c r="DI44" s="1" t="s">
        <v>53</v>
      </c>
      <c r="DJ44" s="6"/>
      <c r="DK44" s="6"/>
      <c r="DL44" s="1" t="s">
        <v>31</v>
      </c>
      <c r="DM44" s="11"/>
    </row>
    <row r="45" spans="1:118" s="42" customFormat="1" ht="15.75" customHeight="1" x14ac:dyDescent="0.25">
      <c r="A45" s="35">
        <v>44</v>
      </c>
      <c r="B45" s="35">
        <v>2</v>
      </c>
      <c r="C45" s="36" t="s">
        <v>388</v>
      </c>
      <c r="D45" s="37" t="s">
        <v>373</v>
      </c>
      <c r="E45" s="35">
        <v>1270.0409999999999</v>
      </c>
      <c r="F45" s="35">
        <v>1042.973</v>
      </c>
      <c r="G45" s="35">
        <v>141.108</v>
      </c>
      <c r="H45" s="38">
        <v>592.58807999999999</v>
      </c>
      <c r="I45" s="39">
        <f t="shared" si="1"/>
        <v>733.69607999999994</v>
      </c>
      <c r="J45" s="39">
        <f t="shared" si="0"/>
        <v>0.92100000000000004</v>
      </c>
      <c r="K45" s="39">
        <f t="shared" si="2"/>
        <v>732.77507999999989</v>
      </c>
      <c r="L45" s="40" t="s">
        <v>28</v>
      </c>
      <c r="M45" s="40" t="s">
        <v>29</v>
      </c>
      <c r="N45" s="35"/>
      <c r="O45" s="35"/>
      <c r="P45" s="40" t="s">
        <v>30</v>
      </c>
      <c r="Q45" s="40" t="s">
        <v>34</v>
      </c>
      <c r="R45" s="35"/>
      <c r="S45" s="35"/>
      <c r="T45" s="40" t="s">
        <v>30</v>
      </c>
      <c r="U45" s="40" t="s">
        <v>32</v>
      </c>
      <c r="V45" s="35"/>
      <c r="W45" s="35"/>
      <c r="X45" s="35" t="s">
        <v>30</v>
      </c>
      <c r="Y45" s="35" t="s">
        <v>33</v>
      </c>
      <c r="Z45" s="35"/>
      <c r="AA45" s="35"/>
      <c r="AB45" s="40" t="s">
        <v>30</v>
      </c>
      <c r="AC45" s="40" t="s">
        <v>34</v>
      </c>
      <c r="AD45" s="35"/>
      <c r="AE45" s="35"/>
      <c r="AF45" s="40" t="s">
        <v>35</v>
      </c>
      <c r="AG45" s="40" t="s">
        <v>29</v>
      </c>
      <c r="AH45" s="35"/>
      <c r="AI45" s="35"/>
      <c r="AJ45" s="40" t="s">
        <v>36</v>
      </c>
      <c r="AK45" s="40" t="s">
        <v>37</v>
      </c>
      <c r="AL45" s="35"/>
      <c r="AM45" s="35"/>
      <c r="AN45" s="40" t="s">
        <v>38</v>
      </c>
      <c r="AO45" s="40" t="s">
        <v>39</v>
      </c>
      <c r="AP45" s="35"/>
      <c r="AQ45" s="35"/>
      <c r="AR45" s="40" t="s">
        <v>40</v>
      </c>
      <c r="AS45" s="40" t="s">
        <v>41</v>
      </c>
      <c r="AT45" s="35"/>
      <c r="AU45" s="35"/>
      <c r="AV45" s="35"/>
      <c r="AW45" s="35"/>
      <c r="AX45" s="35"/>
      <c r="AY45" s="35"/>
      <c r="AZ45" s="40" t="s">
        <v>42</v>
      </c>
      <c r="BA45" s="40" t="s">
        <v>39</v>
      </c>
      <c r="BB45" s="35"/>
      <c r="BC45" s="35"/>
      <c r="BD45" s="40" t="s">
        <v>42</v>
      </c>
      <c r="BE45" s="40" t="s">
        <v>33</v>
      </c>
      <c r="BF45" s="35"/>
      <c r="BG45" s="35"/>
      <c r="BH45" s="40" t="s">
        <v>42</v>
      </c>
      <c r="BI45" s="40" t="s">
        <v>39</v>
      </c>
      <c r="BJ45" s="35"/>
      <c r="BK45" s="41"/>
      <c r="BL45" s="40" t="s">
        <v>43</v>
      </c>
      <c r="BM45" s="40" t="s">
        <v>44</v>
      </c>
      <c r="BN45" s="35"/>
      <c r="BO45" s="35"/>
      <c r="BP45" s="40" t="s">
        <v>45</v>
      </c>
      <c r="BQ45" s="40" t="s">
        <v>44</v>
      </c>
      <c r="BR45" s="35"/>
      <c r="BS45" s="35"/>
      <c r="BT45" s="40" t="s">
        <v>46</v>
      </c>
      <c r="BU45" s="40" t="s">
        <v>47</v>
      </c>
      <c r="BV45" s="35"/>
      <c r="BW45" s="35"/>
      <c r="BX45" s="40" t="s">
        <v>46</v>
      </c>
      <c r="BY45" s="40" t="s">
        <v>41</v>
      </c>
      <c r="BZ45" s="35"/>
      <c r="CA45" s="35"/>
      <c r="CB45" s="40" t="s">
        <v>46</v>
      </c>
      <c r="CC45" s="40" t="s">
        <v>48</v>
      </c>
      <c r="CD45" s="35"/>
      <c r="CE45" s="35"/>
      <c r="CF45" s="40" t="s">
        <v>46</v>
      </c>
      <c r="CG45" s="40" t="s">
        <v>48</v>
      </c>
      <c r="CH45" s="35"/>
      <c r="CI45" s="35"/>
      <c r="CJ45" s="40" t="s">
        <v>46</v>
      </c>
      <c r="CK45" s="40" t="s">
        <v>39</v>
      </c>
      <c r="CL45" s="35"/>
      <c r="CM45" s="35"/>
      <c r="CN45" s="40" t="s">
        <v>49</v>
      </c>
      <c r="CO45" s="40" t="s">
        <v>39</v>
      </c>
      <c r="CP45" s="35"/>
      <c r="CQ45" s="35"/>
      <c r="CR45" s="40" t="s">
        <v>50</v>
      </c>
      <c r="CS45" s="40" t="s">
        <v>51</v>
      </c>
      <c r="CT45" s="35"/>
      <c r="CU45" s="35"/>
      <c r="CV45" s="40" t="s">
        <v>50</v>
      </c>
      <c r="CW45" s="40" t="s">
        <v>39</v>
      </c>
      <c r="CX45" s="35">
        <v>1</v>
      </c>
      <c r="CY45" s="35">
        <v>0.92100000000000004</v>
      </c>
      <c r="CZ45" s="40" t="s">
        <v>50</v>
      </c>
      <c r="DA45" s="40" t="s">
        <v>39</v>
      </c>
      <c r="DB45" s="35"/>
      <c r="DC45" s="35"/>
      <c r="DD45" s="40" t="s">
        <v>59</v>
      </c>
      <c r="DE45" s="40" t="s">
        <v>60</v>
      </c>
      <c r="DF45" s="35"/>
      <c r="DG45" s="35"/>
      <c r="DH45" s="40" t="s">
        <v>52</v>
      </c>
      <c r="DI45" s="40" t="s">
        <v>53</v>
      </c>
      <c r="DJ45" s="35"/>
      <c r="DK45" s="35"/>
      <c r="DL45" s="40" t="s">
        <v>31</v>
      </c>
      <c r="DM45" s="41"/>
    </row>
    <row r="46" spans="1:118" s="12" customFormat="1" ht="15.75" customHeight="1" x14ac:dyDescent="0.25">
      <c r="A46" s="6">
        <v>45</v>
      </c>
      <c r="B46" s="6">
        <v>2</v>
      </c>
      <c r="C46" s="9" t="s">
        <v>389</v>
      </c>
      <c r="D46" s="8" t="s">
        <v>373</v>
      </c>
      <c r="E46" s="6">
        <v>1403.367</v>
      </c>
      <c r="F46" s="6">
        <v>33.015000000000001</v>
      </c>
      <c r="G46" s="6">
        <v>1338.14</v>
      </c>
      <c r="H46" s="10">
        <v>647.79564000000005</v>
      </c>
      <c r="I46" s="3">
        <f t="shared" si="1"/>
        <v>1985.9356400000001</v>
      </c>
      <c r="J46" s="3">
        <f t="shared" si="0"/>
        <v>0</v>
      </c>
      <c r="K46" s="3">
        <f t="shared" si="2"/>
        <v>1985.9356400000001</v>
      </c>
      <c r="L46" s="1" t="s">
        <v>28</v>
      </c>
      <c r="M46" s="1" t="s">
        <v>29</v>
      </c>
      <c r="N46" s="6"/>
      <c r="O46" s="6"/>
      <c r="P46" s="1" t="s">
        <v>30</v>
      </c>
      <c r="Q46" s="1" t="s">
        <v>34</v>
      </c>
      <c r="R46" s="6"/>
      <c r="S46" s="6"/>
      <c r="T46" s="1" t="s">
        <v>30</v>
      </c>
      <c r="U46" s="1" t="s">
        <v>32</v>
      </c>
      <c r="V46" s="6"/>
      <c r="W46" s="6"/>
      <c r="X46" s="6" t="s">
        <v>30</v>
      </c>
      <c r="Y46" s="6" t="s">
        <v>33</v>
      </c>
      <c r="Z46" s="6"/>
      <c r="AA46" s="6"/>
      <c r="AB46" s="1" t="s">
        <v>30</v>
      </c>
      <c r="AC46" s="1" t="s">
        <v>34</v>
      </c>
      <c r="AD46" s="6"/>
      <c r="AE46" s="6"/>
      <c r="AF46" s="1" t="s">
        <v>35</v>
      </c>
      <c r="AG46" s="1" t="s">
        <v>29</v>
      </c>
      <c r="AH46" s="6"/>
      <c r="AI46" s="6"/>
      <c r="AJ46" s="1" t="s">
        <v>36</v>
      </c>
      <c r="AK46" s="1" t="s">
        <v>37</v>
      </c>
      <c r="AL46" s="6"/>
      <c r="AM46" s="6"/>
      <c r="AN46" s="1" t="s">
        <v>38</v>
      </c>
      <c r="AO46" s="1" t="s">
        <v>39</v>
      </c>
      <c r="AP46" s="6"/>
      <c r="AQ46" s="6"/>
      <c r="AR46" s="1" t="s">
        <v>40</v>
      </c>
      <c r="AS46" s="1" t="s">
        <v>41</v>
      </c>
      <c r="AT46" s="6"/>
      <c r="AU46" s="6"/>
      <c r="AV46" s="6"/>
      <c r="AW46" s="6"/>
      <c r="AX46" s="6"/>
      <c r="AY46" s="6"/>
      <c r="AZ46" s="1" t="s">
        <v>42</v>
      </c>
      <c r="BA46" s="1" t="s">
        <v>39</v>
      </c>
      <c r="BB46" s="6"/>
      <c r="BC46" s="6"/>
      <c r="BD46" s="1" t="s">
        <v>42</v>
      </c>
      <c r="BE46" s="1" t="s">
        <v>33</v>
      </c>
      <c r="BF46" s="6"/>
      <c r="BG46" s="6"/>
      <c r="BH46" s="1" t="s">
        <v>42</v>
      </c>
      <c r="BI46" s="1" t="s">
        <v>39</v>
      </c>
      <c r="BJ46" s="6"/>
      <c r="BK46" s="11"/>
      <c r="BL46" s="1" t="s">
        <v>43</v>
      </c>
      <c r="BM46" s="1" t="s">
        <v>44</v>
      </c>
      <c r="BN46" s="6"/>
      <c r="BO46" s="6"/>
      <c r="BP46" s="1" t="s">
        <v>45</v>
      </c>
      <c r="BQ46" s="1" t="s">
        <v>44</v>
      </c>
      <c r="BR46" s="6"/>
      <c r="BS46" s="6"/>
      <c r="BT46" s="1" t="s">
        <v>46</v>
      </c>
      <c r="BU46" s="1" t="s">
        <v>47</v>
      </c>
      <c r="BV46" s="6"/>
      <c r="BW46" s="6"/>
      <c r="BX46" s="1" t="s">
        <v>46</v>
      </c>
      <c r="BY46" s="1" t="s">
        <v>41</v>
      </c>
      <c r="BZ46" s="6"/>
      <c r="CA46" s="6"/>
      <c r="CB46" s="1" t="s">
        <v>46</v>
      </c>
      <c r="CC46" s="1" t="s">
        <v>48</v>
      </c>
      <c r="CD46" s="6"/>
      <c r="CE46" s="6"/>
      <c r="CF46" s="1" t="s">
        <v>46</v>
      </c>
      <c r="CG46" s="1" t="s">
        <v>48</v>
      </c>
      <c r="CH46" s="6"/>
      <c r="CI46" s="6"/>
      <c r="CJ46" s="1" t="s">
        <v>46</v>
      </c>
      <c r="CK46" s="1" t="s">
        <v>39</v>
      </c>
      <c r="CL46" s="6"/>
      <c r="CM46" s="6"/>
      <c r="CN46" s="1" t="s">
        <v>49</v>
      </c>
      <c r="CO46" s="1" t="s">
        <v>39</v>
      </c>
      <c r="CP46" s="6"/>
      <c r="CQ46" s="6"/>
      <c r="CR46" s="1" t="s">
        <v>50</v>
      </c>
      <c r="CS46" s="1" t="s">
        <v>51</v>
      </c>
      <c r="CT46" s="6"/>
      <c r="CU46" s="6"/>
      <c r="CV46" s="1" t="s">
        <v>50</v>
      </c>
      <c r="CW46" s="1" t="s">
        <v>39</v>
      </c>
      <c r="CX46" s="6"/>
      <c r="CY46" s="6"/>
      <c r="CZ46" s="1" t="s">
        <v>50</v>
      </c>
      <c r="DA46" s="1" t="s">
        <v>39</v>
      </c>
      <c r="DB46" s="6"/>
      <c r="DC46" s="6"/>
      <c r="DD46" s="1" t="s">
        <v>59</v>
      </c>
      <c r="DE46" s="1" t="s">
        <v>60</v>
      </c>
      <c r="DF46" s="6"/>
      <c r="DG46" s="6"/>
      <c r="DH46" s="1" t="s">
        <v>52</v>
      </c>
      <c r="DI46" s="1" t="s">
        <v>53</v>
      </c>
      <c r="DJ46" s="6"/>
      <c r="DK46" s="6"/>
      <c r="DL46" s="1" t="s">
        <v>31</v>
      </c>
      <c r="DM46" s="11"/>
    </row>
    <row r="47" spans="1:118" s="12" customFormat="1" ht="15.75" customHeight="1" x14ac:dyDescent="0.25">
      <c r="A47" s="6">
        <v>46</v>
      </c>
      <c r="B47" s="6">
        <v>1</v>
      </c>
      <c r="C47" s="9" t="s">
        <v>95</v>
      </c>
      <c r="D47" s="8" t="s">
        <v>373</v>
      </c>
      <c r="E47" s="6">
        <v>239.94399999999999</v>
      </c>
      <c r="F47" s="6">
        <v>18.962</v>
      </c>
      <c r="G47" s="6">
        <v>219.81299999999999</v>
      </c>
      <c r="H47" s="10">
        <v>146.53811999999999</v>
      </c>
      <c r="I47" s="3">
        <f t="shared" si="1"/>
        <v>366.35111999999998</v>
      </c>
      <c r="J47" s="3">
        <f t="shared" si="0"/>
        <v>0</v>
      </c>
      <c r="K47" s="3">
        <f t="shared" si="2"/>
        <v>366.35111999999998</v>
      </c>
      <c r="L47" s="1" t="s">
        <v>28</v>
      </c>
      <c r="M47" s="1" t="s">
        <v>29</v>
      </c>
      <c r="N47" s="6"/>
      <c r="O47" s="6"/>
      <c r="P47" s="1" t="s">
        <v>30</v>
      </c>
      <c r="Q47" s="1" t="s">
        <v>34</v>
      </c>
      <c r="R47" s="6"/>
      <c r="S47" s="6"/>
      <c r="T47" s="1" t="s">
        <v>30</v>
      </c>
      <c r="U47" s="1" t="s">
        <v>32</v>
      </c>
      <c r="V47" s="6"/>
      <c r="W47" s="6"/>
      <c r="X47" s="6" t="s">
        <v>30</v>
      </c>
      <c r="Y47" s="6" t="s">
        <v>33</v>
      </c>
      <c r="Z47" s="6"/>
      <c r="AA47" s="6"/>
      <c r="AB47" s="1" t="s">
        <v>30</v>
      </c>
      <c r="AC47" s="1" t="s">
        <v>34</v>
      </c>
      <c r="AD47" s="6"/>
      <c r="AE47" s="6"/>
      <c r="AF47" s="1" t="s">
        <v>35</v>
      </c>
      <c r="AG47" s="1" t="s">
        <v>29</v>
      </c>
      <c r="AH47" s="6"/>
      <c r="AI47" s="6"/>
      <c r="AJ47" s="1" t="s">
        <v>36</v>
      </c>
      <c r="AK47" s="1" t="s">
        <v>37</v>
      </c>
      <c r="AL47" s="6"/>
      <c r="AM47" s="6"/>
      <c r="AN47" s="1" t="s">
        <v>38</v>
      </c>
      <c r="AO47" s="1" t="s">
        <v>39</v>
      </c>
      <c r="AP47" s="6"/>
      <c r="AQ47" s="6"/>
      <c r="AR47" s="1" t="s">
        <v>40</v>
      </c>
      <c r="AS47" s="1" t="s">
        <v>41</v>
      </c>
      <c r="AT47" s="6"/>
      <c r="AU47" s="6"/>
      <c r="AV47" s="6"/>
      <c r="AW47" s="6"/>
      <c r="AX47" s="6"/>
      <c r="AY47" s="6"/>
      <c r="AZ47" s="1" t="s">
        <v>42</v>
      </c>
      <c r="BA47" s="1" t="s">
        <v>39</v>
      </c>
      <c r="BB47" s="6"/>
      <c r="BC47" s="6"/>
      <c r="BD47" s="1" t="s">
        <v>42</v>
      </c>
      <c r="BE47" s="1" t="s">
        <v>33</v>
      </c>
      <c r="BF47" s="6"/>
      <c r="BG47" s="6"/>
      <c r="BH47" s="1" t="s">
        <v>42</v>
      </c>
      <c r="BI47" s="1" t="s">
        <v>39</v>
      </c>
      <c r="BJ47" s="6"/>
      <c r="BK47" s="11"/>
      <c r="BL47" s="1" t="s">
        <v>43</v>
      </c>
      <c r="BM47" s="1" t="s">
        <v>44</v>
      </c>
      <c r="BN47" s="6"/>
      <c r="BO47" s="6"/>
      <c r="BP47" s="1" t="s">
        <v>45</v>
      </c>
      <c r="BQ47" s="1" t="s">
        <v>44</v>
      </c>
      <c r="BR47" s="6"/>
      <c r="BS47" s="6"/>
      <c r="BT47" s="1" t="s">
        <v>46</v>
      </c>
      <c r="BU47" s="1" t="s">
        <v>47</v>
      </c>
      <c r="BV47" s="6"/>
      <c r="BW47" s="6"/>
      <c r="BX47" s="1" t="s">
        <v>46</v>
      </c>
      <c r="BY47" s="1" t="s">
        <v>41</v>
      </c>
      <c r="BZ47" s="6"/>
      <c r="CA47" s="6"/>
      <c r="CB47" s="1" t="s">
        <v>46</v>
      </c>
      <c r="CC47" s="1" t="s">
        <v>48</v>
      </c>
      <c r="CD47" s="6"/>
      <c r="CE47" s="6"/>
      <c r="CF47" s="1" t="s">
        <v>46</v>
      </c>
      <c r="CG47" s="1" t="s">
        <v>48</v>
      </c>
      <c r="CH47" s="6"/>
      <c r="CI47" s="6"/>
      <c r="CJ47" s="1" t="s">
        <v>46</v>
      </c>
      <c r="CK47" s="1" t="s">
        <v>39</v>
      </c>
      <c r="CL47" s="6"/>
      <c r="CM47" s="6"/>
      <c r="CN47" s="1" t="s">
        <v>49</v>
      </c>
      <c r="CO47" s="1" t="s">
        <v>39</v>
      </c>
      <c r="CP47" s="6"/>
      <c r="CQ47" s="6"/>
      <c r="CR47" s="1" t="s">
        <v>50</v>
      </c>
      <c r="CS47" s="1" t="s">
        <v>51</v>
      </c>
      <c r="CT47" s="6"/>
      <c r="CU47" s="6"/>
      <c r="CV47" s="1" t="s">
        <v>50</v>
      </c>
      <c r="CW47" s="1" t="s">
        <v>39</v>
      </c>
      <c r="CX47" s="6"/>
      <c r="CY47" s="6"/>
      <c r="CZ47" s="1" t="s">
        <v>50</v>
      </c>
      <c r="DA47" s="1" t="s">
        <v>39</v>
      </c>
      <c r="DB47" s="6"/>
      <c r="DC47" s="6"/>
      <c r="DD47" s="1" t="s">
        <v>59</v>
      </c>
      <c r="DE47" s="1" t="s">
        <v>60</v>
      </c>
      <c r="DF47" s="6"/>
      <c r="DG47" s="6"/>
      <c r="DH47" s="1" t="s">
        <v>52</v>
      </c>
      <c r="DI47" s="1" t="s">
        <v>53</v>
      </c>
      <c r="DJ47" s="6"/>
      <c r="DK47" s="6"/>
      <c r="DL47" s="1" t="s">
        <v>31</v>
      </c>
      <c r="DM47" s="11"/>
    </row>
    <row r="48" spans="1:118" s="42" customFormat="1" ht="15.75" customHeight="1" x14ac:dyDescent="0.25">
      <c r="A48" s="35">
        <v>47</v>
      </c>
      <c r="B48" s="35">
        <v>1</v>
      </c>
      <c r="C48" s="36" t="s">
        <v>382</v>
      </c>
      <c r="D48" s="37" t="s">
        <v>373</v>
      </c>
      <c r="E48" s="35">
        <v>480.63600000000002</v>
      </c>
      <c r="F48" s="35">
        <v>15.962</v>
      </c>
      <c r="G48" s="35">
        <v>453.39400000000001</v>
      </c>
      <c r="H48" s="38">
        <v>133.80959999999999</v>
      </c>
      <c r="I48" s="39">
        <f t="shared" si="1"/>
        <v>587.20360000000005</v>
      </c>
      <c r="J48" s="39">
        <f t="shared" si="0"/>
        <v>228.93600000000001</v>
      </c>
      <c r="K48" s="39">
        <f t="shared" si="2"/>
        <v>358.26760000000002</v>
      </c>
      <c r="L48" s="40" t="s">
        <v>28</v>
      </c>
      <c r="M48" s="40" t="s">
        <v>29</v>
      </c>
      <c r="N48" s="35"/>
      <c r="O48" s="35"/>
      <c r="P48" s="40" t="s">
        <v>30</v>
      </c>
      <c r="Q48" s="40" t="s">
        <v>34</v>
      </c>
      <c r="R48" s="35"/>
      <c r="S48" s="35"/>
      <c r="T48" s="40" t="s">
        <v>30</v>
      </c>
      <c r="U48" s="40" t="s">
        <v>32</v>
      </c>
      <c r="V48" s="35"/>
      <c r="W48" s="35"/>
      <c r="X48" s="35" t="s">
        <v>30</v>
      </c>
      <c r="Y48" s="35" t="s">
        <v>33</v>
      </c>
      <c r="Z48" s="35"/>
      <c r="AA48" s="35"/>
      <c r="AB48" s="40" t="s">
        <v>30</v>
      </c>
      <c r="AC48" s="40" t="s">
        <v>34</v>
      </c>
      <c r="AD48" s="35"/>
      <c r="AE48" s="35"/>
      <c r="AF48" s="40" t="s">
        <v>35</v>
      </c>
      <c r="AG48" s="40" t="s">
        <v>29</v>
      </c>
      <c r="AH48" s="35"/>
      <c r="AI48" s="35"/>
      <c r="AJ48" s="40" t="s">
        <v>36</v>
      </c>
      <c r="AK48" s="40" t="s">
        <v>37</v>
      </c>
      <c r="AL48" s="35">
        <v>0.13900000000000001</v>
      </c>
      <c r="AM48" s="35">
        <v>224.31200000000001</v>
      </c>
      <c r="AN48" s="40" t="s">
        <v>38</v>
      </c>
      <c r="AO48" s="40" t="s">
        <v>39</v>
      </c>
      <c r="AP48" s="35"/>
      <c r="AQ48" s="35"/>
      <c r="AR48" s="40" t="s">
        <v>40</v>
      </c>
      <c r="AS48" s="40" t="s">
        <v>41</v>
      </c>
      <c r="AT48" s="35"/>
      <c r="AU48" s="35"/>
      <c r="AV48" s="35"/>
      <c r="AW48" s="35"/>
      <c r="AX48" s="35"/>
      <c r="AY48" s="35"/>
      <c r="AZ48" s="40" t="s">
        <v>42</v>
      </c>
      <c r="BA48" s="40" t="s">
        <v>39</v>
      </c>
      <c r="BB48" s="35"/>
      <c r="BC48" s="35"/>
      <c r="BD48" s="40" t="s">
        <v>42</v>
      </c>
      <c r="BE48" s="40" t="s">
        <v>33</v>
      </c>
      <c r="BF48" s="35"/>
      <c r="BG48" s="35"/>
      <c r="BH48" s="40" t="s">
        <v>42</v>
      </c>
      <c r="BI48" s="40" t="s">
        <v>39</v>
      </c>
      <c r="BJ48" s="35"/>
      <c r="BK48" s="41"/>
      <c r="BL48" s="40" t="s">
        <v>43</v>
      </c>
      <c r="BM48" s="40" t="s">
        <v>44</v>
      </c>
      <c r="BN48" s="35"/>
      <c r="BO48" s="35"/>
      <c r="BP48" s="40" t="s">
        <v>45</v>
      </c>
      <c r="BQ48" s="40" t="s">
        <v>44</v>
      </c>
      <c r="BR48" s="35"/>
      <c r="BS48" s="35"/>
      <c r="BT48" s="40" t="s">
        <v>46</v>
      </c>
      <c r="BU48" s="40" t="s">
        <v>47</v>
      </c>
      <c r="BV48" s="35"/>
      <c r="BW48" s="35"/>
      <c r="BX48" s="40" t="s">
        <v>46</v>
      </c>
      <c r="BY48" s="40" t="s">
        <v>41</v>
      </c>
      <c r="BZ48" s="35"/>
      <c r="CA48" s="35"/>
      <c r="CB48" s="40" t="s">
        <v>46</v>
      </c>
      <c r="CC48" s="40" t="s">
        <v>48</v>
      </c>
      <c r="CD48" s="35"/>
      <c r="CE48" s="35"/>
      <c r="CF48" s="40" t="s">
        <v>46</v>
      </c>
      <c r="CG48" s="40" t="s">
        <v>48</v>
      </c>
      <c r="CH48" s="35"/>
      <c r="CI48" s="35"/>
      <c r="CJ48" s="40" t="s">
        <v>46</v>
      </c>
      <c r="CK48" s="40" t="s">
        <v>39</v>
      </c>
      <c r="CL48" s="35"/>
      <c r="CM48" s="35"/>
      <c r="CN48" s="40" t="s">
        <v>49</v>
      </c>
      <c r="CO48" s="40" t="s">
        <v>39</v>
      </c>
      <c r="CP48" s="35">
        <v>1</v>
      </c>
      <c r="CQ48" s="35">
        <v>0.58499999999999996</v>
      </c>
      <c r="CR48" s="40" t="s">
        <v>50</v>
      </c>
      <c r="CS48" s="40" t="s">
        <v>51</v>
      </c>
      <c r="CT48" s="35"/>
      <c r="CU48" s="35"/>
      <c r="CV48" s="40" t="s">
        <v>50</v>
      </c>
      <c r="CW48" s="40" t="s">
        <v>39</v>
      </c>
      <c r="CX48" s="35"/>
      <c r="CY48" s="35"/>
      <c r="CZ48" s="40" t="s">
        <v>50</v>
      </c>
      <c r="DA48" s="40" t="s">
        <v>39</v>
      </c>
      <c r="DB48" s="35"/>
      <c r="DC48" s="35"/>
      <c r="DD48" s="40" t="s">
        <v>59</v>
      </c>
      <c r="DE48" s="40" t="s">
        <v>60</v>
      </c>
      <c r="DF48" s="35"/>
      <c r="DG48" s="35"/>
      <c r="DH48" s="40" t="s">
        <v>52</v>
      </c>
      <c r="DI48" s="40" t="s">
        <v>53</v>
      </c>
      <c r="DJ48" s="35"/>
      <c r="DK48" s="35"/>
      <c r="DL48" s="40" t="s">
        <v>31</v>
      </c>
      <c r="DM48" s="41">
        <v>4.0389999999999997</v>
      </c>
      <c r="DN48" s="42" t="s">
        <v>518</v>
      </c>
    </row>
    <row r="49" spans="1:118" s="12" customFormat="1" ht="15.75" customHeight="1" x14ac:dyDescent="0.25">
      <c r="A49" s="6">
        <v>48</v>
      </c>
      <c r="B49" s="6">
        <v>1</v>
      </c>
      <c r="C49" s="9" t="s">
        <v>383</v>
      </c>
      <c r="D49" s="8" t="s">
        <v>373</v>
      </c>
      <c r="E49" s="6">
        <v>317.10300000000001</v>
      </c>
      <c r="F49" s="6">
        <v>1.9490000000000001</v>
      </c>
      <c r="G49" s="6">
        <v>315.154</v>
      </c>
      <c r="H49" s="10">
        <v>91.653239999999997</v>
      </c>
      <c r="I49" s="3">
        <f t="shared" si="1"/>
        <v>406.80723999999998</v>
      </c>
      <c r="J49" s="3">
        <f t="shared" si="0"/>
        <v>0</v>
      </c>
      <c r="K49" s="3">
        <f t="shared" si="2"/>
        <v>406.80723999999998</v>
      </c>
      <c r="L49" s="1" t="s">
        <v>28</v>
      </c>
      <c r="M49" s="1" t="s">
        <v>29</v>
      </c>
      <c r="N49" s="6"/>
      <c r="O49" s="6"/>
      <c r="P49" s="1" t="s">
        <v>30</v>
      </c>
      <c r="Q49" s="1" t="s">
        <v>34</v>
      </c>
      <c r="R49" s="6"/>
      <c r="S49" s="6"/>
      <c r="T49" s="1" t="s">
        <v>30</v>
      </c>
      <c r="U49" s="1" t="s">
        <v>32</v>
      </c>
      <c r="V49" s="6"/>
      <c r="W49" s="6"/>
      <c r="X49" s="6" t="s">
        <v>30</v>
      </c>
      <c r="Y49" s="6" t="s">
        <v>33</v>
      </c>
      <c r="Z49" s="6"/>
      <c r="AA49" s="6"/>
      <c r="AB49" s="1" t="s">
        <v>30</v>
      </c>
      <c r="AC49" s="1" t="s">
        <v>34</v>
      </c>
      <c r="AD49" s="6"/>
      <c r="AE49" s="6"/>
      <c r="AF49" s="1" t="s">
        <v>35</v>
      </c>
      <c r="AG49" s="1" t="s">
        <v>29</v>
      </c>
      <c r="AH49" s="6"/>
      <c r="AI49" s="6"/>
      <c r="AJ49" s="1" t="s">
        <v>36</v>
      </c>
      <c r="AK49" s="1" t="s">
        <v>37</v>
      </c>
      <c r="AL49" s="6"/>
      <c r="AM49" s="6"/>
      <c r="AN49" s="1" t="s">
        <v>38</v>
      </c>
      <c r="AO49" s="1" t="s">
        <v>39</v>
      </c>
      <c r="AP49" s="6"/>
      <c r="AQ49" s="6"/>
      <c r="AR49" s="1" t="s">
        <v>40</v>
      </c>
      <c r="AS49" s="1" t="s">
        <v>41</v>
      </c>
      <c r="AT49" s="6"/>
      <c r="AU49" s="6"/>
      <c r="AV49" s="6"/>
      <c r="AW49" s="6"/>
      <c r="AX49" s="6"/>
      <c r="AY49" s="6"/>
      <c r="AZ49" s="1" t="s">
        <v>42</v>
      </c>
      <c r="BA49" s="1" t="s">
        <v>39</v>
      </c>
      <c r="BB49" s="6"/>
      <c r="BC49" s="6"/>
      <c r="BD49" s="1" t="s">
        <v>42</v>
      </c>
      <c r="BE49" s="1" t="s">
        <v>33</v>
      </c>
      <c r="BF49" s="6"/>
      <c r="BG49" s="6"/>
      <c r="BH49" s="1" t="s">
        <v>42</v>
      </c>
      <c r="BI49" s="1" t="s">
        <v>39</v>
      </c>
      <c r="BJ49" s="6"/>
      <c r="BK49" s="11"/>
      <c r="BL49" s="1" t="s">
        <v>43</v>
      </c>
      <c r="BM49" s="1" t="s">
        <v>44</v>
      </c>
      <c r="BN49" s="6"/>
      <c r="BO49" s="6"/>
      <c r="BP49" s="1" t="s">
        <v>45</v>
      </c>
      <c r="BQ49" s="1" t="s">
        <v>44</v>
      </c>
      <c r="BR49" s="6"/>
      <c r="BS49" s="6"/>
      <c r="BT49" s="1" t="s">
        <v>46</v>
      </c>
      <c r="BU49" s="1" t="s">
        <v>47</v>
      </c>
      <c r="BV49" s="6"/>
      <c r="BW49" s="6"/>
      <c r="BX49" s="1" t="s">
        <v>46</v>
      </c>
      <c r="BY49" s="1" t="s">
        <v>41</v>
      </c>
      <c r="BZ49" s="6"/>
      <c r="CA49" s="6"/>
      <c r="CB49" s="1" t="s">
        <v>46</v>
      </c>
      <c r="CC49" s="1" t="s">
        <v>48</v>
      </c>
      <c r="CD49" s="6"/>
      <c r="CE49" s="6"/>
      <c r="CF49" s="1" t="s">
        <v>46</v>
      </c>
      <c r="CG49" s="1" t="s">
        <v>48</v>
      </c>
      <c r="CH49" s="6"/>
      <c r="CI49" s="6"/>
      <c r="CJ49" s="1" t="s">
        <v>46</v>
      </c>
      <c r="CK49" s="1" t="s">
        <v>39</v>
      </c>
      <c r="CL49" s="6"/>
      <c r="CM49" s="6"/>
      <c r="CN49" s="1" t="s">
        <v>49</v>
      </c>
      <c r="CO49" s="1" t="s">
        <v>39</v>
      </c>
      <c r="CP49" s="6"/>
      <c r="CQ49" s="6"/>
      <c r="CR49" s="1" t="s">
        <v>50</v>
      </c>
      <c r="CS49" s="1" t="s">
        <v>51</v>
      </c>
      <c r="CT49" s="6"/>
      <c r="CU49" s="6"/>
      <c r="CV49" s="1" t="s">
        <v>50</v>
      </c>
      <c r="CW49" s="1" t="s">
        <v>39</v>
      </c>
      <c r="CX49" s="6"/>
      <c r="CY49" s="6"/>
      <c r="CZ49" s="1" t="s">
        <v>50</v>
      </c>
      <c r="DA49" s="1" t="s">
        <v>39</v>
      </c>
      <c r="DB49" s="6"/>
      <c r="DC49" s="6"/>
      <c r="DD49" s="1" t="s">
        <v>59</v>
      </c>
      <c r="DE49" s="1" t="s">
        <v>60</v>
      </c>
      <c r="DF49" s="6"/>
      <c r="DG49" s="6"/>
      <c r="DH49" s="1" t="s">
        <v>52</v>
      </c>
      <c r="DI49" s="1" t="s">
        <v>53</v>
      </c>
      <c r="DJ49" s="6"/>
      <c r="DK49" s="6"/>
      <c r="DL49" s="1" t="s">
        <v>31</v>
      </c>
      <c r="DM49" s="11"/>
    </row>
    <row r="50" spans="1:118" s="12" customFormat="1" ht="15.75" customHeight="1" x14ac:dyDescent="0.25">
      <c r="A50" s="6">
        <v>49</v>
      </c>
      <c r="B50" s="6">
        <v>1</v>
      </c>
      <c r="C50" s="9" t="s">
        <v>390</v>
      </c>
      <c r="D50" s="8" t="s">
        <v>373</v>
      </c>
      <c r="E50" s="6">
        <v>-87.769000000000005</v>
      </c>
      <c r="F50" s="6">
        <v>43.472999999999999</v>
      </c>
      <c r="G50" s="6">
        <v>-131.24199999999999</v>
      </c>
      <c r="H50" s="10">
        <v>101.58311999999999</v>
      </c>
      <c r="I50" s="3">
        <f t="shared" si="1"/>
        <v>-29.658879999999996</v>
      </c>
      <c r="J50" s="3">
        <f t="shared" si="0"/>
        <v>0</v>
      </c>
      <c r="K50" s="3">
        <f t="shared" si="2"/>
        <v>-29.658879999999996</v>
      </c>
      <c r="L50" s="1" t="s">
        <v>28</v>
      </c>
      <c r="M50" s="1" t="s">
        <v>29</v>
      </c>
      <c r="N50" s="6"/>
      <c r="O50" s="6"/>
      <c r="P50" s="1" t="s">
        <v>30</v>
      </c>
      <c r="Q50" s="1" t="s">
        <v>34</v>
      </c>
      <c r="R50" s="6"/>
      <c r="S50" s="6"/>
      <c r="T50" s="1" t="s">
        <v>30</v>
      </c>
      <c r="U50" s="1" t="s">
        <v>32</v>
      </c>
      <c r="V50" s="6"/>
      <c r="W50" s="6"/>
      <c r="X50" s="6" t="s">
        <v>30</v>
      </c>
      <c r="Y50" s="6" t="s">
        <v>33</v>
      </c>
      <c r="Z50" s="6"/>
      <c r="AA50" s="6"/>
      <c r="AB50" s="1" t="s">
        <v>30</v>
      </c>
      <c r="AC50" s="1" t="s">
        <v>34</v>
      </c>
      <c r="AD50" s="6"/>
      <c r="AE50" s="6"/>
      <c r="AF50" s="1" t="s">
        <v>35</v>
      </c>
      <c r="AG50" s="1" t="s">
        <v>29</v>
      </c>
      <c r="AH50" s="6"/>
      <c r="AI50" s="6"/>
      <c r="AJ50" s="1" t="s">
        <v>36</v>
      </c>
      <c r="AK50" s="1" t="s">
        <v>37</v>
      </c>
      <c r="AL50" s="6"/>
      <c r="AM50" s="6"/>
      <c r="AN50" s="1" t="s">
        <v>38</v>
      </c>
      <c r="AO50" s="1" t="s">
        <v>39</v>
      </c>
      <c r="AP50" s="6"/>
      <c r="AQ50" s="6"/>
      <c r="AR50" s="1" t="s">
        <v>40</v>
      </c>
      <c r="AS50" s="1" t="s">
        <v>41</v>
      </c>
      <c r="AT50" s="6"/>
      <c r="AU50" s="6"/>
      <c r="AV50" s="6"/>
      <c r="AW50" s="6"/>
      <c r="AX50" s="6"/>
      <c r="AY50" s="6"/>
      <c r="AZ50" s="1" t="s">
        <v>42</v>
      </c>
      <c r="BA50" s="1" t="s">
        <v>39</v>
      </c>
      <c r="BB50" s="6"/>
      <c r="BC50" s="6"/>
      <c r="BD50" s="1" t="s">
        <v>42</v>
      </c>
      <c r="BE50" s="1" t="s">
        <v>33</v>
      </c>
      <c r="BF50" s="6"/>
      <c r="BG50" s="6"/>
      <c r="BH50" s="1" t="s">
        <v>42</v>
      </c>
      <c r="BI50" s="1" t="s">
        <v>39</v>
      </c>
      <c r="BJ50" s="6"/>
      <c r="BK50" s="11"/>
      <c r="BL50" s="1" t="s">
        <v>43</v>
      </c>
      <c r="BM50" s="1" t="s">
        <v>44</v>
      </c>
      <c r="BN50" s="6"/>
      <c r="BO50" s="6"/>
      <c r="BP50" s="1" t="s">
        <v>45</v>
      </c>
      <c r="BQ50" s="1" t="s">
        <v>44</v>
      </c>
      <c r="BR50" s="6"/>
      <c r="BS50" s="6"/>
      <c r="BT50" s="1" t="s">
        <v>46</v>
      </c>
      <c r="BU50" s="1" t="s">
        <v>47</v>
      </c>
      <c r="BV50" s="6"/>
      <c r="BW50" s="6"/>
      <c r="BX50" s="1" t="s">
        <v>46</v>
      </c>
      <c r="BY50" s="1" t="s">
        <v>41</v>
      </c>
      <c r="BZ50" s="6"/>
      <c r="CA50" s="6"/>
      <c r="CB50" s="1" t="s">
        <v>46</v>
      </c>
      <c r="CC50" s="1" t="s">
        <v>48</v>
      </c>
      <c r="CD50" s="6"/>
      <c r="CE50" s="6"/>
      <c r="CF50" s="1" t="s">
        <v>46</v>
      </c>
      <c r="CG50" s="1" t="s">
        <v>48</v>
      </c>
      <c r="CH50" s="6"/>
      <c r="CI50" s="6"/>
      <c r="CJ50" s="1" t="s">
        <v>46</v>
      </c>
      <c r="CK50" s="1" t="s">
        <v>39</v>
      </c>
      <c r="CL50" s="6"/>
      <c r="CM50" s="6"/>
      <c r="CN50" s="1" t="s">
        <v>49</v>
      </c>
      <c r="CO50" s="1" t="s">
        <v>39</v>
      </c>
      <c r="CP50" s="6"/>
      <c r="CQ50" s="6"/>
      <c r="CR50" s="1" t="s">
        <v>50</v>
      </c>
      <c r="CS50" s="1" t="s">
        <v>51</v>
      </c>
      <c r="CT50" s="6"/>
      <c r="CU50" s="6"/>
      <c r="CV50" s="1" t="s">
        <v>50</v>
      </c>
      <c r="CW50" s="1" t="s">
        <v>39</v>
      </c>
      <c r="CX50" s="6"/>
      <c r="CY50" s="6"/>
      <c r="CZ50" s="1" t="s">
        <v>50</v>
      </c>
      <c r="DA50" s="1" t="s">
        <v>39</v>
      </c>
      <c r="DB50" s="6"/>
      <c r="DC50" s="6"/>
      <c r="DD50" s="1" t="s">
        <v>59</v>
      </c>
      <c r="DE50" s="1" t="s">
        <v>60</v>
      </c>
      <c r="DF50" s="6"/>
      <c r="DG50" s="6"/>
      <c r="DH50" s="1" t="s">
        <v>52</v>
      </c>
      <c r="DI50" s="1" t="s">
        <v>53</v>
      </c>
      <c r="DJ50" s="6"/>
      <c r="DK50" s="6"/>
      <c r="DL50" s="1" t="s">
        <v>31</v>
      </c>
      <c r="DM50" s="11"/>
    </row>
    <row r="51" spans="1:118" s="12" customFormat="1" ht="15.75" customHeight="1" x14ac:dyDescent="0.25">
      <c r="A51" s="6">
        <v>50</v>
      </c>
      <c r="B51" s="6">
        <v>1</v>
      </c>
      <c r="C51" s="9" t="s">
        <v>391</v>
      </c>
      <c r="D51" s="8" t="s">
        <v>373</v>
      </c>
      <c r="E51" s="6">
        <v>-37.21</v>
      </c>
      <c r="F51" s="6">
        <v>0</v>
      </c>
      <c r="G51" s="6">
        <v>-37.21</v>
      </c>
      <c r="H51" s="10">
        <v>53.090519999999998</v>
      </c>
      <c r="I51" s="3">
        <f t="shared" si="1"/>
        <v>15.880519999999997</v>
      </c>
      <c r="J51" s="3">
        <f t="shared" si="0"/>
        <v>0</v>
      </c>
      <c r="K51" s="3">
        <f t="shared" si="2"/>
        <v>15.880519999999997</v>
      </c>
      <c r="L51" s="1" t="s">
        <v>28</v>
      </c>
      <c r="M51" s="1" t="s">
        <v>29</v>
      </c>
      <c r="N51" s="6"/>
      <c r="O51" s="6"/>
      <c r="P51" s="1" t="s">
        <v>30</v>
      </c>
      <c r="Q51" s="1" t="s">
        <v>34</v>
      </c>
      <c r="R51" s="6"/>
      <c r="S51" s="6"/>
      <c r="T51" s="1" t="s">
        <v>30</v>
      </c>
      <c r="U51" s="1" t="s">
        <v>32</v>
      </c>
      <c r="V51" s="6"/>
      <c r="W51" s="6"/>
      <c r="X51" s="6" t="s">
        <v>30</v>
      </c>
      <c r="Y51" s="6" t="s">
        <v>33</v>
      </c>
      <c r="Z51" s="6"/>
      <c r="AA51" s="6"/>
      <c r="AB51" s="1" t="s">
        <v>30</v>
      </c>
      <c r="AC51" s="1" t="s">
        <v>34</v>
      </c>
      <c r="AD51" s="6"/>
      <c r="AE51" s="6"/>
      <c r="AF51" s="1" t="s">
        <v>35</v>
      </c>
      <c r="AG51" s="1" t="s">
        <v>29</v>
      </c>
      <c r="AH51" s="6"/>
      <c r="AI51" s="6"/>
      <c r="AJ51" s="1" t="s">
        <v>36</v>
      </c>
      <c r="AK51" s="1" t="s">
        <v>37</v>
      </c>
      <c r="AL51" s="6"/>
      <c r="AM51" s="6"/>
      <c r="AN51" s="1" t="s">
        <v>38</v>
      </c>
      <c r="AO51" s="1" t="s">
        <v>39</v>
      </c>
      <c r="AP51" s="6"/>
      <c r="AQ51" s="6"/>
      <c r="AR51" s="1" t="s">
        <v>40</v>
      </c>
      <c r="AS51" s="1" t="s">
        <v>41</v>
      </c>
      <c r="AT51" s="6"/>
      <c r="AU51" s="6"/>
      <c r="AV51" s="6"/>
      <c r="AW51" s="6"/>
      <c r="AX51" s="6"/>
      <c r="AY51" s="6"/>
      <c r="AZ51" s="1" t="s">
        <v>42</v>
      </c>
      <c r="BA51" s="1" t="s">
        <v>39</v>
      </c>
      <c r="BB51" s="6"/>
      <c r="BC51" s="6"/>
      <c r="BD51" s="1" t="s">
        <v>42</v>
      </c>
      <c r="BE51" s="1" t="s">
        <v>33</v>
      </c>
      <c r="BF51" s="6"/>
      <c r="BG51" s="6"/>
      <c r="BH51" s="1" t="s">
        <v>42</v>
      </c>
      <c r="BI51" s="1" t="s">
        <v>39</v>
      </c>
      <c r="BJ51" s="6"/>
      <c r="BK51" s="11"/>
      <c r="BL51" s="1" t="s">
        <v>43</v>
      </c>
      <c r="BM51" s="1" t="s">
        <v>44</v>
      </c>
      <c r="BN51" s="6"/>
      <c r="BO51" s="6"/>
      <c r="BP51" s="1" t="s">
        <v>45</v>
      </c>
      <c r="BQ51" s="1" t="s">
        <v>44</v>
      </c>
      <c r="BR51" s="6"/>
      <c r="BS51" s="6"/>
      <c r="BT51" s="1" t="s">
        <v>46</v>
      </c>
      <c r="BU51" s="1" t="s">
        <v>47</v>
      </c>
      <c r="BV51" s="6"/>
      <c r="BW51" s="6"/>
      <c r="BX51" s="1" t="s">
        <v>46</v>
      </c>
      <c r="BY51" s="1" t="s">
        <v>41</v>
      </c>
      <c r="BZ51" s="6"/>
      <c r="CA51" s="6"/>
      <c r="CB51" s="1" t="s">
        <v>46</v>
      </c>
      <c r="CC51" s="1" t="s">
        <v>48</v>
      </c>
      <c r="CD51" s="6"/>
      <c r="CE51" s="6"/>
      <c r="CF51" s="1" t="s">
        <v>46</v>
      </c>
      <c r="CG51" s="1" t="s">
        <v>48</v>
      </c>
      <c r="CH51" s="6"/>
      <c r="CI51" s="6"/>
      <c r="CJ51" s="1" t="s">
        <v>46</v>
      </c>
      <c r="CK51" s="1" t="s">
        <v>39</v>
      </c>
      <c r="CL51" s="6"/>
      <c r="CM51" s="6"/>
      <c r="CN51" s="1" t="s">
        <v>49</v>
      </c>
      <c r="CO51" s="1" t="s">
        <v>39</v>
      </c>
      <c r="CP51" s="6"/>
      <c r="CQ51" s="6"/>
      <c r="CR51" s="1" t="s">
        <v>50</v>
      </c>
      <c r="CS51" s="1" t="s">
        <v>51</v>
      </c>
      <c r="CT51" s="6"/>
      <c r="CU51" s="6"/>
      <c r="CV51" s="1" t="s">
        <v>50</v>
      </c>
      <c r="CW51" s="1" t="s">
        <v>39</v>
      </c>
      <c r="CX51" s="6"/>
      <c r="CY51" s="6"/>
      <c r="CZ51" s="1" t="s">
        <v>50</v>
      </c>
      <c r="DA51" s="1" t="s">
        <v>39</v>
      </c>
      <c r="DB51" s="6"/>
      <c r="DC51" s="6"/>
      <c r="DD51" s="1" t="s">
        <v>59</v>
      </c>
      <c r="DE51" s="1" t="s">
        <v>60</v>
      </c>
      <c r="DF51" s="6"/>
      <c r="DG51" s="6"/>
      <c r="DH51" s="1" t="s">
        <v>52</v>
      </c>
      <c r="DI51" s="1" t="s">
        <v>53</v>
      </c>
      <c r="DJ51" s="6"/>
      <c r="DK51" s="6"/>
      <c r="DL51" s="1" t="s">
        <v>31</v>
      </c>
      <c r="DM51" s="11"/>
    </row>
    <row r="52" spans="1:118" s="12" customFormat="1" ht="15.75" customHeight="1" x14ac:dyDescent="0.25">
      <c r="A52" s="6">
        <v>51</v>
      </c>
      <c r="B52" s="6">
        <v>1</v>
      </c>
      <c r="C52" s="9" t="s">
        <v>96</v>
      </c>
      <c r="D52" s="8" t="s">
        <v>373</v>
      </c>
      <c r="E52" s="6">
        <v>264.88600000000002</v>
      </c>
      <c r="F52" s="6">
        <v>22.114999999999998</v>
      </c>
      <c r="G52" s="6">
        <v>242.77099999999999</v>
      </c>
      <c r="H52" s="10">
        <v>147.38964000000001</v>
      </c>
      <c r="I52" s="3">
        <f t="shared" si="1"/>
        <v>390.16064</v>
      </c>
      <c r="J52" s="3">
        <f t="shared" si="0"/>
        <v>0</v>
      </c>
      <c r="K52" s="3">
        <f t="shared" si="2"/>
        <v>390.16064</v>
      </c>
      <c r="L52" s="1" t="s">
        <v>28</v>
      </c>
      <c r="M52" s="1" t="s">
        <v>29</v>
      </c>
      <c r="N52" s="6"/>
      <c r="O52" s="6"/>
      <c r="P52" s="1" t="s">
        <v>30</v>
      </c>
      <c r="Q52" s="1" t="s">
        <v>34</v>
      </c>
      <c r="R52" s="6"/>
      <c r="S52" s="6"/>
      <c r="T52" s="1" t="s">
        <v>30</v>
      </c>
      <c r="U52" s="1" t="s">
        <v>32</v>
      </c>
      <c r="V52" s="6"/>
      <c r="W52" s="6"/>
      <c r="X52" s="6" t="s">
        <v>30</v>
      </c>
      <c r="Y52" s="6" t="s">
        <v>33</v>
      </c>
      <c r="Z52" s="6"/>
      <c r="AA52" s="6"/>
      <c r="AB52" s="1" t="s">
        <v>30</v>
      </c>
      <c r="AC52" s="1" t="s">
        <v>34</v>
      </c>
      <c r="AD52" s="6"/>
      <c r="AE52" s="6"/>
      <c r="AF52" s="1" t="s">
        <v>35</v>
      </c>
      <c r="AG52" s="1" t="s">
        <v>29</v>
      </c>
      <c r="AH52" s="6"/>
      <c r="AI52" s="6"/>
      <c r="AJ52" s="1" t="s">
        <v>36</v>
      </c>
      <c r="AK52" s="1" t="s">
        <v>37</v>
      </c>
      <c r="AL52" s="6"/>
      <c r="AM52" s="6"/>
      <c r="AN52" s="1" t="s">
        <v>38</v>
      </c>
      <c r="AO52" s="1" t="s">
        <v>39</v>
      </c>
      <c r="AP52" s="6"/>
      <c r="AQ52" s="6"/>
      <c r="AR52" s="1" t="s">
        <v>40</v>
      </c>
      <c r="AS52" s="1" t="s">
        <v>41</v>
      </c>
      <c r="AT52" s="6"/>
      <c r="AU52" s="6"/>
      <c r="AV52" s="6"/>
      <c r="AW52" s="6"/>
      <c r="AX52" s="6"/>
      <c r="AY52" s="6"/>
      <c r="AZ52" s="1" t="s">
        <v>42</v>
      </c>
      <c r="BA52" s="1" t="s">
        <v>39</v>
      </c>
      <c r="BB52" s="6"/>
      <c r="BC52" s="6"/>
      <c r="BD52" s="1" t="s">
        <v>42</v>
      </c>
      <c r="BE52" s="1" t="s">
        <v>33</v>
      </c>
      <c r="BF52" s="6"/>
      <c r="BG52" s="6"/>
      <c r="BH52" s="1" t="s">
        <v>42</v>
      </c>
      <c r="BI52" s="1" t="s">
        <v>39</v>
      </c>
      <c r="BJ52" s="6"/>
      <c r="BK52" s="11"/>
      <c r="BL52" s="1" t="s">
        <v>43</v>
      </c>
      <c r="BM52" s="1" t="s">
        <v>44</v>
      </c>
      <c r="BN52" s="6"/>
      <c r="BO52" s="6"/>
      <c r="BP52" s="1" t="s">
        <v>45</v>
      </c>
      <c r="BQ52" s="1" t="s">
        <v>44</v>
      </c>
      <c r="BR52" s="6"/>
      <c r="BS52" s="6"/>
      <c r="BT52" s="1" t="s">
        <v>46</v>
      </c>
      <c r="BU52" s="1" t="s">
        <v>47</v>
      </c>
      <c r="BV52" s="6"/>
      <c r="BW52" s="6"/>
      <c r="BX52" s="1" t="s">
        <v>46</v>
      </c>
      <c r="BY52" s="1" t="s">
        <v>41</v>
      </c>
      <c r="BZ52" s="6"/>
      <c r="CA52" s="6"/>
      <c r="CB52" s="1" t="s">
        <v>46</v>
      </c>
      <c r="CC52" s="1" t="s">
        <v>48</v>
      </c>
      <c r="CD52" s="6"/>
      <c r="CE52" s="6"/>
      <c r="CF52" s="1" t="s">
        <v>46</v>
      </c>
      <c r="CG52" s="1" t="s">
        <v>48</v>
      </c>
      <c r="CH52" s="6"/>
      <c r="CI52" s="6"/>
      <c r="CJ52" s="1" t="s">
        <v>46</v>
      </c>
      <c r="CK52" s="1" t="s">
        <v>39</v>
      </c>
      <c r="CL52" s="6"/>
      <c r="CM52" s="6"/>
      <c r="CN52" s="1" t="s">
        <v>49</v>
      </c>
      <c r="CO52" s="1" t="s">
        <v>39</v>
      </c>
      <c r="CP52" s="6"/>
      <c r="CQ52" s="6"/>
      <c r="CR52" s="1" t="s">
        <v>50</v>
      </c>
      <c r="CS52" s="1" t="s">
        <v>51</v>
      </c>
      <c r="CT52" s="6"/>
      <c r="CU52" s="6"/>
      <c r="CV52" s="1" t="s">
        <v>50</v>
      </c>
      <c r="CW52" s="1" t="s">
        <v>39</v>
      </c>
      <c r="CX52" s="6"/>
      <c r="CY52" s="6"/>
      <c r="CZ52" s="1" t="s">
        <v>50</v>
      </c>
      <c r="DA52" s="1" t="s">
        <v>39</v>
      </c>
      <c r="DB52" s="6"/>
      <c r="DC52" s="6"/>
      <c r="DD52" s="1" t="s">
        <v>59</v>
      </c>
      <c r="DE52" s="1" t="s">
        <v>60</v>
      </c>
      <c r="DF52" s="6"/>
      <c r="DG52" s="6"/>
      <c r="DH52" s="1" t="s">
        <v>52</v>
      </c>
      <c r="DI52" s="1" t="s">
        <v>53</v>
      </c>
      <c r="DJ52" s="6"/>
      <c r="DK52" s="6"/>
      <c r="DL52" s="1" t="s">
        <v>31</v>
      </c>
      <c r="DM52" s="11"/>
    </row>
    <row r="53" spans="1:118" s="12" customFormat="1" ht="15.75" customHeight="1" x14ac:dyDescent="0.25">
      <c r="A53" s="6">
        <v>52</v>
      </c>
      <c r="B53" s="6">
        <v>1</v>
      </c>
      <c r="C53" s="9" t="s">
        <v>97</v>
      </c>
      <c r="D53" s="8" t="s">
        <v>373</v>
      </c>
      <c r="E53" s="6">
        <v>24.905000000000001</v>
      </c>
      <c r="F53" s="6">
        <v>4.3410000000000002</v>
      </c>
      <c r="G53" s="6">
        <v>15.46</v>
      </c>
      <c r="H53" s="10">
        <v>63.298560000000002</v>
      </c>
      <c r="I53" s="3">
        <f t="shared" si="1"/>
        <v>78.758560000000003</v>
      </c>
      <c r="J53" s="3">
        <f t="shared" si="0"/>
        <v>0</v>
      </c>
      <c r="K53" s="3">
        <f t="shared" si="2"/>
        <v>78.758560000000003</v>
      </c>
      <c r="L53" s="1" t="s">
        <v>28</v>
      </c>
      <c r="M53" s="1" t="s">
        <v>29</v>
      </c>
      <c r="N53" s="6"/>
      <c r="O53" s="6"/>
      <c r="P53" s="1" t="s">
        <v>30</v>
      </c>
      <c r="Q53" s="1" t="s">
        <v>34</v>
      </c>
      <c r="R53" s="6"/>
      <c r="S53" s="6"/>
      <c r="T53" s="1" t="s">
        <v>30</v>
      </c>
      <c r="U53" s="1" t="s">
        <v>32</v>
      </c>
      <c r="V53" s="6"/>
      <c r="W53" s="6"/>
      <c r="X53" s="6" t="s">
        <v>30</v>
      </c>
      <c r="Y53" s="6" t="s">
        <v>33</v>
      </c>
      <c r="Z53" s="6"/>
      <c r="AA53" s="6"/>
      <c r="AB53" s="1" t="s">
        <v>30</v>
      </c>
      <c r="AC53" s="1" t="s">
        <v>34</v>
      </c>
      <c r="AD53" s="6"/>
      <c r="AE53" s="6"/>
      <c r="AF53" s="1" t="s">
        <v>35</v>
      </c>
      <c r="AG53" s="1" t="s">
        <v>29</v>
      </c>
      <c r="AH53" s="6"/>
      <c r="AI53" s="6"/>
      <c r="AJ53" s="1" t="s">
        <v>36</v>
      </c>
      <c r="AK53" s="1" t="s">
        <v>37</v>
      </c>
      <c r="AL53" s="6"/>
      <c r="AM53" s="6"/>
      <c r="AN53" s="1" t="s">
        <v>38</v>
      </c>
      <c r="AO53" s="1" t="s">
        <v>39</v>
      </c>
      <c r="AP53" s="6"/>
      <c r="AQ53" s="6"/>
      <c r="AR53" s="1" t="s">
        <v>40</v>
      </c>
      <c r="AS53" s="1" t="s">
        <v>41</v>
      </c>
      <c r="AT53" s="6"/>
      <c r="AU53" s="6"/>
      <c r="AV53" s="6"/>
      <c r="AW53" s="6"/>
      <c r="AX53" s="6"/>
      <c r="AY53" s="6"/>
      <c r="AZ53" s="1" t="s">
        <v>42</v>
      </c>
      <c r="BA53" s="1" t="s">
        <v>39</v>
      </c>
      <c r="BB53" s="6"/>
      <c r="BC53" s="6"/>
      <c r="BD53" s="1" t="s">
        <v>42</v>
      </c>
      <c r="BE53" s="1" t="s">
        <v>33</v>
      </c>
      <c r="BF53" s="6"/>
      <c r="BG53" s="6"/>
      <c r="BH53" s="1" t="s">
        <v>42</v>
      </c>
      <c r="BI53" s="1" t="s">
        <v>39</v>
      </c>
      <c r="BJ53" s="6"/>
      <c r="BK53" s="11"/>
      <c r="BL53" s="1" t="s">
        <v>43</v>
      </c>
      <c r="BM53" s="1" t="s">
        <v>44</v>
      </c>
      <c r="BN53" s="6"/>
      <c r="BO53" s="6"/>
      <c r="BP53" s="1" t="s">
        <v>45</v>
      </c>
      <c r="BQ53" s="1" t="s">
        <v>44</v>
      </c>
      <c r="BR53" s="6"/>
      <c r="BS53" s="6"/>
      <c r="BT53" s="1" t="s">
        <v>46</v>
      </c>
      <c r="BU53" s="1" t="s">
        <v>47</v>
      </c>
      <c r="BV53" s="6"/>
      <c r="BW53" s="6"/>
      <c r="BX53" s="1" t="s">
        <v>46</v>
      </c>
      <c r="BY53" s="1" t="s">
        <v>41</v>
      </c>
      <c r="BZ53" s="6"/>
      <c r="CA53" s="6"/>
      <c r="CB53" s="1" t="s">
        <v>46</v>
      </c>
      <c r="CC53" s="1" t="s">
        <v>48</v>
      </c>
      <c r="CD53" s="6"/>
      <c r="CE53" s="6"/>
      <c r="CF53" s="1" t="s">
        <v>46</v>
      </c>
      <c r="CG53" s="1" t="s">
        <v>48</v>
      </c>
      <c r="CH53" s="6"/>
      <c r="CI53" s="6"/>
      <c r="CJ53" s="1" t="s">
        <v>46</v>
      </c>
      <c r="CK53" s="1" t="s">
        <v>39</v>
      </c>
      <c r="CL53" s="6"/>
      <c r="CM53" s="6"/>
      <c r="CN53" s="1" t="s">
        <v>49</v>
      </c>
      <c r="CO53" s="1" t="s">
        <v>39</v>
      </c>
      <c r="CP53" s="6"/>
      <c r="CQ53" s="6"/>
      <c r="CR53" s="1" t="s">
        <v>50</v>
      </c>
      <c r="CS53" s="1" t="s">
        <v>51</v>
      </c>
      <c r="CT53" s="6"/>
      <c r="CU53" s="6"/>
      <c r="CV53" s="1" t="s">
        <v>50</v>
      </c>
      <c r="CW53" s="1" t="s">
        <v>39</v>
      </c>
      <c r="CX53" s="6"/>
      <c r="CY53" s="6"/>
      <c r="CZ53" s="1" t="s">
        <v>50</v>
      </c>
      <c r="DA53" s="1" t="s">
        <v>39</v>
      </c>
      <c r="DB53" s="6"/>
      <c r="DC53" s="6"/>
      <c r="DD53" s="1" t="s">
        <v>59</v>
      </c>
      <c r="DE53" s="1" t="s">
        <v>60</v>
      </c>
      <c r="DF53" s="6"/>
      <c r="DG53" s="6"/>
      <c r="DH53" s="1" t="s">
        <v>52</v>
      </c>
      <c r="DI53" s="1" t="s">
        <v>53</v>
      </c>
      <c r="DJ53" s="6"/>
      <c r="DK53" s="6"/>
      <c r="DL53" s="1" t="s">
        <v>31</v>
      </c>
      <c r="DM53" s="11"/>
    </row>
    <row r="54" spans="1:118" s="12" customFormat="1" ht="15.75" customHeight="1" x14ac:dyDescent="0.25">
      <c r="A54" s="6">
        <v>53</v>
      </c>
      <c r="B54" s="6">
        <v>1</v>
      </c>
      <c r="C54" s="9" t="s">
        <v>98</v>
      </c>
      <c r="D54" s="8" t="s">
        <v>373</v>
      </c>
      <c r="E54" s="6">
        <v>-226.84800000000001</v>
      </c>
      <c r="F54" s="6">
        <v>7.6360000000000001</v>
      </c>
      <c r="G54" s="6">
        <v>-234.48400000000001</v>
      </c>
      <c r="H54" s="10">
        <v>56.1092399999999</v>
      </c>
      <c r="I54" s="3">
        <f t="shared" si="1"/>
        <v>-178.37476000000009</v>
      </c>
      <c r="J54" s="3">
        <f t="shared" si="0"/>
        <v>0</v>
      </c>
      <c r="K54" s="3">
        <f t="shared" si="2"/>
        <v>-178.37476000000009</v>
      </c>
      <c r="L54" s="1" t="s">
        <v>28</v>
      </c>
      <c r="M54" s="1" t="s">
        <v>29</v>
      </c>
      <c r="N54" s="6"/>
      <c r="O54" s="6"/>
      <c r="P54" s="1" t="s">
        <v>30</v>
      </c>
      <c r="Q54" s="1" t="s">
        <v>34</v>
      </c>
      <c r="R54" s="6"/>
      <c r="S54" s="6"/>
      <c r="T54" s="1" t="s">
        <v>30</v>
      </c>
      <c r="U54" s="1" t="s">
        <v>32</v>
      </c>
      <c r="V54" s="6"/>
      <c r="W54" s="6"/>
      <c r="X54" s="6" t="s">
        <v>30</v>
      </c>
      <c r="Y54" s="6" t="s">
        <v>33</v>
      </c>
      <c r="Z54" s="6"/>
      <c r="AA54" s="6"/>
      <c r="AB54" s="1" t="s">
        <v>30</v>
      </c>
      <c r="AC54" s="1" t="s">
        <v>34</v>
      </c>
      <c r="AD54" s="6"/>
      <c r="AE54" s="6"/>
      <c r="AF54" s="1" t="s">
        <v>35</v>
      </c>
      <c r="AG54" s="1" t="s">
        <v>29</v>
      </c>
      <c r="AH54" s="6"/>
      <c r="AI54" s="6"/>
      <c r="AJ54" s="1" t="s">
        <v>36</v>
      </c>
      <c r="AK54" s="1" t="s">
        <v>37</v>
      </c>
      <c r="AL54" s="6"/>
      <c r="AM54" s="6"/>
      <c r="AN54" s="1" t="s">
        <v>38</v>
      </c>
      <c r="AO54" s="1" t="s">
        <v>39</v>
      </c>
      <c r="AP54" s="6"/>
      <c r="AQ54" s="6"/>
      <c r="AR54" s="1" t="s">
        <v>40</v>
      </c>
      <c r="AS54" s="1" t="s">
        <v>41</v>
      </c>
      <c r="AT54" s="6"/>
      <c r="AU54" s="6"/>
      <c r="AV54" s="6"/>
      <c r="AW54" s="6"/>
      <c r="AX54" s="6"/>
      <c r="AY54" s="6"/>
      <c r="AZ54" s="1" t="s">
        <v>42</v>
      </c>
      <c r="BA54" s="1" t="s">
        <v>39</v>
      </c>
      <c r="BB54" s="6"/>
      <c r="BC54" s="6"/>
      <c r="BD54" s="1" t="s">
        <v>42</v>
      </c>
      <c r="BE54" s="1" t="s">
        <v>33</v>
      </c>
      <c r="BF54" s="6"/>
      <c r="BG54" s="6"/>
      <c r="BH54" s="1" t="s">
        <v>42</v>
      </c>
      <c r="BI54" s="1" t="s">
        <v>39</v>
      </c>
      <c r="BJ54" s="6"/>
      <c r="BK54" s="11"/>
      <c r="BL54" s="1" t="s">
        <v>43</v>
      </c>
      <c r="BM54" s="1" t="s">
        <v>44</v>
      </c>
      <c r="BN54" s="6"/>
      <c r="BO54" s="6"/>
      <c r="BP54" s="1" t="s">
        <v>45</v>
      </c>
      <c r="BQ54" s="1" t="s">
        <v>44</v>
      </c>
      <c r="BR54" s="6"/>
      <c r="BS54" s="6"/>
      <c r="BT54" s="1" t="s">
        <v>46</v>
      </c>
      <c r="BU54" s="1" t="s">
        <v>47</v>
      </c>
      <c r="BV54" s="6"/>
      <c r="BW54" s="6"/>
      <c r="BX54" s="1" t="s">
        <v>46</v>
      </c>
      <c r="BY54" s="1" t="s">
        <v>41</v>
      </c>
      <c r="BZ54" s="6"/>
      <c r="CA54" s="6"/>
      <c r="CB54" s="1" t="s">
        <v>46</v>
      </c>
      <c r="CC54" s="1" t="s">
        <v>48</v>
      </c>
      <c r="CD54" s="6"/>
      <c r="CE54" s="6"/>
      <c r="CF54" s="1" t="s">
        <v>46</v>
      </c>
      <c r="CG54" s="1" t="s">
        <v>48</v>
      </c>
      <c r="CH54" s="6"/>
      <c r="CI54" s="6"/>
      <c r="CJ54" s="1" t="s">
        <v>46</v>
      </c>
      <c r="CK54" s="1" t="s">
        <v>39</v>
      </c>
      <c r="CL54" s="6"/>
      <c r="CM54" s="6"/>
      <c r="CN54" s="1" t="s">
        <v>49</v>
      </c>
      <c r="CO54" s="1" t="s">
        <v>39</v>
      </c>
      <c r="CP54" s="6"/>
      <c r="CQ54" s="6"/>
      <c r="CR54" s="1" t="s">
        <v>50</v>
      </c>
      <c r="CS54" s="1" t="s">
        <v>51</v>
      </c>
      <c r="CT54" s="6"/>
      <c r="CU54" s="6"/>
      <c r="CV54" s="1" t="s">
        <v>50</v>
      </c>
      <c r="CW54" s="1" t="s">
        <v>39</v>
      </c>
      <c r="CX54" s="6"/>
      <c r="CY54" s="6"/>
      <c r="CZ54" s="1" t="s">
        <v>50</v>
      </c>
      <c r="DA54" s="1" t="s">
        <v>39</v>
      </c>
      <c r="DB54" s="6"/>
      <c r="DC54" s="6"/>
      <c r="DD54" s="1" t="s">
        <v>59</v>
      </c>
      <c r="DE54" s="1" t="s">
        <v>60</v>
      </c>
      <c r="DF54" s="6"/>
      <c r="DG54" s="6"/>
      <c r="DH54" s="1" t="s">
        <v>52</v>
      </c>
      <c r="DI54" s="1" t="s">
        <v>53</v>
      </c>
      <c r="DJ54" s="6"/>
      <c r="DK54" s="6"/>
      <c r="DL54" s="1" t="s">
        <v>31</v>
      </c>
      <c r="DM54" s="11"/>
    </row>
    <row r="55" spans="1:118" s="12" customFormat="1" ht="15.75" customHeight="1" x14ac:dyDescent="0.25">
      <c r="A55" s="6">
        <v>54</v>
      </c>
      <c r="B55" s="6">
        <v>1</v>
      </c>
      <c r="C55" s="9" t="s">
        <v>392</v>
      </c>
      <c r="D55" s="8" t="s">
        <v>373</v>
      </c>
      <c r="E55" s="6">
        <v>206.881</v>
      </c>
      <c r="F55" s="6">
        <v>11.372</v>
      </c>
      <c r="G55" s="6">
        <v>195.50899999999999</v>
      </c>
      <c r="H55" s="10">
        <v>65.545320000000004</v>
      </c>
      <c r="I55" s="3">
        <f t="shared" si="1"/>
        <v>261.05431999999996</v>
      </c>
      <c r="J55" s="3">
        <f t="shared" si="0"/>
        <v>0</v>
      </c>
      <c r="K55" s="3">
        <f t="shared" si="2"/>
        <v>261.05431999999996</v>
      </c>
      <c r="L55" s="1" t="s">
        <v>28</v>
      </c>
      <c r="M55" s="1" t="s">
        <v>29</v>
      </c>
      <c r="N55" s="6"/>
      <c r="O55" s="6"/>
      <c r="P55" s="1" t="s">
        <v>30</v>
      </c>
      <c r="Q55" s="1" t="s">
        <v>34</v>
      </c>
      <c r="R55" s="6"/>
      <c r="S55" s="6"/>
      <c r="T55" s="1" t="s">
        <v>30</v>
      </c>
      <c r="U55" s="1" t="s">
        <v>32</v>
      </c>
      <c r="V55" s="6"/>
      <c r="W55" s="6"/>
      <c r="X55" s="6" t="s">
        <v>30</v>
      </c>
      <c r="Y55" s="6" t="s">
        <v>33</v>
      </c>
      <c r="Z55" s="6"/>
      <c r="AA55" s="6"/>
      <c r="AB55" s="1" t="s">
        <v>30</v>
      </c>
      <c r="AC55" s="1" t="s">
        <v>34</v>
      </c>
      <c r="AD55" s="6"/>
      <c r="AE55" s="6"/>
      <c r="AF55" s="1" t="s">
        <v>35</v>
      </c>
      <c r="AG55" s="1" t="s">
        <v>29</v>
      </c>
      <c r="AH55" s="6"/>
      <c r="AI55" s="6"/>
      <c r="AJ55" s="1" t="s">
        <v>36</v>
      </c>
      <c r="AK55" s="1" t="s">
        <v>37</v>
      </c>
      <c r="AL55" s="6"/>
      <c r="AM55" s="6"/>
      <c r="AN55" s="1" t="s">
        <v>38</v>
      </c>
      <c r="AO55" s="1" t="s">
        <v>39</v>
      </c>
      <c r="AP55" s="6"/>
      <c r="AQ55" s="6"/>
      <c r="AR55" s="1" t="s">
        <v>40</v>
      </c>
      <c r="AS55" s="1" t="s">
        <v>41</v>
      </c>
      <c r="AT55" s="6"/>
      <c r="AU55" s="6"/>
      <c r="AV55" s="6"/>
      <c r="AW55" s="6"/>
      <c r="AX55" s="6"/>
      <c r="AY55" s="6"/>
      <c r="AZ55" s="1" t="s">
        <v>42</v>
      </c>
      <c r="BA55" s="1" t="s">
        <v>39</v>
      </c>
      <c r="BB55" s="6"/>
      <c r="BC55" s="6"/>
      <c r="BD55" s="1" t="s">
        <v>42</v>
      </c>
      <c r="BE55" s="1" t="s">
        <v>33</v>
      </c>
      <c r="BF55" s="6"/>
      <c r="BG55" s="6"/>
      <c r="BH55" s="1" t="s">
        <v>42</v>
      </c>
      <c r="BI55" s="1" t="s">
        <v>39</v>
      </c>
      <c r="BJ55" s="6"/>
      <c r="BK55" s="11"/>
      <c r="BL55" s="1" t="s">
        <v>43</v>
      </c>
      <c r="BM55" s="1" t="s">
        <v>44</v>
      </c>
      <c r="BN55" s="6"/>
      <c r="BO55" s="6"/>
      <c r="BP55" s="1" t="s">
        <v>45</v>
      </c>
      <c r="BQ55" s="1" t="s">
        <v>44</v>
      </c>
      <c r="BR55" s="6"/>
      <c r="BS55" s="6"/>
      <c r="BT55" s="1" t="s">
        <v>46</v>
      </c>
      <c r="BU55" s="1" t="s">
        <v>47</v>
      </c>
      <c r="BV55" s="6"/>
      <c r="BW55" s="6"/>
      <c r="BX55" s="1" t="s">
        <v>46</v>
      </c>
      <c r="BY55" s="1" t="s">
        <v>41</v>
      </c>
      <c r="BZ55" s="6"/>
      <c r="CA55" s="6"/>
      <c r="CB55" s="1" t="s">
        <v>46</v>
      </c>
      <c r="CC55" s="1" t="s">
        <v>48</v>
      </c>
      <c r="CD55" s="6"/>
      <c r="CE55" s="6"/>
      <c r="CF55" s="1" t="s">
        <v>46</v>
      </c>
      <c r="CG55" s="1" t="s">
        <v>48</v>
      </c>
      <c r="CH55" s="6"/>
      <c r="CI55" s="6"/>
      <c r="CJ55" s="1" t="s">
        <v>46</v>
      </c>
      <c r="CK55" s="1" t="s">
        <v>39</v>
      </c>
      <c r="CL55" s="6"/>
      <c r="CM55" s="6"/>
      <c r="CN55" s="1" t="s">
        <v>49</v>
      </c>
      <c r="CO55" s="1" t="s">
        <v>39</v>
      </c>
      <c r="CP55" s="6"/>
      <c r="CQ55" s="6"/>
      <c r="CR55" s="1" t="s">
        <v>50</v>
      </c>
      <c r="CS55" s="1" t="s">
        <v>51</v>
      </c>
      <c r="CT55" s="6"/>
      <c r="CU55" s="6"/>
      <c r="CV55" s="1" t="s">
        <v>50</v>
      </c>
      <c r="CW55" s="1" t="s">
        <v>39</v>
      </c>
      <c r="CX55" s="6"/>
      <c r="CY55" s="6"/>
      <c r="CZ55" s="1" t="s">
        <v>50</v>
      </c>
      <c r="DA55" s="1" t="s">
        <v>39</v>
      </c>
      <c r="DB55" s="6"/>
      <c r="DC55" s="6"/>
      <c r="DD55" s="1" t="s">
        <v>59</v>
      </c>
      <c r="DE55" s="1" t="s">
        <v>60</v>
      </c>
      <c r="DF55" s="6"/>
      <c r="DG55" s="6"/>
      <c r="DH55" s="1" t="s">
        <v>52</v>
      </c>
      <c r="DI55" s="1" t="s">
        <v>53</v>
      </c>
      <c r="DJ55" s="6"/>
      <c r="DK55" s="6"/>
      <c r="DL55" s="1" t="s">
        <v>31</v>
      </c>
      <c r="DM55" s="11"/>
    </row>
    <row r="56" spans="1:118" s="12" customFormat="1" ht="15.75" customHeight="1" x14ac:dyDescent="0.25">
      <c r="A56" s="6">
        <v>55</v>
      </c>
      <c r="B56" s="6">
        <v>1</v>
      </c>
      <c r="C56" s="9" t="s">
        <v>393</v>
      </c>
      <c r="D56" s="8" t="s">
        <v>373</v>
      </c>
      <c r="E56" s="6">
        <v>148.327</v>
      </c>
      <c r="F56" s="6">
        <v>0</v>
      </c>
      <c r="G56" s="6">
        <v>148.327</v>
      </c>
      <c r="H56" s="10">
        <v>44.677680000000002</v>
      </c>
      <c r="I56" s="3">
        <f t="shared" si="1"/>
        <v>193.00468000000001</v>
      </c>
      <c r="J56" s="3">
        <f t="shared" si="0"/>
        <v>0</v>
      </c>
      <c r="K56" s="3">
        <f t="shared" si="2"/>
        <v>193.00468000000001</v>
      </c>
      <c r="L56" s="1" t="s">
        <v>28</v>
      </c>
      <c r="M56" s="1" t="s">
        <v>29</v>
      </c>
      <c r="N56" s="6"/>
      <c r="O56" s="6"/>
      <c r="P56" s="1" t="s">
        <v>30</v>
      </c>
      <c r="Q56" s="1" t="s">
        <v>34</v>
      </c>
      <c r="R56" s="6"/>
      <c r="S56" s="6"/>
      <c r="T56" s="1" t="s">
        <v>30</v>
      </c>
      <c r="U56" s="1" t="s">
        <v>32</v>
      </c>
      <c r="V56" s="6"/>
      <c r="W56" s="6"/>
      <c r="X56" s="6" t="s">
        <v>30</v>
      </c>
      <c r="Y56" s="6" t="s">
        <v>33</v>
      </c>
      <c r="Z56" s="6"/>
      <c r="AA56" s="6"/>
      <c r="AB56" s="1" t="s">
        <v>30</v>
      </c>
      <c r="AC56" s="1" t="s">
        <v>34</v>
      </c>
      <c r="AD56" s="6"/>
      <c r="AE56" s="6"/>
      <c r="AF56" s="1" t="s">
        <v>35</v>
      </c>
      <c r="AG56" s="1" t="s">
        <v>29</v>
      </c>
      <c r="AH56" s="6"/>
      <c r="AI56" s="6"/>
      <c r="AJ56" s="1" t="s">
        <v>36</v>
      </c>
      <c r="AK56" s="1" t="s">
        <v>37</v>
      </c>
      <c r="AL56" s="6"/>
      <c r="AM56" s="6"/>
      <c r="AN56" s="1" t="s">
        <v>38</v>
      </c>
      <c r="AO56" s="1" t="s">
        <v>39</v>
      </c>
      <c r="AP56" s="6"/>
      <c r="AQ56" s="6"/>
      <c r="AR56" s="1" t="s">
        <v>40</v>
      </c>
      <c r="AS56" s="1" t="s">
        <v>41</v>
      </c>
      <c r="AT56" s="6"/>
      <c r="AU56" s="6"/>
      <c r="AV56" s="6"/>
      <c r="AW56" s="6"/>
      <c r="AX56" s="6"/>
      <c r="AY56" s="6"/>
      <c r="AZ56" s="1" t="s">
        <v>42</v>
      </c>
      <c r="BA56" s="1" t="s">
        <v>39</v>
      </c>
      <c r="BB56" s="6"/>
      <c r="BC56" s="6"/>
      <c r="BD56" s="1" t="s">
        <v>42</v>
      </c>
      <c r="BE56" s="1" t="s">
        <v>33</v>
      </c>
      <c r="BF56" s="6"/>
      <c r="BG56" s="6"/>
      <c r="BH56" s="1" t="s">
        <v>42</v>
      </c>
      <c r="BI56" s="1" t="s">
        <v>39</v>
      </c>
      <c r="BJ56" s="6"/>
      <c r="BK56" s="11"/>
      <c r="BL56" s="1" t="s">
        <v>43</v>
      </c>
      <c r="BM56" s="1" t="s">
        <v>44</v>
      </c>
      <c r="BN56" s="6"/>
      <c r="BO56" s="6"/>
      <c r="BP56" s="1" t="s">
        <v>45</v>
      </c>
      <c r="BQ56" s="1" t="s">
        <v>44</v>
      </c>
      <c r="BR56" s="6"/>
      <c r="BS56" s="6"/>
      <c r="BT56" s="1" t="s">
        <v>46</v>
      </c>
      <c r="BU56" s="1" t="s">
        <v>47</v>
      </c>
      <c r="BV56" s="6"/>
      <c r="BW56" s="6"/>
      <c r="BX56" s="1" t="s">
        <v>46</v>
      </c>
      <c r="BY56" s="1" t="s">
        <v>41</v>
      </c>
      <c r="BZ56" s="6"/>
      <c r="CA56" s="6"/>
      <c r="CB56" s="1" t="s">
        <v>46</v>
      </c>
      <c r="CC56" s="1" t="s">
        <v>48</v>
      </c>
      <c r="CD56" s="6"/>
      <c r="CE56" s="6"/>
      <c r="CF56" s="1" t="s">
        <v>46</v>
      </c>
      <c r="CG56" s="1" t="s">
        <v>48</v>
      </c>
      <c r="CH56" s="6"/>
      <c r="CI56" s="6"/>
      <c r="CJ56" s="1" t="s">
        <v>46</v>
      </c>
      <c r="CK56" s="1" t="s">
        <v>39</v>
      </c>
      <c r="CL56" s="6"/>
      <c r="CM56" s="6"/>
      <c r="CN56" s="1" t="s">
        <v>49</v>
      </c>
      <c r="CO56" s="1" t="s">
        <v>39</v>
      </c>
      <c r="CP56" s="6"/>
      <c r="CQ56" s="6"/>
      <c r="CR56" s="1" t="s">
        <v>50</v>
      </c>
      <c r="CS56" s="1" t="s">
        <v>51</v>
      </c>
      <c r="CT56" s="6"/>
      <c r="CU56" s="6"/>
      <c r="CV56" s="1" t="s">
        <v>50</v>
      </c>
      <c r="CW56" s="1" t="s">
        <v>39</v>
      </c>
      <c r="CX56" s="6"/>
      <c r="CY56" s="6"/>
      <c r="CZ56" s="1" t="s">
        <v>50</v>
      </c>
      <c r="DA56" s="1" t="s">
        <v>39</v>
      </c>
      <c r="DB56" s="6"/>
      <c r="DC56" s="6"/>
      <c r="DD56" s="1" t="s">
        <v>59</v>
      </c>
      <c r="DE56" s="1" t="s">
        <v>60</v>
      </c>
      <c r="DF56" s="6"/>
      <c r="DG56" s="6"/>
      <c r="DH56" s="1" t="s">
        <v>52</v>
      </c>
      <c r="DI56" s="1" t="s">
        <v>53</v>
      </c>
      <c r="DJ56" s="6"/>
      <c r="DK56" s="6"/>
      <c r="DL56" s="1" t="s">
        <v>31</v>
      </c>
      <c r="DM56" s="11"/>
    </row>
    <row r="57" spans="1:118" s="12" customFormat="1" ht="15.75" customHeight="1" x14ac:dyDescent="0.25">
      <c r="A57" s="6">
        <v>56</v>
      </c>
      <c r="B57" s="6">
        <v>1</v>
      </c>
      <c r="C57" s="9" t="s">
        <v>99</v>
      </c>
      <c r="D57" s="8" t="s">
        <v>373</v>
      </c>
      <c r="E57" s="6">
        <v>-12.785</v>
      </c>
      <c r="F57" s="6">
        <v>0</v>
      </c>
      <c r="G57" s="6">
        <v>-15.952999999999999</v>
      </c>
      <c r="H57" s="10">
        <v>29.043600000000001</v>
      </c>
      <c r="I57" s="3">
        <f t="shared" si="1"/>
        <v>13.090600000000002</v>
      </c>
      <c r="J57" s="3">
        <f t="shared" si="0"/>
        <v>0</v>
      </c>
      <c r="K57" s="3">
        <f t="shared" si="2"/>
        <v>13.090600000000002</v>
      </c>
      <c r="L57" s="1" t="s">
        <v>28</v>
      </c>
      <c r="M57" s="1" t="s">
        <v>29</v>
      </c>
      <c r="N57" s="6"/>
      <c r="O57" s="6"/>
      <c r="P57" s="1" t="s">
        <v>30</v>
      </c>
      <c r="Q57" s="1" t="s">
        <v>34</v>
      </c>
      <c r="R57" s="6"/>
      <c r="S57" s="6"/>
      <c r="T57" s="1" t="s">
        <v>30</v>
      </c>
      <c r="U57" s="1" t="s">
        <v>32</v>
      </c>
      <c r="V57" s="6"/>
      <c r="W57" s="6"/>
      <c r="X57" s="6" t="s">
        <v>30</v>
      </c>
      <c r="Y57" s="6" t="s">
        <v>33</v>
      </c>
      <c r="Z57" s="6"/>
      <c r="AA57" s="6"/>
      <c r="AB57" s="1" t="s">
        <v>30</v>
      </c>
      <c r="AC57" s="1" t="s">
        <v>34</v>
      </c>
      <c r="AD57" s="6"/>
      <c r="AE57" s="6"/>
      <c r="AF57" s="1" t="s">
        <v>35</v>
      </c>
      <c r="AG57" s="1" t="s">
        <v>29</v>
      </c>
      <c r="AH57" s="6"/>
      <c r="AI57" s="6"/>
      <c r="AJ57" s="1" t="s">
        <v>36</v>
      </c>
      <c r="AK57" s="1" t="s">
        <v>37</v>
      </c>
      <c r="AL57" s="6"/>
      <c r="AM57" s="6"/>
      <c r="AN57" s="1" t="s">
        <v>38</v>
      </c>
      <c r="AO57" s="1" t="s">
        <v>39</v>
      </c>
      <c r="AP57" s="6"/>
      <c r="AQ57" s="6"/>
      <c r="AR57" s="1" t="s">
        <v>40</v>
      </c>
      <c r="AS57" s="1" t="s">
        <v>41</v>
      </c>
      <c r="AT57" s="6"/>
      <c r="AU57" s="6"/>
      <c r="AV57" s="6"/>
      <c r="AW57" s="6"/>
      <c r="AX57" s="6"/>
      <c r="AY57" s="6"/>
      <c r="AZ57" s="1" t="s">
        <v>42</v>
      </c>
      <c r="BA57" s="1" t="s">
        <v>39</v>
      </c>
      <c r="BB57" s="6"/>
      <c r="BC57" s="6"/>
      <c r="BD57" s="1" t="s">
        <v>42</v>
      </c>
      <c r="BE57" s="1" t="s">
        <v>33</v>
      </c>
      <c r="BF57" s="6"/>
      <c r="BG57" s="6"/>
      <c r="BH57" s="1" t="s">
        <v>42</v>
      </c>
      <c r="BI57" s="1" t="s">
        <v>39</v>
      </c>
      <c r="BJ57" s="6"/>
      <c r="BK57" s="11"/>
      <c r="BL57" s="1" t="s">
        <v>43</v>
      </c>
      <c r="BM57" s="1" t="s">
        <v>44</v>
      </c>
      <c r="BN57" s="6"/>
      <c r="BO57" s="6"/>
      <c r="BP57" s="1" t="s">
        <v>45</v>
      </c>
      <c r="BQ57" s="1" t="s">
        <v>44</v>
      </c>
      <c r="BR57" s="6"/>
      <c r="BS57" s="6"/>
      <c r="BT57" s="1" t="s">
        <v>46</v>
      </c>
      <c r="BU57" s="1" t="s">
        <v>47</v>
      </c>
      <c r="BV57" s="6"/>
      <c r="BW57" s="6"/>
      <c r="BX57" s="1" t="s">
        <v>46</v>
      </c>
      <c r="BY57" s="1" t="s">
        <v>41</v>
      </c>
      <c r="BZ57" s="6"/>
      <c r="CA57" s="6"/>
      <c r="CB57" s="1" t="s">
        <v>46</v>
      </c>
      <c r="CC57" s="1" t="s">
        <v>48</v>
      </c>
      <c r="CD57" s="6"/>
      <c r="CE57" s="6"/>
      <c r="CF57" s="1" t="s">
        <v>46</v>
      </c>
      <c r="CG57" s="1" t="s">
        <v>48</v>
      </c>
      <c r="CH57" s="6"/>
      <c r="CI57" s="6"/>
      <c r="CJ57" s="1" t="s">
        <v>46</v>
      </c>
      <c r="CK57" s="1" t="s">
        <v>39</v>
      </c>
      <c r="CL57" s="6"/>
      <c r="CM57" s="6"/>
      <c r="CN57" s="1" t="s">
        <v>49</v>
      </c>
      <c r="CO57" s="1" t="s">
        <v>39</v>
      </c>
      <c r="CP57" s="6"/>
      <c r="CQ57" s="6"/>
      <c r="CR57" s="1" t="s">
        <v>50</v>
      </c>
      <c r="CS57" s="1" t="s">
        <v>51</v>
      </c>
      <c r="CT57" s="6"/>
      <c r="CU57" s="6"/>
      <c r="CV57" s="1" t="s">
        <v>50</v>
      </c>
      <c r="CW57" s="1" t="s">
        <v>39</v>
      </c>
      <c r="CX57" s="6"/>
      <c r="CY57" s="6"/>
      <c r="CZ57" s="1" t="s">
        <v>50</v>
      </c>
      <c r="DA57" s="1" t="s">
        <v>39</v>
      </c>
      <c r="DB57" s="6"/>
      <c r="DC57" s="6"/>
      <c r="DD57" s="1" t="s">
        <v>59</v>
      </c>
      <c r="DE57" s="1" t="s">
        <v>60</v>
      </c>
      <c r="DF57" s="6"/>
      <c r="DG57" s="6"/>
      <c r="DH57" s="1" t="s">
        <v>52</v>
      </c>
      <c r="DI57" s="1" t="s">
        <v>53</v>
      </c>
      <c r="DJ57" s="6"/>
      <c r="DK57" s="6"/>
      <c r="DL57" s="1" t="s">
        <v>31</v>
      </c>
      <c r="DM57" s="11"/>
    </row>
    <row r="58" spans="1:118" s="12" customFormat="1" ht="15.75" customHeight="1" x14ac:dyDescent="0.25">
      <c r="A58" s="6">
        <v>57</v>
      </c>
      <c r="B58" s="6">
        <v>1</v>
      </c>
      <c r="C58" s="9" t="s">
        <v>100</v>
      </c>
      <c r="D58" s="8" t="s">
        <v>373</v>
      </c>
      <c r="E58" s="6">
        <v>183.471</v>
      </c>
      <c r="F58" s="6">
        <v>4.3710000000000004</v>
      </c>
      <c r="G58" s="6">
        <v>163.39599999999999</v>
      </c>
      <c r="H58" s="10">
        <v>156.27251999999999</v>
      </c>
      <c r="I58" s="3">
        <f t="shared" si="1"/>
        <v>319.66851999999994</v>
      </c>
      <c r="J58" s="3">
        <f t="shared" si="0"/>
        <v>0</v>
      </c>
      <c r="K58" s="3">
        <f t="shared" si="2"/>
        <v>319.66851999999994</v>
      </c>
      <c r="L58" s="1" t="s">
        <v>28</v>
      </c>
      <c r="M58" s="1" t="s">
        <v>29</v>
      </c>
      <c r="N58" s="6"/>
      <c r="O58" s="6"/>
      <c r="P58" s="1" t="s">
        <v>30</v>
      </c>
      <c r="Q58" s="1" t="s">
        <v>34</v>
      </c>
      <c r="R58" s="6"/>
      <c r="S58" s="6"/>
      <c r="T58" s="1" t="s">
        <v>30</v>
      </c>
      <c r="U58" s="1" t="s">
        <v>32</v>
      </c>
      <c r="V58" s="6"/>
      <c r="W58" s="6"/>
      <c r="X58" s="6" t="s">
        <v>30</v>
      </c>
      <c r="Y58" s="6" t="s">
        <v>33</v>
      </c>
      <c r="Z58" s="6"/>
      <c r="AA58" s="6"/>
      <c r="AB58" s="1" t="s">
        <v>30</v>
      </c>
      <c r="AC58" s="1" t="s">
        <v>34</v>
      </c>
      <c r="AD58" s="6"/>
      <c r="AE58" s="6"/>
      <c r="AF58" s="1" t="s">
        <v>35</v>
      </c>
      <c r="AG58" s="1" t="s">
        <v>29</v>
      </c>
      <c r="AH58" s="6"/>
      <c r="AI58" s="6"/>
      <c r="AJ58" s="1" t="s">
        <v>36</v>
      </c>
      <c r="AK58" s="1" t="s">
        <v>37</v>
      </c>
      <c r="AL58" s="6"/>
      <c r="AM58" s="6"/>
      <c r="AN58" s="1" t="s">
        <v>38</v>
      </c>
      <c r="AO58" s="1" t="s">
        <v>39</v>
      </c>
      <c r="AP58" s="6"/>
      <c r="AQ58" s="6"/>
      <c r="AR58" s="1" t="s">
        <v>40</v>
      </c>
      <c r="AS58" s="1" t="s">
        <v>41</v>
      </c>
      <c r="AT58" s="6"/>
      <c r="AU58" s="6"/>
      <c r="AV58" s="6"/>
      <c r="AW58" s="6"/>
      <c r="AX58" s="6"/>
      <c r="AY58" s="6"/>
      <c r="AZ58" s="1" t="s">
        <v>42</v>
      </c>
      <c r="BA58" s="1" t="s">
        <v>39</v>
      </c>
      <c r="BB58" s="6"/>
      <c r="BC58" s="6"/>
      <c r="BD58" s="1" t="s">
        <v>42</v>
      </c>
      <c r="BE58" s="1" t="s">
        <v>33</v>
      </c>
      <c r="BF58" s="6"/>
      <c r="BG58" s="6"/>
      <c r="BH58" s="1" t="s">
        <v>42</v>
      </c>
      <c r="BI58" s="1" t="s">
        <v>39</v>
      </c>
      <c r="BJ58" s="6"/>
      <c r="BK58" s="11"/>
      <c r="BL58" s="1" t="s">
        <v>43</v>
      </c>
      <c r="BM58" s="1" t="s">
        <v>44</v>
      </c>
      <c r="BN58" s="6"/>
      <c r="BO58" s="6"/>
      <c r="BP58" s="1" t="s">
        <v>45</v>
      </c>
      <c r="BQ58" s="1" t="s">
        <v>44</v>
      </c>
      <c r="BR58" s="6"/>
      <c r="BS58" s="6"/>
      <c r="BT58" s="1" t="s">
        <v>46</v>
      </c>
      <c r="BU58" s="1" t="s">
        <v>47</v>
      </c>
      <c r="BV58" s="6"/>
      <c r="BW58" s="6"/>
      <c r="BX58" s="1" t="s">
        <v>46</v>
      </c>
      <c r="BY58" s="1" t="s">
        <v>41</v>
      </c>
      <c r="BZ58" s="6"/>
      <c r="CA58" s="6"/>
      <c r="CB58" s="1" t="s">
        <v>46</v>
      </c>
      <c r="CC58" s="1" t="s">
        <v>48</v>
      </c>
      <c r="CD58" s="6"/>
      <c r="CE58" s="6"/>
      <c r="CF58" s="1" t="s">
        <v>46</v>
      </c>
      <c r="CG58" s="1" t="s">
        <v>48</v>
      </c>
      <c r="CH58" s="6"/>
      <c r="CI58" s="6"/>
      <c r="CJ58" s="1" t="s">
        <v>46</v>
      </c>
      <c r="CK58" s="1" t="s">
        <v>39</v>
      </c>
      <c r="CL58" s="6"/>
      <c r="CM58" s="6"/>
      <c r="CN58" s="1" t="s">
        <v>49</v>
      </c>
      <c r="CO58" s="1" t="s">
        <v>39</v>
      </c>
      <c r="CP58" s="6"/>
      <c r="CQ58" s="6"/>
      <c r="CR58" s="1" t="s">
        <v>50</v>
      </c>
      <c r="CS58" s="1" t="s">
        <v>51</v>
      </c>
      <c r="CT58" s="6"/>
      <c r="CU58" s="6"/>
      <c r="CV58" s="1" t="s">
        <v>50</v>
      </c>
      <c r="CW58" s="1" t="s">
        <v>39</v>
      </c>
      <c r="CX58" s="6"/>
      <c r="CY58" s="6"/>
      <c r="CZ58" s="1" t="s">
        <v>50</v>
      </c>
      <c r="DA58" s="1" t="s">
        <v>39</v>
      </c>
      <c r="DB58" s="6"/>
      <c r="DC58" s="6"/>
      <c r="DD58" s="1" t="s">
        <v>59</v>
      </c>
      <c r="DE58" s="1" t="s">
        <v>60</v>
      </c>
      <c r="DF58" s="6"/>
      <c r="DG58" s="6"/>
      <c r="DH58" s="1" t="s">
        <v>52</v>
      </c>
      <c r="DI58" s="1" t="s">
        <v>53</v>
      </c>
      <c r="DJ58" s="6"/>
      <c r="DK58" s="6"/>
      <c r="DL58" s="1" t="s">
        <v>31</v>
      </c>
      <c r="DM58" s="11"/>
    </row>
    <row r="59" spans="1:118" s="12" customFormat="1" ht="15.75" customHeight="1" x14ac:dyDescent="0.25">
      <c r="A59" s="6">
        <v>58</v>
      </c>
      <c r="B59" s="6">
        <v>1</v>
      </c>
      <c r="C59" s="9" t="s">
        <v>101</v>
      </c>
      <c r="D59" s="8" t="s">
        <v>373</v>
      </c>
      <c r="E59" s="6">
        <v>98.180999999999997</v>
      </c>
      <c r="F59" s="6">
        <v>408.80200000000002</v>
      </c>
      <c r="G59" s="6">
        <v>-312.45600000000002</v>
      </c>
      <c r="H59" s="10">
        <v>135.94667999999999</v>
      </c>
      <c r="I59" s="3">
        <f t="shared" si="1"/>
        <v>-176.50932000000003</v>
      </c>
      <c r="J59" s="3">
        <f t="shared" si="0"/>
        <v>0</v>
      </c>
      <c r="K59" s="3">
        <f t="shared" si="2"/>
        <v>-176.50932000000003</v>
      </c>
      <c r="L59" s="1" t="s">
        <v>28</v>
      </c>
      <c r="M59" s="1" t="s">
        <v>29</v>
      </c>
      <c r="N59" s="6"/>
      <c r="O59" s="6"/>
      <c r="P59" s="1" t="s">
        <v>30</v>
      </c>
      <c r="Q59" s="1" t="s">
        <v>34</v>
      </c>
      <c r="R59" s="6"/>
      <c r="S59" s="6"/>
      <c r="T59" s="1" t="s">
        <v>30</v>
      </c>
      <c r="U59" s="1" t="s">
        <v>32</v>
      </c>
      <c r="V59" s="6"/>
      <c r="W59" s="6"/>
      <c r="X59" s="6" t="s">
        <v>30</v>
      </c>
      <c r="Y59" s="6" t="s">
        <v>33</v>
      </c>
      <c r="Z59" s="6"/>
      <c r="AA59" s="6"/>
      <c r="AB59" s="1" t="s">
        <v>30</v>
      </c>
      <c r="AC59" s="1" t="s">
        <v>34</v>
      </c>
      <c r="AD59" s="6"/>
      <c r="AE59" s="6"/>
      <c r="AF59" s="1" t="s">
        <v>35</v>
      </c>
      <c r="AG59" s="1" t="s">
        <v>29</v>
      </c>
      <c r="AH59" s="6"/>
      <c r="AI59" s="6"/>
      <c r="AJ59" s="1" t="s">
        <v>36</v>
      </c>
      <c r="AK59" s="1" t="s">
        <v>37</v>
      </c>
      <c r="AL59" s="6"/>
      <c r="AM59" s="6"/>
      <c r="AN59" s="1" t="s">
        <v>38</v>
      </c>
      <c r="AO59" s="1" t="s">
        <v>39</v>
      </c>
      <c r="AP59" s="6"/>
      <c r="AQ59" s="6"/>
      <c r="AR59" s="1" t="s">
        <v>40</v>
      </c>
      <c r="AS59" s="1" t="s">
        <v>41</v>
      </c>
      <c r="AT59" s="6"/>
      <c r="AU59" s="6"/>
      <c r="AV59" s="6"/>
      <c r="AW59" s="6"/>
      <c r="AX59" s="6"/>
      <c r="AY59" s="6"/>
      <c r="AZ59" s="1" t="s">
        <v>42</v>
      </c>
      <c r="BA59" s="1" t="s">
        <v>39</v>
      </c>
      <c r="BB59" s="6"/>
      <c r="BC59" s="6"/>
      <c r="BD59" s="1" t="s">
        <v>42</v>
      </c>
      <c r="BE59" s="1" t="s">
        <v>33</v>
      </c>
      <c r="BF59" s="6"/>
      <c r="BG59" s="6"/>
      <c r="BH59" s="1" t="s">
        <v>42</v>
      </c>
      <c r="BI59" s="1" t="s">
        <v>39</v>
      </c>
      <c r="BJ59" s="6"/>
      <c r="BK59" s="11"/>
      <c r="BL59" s="1" t="s">
        <v>43</v>
      </c>
      <c r="BM59" s="1" t="s">
        <v>44</v>
      </c>
      <c r="BN59" s="6"/>
      <c r="BO59" s="6"/>
      <c r="BP59" s="1" t="s">
        <v>45</v>
      </c>
      <c r="BQ59" s="1" t="s">
        <v>44</v>
      </c>
      <c r="BR59" s="6"/>
      <c r="BS59" s="6"/>
      <c r="BT59" s="1" t="s">
        <v>46</v>
      </c>
      <c r="BU59" s="1" t="s">
        <v>47</v>
      </c>
      <c r="BV59" s="6"/>
      <c r="BW59" s="6"/>
      <c r="BX59" s="1" t="s">
        <v>46</v>
      </c>
      <c r="BY59" s="1" t="s">
        <v>41</v>
      </c>
      <c r="BZ59" s="6"/>
      <c r="CA59" s="6"/>
      <c r="CB59" s="1" t="s">
        <v>46</v>
      </c>
      <c r="CC59" s="1" t="s">
        <v>48</v>
      </c>
      <c r="CD59" s="6"/>
      <c r="CE59" s="6"/>
      <c r="CF59" s="1" t="s">
        <v>46</v>
      </c>
      <c r="CG59" s="1" t="s">
        <v>48</v>
      </c>
      <c r="CH59" s="6"/>
      <c r="CI59" s="6"/>
      <c r="CJ59" s="1" t="s">
        <v>46</v>
      </c>
      <c r="CK59" s="1" t="s">
        <v>39</v>
      </c>
      <c r="CL59" s="6"/>
      <c r="CM59" s="6"/>
      <c r="CN59" s="1" t="s">
        <v>49</v>
      </c>
      <c r="CO59" s="1" t="s">
        <v>39</v>
      </c>
      <c r="CP59" s="6"/>
      <c r="CQ59" s="6"/>
      <c r="CR59" s="1" t="s">
        <v>50</v>
      </c>
      <c r="CS59" s="1" t="s">
        <v>51</v>
      </c>
      <c r="CT59" s="6"/>
      <c r="CU59" s="6"/>
      <c r="CV59" s="1" t="s">
        <v>50</v>
      </c>
      <c r="CW59" s="1" t="s">
        <v>39</v>
      </c>
      <c r="CX59" s="6"/>
      <c r="CY59" s="6"/>
      <c r="CZ59" s="1" t="s">
        <v>50</v>
      </c>
      <c r="DA59" s="1" t="s">
        <v>39</v>
      </c>
      <c r="DB59" s="6"/>
      <c r="DC59" s="6"/>
      <c r="DD59" s="1" t="s">
        <v>59</v>
      </c>
      <c r="DE59" s="1" t="s">
        <v>60</v>
      </c>
      <c r="DF59" s="6"/>
      <c r="DG59" s="6"/>
      <c r="DH59" s="1" t="s">
        <v>52</v>
      </c>
      <c r="DI59" s="1" t="s">
        <v>53</v>
      </c>
      <c r="DJ59" s="6"/>
      <c r="DK59" s="6"/>
      <c r="DL59" s="1" t="s">
        <v>31</v>
      </c>
      <c r="DM59" s="11"/>
    </row>
    <row r="60" spans="1:118" s="42" customFormat="1" ht="15.75" customHeight="1" x14ac:dyDescent="0.25">
      <c r="A60" s="35">
        <v>59</v>
      </c>
      <c r="B60" s="35">
        <v>1</v>
      </c>
      <c r="C60" s="36" t="s">
        <v>102</v>
      </c>
      <c r="D60" s="37" t="s">
        <v>373</v>
      </c>
      <c r="E60" s="35">
        <v>807.56899999999996</v>
      </c>
      <c r="F60" s="35">
        <v>640.70899999999995</v>
      </c>
      <c r="G60" s="35">
        <v>164.828</v>
      </c>
      <c r="H60" s="38">
        <v>256.23311999999999</v>
      </c>
      <c r="I60" s="39">
        <f t="shared" si="1"/>
        <v>421.06111999999996</v>
      </c>
      <c r="J60" s="39">
        <f t="shared" si="0"/>
        <v>3.782</v>
      </c>
      <c r="K60" s="39">
        <f t="shared" si="2"/>
        <v>417.27911999999998</v>
      </c>
      <c r="L60" s="40" t="s">
        <v>28</v>
      </c>
      <c r="M60" s="40" t="s">
        <v>29</v>
      </c>
      <c r="N60" s="35"/>
      <c r="O60" s="35"/>
      <c r="P60" s="40" t="s">
        <v>30</v>
      </c>
      <c r="Q60" s="40" t="s">
        <v>34</v>
      </c>
      <c r="R60" s="35"/>
      <c r="S60" s="35"/>
      <c r="T60" s="40" t="s">
        <v>30</v>
      </c>
      <c r="U60" s="40" t="s">
        <v>32</v>
      </c>
      <c r="V60" s="35"/>
      <c r="W60" s="35"/>
      <c r="X60" s="35" t="s">
        <v>30</v>
      </c>
      <c r="Y60" s="35" t="s">
        <v>33</v>
      </c>
      <c r="Z60" s="35"/>
      <c r="AA60" s="35"/>
      <c r="AB60" s="40" t="s">
        <v>30</v>
      </c>
      <c r="AC60" s="40" t="s">
        <v>34</v>
      </c>
      <c r="AD60" s="35"/>
      <c r="AE60" s="35"/>
      <c r="AF60" s="40" t="s">
        <v>35</v>
      </c>
      <c r="AG60" s="40" t="s">
        <v>29</v>
      </c>
      <c r="AH60" s="35"/>
      <c r="AI60" s="35"/>
      <c r="AJ60" s="40" t="s">
        <v>36</v>
      </c>
      <c r="AK60" s="40" t="s">
        <v>37</v>
      </c>
      <c r="AL60" s="35"/>
      <c r="AM60" s="35"/>
      <c r="AN60" s="40" t="s">
        <v>38</v>
      </c>
      <c r="AO60" s="40" t="s">
        <v>39</v>
      </c>
      <c r="AP60" s="35"/>
      <c r="AQ60" s="35"/>
      <c r="AR60" s="40" t="s">
        <v>40</v>
      </c>
      <c r="AS60" s="40" t="s">
        <v>41</v>
      </c>
      <c r="AT60" s="35"/>
      <c r="AU60" s="35"/>
      <c r="AV60" s="35"/>
      <c r="AW60" s="35"/>
      <c r="AX60" s="35"/>
      <c r="AY60" s="35"/>
      <c r="AZ60" s="40" t="s">
        <v>42</v>
      </c>
      <c r="BA60" s="40" t="s">
        <v>39</v>
      </c>
      <c r="BB60" s="35"/>
      <c r="BC60" s="35"/>
      <c r="BD60" s="40" t="s">
        <v>42</v>
      </c>
      <c r="BE60" s="40" t="s">
        <v>33</v>
      </c>
      <c r="BF60" s="35"/>
      <c r="BG60" s="35"/>
      <c r="BH60" s="40" t="s">
        <v>42</v>
      </c>
      <c r="BI60" s="40" t="s">
        <v>522</v>
      </c>
      <c r="BJ60" s="35"/>
      <c r="BK60" s="41"/>
      <c r="BL60" s="40" t="s">
        <v>43</v>
      </c>
      <c r="BM60" s="40" t="s">
        <v>44</v>
      </c>
      <c r="BN60" s="35"/>
      <c r="BO60" s="35"/>
      <c r="BP60" s="40" t="s">
        <v>45</v>
      </c>
      <c r="BQ60" s="40" t="s">
        <v>44</v>
      </c>
      <c r="BR60" s="35"/>
      <c r="BS60" s="35"/>
      <c r="BT60" s="40" t="s">
        <v>46</v>
      </c>
      <c r="BU60" s="40" t="s">
        <v>47</v>
      </c>
      <c r="BV60" s="35"/>
      <c r="BW60" s="35"/>
      <c r="BX60" s="40" t="s">
        <v>46</v>
      </c>
      <c r="BY60" s="40" t="s">
        <v>41</v>
      </c>
      <c r="BZ60" s="35"/>
      <c r="CA60" s="35"/>
      <c r="CB60" s="40" t="s">
        <v>46</v>
      </c>
      <c r="CC60" s="40" t="s">
        <v>48</v>
      </c>
      <c r="CD60" s="35"/>
      <c r="CE60" s="35"/>
      <c r="CF60" s="40" t="s">
        <v>46</v>
      </c>
      <c r="CG60" s="40" t="s">
        <v>48</v>
      </c>
      <c r="CH60" s="35"/>
      <c r="CI60" s="35"/>
      <c r="CJ60" s="40" t="s">
        <v>46</v>
      </c>
      <c r="CK60" s="40" t="s">
        <v>39</v>
      </c>
      <c r="CL60" s="35"/>
      <c r="CM60" s="35"/>
      <c r="CN60" s="40" t="s">
        <v>49</v>
      </c>
      <c r="CO60" s="40" t="s">
        <v>39</v>
      </c>
      <c r="CP60" s="35">
        <v>1</v>
      </c>
      <c r="CQ60" s="35">
        <v>0.75600000000000001</v>
      </c>
      <c r="CR60" s="40" t="s">
        <v>50</v>
      </c>
      <c r="CS60" s="40" t="s">
        <v>51</v>
      </c>
      <c r="CT60" s="35"/>
      <c r="CU60" s="35"/>
      <c r="CV60" s="40" t="s">
        <v>50</v>
      </c>
      <c r="CW60" s="40" t="s">
        <v>39</v>
      </c>
      <c r="CX60" s="35"/>
      <c r="CY60" s="35"/>
      <c r="CZ60" s="40" t="s">
        <v>50</v>
      </c>
      <c r="DA60" s="40" t="s">
        <v>39</v>
      </c>
      <c r="DB60" s="35"/>
      <c r="DC60" s="35"/>
      <c r="DD60" s="40" t="s">
        <v>59</v>
      </c>
      <c r="DE60" s="40" t="s">
        <v>60</v>
      </c>
      <c r="DF60" s="35"/>
      <c r="DG60" s="35"/>
      <c r="DH60" s="40" t="s">
        <v>52</v>
      </c>
      <c r="DI60" s="40" t="s">
        <v>53</v>
      </c>
      <c r="DJ60" s="35"/>
      <c r="DK60" s="35"/>
      <c r="DL60" s="40" t="s">
        <v>31</v>
      </c>
      <c r="DM60" s="41">
        <v>3.0259999999999998</v>
      </c>
      <c r="DN60" s="42" t="s">
        <v>518</v>
      </c>
    </row>
    <row r="61" spans="1:118" s="12" customFormat="1" ht="15.75" customHeight="1" x14ac:dyDescent="0.25">
      <c r="A61" s="6">
        <v>60</v>
      </c>
      <c r="B61" s="6">
        <v>1</v>
      </c>
      <c r="C61" s="9" t="s">
        <v>394</v>
      </c>
      <c r="D61" s="8" t="s">
        <v>373</v>
      </c>
      <c r="E61" s="6">
        <v>158.17599999999999</v>
      </c>
      <c r="F61" s="6">
        <v>23.192</v>
      </c>
      <c r="G61" s="6">
        <v>134.81800000000001</v>
      </c>
      <c r="H61" s="10">
        <v>56.2104</v>
      </c>
      <c r="I61" s="3">
        <f t="shared" si="1"/>
        <v>191.0284</v>
      </c>
      <c r="J61" s="3">
        <f t="shared" si="0"/>
        <v>0</v>
      </c>
      <c r="K61" s="3">
        <f t="shared" si="2"/>
        <v>191.0284</v>
      </c>
      <c r="L61" s="1" t="s">
        <v>28</v>
      </c>
      <c r="M61" s="1" t="s">
        <v>29</v>
      </c>
      <c r="N61" s="6"/>
      <c r="O61" s="6"/>
      <c r="P61" s="1" t="s">
        <v>30</v>
      </c>
      <c r="Q61" s="1" t="s">
        <v>34</v>
      </c>
      <c r="R61" s="6"/>
      <c r="S61" s="6"/>
      <c r="T61" s="1" t="s">
        <v>30</v>
      </c>
      <c r="U61" s="1" t="s">
        <v>32</v>
      </c>
      <c r="V61" s="6"/>
      <c r="W61" s="6"/>
      <c r="X61" s="6" t="s">
        <v>30</v>
      </c>
      <c r="Y61" s="6" t="s">
        <v>33</v>
      </c>
      <c r="Z61" s="6"/>
      <c r="AA61" s="6"/>
      <c r="AB61" s="1" t="s">
        <v>30</v>
      </c>
      <c r="AC61" s="1" t="s">
        <v>34</v>
      </c>
      <c r="AD61" s="6"/>
      <c r="AE61" s="6"/>
      <c r="AF61" s="1" t="s">
        <v>35</v>
      </c>
      <c r="AG61" s="1" t="s">
        <v>29</v>
      </c>
      <c r="AH61" s="6"/>
      <c r="AI61" s="6"/>
      <c r="AJ61" s="1" t="s">
        <v>36</v>
      </c>
      <c r="AK61" s="1" t="s">
        <v>37</v>
      </c>
      <c r="AL61" s="6"/>
      <c r="AM61" s="6"/>
      <c r="AN61" s="1" t="s">
        <v>38</v>
      </c>
      <c r="AO61" s="1" t="s">
        <v>39</v>
      </c>
      <c r="AP61" s="6"/>
      <c r="AQ61" s="6"/>
      <c r="AR61" s="1" t="s">
        <v>40</v>
      </c>
      <c r="AS61" s="1" t="s">
        <v>41</v>
      </c>
      <c r="AT61" s="6"/>
      <c r="AU61" s="6"/>
      <c r="AV61" s="6"/>
      <c r="AW61" s="6"/>
      <c r="AX61" s="6"/>
      <c r="AY61" s="6"/>
      <c r="AZ61" s="1" t="s">
        <v>42</v>
      </c>
      <c r="BA61" s="1" t="s">
        <v>39</v>
      </c>
      <c r="BB61" s="6"/>
      <c r="BC61" s="6"/>
      <c r="BD61" s="1" t="s">
        <v>42</v>
      </c>
      <c r="BE61" s="1" t="s">
        <v>33</v>
      </c>
      <c r="BF61" s="6"/>
      <c r="BG61" s="6"/>
      <c r="BH61" s="1" t="s">
        <v>42</v>
      </c>
      <c r="BI61" s="1" t="s">
        <v>39</v>
      </c>
      <c r="BJ61" s="6"/>
      <c r="BK61" s="11"/>
      <c r="BL61" s="1" t="s">
        <v>43</v>
      </c>
      <c r="BM61" s="1" t="s">
        <v>44</v>
      </c>
      <c r="BN61" s="6"/>
      <c r="BO61" s="6"/>
      <c r="BP61" s="1" t="s">
        <v>45</v>
      </c>
      <c r="BQ61" s="1" t="s">
        <v>44</v>
      </c>
      <c r="BR61" s="6"/>
      <c r="BS61" s="6"/>
      <c r="BT61" s="1" t="s">
        <v>46</v>
      </c>
      <c r="BU61" s="1" t="s">
        <v>47</v>
      </c>
      <c r="BV61" s="6"/>
      <c r="BW61" s="6"/>
      <c r="BX61" s="1" t="s">
        <v>46</v>
      </c>
      <c r="BY61" s="1" t="s">
        <v>41</v>
      </c>
      <c r="BZ61" s="6"/>
      <c r="CA61" s="6"/>
      <c r="CB61" s="1" t="s">
        <v>46</v>
      </c>
      <c r="CC61" s="1" t="s">
        <v>48</v>
      </c>
      <c r="CD61" s="6"/>
      <c r="CE61" s="6"/>
      <c r="CF61" s="1" t="s">
        <v>46</v>
      </c>
      <c r="CG61" s="1" t="s">
        <v>48</v>
      </c>
      <c r="CH61" s="6"/>
      <c r="CI61" s="6"/>
      <c r="CJ61" s="1" t="s">
        <v>46</v>
      </c>
      <c r="CK61" s="1" t="s">
        <v>39</v>
      </c>
      <c r="CL61" s="6"/>
      <c r="CM61" s="6"/>
      <c r="CN61" s="1" t="s">
        <v>49</v>
      </c>
      <c r="CO61" s="1" t="s">
        <v>39</v>
      </c>
      <c r="CP61" s="6"/>
      <c r="CQ61" s="6"/>
      <c r="CR61" s="1" t="s">
        <v>50</v>
      </c>
      <c r="CS61" s="1" t="s">
        <v>51</v>
      </c>
      <c r="CT61" s="6"/>
      <c r="CU61" s="6"/>
      <c r="CV61" s="1" t="s">
        <v>50</v>
      </c>
      <c r="CW61" s="1" t="s">
        <v>39</v>
      </c>
      <c r="CX61" s="6"/>
      <c r="CY61" s="6"/>
      <c r="CZ61" s="1" t="s">
        <v>50</v>
      </c>
      <c r="DA61" s="1" t="s">
        <v>39</v>
      </c>
      <c r="DB61" s="6"/>
      <c r="DC61" s="6"/>
      <c r="DD61" s="1" t="s">
        <v>59</v>
      </c>
      <c r="DE61" s="1" t="s">
        <v>60</v>
      </c>
      <c r="DF61" s="6"/>
      <c r="DG61" s="6"/>
      <c r="DH61" s="1" t="s">
        <v>52</v>
      </c>
      <c r="DI61" s="1" t="s">
        <v>53</v>
      </c>
      <c r="DJ61" s="6"/>
      <c r="DK61" s="6"/>
      <c r="DL61" s="1" t="s">
        <v>31</v>
      </c>
      <c r="DM61" s="11"/>
    </row>
    <row r="62" spans="1:118" s="12" customFormat="1" ht="15.75" customHeight="1" x14ac:dyDescent="0.25">
      <c r="A62" s="6">
        <v>61</v>
      </c>
      <c r="B62" s="6">
        <v>1</v>
      </c>
      <c r="C62" s="9" t="s">
        <v>395</v>
      </c>
      <c r="D62" s="8" t="s">
        <v>373</v>
      </c>
      <c r="E62" s="6">
        <v>167.642</v>
      </c>
      <c r="F62" s="6">
        <v>13.504</v>
      </c>
      <c r="G62" s="6">
        <v>154.13800000000001</v>
      </c>
      <c r="H62" s="10">
        <v>56.930639999999997</v>
      </c>
      <c r="I62" s="3">
        <f t="shared" si="1"/>
        <v>211.06864000000002</v>
      </c>
      <c r="J62" s="3">
        <f t="shared" si="0"/>
        <v>0</v>
      </c>
      <c r="K62" s="3">
        <f t="shared" si="2"/>
        <v>211.06864000000002</v>
      </c>
      <c r="L62" s="1" t="s">
        <v>28</v>
      </c>
      <c r="M62" s="1" t="s">
        <v>29</v>
      </c>
      <c r="N62" s="6"/>
      <c r="O62" s="6"/>
      <c r="P62" s="1" t="s">
        <v>30</v>
      </c>
      <c r="Q62" s="1" t="s">
        <v>34</v>
      </c>
      <c r="R62" s="6"/>
      <c r="S62" s="6"/>
      <c r="T62" s="1" t="s">
        <v>30</v>
      </c>
      <c r="U62" s="1" t="s">
        <v>32</v>
      </c>
      <c r="V62" s="6"/>
      <c r="W62" s="6"/>
      <c r="X62" s="6" t="s">
        <v>30</v>
      </c>
      <c r="Y62" s="6" t="s">
        <v>33</v>
      </c>
      <c r="Z62" s="6"/>
      <c r="AA62" s="6"/>
      <c r="AB62" s="1" t="s">
        <v>30</v>
      </c>
      <c r="AC62" s="1" t="s">
        <v>34</v>
      </c>
      <c r="AD62" s="6"/>
      <c r="AE62" s="6"/>
      <c r="AF62" s="1" t="s">
        <v>35</v>
      </c>
      <c r="AG62" s="1" t="s">
        <v>29</v>
      </c>
      <c r="AH62" s="6"/>
      <c r="AI62" s="6"/>
      <c r="AJ62" s="1" t="s">
        <v>36</v>
      </c>
      <c r="AK62" s="1" t="s">
        <v>37</v>
      </c>
      <c r="AL62" s="6"/>
      <c r="AM62" s="6"/>
      <c r="AN62" s="1" t="s">
        <v>38</v>
      </c>
      <c r="AO62" s="1" t="s">
        <v>39</v>
      </c>
      <c r="AP62" s="6"/>
      <c r="AQ62" s="6"/>
      <c r="AR62" s="1" t="s">
        <v>40</v>
      </c>
      <c r="AS62" s="1" t="s">
        <v>41</v>
      </c>
      <c r="AT62" s="6"/>
      <c r="AU62" s="6"/>
      <c r="AV62" s="6"/>
      <c r="AW62" s="6"/>
      <c r="AX62" s="6"/>
      <c r="AY62" s="6"/>
      <c r="AZ62" s="1" t="s">
        <v>42</v>
      </c>
      <c r="BA62" s="1" t="s">
        <v>39</v>
      </c>
      <c r="BB62" s="6"/>
      <c r="BC62" s="6"/>
      <c r="BD62" s="1" t="s">
        <v>42</v>
      </c>
      <c r="BE62" s="1" t="s">
        <v>33</v>
      </c>
      <c r="BF62" s="6"/>
      <c r="BG62" s="6"/>
      <c r="BH62" s="1" t="s">
        <v>42</v>
      </c>
      <c r="BI62" s="1" t="s">
        <v>39</v>
      </c>
      <c r="BJ62" s="6"/>
      <c r="BK62" s="11"/>
      <c r="BL62" s="1" t="s">
        <v>43</v>
      </c>
      <c r="BM62" s="1" t="s">
        <v>44</v>
      </c>
      <c r="BN62" s="6"/>
      <c r="BO62" s="6"/>
      <c r="BP62" s="1" t="s">
        <v>45</v>
      </c>
      <c r="BQ62" s="1" t="s">
        <v>44</v>
      </c>
      <c r="BR62" s="6"/>
      <c r="BS62" s="6"/>
      <c r="BT62" s="1" t="s">
        <v>46</v>
      </c>
      <c r="BU62" s="1" t="s">
        <v>47</v>
      </c>
      <c r="BV62" s="6"/>
      <c r="BW62" s="6"/>
      <c r="BX62" s="1" t="s">
        <v>46</v>
      </c>
      <c r="BY62" s="1" t="s">
        <v>41</v>
      </c>
      <c r="BZ62" s="6"/>
      <c r="CA62" s="6"/>
      <c r="CB62" s="1" t="s">
        <v>46</v>
      </c>
      <c r="CC62" s="1" t="s">
        <v>48</v>
      </c>
      <c r="CD62" s="6"/>
      <c r="CE62" s="6"/>
      <c r="CF62" s="1" t="s">
        <v>46</v>
      </c>
      <c r="CG62" s="1" t="s">
        <v>48</v>
      </c>
      <c r="CH62" s="6"/>
      <c r="CI62" s="6"/>
      <c r="CJ62" s="1" t="s">
        <v>46</v>
      </c>
      <c r="CK62" s="1" t="s">
        <v>39</v>
      </c>
      <c r="CL62" s="6"/>
      <c r="CM62" s="6"/>
      <c r="CN62" s="1" t="s">
        <v>49</v>
      </c>
      <c r="CO62" s="1" t="s">
        <v>39</v>
      </c>
      <c r="CP62" s="6"/>
      <c r="CQ62" s="6"/>
      <c r="CR62" s="1" t="s">
        <v>50</v>
      </c>
      <c r="CS62" s="1" t="s">
        <v>51</v>
      </c>
      <c r="CT62" s="6"/>
      <c r="CU62" s="6"/>
      <c r="CV62" s="1" t="s">
        <v>50</v>
      </c>
      <c r="CW62" s="1" t="s">
        <v>39</v>
      </c>
      <c r="CX62" s="6"/>
      <c r="CY62" s="6"/>
      <c r="CZ62" s="1" t="s">
        <v>50</v>
      </c>
      <c r="DA62" s="1" t="s">
        <v>39</v>
      </c>
      <c r="DB62" s="6"/>
      <c r="DC62" s="6"/>
      <c r="DD62" s="1" t="s">
        <v>59</v>
      </c>
      <c r="DE62" s="1" t="s">
        <v>60</v>
      </c>
      <c r="DF62" s="6"/>
      <c r="DG62" s="6"/>
      <c r="DH62" s="1" t="s">
        <v>52</v>
      </c>
      <c r="DI62" s="1" t="s">
        <v>53</v>
      </c>
      <c r="DJ62" s="6"/>
      <c r="DK62" s="6"/>
      <c r="DL62" s="1" t="s">
        <v>31</v>
      </c>
      <c r="DM62" s="11"/>
    </row>
    <row r="63" spans="1:118" s="12" customFormat="1" ht="15.75" customHeight="1" x14ac:dyDescent="0.25">
      <c r="A63" s="6">
        <v>62</v>
      </c>
      <c r="B63" s="6">
        <v>1</v>
      </c>
      <c r="C63" s="9" t="s">
        <v>103</v>
      </c>
      <c r="D63" s="8" t="s">
        <v>373</v>
      </c>
      <c r="E63" s="6">
        <v>73.661000000000001</v>
      </c>
      <c r="F63" s="6">
        <v>24.597000000000001</v>
      </c>
      <c r="G63" s="6">
        <v>44.567</v>
      </c>
      <c r="H63" s="10">
        <v>86.655119999999997</v>
      </c>
      <c r="I63" s="3">
        <f t="shared" si="1"/>
        <v>131.22211999999999</v>
      </c>
      <c r="J63" s="3">
        <f t="shared" si="0"/>
        <v>0</v>
      </c>
      <c r="K63" s="3">
        <f t="shared" si="2"/>
        <v>131.22211999999999</v>
      </c>
      <c r="L63" s="1" t="s">
        <v>28</v>
      </c>
      <c r="M63" s="1" t="s">
        <v>29</v>
      </c>
      <c r="N63" s="6"/>
      <c r="O63" s="6"/>
      <c r="P63" s="1" t="s">
        <v>30</v>
      </c>
      <c r="Q63" s="1" t="s">
        <v>34</v>
      </c>
      <c r="R63" s="6"/>
      <c r="S63" s="6"/>
      <c r="T63" s="1" t="s">
        <v>30</v>
      </c>
      <c r="U63" s="1" t="s">
        <v>32</v>
      </c>
      <c r="V63" s="6"/>
      <c r="W63" s="6"/>
      <c r="X63" s="6" t="s">
        <v>30</v>
      </c>
      <c r="Y63" s="6" t="s">
        <v>33</v>
      </c>
      <c r="Z63" s="6"/>
      <c r="AA63" s="6"/>
      <c r="AB63" s="1" t="s">
        <v>30</v>
      </c>
      <c r="AC63" s="1" t="s">
        <v>34</v>
      </c>
      <c r="AD63" s="6"/>
      <c r="AE63" s="6"/>
      <c r="AF63" s="1" t="s">
        <v>35</v>
      </c>
      <c r="AG63" s="1" t="s">
        <v>29</v>
      </c>
      <c r="AH63" s="6"/>
      <c r="AI63" s="6"/>
      <c r="AJ63" s="1" t="s">
        <v>36</v>
      </c>
      <c r="AK63" s="1" t="s">
        <v>37</v>
      </c>
      <c r="AL63" s="6"/>
      <c r="AM63" s="6"/>
      <c r="AN63" s="1" t="s">
        <v>38</v>
      </c>
      <c r="AO63" s="1" t="s">
        <v>39</v>
      </c>
      <c r="AP63" s="6"/>
      <c r="AQ63" s="6"/>
      <c r="AR63" s="1" t="s">
        <v>40</v>
      </c>
      <c r="AS63" s="1" t="s">
        <v>41</v>
      </c>
      <c r="AT63" s="6"/>
      <c r="AU63" s="6"/>
      <c r="AV63" s="6"/>
      <c r="AW63" s="6"/>
      <c r="AX63" s="6"/>
      <c r="AY63" s="6"/>
      <c r="AZ63" s="1" t="s">
        <v>42</v>
      </c>
      <c r="BA63" s="1" t="s">
        <v>39</v>
      </c>
      <c r="BB63" s="6"/>
      <c r="BC63" s="6"/>
      <c r="BD63" s="1" t="s">
        <v>42</v>
      </c>
      <c r="BE63" s="1" t="s">
        <v>33</v>
      </c>
      <c r="BF63" s="6"/>
      <c r="BG63" s="6"/>
      <c r="BH63" s="1" t="s">
        <v>42</v>
      </c>
      <c r="BI63" s="1" t="s">
        <v>39</v>
      </c>
      <c r="BJ63" s="6"/>
      <c r="BK63" s="11"/>
      <c r="BL63" s="1" t="s">
        <v>43</v>
      </c>
      <c r="BM63" s="1" t="s">
        <v>44</v>
      </c>
      <c r="BN63" s="6"/>
      <c r="BO63" s="6"/>
      <c r="BP63" s="1" t="s">
        <v>45</v>
      </c>
      <c r="BQ63" s="1" t="s">
        <v>44</v>
      </c>
      <c r="BR63" s="6"/>
      <c r="BS63" s="6"/>
      <c r="BT63" s="1" t="s">
        <v>46</v>
      </c>
      <c r="BU63" s="1" t="s">
        <v>47</v>
      </c>
      <c r="BV63" s="6"/>
      <c r="BW63" s="6"/>
      <c r="BX63" s="1" t="s">
        <v>46</v>
      </c>
      <c r="BY63" s="1" t="s">
        <v>41</v>
      </c>
      <c r="BZ63" s="6"/>
      <c r="CA63" s="6"/>
      <c r="CB63" s="1" t="s">
        <v>46</v>
      </c>
      <c r="CC63" s="1" t="s">
        <v>48</v>
      </c>
      <c r="CD63" s="6"/>
      <c r="CE63" s="6"/>
      <c r="CF63" s="1" t="s">
        <v>46</v>
      </c>
      <c r="CG63" s="1" t="s">
        <v>48</v>
      </c>
      <c r="CH63" s="6"/>
      <c r="CI63" s="6"/>
      <c r="CJ63" s="1" t="s">
        <v>46</v>
      </c>
      <c r="CK63" s="1" t="s">
        <v>39</v>
      </c>
      <c r="CL63" s="6"/>
      <c r="CM63" s="6"/>
      <c r="CN63" s="1" t="s">
        <v>49</v>
      </c>
      <c r="CO63" s="1" t="s">
        <v>39</v>
      </c>
      <c r="CP63" s="6"/>
      <c r="CQ63" s="6"/>
      <c r="CR63" s="1" t="s">
        <v>50</v>
      </c>
      <c r="CS63" s="1" t="s">
        <v>51</v>
      </c>
      <c r="CT63" s="6"/>
      <c r="CU63" s="6"/>
      <c r="CV63" s="1" t="s">
        <v>50</v>
      </c>
      <c r="CW63" s="1" t="s">
        <v>39</v>
      </c>
      <c r="CX63" s="6"/>
      <c r="CY63" s="6"/>
      <c r="CZ63" s="1" t="s">
        <v>50</v>
      </c>
      <c r="DA63" s="1" t="s">
        <v>39</v>
      </c>
      <c r="DB63" s="6"/>
      <c r="DC63" s="6"/>
      <c r="DD63" s="1" t="s">
        <v>59</v>
      </c>
      <c r="DE63" s="1" t="s">
        <v>60</v>
      </c>
      <c r="DF63" s="6"/>
      <c r="DG63" s="6"/>
      <c r="DH63" s="1" t="s">
        <v>52</v>
      </c>
      <c r="DI63" s="1" t="s">
        <v>53</v>
      </c>
      <c r="DJ63" s="6"/>
      <c r="DK63" s="6"/>
      <c r="DL63" s="1" t="s">
        <v>31</v>
      </c>
      <c r="DM63" s="11"/>
    </row>
    <row r="64" spans="1:118" s="12" customFormat="1" ht="15.75" customHeight="1" x14ac:dyDescent="0.25">
      <c r="A64" s="6">
        <v>63</v>
      </c>
      <c r="B64" s="6">
        <v>1</v>
      </c>
      <c r="C64" s="9" t="s">
        <v>396</v>
      </c>
      <c r="D64" s="8" t="s">
        <v>373</v>
      </c>
      <c r="E64" s="6">
        <v>-509.846</v>
      </c>
      <c r="F64" s="6">
        <v>888.41899999999998</v>
      </c>
      <c r="G64" s="6">
        <v>-1434.162</v>
      </c>
      <c r="H64" s="10">
        <v>285.04284000000001</v>
      </c>
      <c r="I64" s="3">
        <f t="shared" si="1"/>
        <v>-1149.11916</v>
      </c>
      <c r="J64" s="3">
        <f t="shared" si="0"/>
        <v>0</v>
      </c>
      <c r="K64" s="3">
        <f t="shared" si="2"/>
        <v>-1149.11916</v>
      </c>
      <c r="L64" s="1" t="s">
        <v>28</v>
      </c>
      <c r="M64" s="1" t="s">
        <v>29</v>
      </c>
      <c r="N64" s="6"/>
      <c r="O64" s="6"/>
      <c r="P64" s="1" t="s">
        <v>30</v>
      </c>
      <c r="Q64" s="1" t="s">
        <v>34</v>
      </c>
      <c r="R64" s="6"/>
      <c r="S64" s="6"/>
      <c r="T64" s="1" t="s">
        <v>30</v>
      </c>
      <c r="U64" s="1" t="s">
        <v>32</v>
      </c>
      <c r="V64" s="6"/>
      <c r="W64" s="6"/>
      <c r="X64" s="6" t="s">
        <v>30</v>
      </c>
      <c r="Y64" s="6" t="s">
        <v>33</v>
      </c>
      <c r="Z64" s="6"/>
      <c r="AA64" s="6"/>
      <c r="AB64" s="1" t="s">
        <v>30</v>
      </c>
      <c r="AC64" s="1" t="s">
        <v>34</v>
      </c>
      <c r="AD64" s="6"/>
      <c r="AE64" s="6"/>
      <c r="AF64" s="1" t="s">
        <v>35</v>
      </c>
      <c r="AG64" s="1" t="s">
        <v>29</v>
      </c>
      <c r="AH64" s="6"/>
      <c r="AI64" s="6"/>
      <c r="AJ64" s="1" t="s">
        <v>36</v>
      </c>
      <c r="AK64" s="1" t="s">
        <v>37</v>
      </c>
      <c r="AL64" s="6"/>
      <c r="AM64" s="6"/>
      <c r="AN64" s="1" t="s">
        <v>38</v>
      </c>
      <c r="AO64" s="1" t="s">
        <v>39</v>
      </c>
      <c r="AP64" s="6"/>
      <c r="AQ64" s="6"/>
      <c r="AR64" s="1" t="s">
        <v>40</v>
      </c>
      <c r="AS64" s="1" t="s">
        <v>41</v>
      </c>
      <c r="AT64" s="6"/>
      <c r="AU64" s="6"/>
      <c r="AV64" s="6"/>
      <c r="AW64" s="6"/>
      <c r="AX64" s="6"/>
      <c r="AY64" s="6"/>
      <c r="AZ64" s="1" t="s">
        <v>42</v>
      </c>
      <c r="BA64" s="1" t="s">
        <v>39</v>
      </c>
      <c r="BB64" s="6"/>
      <c r="BC64" s="6"/>
      <c r="BD64" s="1" t="s">
        <v>42</v>
      </c>
      <c r="BE64" s="1" t="s">
        <v>33</v>
      </c>
      <c r="BF64" s="6"/>
      <c r="BG64" s="6"/>
      <c r="BH64" s="1" t="s">
        <v>42</v>
      </c>
      <c r="BI64" s="1" t="s">
        <v>39</v>
      </c>
      <c r="BJ64" s="6"/>
      <c r="BK64" s="11"/>
      <c r="BL64" s="1" t="s">
        <v>43</v>
      </c>
      <c r="BM64" s="1" t="s">
        <v>44</v>
      </c>
      <c r="BN64" s="6"/>
      <c r="BO64" s="6"/>
      <c r="BP64" s="1" t="s">
        <v>45</v>
      </c>
      <c r="BQ64" s="1" t="s">
        <v>44</v>
      </c>
      <c r="BR64" s="6"/>
      <c r="BS64" s="6"/>
      <c r="BT64" s="1" t="s">
        <v>46</v>
      </c>
      <c r="BU64" s="1" t="s">
        <v>47</v>
      </c>
      <c r="BV64" s="6"/>
      <c r="BW64" s="6"/>
      <c r="BX64" s="1" t="s">
        <v>46</v>
      </c>
      <c r="BY64" s="1" t="s">
        <v>41</v>
      </c>
      <c r="BZ64" s="6"/>
      <c r="CA64" s="6"/>
      <c r="CB64" s="1" t="s">
        <v>46</v>
      </c>
      <c r="CC64" s="1" t="s">
        <v>48</v>
      </c>
      <c r="CD64" s="6"/>
      <c r="CE64" s="6"/>
      <c r="CF64" s="1" t="s">
        <v>46</v>
      </c>
      <c r="CG64" s="1" t="s">
        <v>48</v>
      </c>
      <c r="CH64" s="6"/>
      <c r="CI64" s="6"/>
      <c r="CJ64" s="1" t="s">
        <v>46</v>
      </c>
      <c r="CK64" s="1" t="s">
        <v>39</v>
      </c>
      <c r="CL64" s="6"/>
      <c r="CM64" s="6"/>
      <c r="CN64" s="1" t="s">
        <v>49</v>
      </c>
      <c r="CO64" s="1" t="s">
        <v>39</v>
      </c>
      <c r="CP64" s="6"/>
      <c r="CQ64" s="6"/>
      <c r="CR64" s="1" t="s">
        <v>50</v>
      </c>
      <c r="CS64" s="1" t="s">
        <v>51</v>
      </c>
      <c r="CT64" s="6"/>
      <c r="CU64" s="6"/>
      <c r="CV64" s="1" t="s">
        <v>50</v>
      </c>
      <c r="CW64" s="1" t="s">
        <v>39</v>
      </c>
      <c r="CX64" s="6"/>
      <c r="CY64" s="6"/>
      <c r="CZ64" s="1" t="s">
        <v>50</v>
      </c>
      <c r="DA64" s="1" t="s">
        <v>39</v>
      </c>
      <c r="DB64" s="6"/>
      <c r="DC64" s="6"/>
      <c r="DD64" s="1" t="s">
        <v>59</v>
      </c>
      <c r="DE64" s="1" t="s">
        <v>60</v>
      </c>
      <c r="DF64" s="6"/>
      <c r="DG64" s="6"/>
      <c r="DH64" s="1" t="s">
        <v>52</v>
      </c>
      <c r="DI64" s="1" t="s">
        <v>53</v>
      </c>
      <c r="DJ64" s="6"/>
      <c r="DK64" s="6"/>
      <c r="DL64" s="1" t="s">
        <v>31</v>
      </c>
      <c r="DM64" s="11"/>
    </row>
    <row r="65" spans="1:118" s="42" customFormat="1" ht="15.75" customHeight="1" x14ac:dyDescent="0.25">
      <c r="A65" s="35">
        <v>64</v>
      </c>
      <c r="B65" s="35">
        <v>1</v>
      </c>
      <c r="C65" s="36" t="s">
        <v>397</v>
      </c>
      <c r="D65" s="37" t="s">
        <v>373</v>
      </c>
      <c r="E65" s="35">
        <v>130.72200000000001</v>
      </c>
      <c r="F65" s="35">
        <v>113.06</v>
      </c>
      <c r="G65" s="35">
        <v>15.297000000000001</v>
      </c>
      <c r="H65" s="38">
        <v>141.50015999999999</v>
      </c>
      <c r="I65" s="39">
        <f t="shared" si="1"/>
        <v>156.79715999999999</v>
      </c>
      <c r="J65" s="39">
        <f t="shared" si="0"/>
        <v>2.5129999999999999</v>
      </c>
      <c r="K65" s="39">
        <f t="shared" si="2"/>
        <v>154.28415999999999</v>
      </c>
      <c r="L65" s="40" t="s">
        <v>28</v>
      </c>
      <c r="M65" s="40" t="s">
        <v>29</v>
      </c>
      <c r="N65" s="35"/>
      <c r="O65" s="35"/>
      <c r="P65" s="40" t="s">
        <v>30</v>
      </c>
      <c r="Q65" s="40" t="s">
        <v>34</v>
      </c>
      <c r="R65" s="35"/>
      <c r="S65" s="35"/>
      <c r="T65" s="40" t="s">
        <v>30</v>
      </c>
      <c r="U65" s="40" t="s">
        <v>32</v>
      </c>
      <c r="V65" s="35"/>
      <c r="W65" s="35"/>
      <c r="X65" s="35" t="s">
        <v>30</v>
      </c>
      <c r="Y65" s="35" t="s">
        <v>33</v>
      </c>
      <c r="Z65" s="35"/>
      <c r="AA65" s="35"/>
      <c r="AB65" s="40" t="s">
        <v>30</v>
      </c>
      <c r="AC65" s="40" t="s">
        <v>34</v>
      </c>
      <c r="AD65" s="35"/>
      <c r="AE65" s="35"/>
      <c r="AF65" s="40" t="s">
        <v>35</v>
      </c>
      <c r="AG65" s="40" t="s">
        <v>29</v>
      </c>
      <c r="AH65" s="35"/>
      <c r="AI65" s="35"/>
      <c r="AJ65" s="40" t="s">
        <v>36</v>
      </c>
      <c r="AK65" s="40" t="s">
        <v>37</v>
      </c>
      <c r="AL65" s="35"/>
      <c r="AM65" s="35"/>
      <c r="AN65" s="40" t="s">
        <v>38</v>
      </c>
      <c r="AO65" s="40" t="s">
        <v>39</v>
      </c>
      <c r="AP65" s="35"/>
      <c r="AQ65" s="35"/>
      <c r="AR65" s="40" t="s">
        <v>40</v>
      </c>
      <c r="AS65" s="40" t="s">
        <v>41</v>
      </c>
      <c r="AT65" s="35"/>
      <c r="AU65" s="35"/>
      <c r="AV65" s="35"/>
      <c r="AW65" s="35"/>
      <c r="AX65" s="35"/>
      <c r="AY65" s="35"/>
      <c r="AZ65" s="40" t="s">
        <v>42</v>
      </c>
      <c r="BA65" s="40" t="s">
        <v>39</v>
      </c>
      <c r="BB65" s="35"/>
      <c r="BC65" s="35"/>
      <c r="BD65" s="40" t="s">
        <v>42</v>
      </c>
      <c r="BE65" s="40" t="s">
        <v>33</v>
      </c>
      <c r="BF65" s="35"/>
      <c r="BG65" s="35"/>
      <c r="BH65" s="40" t="s">
        <v>42</v>
      </c>
      <c r="BI65" s="40" t="s">
        <v>39</v>
      </c>
      <c r="BJ65" s="35"/>
      <c r="BK65" s="41"/>
      <c r="BL65" s="40" t="s">
        <v>43</v>
      </c>
      <c r="BM65" s="40" t="s">
        <v>44</v>
      </c>
      <c r="BN65" s="35"/>
      <c r="BO65" s="35"/>
      <c r="BP65" s="40" t="s">
        <v>45</v>
      </c>
      <c r="BQ65" s="40" t="s">
        <v>44</v>
      </c>
      <c r="BR65" s="35"/>
      <c r="BS65" s="35"/>
      <c r="BT65" s="40" t="s">
        <v>46</v>
      </c>
      <c r="BU65" s="40" t="s">
        <v>47</v>
      </c>
      <c r="BV65" s="35"/>
      <c r="BW65" s="35"/>
      <c r="BX65" s="40" t="s">
        <v>46</v>
      </c>
      <c r="BY65" s="40" t="s">
        <v>41</v>
      </c>
      <c r="BZ65" s="35"/>
      <c r="CA65" s="35"/>
      <c r="CB65" s="40" t="s">
        <v>46</v>
      </c>
      <c r="CC65" s="40" t="s">
        <v>48</v>
      </c>
      <c r="CD65" s="35"/>
      <c r="CE65" s="35"/>
      <c r="CF65" s="40" t="s">
        <v>46</v>
      </c>
      <c r="CG65" s="40" t="s">
        <v>48</v>
      </c>
      <c r="CH65" s="35"/>
      <c r="CI65" s="35"/>
      <c r="CJ65" s="40" t="s">
        <v>46</v>
      </c>
      <c r="CK65" s="40" t="s">
        <v>39</v>
      </c>
      <c r="CL65" s="35"/>
      <c r="CM65" s="35"/>
      <c r="CN65" s="40" t="s">
        <v>49</v>
      </c>
      <c r="CO65" s="40" t="s">
        <v>39</v>
      </c>
      <c r="CP65" s="35">
        <v>1</v>
      </c>
      <c r="CQ65" s="35">
        <v>0.58499999999999996</v>
      </c>
      <c r="CR65" s="40" t="s">
        <v>50</v>
      </c>
      <c r="CS65" s="40" t="s">
        <v>51</v>
      </c>
      <c r="CT65" s="35"/>
      <c r="CU65" s="35"/>
      <c r="CV65" s="40" t="s">
        <v>50</v>
      </c>
      <c r="CW65" s="40" t="s">
        <v>39</v>
      </c>
      <c r="CX65" s="35"/>
      <c r="CY65" s="35"/>
      <c r="CZ65" s="40" t="s">
        <v>50</v>
      </c>
      <c r="DA65" s="40" t="s">
        <v>39</v>
      </c>
      <c r="DB65" s="35"/>
      <c r="DC65" s="35"/>
      <c r="DD65" s="40" t="s">
        <v>59</v>
      </c>
      <c r="DE65" s="40" t="s">
        <v>60</v>
      </c>
      <c r="DF65" s="35"/>
      <c r="DG65" s="35"/>
      <c r="DH65" s="40" t="s">
        <v>52</v>
      </c>
      <c r="DI65" s="40" t="s">
        <v>53</v>
      </c>
      <c r="DJ65" s="35"/>
      <c r="DK65" s="35"/>
      <c r="DL65" s="40" t="s">
        <v>31</v>
      </c>
      <c r="DM65" s="41">
        <v>1.9279999999999999</v>
      </c>
      <c r="DN65" s="42" t="s">
        <v>518</v>
      </c>
    </row>
    <row r="66" spans="1:118" s="12" customFormat="1" ht="15.75" customHeight="1" x14ac:dyDescent="0.25">
      <c r="A66" s="6">
        <v>65</v>
      </c>
      <c r="B66" s="6">
        <v>1</v>
      </c>
      <c r="C66" s="9" t="s">
        <v>398</v>
      </c>
      <c r="D66" s="8" t="s">
        <v>373</v>
      </c>
      <c r="E66" s="6">
        <v>112.971</v>
      </c>
      <c r="F66" s="6">
        <v>80.906999999999996</v>
      </c>
      <c r="G66" s="6">
        <v>32.064</v>
      </c>
      <c r="H66" s="10">
        <v>123.1944</v>
      </c>
      <c r="I66" s="3">
        <f t="shared" si="1"/>
        <v>155.25839999999999</v>
      </c>
      <c r="J66" s="3">
        <f t="shared" ref="J66:J129" si="3">O66+S66+W66+AA66+AE66+AI66+AM66+AQ66+AU66+AY66+BC66+BG66+BK66+BO66+BS66+BW66+CA66+CE66+CI66+CM66+CQ66+CU66+CY66+DC66+DG66+DK66+DM66</f>
        <v>0</v>
      </c>
      <c r="K66" s="3">
        <f t="shared" si="2"/>
        <v>155.25839999999999</v>
      </c>
      <c r="L66" s="1" t="s">
        <v>28</v>
      </c>
      <c r="M66" s="1" t="s">
        <v>29</v>
      </c>
      <c r="N66" s="6"/>
      <c r="O66" s="6"/>
      <c r="P66" s="1" t="s">
        <v>30</v>
      </c>
      <c r="Q66" s="1" t="s">
        <v>34</v>
      </c>
      <c r="R66" s="6"/>
      <c r="S66" s="6"/>
      <c r="T66" s="1" t="s">
        <v>30</v>
      </c>
      <c r="U66" s="1" t="s">
        <v>32</v>
      </c>
      <c r="V66" s="6"/>
      <c r="W66" s="6"/>
      <c r="X66" s="6" t="s">
        <v>30</v>
      </c>
      <c r="Y66" s="6" t="s">
        <v>33</v>
      </c>
      <c r="Z66" s="6"/>
      <c r="AA66" s="6"/>
      <c r="AB66" s="1" t="s">
        <v>30</v>
      </c>
      <c r="AC66" s="1" t="s">
        <v>34</v>
      </c>
      <c r="AD66" s="6"/>
      <c r="AE66" s="6"/>
      <c r="AF66" s="1" t="s">
        <v>35</v>
      </c>
      <c r="AG66" s="1" t="s">
        <v>29</v>
      </c>
      <c r="AH66" s="6"/>
      <c r="AI66" s="6"/>
      <c r="AJ66" s="1" t="s">
        <v>36</v>
      </c>
      <c r="AK66" s="1" t="s">
        <v>37</v>
      </c>
      <c r="AL66" s="6"/>
      <c r="AM66" s="6"/>
      <c r="AN66" s="1" t="s">
        <v>38</v>
      </c>
      <c r="AO66" s="1" t="s">
        <v>39</v>
      </c>
      <c r="AP66" s="6"/>
      <c r="AQ66" s="6"/>
      <c r="AR66" s="1" t="s">
        <v>40</v>
      </c>
      <c r="AS66" s="1" t="s">
        <v>41</v>
      </c>
      <c r="AT66" s="6"/>
      <c r="AU66" s="6"/>
      <c r="AV66" s="6"/>
      <c r="AW66" s="6"/>
      <c r="AX66" s="6"/>
      <c r="AY66" s="6"/>
      <c r="AZ66" s="1" t="s">
        <v>42</v>
      </c>
      <c r="BA66" s="1" t="s">
        <v>39</v>
      </c>
      <c r="BB66" s="6"/>
      <c r="BC66" s="6"/>
      <c r="BD66" s="1" t="s">
        <v>42</v>
      </c>
      <c r="BE66" s="1" t="s">
        <v>33</v>
      </c>
      <c r="BF66" s="6"/>
      <c r="BG66" s="6"/>
      <c r="BH66" s="1" t="s">
        <v>42</v>
      </c>
      <c r="BI66" s="1" t="s">
        <v>39</v>
      </c>
      <c r="BJ66" s="6"/>
      <c r="BK66" s="11"/>
      <c r="BL66" s="1" t="s">
        <v>43</v>
      </c>
      <c r="BM66" s="1" t="s">
        <v>44</v>
      </c>
      <c r="BN66" s="6"/>
      <c r="BO66" s="6"/>
      <c r="BP66" s="1" t="s">
        <v>45</v>
      </c>
      <c r="BQ66" s="1" t="s">
        <v>44</v>
      </c>
      <c r="BR66" s="6"/>
      <c r="BS66" s="6"/>
      <c r="BT66" s="1" t="s">
        <v>46</v>
      </c>
      <c r="BU66" s="1" t="s">
        <v>47</v>
      </c>
      <c r="BV66" s="6"/>
      <c r="BW66" s="6"/>
      <c r="BX66" s="1" t="s">
        <v>46</v>
      </c>
      <c r="BY66" s="1" t="s">
        <v>41</v>
      </c>
      <c r="BZ66" s="6"/>
      <c r="CA66" s="6"/>
      <c r="CB66" s="1" t="s">
        <v>46</v>
      </c>
      <c r="CC66" s="1" t="s">
        <v>48</v>
      </c>
      <c r="CD66" s="6"/>
      <c r="CE66" s="6"/>
      <c r="CF66" s="1" t="s">
        <v>46</v>
      </c>
      <c r="CG66" s="1" t="s">
        <v>48</v>
      </c>
      <c r="CH66" s="6"/>
      <c r="CI66" s="6"/>
      <c r="CJ66" s="1" t="s">
        <v>46</v>
      </c>
      <c r="CK66" s="1" t="s">
        <v>39</v>
      </c>
      <c r="CL66" s="6"/>
      <c r="CM66" s="6"/>
      <c r="CN66" s="1" t="s">
        <v>49</v>
      </c>
      <c r="CO66" s="1" t="s">
        <v>39</v>
      </c>
      <c r="CP66" s="6"/>
      <c r="CQ66" s="6"/>
      <c r="CR66" s="1" t="s">
        <v>50</v>
      </c>
      <c r="CS66" s="1" t="s">
        <v>51</v>
      </c>
      <c r="CT66" s="6"/>
      <c r="CU66" s="6"/>
      <c r="CV66" s="1" t="s">
        <v>50</v>
      </c>
      <c r="CW66" s="1" t="s">
        <v>39</v>
      </c>
      <c r="CX66" s="6"/>
      <c r="CY66" s="6"/>
      <c r="CZ66" s="1" t="s">
        <v>50</v>
      </c>
      <c r="DA66" s="1" t="s">
        <v>39</v>
      </c>
      <c r="DB66" s="6"/>
      <c r="DC66" s="6"/>
      <c r="DD66" s="1" t="s">
        <v>59</v>
      </c>
      <c r="DE66" s="1" t="s">
        <v>60</v>
      </c>
      <c r="DF66" s="6"/>
      <c r="DG66" s="6"/>
      <c r="DH66" s="1" t="s">
        <v>52</v>
      </c>
      <c r="DI66" s="1" t="s">
        <v>53</v>
      </c>
      <c r="DJ66" s="6"/>
      <c r="DK66" s="6"/>
      <c r="DL66" s="1" t="s">
        <v>31</v>
      </c>
      <c r="DM66" s="11"/>
    </row>
    <row r="67" spans="1:118" s="12" customFormat="1" ht="15.75" customHeight="1" x14ac:dyDescent="0.25">
      <c r="A67" s="6">
        <v>66</v>
      </c>
      <c r="B67" s="6">
        <v>1</v>
      </c>
      <c r="C67" s="9" t="s">
        <v>104</v>
      </c>
      <c r="D67" s="8" t="s">
        <v>373</v>
      </c>
      <c r="E67" s="6">
        <v>264.03800000000001</v>
      </c>
      <c r="F67" s="6">
        <v>397.279</v>
      </c>
      <c r="G67" s="6">
        <v>-150.52699999999999</v>
      </c>
      <c r="H67" s="10">
        <v>203.589</v>
      </c>
      <c r="I67" s="3">
        <f t="shared" ref="I67:I130" si="4">(G67+H67)</f>
        <v>53.062000000000012</v>
      </c>
      <c r="J67" s="3">
        <f t="shared" si="3"/>
        <v>0</v>
      </c>
      <c r="K67" s="3">
        <f t="shared" ref="K67:K130" si="5">I67-J67</f>
        <v>53.062000000000012</v>
      </c>
      <c r="L67" s="1" t="s">
        <v>28</v>
      </c>
      <c r="M67" s="1" t="s">
        <v>29</v>
      </c>
      <c r="N67" s="6"/>
      <c r="O67" s="6"/>
      <c r="P67" s="1" t="s">
        <v>30</v>
      </c>
      <c r="Q67" s="1" t="s">
        <v>34</v>
      </c>
      <c r="R67" s="6"/>
      <c r="S67" s="6"/>
      <c r="T67" s="1" t="s">
        <v>30</v>
      </c>
      <c r="U67" s="1" t="s">
        <v>32</v>
      </c>
      <c r="V67" s="6"/>
      <c r="W67" s="6"/>
      <c r="X67" s="6" t="s">
        <v>30</v>
      </c>
      <c r="Y67" s="6" t="s">
        <v>33</v>
      </c>
      <c r="Z67" s="6"/>
      <c r="AA67" s="6"/>
      <c r="AB67" s="1" t="s">
        <v>30</v>
      </c>
      <c r="AC67" s="1" t="s">
        <v>34</v>
      </c>
      <c r="AD67" s="6"/>
      <c r="AE67" s="6"/>
      <c r="AF67" s="1" t="s">
        <v>35</v>
      </c>
      <c r="AG67" s="1" t="s">
        <v>29</v>
      </c>
      <c r="AH67" s="6"/>
      <c r="AI67" s="6"/>
      <c r="AJ67" s="1" t="s">
        <v>36</v>
      </c>
      <c r="AK67" s="1" t="s">
        <v>37</v>
      </c>
      <c r="AL67" s="6"/>
      <c r="AM67" s="6"/>
      <c r="AN67" s="1" t="s">
        <v>38</v>
      </c>
      <c r="AO67" s="1" t="s">
        <v>39</v>
      </c>
      <c r="AP67" s="6"/>
      <c r="AQ67" s="6"/>
      <c r="AR67" s="1" t="s">
        <v>40</v>
      </c>
      <c r="AS67" s="1" t="s">
        <v>41</v>
      </c>
      <c r="AT67" s="6"/>
      <c r="AU67" s="6"/>
      <c r="AV67" s="6"/>
      <c r="AW67" s="6"/>
      <c r="AX67" s="6"/>
      <c r="AY67" s="6"/>
      <c r="AZ67" s="1" t="s">
        <v>42</v>
      </c>
      <c r="BA67" s="1" t="s">
        <v>39</v>
      </c>
      <c r="BB67" s="6"/>
      <c r="BC67" s="6"/>
      <c r="BD67" s="1" t="s">
        <v>42</v>
      </c>
      <c r="BE67" s="1" t="s">
        <v>33</v>
      </c>
      <c r="BF67" s="6"/>
      <c r="BG67" s="6"/>
      <c r="BH67" s="1" t="s">
        <v>42</v>
      </c>
      <c r="BI67" s="1" t="s">
        <v>39</v>
      </c>
      <c r="BJ67" s="6"/>
      <c r="BK67" s="11"/>
      <c r="BL67" s="1" t="s">
        <v>43</v>
      </c>
      <c r="BM67" s="1" t="s">
        <v>44</v>
      </c>
      <c r="BN67" s="6"/>
      <c r="BO67" s="6"/>
      <c r="BP67" s="1" t="s">
        <v>45</v>
      </c>
      <c r="BQ67" s="1" t="s">
        <v>44</v>
      </c>
      <c r="BR67" s="6"/>
      <c r="BS67" s="6"/>
      <c r="BT67" s="1" t="s">
        <v>46</v>
      </c>
      <c r="BU67" s="1" t="s">
        <v>47</v>
      </c>
      <c r="BV67" s="6"/>
      <c r="BW67" s="6"/>
      <c r="BX67" s="1" t="s">
        <v>46</v>
      </c>
      <c r="BY67" s="1" t="s">
        <v>41</v>
      </c>
      <c r="BZ67" s="6"/>
      <c r="CA67" s="6"/>
      <c r="CB67" s="1" t="s">
        <v>46</v>
      </c>
      <c r="CC67" s="1" t="s">
        <v>48</v>
      </c>
      <c r="CD67" s="6"/>
      <c r="CE67" s="6"/>
      <c r="CF67" s="1" t="s">
        <v>46</v>
      </c>
      <c r="CG67" s="1" t="s">
        <v>48</v>
      </c>
      <c r="CH67" s="6"/>
      <c r="CI67" s="6"/>
      <c r="CJ67" s="1" t="s">
        <v>46</v>
      </c>
      <c r="CK67" s="1" t="s">
        <v>39</v>
      </c>
      <c r="CL67" s="6"/>
      <c r="CM67" s="6"/>
      <c r="CN67" s="1" t="s">
        <v>49</v>
      </c>
      <c r="CO67" s="1" t="s">
        <v>39</v>
      </c>
      <c r="CP67" s="6"/>
      <c r="CQ67" s="6"/>
      <c r="CR67" s="1" t="s">
        <v>50</v>
      </c>
      <c r="CS67" s="1" t="s">
        <v>51</v>
      </c>
      <c r="CT67" s="6"/>
      <c r="CU67" s="6"/>
      <c r="CV67" s="1" t="s">
        <v>50</v>
      </c>
      <c r="CW67" s="1" t="s">
        <v>39</v>
      </c>
      <c r="CX67" s="6"/>
      <c r="CY67" s="6"/>
      <c r="CZ67" s="1" t="s">
        <v>50</v>
      </c>
      <c r="DA67" s="1" t="s">
        <v>39</v>
      </c>
      <c r="DB67" s="6"/>
      <c r="DC67" s="6"/>
      <c r="DD67" s="1" t="s">
        <v>59</v>
      </c>
      <c r="DE67" s="1" t="s">
        <v>60</v>
      </c>
      <c r="DF67" s="6"/>
      <c r="DG67" s="6"/>
      <c r="DH67" s="1" t="s">
        <v>52</v>
      </c>
      <c r="DI67" s="1" t="s">
        <v>53</v>
      </c>
      <c r="DJ67" s="6"/>
      <c r="DK67" s="6"/>
      <c r="DL67" s="1" t="s">
        <v>31</v>
      </c>
      <c r="DM67" s="11"/>
    </row>
    <row r="68" spans="1:118" s="12" customFormat="1" ht="15.75" customHeight="1" x14ac:dyDescent="0.25">
      <c r="A68" s="6">
        <v>67</v>
      </c>
      <c r="B68" s="6">
        <v>1</v>
      </c>
      <c r="C68" s="9" t="s">
        <v>105</v>
      </c>
      <c r="D68" s="8" t="s">
        <v>373</v>
      </c>
      <c r="E68" s="6">
        <v>154.90299999999999</v>
      </c>
      <c r="F68" s="6">
        <v>3.2410000000000001</v>
      </c>
      <c r="G68" s="6">
        <v>151.66200000000001</v>
      </c>
      <c r="H68" s="10">
        <v>61.282440000000001</v>
      </c>
      <c r="I68" s="3">
        <f t="shared" si="4"/>
        <v>212.94444000000001</v>
      </c>
      <c r="J68" s="3">
        <f t="shared" si="3"/>
        <v>0</v>
      </c>
      <c r="K68" s="3">
        <f t="shared" si="5"/>
        <v>212.94444000000001</v>
      </c>
      <c r="L68" s="1" t="s">
        <v>28</v>
      </c>
      <c r="M68" s="1" t="s">
        <v>29</v>
      </c>
      <c r="N68" s="6"/>
      <c r="O68" s="6"/>
      <c r="P68" s="1" t="s">
        <v>30</v>
      </c>
      <c r="Q68" s="1" t="s">
        <v>34</v>
      </c>
      <c r="R68" s="6"/>
      <c r="S68" s="6"/>
      <c r="T68" s="1" t="s">
        <v>30</v>
      </c>
      <c r="U68" s="1" t="s">
        <v>32</v>
      </c>
      <c r="V68" s="6"/>
      <c r="W68" s="6"/>
      <c r="X68" s="6" t="s">
        <v>30</v>
      </c>
      <c r="Y68" s="6" t="s">
        <v>33</v>
      </c>
      <c r="Z68" s="6"/>
      <c r="AA68" s="6"/>
      <c r="AB68" s="1" t="s">
        <v>30</v>
      </c>
      <c r="AC68" s="1" t="s">
        <v>34</v>
      </c>
      <c r="AD68" s="6"/>
      <c r="AE68" s="6"/>
      <c r="AF68" s="1" t="s">
        <v>35</v>
      </c>
      <c r="AG68" s="1" t="s">
        <v>29</v>
      </c>
      <c r="AH68" s="6"/>
      <c r="AI68" s="6"/>
      <c r="AJ68" s="1" t="s">
        <v>36</v>
      </c>
      <c r="AK68" s="1" t="s">
        <v>37</v>
      </c>
      <c r="AL68" s="6"/>
      <c r="AM68" s="6"/>
      <c r="AN68" s="1" t="s">
        <v>38</v>
      </c>
      <c r="AO68" s="1" t="s">
        <v>39</v>
      </c>
      <c r="AP68" s="6"/>
      <c r="AQ68" s="6"/>
      <c r="AR68" s="1" t="s">
        <v>40</v>
      </c>
      <c r="AS68" s="1" t="s">
        <v>41</v>
      </c>
      <c r="AT68" s="6"/>
      <c r="AU68" s="6"/>
      <c r="AV68" s="6"/>
      <c r="AW68" s="6"/>
      <c r="AX68" s="6"/>
      <c r="AY68" s="6"/>
      <c r="AZ68" s="1" t="s">
        <v>42</v>
      </c>
      <c r="BA68" s="1" t="s">
        <v>39</v>
      </c>
      <c r="BB68" s="6"/>
      <c r="BC68" s="6"/>
      <c r="BD68" s="1" t="s">
        <v>42</v>
      </c>
      <c r="BE68" s="1" t="s">
        <v>33</v>
      </c>
      <c r="BF68" s="6"/>
      <c r="BG68" s="6"/>
      <c r="BH68" s="1" t="s">
        <v>42</v>
      </c>
      <c r="BI68" s="1" t="s">
        <v>39</v>
      </c>
      <c r="BJ68" s="6"/>
      <c r="BK68" s="11"/>
      <c r="BL68" s="1" t="s">
        <v>43</v>
      </c>
      <c r="BM68" s="1" t="s">
        <v>44</v>
      </c>
      <c r="BN68" s="6"/>
      <c r="BO68" s="6"/>
      <c r="BP68" s="1" t="s">
        <v>45</v>
      </c>
      <c r="BQ68" s="1" t="s">
        <v>44</v>
      </c>
      <c r="BR68" s="6"/>
      <c r="BS68" s="6"/>
      <c r="BT68" s="1" t="s">
        <v>46</v>
      </c>
      <c r="BU68" s="1" t="s">
        <v>47</v>
      </c>
      <c r="BV68" s="6"/>
      <c r="BW68" s="6"/>
      <c r="BX68" s="1" t="s">
        <v>46</v>
      </c>
      <c r="BY68" s="1" t="s">
        <v>41</v>
      </c>
      <c r="BZ68" s="6"/>
      <c r="CA68" s="6"/>
      <c r="CB68" s="1" t="s">
        <v>46</v>
      </c>
      <c r="CC68" s="1" t="s">
        <v>48</v>
      </c>
      <c r="CD68" s="6"/>
      <c r="CE68" s="6"/>
      <c r="CF68" s="1" t="s">
        <v>46</v>
      </c>
      <c r="CG68" s="1" t="s">
        <v>48</v>
      </c>
      <c r="CH68" s="6"/>
      <c r="CI68" s="6"/>
      <c r="CJ68" s="1" t="s">
        <v>46</v>
      </c>
      <c r="CK68" s="1" t="s">
        <v>39</v>
      </c>
      <c r="CL68" s="6"/>
      <c r="CM68" s="6"/>
      <c r="CN68" s="1" t="s">
        <v>49</v>
      </c>
      <c r="CO68" s="1" t="s">
        <v>39</v>
      </c>
      <c r="CP68" s="6"/>
      <c r="CQ68" s="6"/>
      <c r="CR68" s="1" t="s">
        <v>50</v>
      </c>
      <c r="CS68" s="1" t="s">
        <v>51</v>
      </c>
      <c r="CT68" s="6"/>
      <c r="CU68" s="6"/>
      <c r="CV68" s="1" t="s">
        <v>50</v>
      </c>
      <c r="CW68" s="1" t="s">
        <v>39</v>
      </c>
      <c r="CX68" s="6"/>
      <c r="CY68" s="6"/>
      <c r="CZ68" s="1" t="s">
        <v>50</v>
      </c>
      <c r="DA68" s="1" t="s">
        <v>39</v>
      </c>
      <c r="DB68" s="6"/>
      <c r="DC68" s="6"/>
      <c r="DD68" s="1" t="s">
        <v>59</v>
      </c>
      <c r="DE68" s="1" t="s">
        <v>60</v>
      </c>
      <c r="DF68" s="6"/>
      <c r="DG68" s="6"/>
      <c r="DH68" s="1" t="s">
        <v>52</v>
      </c>
      <c r="DI68" s="1" t="s">
        <v>53</v>
      </c>
      <c r="DJ68" s="6"/>
      <c r="DK68" s="6"/>
      <c r="DL68" s="1" t="s">
        <v>31</v>
      </c>
      <c r="DM68" s="11"/>
    </row>
    <row r="69" spans="1:118" s="12" customFormat="1" ht="15.75" customHeight="1" x14ac:dyDescent="0.25">
      <c r="A69" s="6">
        <v>68</v>
      </c>
      <c r="B69" s="6">
        <v>1</v>
      </c>
      <c r="C69" s="9" t="s">
        <v>399</v>
      </c>
      <c r="D69" s="8" t="s">
        <v>373</v>
      </c>
      <c r="E69" s="6">
        <v>-1.454</v>
      </c>
      <c r="F69" s="6">
        <v>4.1929999999999996</v>
      </c>
      <c r="G69" s="6">
        <v>-5.6470000000000002</v>
      </c>
      <c r="H69" s="10">
        <v>2.65788</v>
      </c>
      <c r="I69" s="3">
        <f t="shared" si="4"/>
        <v>-2.9891200000000002</v>
      </c>
      <c r="J69" s="3">
        <f t="shared" si="3"/>
        <v>0</v>
      </c>
      <c r="K69" s="3">
        <f t="shared" si="5"/>
        <v>-2.9891200000000002</v>
      </c>
      <c r="L69" s="1" t="s">
        <v>28</v>
      </c>
      <c r="M69" s="1" t="s">
        <v>29</v>
      </c>
      <c r="N69" s="6"/>
      <c r="O69" s="6"/>
      <c r="P69" s="1" t="s">
        <v>30</v>
      </c>
      <c r="Q69" s="1" t="s">
        <v>34</v>
      </c>
      <c r="R69" s="6"/>
      <c r="S69" s="6"/>
      <c r="T69" s="1" t="s">
        <v>30</v>
      </c>
      <c r="U69" s="1" t="s">
        <v>32</v>
      </c>
      <c r="V69" s="6"/>
      <c r="W69" s="6"/>
      <c r="X69" s="6" t="s">
        <v>30</v>
      </c>
      <c r="Y69" s="6" t="s">
        <v>33</v>
      </c>
      <c r="Z69" s="6"/>
      <c r="AA69" s="6"/>
      <c r="AB69" s="1" t="s">
        <v>30</v>
      </c>
      <c r="AC69" s="1" t="s">
        <v>34</v>
      </c>
      <c r="AD69" s="6"/>
      <c r="AE69" s="6"/>
      <c r="AF69" s="1" t="s">
        <v>35</v>
      </c>
      <c r="AG69" s="1" t="s">
        <v>29</v>
      </c>
      <c r="AH69" s="6"/>
      <c r="AI69" s="6"/>
      <c r="AJ69" s="1" t="s">
        <v>36</v>
      </c>
      <c r="AK69" s="1" t="s">
        <v>37</v>
      </c>
      <c r="AL69" s="6"/>
      <c r="AM69" s="6"/>
      <c r="AN69" s="1" t="s">
        <v>38</v>
      </c>
      <c r="AO69" s="1" t="s">
        <v>39</v>
      </c>
      <c r="AP69" s="6"/>
      <c r="AQ69" s="6"/>
      <c r="AR69" s="1" t="s">
        <v>40</v>
      </c>
      <c r="AS69" s="1" t="s">
        <v>41</v>
      </c>
      <c r="AT69" s="6"/>
      <c r="AU69" s="6"/>
      <c r="AV69" s="6"/>
      <c r="AW69" s="6"/>
      <c r="AX69" s="6"/>
      <c r="AY69" s="6"/>
      <c r="AZ69" s="1" t="s">
        <v>42</v>
      </c>
      <c r="BA69" s="1" t="s">
        <v>39</v>
      </c>
      <c r="BB69" s="6"/>
      <c r="BC69" s="6"/>
      <c r="BD69" s="1" t="s">
        <v>42</v>
      </c>
      <c r="BE69" s="1" t="s">
        <v>33</v>
      </c>
      <c r="BF69" s="6"/>
      <c r="BG69" s="6"/>
      <c r="BH69" s="1" t="s">
        <v>42</v>
      </c>
      <c r="BI69" s="1" t="s">
        <v>39</v>
      </c>
      <c r="BJ69" s="6"/>
      <c r="BK69" s="11"/>
      <c r="BL69" s="1" t="s">
        <v>43</v>
      </c>
      <c r="BM69" s="1" t="s">
        <v>44</v>
      </c>
      <c r="BN69" s="6"/>
      <c r="BO69" s="6"/>
      <c r="BP69" s="1" t="s">
        <v>45</v>
      </c>
      <c r="BQ69" s="1" t="s">
        <v>44</v>
      </c>
      <c r="BR69" s="6"/>
      <c r="BS69" s="6"/>
      <c r="BT69" s="1" t="s">
        <v>46</v>
      </c>
      <c r="BU69" s="1" t="s">
        <v>47</v>
      </c>
      <c r="BV69" s="6"/>
      <c r="BW69" s="6"/>
      <c r="BX69" s="1" t="s">
        <v>46</v>
      </c>
      <c r="BY69" s="1" t="s">
        <v>41</v>
      </c>
      <c r="BZ69" s="6"/>
      <c r="CA69" s="6"/>
      <c r="CB69" s="1" t="s">
        <v>46</v>
      </c>
      <c r="CC69" s="1" t="s">
        <v>48</v>
      </c>
      <c r="CD69" s="6"/>
      <c r="CE69" s="6"/>
      <c r="CF69" s="1" t="s">
        <v>46</v>
      </c>
      <c r="CG69" s="1" t="s">
        <v>48</v>
      </c>
      <c r="CH69" s="6"/>
      <c r="CI69" s="6"/>
      <c r="CJ69" s="1" t="s">
        <v>46</v>
      </c>
      <c r="CK69" s="1" t="s">
        <v>39</v>
      </c>
      <c r="CL69" s="6"/>
      <c r="CM69" s="6"/>
      <c r="CN69" s="1" t="s">
        <v>49</v>
      </c>
      <c r="CO69" s="1" t="s">
        <v>39</v>
      </c>
      <c r="CP69" s="6"/>
      <c r="CQ69" s="6"/>
      <c r="CR69" s="1" t="s">
        <v>50</v>
      </c>
      <c r="CS69" s="1" t="s">
        <v>51</v>
      </c>
      <c r="CT69" s="6"/>
      <c r="CU69" s="6"/>
      <c r="CV69" s="1" t="s">
        <v>50</v>
      </c>
      <c r="CW69" s="1" t="s">
        <v>39</v>
      </c>
      <c r="CX69" s="6"/>
      <c r="CY69" s="6"/>
      <c r="CZ69" s="1" t="s">
        <v>50</v>
      </c>
      <c r="DA69" s="1" t="s">
        <v>39</v>
      </c>
      <c r="DB69" s="6"/>
      <c r="DC69" s="6"/>
      <c r="DD69" s="1" t="s">
        <v>59</v>
      </c>
      <c r="DE69" s="1" t="s">
        <v>60</v>
      </c>
      <c r="DF69" s="6"/>
      <c r="DG69" s="6"/>
      <c r="DH69" s="1" t="s">
        <v>52</v>
      </c>
      <c r="DI69" s="1" t="s">
        <v>53</v>
      </c>
      <c r="DJ69" s="6"/>
      <c r="DK69" s="6"/>
      <c r="DL69" s="1" t="s">
        <v>31</v>
      </c>
      <c r="DM69" s="11"/>
    </row>
    <row r="70" spans="1:118" s="12" customFormat="1" ht="15.75" customHeight="1" x14ac:dyDescent="0.25">
      <c r="A70" s="6">
        <v>69</v>
      </c>
      <c r="B70" s="6">
        <v>1</v>
      </c>
      <c r="C70" s="9" t="s">
        <v>400</v>
      </c>
      <c r="D70" s="8" t="s">
        <v>373</v>
      </c>
      <c r="E70" s="6">
        <v>-27.844000000000001</v>
      </c>
      <c r="F70" s="6">
        <v>5.3630000000000004</v>
      </c>
      <c r="G70" s="6">
        <v>-35.264000000000003</v>
      </c>
      <c r="H70" s="10">
        <v>53.786279999999998</v>
      </c>
      <c r="I70" s="3">
        <f t="shared" si="4"/>
        <v>18.522279999999995</v>
      </c>
      <c r="J70" s="3">
        <f t="shared" si="3"/>
        <v>0</v>
      </c>
      <c r="K70" s="3">
        <f t="shared" si="5"/>
        <v>18.522279999999995</v>
      </c>
      <c r="L70" s="1" t="s">
        <v>28</v>
      </c>
      <c r="M70" s="1" t="s">
        <v>29</v>
      </c>
      <c r="N70" s="6"/>
      <c r="O70" s="6"/>
      <c r="P70" s="1" t="s">
        <v>30</v>
      </c>
      <c r="Q70" s="1" t="s">
        <v>34</v>
      </c>
      <c r="R70" s="6"/>
      <c r="S70" s="6"/>
      <c r="T70" s="1" t="s">
        <v>30</v>
      </c>
      <c r="U70" s="1" t="s">
        <v>32</v>
      </c>
      <c r="V70" s="6"/>
      <c r="W70" s="6"/>
      <c r="X70" s="6" t="s">
        <v>30</v>
      </c>
      <c r="Y70" s="6" t="s">
        <v>33</v>
      </c>
      <c r="Z70" s="6"/>
      <c r="AA70" s="6"/>
      <c r="AB70" s="1" t="s">
        <v>30</v>
      </c>
      <c r="AC70" s="1" t="s">
        <v>34</v>
      </c>
      <c r="AD70" s="6"/>
      <c r="AE70" s="6"/>
      <c r="AF70" s="1" t="s">
        <v>35</v>
      </c>
      <c r="AG70" s="1" t="s">
        <v>29</v>
      </c>
      <c r="AH70" s="6"/>
      <c r="AI70" s="6"/>
      <c r="AJ70" s="1" t="s">
        <v>36</v>
      </c>
      <c r="AK70" s="1" t="s">
        <v>37</v>
      </c>
      <c r="AL70" s="6"/>
      <c r="AM70" s="6"/>
      <c r="AN70" s="1" t="s">
        <v>38</v>
      </c>
      <c r="AO70" s="1" t="s">
        <v>39</v>
      </c>
      <c r="AP70" s="6"/>
      <c r="AQ70" s="6"/>
      <c r="AR70" s="1" t="s">
        <v>40</v>
      </c>
      <c r="AS70" s="1" t="s">
        <v>41</v>
      </c>
      <c r="AT70" s="6"/>
      <c r="AU70" s="6"/>
      <c r="AV70" s="6"/>
      <c r="AW70" s="6"/>
      <c r="AX70" s="6"/>
      <c r="AY70" s="6"/>
      <c r="AZ70" s="1" t="s">
        <v>42</v>
      </c>
      <c r="BA70" s="1" t="s">
        <v>39</v>
      </c>
      <c r="BB70" s="6"/>
      <c r="BC70" s="6"/>
      <c r="BD70" s="1" t="s">
        <v>42</v>
      </c>
      <c r="BE70" s="1" t="s">
        <v>33</v>
      </c>
      <c r="BF70" s="6"/>
      <c r="BG70" s="6"/>
      <c r="BH70" s="1" t="s">
        <v>42</v>
      </c>
      <c r="BI70" s="1" t="s">
        <v>39</v>
      </c>
      <c r="BJ70" s="6"/>
      <c r="BK70" s="11"/>
      <c r="BL70" s="1" t="s">
        <v>43</v>
      </c>
      <c r="BM70" s="1" t="s">
        <v>44</v>
      </c>
      <c r="BN70" s="6"/>
      <c r="BO70" s="6"/>
      <c r="BP70" s="1" t="s">
        <v>45</v>
      </c>
      <c r="BQ70" s="1" t="s">
        <v>44</v>
      </c>
      <c r="BR70" s="6"/>
      <c r="BS70" s="6"/>
      <c r="BT70" s="1" t="s">
        <v>46</v>
      </c>
      <c r="BU70" s="1" t="s">
        <v>47</v>
      </c>
      <c r="BV70" s="6"/>
      <c r="BW70" s="6"/>
      <c r="BX70" s="1" t="s">
        <v>46</v>
      </c>
      <c r="BY70" s="1" t="s">
        <v>41</v>
      </c>
      <c r="BZ70" s="6"/>
      <c r="CA70" s="6"/>
      <c r="CB70" s="1" t="s">
        <v>46</v>
      </c>
      <c r="CC70" s="1" t="s">
        <v>48</v>
      </c>
      <c r="CD70" s="6"/>
      <c r="CE70" s="6"/>
      <c r="CF70" s="1" t="s">
        <v>46</v>
      </c>
      <c r="CG70" s="1" t="s">
        <v>48</v>
      </c>
      <c r="CH70" s="6"/>
      <c r="CI70" s="6"/>
      <c r="CJ70" s="1" t="s">
        <v>46</v>
      </c>
      <c r="CK70" s="1" t="s">
        <v>39</v>
      </c>
      <c r="CL70" s="6"/>
      <c r="CM70" s="6"/>
      <c r="CN70" s="1" t="s">
        <v>49</v>
      </c>
      <c r="CO70" s="1" t="s">
        <v>39</v>
      </c>
      <c r="CP70" s="6"/>
      <c r="CQ70" s="6"/>
      <c r="CR70" s="1" t="s">
        <v>50</v>
      </c>
      <c r="CS70" s="1" t="s">
        <v>51</v>
      </c>
      <c r="CT70" s="6"/>
      <c r="CU70" s="6"/>
      <c r="CV70" s="1" t="s">
        <v>50</v>
      </c>
      <c r="CW70" s="1" t="s">
        <v>39</v>
      </c>
      <c r="CX70" s="6"/>
      <c r="CY70" s="6"/>
      <c r="CZ70" s="1" t="s">
        <v>50</v>
      </c>
      <c r="DA70" s="1" t="s">
        <v>39</v>
      </c>
      <c r="DB70" s="6"/>
      <c r="DC70" s="6"/>
      <c r="DD70" s="1" t="s">
        <v>59</v>
      </c>
      <c r="DE70" s="1" t="s">
        <v>60</v>
      </c>
      <c r="DF70" s="6"/>
      <c r="DG70" s="6"/>
      <c r="DH70" s="1" t="s">
        <v>52</v>
      </c>
      <c r="DI70" s="1" t="s">
        <v>53</v>
      </c>
      <c r="DJ70" s="6"/>
      <c r="DK70" s="6"/>
      <c r="DL70" s="1" t="s">
        <v>31</v>
      </c>
      <c r="DM70" s="11"/>
    </row>
    <row r="71" spans="1:118" s="12" customFormat="1" ht="15.75" customHeight="1" x14ac:dyDescent="0.25">
      <c r="A71" s="6">
        <v>70</v>
      </c>
      <c r="B71" s="6">
        <v>1</v>
      </c>
      <c r="C71" s="9" t="s">
        <v>106</v>
      </c>
      <c r="D71" s="8" t="s">
        <v>373</v>
      </c>
      <c r="E71" s="6">
        <v>753.27599999999995</v>
      </c>
      <c r="F71" s="6">
        <v>0</v>
      </c>
      <c r="G71" s="6">
        <v>403.72399999999999</v>
      </c>
      <c r="H71" s="10">
        <v>277.72967999999997</v>
      </c>
      <c r="I71" s="3">
        <f t="shared" si="4"/>
        <v>681.45367999999996</v>
      </c>
      <c r="J71" s="3">
        <f t="shared" si="3"/>
        <v>0</v>
      </c>
      <c r="K71" s="3">
        <f t="shared" si="5"/>
        <v>681.45367999999996</v>
      </c>
      <c r="L71" s="1" t="s">
        <v>28</v>
      </c>
      <c r="M71" s="1" t="s">
        <v>29</v>
      </c>
      <c r="N71" s="6"/>
      <c r="O71" s="6"/>
      <c r="P71" s="1" t="s">
        <v>30</v>
      </c>
      <c r="Q71" s="1" t="s">
        <v>34</v>
      </c>
      <c r="R71" s="6"/>
      <c r="S71" s="6"/>
      <c r="T71" s="1" t="s">
        <v>30</v>
      </c>
      <c r="U71" s="1" t="s">
        <v>32</v>
      </c>
      <c r="V71" s="6"/>
      <c r="W71" s="6"/>
      <c r="X71" s="6" t="s">
        <v>30</v>
      </c>
      <c r="Y71" s="6" t="s">
        <v>33</v>
      </c>
      <c r="Z71" s="6"/>
      <c r="AA71" s="6"/>
      <c r="AB71" s="1" t="s">
        <v>30</v>
      </c>
      <c r="AC71" s="1" t="s">
        <v>34</v>
      </c>
      <c r="AD71" s="6"/>
      <c r="AE71" s="6"/>
      <c r="AF71" s="1" t="s">
        <v>35</v>
      </c>
      <c r="AG71" s="1" t="s">
        <v>29</v>
      </c>
      <c r="AH71" s="6"/>
      <c r="AI71" s="6"/>
      <c r="AJ71" s="1" t="s">
        <v>36</v>
      </c>
      <c r="AK71" s="1" t="s">
        <v>37</v>
      </c>
      <c r="AL71" s="6"/>
      <c r="AM71" s="6"/>
      <c r="AN71" s="1" t="s">
        <v>38</v>
      </c>
      <c r="AO71" s="1" t="s">
        <v>39</v>
      </c>
      <c r="AP71" s="6"/>
      <c r="AQ71" s="6"/>
      <c r="AR71" s="1" t="s">
        <v>40</v>
      </c>
      <c r="AS71" s="1" t="s">
        <v>41</v>
      </c>
      <c r="AT71" s="6"/>
      <c r="AU71" s="6"/>
      <c r="AV71" s="6"/>
      <c r="AW71" s="6"/>
      <c r="AX71" s="6"/>
      <c r="AY71" s="6"/>
      <c r="AZ71" s="1" t="s">
        <v>42</v>
      </c>
      <c r="BA71" s="1" t="s">
        <v>39</v>
      </c>
      <c r="BB71" s="6"/>
      <c r="BC71" s="6"/>
      <c r="BD71" s="1" t="s">
        <v>42</v>
      </c>
      <c r="BE71" s="1" t="s">
        <v>33</v>
      </c>
      <c r="BF71" s="6"/>
      <c r="BG71" s="6"/>
      <c r="BH71" s="1" t="s">
        <v>42</v>
      </c>
      <c r="BI71" s="1" t="s">
        <v>39</v>
      </c>
      <c r="BJ71" s="6"/>
      <c r="BK71" s="11"/>
      <c r="BL71" s="1" t="s">
        <v>43</v>
      </c>
      <c r="BM71" s="1" t="s">
        <v>44</v>
      </c>
      <c r="BN71" s="6"/>
      <c r="BO71" s="6"/>
      <c r="BP71" s="1" t="s">
        <v>45</v>
      </c>
      <c r="BQ71" s="1" t="s">
        <v>44</v>
      </c>
      <c r="BR71" s="6"/>
      <c r="BS71" s="6"/>
      <c r="BT71" s="1" t="s">
        <v>46</v>
      </c>
      <c r="BU71" s="1" t="s">
        <v>47</v>
      </c>
      <c r="BV71" s="6"/>
      <c r="BW71" s="6"/>
      <c r="BX71" s="1" t="s">
        <v>46</v>
      </c>
      <c r="BY71" s="1" t="s">
        <v>41</v>
      </c>
      <c r="BZ71" s="6"/>
      <c r="CA71" s="6"/>
      <c r="CB71" s="1" t="s">
        <v>46</v>
      </c>
      <c r="CC71" s="1" t="s">
        <v>48</v>
      </c>
      <c r="CD71" s="6"/>
      <c r="CE71" s="6"/>
      <c r="CF71" s="1" t="s">
        <v>46</v>
      </c>
      <c r="CG71" s="1" t="s">
        <v>48</v>
      </c>
      <c r="CH71" s="6"/>
      <c r="CI71" s="6"/>
      <c r="CJ71" s="1" t="s">
        <v>46</v>
      </c>
      <c r="CK71" s="1" t="s">
        <v>39</v>
      </c>
      <c r="CL71" s="6"/>
      <c r="CM71" s="6"/>
      <c r="CN71" s="1" t="s">
        <v>49</v>
      </c>
      <c r="CO71" s="1" t="s">
        <v>39</v>
      </c>
      <c r="CP71" s="6"/>
      <c r="CQ71" s="6"/>
      <c r="CR71" s="1" t="s">
        <v>50</v>
      </c>
      <c r="CS71" s="1" t="s">
        <v>51</v>
      </c>
      <c r="CT71" s="6"/>
      <c r="CU71" s="6"/>
      <c r="CV71" s="1" t="s">
        <v>50</v>
      </c>
      <c r="CW71" s="1" t="s">
        <v>39</v>
      </c>
      <c r="CX71" s="6"/>
      <c r="CY71" s="6"/>
      <c r="CZ71" s="1" t="s">
        <v>50</v>
      </c>
      <c r="DA71" s="1" t="s">
        <v>39</v>
      </c>
      <c r="DB71" s="6"/>
      <c r="DC71" s="6"/>
      <c r="DD71" s="1" t="s">
        <v>59</v>
      </c>
      <c r="DE71" s="1" t="s">
        <v>60</v>
      </c>
      <c r="DF71" s="6"/>
      <c r="DG71" s="6"/>
      <c r="DH71" s="1" t="s">
        <v>52</v>
      </c>
      <c r="DI71" s="1" t="s">
        <v>53</v>
      </c>
      <c r="DJ71" s="6"/>
      <c r="DK71" s="6"/>
      <c r="DL71" s="1" t="s">
        <v>31</v>
      </c>
      <c r="DM71" s="11"/>
    </row>
    <row r="72" spans="1:118" s="12" customFormat="1" ht="15.75" customHeight="1" x14ac:dyDescent="0.25">
      <c r="A72" s="6">
        <v>71</v>
      </c>
      <c r="B72" s="6">
        <v>1</v>
      </c>
      <c r="C72" s="9" t="s">
        <v>107</v>
      </c>
      <c r="D72" s="8" t="s">
        <v>373</v>
      </c>
      <c r="E72" s="6">
        <v>-45.933999999999997</v>
      </c>
      <c r="F72" s="6">
        <v>32.496000000000002</v>
      </c>
      <c r="G72" s="6">
        <v>-85.518000000000001</v>
      </c>
      <c r="H72" s="10">
        <v>144.6696</v>
      </c>
      <c r="I72" s="3">
        <f t="shared" si="4"/>
        <v>59.151600000000002</v>
      </c>
      <c r="J72" s="3">
        <f t="shared" si="3"/>
        <v>0</v>
      </c>
      <c r="K72" s="3">
        <f t="shared" si="5"/>
        <v>59.151600000000002</v>
      </c>
      <c r="L72" s="1" t="s">
        <v>28</v>
      </c>
      <c r="M72" s="1" t="s">
        <v>29</v>
      </c>
      <c r="N72" s="6"/>
      <c r="O72" s="6"/>
      <c r="P72" s="1" t="s">
        <v>30</v>
      </c>
      <c r="Q72" s="1" t="s">
        <v>34</v>
      </c>
      <c r="R72" s="6"/>
      <c r="S72" s="6"/>
      <c r="T72" s="1" t="s">
        <v>30</v>
      </c>
      <c r="U72" s="1" t="s">
        <v>32</v>
      </c>
      <c r="V72" s="6"/>
      <c r="W72" s="6"/>
      <c r="X72" s="6" t="s">
        <v>30</v>
      </c>
      <c r="Y72" s="6" t="s">
        <v>33</v>
      </c>
      <c r="Z72" s="6"/>
      <c r="AA72" s="6"/>
      <c r="AB72" s="1" t="s">
        <v>30</v>
      </c>
      <c r="AC72" s="1" t="s">
        <v>34</v>
      </c>
      <c r="AD72" s="6"/>
      <c r="AE72" s="6"/>
      <c r="AF72" s="1" t="s">
        <v>35</v>
      </c>
      <c r="AG72" s="1" t="s">
        <v>29</v>
      </c>
      <c r="AH72" s="6"/>
      <c r="AI72" s="6"/>
      <c r="AJ72" s="1" t="s">
        <v>36</v>
      </c>
      <c r="AK72" s="1" t="s">
        <v>37</v>
      </c>
      <c r="AL72" s="6"/>
      <c r="AM72" s="6"/>
      <c r="AN72" s="1" t="s">
        <v>38</v>
      </c>
      <c r="AO72" s="1" t="s">
        <v>39</v>
      </c>
      <c r="AP72" s="6"/>
      <c r="AQ72" s="6"/>
      <c r="AR72" s="1" t="s">
        <v>40</v>
      </c>
      <c r="AS72" s="1" t="s">
        <v>41</v>
      </c>
      <c r="AT72" s="6"/>
      <c r="AU72" s="6"/>
      <c r="AV72" s="6"/>
      <c r="AW72" s="6"/>
      <c r="AX72" s="6"/>
      <c r="AY72" s="6"/>
      <c r="AZ72" s="1" t="s">
        <v>42</v>
      </c>
      <c r="BA72" s="1" t="s">
        <v>39</v>
      </c>
      <c r="BB72" s="6"/>
      <c r="BC72" s="6"/>
      <c r="BD72" s="1" t="s">
        <v>42</v>
      </c>
      <c r="BE72" s="1" t="s">
        <v>33</v>
      </c>
      <c r="BF72" s="6"/>
      <c r="BG72" s="6"/>
      <c r="BH72" s="1" t="s">
        <v>42</v>
      </c>
      <c r="BI72" s="1" t="s">
        <v>39</v>
      </c>
      <c r="BJ72" s="6"/>
      <c r="BK72" s="11"/>
      <c r="BL72" s="1" t="s">
        <v>43</v>
      </c>
      <c r="BM72" s="1" t="s">
        <v>44</v>
      </c>
      <c r="BN72" s="6"/>
      <c r="BO72" s="6"/>
      <c r="BP72" s="1" t="s">
        <v>45</v>
      </c>
      <c r="BQ72" s="1" t="s">
        <v>44</v>
      </c>
      <c r="BR72" s="6"/>
      <c r="BS72" s="6"/>
      <c r="BT72" s="1" t="s">
        <v>46</v>
      </c>
      <c r="BU72" s="1" t="s">
        <v>47</v>
      </c>
      <c r="BV72" s="6"/>
      <c r="BW72" s="6"/>
      <c r="BX72" s="1" t="s">
        <v>46</v>
      </c>
      <c r="BY72" s="1" t="s">
        <v>41</v>
      </c>
      <c r="BZ72" s="6"/>
      <c r="CA72" s="6"/>
      <c r="CB72" s="1" t="s">
        <v>46</v>
      </c>
      <c r="CC72" s="1" t="s">
        <v>48</v>
      </c>
      <c r="CD72" s="6"/>
      <c r="CE72" s="6"/>
      <c r="CF72" s="1" t="s">
        <v>46</v>
      </c>
      <c r="CG72" s="1" t="s">
        <v>48</v>
      </c>
      <c r="CH72" s="6"/>
      <c r="CI72" s="6"/>
      <c r="CJ72" s="1" t="s">
        <v>46</v>
      </c>
      <c r="CK72" s="1" t="s">
        <v>39</v>
      </c>
      <c r="CL72" s="6"/>
      <c r="CM72" s="6"/>
      <c r="CN72" s="1" t="s">
        <v>49</v>
      </c>
      <c r="CO72" s="1" t="s">
        <v>39</v>
      </c>
      <c r="CP72" s="6"/>
      <c r="CQ72" s="6"/>
      <c r="CR72" s="1" t="s">
        <v>50</v>
      </c>
      <c r="CS72" s="1" t="s">
        <v>51</v>
      </c>
      <c r="CT72" s="6"/>
      <c r="CU72" s="6"/>
      <c r="CV72" s="1" t="s">
        <v>50</v>
      </c>
      <c r="CW72" s="1" t="s">
        <v>39</v>
      </c>
      <c r="CX72" s="6"/>
      <c r="CY72" s="6"/>
      <c r="CZ72" s="1" t="s">
        <v>50</v>
      </c>
      <c r="DA72" s="1" t="s">
        <v>39</v>
      </c>
      <c r="DB72" s="6"/>
      <c r="DC72" s="6"/>
      <c r="DD72" s="1" t="s">
        <v>59</v>
      </c>
      <c r="DE72" s="1" t="s">
        <v>60</v>
      </c>
      <c r="DF72" s="6"/>
      <c r="DG72" s="6"/>
      <c r="DH72" s="1" t="s">
        <v>52</v>
      </c>
      <c r="DI72" s="1" t="s">
        <v>53</v>
      </c>
      <c r="DJ72" s="6"/>
      <c r="DK72" s="6"/>
      <c r="DL72" s="1" t="s">
        <v>31</v>
      </c>
      <c r="DM72" s="11"/>
    </row>
    <row r="73" spans="1:118" s="42" customFormat="1" ht="15.75" customHeight="1" x14ac:dyDescent="0.25">
      <c r="A73" s="35">
        <v>72</v>
      </c>
      <c r="B73" s="35">
        <v>1</v>
      </c>
      <c r="C73" s="36" t="s">
        <v>108</v>
      </c>
      <c r="D73" s="37" t="s">
        <v>373</v>
      </c>
      <c r="E73" s="35">
        <v>345.94299999999998</v>
      </c>
      <c r="F73" s="35">
        <v>0.437</v>
      </c>
      <c r="G73" s="35">
        <v>344.68099999999998</v>
      </c>
      <c r="H73" s="38">
        <v>162.68423999999999</v>
      </c>
      <c r="I73" s="39">
        <f t="shared" si="4"/>
        <v>507.36523999999997</v>
      </c>
      <c r="J73" s="39">
        <f t="shared" si="3"/>
        <v>0.58499999999999996</v>
      </c>
      <c r="K73" s="39">
        <f t="shared" si="5"/>
        <v>506.78023999999999</v>
      </c>
      <c r="L73" s="40" t="s">
        <v>28</v>
      </c>
      <c r="M73" s="40" t="s">
        <v>29</v>
      </c>
      <c r="N73" s="35"/>
      <c r="O73" s="35"/>
      <c r="P73" s="40" t="s">
        <v>30</v>
      </c>
      <c r="Q73" s="40" t="s">
        <v>34</v>
      </c>
      <c r="R73" s="35"/>
      <c r="S73" s="35"/>
      <c r="T73" s="40" t="s">
        <v>30</v>
      </c>
      <c r="U73" s="40" t="s">
        <v>32</v>
      </c>
      <c r="V73" s="35"/>
      <c r="W73" s="35"/>
      <c r="X73" s="35" t="s">
        <v>30</v>
      </c>
      <c r="Y73" s="35" t="s">
        <v>33</v>
      </c>
      <c r="Z73" s="35"/>
      <c r="AA73" s="35"/>
      <c r="AB73" s="40" t="s">
        <v>30</v>
      </c>
      <c r="AC73" s="40" t="s">
        <v>34</v>
      </c>
      <c r="AD73" s="35"/>
      <c r="AE73" s="35"/>
      <c r="AF73" s="40" t="s">
        <v>35</v>
      </c>
      <c r="AG73" s="40" t="s">
        <v>29</v>
      </c>
      <c r="AH73" s="35"/>
      <c r="AI73" s="35"/>
      <c r="AJ73" s="40" t="s">
        <v>36</v>
      </c>
      <c r="AK73" s="40" t="s">
        <v>37</v>
      </c>
      <c r="AL73" s="35"/>
      <c r="AM73" s="35"/>
      <c r="AN73" s="40" t="s">
        <v>38</v>
      </c>
      <c r="AO73" s="40" t="s">
        <v>39</v>
      </c>
      <c r="AP73" s="35"/>
      <c r="AQ73" s="35"/>
      <c r="AR73" s="40" t="s">
        <v>40</v>
      </c>
      <c r="AS73" s="40" t="s">
        <v>41</v>
      </c>
      <c r="AT73" s="35"/>
      <c r="AU73" s="35"/>
      <c r="AV73" s="35"/>
      <c r="AW73" s="35"/>
      <c r="AX73" s="35"/>
      <c r="AY73" s="35"/>
      <c r="AZ73" s="40" t="s">
        <v>42</v>
      </c>
      <c r="BA73" s="40" t="s">
        <v>39</v>
      </c>
      <c r="BB73" s="35"/>
      <c r="BC73" s="35"/>
      <c r="BD73" s="40" t="s">
        <v>42</v>
      </c>
      <c r="BE73" s="40" t="s">
        <v>33</v>
      </c>
      <c r="BF73" s="35"/>
      <c r="BG73" s="35"/>
      <c r="BH73" s="40" t="s">
        <v>42</v>
      </c>
      <c r="BI73" s="40" t="s">
        <v>39</v>
      </c>
      <c r="BJ73" s="35"/>
      <c r="BK73" s="41"/>
      <c r="BL73" s="40" t="s">
        <v>43</v>
      </c>
      <c r="BM73" s="40" t="s">
        <v>44</v>
      </c>
      <c r="BN73" s="35"/>
      <c r="BO73" s="35"/>
      <c r="BP73" s="40" t="s">
        <v>45</v>
      </c>
      <c r="BQ73" s="40" t="s">
        <v>44</v>
      </c>
      <c r="BR73" s="35"/>
      <c r="BS73" s="35"/>
      <c r="BT73" s="40" t="s">
        <v>46</v>
      </c>
      <c r="BU73" s="40" t="s">
        <v>47</v>
      </c>
      <c r="BV73" s="35"/>
      <c r="BW73" s="35"/>
      <c r="BX73" s="40" t="s">
        <v>46</v>
      </c>
      <c r="BY73" s="40" t="s">
        <v>41</v>
      </c>
      <c r="BZ73" s="35"/>
      <c r="CA73" s="35"/>
      <c r="CB73" s="40" t="s">
        <v>46</v>
      </c>
      <c r="CC73" s="40" t="s">
        <v>48</v>
      </c>
      <c r="CD73" s="35"/>
      <c r="CE73" s="35"/>
      <c r="CF73" s="40" t="s">
        <v>46</v>
      </c>
      <c r="CG73" s="40" t="s">
        <v>48</v>
      </c>
      <c r="CH73" s="35"/>
      <c r="CI73" s="35"/>
      <c r="CJ73" s="40" t="s">
        <v>46</v>
      </c>
      <c r="CK73" s="40" t="s">
        <v>39</v>
      </c>
      <c r="CL73" s="35"/>
      <c r="CM73" s="35"/>
      <c r="CN73" s="40" t="s">
        <v>49</v>
      </c>
      <c r="CO73" s="40" t="s">
        <v>39</v>
      </c>
      <c r="CP73" s="35">
        <v>1</v>
      </c>
      <c r="CQ73" s="35">
        <v>0.58499999999999996</v>
      </c>
      <c r="CR73" s="40" t="s">
        <v>50</v>
      </c>
      <c r="CS73" s="40" t="s">
        <v>51</v>
      </c>
      <c r="CT73" s="35"/>
      <c r="CU73" s="35"/>
      <c r="CV73" s="40" t="s">
        <v>50</v>
      </c>
      <c r="CW73" s="40" t="s">
        <v>39</v>
      </c>
      <c r="CX73" s="35"/>
      <c r="CY73" s="35"/>
      <c r="CZ73" s="40" t="s">
        <v>50</v>
      </c>
      <c r="DA73" s="40" t="s">
        <v>39</v>
      </c>
      <c r="DB73" s="35"/>
      <c r="DC73" s="35"/>
      <c r="DD73" s="40" t="s">
        <v>59</v>
      </c>
      <c r="DE73" s="40" t="s">
        <v>60</v>
      </c>
      <c r="DF73" s="35"/>
      <c r="DG73" s="35"/>
      <c r="DH73" s="40" t="s">
        <v>52</v>
      </c>
      <c r="DI73" s="40" t="s">
        <v>53</v>
      </c>
      <c r="DJ73" s="35"/>
      <c r="DK73" s="35"/>
      <c r="DL73" s="40" t="s">
        <v>31</v>
      </c>
      <c r="DM73" s="41"/>
    </row>
    <row r="74" spans="1:118" s="12" customFormat="1" ht="15.75" customHeight="1" x14ac:dyDescent="0.25">
      <c r="A74" s="6">
        <v>73</v>
      </c>
      <c r="B74" s="6">
        <v>1</v>
      </c>
      <c r="C74" s="9" t="s">
        <v>109</v>
      </c>
      <c r="D74" s="8" t="s">
        <v>373</v>
      </c>
      <c r="E74" s="6">
        <v>114.629</v>
      </c>
      <c r="F74" s="6">
        <v>55.366</v>
      </c>
      <c r="G74" s="6">
        <v>49.344000000000001</v>
      </c>
      <c r="H74" s="10">
        <v>83.050560000000004</v>
      </c>
      <c r="I74" s="3">
        <f t="shared" si="4"/>
        <v>132.39456000000001</v>
      </c>
      <c r="J74" s="3">
        <f t="shared" si="3"/>
        <v>0</v>
      </c>
      <c r="K74" s="3">
        <f t="shared" si="5"/>
        <v>132.39456000000001</v>
      </c>
      <c r="L74" s="1" t="s">
        <v>28</v>
      </c>
      <c r="M74" s="1" t="s">
        <v>29</v>
      </c>
      <c r="N74" s="6"/>
      <c r="O74" s="6"/>
      <c r="P74" s="1" t="s">
        <v>30</v>
      </c>
      <c r="Q74" s="1" t="s">
        <v>34</v>
      </c>
      <c r="R74" s="6"/>
      <c r="S74" s="6"/>
      <c r="T74" s="1" t="s">
        <v>30</v>
      </c>
      <c r="U74" s="1" t="s">
        <v>32</v>
      </c>
      <c r="V74" s="6"/>
      <c r="W74" s="6"/>
      <c r="X74" s="6" t="s">
        <v>30</v>
      </c>
      <c r="Y74" s="6" t="s">
        <v>33</v>
      </c>
      <c r="Z74" s="6"/>
      <c r="AA74" s="6"/>
      <c r="AB74" s="1" t="s">
        <v>30</v>
      </c>
      <c r="AC74" s="1" t="s">
        <v>34</v>
      </c>
      <c r="AD74" s="6"/>
      <c r="AE74" s="6"/>
      <c r="AF74" s="1" t="s">
        <v>35</v>
      </c>
      <c r="AG74" s="1" t="s">
        <v>29</v>
      </c>
      <c r="AH74" s="6"/>
      <c r="AI74" s="6"/>
      <c r="AJ74" s="1" t="s">
        <v>36</v>
      </c>
      <c r="AK74" s="1" t="s">
        <v>37</v>
      </c>
      <c r="AL74" s="6"/>
      <c r="AM74" s="6"/>
      <c r="AN74" s="1" t="s">
        <v>38</v>
      </c>
      <c r="AO74" s="1" t="s">
        <v>39</v>
      </c>
      <c r="AP74" s="6"/>
      <c r="AQ74" s="6"/>
      <c r="AR74" s="1" t="s">
        <v>40</v>
      </c>
      <c r="AS74" s="1" t="s">
        <v>41</v>
      </c>
      <c r="AT74" s="6"/>
      <c r="AU74" s="6"/>
      <c r="AV74" s="6"/>
      <c r="AW74" s="6"/>
      <c r="AX74" s="6"/>
      <c r="AY74" s="6"/>
      <c r="AZ74" s="1" t="s">
        <v>42</v>
      </c>
      <c r="BA74" s="1" t="s">
        <v>39</v>
      </c>
      <c r="BB74" s="6"/>
      <c r="BC74" s="6"/>
      <c r="BD74" s="1" t="s">
        <v>42</v>
      </c>
      <c r="BE74" s="1" t="s">
        <v>33</v>
      </c>
      <c r="BF74" s="6"/>
      <c r="BG74" s="6"/>
      <c r="BH74" s="1" t="s">
        <v>42</v>
      </c>
      <c r="BI74" s="1" t="s">
        <v>39</v>
      </c>
      <c r="BJ74" s="6"/>
      <c r="BK74" s="11"/>
      <c r="BL74" s="1" t="s">
        <v>43</v>
      </c>
      <c r="BM74" s="1" t="s">
        <v>44</v>
      </c>
      <c r="BN74" s="6"/>
      <c r="BO74" s="6"/>
      <c r="BP74" s="1" t="s">
        <v>45</v>
      </c>
      <c r="BQ74" s="1" t="s">
        <v>44</v>
      </c>
      <c r="BR74" s="6"/>
      <c r="BS74" s="6"/>
      <c r="BT74" s="1" t="s">
        <v>46</v>
      </c>
      <c r="BU74" s="1" t="s">
        <v>47</v>
      </c>
      <c r="BV74" s="6"/>
      <c r="BW74" s="6"/>
      <c r="BX74" s="1" t="s">
        <v>46</v>
      </c>
      <c r="BY74" s="1" t="s">
        <v>41</v>
      </c>
      <c r="BZ74" s="6"/>
      <c r="CA74" s="6"/>
      <c r="CB74" s="1" t="s">
        <v>46</v>
      </c>
      <c r="CC74" s="1" t="s">
        <v>48</v>
      </c>
      <c r="CD74" s="6"/>
      <c r="CE74" s="6"/>
      <c r="CF74" s="1" t="s">
        <v>46</v>
      </c>
      <c r="CG74" s="1" t="s">
        <v>48</v>
      </c>
      <c r="CH74" s="6"/>
      <c r="CI74" s="6"/>
      <c r="CJ74" s="1" t="s">
        <v>46</v>
      </c>
      <c r="CK74" s="1" t="s">
        <v>39</v>
      </c>
      <c r="CL74" s="6"/>
      <c r="CM74" s="6"/>
      <c r="CN74" s="1" t="s">
        <v>49</v>
      </c>
      <c r="CO74" s="1" t="s">
        <v>39</v>
      </c>
      <c r="CP74" s="6"/>
      <c r="CQ74" s="6"/>
      <c r="CR74" s="1" t="s">
        <v>50</v>
      </c>
      <c r="CS74" s="1" t="s">
        <v>51</v>
      </c>
      <c r="CT74" s="6"/>
      <c r="CU74" s="6"/>
      <c r="CV74" s="1" t="s">
        <v>50</v>
      </c>
      <c r="CW74" s="1" t="s">
        <v>39</v>
      </c>
      <c r="CX74" s="6"/>
      <c r="CY74" s="6"/>
      <c r="CZ74" s="1" t="s">
        <v>50</v>
      </c>
      <c r="DA74" s="1" t="s">
        <v>39</v>
      </c>
      <c r="DB74" s="6"/>
      <c r="DC74" s="6"/>
      <c r="DD74" s="1" t="s">
        <v>59</v>
      </c>
      <c r="DE74" s="1" t="s">
        <v>60</v>
      </c>
      <c r="DF74" s="6"/>
      <c r="DG74" s="6"/>
      <c r="DH74" s="1" t="s">
        <v>52</v>
      </c>
      <c r="DI74" s="1" t="s">
        <v>53</v>
      </c>
      <c r="DJ74" s="6"/>
      <c r="DK74" s="6"/>
      <c r="DL74" s="1" t="s">
        <v>31</v>
      </c>
      <c r="DM74" s="11"/>
    </row>
    <row r="75" spans="1:118" s="12" customFormat="1" ht="15.75" customHeight="1" x14ac:dyDescent="0.25">
      <c r="A75" s="6">
        <v>74</v>
      </c>
      <c r="B75" s="6">
        <v>1</v>
      </c>
      <c r="C75" s="9" t="s">
        <v>110</v>
      </c>
      <c r="D75" s="8" t="s">
        <v>373</v>
      </c>
      <c r="E75" s="6">
        <v>-63.706000000000003</v>
      </c>
      <c r="F75" s="6">
        <v>40.908999999999999</v>
      </c>
      <c r="G75" s="6">
        <v>-127.59</v>
      </c>
      <c r="H75" s="10">
        <v>217.2612</v>
      </c>
      <c r="I75" s="3">
        <f t="shared" si="4"/>
        <v>89.671199999999999</v>
      </c>
      <c r="J75" s="3">
        <f t="shared" si="3"/>
        <v>0</v>
      </c>
      <c r="K75" s="3">
        <f t="shared" si="5"/>
        <v>89.671199999999999</v>
      </c>
      <c r="L75" s="1" t="s">
        <v>28</v>
      </c>
      <c r="M75" s="1" t="s">
        <v>29</v>
      </c>
      <c r="N75" s="6"/>
      <c r="O75" s="6"/>
      <c r="P75" s="1" t="s">
        <v>30</v>
      </c>
      <c r="Q75" s="1" t="s">
        <v>34</v>
      </c>
      <c r="R75" s="6"/>
      <c r="S75" s="6"/>
      <c r="T75" s="1" t="s">
        <v>30</v>
      </c>
      <c r="U75" s="1" t="s">
        <v>32</v>
      </c>
      <c r="V75" s="6"/>
      <c r="W75" s="6"/>
      <c r="X75" s="6" t="s">
        <v>30</v>
      </c>
      <c r="Y75" s="6" t="s">
        <v>33</v>
      </c>
      <c r="Z75" s="6"/>
      <c r="AA75" s="6"/>
      <c r="AB75" s="1" t="s">
        <v>30</v>
      </c>
      <c r="AC75" s="1" t="s">
        <v>34</v>
      </c>
      <c r="AD75" s="6"/>
      <c r="AE75" s="6"/>
      <c r="AF75" s="1" t="s">
        <v>35</v>
      </c>
      <c r="AG75" s="1" t="s">
        <v>29</v>
      </c>
      <c r="AH75" s="6"/>
      <c r="AI75" s="6"/>
      <c r="AJ75" s="1" t="s">
        <v>36</v>
      </c>
      <c r="AK75" s="1" t="s">
        <v>37</v>
      </c>
      <c r="AL75" s="6"/>
      <c r="AM75" s="6"/>
      <c r="AN75" s="1" t="s">
        <v>38</v>
      </c>
      <c r="AO75" s="1" t="s">
        <v>39</v>
      </c>
      <c r="AP75" s="6"/>
      <c r="AQ75" s="6"/>
      <c r="AR75" s="1" t="s">
        <v>40</v>
      </c>
      <c r="AS75" s="1" t="s">
        <v>41</v>
      </c>
      <c r="AT75" s="6"/>
      <c r="AU75" s="6"/>
      <c r="AV75" s="6"/>
      <c r="AW75" s="6"/>
      <c r="AX75" s="6"/>
      <c r="AY75" s="6"/>
      <c r="AZ75" s="1" t="s">
        <v>42</v>
      </c>
      <c r="BA75" s="1" t="s">
        <v>39</v>
      </c>
      <c r="BB75" s="6"/>
      <c r="BC75" s="6"/>
      <c r="BD75" s="1" t="s">
        <v>42</v>
      </c>
      <c r="BE75" s="1" t="s">
        <v>33</v>
      </c>
      <c r="BF75" s="6"/>
      <c r="BG75" s="6"/>
      <c r="BH75" s="1" t="s">
        <v>42</v>
      </c>
      <c r="BI75" s="1" t="s">
        <v>39</v>
      </c>
      <c r="BJ75" s="6"/>
      <c r="BK75" s="11"/>
      <c r="BL75" s="1" t="s">
        <v>43</v>
      </c>
      <c r="BM75" s="1" t="s">
        <v>44</v>
      </c>
      <c r="BN75" s="6"/>
      <c r="BO75" s="6"/>
      <c r="BP75" s="1" t="s">
        <v>45</v>
      </c>
      <c r="BQ75" s="1" t="s">
        <v>44</v>
      </c>
      <c r="BR75" s="6"/>
      <c r="BS75" s="6"/>
      <c r="BT75" s="1" t="s">
        <v>46</v>
      </c>
      <c r="BU75" s="1" t="s">
        <v>47</v>
      </c>
      <c r="BV75" s="6"/>
      <c r="BW75" s="6"/>
      <c r="BX75" s="1" t="s">
        <v>46</v>
      </c>
      <c r="BY75" s="1" t="s">
        <v>41</v>
      </c>
      <c r="BZ75" s="6"/>
      <c r="CA75" s="6"/>
      <c r="CB75" s="1" t="s">
        <v>46</v>
      </c>
      <c r="CC75" s="1" t="s">
        <v>48</v>
      </c>
      <c r="CD75" s="6"/>
      <c r="CE75" s="6"/>
      <c r="CF75" s="1" t="s">
        <v>46</v>
      </c>
      <c r="CG75" s="1" t="s">
        <v>48</v>
      </c>
      <c r="CH75" s="6"/>
      <c r="CI75" s="6"/>
      <c r="CJ75" s="1" t="s">
        <v>46</v>
      </c>
      <c r="CK75" s="1" t="s">
        <v>39</v>
      </c>
      <c r="CL75" s="6"/>
      <c r="CM75" s="6"/>
      <c r="CN75" s="1" t="s">
        <v>49</v>
      </c>
      <c r="CO75" s="1" t="s">
        <v>39</v>
      </c>
      <c r="CP75" s="6"/>
      <c r="CQ75" s="6"/>
      <c r="CR75" s="1" t="s">
        <v>50</v>
      </c>
      <c r="CS75" s="1" t="s">
        <v>51</v>
      </c>
      <c r="CT75" s="6"/>
      <c r="CU75" s="6"/>
      <c r="CV75" s="1" t="s">
        <v>50</v>
      </c>
      <c r="CW75" s="1" t="s">
        <v>39</v>
      </c>
      <c r="CX75" s="6"/>
      <c r="CY75" s="6"/>
      <c r="CZ75" s="1" t="s">
        <v>50</v>
      </c>
      <c r="DA75" s="1" t="s">
        <v>39</v>
      </c>
      <c r="DB75" s="6"/>
      <c r="DC75" s="6"/>
      <c r="DD75" s="1" t="s">
        <v>59</v>
      </c>
      <c r="DE75" s="1" t="s">
        <v>60</v>
      </c>
      <c r="DF75" s="6"/>
      <c r="DG75" s="6"/>
      <c r="DH75" s="1" t="s">
        <v>52</v>
      </c>
      <c r="DI75" s="1" t="s">
        <v>53</v>
      </c>
      <c r="DJ75" s="6"/>
      <c r="DK75" s="6"/>
      <c r="DL75" s="1" t="s">
        <v>31</v>
      </c>
      <c r="DM75" s="11"/>
    </row>
    <row r="76" spans="1:118" s="12" customFormat="1" ht="15.75" customHeight="1" x14ac:dyDescent="0.25">
      <c r="A76" s="6">
        <v>75</v>
      </c>
      <c r="B76" s="6">
        <v>1</v>
      </c>
      <c r="C76" s="9" t="s">
        <v>111</v>
      </c>
      <c r="D76" s="8" t="s">
        <v>373</v>
      </c>
      <c r="E76" s="6">
        <f>1.705+172.618</f>
        <v>174.32300000000001</v>
      </c>
      <c r="F76" s="6">
        <v>23.776</v>
      </c>
      <c r="G76" s="6">
        <f>1.705+136.121</f>
        <v>137.82600000000002</v>
      </c>
      <c r="H76" s="10">
        <v>95.525279999999995</v>
      </c>
      <c r="I76" s="3">
        <f t="shared" si="4"/>
        <v>233.35128000000003</v>
      </c>
      <c r="J76" s="3">
        <f t="shared" si="3"/>
        <v>0</v>
      </c>
      <c r="K76" s="3">
        <f t="shared" si="5"/>
        <v>233.35128000000003</v>
      </c>
      <c r="L76" s="1" t="s">
        <v>28</v>
      </c>
      <c r="M76" s="1" t="s">
        <v>29</v>
      </c>
      <c r="N76" s="6"/>
      <c r="O76" s="6"/>
      <c r="P76" s="1" t="s">
        <v>30</v>
      </c>
      <c r="Q76" s="1" t="s">
        <v>34</v>
      </c>
      <c r="R76" s="6"/>
      <c r="S76" s="6"/>
      <c r="T76" s="1" t="s">
        <v>30</v>
      </c>
      <c r="U76" s="1" t="s">
        <v>32</v>
      </c>
      <c r="V76" s="6"/>
      <c r="W76" s="6"/>
      <c r="X76" s="6" t="s">
        <v>30</v>
      </c>
      <c r="Y76" s="6" t="s">
        <v>33</v>
      </c>
      <c r="Z76" s="6"/>
      <c r="AA76" s="6"/>
      <c r="AB76" s="1" t="s">
        <v>30</v>
      </c>
      <c r="AC76" s="1" t="s">
        <v>34</v>
      </c>
      <c r="AD76" s="6"/>
      <c r="AE76" s="6"/>
      <c r="AF76" s="1" t="s">
        <v>35</v>
      </c>
      <c r="AG76" s="1" t="s">
        <v>29</v>
      </c>
      <c r="AH76" s="6"/>
      <c r="AI76" s="6"/>
      <c r="AJ76" s="1" t="s">
        <v>36</v>
      </c>
      <c r="AK76" s="1" t="s">
        <v>37</v>
      </c>
      <c r="AL76" s="6"/>
      <c r="AM76" s="6"/>
      <c r="AN76" s="1" t="s">
        <v>38</v>
      </c>
      <c r="AO76" s="1" t="s">
        <v>39</v>
      </c>
      <c r="AP76" s="6"/>
      <c r="AQ76" s="6"/>
      <c r="AR76" s="1" t="s">
        <v>40</v>
      </c>
      <c r="AS76" s="1" t="s">
        <v>41</v>
      </c>
      <c r="AT76" s="6"/>
      <c r="AU76" s="6"/>
      <c r="AV76" s="6"/>
      <c r="AW76" s="6"/>
      <c r="AX76" s="6"/>
      <c r="AY76" s="6"/>
      <c r="AZ76" s="1" t="s">
        <v>42</v>
      </c>
      <c r="BA76" s="1" t="s">
        <v>39</v>
      </c>
      <c r="BB76" s="6"/>
      <c r="BC76" s="6"/>
      <c r="BD76" s="1" t="s">
        <v>42</v>
      </c>
      <c r="BE76" s="1" t="s">
        <v>33</v>
      </c>
      <c r="BF76" s="6"/>
      <c r="BG76" s="6"/>
      <c r="BH76" s="1" t="s">
        <v>42</v>
      </c>
      <c r="BI76" s="1" t="s">
        <v>39</v>
      </c>
      <c r="BJ76" s="6"/>
      <c r="BK76" s="11"/>
      <c r="BL76" s="1" t="s">
        <v>43</v>
      </c>
      <c r="BM76" s="1" t="s">
        <v>44</v>
      </c>
      <c r="BN76" s="6"/>
      <c r="BO76" s="6"/>
      <c r="BP76" s="1" t="s">
        <v>45</v>
      </c>
      <c r="BQ76" s="1" t="s">
        <v>44</v>
      </c>
      <c r="BR76" s="6"/>
      <c r="BS76" s="6"/>
      <c r="BT76" s="1" t="s">
        <v>46</v>
      </c>
      <c r="BU76" s="1" t="s">
        <v>47</v>
      </c>
      <c r="BV76" s="6"/>
      <c r="BW76" s="6"/>
      <c r="BX76" s="1" t="s">
        <v>46</v>
      </c>
      <c r="BY76" s="1" t="s">
        <v>41</v>
      </c>
      <c r="BZ76" s="6"/>
      <c r="CA76" s="6"/>
      <c r="CB76" s="1" t="s">
        <v>46</v>
      </c>
      <c r="CC76" s="1" t="s">
        <v>48</v>
      </c>
      <c r="CD76" s="6"/>
      <c r="CE76" s="6"/>
      <c r="CF76" s="1" t="s">
        <v>46</v>
      </c>
      <c r="CG76" s="1" t="s">
        <v>48</v>
      </c>
      <c r="CH76" s="6"/>
      <c r="CI76" s="6"/>
      <c r="CJ76" s="1" t="s">
        <v>46</v>
      </c>
      <c r="CK76" s="1" t="s">
        <v>39</v>
      </c>
      <c r="CL76" s="6"/>
      <c r="CM76" s="6"/>
      <c r="CN76" s="1" t="s">
        <v>49</v>
      </c>
      <c r="CO76" s="1" t="s">
        <v>39</v>
      </c>
      <c r="CP76" s="6"/>
      <c r="CQ76" s="6"/>
      <c r="CR76" s="1" t="s">
        <v>50</v>
      </c>
      <c r="CS76" s="1" t="s">
        <v>51</v>
      </c>
      <c r="CT76" s="6"/>
      <c r="CU76" s="6"/>
      <c r="CV76" s="1" t="s">
        <v>50</v>
      </c>
      <c r="CW76" s="1" t="s">
        <v>39</v>
      </c>
      <c r="CX76" s="6"/>
      <c r="CY76" s="6"/>
      <c r="CZ76" s="1" t="s">
        <v>50</v>
      </c>
      <c r="DA76" s="1" t="s">
        <v>39</v>
      </c>
      <c r="DB76" s="6"/>
      <c r="DC76" s="6"/>
      <c r="DD76" s="1" t="s">
        <v>59</v>
      </c>
      <c r="DE76" s="1" t="s">
        <v>60</v>
      </c>
      <c r="DF76" s="6"/>
      <c r="DG76" s="6"/>
      <c r="DH76" s="1" t="s">
        <v>52</v>
      </c>
      <c r="DI76" s="1" t="s">
        <v>53</v>
      </c>
      <c r="DJ76" s="6"/>
      <c r="DK76" s="6"/>
      <c r="DL76" s="1" t="s">
        <v>31</v>
      </c>
      <c r="DM76" s="11"/>
    </row>
    <row r="77" spans="1:118" s="12" customFormat="1" ht="15.75" customHeight="1" x14ac:dyDescent="0.25">
      <c r="A77" s="6">
        <v>76</v>
      </c>
      <c r="B77" s="6">
        <v>1</v>
      </c>
      <c r="C77" s="9" t="s">
        <v>112</v>
      </c>
      <c r="D77" s="8" t="s">
        <v>373</v>
      </c>
      <c r="E77" s="6">
        <v>157.059</v>
      </c>
      <c r="F77" s="6">
        <v>0</v>
      </c>
      <c r="G77" s="6">
        <v>149.60900000000001</v>
      </c>
      <c r="H77" s="10">
        <v>116.47632</v>
      </c>
      <c r="I77" s="3">
        <f t="shared" si="4"/>
        <v>266.08532000000002</v>
      </c>
      <c r="J77" s="3">
        <f t="shared" si="3"/>
        <v>0</v>
      </c>
      <c r="K77" s="3">
        <f t="shared" si="5"/>
        <v>266.08532000000002</v>
      </c>
      <c r="L77" s="1" t="s">
        <v>28</v>
      </c>
      <c r="M77" s="1" t="s">
        <v>29</v>
      </c>
      <c r="N77" s="6"/>
      <c r="O77" s="6"/>
      <c r="P77" s="1" t="s">
        <v>30</v>
      </c>
      <c r="Q77" s="1" t="s">
        <v>34</v>
      </c>
      <c r="R77" s="6"/>
      <c r="S77" s="6"/>
      <c r="T77" s="1" t="s">
        <v>30</v>
      </c>
      <c r="U77" s="1" t="s">
        <v>32</v>
      </c>
      <c r="V77" s="6"/>
      <c r="W77" s="6"/>
      <c r="X77" s="6" t="s">
        <v>30</v>
      </c>
      <c r="Y77" s="6" t="s">
        <v>33</v>
      </c>
      <c r="Z77" s="6"/>
      <c r="AA77" s="6"/>
      <c r="AB77" s="1" t="s">
        <v>30</v>
      </c>
      <c r="AC77" s="1" t="s">
        <v>34</v>
      </c>
      <c r="AD77" s="6"/>
      <c r="AE77" s="6"/>
      <c r="AF77" s="1" t="s">
        <v>35</v>
      </c>
      <c r="AG77" s="1" t="s">
        <v>29</v>
      </c>
      <c r="AH77" s="6"/>
      <c r="AI77" s="6"/>
      <c r="AJ77" s="1" t="s">
        <v>36</v>
      </c>
      <c r="AK77" s="1" t="s">
        <v>37</v>
      </c>
      <c r="AL77" s="6"/>
      <c r="AM77" s="6"/>
      <c r="AN77" s="1" t="s">
        <v>38</v>
      </c>
      <c r="AO77" s="1" t="s">
        <v>39</v>
      </c>
      <c r="AP77" s="6"/>
      <c r="AQ77" s="6"/>
      <c r="AR77" s="1" t="s">
        <v>40</v>
      </c>
      <c r="AS77" s="1" t="s">
        <v>41</v>
      </c>
      <c r="AT77" s="6"/>
      <c r="AU77" s="6"/>
      <c r="AV77" s="6"/>
      <c r="AW77" s="6"/>
      <c r="AX77" s="6"/>
      <c r="AY77" s="6"/>
      <c r="AZ77" s="1" t="s">
        <v>42</v>
      </c>
      <c r="BA77" s="1" t="s">
        <v>39</v>
      </c>
      <c r="BB77" s="6"/>
      <c r="BC77" s="6"/>
      <c r="BD77" s="1" t="s">
        <v>42</v>
      </c>
      <c r="BE77" s="1" t="s">
        <v>33</v>
      </c>
      <c r="BF77" s="6"/>
      <c r="BG77" s="6"/>
      <c r="BH77" s="1" t="s">
        <v>42</v>
      </c>
      <c r="BI77" s="1" t="s">
        <v>39</v>
      </c>
      <c r="BJ77" s="6"/>
      <c r="BK77" s="11"/>
      <c r="BL77" s="1" t="s">
        <v>43</v>
      </c>
      <c r="BM77" s="1" t="s">
        <v>44</v>
      </c>
      <c r="BN77" s="6"/>
      <c r="BO77" s="6"/>
      <c r="BP77" s="1" t="s">
        <v>45</v>
      </c>
      <c r="BQ77" s="1" t="s">
        <v>44</v>
      </c>
      <c r="BR77" s="6"/>
      <c r="BS77" s="6"/>
      <c r="BT77" s="1" t="s">
        <v>46</v>
      </c>
      <c r="BU77" s="1" t="s">
        <v>47</v>
      </c>
      <c r="BV77" s="6"/>
      <c r="BW77" s="6"/>
      <c r="BX77" s="1" t="s">
        <v>46</v>
      </c>
      <c r="BY77" s="1" t="s">
        <v>41</v>
      </c>
      <c r="BZ77" s="6"/>
      <c r="CA77" s="6"/>
      <c r="CB77" s="1" t="s">
        <v>46</v>
      </c>
      <c r="CC77" s="1" t="s">
        <v>48</v>
      </c>
      <c r="CD77" s="6"/>
      <c r="CE77" s="6"/>
      <c r="CF77" s="1" t="s">
        <v>46</v>
      </c>
      <c r="CG77" s="1" t="s">
        <v>48</v>
      </c>
      <c r="CH77" s="6"/>
      <c r="CI77" s="6"/>
      <c r="CJ77" s="1" t="s">
        <v>46</v>
      </c>
      <c r="CK77" s="1" t="s">
        <v>39</v>
      </c>
      <c r="CL77" s="6"/>
      <c r="CM77" s="6"/>
      <c r="CN77" s="1" t="s">
        <v>49</v>
      </c>
      <c r="CO77" s="1" t="s">
        <v>39</v>
      </c>
      <c r="CP77" s="6"/>
      <c r="CQ77" s="6"/>
      <c r="CR77" s="1" t="s">
        <v>50</v>
      </c>
      <c r="CS77" s="1" t="s">
        <v>51</v>
      </c>
      <c r="CT77" s="6"/>
      <c r="CU77" s="6"/>
      <c r="CV77" s="1" t="s">
        <v>50</v>
      </c>
      <c r="CW77" s="1" t="s">
        <v>39</v>
      </c>
      <c r="CX77" s="6"/>
      <c r="CY77" s="6"/>
      <c r="CZ77" s="1" t="s">
        <v>50</v>
      </c>
      <c r="DA77" s="1" t="s">
        <v>39</v>
      </c>
      <c r="DB77" s="6"/>
      <c r="DC77" s="6"/>
      <c r="DD77" s="1" t="s">
        <v>59</v>
      </c>
      <c r="DE77" s="1" t="s">
        <v>60</v>
      </c>
      <c r="DF77" s="6"/>
      <c r="DG77" s="6"/>
      <c r="DH77" s="1" t="s">
        <v>52</v>
      </c>
      <c r="DI77" s="1" t="s">
        <v>53</v>
      </c>
      <c r="DJ77" s="6"/>
      <c r="DK77" s="6"/>
      <c r="DL77" s="1" t="s">
        <v>31</v>
      </c>
      <c r="DM77" s="11"/>
    </row>
    <row r="78" spans="1:118" s="12" customFormat="1" ht="15.75" customHeight="1" x14ac:dyDescent="0.25">
      <c r="A78" s="6">
        <v>77</v>
      </c>
      <c r="B78" s="6">
        <v>1</v>
      </c>
      <c r="C78" s="9" t="s">
        <v>401</v>
      </c>
      <c r="D78" s="8" t="s">
        <v>373</v>
      </c>
      <c r="E78" s="6">
        <v>413.327</v>
      </c>
      <c r="F78" s="6">
        <v>48.911999999999999</v>
      </c>
      <c r="G78" s="6">
        <v>344.41</v>
      </c>
      <c r="H78" s="10">
        <v>209.05632</v>
      </c>
      <c r="I78" s="3">
        <f t="shared" si="4"/>
        <v>553.46632</v>
      </c>
      <c r="J78" s="3">
        <f t="shared" si="3"/>
        <v>0</v>
      </c>
      <c r="K78" s="3">
        <f t="shared" si="5"/>
        <v>553.46632</v>
      </c>
      <c r="L78" s="1" t="s">
        <v>28</v>
      </c>
      <c r="M78" s="1" t="s">
        <v>29</v>
      </c>
      <c r="N78" s="6"/>
      <c r="O78" s="6"/>
      <c r="P78" s="1" t="s">
        <v>30</v>
      </c>
      <c r="Q78" s="1" t="s">
        <v>34</v>
      </c>
      <c r="R78" s="6"/>
      <c r="S78" s="6"/>
      <c r="T78" s="1" t="s">
        <v>30</v>
      </c>
      <c r="U78" s="1" t="s">
        <v>32</v>
      </c>
      <c r="V78" s="6"/>
      <c r="W78" s="6"/>
      <c r="X78" s="6" t="s">
        <v>30</v>
      </c>
      <c r="Y78" s="6" t="s">
        <v>33</v>
      </c>
      <c r="Z78" s="6"/>
      <c r="AA78" s="6"/>
      <c r="AB78" s="1" t="s">
        <v>30</v>
      </c>
      <c r="AC78" s="1" t="s">
        <v>34</v>
      </c>
      <c r="AD78" s="6"/>
      <c r="AE78" s="6"/>
      <c r="AF78" s="1" t="s">
        <v>35</v>
      </c>
      <c r="AG78" s="1" t="s">
        <v>29</v>
      </c>
      <c r="AH78" s="6"/>
      <c r="AI78" s="6"/>
      <c r="AJ78" s="1" t="s">
        <v>36</v>
      </c>
      <c r="AK78" s="1" t="s">
        <v>37</v>
      </c>
      <c r="AL78" s="6"/>
      <c r="AM78" s="6"/>
      <c r="AN78" s="1" t="s">
        <v>38</v>
      </c>
      <c r="AO78" s="1" t="s">
        <v>39</v>
      </c>
      <c r="AP78" s="6"/>
      <c r="AQ78" s="6"/>
      <c r="AR78" s="1" t="s">
        <v>40</v>
      </c>
      <c r="AS78" s="1" t="s">
        <v>41</v>
      </c>
      <c r="AT78" s="6"/>
      <c r="AU78" s="6"/>
      <c r="AV78" s="6"/>
      <c r="AW78" s="6"/>
      <c r="AX78" s="6"/>
      <c r="AY78" s="6"/>
      <c r="AZ78" s="1" t="s">
        <v>42</v>
      </c>
      <c r="BA78" s="1" t="s">
        <v>39</v>
      </c>
      <c r="BB78" s="6"/>
      <c r="BC78" s="6"/>
      <c r="BD78" s="1" t="s">
        <v>42</v>
      </c>
      <c r="BE78" s="1" t="s">
        <v>33</v>
      </c>
      <c r="BF78" s="6"/>
      <c r="BG78" s="6"/>
      <c r="BH78" s="1" t="s">
        <v>42</v>
      </c>
      <c r="BI78" s="1" t="s">
        <v>524</v>
      </c>
      <c r="BJ78" s="6"/>
      <c r="BK78" s="11"/>
      <c r="BL78" s="1" t="s">
        <v>43</v>
      </c>
      <c r="BM78" s="1" t="s">
        <v>44</v>
      </c>
      <c r="BN78" s="6"/>
      <c r="BO78" s="6"/>
      <c r="BP78" s="1" t="s">
        <v>45</v>
      </c>
      <c r="BQ78" s="1" t="s">
        <v>525</v>
      </c>
      <c r="BR78" s="6"/>
      <c r="BS78" s="6"/>
      <c r="BT78" s="1" t="s">
        <v>46</v>
      </c>
      <c r="BU78" s="1" t="s">
        <v>47</v>
      </c>
      <c r="BV78" s="6"/>
      <c r="BW78" s="6"/>
      <c r="BX78" s="1" t="s">
        <v>46</v>
      </c>
      <c r="BY78" s="1" t="s">
        <v>41</v>
      </c>
      <c r="BZ78" s="6"/>
      <c r="CA78" s="6"/>
      <c r="CB78" s="1" t="s">
        <v>46</v>
      </c>
      <c r="CC78" s="1" t="s">
        <v>48</v>
      </c>
      <c r="CD78" s="6"/>
      <c r="CE78" s="6"/>
      <c r="CF78" s="1" t="s">
        <v>46</v>
      </c>
      <c r="CG78" s="1" t="s">
        <v>48</v>
      </c>
      <c r="CH78" s="6"/>
      <c r="CI78" s="6"/>
      <c r="CJ78" s="1" t="s">
        <v>46</v>
      </c>
      <c r="CK78" s="1" t="s">
        <v>39</v>
      </c>
      <c r="CL78" s="6"/>
      <c r="CM78" s="6"/>
      <c r="CN78" s="1" t="s">
        <v>49</v>
      </c>
      <c r="CO78" s="1" t="s">
        <v>39</v>
      </c>
      <c r="CP78" s="6"/>
      <c r="CQ78" s="6"/>
      <c r="CR78" s="1" t="s">
        <v>50</v>
      </c>
      <c r="CS78" s="1" t="s">
        <v>51</v>
      </c>
      <c r="CT78" s="6"/>
      <c r="CU78" s="6"/>
      <c r="CV78" s="1" t="s">
        <v>50</v>
      </c>
      <c r="CW78" s="1" t="s">
        <v>39</v>
      </c>
      <c r="CX78" s="6"/>
      <c r="CY78" s="6"/>
      <c r="CZ78" s="1" t="s">
        <v>50</v>
      </c>
      <c r="DA78" s="1" t="s">
        <v>39</v>
      </c>
      <c r="DB78" s="6"/>
      <c r="DC78" s="6"/>
      <c r="DD78" s="1" t="s">
        <v>59</v>
      </c>
      <c r="DE78" s="1" t="s">
        <v>60</v>
      </c>
      <c r="DF78" s="6"/>
      <c r="DG78" s="6"/>
      <c r="DH78" s="1" t="s">
        <v>52</v>
      </c>
      <c r="DI78" s="1" t="s">
        <v>53</v>
      </c>
      <c r="DJ78" s="6"/>
      <c r="DK78" s="6"/>
      <c r="DL78" s="1" t="s">
        <v>31</v>
      </c>
      <c r="DM78" s="11"/>
    </row>
    <row r="79" spans="1:118" s="12" customFormat="1" ht="15.75" customHeight="1" x14ac:dyDescent="0.25">
      <c r="A79" s="6">
        <v>78</v>
      </c>
      <c r="B79" s="6">
        <v>1</v>
      </c>
      <c r="C79" s="9" t="s">
        <v>402</v>
      </c>
      <c r="D79" s="8" t="s">
        <v>373</v>
      </c>
      <c r="E79" s="6">
        <v>28.29</v>
      </c>
      <c r="F79" s="6">
        <v>0</v>
      </c>
      <c r="G79" s="6">
        <v>28.29</v>
      </c>
      <c r="H79" s="10">
        <v>13.81968</v>
      </c>
      <c r="I79" s="3">
        <f t="shared" si="4"/>
        <v>42.109679999999997</v>
      </c>
      <c r="J79" s="3">
        <f t="shared" si="3"/>
        <v>0</v>
      </c>
      <c r="K79" s="3">
        <f t="shared" si="5"/>
        <v>42.109679999999997</v>
      </c>
      <c r="L79" s="1" t="s">
        <v>28</v>
      </c>
      <c r="M79" s="1" t="s">
        <v>29</v>
      </c>
      <c r="N79" s="6"/>
      <c r="O79" s="6"/>
      <c r="P79" s="1" t="s">
        <v>30</v>
      </c>
      <c r="Q79" s="1" t="s">
        <v>34</v>
      </c>
      <c r="R79" s="6"/>
      <c r="S79" s="6"/>
      <c r="T79" s="1" t="s">
        <v>30</v>
      </c>
      <c r="U79" s="1" t="s">
        <v>32</v>
      </c>
      <c r="V79" s="6"/>
      <c r="W79" s="6"/>
      <c r="X79" s="6" t="s">
        <v>30</v>
      </c>
      <c r="Y79" s="6" t="s">
        <v>33</v>
      </c>
      <c r="Z79" s="6"/>
      <c r="AA79" s="6"/>
      <c r="AB79" s="1" t="s">
        <v>30</v>
      </c>
      <c r="AC79" s="1" t="s">
        <v>34</v>
      </c>
      <c r="AD79" s="6"/>
      <c r="AE79" s="6"/>
      <c r="AF79" s="1" t="s">
        <v>35</v>
      </c>
      <c r="AG79" s="1" t="s">
        <v>29</v>
      </c>
      <c r="AH79" s="6"/>
      <c r="AI79" s="6"/>
      <c r="AJ79" s="1" t="s">
        <v>36</v>
      </c>
      <c r="AK79" s="1" t="s">
        <v>37</v>
      </c>
      <c r="AL79" s="6"/>
      <c r="AM79" s="6"/>
      <c r="AN79" s="1" t="s">
        <v>38</v>
      </c>
      <c r="AO79" s="1" t="s">
        <v>39</v>
      </c>
      <c r="AP79" s="6"/>
      <c r="AQ79" s="6"/>
      <c r="AR79" s="1" t="s">
        <v>40</v>
      </c>
      <c r="AS79" s="1" t="s">
        <v>41</v>
      </c>
      <c r="AT79" s="6"/>
      <c r="AU79" s="6"/>
      <c r="AV79" s="6"/>
      <c r="AW79" s="6"/>
      <c r="AX79" s="6"/>
      <c r="AY79" s="6"/>
      <c r="AZ79" s="1" t="s">
        <v>42</v>
      </c>
      <c r="BA79" s="1" t="s">
        <v>39</v>
      </c>
      <c r="BB79" s="6"/>
      <c r="BC79" s="6"/>
      <c r="BD79" s="1" t="s">
        <v>42</v>
      </c>
      <c r="BE79" s="1" t="s">
        <v>33</v>
      </c>
      <c r="BF79" s="6"/>
      <c r="BG79" s="6"/>
      <c r="BH79" s="1" t="s">
        <v>42</v>
      </c>
      <c r="BI79" s="1" t="s">
        <v>39</v>
      </c>
      <c r="BJ79" s="6"/>
      <c r="BK79" s="11"/>
      <c r="BL79" s="1" t="s">
        <v>43</v>
      </c>
      <c r="BM79" s="1" t="s">
        <v>44</v>
      </c>
      <c r="BN79" s="6"/>
      <c r="BO79" s="6"/>
      <c r="BP79" s="1" t="s">
        <v>45</v>
      </c>
      <c r="BQ79" s="1" t="s">
        <v>44</v>
      </c>
      <c r="BR79" s="6"/>
      <c r="BS79" s="6"/>
      <c r="BT79" s="1" t="s">
        <v>46</v>
      </c>
      <c r="BU79" s="1" t="s">
        <v>47</v>
      </c>
      <c r="BV79" s="6"/>
      <c r="BW79" s="6"/>
      <c r="BX79" s="1" t="s">
        <v>46</v>
      </c>
      <c r="BY79" s="1" t="s">
        <v>41</v>
      </c>
      <c r="BZ79" s="6"/>
      <c r="CA79" s="6"/>
      <c r="CB79" s="1" t="s">
        <v>46</v>
      </c>
      <c r="CC79" s="1" t="s">
        <v>48</v>
      </c>
      <c r="CD79" s="6"/>
      <c r="CE79" s="6"/>
      <c r="CF79" s="1" t="s">
        <v>46</v>
      </c>
      <c r="CG79" s="1" t="s">
        <v>48</v>
      </c>
      <c r="CH79" s="6"/>
      <c r="CI79" s="6"/>
      <c r="CJ79" s="1" t="s">
        <v>46</v>
      </c>
      <c r="CK79" s="1" t="s">
        <v>39</v>
      </c>
      <c r="CL79" s="6"/>
      <c r="CM79" s="6"/>
      <c r="CN79" s="1" t="s">
        <v>49</v>
      </c>
      <c r="CO79" s="1" t="s">
        <v>39</v>
      </c>
      <c r="CP79" s="6"/>
      <c r="CQ79" s="6"/>
      <c r="CR79" s="1" t="s">
        <v>50</v>
      </c>
      <c r="CS79" s="1" t="s">
        <v>51</v>
      </c>
      <c r="CT79" s="6"/>
      <c r="CU79" s="6"/>
      <c r="CV79" s="1" t="s">
        <v>50</v>
      </c>
      <c r="CW79" s="1" t="s">
        <v>39</v>
      </c>
      <c r="CX79" s="6"/>
      <c r="CY79" s="6"/>
      <c r="CZ79" s="1" t="s">
        <v>50</v>
      </c>
      <c r="DA79" s="1" t="s">
        <v>39</v>
      </c>
      <c r="DB79" s="6"/>
      <c r="DC79" s="6"/>
      <c r="DD79" s="1" t="s">
        <v>59</v>
      </c>
      <c r="DE79" s="1" t="s">
        <v>60</v>
      </c>
      <c r="DF79" s="6"/>
      <c r="DG79" s="6"/>
      <c r="DH79" s="1" t="s">
        <v>52</v>
      </c>
      <c r="DI79" s="1" t="s">
        <v>53</v>
      </c>
      <c r="DJ79" s="6"/>
      <c r="DK79" s="6"/>
      <c r="DL79" s="1" t="s">
        <v>31</v>
      </c>
      <c r="DM79" s="11"/>
    </row>
    <row r="80" spans="1:118" s="12" customFormat="1" ht="15.75" customHeight="1" x14ac:dyDescent="0.25">
      <c r="A80" s="6">
        <v>79</v>
      </c>
      <c r="B80" s="6">
        <v>1</v>
      </c>
      <c r="C80" s="9" t="s">
        <v>403</v>
      </c>
      <c r="D80" s="8" t="s">
        <v>373</v>
      </c>
      <c r="E80" s="6">
        <v>29.73</v>
      </c>
      <c r="F80" s="6">
        <v>0</v>
      </c>
      <c r="G80" s="6">
        <v>29.73</v>
      </c>
      <c r="H80" s="10">
        <v>7.8333599999999999</v>
      </c>
      <c r="I80" s="3">
        <f t="shared" si="4"/>
        <v>37.563360000000003</v>
      </c>
      <c r="J80" s="3">
        <f t="shared" si="3"/>
        <v>0</v>
      </c>
      <c r="K80" s="3">
        <f t="shared" si="5"/>
        <v>37.563360000000003</v>
      </c>
      <c r="L80" s="1" t="s">
        <v>28</v>
      </c>
      <c r="M80" s="1" t="s">
        <v>29</v>
      </c>
      <c r="N80" s="6"/>
      <c r="O80" s="6"/>
      <c r="P80" s="1" t="s">
        <v>30</v>
      </c>
      <c r="Q80" s="1" t="s">
        <v>34</v>
      </c>
      <c r="R80" s="6"/>
      <c r="S80" s="6"/>
      <c r="T80" s="1" t="s">
        <v>30</v>
      </c>
      <c r="U80" s="1" t="s">
        <v>32</v>
      </c>
      <c r="V80" s="6"/>
      <c r="W80" s="6"/>
      <c r="X80" s="6" t="s">
        <v>30</v>
      </c>
      <c r="Y80" s="6" t="s">
        <v>33</v>
      </c>
      <c r="Z80" s="6"/>
      <c r="AA80" s="6"/>
      <c r="AB80" s="1" t="s">
        <v>30</v>
      </c>
      <c r="AC80" s="1" t="s">
        <v>34</v>
      </c>
      <c r="AD80" s="6"/>
      <c r="AE80" s="6"/>
      <c r="AF80" s="1" t="s">
        <v>35</v>
      </c>
      <c r="AG80" s="1" t="s">
        <v>29</v>
      </c>
      <c r="AH80" s="6"/>
      <c r="AI80" s="6"/>
      <c r="AJ80" s="1" t="s">
        <v>36</v>
      </c>
      <c r="AK80" s="1" t="s">
        <v>37</v>
      </c>
      <c r="AL80" s="6"/>
      <c r="AM80" s="6"/>
      <c r="AN80" s="1" t="s">
        <v>38</v>
      </c>
      <c r="AO80" s="1" t="s">
        <v>39</v>
      </c>
      <c r="AP80" s="6"/>
      <c r="AQ80" s="6"/>
      <c r="AR80" s="1" t="s">
        <v>40</v>
      </c>
      <c r="AS80" s="1" t="s">
        <v>41</v>
      </c>
      <c r="AT80" s="6"/>
      <c r="AU80" s="6"/>
      <c r="AV80" s="6"/>
      <c r="AW80" s="6"/>
      <c r="AX80" s="6"/>
      <c r="AY80" s="6"/>
      <c r="AZ80" s="1" t="s">
        <v>42</v>
      </c>
      <c r="BA80" s="1" t="s">
        <v>39</v>
      </c>
      <c r="BB80" s="6"/>
      <c r="BC80" s="6"/>
      <c r="BD80" s="1" t="s">
        <v>42</v>
      </c>
      <c r="BE80" s="1" t="s">
        <v>33</v>
      </c>
      <c r="BF80" s="6"/>
      <c r="BG80" s="6"/>
      <c r="BH80" s="1" t="s">
        <v>42</v>
      </c>
      <c r="BI80" s="1" t="s">
        <v>39</v>
      </c>
      <c r="BJ80" s="6"/>
      <c r="BK80" s="11"/>
      <c r="BL80" s="1" t="s">
        <v>43</v>
      </c>
      <c r="BM80" s="1" t="s">
        <v>44</v>
      </c>
      <c r="BN80" s="6"/>
      <c r="BO80" s="6"/>
      <c r="BP80" s="1" t="s">
        <v>45</v>
      </c>
      <c r="BQ80" s="1" t="s">
        <v>44</v>
      </c>
      <c r="BR80" s="6"/>
      <c r="BS80" s="6"/>
      <c r="BT80" s="1" t="s">
        <v>46</v>
      </c>
      <c r="BU80" s="1" t="s">
        <v>47</v>
      </c>
      <c r="BV80" s="6"/>
      <c r="BW80" s="6"/>
      <c r="BX80" s="1" t="s">
        <v>46</v>
      </c>
      <c r="BY80" s="1" t="s">
        <v>41</v>
      </c>
      <c r="BZ80" s="6"/>
      <c r="CA80" s="6"/>
      <c r="CB80" s="1" t="s">
        <v>46</v>
      </c>
      <c r="CC80" s="1" t="s">
        <v>48</v>
      </c>
      <c r="CD80" s="6"/>
      <c r="CE80" s="6"/>
      <c r="CF80" s="1" t="s">
        <v>46</v>
      </c>
      <c r="CG80" s="1" t="s">
        <v>48</v>
      </c>
      <c r="CH80" s="6"/>
      <c r="CI80" s="6"/>
      <c r="CJ80" s="1" t="s">
        <v>46</v>
      </c>
      <c r="CK80" s="1" t="s">
        <v>39</v>
      </c>
      <c r="CL80" s="6"/>
      <c r="CM80" s="6"/>
      <c r="CN80" s="1" t="s">
        <v>49</v>
      </c>
      <c r="CO80" s="1" t="s">
        <v>39</v>
      </c>
      <c r="CP80" s="6"/>
      <c r="CQ80" s="6"/>
      <c r="CR80" s="1" t="s">
        <v>50</v>
      </c>
      <c r="CS80" s="1" t="s">
        <v>51</v>
      </c>
      <c r="CT80" s="6"/>
      <c r="CU80" s="6"/>
      <c r="CV80" s="1" t="s">
        <v>50</v>
      </c>
      <c r="CW80" s="1" t="s">
        <v>39</v>
      </c>
      <c r="CX80" s="6"/>
      <c r="CY80" s="6"/>
      <c r="CZ80" s="1" t="s">
        <v>50</v>
      </c>
      <c r="DA80" s="1" t="s">
        <v>39</v>
      </c>
      <c r="DB80" s="6"/>
      <c r="DC80" s="6"/>
      <c r="DD80" s="1" t="s">
        <v>59</v>
      </c>
      <c r="DE80" s="1" t="s">
        <v>60</v>
      </c>
      <c r="DF80" s="6"/>
      <c r="DG80" s="6"/>
      <c r="DH80" s="1" t="s">
        <v>52</v>
      </c>
      <c r="DI80" s="1" t="s">
        <v>53</v>
      </c>
      <c r="DJ80" s="6"/>
      <c r="DK80" s="6"/>
      <c r="DL80" s="1" t="s">
        <v>31</v>
      </c>
      <c r="DM80" s="11"/>
    </row>
    <row r="81" spans="1:118" s="12" customFormat="1" ht="15.75" customHeight="1" x14ac:dyDescent="0.25">
      <c r="A81" s="6">
        <v>80</v>
      </c>
      <c r="B81" s="6">
        <v>1</v>
      </c>
      <c r="C81" s="9" t="s">
        <v>113</v>
      </c>
      <c r="D81" s="8" t="s">
        <v>373</v>
      </c>
      <c r="E81" s="6">
        <v>9.2409999999999997</v>
      </c>
      <c r="F81" s="6">
        <v>0</v>
      </c>
      <c r="G81" s="6">
        <v>8.3230000000000004</v>
      </c>
      <c r="H81" s="10">
        <v>32.529000000000003</v>
      </c>
      <c r="I81" s="3">
        <f t="shared" si="4"/>
        <v>40.852000000000004</v>
      </c>
      <c r="J81" s="3">
        <f t="shared" si="3"/>
        <v>0</v>
      </c>
      <c r="K81" s="3">
        <f t="shared" si="5"/>
        <v>40.852000000000004</v>
      </c>
      <c r="L81" s="1" t="s">
        <v>28</v>
      </c>
      <c r="M81" s="1" t="s">
        <v>29</v>
      </c>
      <c r="N81" s="6"/>
      <c r="O81" s="6"/>
      <c r="P81" s="1" t="s">
        <v>30</v>
      </c>
      <c r="Q81" s="1" t="s">
        <v>34</v>
      </c>
      <c r="R81" s="6"/>
      <c r="S81" s="6"/>
      <c r="T81" s="1" t="s">
        <v>30</v>
      </c>
      <c r="U81" s="1" t="s">
        <v>32</v>
      </c>
      <c r="V81" s="6"/>
      <c r="W81" s="6"/>
      <c r="X81" s="6" t="s">
        <v>30</v>
      </c>
      <c r="Y81" s="6" t="s">
        <v>33</v>
      </c>
      <c r="Z81" s="6"/>
      <c r="AA81" s="6"/>
      <c r="AB81" s="1" t="s">
        <v>30</v>
      </c>
      <c r="AC81" s="1" t="s">
        <v>34</v>
      </c>
      <c r="AD81" s="6"/>
      <c r="AE81" s="6"/>
      <c r="AF81" s="1" t="s">
        <v>35</v>
      </c>
      <c r="AG81" s="1" t="s">
        <v>29</v>
      </c>
      <c r="AH81" s="6"/>
      <c r="AI81" s="6"/>
      <c r="AJ81" s="1" t="s">
        <v>36</v>
      </c>
      <c r="AK81" s="1" t="s">
        <v>37</v>
      </c>
      <c r="AL81" s="6"/>
      <c r="AM81" s="6"/>
      <c r="AN81" s="1" t="s">
        <v>38</v>
      </c>
      <c r="AO81" s="1" t="s">
        <v>39</v>
      </c>
      <c r="AP81" s="6"/>
      <c r="AQ81" s="6"/>
      <c r="AR81" s="1" t="s">
        <v>40</v>
      </c>
      <c r="AS81" s="1" t="s">
        <v>41</v>
      </c>
      <c r="AT81" s="6"/>
      <c r="AU81" s="6"/>
      <c r="AV81" s="6"/>
      <c r="AW81" s="6"/>
      <c r="AX81" s="6"/>
      <c r="AY81" s="6"/>
      <c r="AZ81" s="1" t="s">
        <v>42</v>
      </c>
      <c r="BA81" s="1" t="s">
        <v>39</v>
      </c>
      <c r="BB81" s="6"/>
      <c r="BC81" s="6"/>
      <c r="BD81" s="1" t="s">
        <v>42</v>
      </c>
      <c r="BE81" s="1" t="s">
        <v>33</v>
      </c>
      <c r="BF81" s="6"/>
      <c r="BG81" s="6"/>
      <c r="BH81" s="1" t="s">
        <v>42</v>
      </c>
      <c r="BI81" s="1" t="s">
        <v>39</v>
      </c>
      <c r="BJ81" s="6"/>
      <c r="BK81" s="11"/>
      <c r="BL81" s="1" t="s">
        <v>43</v>
      </c>
      <c r="BM81" s="1" t="s">
        <v>44</v>
      </c>
      <c r="BN81" s="6"/>
      <c r="BO81" s="6"/>
      <c r="BP81" s="1" t="s">
        <v>45</v>
      </c>
      <c r="BQ81" s="1" t="s">
        <v>44</v>
      </c>
      <c r="BR81" s="6"/>
      <c r="BS81" s="6"/>
      <c r="BT81" s="1" t="s">
        <v>46</v>
      </c>
      <c r="BU81" s="1" t="s">
        <v>47</v>
      </c>
      <c r="BV81" s="6"/>
      <c r="BW81" s="6"/>
      <c r="BX81" s="1" t="s">
        <v>46</v>
      </c>
      <c r="BY81" s="1" t="s">
        <v>41</v>
      </c>
      <c r="BZ81" s="6"/>
      <c r="CA81" s="6"/>
      <c r="CB81" s="1" t="s">
        <v>46</v>
      </c>
      <c r="CC81" s="1" t="s">
        <v>48</v>
      </c>
      <c r="CD81" s="6"/>
      <c r="CE81" s="6"/>
      <c r="CF81" s="1" t="s">
        <v>46</v>
      </c>
      <c r="CG81" s="1" t="s">
        <v>48</v>
      </c>
      <c r="CH81" s="6"/>
      <c r="CI81" s="6"/>
      <c r="CJ81" s="1" t="s">
        <v>46</v>
      </c>
      <c r="CK81" s="1" t="s">
        <v>39</v>
      </c>
      <c r="CL81" s="6"/>
      <c r="CM81" s="6"/>
      <c r="CN81" s="1" t="s">
        <v>49</v>
      </c>
      <c r="CO81" s="1" t="s">
        <v>39</v>
      </c>
      <c r="CP81" s="6"/>
      <c r="CQ81" s="6"/>
      <c r="CR81" s="1" t="s">
        <v>50</v>
      </c>
      <c r="CS81" s="1" t="s">
        <v>51</v>
      </c>
      <c r="CT81" s="6"/>
      <c r="CU81" s="6"/>
      <c r="CV81" s="1" t="s">
        <v>50</v>
      </c>
      <c r="CW81" s="1" t="s">
        <v>39</v>
      </c>
      <c r="CX81" s="6"/>
      <c r="CY81" s="6"/>
      <c r="CZ81" s="1" t="s">
        <v>50</v>
      </c>
      <c r="DA81" s="1" t="s">
        <v>39</v>
      </c>
      <c r="DB81" s="6"/>
      <c r="DC81" s="6"/>
      <c r="DD81" s="1" t="s">
        <v>59</v>
      </c>
      <c r="DE81" s="1" t="s">
        <v>60</v>
      </c>
      <c r="DF81" s="6"/>
      <c r="DG81" s="6"/>
      <c r="DH81" s="1" t="s">
        <v>52</v>
      </c>
      <c r="DI81" s="1" t="s">
        <v>53</v>
      </c>
      <c r="DJ81" s="6"/>
      <c r="DK81" s="6"/>
      <c r="DL81" s="1" t="s">
        <v>31</v>
      </c>
      <c r="DM81" s="11"/>
    </row>
    <row r="82" spans="1:118" s="12" customFormat="1" ht="15.75" customHeight="1" x14ac:dyDescent="0.25">
      <c r="A82" s="6">
        <v>81</v>
      </c>
      <c r="B82" s="6">
        <v>1</v>
      </c>
      <c r="C82" s="9" t="s">
        <v>114</v>
      </c>
      <c r="D82" s="8" t="s">
        <v>373</v>
      </c>
      <c r="E82" s="6">
        <v>215.92699999999999</v>
      </c>
      <c r="F82" s="6">
        <v>6.0880000000000001</v>
      </c>
      <c r="G82" s="6">
        <v>208.09200000000001</v>
      </c>
      <c r="H82" s="10">
        <v>69.582719999999995</v>
      </c>
      <c r="I82" s="3">
        <f t="shared" si="4"/>
        <v>277.67471999999998</v>
      </c>
      <c r="J82" s="3">
        <f t="shared" si="3"/>
        <v>0</v>
      </c>
      <c r="K82" s="3">
        <f t="shared" si="5"/>
        <v>277.67471999999998</v>
      </c>
      <c r="L82" s="1" t="s">
        <v>28</v>
      </c>
      <c r="M82" s="1" t="s">
        <v>29</v>
      </c>
      <c r="N82" s="6"/>
      <c r="O82" s="6"/>
      <c r="P82" s="1" t="s">
        <v>30</v>
      </c>
      <c r="Q82" s="1" t="s">
        <v>34</v>
      </c>
      <c r="R82" s="6"/>
      <c r="S82" s="6"/>
      <c r="T82" s="1" t="s">
        <v>30</v>
      </c>
      <c r="U82" s="1" t="s">
        <v>32</v>
      </c>
      <c r="V82" s="6"/>
      <c r="W82" s="6"/>
      <c r="X82" s="6" t="s">
        <v>30</v>
      </c>
      <c r="Y82" s="6" t="s">
        <v>33</v>
      </c>
      <c r="Z82" s="6"/>
      <c r="AA82" s="6"/>
      <c r="AB82" s="1" t="s">
        <v>30</v>
      </c>
      <c r="AC82" s="1" t="s">
        <v>34</v>
      </c>
      <c r="AD82" s="6"/>
      <c r="AE82" s="6"/>
      <c r="AF82" s="1" t="s">
        <v>35</v>
      </c>
      <c r="AG82" s="1" t="s">
        <v>29</v>
      </c>
      <c r="AH82" s="6"/>
      <c r="AI82" s="6"/>
      <c r="AJ82" s="1" t="s">
        <v>36</v>
      </c>
      <c r="AK82" s="1" t="s">
        <v>37</v>
      </c>
      <c r="AL82" s="6"/>
      <c r="AM82" s="6"/>
      <c r="AN82" s="1" t="s">
        <v>38</v>
      </c>
      <c r="AO82" s="1" t="s">
        <v>39</v>
      </c>
      <c r="AP82" s="6"/>
      <c r="AQ82" s="6"/>
      <c r="AR82" s="1" t="s">
        <v>40</v>
      </c>
      <c r="AS82" s="1" t="s">
        <v>41</v>
      </c>
      <c r="AT82" s="6"/>
      <c r="AU82" s="6"/>
      <c r="AV82" s="6"/>
      <c r="AW82" s="6"/>
      <c r="AX82" s="6"/>
      <c r="AY82" s="6"/>
      <c r="AZ82" s="1" t="s">
        <v>42</v>
      </c>
      <c r="BA82" s="1" t="s">
        <v>39</v>
      </c>
      <c r="BB82" s="6"/>
      <c r="BC82" s="6"/>
      <c r="BD82" s="1" t="s">
        <v>42</v>
      </c>
      <c r="BE82" s="1" t="s">
        <v>33</v>
      </c>
      <c r="BF82" s="6"/>
      <c r="BG82" s="6"/>
      <c r="BH82" s="1" t="s">
        <v>42</v>
      </c>
      <c r="BI82" s="1" t="s">
        <v>39</v>
      </c>
      <c r="BJ82" s="6"/>
      <c r="BK82" s="11"/>
      <c r="BL82" s="1" t="s">
        <v>43</v>
      </c>
      <c r="BM82" s="1" t="s">
        <v>44</v>
      </c>
      <c r="BN82" s="6"/>
      <c r="BO82" s="6"/>
      <c r="BP82" s="1" t="s">
        <v>45</v>
      </c>
      <c r="BQ82" s="1" t="s">
        <v>44</v>
      </c>
      <c r="BR82" s="6"/>
      <c r="BS82" s="6"/>
      <c r="BT82" s="1" t="s">
        <v>46</v>
      </c>
      <c r="BU82" s="1" t="s">
        <v>47</v>
      </c>
      <c r="BV82" s="6"/>
      <c r="BW82" s="6"/>
      <c r="BX82" s="1" t="s">
        <v>46</v>
      </c>
      <c r="BY82" s="1" t="s">
        <v>41</v>
      </c>
      <c r="BZ82" s="6"/>
      <c r="CA82" s="6"/>
      <c r="CB82" s="1" t="s">
        <v>46</v>
      </c>
      <c r="CC82" s="1" t="s">
        <v>48</v>
      </c>
      <c r="CD82" s="6"/>
      <c r="CE82" s="6"/>
      <c r="CF82" s="1" t="s">
        <v>46</v>
      </c>
      <c r="CG82" s="1" t="s">
        <v>48</v>
      </c>
      <c r="CH82" s="6"/>
      <c r="CI82" s="6"/>
      <c r="CJ82" s="1" t="s">
        <v>46</v>
      </c>
      <c r="CK82" s="1" t="s">
        <v>39</v>
      </c>
      <c r="CL82" s="6"/>
      <c r="CM82" s="6"/>
      <c r="CN82" s="1" t="s">
        <v>49</v>
      </c>
      <c r="CO82" s="1" t="s">
        <v>39</v>
      </c>
      <c r="CP82" s="6"/>
      <c r="CQ82" s="6"/>
      <c r="CR82" s="1" t="s">
        <v>50</v>
      </c>
      <c r="CS82" s="1" t="s">
        <v>51</v>
      </c>
      <c r="CT82" s="6"/>
      <c r="CU82" s="6"/>
      <c r="CV82" s="1" t="s">
        <v>50</v>
      </c>
      <c r="CW82" s="1" t="s">
        <v>39</v>
      </c>
      <c r="CX82" s="6"/>
      <c r="CY82" s="6"/>
      <c r="CZ82" s="1" t="s">
        <v>50</v>
      </c>
      <c r="DA82" s="1" t="s">
        <v>39</v>
      </c>
      <c r="DB82" s="6"/>
      <c r="DC82" s="6"/>
      <c r="DD82" s="1" t="s">
        <v>59</v>
      </c>
      <c r="DE82" s="1" t="s">
        <v>60</v>
      </c>
      <c r="DF82" s="6"/>
      <c r="DG82" s="6"/>
      <c r="DH82" s="1" t="s">
        <v>52</v>
      </c>
      <c r="DI82" s="1" t="s">
        <v>53</v>
      </c>
      <c r="DJ82" s="6"/>
      <c r="DK82" s="6"/>
      <c r="DL82" s="1" t="s">
        <v>31</v>
      </c>
      <c r="DM82" s="11"/>
    </row>
    <row r="83" spans="1:118" s="42" customFormat="1" ht="15.75" customHeight="1" x14ac:dyDescent="0.25">
      <c r="A83" s="35">
        <v>82</v>
      </c>
      <c r="B83" s="35">
        <v>1</v>
      </c>
      <c r="C83" s="36" t="s">
        <v>115</v>
      </c>
      <c r="D83" s="37" t="s">
        <v>373</v>
      </c>
      <c r="E83" s="35">
        <v>256.93</v>
      </c>
      <c r="F83" s="35">
        <v>36.65</v>
      </c>
      <c r="G83" s="35">
        <v>220.28</v>
      </c>
      <c r="H83" s="38">
        <v>97.578000000000003</v>
      </c>
      <c r="I83" s="39">
        <f t="shared" si="4"/>
        <v>317.858</v>
      </c>
      <c r="J83" s="39">
        <f t="shared" si="3"/>
        <v>3.125</v>
      </c>
      <c r="K83" s="39">
        <f t="shared" si="5"/>
        <v>314.733</v>
      </c>
      <c r="L83" s="40" t="s">
        <v>28</v>
      </c>
      <c r="M83" s="40" t="s">
        <v>29</v>
      </c>
      <c r="N83" s="35"/>
      <c r="O83" s="35"/>
      <c r="P83" s="40" t="s">
        <v>30</v>
      </c>
      <c r="Q83" s="40" t="s">
        <v>34</v>
      </c>
      <c r="R83" s="35"/>
      <c r="S83" s="35"/>
      <c r="T83" s="40" t="s">
        <v>30</v>
      </c>
      <c r="U83" s="40" t="s">
        <v>32</v>
      </c>
      <c r="V83" s="35"/>
      <c r="W83" s="35"/>
      <c r="X83" s="35" t="s">
        <v>30</v>
      </c>
      <c r="Y83" s="35" t="s">
        <v>33</v>
      </c>
      <c r="Z83" s="35"/>
      <c r="AA83" s="35"/>
      <c r="AB83" s="40" t="s">
        <v>30</v>
      </c>
      <c r="AC83" s="40" t="s">
        <v>34</v>
      </c>
      <c r="AD83" s="35"/>
      <c r="AE83" s="35"/>
      <c r="AF83" s="40" t="s">
        <v>35</v>
      </c>
      <c r="AG83" s="40" t="s">
        <v>29</v>
      </c>
      <c r="AH83" s="35"/>
      <c r="AI83" s="35"/>
      <c r="AJ83" s="40" t="s">
        <v>36</v>
      </c>
      <c r="AK83" s="40" t="s">
        <v>37</v>
      </c>
      <c r="AL83" s="35"/>
      <c r="AM83" s="35"/>
      <c r="AN83" s="40" t="s">
        <v>38</v>
      </c>
      <c r="AO83" s="40" t="s">
        <v>39</v>
      </c>
      <c r="AP83" s="35"/>
      <c r="AQ83" s="35"/>
      <c r="AR83" s="40" t="s">
        <v>40</v>
      </c>
      <c r="AS83" s="40" t="s">
        <v>41</v>
      </c>
      <c r="AT83" s="35"/>
      <c r="AU83" s="35"/>
      <c r="AV83" s="35"/>
      <c r="AW83" s="35"/>
      <c r="AX83" s="35"/>
      <c r="AY83" s="35"/>
      <c r="AZ83" s="40" t="s">
        <v>42</v>
      </c>
      <c r="BA83" s="40" t="s">
        <v>39</v>
      </c>
      <c r="BB83" s="35"/>
      <c r="BC83" s="35"/>
      <c r="BD83" s="40" t="s">
        <v>42</v>
      </c>
      <c r="BE83" s="40" t="s">
        <v>33</v>
      </c>
      <c r="BF83" s="35"/>
      <c r="BG83" s="35"/>
      <c r="BH83" s="40" t="s">
        <v>42</v>
      </c>
      <c r="BI83" s="40" t="s">
        <v>39</v>
      </c>
      <c r="BJ83" s="35"/>
      <c r="BK83" s="41"/>
      <c r="BL83" s="40" t="s">
        <v>43</v>
      </c>
      <c r="BM83" s="40" t="s">
        <v>44</v>
      </c>
      <c r="BN83" s="35"/>
      <c r="BO83" s="35"/>
      <c r="BP83" s="40" t="s">
        <v>45</v>
      </c>
      <c r="BQ83" s="40" t="s">
        <v>44</v>
      </c>
      <c r="BR83" s="35"/>
      <c r="BS83" s="35"/>
      <c r="BT83" s="40" t="s">
        <v>46</v>
      </c>
      <c r="BU83" s="40" t="s">
        <v>47</v>
      </c>
      <c r="BV83" s="35"/>
      <c r="BW83" s="35"/>
      <c r="BX83" s="40" t="s">
        <v>46</v>
      </c>
      <c r="BY83" s="40" t="s">
        <v>41</v>
      </c>
      <c r="BZ83" s="35"/>
      <c r="CA83" s="35"/>
      <c r="CB83" s="40" t="s">
        <v>46</v>
      </c>
      <c r="CC83" s="40" t="s">
        <v>48</v>
      </c>
      <c r="CD83" s="35"/>
      <c r="CE83" s="35"/>
      <c r="CF83" s="40" t="s">
        <v>46</v>
      </c>
      <c r="CG83" s="40" t="s">
        <v>48</v>
      </c>
      <c r="CH83" s="35"/>
      <c r="CI83" s="35"/>
      <c r="CJ83" s="40" t="s">
        <v>46</v>
      </c>
      <c r="CK83" s="40" t="s">
        <v>39</v>
      </c>
      <c r="CL83" s="35"/>
      <c r="CM83" s="35"/>
      <c r="CN83" s="40" t="s">
        <v>49</v>
      </c>
      <c r="CO83" s="40" t="s">
        <v>39</v>
      </c>
      <c r="CP83" s="35">
        <v>2</v>
      </c>
      <c r="CQ83" s="35">
        <v>1.171</v>
      </c>
      <c r="CR83" s="40" t="s">
        <v>50</v>
      </c>
      <c r="CS83" s="40" t="s">
        <v>51</v>
      </c>
      <c r="CT83" s="35"/>
      <c r="CU83" s="35"/>
      <c r="CV83" s="40" t="s">
        <v>50</v>
      </c>
      <c r="CW83" s="40" t="s">
        <v>39</v>
      </c>
      <c r="CX83" s="35">
        <v>3</v>
      </c>
      <c r="CY83" s="35">
        <v>1.66</v>
      </c>
      <c r="CZ83" s="40" t="s">
        <v>50</v>
      </c>
      <c r="DA83" s="40" t="s">
        <v>39</v>
      </c>
      <c r="DB83" s="35"/>
      <c r="DC83" s="35"/>
      <c r="DD83" s="40" t="s">
        <v>59</v>
      </c>
      <c r="DE83" s="40" t="s">
        <v>60</v>
      </c>
      <c r="DF83" s="35"/>
      <c r="DG83" s="35"/>
      <c r="DH83" s="40" t="s">
        <v>52</v>
      </c>
      <c r="DI83" s="40" t="s">
        <v>53</v>
      </c>
      <c r="DJ83" s="35"/>
      <c r="DK83" s="35"/>
      <c r="DL83" s="40" t="s">
        <v>31</v>
      </c>
      <c r="DM83" s="41">
        <v>0.29399999999999998</v>
      </c>
      <c r="DN83" s="42" t="s">
        <v>518</v>
      </c>
    </row>
    <row r="84" spans="1:118" s="12" customFormat="1" ht="15.75" customHeight="1" x14ac:dyDescent="0.25">
      <c r="A84" s="6">
        <v>83</v>
      </c>
      <c r="B84" s="6">
        <v>1</v>
      </c>
      <c r="C84" s="9" t="s">
        <v>116</v>
      </c>
      <c r="D84" s="8" t="s">
        <v>373</v>
      </c>
      <c r="E84" s="6">
        <v>-21.247</v>
      </c>
      <c r="F84" s="6">
        <v>12.106</v>
      </c>
      <c r="G84" s="6">
        <v>-33.353000000000002</v>
      </c>
      <c r="H84" s="10">
        <v>19.336559999999999</v>
      </c>
      <c r="I84" s="3">
        <f t="shared" si="4"/>
        <v>-14.016440000000003</v>
      </c>
      <c r="J84" s="3">
        <f t="shared" si="3"/>
        <v>0</v>
      </c>
      <c r="K84" s="3">
        <f t="shared" si="5"/>
        <v>-14.016440000000003</v>
      </c>
      <c r="L84" s="1" t="s">
        <v>28</v>
      </c>
      <c r="M84" s="1" t="s">
        <v>29</v>
      </c>
      <c r="N84" s="6"/>
      <c r="O84" s="6"/>
      <c r="P84" s="1" t="s">
        <v>30</v>
      </c>
      <c r="Q84" s="1" t="s">
        <v>34</v>
      </c>
      <c r="R84" s="6"/>
      <c r="S84" s="6"/>
      <c r="T84" s="1" t="s">
        <v>30</v>
      </c>
      <c r="U84" s="1" t="s">
        <v>32</v>
      </c>
      <c r="V84" s="6"/>
      <c r="W84" s="6"/>
      <c r="X84" s="6" t="s">
        <v>30</v>
      </c>
      <c r="Y84" s="6" t="s">
        <v>33</v>
      </c>
      <c r="Z84" s="6"/>
      <c r="AA84" s="6"/>
      <c r="AB84" s="1" t="s">
        <v>30</v>
      </c>
      <c r="AC84" s="1" t="s">
        <v>34</v>
      </c>
      <c r="AD84" s="6"/>
      <c r="AE84" s="6"/>
      <c r="AF84" s="1" t="s">
        <v>35</v>
      </c>
      <c r="AG84" s="1" t="s">
        <v>29</v>
      </c>
      <c r="AH84" s="6"/>
      <c r="AI84" s="6"/>
      <c r="AJ84" s="1" t="s">
        <v>36</v>
      </c>
      <c r="AK84" s="1" t="s">
        <v>37</v>
      </c>
      <c r="AL84" s="6"/>
      <c r="AM84" s="6"/>
      <c r="AN84" s="1" t="s">
        <v>38</v>
      </c>
      <c r="AO84" s="1" t="s">
        <v>39</v>
      </c>
      <c r="AP84" s="6"/>
      <c r="AQ84" s="6"/>
      <c r="AR84" s="1" t="s">
        <v>40</v>
      </c>
      <c r="AS84" s="1" t="s">
        <v>41</v>
      </c>
      <c r="AT84" s="6"/>
      <c r="AU84" s="6"/>
      <c r="AV84" s="6"/>
      <c r="AW84" s="6"/>
      <c r="AX84" s="6"/>
      <c r="AY84" s="6"/>
      <c r="AZ84" s="1" t="s">
        <v>42</v>
      </c>
      <c r="BA84" s="1" t="s">
        <v>39</v>
      </c>
      <c r="BB84" s="6"/>
      <c r="BC84" s="6"/>
      <c r="BD84" s="1" t="s">
        <v>42</v>
      </c>
      <c r="BE84" s="1" t="s">
        <v>33</v>
      </c>
      <c r="BF84" s="6"/>
      <c r="BG84" s="6"/>
      <c r="BH84" s="1" t="s">
        <v>42</v>
      </c>
      <c r="BI84" s="1" t="s">
        <v>39</v>
      </c>
      <c r="BJ84" s="6"/>
      <c r="BK84" s="11"/>
      <c r="BL84" s="1" t="s">
        <v>43</v>
      </c>
      <c r="BM84" s="1" t="s">
        <v>44</v>
      </c>
      <c r="BN84" s="6"/>
      <c r="BO84" s="6"/>
      <c r="BP84" s="1" t="s">
        <v>45</v>
      </c>
      <c r="BQ84" s="1" t="s">
        <v>44</v>
      </c>
      <c r="BR84" s="6"/>
      <c r="BS84" s="6"/>
      <c r="BT84" s="1" t="s">
        <v>46</v>
      </c>
      <c r="BU84" s="1" t="s">
        <v>47</v>
      </c>
      <c r="BV84" s="6"/>
      <c r="BW84" s="6"/>
      <c r="BX84" s="1" t="s">
        <v>46</v>
      </c>
      <c r="BY84" s="1" t="s">
        <v>41</v>
      </c>
      <c r="BZ84" s="6"/>
      <c r="CA84" s="6"/>
      <c r="CB84" s="1" t="s">
        <v>46</v>
      </c>
      <c r="CC84" s="1" t="s">
        <v>48</v>
      </c>
      <c r="CD84" s="6"/>
      <c r="CE84" s="6"/>
      <c r="CF84" s="1" t="s">
        <v>46</v>
      </c>
      <c r="CG84" s="1" t="s">
        <v>48</v>
      </c>
      <c r="CH84" s="6"/>
      <c r="CI84" s="6"/>
      <c r="CJ84" s="1" t="s">
        <v>46</v>
      </c>
      <c r="CK84" s="1" t="s">
        <v>39</v>
      </c>
      <c r="CL84" s="6"/>
      <c r="CM84" s="6"/>
      <c r="CN84" s="1" t="s">
        <v>49</v>
      </c>
      <c r="CO84" s="1" t="s">
        <v>39</v>
      </c>
      <c r="CP84" s="6"/>
      <c r="CQ84" s="6"/>
      <c r="CR84" s="1" t="s">
        <v>50</v>
      </c>
      <c r="CS84" s="1" t="s">
        <v>51</v>
      </c>
      <c r="CT84" s="6"/>
      <c r="CU84" s="6"/>
      <c r="CV84" s="1" t="s">
        <v>50</v>
      </c>
      <c r="CW84" s="1" t="s">
        <v>39</v>
      </c>
      <c r="CX84" s="6"/>
      <c r="CY84" s="6"/>
      <c r="CZ84" s="1" t="s">
        <v>50</v>
      </c>
      <c r="DA84" s="1" t="s">
        <v>39</v>
      </c>
      <c r="DB84" s="6"/>
      <c r="DC84" s="6"/>
      <c r="DD84" s="1" t="s">
        <v>59</v>
      </c>
      <c r="DE84" s="1" t="s">
        <v>60</v>
      </c>
      <c r="DF84" s="6"/>
      <c r="DG84" s="6"/>
      <c r="DH84" s="1" t="s">
        <v>52</v>
      </c>
      <c r="DI84" s="1" t="s">
        <v>53</v>
      </c>
      <c r="DJ84" s="6"/>
      <c r="DK84" s="6"/>
      <c r="DL84" s="1" t="s">
        <v>31</v>
      </c>
      <c r="DM84" s="11"/>
    </row>
    <row r="85" spans="1:118" s="42" customFormat="1" ht="15.75" customHeight="1" x14ac:dyDescent="0.25">
      <c r="A85" s="35">
        <v>84</v>
      </c>
      <c r="B85" s="35">
        <v>3</v>
      </c>
      <c r="C85" s="36" t="s">
        <v>117</v>
      </c>
      <c r="D85" s="37" t="s">
        <v>373</v>
      </c>
      <c r="E85" s="35">
        <v>690.17899999999997</v>
      </c>
      <c r="F85" s="35">
        <v>499.47899999999998</v>
      </c>
      <c r="G85" s="35">
        <v>188.327</v>
      </c>
      <c r="H85" s="38">
        <v>267.32136000000003</v>
      </c>
      <c r="I85" s="39">
        <f t="shared" si="4"/>
        <v>455.64836000000003</v>
      </c>
      <c r="J85" s="39">
        <f t="shared" si="3"/>
        <v>0.501</v>
      </c>
      <c r="K85" s="39">
        <f t="shared" si="5"/>
        <v>455.14736000000005</v>
      </c>
      <c r="L85" s="40" t="s">
        <v>28</v>
      </c>
      <c r="M85" s="40" t="s">
        <v>29</v>
      </c>
      <c r="N85" s="35"/>
      <c r="O85" s="35"/>
      <c r="P85" s="40" t="s">
        <v>30</v>
      </c>
      <c r="Q85" s="40" t="s">
        <v>34</v>
      </c>
      <c r="R85" s="35"/>
      <c r="S85" s="35"/>
      <c r="T85" s="40" t="s">
        <v>30</v>
      </c>
      <c r="U85" s="40" t="s">
        <v>32</v>
      </c>
      <c r="V85" s="35"/>
      <c r="W85" s="35"/>
      <c r="X85" s="35" t="s">
        <v>30</v>
      </c>
      <c r="Y85" s="35" t="s">
        <v>33</v>
      </c>
      <c r="Z85" s="35"/>
      <c r="AA85" s="35"/>
      <c r="AB85" s="40" t="s">
        <v>30</v>
      </c>
      <c r="AC85" s="40" t="s">
        <v>34</v>
      </c>
      <c r="AD85" s="35"/>
      <c r="AE85" s="35"/>
      <c r="AF85" s="40" t="s">
        <v>35</v>
      </c>
      <c r="AG85" s="40" t="s">
        <v>29</v>
      </c>
      <c r="AH85" s="35"/>
      <c r="AI85" s="35"/>
      <c r="AJ85" s="40" t="s">
        <v>36</v>
      </c>
      <c r="AK85" s="40" t="s">
        <v>37</v>
      </c>
      <c r="AL85" s="35"/>
      <c r="AM85" s="35"/>
      <c r="AN85" s="40" t="s">
        <v>38</v>
      </c>
      <c r="AO85" s="40" t="s">
        <v>39</v>
      </c>
      <c r="AP85" s="35">
        <v>1</v>
      </c>
      <c r="AQ85" s="35">
        <v>0.501</v>
      </c>
      <c r="AR85" s="40" t="s">
        <v>40</v>
      </c>
      <c r="AS85" s="40" t="s">
        <v>41</v>
      </c>
      <c r="AT85" s="35"/>
      <c r="AU85" s="35"/>
      <c r="AV85" s="35"/>
      <c r="AW85" s="35"/>
      <c r="AX85" s="35"/>
      <c r="AY85" s="35"/>
      <c r="AZ85" s="40" t="s">
        <v>42</v>
      </c>
      <c r="BA85" s="40" t="s">
        <v>39</v>
      </c>
      <c r="BB85" s="35"/>
      <c r="BC85" s="35"/>
      <c r="BD85" s="40" t="s">
        <v>42</v>
      </c>
      <c r="BE85" s="40" t="s">
        <v>33</v>
      </c>
      <c r="BF85" s="35"/>
      <c r="BG85" s="35"/>
      <c r="BH85" s="40" t="s">
        <v>42</v>
      </c>
      <c r="BI85" s="40" t="s">
        <v>39</v>
      </c>
      <c r="BJ85" s="35"/>
      <c r="BK85" s="41"/>
      <c r="BL85" s="40" t="s">
        <v>43</v>
      </c>
      <c r="BM85" s="40" t="s">
        <v>44</v>
      </c>
      <c r="BN85" s="35"/>
      <c r="BO85" s="35"/>
      <c r="BP85" s="40" t="s">
        <v>45</v>
      </c>
      <c r="BQ85" s="40" t="s">
        <v>44</v>
      </c>
      <c r="BR85" s="35"/>
      <c r="BS85" s="35"/>
      <c r="BT85" s="40" t="s">
        <v>46</v>
      </c>
      <c r="BU85" s="40" t="s">
        <v>47</v>
      </c>
      <c r="BV85" s="35"/>
      <c r="BW85" s="35"/>
      <c r="BX85" s="40" t="s">
        <v>46</v>
      </c>
      <c r="BY85" s="40" t="s">
        <v>41</v>
      </c>
      <c r="BZ85" s="35"/>
      <c r="CA85" s="35"/>
      <c r="CB85" s="40" t="s">
        <v>46</v>
      </c>
      <c r="CC85" s="40" t="s">
        <v>48</v>
      </c>
      <c r="CD85" s="35"/>
      <c r="CE85" s="35"/>
      <c r="CF85" s="40" t="s">
        <v>46</v>
      </c>
      <c r="CG85" s="40" t="s">
        <v>48</v>
      </c>
      <c r="CH85" s="35"/>
      <c r="CI85" s="35"/>
      <c r="CJ85" s="40" t="s">
        <v>46</v>
      </c>
      <c r="CK85" s="40" t="s">
        <v>39</v>
      </c>
      <c r="CL85" s="35"/>
      <c r="CM85" s="35"/>
      <c r="CN85" s="40" t="s">
        <v>49</v>
      </c>
      <c r="CO85" s="40" t="s">
        <v>39</v>
      </c>
      <c r="CP85" s="35"/>
      <c r="CQ85" s="35"/>
      <c r="CR85" s="40" t="s">
        <v>50</v>
      </c>
      <c r="CS85" s="40" t="s">
        <v>51</v>
      </c>
      <c r="CT85" s="35"/>
      <c r="CU85" s="35"/>
      <c r="CV85" s="40" t="s">
        <v>50</v>
      </c>
      <c r="CW85" s="40" t="s">
        <v>39</v>
      </c>
      <c r="CX85" s="35"/>
      <c r="CY85" s="35"/>
      <c r="CZ85" s="40" t="s">
        <v>50</v>
      </c>
      <c r="DA85" s="40" t="s">
        <v>39</v>
      </c>
      <c r="DB85" s="35"/>
      <c r="DC85" s="35"/>
      <c r="DD85" s="40" t="s">
        <v>59</v>
      </c>
      <c r="DE85" s="40" t="s">
        <v>60</v>
      </c>
      <c r="DF85" s="35"/>
      <c r="DG85" s="35"/>
      <c r="DH85" s="40" t="s">
        <v>52</v>
      </c>
      <c r="DI85" s="40" t="s">
        <v>53</v>
      </c>
      <c r="DJ85" s="35"/>
      <c r="DK85" s="35"/>
      <c r="DL85" s="40" t="s">
        <v>31</v>
      </c>
      <c r="DM85" s="41"/>
    </row>
    <row r="86" spans="1:118" s="42" customFormat="1" ht="15.75" customHeight="1" x14ac:dyDescent="0.25">
      <c r="A86" s="35">
        <v>85</v>
      </c>
      <c r="B86" s="35">
        <v>3</v>
      </c>
      <c r="C86" s="36" t="s">
        <v>118</v>
      </c>
      <c r="D86" s="37" t="s">
        <v>373</v>
      </c>
      <c r="E86" s="35">
        <v>759.95100000000002</v>
      </c>
      <c r="F86" s="35">
        <v>635.91200000000003</v>
      </c>
      <c r="G86" s="35">
        <v>-120.279</v>
      </c>
      <c r="H86" s="38">
        <v>264.43991999999997</v>
      </c>
      <c r="I86" s="39">
        <f t="shared" si="4"/>
        <v>144.16091999999998</v>
      </c>
      <c r="J86" s="39">
        <f t="shared" si="3"/>
        <v>8.6229999999999993</v>
      </c>
      <c r="K86" s="39">
        <f t="shared" si="5"/>
        <v>135.53791999999999</v>
      </c>
      <c r="L86" s="40" t="s">
        <v>28</v>
      </c>
      <c r="M86" s="40" t="s">
        <v>29</v>
      </c>
      <c r="N86" s="35"/>
      <c r="O86" s="35"/>
      <c r="P86" s="40" t="s">
        <v>30</v>
      </c>
      <c r="Q86" s="40" t="s">
        <v>34</v>
      </c>
      <c r="R86" s="35"/>
      <c r="S86" s="35"/>
      <c r="T86" s="40" t="s">
        <v>30</v>
      </c>
      <c r="U86" s="40" t="s">
        <v>32</v>
      </c>
      <c r="V86" s="35"/>
      <c r="W86" s="35"/>
      <c r="X86" s="35" t="s">
        <v>30</v>
      </c>
      <c r="Y86" s="35" t="s">
        <v>33</v>
      </c>
      <c r="Z86" s="35"/>
      <c r="AA86" s="35"/>
      <c r="AB86" s="40" t="s">
        <v>30</v>
      </c>
      <c r="AC86" s="40" t="s">
        <v>34</v>
      </c>
      <c r="AD86" s="35"/>
      <c r="AE86" s="35"/>
      <c r="AF86" s="40" t="s">
        <v>35</v>
      </c>
      <c r="AG86" s="40" t="s">
        <v>29</v>
      </c>
      <c r="AH86" s="35"/>
      <c r="AI86" s="35"/>
      <c r="AJ86" s="40" t="s">
        <v>36</v>
      </c>
      <c r="AK86" s="40" t="s">
        <v>37</v>
      </c>
      <c r="AL86" s="35"/>
      <c r="AM86" s="35"/>
      <c r="AN86" s="40" t="s">
        <v>38</v>
      </c>
      <c r="AO86" s="40" t="s">
        <v>39</v>
      </c>
      <c r="AP86" s="35"/>
      <c r="AQ86" s="35"/>
      <c r="AR86" s="40" t="s">
        <v>40</v>
      </c>
      <c r="AS86" s="40" t="s">
        <v>41</v>
      </c>
      <c r="AT86" s="35"/>
      <c r="AU86" s="35"/>
      <c r="AV86" s="35"/>
      <c r="AW86" s="35"/>
      <c r="AX86" s="35"/>
      <c r="AY86" s="35"/>
      <c r="AZ86" s="40" t="s">
        <v>42</v>
      </c>
      <c r="BA86" s="40" t="s">
        <v>39</v>
      </c>
      <c r="BB86" s="35"/>
      <c r="BC86" s="35"/>
      <c r="BD86" s="40" t="s">
        <v>42</v>
      </c>
      <c r="BE86" s="40" t="s">
        <v>33</v>
      </c>
      <c r="BF86" s="35"/>
      <c r="BG86" s="35"/>
      <c r="BH86" s="40" t="s">
        <v>42</v>
      </c>
      <c r="BI86" s="40" t="s">
        <v>39</v>
      </c>
      <c r="BJ86" s="35"/>
      <c r="BK86" s="41"/>
      <c r="BL86" s="40" t="s">
        <v>43</v>
      </c>
      <c r="BM86" s="40" t="s">
        <v>44</v>
      </c>
      <c r="BN86" s="35">
        <v>2E-3</v>
      </c>
      <c r="BO86" s="35">
        <v>3.1920000000000002</v>
      </c>
      <c r="BP86" s="40" t="s">
        <v>45</v>
      </c>
      <c r="BQ86" s="40" t="s">
        <v>44</v>
      </c>
      <c r="BR86" s="35"/>
      <c r="BS86" s="35"/>
      <c r="BT86" s="40" t="s">
        <v>46</v>
      </c>
      <c r="BU86" s="40" t="s">
        <v>47</v>
      </c>
      <c r="BV86" s="35"/>
      <c r="BW86" s="35"/>
      <c r="BX86" s="40" t="s">
        <v>46</v>
      </c>
      <c r="BY86" s="40" t="s">
        <v>41</v>
      </c>
      <c r="BZ86" s="35"/>
      <c r="CA86" s="35"/>
      <c r="CB86" s="40" t="s">
        <v>46</v>
      </c>
      <c r="CC86" s="40" t="s">
        <v>48</v>
      </c>
      <c r="CD86" s="35"/>
      <c r="CE86" s="35"/>
      <c r="CF86" s="40" t="s">
        <v>46</v>
      </c>
      <c r="CG86" s="40" t="s">
        <v>48</v>
      </c>
      <c r="CH86" s="35"/>
      <c r="CI86" s="35"/>
      <c r="CJ86" s="40" t="s">
        <v>46</v>
      </c>
      <c r="CK86" s="40" t="s">
        <v>39</v>
      </c>
      <c r="CL86" s="35"/>
      <c r="CM86" s="35"/>
      <c r="CN86" s="40" t="s">
        <v>49</v>
      </c>
      <c r="CO86" s="40" t="s">
        <v>39</v>
      </c>
      <c r="CP86" s="35"/>
      <c r="CQ86" s="35"/>
      <c r="CR86" s="40" t="s">
        <v>50</v>
      </c>
      <c r="CS86" s="40" t="s">
        <v>51</v>
      </c>
      <c r="CT86" s="35">
        <v>3.1E-2</v>
      </c>
      <c r="CU86" s="35">
        <v>5.2629999999999999</v>
      </c>
      <c r="CV86" s="40" t="s">
        <v>50</v>
      </c>
      <c r="CW86" s="40" t="s">
        <v>39</v>
      </c>
      <c r="CX86" s="35">
        <v>1</v>
      </c>
      <c r="CY86" s="35">
        <v>0.16800000000000001</v>
      </c>
      <c r="CZ86" s="40" t="s">
        <v>50</v>
      </c>
      <c r="DA86" s="40" t="s">
        <v>39</v>
      </c>
      <c r="DB86" s="35"/>
      <c r="DC86" s="35"/>
      <c r="DD86" s="40" t="s">
        <v>59</v>
      </c>
      <c r="DE86" s="40" t="s">
        <v>60</v>
      </c>
      <c r="DF86" s="35"/>
      <c r="DG86" s="35"/>
      <c r="DH86" s="40" t="s">
        <v>52</v>
      </c>
      <c r="DI86" s="40" t="s">
        <v>53</v>
      </c>
      <c r="DJ86" s="35"/>
      <c r="DK86" s="35"/>
      <c r="DL86" s="40" t="s">
        <v>31</v>
      </c>
      <c r="DM86" s="41"/>
    </row>
    <row r="87" spans="1:118" s="12" customFormat="1" ht="15.75" customHeight="1" x14ac:dyDescent="0.25">
      <c r="A87" s="6">
        <v>86</v>
      </c>
      <c r="B87" s="6">
        <v>3</v>
      </c>
      <c r="C87" s="9" t="s">
        <v>119</v>
      </c>
      <c r="D87" s="8" t="s">
        <v>373</v>
      </c>
      <c r="E87" s="6">
        <v>967.00400000000002</v>
      </c>
      <c r="F87" s="6">
        <v>72.626000000000005</v>
      </c>
      <c r="G87" s="6">
        <v>893.46600000000001</v>
      </c>
      <c r="H87" s="10">
        <v>318.7176</v>
      </c>
      <c r="I87" s="3">
        <f t="shared" si="4"/>
        <v>1212.1836000000001</v>
      </c>
      <c r="J87" s="3">
        <f t="shared" si="3"/>
        <v>0</v>
      </c>
      <c r="K87" s="3">
        <f t="shared" si="5"/>
        <v>1212.1836000000001</v>
      </c>
      <c r="L87" s="1" t="s">
        <v>28</v>
      </c>
      <c r="M87" s="1" t="s">
        <v>29</v>
      </c>
      <c r="N87" s="6"/>
      <c r="O87" s="6"/>
      <c r="P87" s="1" t="s">
        <v>30</v>
      </c>
      <c r="Q87" s="1" t="s">
        <v>34</v>
      </c>
      <c r="R87" s="6"/>
      <c r="S87" s="6"/>
      <c r="T87" s="1" t="s">
        <v>30</v>
      </c>
      <c r="U87" s="1" t="s">
        <v>32</v>
      </c>
      <c r="V87" s="6"/>
      <c r="W87" s="6"/>
      <c r="X87" s="6" t="s">
        <v>30</v>
      </c>
      <c r="Y87" s="6" t="s">
        <v>33</v>
      </c>
      <c r="Z87" s="6"/>
      <c r="AA87" s="6"/>
      <c r="AB87" s="1" t="s">
        <v>30</v>
      </c>
      <c r="AC87" s="1" t="s">
        <v>34</v>
      </c>
      <c r="AD87" s="6"/>
      <c r="AE87" s="6"/>
      <c r="AF87" s="1" t="s">
        <v>35</v>
      </c>
      <c r="AG87" s="1" t="s">
        <v>29</v>
      </c>
      <c r="AH87" s="6"/>
      <c r="AI87" s="6"/>
      <c r="AJ87" s="1" t="s">
        <v>36</v>
      </c>
      <c r="AK87" s="1" t="s">
        <v>37</v>
      </c>
      <c r="AL87" s="6"/>
      <c r="AM87" s="6"/>
      <c r="AN87" s="1" t="s">
        <v>38</v>
      </c>
      <c r="AO87" s="1" t="s">
        <v>39</v>
      </c>
      <c r="AP87" s="6"/>
      <c r="AQ87" s="6"/>
      <c r="AR87" s="1" t="s">
        <v>40</v>
      </c>
      <c r="AS87" s="1" t="s">
        <v>41</v>
      </c>
      <c r="AT87" s="6"/>
      <c r="AU87" s="6"/>
      <c r="AV87" s="6"/>
      <c r="AW87" s="6"/>
      <c r="AX87" s="6"/>
      <c r="AY87" s="6"/>
      <c r="AZ87" s="1" t="s">
        <v>42</v>
      </c>
      <c r="BA87" s="1" t="s">
        <v>39</v>
      </c>
      <c r="BB87" s="6"/>
      <c r="BC87" s="6"/>
      <c r="BD87" s="1" t="s">
        <v>42</v>
      </c>
      <c r="BE87" s="1" t="s">
        <v>33</v>
      </c>
      <c r="BF87" s="6"/>
      <c r="BG87" s="6"/>
      <c r="BH87" s="1" t="s">
        <v>42</v>
      </c>
      <c r="BI87" s="1" t="s">
        <v>39</v>
      </c>
      <c r="BJ87" s="6"/>
      <c r="BK87" s="11"/>
      <c r="BL87" s="1" t="s">
        <v>43</v>
      </c>
      <c r="BM87" s="1" t="s">
        <v>44</v>
      </c>
      <c r="BN87" s="6"/>
      <c r="BO87" s="6"/>
      <c r="BP87" s="1" t="s">
        <v>45</v>
      </c>
      <c r="BQ87" s="1" t="s">
        <v>44</v>
      </c>
      <c r="BR87" s="6"/>
      <c r="BS87" s="6"/>
      <c r="BT87" s="1" t="s">
        <v>46</v>
      </c>
      <c r="BU87" s="1" t="s">
        <v>47</v>
      </c>
      <c r="BV87" s="6"/>
      <c r="BW87" s="6"/>
      <c r="BX87" s="1" t="s">
        <v>46</v>
      </c>
      <c r="BY87" s="1" t="s">
        <v>41</v>
      </c>
      <c r="BZ87" s="6"/>
      <c r="CA87" s="6"/>
      <c r="CB87" s="1" t="s">
        <v>46</v>
      </c>
      <c r="CC87" s="1" t="s">
        <v>48</v>
      </c>
      <c r="CD87" s="6"/>
      <c r="CE87" s="6"/>
      <c r="CF87" s="1" t="s">
        <v>46</v>
      </c>
      <c r="CG87" s="1" t="s">
        <v>48</v>
      </c>
      <c r="CH87" s="6"/>
      <c r="CI87" s="6"/>
      <c r="CJ87" s="1" t="s">
        <v>46</v>
      </c>
      <c r="CK87" s="1" t="s">
        <v>39</v>
      </c>
      <c r="CL87" s="6"/>
      <c r="CM87" s="6"/>
      <c r="CN87" s="1" t="s">
        <v>49</v>
      </c>
      <c r="CO87" s="1" t="s">
        <v>39</v>
      </c>
      <c r="CP87" s="6"/>
      <c r="CQ87" s="6"/>
      <c r="CR87" s="1" t="s">
        <v>50</v>
      </c>
      <c r="CS87" s="1" t="s">
        <v>51</v>
      </c>
      <c r="CT87" s="6"/>
      <c r="CU87" s="6"/>
      <c r="CV87" s="1" t="s">
        <v>50</v>
      </c>
      <c r="CW87" s="1" t="s">
        <v>39</v>
      </c>
      <c r="CX87" s="6"/>
      <c r="CY87" s="6"/>
      <c r="CZ87" s="1" t="s">
        <v>50</v>
      </c>
      <c r="DA87" s="1" t="s">
        <v>39</v>
      </c>
      <c r="DB87" s="6"/>
      <c r="DC87" s="6"/>
      <c r="DD87" s="1" t="s">
        <v>59</v>
      </c>
      <c r="DE87" s="1" t="s">
        <v>60</v>
      </c>
      <c r="DF87" s="6"/>
      <c r="DG87" s="6"/>
      <c r="DH87" s="1" t="s">
        <v>52</v>
      </c>
      <c r="DI87" s="1" t="s">
        <v>53</v>
      </c>
      <c r="DJ87" s="6"/>
      <c r="DK87" s="6"/>
      <c r="DL87" s="1" t="s">
        <v>31</v>
      </c>
      <c r="DM87" s="11"/>
    </row>
    <row r="88" spans="1:118" s="12" customFormat="1" ht="15.75" customHeight="1" x14ac:dyDescent="0.25">
      <c r="A88" s="6">
        <v>87</v>
      </c>
      <c r="B88" s="6">
        <v>1</v>
      </c>
      <c r="C88" s="9" t="s">
        <v>120</v>
      </c>
      <c r="D88" s="8" t="s">
        <v>373</v>
      </c>
      <c r="E88" s="6">
        <v>1133.6790000000001</v>
      </c>
      <c r="F88" s="6">
        <v>157.904</v>
      </c>
      <c r="G88" s="6">
        <v>706.22500000000002</v>
      </c>
      <c r="H88" s="10">
        <v>552.7944</v>
      </c>
      <c r="I88" s="3">
        <f t="shared" si="4"/>
        <v>1259.0194000000001</v>
      </c>
      <c r="J88" s="3">
        <f t="shared" si="3"/>
        <v>0</v>
      </c>
      <c r="K88" s="3">
        <f t="shared" si="5"/>
        <v>1259.0194000000001</v>
      </c>
      <c r="L88" s="1" t="s">
        <v>28</v>
      </c>
      <c r="M88" s="1" t="s">
        <v>29</v>
      </c>
      <c r="N88" s="6"/>
      <c r="O88" s="6"/>
      <c r="P88" s="1" t="s">
        <v>30</v>
      </c>
      <c r="Q88" s="1" t="s">
        <v>34</v>
      </c>
      <c r="R88" s="6"/>
      <c r="S88" s="6"/>
      <c r="T88" s="1" t="s">
        <v>30</v>
      </c>
      <c r="U88" s="1" t="s">
        <v>32</v>
      </c>
      <c r="V88" s="6"/>
      <c r="W88" s="6"/>
      <c r="X88" s="6" t="s">
        <v>30</v>
      </c>
      <c r="Y88" s="6" t="s">
        <v>33</v>
      </c>
      <c r="Z88" s="6"/>
      <c r="AA88" s="6"/>
      <c r="AB88" s="1" t="s">
        <v>30</v>
      </c>
      <c r="AC88" s="1" t="s">
        <v>34</v>
      </c>
      <c r="AD88" s="6"/>
      <c r="AE88" s="6"/>
      <c r="AF88" s="1" t="s">
        <v>35</v>
      </c>
      <c r="AG88" s="1" t="s">
        <v>29</v>
      </c>
      <c r="AH88" s="6"/>
      <c r="AI88" s="6"/>
      <c r="AJ88" s="1" t="s">
        <v>36</v>
      </c>
      <c r="AK88" s="1" t="s">
        <v>37</v>
      </c>
      <c r="AL88" s="6"/>
      <c r="AM88" s="6"/>
      <c r="AN88" s="1" t="s">
        <v>38</v>
      </c>
      <c r="AO88" s="1" t="s">
        <v>39</v>
      </c>
      <c r="AP88" s="6"/>
      <c r="AQ88" s="6"/>
      <c r="AR88" s="1" t="s">
        <v>40</v>
      </c>
      <c r="AS88" s="1" t="s">
        <v>41</v>
      </c>
      <c r="AT88" s="6"/>
      <c r="AU88" s="6"/>
      <c r="AV88" s="6"/>
      <c r="AW88" s="6"/>
      <c r="AX88" s="6"/>
      <c r="AY88" s="6"/>
      <c r="AZ88" s="1" t="s">
        <v>42</v>
      </c>
      <c r="BA88" s="1" t="s">
        <v>39</v>
      </c>
      <c r="BB88" s="6"/>
      <c r="BC88" s="6"/>
      <c r="BD88" s="1" t="s">
        <v>42</v>
      </c>
      <c r="BE88" s="1" t="s">
        <v>33</v>
      </c>
      <c r="BF88" s="6"/>
      <c r="BG88" s="6"/>
      <c r="BH88" s="1" t="s">
        <v>42</v>
      </c>
      <c r="BI88" s="1" t="s">
        <v>39</v>
      </c>
      <c r="BJ88" s="6"/>
      <c r="BK88" s="11"/>
      <c r="BL88" s="1" t="s">
        <v>43</v>
      </c>
      <c r="BM88" s="1" t="s">
        <v>44</v>
      </c>
      <c r="BN88" s="6"/>
      <c r="BO88" s="6"/>
      <c r="BP88" s="1" t="s">
        <v>45</v>
      </c>
      <c r="BQ88" s="1" t="s">
        <v>44</v>
      </c>
      <c r="BR88" s="6"/>
      <c r="BS88" s="6"/>
      <c r="BT88" s="1" t="s">
        <v>46</v>
      </c>
      <c r="BU88" s="1" t="s">
        <v>47</v>
      </c>
      <c r="BV88" s="6"/>
      <c r="BW88" s="6"/>
      <c r="BX88" s="1" t="s">
        <v>46</v>
      </c>
      <c r="BY88" s="1" t="s">
        <v>41</v>
      </c>
      <c r="BZ88" s="6"/>
      <c r="CA88" s="6"/>
      <c r="CB88" s="1" t="s">
        <v>46</v>
      </c>
      <c r="CC88" s="1" t="s">
        <v>48</v>
      </c>
      <c r="CD88" s="6"/>
      <c r="CE88" s="6"/>
      <c r="CF88" s="1" t="s">
        <v>46</v>
      </c>
      <c r="CG88" s="1" t="s">
        <v>48</v>
      </c>
      <c r="CH88" s="6"/>
      <c r="CI88" s="6"/>
      <c r="CJ88" s="1" t="s">
        <v>46</v>
      </c>
      <c r="CK88" s="1" t="s">
        <v>39</v>
      </c>
      <c r="CL88" s="6"/>
      <c r="CM88" s="6"/>
      <c r="CN88" s="1" t="s">
        <v>49</v>
      </c>
      <c r="CO88" s="1" t="s">
        <v>39</v>
      </c>
      <c r="CP88" s="6"/>
      <c r="CQ88" s="6"/>
      <c r="CR88" s="1" t="s">
        <v>50</v>
      </c>
      <c r="CS88" s="1" t="s">
        <v>51</v>
      </c>
      <c r="CT88" s="6"/>
      <c r="CU88" s="6"/>
      <c r="CV88" s="1" t="s">
        <v>50</v>
      </c>
      <c r="CW88" s="1" t="s">
        <v>39</v>
      </c>
      <c r="CX88" s="6"/>
      <c r="CY88" s="6"/>
      <c r="CZ88" s="1" t="s">
        <v>50</v>
      </c>
      <c r="DA88" s="1" t="s">
        <v>39</v>
      </c>
      <c r="DB88" s="6"/>
      <c r="DC88" s="6"/>
      <c r="DD88" s="1" t="s">
        <v>59</v>
      </c>
      <c r="DE88" s="1" t="s">
        <v>60</v>
      </c>
      <c r="DF88" s="6"/>
      <c r="DG88" s="6"/>
      <c r="DH88" s="1" t="s">
        <v>52</v>
      </c>
      <c r="DI88" s="1" t="s">
        <v>53</v>
      </c>
      <c r="DJ88" s="6"/>
      <c r="DK88" s="6"/>
      <c r="DL88" s="1" t="s">
        <v>31</v>
      </c>
      <c r="DM88" s="11"/>
    </row>
    <row r="89" spans="1:118" s="12" customFormat="1" ht="16.5" customHeight="1" x14ac:dyDescent="0.25">
      <c r="A89" s="6">
        <v>88</v>
      </c>
      <c r="B89" s="6">
        <v>1</v>
      </c>
      <c r="C89" s="9" t="s">
        <v>121</v>
      </c>
      <c r="D89" s="8" t="s">
        <v>373</v>
      </c>
      <c r="E89" s="6">
        <v>552.322</v>
      </c>
      <c r="F89" s="6">
        <v>92.813999999999993</v>
      </c>
      <c r="G89" s="6">
        <v>456.90199999999999</v>
      </c>
      <c r="H89" s="10">
        <v>176.99843999999999</v>
      </c>
      <c r="I89" s="3">
        <f t="shared" si="4"/>
        <v>633.90044</v>
      </c>
      <c r="J89" s="3">
        <f t="shared" si="3"/>
        <v>557.69100000000003</v>
      </c>
      <c r="K89" s="3">
        <f t="shared" si="5"/>
        <v>76.209439999999972</v>
      </c>
      <c r="L89" s="1" t="s">
        <v>28</v>
      </c>
      <c r="M89" s="1" t="s">
        <v>29</v>
      </c>
      <c r="N89" s="6"/>
      <c r="O89" s="6"/>
      <c r="P89" s="1" t="s">
        <v>30</v>
      </c>
      <c r="Q89" s="1" t="s">
        <v>34</v>
      </c>
      <c r="R89" s="6"/>
      <c r="S89" s="6"/>
      <c r="T89" s="1" t="s">
        <v>30</v>
      </c>
      <c r="U89" s="1" t="s">
        <v>32</v>
      </c>
      <c r="V89" s="6"/>
      <c r="W89" s="6"/>
      <c r="X89" s="6" t="s">
        <v>30</v>
      </c>
      <c r="Y89" s="6" t="s">
        <v>33</v>
      </c>
      <c r="Z89" s="6"/>
      <c r="AA89" s="6"/>
      <c r="AB89" s="1" t="s">
        <v>30</v>
      </c>
      <c r="AC89" s="1" t="s">
        <v>34</v>
      </c>
      <c r="AD89" s="6"/>
      <c r="AE89" s="6"/>
      <c r="AF89" s="1" t="s">
        <v>35</v>
      </c>
      <c r="AG89" s="1" t="s">
        <v>535</v>
      </c>
      <c r="AH89" s="6">
        <v>0.4</v>
      </c>
      <c r="AI89" s="6">
        <v>557.69100000000003</v>
      </c>
      <c r="AJ89" s="1" t="s">
        <v>36</v>
      </c>
      <c r="AK89" s="1" t="s">
        <v>37</v>
      </c>
      <c r="AL89" s="6"/>
      <c r="AM89" s="6"/>
      <c r="AN89" s="1" t="s">
        <v>38</v>
      </c>
      <c r="AO89" s="1" t="s">
        <v>39</v>
      </c>
      <c r="AP89" s="6"/>
      <c r="AQ89" s="6"/>
      <c r="AR89" s="1" t="s">
        <v>40</v>
      </c>
      <c r="AS89" s="1" t="s">
        <v>41</v>
      </c>
      <c r="AT89" s="6"/>
      <c r="AU89" s="6"/>
      <c r="AV89" s="6"/>
      <c r="AW89" s="6"/>
      <c r="AX89" s="6"/>
      <c r="AY89" s="6"/>
      <c r="AZ89" s="1" t="s">
        <v>42</v>
      </c>
      <c r="BA89" s="1" t="s">
        <v>39</v>
      </c>
      <c r="BB89" s="6"/>
      <c r="BC89" s="6"/>
      <c r="BD89" s="1" t="s">
        <v>42</v>
      </c>
      <c r="BE89" s="1" t="s">
        <v>33</v>
      </c>
      <c r="BF89" s="6"/>
      <c r="BG89" s="6"/>
      <c r="BH89" s="1" t="s">
        <v>42</v>
      </c>
      <c r="BI89" s="1" t="s">
        <v>39</v>
      </c>
      <c r="BJ89" s="6"/>
      <c r="BK89" s="11"/>
      <c r="BL89" s="1" t="s">
        <v>43</v>
      </c>
      <c r="BM89" s="1" t="s">
        <v>44</v>
      </c>
      <c r="BN89" s="6"/>
      <c r="BO89" s="6"/>
      <c r="BP89" s="1" t="s">
        <v>45</v>
      </c>
      <c r="BQ89" s="1" t="s">
        <v>44</v>
      </c>
      <c r="BR89" s="6"/>
      <c r="BS89" s="6"/>
      <c r="BT89" s="1" t="s">
        <v>46</v>
      </c>
      <c r="BU89" s="1" t="s">
        <v>47</v>
      </c>
      <c r="BV89" s="6"/>
      <c r="BW89" s="6"/>
      <c r="BX89" s="1" t="s">
        <v>46</v>
      </c>
      <c r="BY89" s="1" t="s">
        <v>41</v>
      </c>
      <c r="BZ89" s="6"/>
      <c r="CA89" s="6"/>
      <c r="CB89" s="1" t="s">
        <v>46</v>
      </c>
      <c r="CC89" s="1" t="s">
        <v>48</v>
      </c>
      <c r="CD89" s="6"/>
      <c r="CE89" s="6"/>
      <c r="CF89" s="1" t="s">
        <v>46</v>
      </c>
      <c r="CG89" s="1" t="s">
        <v>48</v>
      </c>
      <c r="CH89" s="6"/>
      <c r="CI89" s="6"/>
      <c r="CJ89" s="1" t="s">
        <v>46</v>
      </c>
      <c r="CK89" s="1" t="s">
        <v>39</v>
      </c>
      <c r="CL89" s="6"/>
      <c r="CM89" s="6"/>
      <c r="CN89" s="1" t="s">
        <v>49</v>
      </c>
      <c r="CO89" s="1" t="s">
        <v>39</v>
      </c>
      <c r="CP89" s="6"/>
      <c r="CQ89" s="6"/>
      <c r="CR89" s="1" t="s">
        <v>50</v>
      </c>
      <c r="CS89" s="1" t="s">
        <v>51</v>
      </c>
      <c r="CT89" s="6"/>
      <c r="CU89" s="6"/>
      <c r="CV89" s="1" t="s">
        <v>50</v>
      </c>
      <c r="CW89" s="1" t="s">
        <v>39</v>
      </c>
      <c r="CX89" s="6"/>
      <c r="CY89" s="6"/>
      <c r="CZ89" s="1" t="s">
        <v>50</v>
      </c>
      <c r="DA89" s="1" t="s">
        <v>39</v>
      </c>
      <c r="DB89" s="6"/>
      <c r="DC89" s="6"/>
      <c r="DD89" s="1" t="s">
        <v>59</v>
      </c>
      <c r="DE89" s="1" t="s">
        <v>60</v>
      </c>
      <c r="DF89" s="6"/>
      <c r="DG89" s="6"/>
      <c r="DH89" s="1" t="s">
        <v>52</v>
      </c>
      <c r="DI89" s="1" t="s">
        <v>53</v>
      </c>
      <c r="DJ89" s="6"/>
      <c r="DK89" s="6"/>
      <c r="DL89" s="1" t="s">
        <v>31</v>
      </c>
      <c r="DM89" s="11"/>
    </row>
    <row r="90" spans="1:118" s="12" customFormat="1" ht="15.75" customHeight="1" x14ac:dyDescent="0.25">
      <c r="A90" s="6">
        <v>89</v>
      </c>
      <c r="B90" s="6">
        <v>1</v>
      </c>
      <c r="C90" s="9" t="s">
        <v>404</v>
      </c>
      <c r="D90" s="8" t="s">
        <v>373</v>
      </c>
      <c r="E90" s="6">
        <v>552.87099999999998</v>
      </c>
      <c r="F90" s="6">
        <v>18.614999999999998</v>
      </c>
      <c r="G90" s="6">
        <v>516.34699999999998</v>
      </c>
      <c r="H90" s="10">
        <v>170.17547999999999</v>
      </c>
      <c r="I90" s="3">
        <f t="shared" si="4"/>
        <v>686.52247999999997</v>
      </c>
      <c r="J90" s="3">
        <f t="shared" si="3"/>
        <v>0</v>
      </c>
      <c r="K90" s="3">
        <f t="shared" si="5"/>
        <v>686.52247999999997</v>
      </c>
      <c r="L90" s="1" t="s">
        <v>28</v>
      </c>
      <c r="M90" s="1" t="s">
        <v>29</v>
      </c>
      <c r="N90" s="6"/>
      <c r="O90" s="6"/>
      <c r="P90" s="1" t="s">
        <v>30</v>
      </c>
      <c r="Q90" s="1" t="s">
        <v>34</v>
      </c>
      <c r="R90" s="6"/>
      <c r="S90" s="6"/>
      <c r="T90" s="1" t="s">
        <v>30</v>
      </c>
      <c r="U90" s="1" t="s">
        <v>32</v>
      </c>
      <c r="V90" s="6"/>
      <c r="W90" s="6"/>
      <c r="X90" s="6" t="s">
        <v>30</v>
      </c>
      <c r="Y90" s="6" t="s">
        <v>33</v>
      </c>
      <c r="Z90" s="6"/>
      <c r="AA90" s="6"/>
      <c r="AB90" s="1" t="s">
        <v>30</v>
      </c>
      <c r="AC90" s="1" t="s">
        <v>34</v>
      </c>
      <c r="AD90" s="6"/>
      <c r="AE90" s="6"/>
      <c r="AF90" s="1" t="s">
        <v>35</v>
      </c>
      <c r="AG90" s="1" t="s">
        <v>29</v>
      </c>
      <c r="AH90" s="6"/>
      <c r="AI90" s="6"/>
      <c r="AJ90" s="1" t="s">
        <v>36</v>
      </c>
      <c r="AK90" s="1" t="s">
        <v>37</v>
      </c>
      <c r="AL90" s="6"/>
      <c r="AM90" s="6"/>
      <c r="AN90" s="1" t="s">
        <v>38</v>
      </c>
      <c r="AO90" s="1" t="s">
        <v>39</v>
      </c>
      <c r="AP90" s="6"/>
      <c r="AQ90" s="6"/>
      <c r="AR90" s="1" t="s">
        <v>40</v>
      </c>
      <c r="AS90" s="1" t="s">
        <v>41</v>
      </c>
      <c r="AT90" s="6"/>
      <c r="AU90" s="6"/>
      <c r="AV90" s="6"/>
      <c r="AW90" s="6"/>
      <c r="AX90" s="6"/>
      <c r="AY90" s="6"/>
      <c r="AZ90" s="1" t="s">
        <v>42</v>
      </c>
      <c r="BA90" s="1" t="s">
        <v>39</v>
      </c>
      <c r="BB90" s="6"/>
      <c r="BC90" s="6"/>
      <c r="BD90" s="1" t="s">
        <v>42</v>
      </c>
      <c r="BE90" s="1" t="s">
        <v>33</v>
      </c>
      <c r="BF90" s="6"/>
      <c r="BG90" s="6"/>
      <c r="BH90" s="1" t="s">
        <v>42</v>
      </c>
      <c r="BI90" s="1" t="s">
        <v>39</v>
      </c>
      <c r="BJ90" s="6"/>
      <c r="BK90" s="11"/>
      <c r="BL90" s="1" t="s">
        <v>43</v>
      </c>
      <c r="BM90" s="1" t="s">
        <v>44</v>
      </c>
      <c r="BN90" s="6"/>
      <c r="BO90" s="6"/>
      <c r="BP90" s="1" t="s">
        <v>45</v>
      </c>
      <c r="BQ90" s="1" t="s">
        <v>44</v>
      </c>
      <c r="BR90" s="6"/>
      <c r="BS90" s="6"/>
      <c r="BT90" s="1" t="s">
        <v>46</v>
      </c>
      <c r="BU90" s="1" t="s">
        <v>47</v>
      </c>
      <c r="BV90" s="6"/>
      <c r="BW90" s="6"/>
      <c r="BX90" s="1" t="s">
        <v>46</v>
      </c>
      <c r="BY90" s="1" t="s">
        <v>41</v>
      </c>
      <c r="BZ90" s="6"/>
      <c r="CA90" s="6"/>
      <c r="CB90" s="1" t="s">
        <v>46</v>
      </c>
      <c r="CC90" s="1" t="s">
        <v>48</v>
      </c>
      <c r="CD90" s="6"/>
      <c r="CE90" s="6"/>
      <c r="CF90" s="1" t="s">
        <v>46</v>
      </c>
      <c r="CG90" s="1" t="s">
        <v>48</v>
      </c>
      <c r="CH90" s="6"/>
      <c r="CI90" s="6"/>
      <c r="CJ90" s="1" t="s">
        <v>46</v>
      </c>
      <c r="CK90" s="1" t="s">
        <v>39</v>
      </c>
      <c r="CL90" s="6"/>
      <c r="CM90" s="6"/>
      <c r="CN90" s="1" t="s">
        <v>49</v>
      </c>
      <c r="CO90" s="1" t="s">
        <v>39</v>
      </c>
      <c r="CP90" s="6"/>
      <c r="CQ90" s="6"/>
      <c r="CR90" s="1" t="s">
        <v>50</v>
      </c>
      <c r="CS90" s="1" t="s">
        <v>51</v>
      </c>
      <c r="CT90" s="6"/>
      <c r="CU90" s="6"/>
      <c r="CV90" s="1" t="s">
        <v>50</v>
      </c>
      <c r="CW90" s="1" t="s">
        <v>39</v>
      </c>
      <c r="CX90" s="6"/>
      <c r="CY90" s="6"/>
      <c r="CZ90" s="1" t="s">
        <v>50</v>
      </c>
      <c r="DA90" s="1" t="s">
        <v>39</v>
      </c>
      <c r="DB90" s="6"/>
      <c r="DC90" s="6"/>
      <c r="DD90" s="1" t="s">
        <v>59</v>
      </c>
      <c r="DE90" s="1" t="s">
        <v>60</v>
      </c>
      <c r="DF90" s="6"/>
      <c r="DG90" s="6"/>
      <c r="DH90" s="1" t="s">
        <v>52</v>
      </c>
      <c r="DI90" s="1" t="s">
        <v>53</v>
      </c>
      <c r="DJ90" s="6"/>
      <c r="DK90" s="6"/>
      <c r="DL90" s="1" t="s">
        <v>31</v>
      </c>
      <c r="DM90" s="11"/>
    </row>
    <row r="91" spans="1:118" s="12" customFormat="1" ht="15.75" customHeight="1" x14ac:dyDescent="0.25">
      <c r="A91" s="6">
        <v>90</v>
      </c>
      <c r="B91" s="6">
        <v>1</v>
      </c>
      <c r="C91" s="9" t="s">
        <v>405</v>
      </c>
      <c r="D91" s="8" t="s">
        <v>373</v>
      </c>
      <c r="E91" s="6">
        <v>23.657</v>
      </c>
      <c r="F91" s="6">
        <v>0</v>
      </c>
      <c r="G91" s="6">
        <v>23.657</v>
      </c>
      <c r="H91" s="10">
        <v>2.8224</v>
      </c>
      <c r="I91" s="3">
        <f t="shared" si="4"/>
        <v>26.479399999999998</v>
      </c>
      <c r="J91" s="3">
        <f t="shared" si="3"/>
        <v>0</v>
      </c>
      <c r="K91" s="3">
        <f t="shared" si="5"/>
        <v>26.479399999999998</v>
      </c>
      <c r="L91" s="1" t="s">
        <v>28</v>
      </c>
      <c r="M91" s="1" t="s">
        <v>29</v>
      </c>
      <c r="N91" s="6"/>
      <c r="O91" s="6"/>
      <c r="P91" s="1" t="s">
        <v>30</v>
      </c>
      <c r="Q91" s="1" t="s">
        <v>34</v>
      </c>
      <c r="R91" s="6"/>
      <c r="S91" s="6"/>
      <c r="T91" s="1" t="s">
        <v>30</v>
      </c>
      <c r="U91" s="1" t="s">
        <v>32</v>
      </c>
      <c r="V91" s="6"/>
      <c r="W91" s="6"/>
      <c r="X91" s="6" t="s">
        <v>30</v>
      </c>
      <c r="Y91" s="6" t="s">
        <v>33</v>
      </c>
      <c r="Z91" s="6"/>
      <c r="AA91" s="6"/>
      <c r="AB91" s="1" t="s">
        <v>30</v>
      </c>
      <c r="AC91" s="1" t="s">
        <v>34</v>
      </c>
      <c r="AD91" s="6"/>
      <c r="AE91" s="6"/>
      <c r="AF91" s="1" t="s">
        <v>35</v>
      </c>
      <c r="AG91" s="1" t="s">
        <v>29</v>
      </c>
      <c r="AH91" s="6"/>
      <c r="AI91" s="6"/>
      <c r="AJ91" s="1" t="s">
        <v>36</v>
      </c>
      <c r="AK91" s="1" t="s">
        <v>37</v>
      </c>
      <c r="AL91" s="6"/>
      <c r="AM91" s="6"/>
      <c r="AN91" s="1" t="s">
        <v>38</v>
      </c>
      <c r="AO91" s="1" t="s">
        <v>39</v>
      </c>
      <c r="AP91" s="6"/>
      <c r="AQ91" s="6"/>
      <c r="AR91" s="1" t="s">
        <v>40</v>
      </c>
      <c r="AS91" s="1" t="s">
        <v>41</v>
      </c>
      <c r="AT91" s="6"/>
      <c r="AU91" s="6"/>
      <c r="AV91" s="6"/>
      <c r="AW91" s="6"/>
      <c r="AX91" s="6"/>
      <c r="AY91" s="6"/>
      <c r="AZ91" s="1" t="s">
        <v>42</v>
      </c>
      <c r="BA91" s="1" t="s">
        <v>39</v>
      </c>
      <c r="BB91" s="6"/>
      <c r="BC91" s="6"/>
      <c r="BD91" s="1" t="s">
        <v>42</v>
      </c>
      <c r="BE91" s="1" t="s">
        <v>33</v>
      </c>
      <c r="BF91" s="6"/>
      <c r="BG91" s="6"/>
      <c r="BH91" s="1" t="s">
        <v>42</v>
      </c>
      <c r="BI91" s="1" t="s">
        <v>39</v>
      </c>
      <c r="BJ91" s="6"/>
      <c r="BK91" s="11"/>
      <c r="BL91" s="1" t="s">
        <v>43</v>
      </c>
      <c r="BM91" s="1" t="s">
        <v>44</v>
      </c>
      <c r="BN91" s="6"/>
      <c r="BO91" s="6"/>
      <c r="BP91" s="1" t="s">
        <v>45</v>
      </c>
      <c r="BQ91" s="1" t="s">
        <v>44</v>
      </c>
      <c r="BR91" s="6"/>
      <c r="BS91" s="6"/>
      <c r="BT91" s="1" t="s">
        <v>46</v>
      </c>
      <c r="BU91" s="1" t="s">
        <v>47</v>
      </c>
      <c r="BV91" s="6"/>
      <c r="BW91" s="6"/>
      <c r="BX91" s="1" t="s">
        <v>46</v>
      </c>
      <c r="BY91" s="1" t="s">
        <v>41</v>
      </c>
      <c r="BZ91" s="6"/>
      <c r="CA91" s="6"/>
      <c r="CB91" s="1" t="s">
        <v>46</v>
      </c>
      <c r="CC91" s="1" t="s">
        <v>48</v>
      </c>
      <c r="CD91" s="6"/>
      <c r="CE91" s="6"/>
      <c r="CF91" s="1" t="s">
        <v>46</v>
      </c>
      <c r="CG91" s="1" t="s">
        <v>48</v>
      </c>
      <c r="CH91" s="6"/>
      <c r="CI91" s="6"/>
      <c r="CJ91" s="1" t="s">
        <v>46</v>
      </c>
      <c r="CK91" s="1" t="s">
        <v>39</v>
      </c>
      <c r="CL91" s="6"/>
      <c r="CM91" s="6"/>
      <c r="CN91" s="1" t="s">
        <v>49</v>
      </c>
      <c r="CO91" s="1" t="s">
        <v>39</v>
      </c>
      <c r="CP91" s="6"/>
      <c r="CQ91" s="6"/>
      <c r="CR91" s="1" t="s">
        <v>50</v>
      </c>
      <c r="CS91" s="1" t="s">
        <v>51</v>
      </c>
      <c r="CT91" s="6"/>
      <c r="CU91" s="6"/>
      <c r="CV91" s="1" t="s">
        <v>50</v>
      </c>
      <c r="CW91" s="1" t="s">
        <v>39</v>
      </c>
      <c r="CX91" s="6"/>
      <c r="CY91" s="6"/>
      <c r="CZ91" s="1" t="s">
        <v>50</v>
      </c>
      <c r="DA91" s="1" t="s">
        <v>39</v>
      </c>
      <c r="DB91" s="6"/>
      <c r="DC91" s="6"/>
      <c r="DD91" s="1" t="s">
        <v>59</v>
      </c>
      <c r="DE91" s="1" t="s">
        <v>60</v>
      </c>
      <c r="DF91" s="6"/>
      <c r="DG91" s="6"/>
      <c r="DH91" s="1" t="s">
        <v>52</v>
      </c>
      <c r="DI91" s="1" t="s">
        <v>53</v>
      </c>
      <c r="DJ91" s="6"/>
      <c r="DK91" s="6"/>
      <c r="DL91" s="1" t="s">
        <v>31</v>
      </c>
      <c r="DM91" s="11"/>
    </row>
    <row r="92" spans="1:118" s="12" customFormat="1" ht="15.75" customHeight="1" x14ac:dyDescent="0.25">
      <c r="A92" s="6">
        <v>91</v>
      </c>
      <c r="B92" s="6">
        <v>1</v>
      </c>
      <c r="C92" s="9" t="s">
        <v>122</v>
      </c>
      <c r="D92" s="8" t="s">
        <v>373</v>
      </c>
      <c r="E92" s="6">
        <v>192.37299999999999</v>
      </c>
      <c r="F92" s="6">
        <v>0.40899999999999997</v>
      </c>
      <c r="G92" s="6">
        <v>187.95500000000001</v>
      </c>
      <c r="H92" s="10">
        <v>52.073880000000003</v>
      </c>
      <c r="I92" s="3">
        <f t="shared" si="4"/>
        <v>240.02888000000002</v>
      </c>
      <c r="J92" s="3">
        <f t="shared" si="3"/>
        <v>0</v>
      </c>
      <c r="K92" s="3">
        <f t="shared" si="5"/>
        <v>240.02888000000002</v>
      </c>
      <c r="L92" s="1" t="s">
        <v>28</v>
      </c>
      <c r="M92" s="1" t="s">
        <v>29</v>
      </c>
      <c r="N92" s="6"/>
      <c r="O92" s="6"/>
      <c r="P92" s="1" t="s">
        <v>30</v>
      </c>
      <c r="Q92" s="1" t="s">
        <v>34</v>
      </c>
      <c r="R92" s="6"/>
      <c r="S92" s="6"/>
      <c r="T92" s="1" t="s">
        <v>30</v>
      </c>
      <c r="U92" s="1" t="s">
        <v>32</v>
      </c>
      <c r="V92" s="6"/>
      <c r="W92" s="6"/>
      <c r="X92" s="6" t="s">
        <v>30</v>
      </c>
      <c r="Y92" s="6" t="s">
        <v>33</v>
      </c>
      <c r="Z92" s="6"/>
      <c r="AA92" s="6"/>
      <c r="AB92" s="1" t="s">
        <v>30</v>
      </c>
      <c r="AC92" s="1" t="s">
        <v>34</v>
      </c>
      <c r="AD92" s="6"/>
      <c r="AE92" s="6"/>
      <c r="AF92" s="1" t="s">
        <v>35</v>
      </c>
      <c r="AG92" s="1" t="s">
        <v>29</v>
      </c>
      <c r="AH92" s="6"/>
      <c r="AI92" s="6"/>
      <c r="AJ92" s="1" t="s">
        <v>36</v>
      </c>
      <c r="AK92" s="1" t="s">
        <v>37</v>
      </c>
      <c r="AL92" s="6"/>
      <c r="AM92" s="6"/>
      <c r="AN92" s="1" t="s">
        <v>38</v>
      </c>
      <c r="AO92" s="1" t="s">
        <v>39</v>
      </c>
      <c r="AP92" s="6"/>
      <c r="AQ92" s="6"/>
      <c r="AR92" s="1" t="s">
        <v>40</v>
      </c>
      <c r="AS92" s="1" t="s">
        <v>41</v>
      </c>
      <c r="AT92" s="6"/>
      <c r="AU92" s="6"/>
      <c r="AV92" s="6"/>
      <c r="AW92" s="6"/>
      <c r="AX92" s="6"/>
      <c r="AY92" s="6"/>
      <c r="AZ92" s="1" t="s">
        <v>42</v>
      </c>
      <c r="BA92" s="1" t="s">
        <v>39</v>
      </c>
      <c r="BB92" s="6"/>
      <c r="BC92" s="6"/>
      <c r="BD92" s="1" t="s">
        <v>42</v>
      </c>
      <c r="BE92" s="1" t="s">
        <v>33</v>
      </c>
      <c r="BF92" s="6"/>
      <c r="BG92" s="6"/>
      <c r="BH92" s="1" t="s">
        <v>42</v>
      </c>
      <c r="BI92" s="1" t="s">
        <v>39</v>
      </c>
      <c r="BJ92" s="6"/>
      <c r="BK92" s="11"/>
      <c r="BL92" s="1" t="s">
        <v>43</v>
      </c>
      <c r="BM92" s="1" t="s">
        <v>44</v>
      </c>
      <c r="BN92" s="6"/>
      <c r="BO92" s="6"/>
      <c r="BP92" s="1" t="s">
        <v>45</v>
      </c>
      <c r="BQ92" s="1" t="s">
        <v>44</v>
      </c>
      <c r="BR92" s="6"/>
      <c r="BS92" s="6"/>
      <c r="BT92" s="1" t="s">
        <v>46</v>
      </c>
      <c r="BU92" s="1" t="s">
        <v>47</v>
      </c>
      <c r="BV92" s="6"/>
      <c r="BW92" s="6"/>
      <c r="BX92" s="1" t="s">
        <v>46</v>
      </c>
      <c r="BY92" s="1" t="s">
        <v>41</v>
      </c>
      <c r="BZ92" s="6"/>
      <c r="CA92" s="6"/>
      <c r="CB92" s="1" t="s">
        <v>46</v>
      </c>
      <c r="CC92" s="1" t="s">
        <v>48</v>
      </c>
      <c r="CD92" s="6"/>
      <c r="CE92" s="6"/>
      <c r="CF92" s="1" t="s">
        <v>46</v>
      </c>
      <c r="CG92" s="1" t="s">
        <v>48</v>
      </c>
      <c r="CH92" s="6"/>
      <c r="CI92" s="6"/>
      <c r="CJ92" s="1" t="s">
        <v>46</v>
      </c>
      <c r="CK92" s="1" t="s">
        <v>39</v>
      </c>
      <c r="CL92" s="6"/>
      <c r="CM92" s="6"/>
      <c r="CN92" s="1" t="s">
        <v>49</v>
      </c>
      <c r="CO92" s="1" t="s">
        <v>39</v>
      </c>
      <c r="CP92" s="6"/>
      <c r="CQ92" s="6"/>
      <c r="CR92" s="1" t="s">
        <v>50</v>
      </c>
      <c r="CS92" s="1" t="s">
        <v>51</v>
      </c>
      <c r="CT92" s="6"/>
      <c r="CU92" s="6"/>
      <c r="CV92" s="1" t="s">
        <v>50</v>
      </c>
      <c r="CW92" s="1" t="s">
        <v>39</v>
      </c>
      <c r="CX92" s="6"/>
      <c r="CY92" s="6"/>
      <c r="CZ92" s="1" t="s">
        <v>50</v>
      </c>
      <c r="DA92" s="1" t="s">
        <v>39</v>
      </c>
      <c r="DB92" s="6"/>
      <c r="DC92" s="6"/>
      <c r="DD92" s="1" t="s">
        <v>59</v>
      </c>
      <c r="DE92" s="1" t="s">
        <v>60</v>
      </c>
      <c r="DF92" s="6"/>
      <c r="DG92" s="6"/>
      <c r="DH92" s="1" t="s">
        <v>52</v>
      </c>
      <c r="DI92" s="1" t="s">
        <v>53</v>
      </c>
      <c r="DJ92" s="6"/>
      <c r="DK92" s="6"/>
      <c r="DL92" s="1" t="s">
        <v>31</v>
      </c>
      <c r="DM92" s="11"/>
    </row>
    <row r="93" spans="1:118" s="12" customFormat="1" ht="15.75" customHeight="1" x14ac:dyDescent="0.25">
      <c r="A93" s="6">
        <v>92</v>
      </c>
      <c r="B93" s="6">
        <v>1</v>
      </c>
      <c r="C93" s="9" t="s">
        <v>123</v>
      </c>
      <c r="D93" s="8" t="s">
        <v>373</v>
      </c>
      <c r="E93" s="6">
        <v>228.93600000000001</v>
      </c>
      <c r="F93" s="6">
        <v>3.089</v>
      </c>
      <c r="G93" s="6">
        <v>225.84700000000001</v>
      </c>
      <c r="H93" s="10">
        <v>75.569879999999998</v>
      </c>
      <c r="I93" s="3">
        <f t="shared" si="4"/>
        <v>301.41687999999999</v>
      </c>
      <c r="J93" s="3">
        <f t="shared" si="3"/>
        <v>0</v>
      </c>
      <c r="K93" s="3">
        <f t="shared" si="5"/>
        <v>301.41687999999999</v>
      </c>
      <c r="L93" s="1" t="s">
        <v>28</v>
      </c>
      <c r="M93" s="1" t="s">
        <v>29</v>
      </c>
      <c r="N93" s="6"/>
      <c r="O93" s="6"/>
      <c r="P93" s="1" t="s">
        <v>30</v>
      </c>
      <c r="Q93" s="1" t="s">
        <v>34</v>
      </c>
      <c r="R93" s="6"/>
      <c r="S93" s="6"/>
      <c r="T93" s="1" t="s">
        <v>30</v>
      </c>
      <c r="U93" s="1" t="s">
        <v>32</v>
      </c>
      <c r="V93" s="6"/>
      <c r="W93" s="6"/>
      <c r="X93" s="6" t="s">
        <v>30</v>
      </c>
      <c r="Y93" s="6" t="s">
        <v>33</v>
      </c>
      <c r="Z93" s="6"/>
      <c r="AA93" s="6"/>
      <c r="AB93" s="1" t="s">
        <v>30</v>
      </c>
      <c r="AC93" s="1" t="s">
        <v>34</v>
      </c>
      <c r="AD93" s="6"/>
      <c r="AE93" s="6"/>
      <c r="AF93" s="1" t="s">
        <v>35</v>
      </c>
      <c r="AG93" s="1" t="s">
        <v>29</v>
      </c>
      <c r="AH93" s="6"/>
      <c r="AI93" s="6"/>
      <c r="AJ93" s="1" t="s">
        <v>36</v>
      </c>
      <c r="AK93" s="1" t="s">
        <v>37</v>
      </c>
      <c r="AL93" s="6"/>
      <c r="AM93" s="6"/>
      <c r="AN93" s="1" t="s">
        <v>38</v>
      </c>
      <c r="AO93" s="1" t="s">
        <v>39</v>
      </c>
      <c r="AP93" s="6"/>
      <c r="AQ93" s="6"/>
      <c r="AR93" s="1" t="s">
        <v>40</v>
      </c>
      <c r="AS93" s="1" t="s">
        <v>41</v>
      </c>
      <c r="AT93" s="6"/>
      <c r="AU93" s="6"/>
      <c r="AV93" s="6"/>
      <c r="AW93" s="6"/>
      <c r="AX93" s="6"/>
      <c r="AY93" s="6"/>
      <c r="AZ93" s="1" t="s">
        <v>42</v>
      </c>
      <c r="BA93" s="1" t="s">
        <v>39</v>
      </c>
      <c r="BB93" s="6"/>
      <c r="BC93" s="6"/>
      <c r="BD93" s="1" t="s">
        <v>42</v>
      </c>
      <c r="BE93" s="1" t="s">
        <v>33</v>
      </c>
      <c r="BF93" s="6"/>
      <c r="BG93" s="6"/>
      <c r="BH93" s="1" t="s">
        <v>42</v>
      </c>
      <c r="BI93" s="1" t="s">
        <v>39</v>
      </c>
      <c r="BJ93" s="6"/>
      <c r="BK93" s="11"/>
      <c r="BL93" s="1" t="s">
        <v>43</v>
      </c>
      <c r="BM93" s="1" t="s">
        <v>44</v>
      </c>
      <c r="BN93" s="6"/>
      <c r="BO93" s="6"/>
      <c r="BP93" s="1" t="s">
        <v>45</v>
      </c>
      <c r="BQ93" s="1" t="s">
        <v>44</v>
      </c>
      <c r="BR93" s="6"/>
      <c r="BS93" s="6"/>
      <c r="BT93" s="1" t="s">
        <v>46</v>
      </c>
      <c r="BU93" s="1" t="s">
        <v>47</v>
      </c>
      <c r="BV93" s="6"/>
      <c r="BW93" s="6"/>
      <c r="BX93" s="1" t="s">
        <v>46</v>
      </c>
      <c r="BY93" s="1" t="s">
        <v>41</v>
      </c>
      <c r="BZ93" s="6"/>
      <c r="CA93" s="6"/>
      <c r="CB93" s="1" t="s">
        <v>46</v>
      </c>
      <c r="CC93" s="1" t="s">
        <v>48</v>
      </c>
      <c r="CD93" s="6"/>
      <c r="CE93" s="6"/>
      <c r="CF93" s="1" t="s">
        <v>46</v>
      </c>
      <c r="CG93" s="1" t="s">
        <v>48</v>
      </c>
      <c r="CH93" s="6"/>
      <c r="CI93" s="6"/>
      <c r="CJ93" s="1" t="s">
        <v>46</v>
      </c>
      <c r="CK93" s="1" t="s">
        <v>39</v>
      </c>
      <c r="CL93" s="6"/>
      <c r="CM93" s="6"/>
      <c r="CN93" s="1" t="s">
        <v>49</v>
      </c>
      <c r="CO93" s="1" t="s">
        <v>39</v>
      </c>
      <c r="CP93" s="6"/>
      <c r="CQ93" s="6"/>
      <c r="CR93" s="1" t="s">
        <v>50</v>
      </c>
      <c r="CS93" s="1" t="s">
        <v>51</v>
      </c>
      <c r="CT93" s="6"/>
      <c r="CU93" s="6"/>
      <c r="CV93" s="1" t="s">
        <v>50</v>
      </c>
      <c r="CW93" s="1" t="s">
        <v>39</v>
      </c>
      <c r="CX93" s="6"/>
      <c r="CY93" s="6"/>
      <c r="CZ93" s="1" t="s">
        <v>50</v>
      </c>
      <c r="DA93" s="1" t="s">
        <v>39</v>
      </c>
      <c r="DB93" s="6"/>
      <c r="DC93" s="6"/>
      <c r="DD93" s="1" t="s">
        <v>59</v>
      </c>
      <c r="DE93" s="1" t="s">
        <v>60</v>
      </c>
      <c r="DF93" s="6"/>
      <c r="DG93" s="6"/>
      <c r="DH93" s="1" t="s">
        <v>52</v>
      </c>
      <c r="DI93" s="1" t="s">
        <v>53</v>
      </c>
      <c r="DJ93" s="6"/>
      <c r="DK93" s="6"/>
      <c r="DL93" s="1" t="s">
        <v>31</v>
      </c>
      <c r="DM93" s="11"/>
    </row>
    <row r="94" spans="1:118" s="12" customFormat="1" ht="15.75" customHeight="1" x14ac:dyDescent="0.25">
      <c r="A94" s="6">
        <v>93</v>
      </c>
      <c r="B94" s="6">
        <v>1</v>
      </c>
      <c r="C94" s="9" t="s">
        <v>124</v>
      </c>
      <c r="D94" s="8" t="s">
        <v>373</v>
      </c>
      <c r="E94" s="6">
        <v>387.37900000000002</v>
      </c>
      <c r="F94" s="6">
        <v>4.9980000000000002</v>
      </c>
      <c r="G94" s="6">
        <v>382.38099999999997</v>
      </c>
      <c r="H94" s="10">
        <v>114.97056000000001</v>
      </c>
      <c r="I94" s="3">
        <f t="shared" si="4"/>
        <v>497.35155999999995</v>
      </c>
      <c r="J94" s="3">
        <f t="shared" si="3"/>
        <v>0</v>
      </c>
      <c r="K94" s="3">
        <f t="shared" si="5"/>
        <v>497.35155999999995</v>
      </c>
      <c r="L94" s="1" t="s">
        <v>28</v>
      </c>
      <c r="M94" s="1" t="s">
        <v>29</v>
      </c>
      <c r="N94" s="6"/>
      <c r="O94" s="6"/>
      <c r="P94" s="1" t="s">
        <v>30</v>
      </c>
      <c r="Q94" s="1" t="s">
        <v>34</v>
      </c>
      <c r="R94" s="6"/>
      <c r="S94" s="6"/>
      <c r="T94" s="1" t="s">
        <v>30</v>
      </c>
      <c r="U94" s="1" t="s">
        <v>32</v>
      </c>
      <c r="V94" s="6"/>
      <c r="W94" s="25"/>
      <c r="X94" s="6" t="s">
        <v>30</v>
      </c>
      <c r="Y94" s="6" t="s">
        <v>33</v>
      </c>
      <c r="Z94" s="6"/>
      <c r="AA94" s="6"/>
      <c r="AB94" s="1" t="s">
        <v>30</v>
      </c>
      <c r="AC94" s="1" t="s">
        <v>34</v>
      </c>
      <c r="AD94" s="6"/>
      <c r="AE94" s="6"/>
      <c r="AF94" s="1" t="s">
        <v>35</v>
      </c>
      <c r="AG94" s="1" t="s">
        <v>29</v>
      </c>
      <c r="AH94" s="6"/>
      <c r="AI94" s="6"/>
      <c r="AJ94" s="1" t="s">
        <v>36</v>
      </c>
      <c r="AK94" s="1" t="s">
        <v>37</v>
      </c>
      <c r="AL94" s="6"/>
      <c r="AM94" s="6"/>
      <c r="AN94" s="1" t="s">
        <v>38</v>
      </c>
      <c r="AO94" s="1" t="s">
        <v>39</v>
      </c>
      <c r="AP94" s="6"/>
      <c r="AQ94" s="6"/>
      <c r="AR94" s="1" t="s">
        <v>40</v>
      </c>
      <c r="AS94" s="1" t="s">
        <v>41</v>
      </c>
      <c r="AT94" s="6"/>
      <c r="AU94" s="6"/>
      <c r="AV94" s="6"/>
      <c r="AW94" s="6"/>
      <c r="AX94" s="6"/>
      <c r="AY94" s="6"/>
      <c r="AZ94" s="1" t="s">
        <v>42</v>
      </c>
      <c r="BA94" s="1" t="s">
        <v>39</v>
      </c>
      <c r="BB94" s="6"/>
      <c r="BC94" s="6"/>
      <c r="BD94" s="1" t="s">
        <v>42</v>
      </c>
      <c r="BE94" s="1" t="s">
        <v>33</v>
      </c>
      <c r="BF94" s="6"/>
      <c r="BG94" s="6"/>
      <c r="BH94" s="1" t="s">
        <v>42</v>
      </c>
      <c r="BI94" s="1" t="s">
        <v>39</v>
      </c>
      <c r="BJ94" s="6"/>
      <c r="BK94" s="11"/>
      <c r="BL94" s="1" t="s">
        <v>43</v>
      </c>
      <c r="BM94" s="1" t="s">
        <v>44</v>
      </c>
      <c r="BN94" s="6"/>
      <c r="BO94" s="6"/>
      <c r="BP94" s="1" t="s">
        <v>45</v>
      </c>
      <c r="BQ94" s="1" t="s">
        <v>44</v>
      </c>
      <c r="BR94" s="6"/>
      <c r="BS94" s="6"/>
      <c r="BT94" s="1" t="s">
        <v>46</v>
      </c>
      <c r="BU94" s="1" t="s">
        <v>47</v>
      </c>
      <c r="BV94" s="6"/>
      <c r="BW94" s="6"/>
      <c r="BX94" s="1" t="s">
        <v>46</v>
      </c>
      <c r="BY94" s="1" t="s">
        <v>41</v>
      </c>
      <c r="BZ94" s="6"/>
      <c r="CA94" s="6"/>
      <c r="CB94" s="1" t="s">
        <v>46</v>
      </c>
      <c r="CC94" s="1" t="s">
        <v>48</v>
      </c>
      <c r="CD94" s="6"/>
      <c r="CE94" s="6"/>
      <c r="CF94" s="1" t="s">
        <v>46</v>
      </c>
      <c r="CG94" s="1" t="s">
        <v>48</v>
      </c>
      <c r="CH94" s="6"/>
      <c r="CI94" s="6"/>
      <c r="CJ94" s="1" t="s">
        <v>46</v>
      </c>
      <c r="CK94" s="1" t="s">
        <v>39</v>
      </c>
      <c r="CL94" s="6"/>
      <c r="CM94" s="6"/>
      <c r="CN94" s="1" t="s">
        <v>49</v>
      </c>
      <c r="CO94" s="1" t="s">
        <v>39</v>
      </c>
      <c r="CP94" s="6"/>
      <c r="CQ94" s="6"/>
      <c r="CR94" s="1" t="s">
        <v>50</v>
      </c>
      <c r="CS94" s="1" t="s">
        <v>51</v>
      </c>
      <c r="CT94" s="6"/>
      <c r="CU94" s="6"/>
      <c r="CV94" s="1" t="s">
        <v>50</v>
      </c>
      <c r="CW94" s="1" t="s">
        <v>39</v>
      </c>
      <c r="CX94" s="6"/>
      <c r="CY94" s="6"/>
      <c r="CZ94" s="1" t="s">
        <v>50</v>
      </c>
      <c r="DA94" s="1" t="s">
        <v>39</v>
      </c>
      <c r="DB94" s="6"/>
      <c r="DC94" s="6"/>
      <c r="DD94" s="1" t="s">
        <v>59</v>
      </c>
      <c r="DE94" s="1" t="s">
        <v>60</v>
      </c>
      <c r="DF94" s="6"/>
      <c r="DG94" s="6"/>
      <c r="DH94" s="1" t="s">
        <v>52</v>
      </c>
      <c r="DI94" s="1" t="s">
        <v>53</v>
      </c>
      <c r="DJ94" s="6"/>
      <c r="DK94" s="6"/>
      <c r="DL94" s="1" t="s">
        <v>31</v>
      </c>
      <c r="DM94" s="11"/>
    </row>
    <row r="95" spans="1:118" s="42" customFormat="1" ht="15.75" customHeight="1" x14ac:dyDescent="0.25">
      <c r="A95" s="35">
        <v>94</v>
      </c>
      <c r="B95" s="35">
        <v>1</v>
      </c>
      <c r="C95" s="36" t="s">
        <v>125</v>
      </c>
      <c r="D95" s="37" t="s">
        <v>373</v>
      </c>
      <c r="E95" s="35">
        <v>189.72800000000001</v>
      </c>
      <c r="F95" s="35">
        <v>4.7249999999999996</v>
      </c>
      <c r="G95" s="35">
        <v>185.00299999999999</v>
      </c>
      <c r="H95" s="38">
        <v>146.32032000000001</v>
      </c>
      <c r="I95" s="39">
        <f t="shared" si="4"/>
        <v>331.32331999999997</v>
      </c>
      <c r="J95" s="39">
        <f t="shared" si="3"/>
        <v>1.996</v>
      </c>
      <c r="K95" s="39">
        <f t="shared" si="5"/>
        <v>329.32731999999999</v>
      </c>
      <c r="L95" s="40" t="s">
        <v>28</v>
      </c>
      <c r="M95" s="40" t="s">
        <v>29</v>
      </c>
      <c r="N95" s="35"/>
      <c r="O95" s="35"/>
      <c r="P95" s="40" t="s">
        <v>30</v>
      </c>
      <c r="Q95" s="40" t="s">
        <v>34</v>
      </c>
      <c r="R95" s="35"/>
      <c r="S95" s="35"/>
      <c r="T95" s="40" t="s">
        <v>30</v>
      </c>
      <c r="U95" s="40" t="s">
        <v>32</v>
      </c>
      <c r="V95" s="35"/>
      <c r="W95" s="35"/>
      <c r="X95" s="35" t="s">
        <v>30</v>
      </c>
      <c r="Y95" s="35" t="s">
        <v>33</v>
      </c>
      <c r="Z95" s="35"/>
      <c r="AA95" s="35"/>
      <c r="AB95" s="40" t="s">
        <v>30</v>
      </c>
      <c r="AC95" s="40" t="s">
        <v>34</v>
      </c>
      <c r="AD95" s="35"/>
      <c r="AE95" s="35"/>
      <c r="AF95" s="40" t="s">
        <v>35</v>
      </c>
      <c r="AG95" s="40" t="s">
        <v>29</v>
      </c>
      <c r="AH95" s="35"/>
      <c r="AI95" s="35"/>
      <c r="AJ95" s="40" t="s">
        <v>36</v>
      </c>
      <c r="AK95" s="40" t="s">
        <v>37</v>
      </c>
      <c r="AL95" s="35"/>
      <c r="AM95" s="35"/>
      <c r="AN95" s="40" t="s">
        <v>38</v>
      </c>
      <c r="AO95" s="40" t="s">
        <v>39</v>
      </c>
      <c r="AP95" s="35"/>
      <c r="AQ95" s="35"/>
      <c r="AR95" s="40" t="s">
        <v>40</v>
      </c>
      <c r="AS95" s="40" t="s">
        <v>41</v>
      </c>
      <c r="AT95" s="35"/>
      <c r="AU95" s="35"/>
      <c r="AV95" s="35"/>
      <c r="AW95" s="35"/>
      <c r="AX95" s="35"/>
      <c r="AY95" s="35"/>
      <c r="AZ95" s="40" t="s">
        <v>42</v>
      </c>
      <c r="BA95" s="40" t="s">
        <v>39</v>
      </c>
      <c r="BB95" s="35"/>
      <c r="BC95" s="35"/>
      <c r="BD95" s="40" t="s">
        <v>42</v>
      </c>
      <c r="BE95" s="40" t="s">
        <v>33</v>
      </c>
      <c r="BF95" s="35"/>
      <c r="BG95" s="35"/>
      <c r="BH95" s="40" t="s">
        <v>42</v>
      </c>
      <c r="BI95" s="40" t="s">
        <v>39</v>
      </c>
      <c r="BJ95" s="35"/>
      <c r="BK95" s="41"/>
      <c r="BL95" s="40" t="s">
        <v>43</v>
      </c>
      <c r="BM95" s="40" t="s">
        <v>44</v>
      </c>
      <c r="BN95" s="35"/>
      <c r="BO95" s="35"/>
      <c r="BP95" s="40" t="s">
        <v>45</v>
      </c>
      <c r="BQ95" s="40" t="s">
        <v>44</v>
      </c>
      <c r="BR95" s="35"/>
      <c r="BS95" s="35"/>
      <c r="BT95" s="40" t="s">
        <v>46</v>
      </c>
      <c r="BU95" s="40" t="s">
        <v>47</v>
      </c>
      <c r="BV95" s="35"/>
      <c r="BW95" s="35"/>
      <c r="BX95" s="40" t="s">
        <v>46</v>
      </c>
      <c r="BY95" s="40" t="s">
        <v>41</v>
      </c>
      <c r="BZ95" s="35"/>
      <c r="CA95" s="35"/>
      <c r="CB95" s="40" t="s">
        <v>46</v>
      </c>
      <c r="CC95" s="40" t="s">
        <v>48</v>
      </c>
      <c r="CD95" s="35"/>
      <c r="CE95" s="35"/>
      <c r="CF95" s="40" t="s">
        <v>46</v>
      </c>
      <c r="CG95" s="40" t="s">
        <v>48</v>
      </c>
      <c r="CH95" s="35"/>
      <c r="CI95" s="35"/>
      <c r="CJ95" s="40" t="s">
        <v>46</v>
      </c>
      <c r="CK95" s="40" t="s">
        <v>39</v>
      </c>
      <c r="CL95" s="35"/>
      <c r="CM95" s="35"/>
      <c r="CN95" s="40" t="s">
        <v>49</v>
      </c>
      <c r="CO95" s="40" t="s">
        <v>39</v>
      </c>
      <c r="CP95" s="35">
        <v>2</v>
      </c>
      <c r="CQ95" s="35">
        <v>1.171</v>
      </c>
      <c r="CR95" s="40" t="s">
        <v>50</v>
      </c>
      <c r="CS95" s="40" t="s">
        <v>51</v>
      </c>
      <c r="CT95" s="35"/>
      <c r="CU95" s="35"/>
      <c r="CV95" s="40" t="s">
        <v>50</v>
      </c>
      <c r="CW95" s="40" t="s">
        <v>39</v>
      </c>
      <c r="CX95" s="35"/>
      <c r="CY95" s="35"/>
      <c r="CZ95" s="40" t="s">
        <v>50</v>
      </c>
      <c r="DA95" s="40" t="s">
        <v>39</v>
      </c>
      <c r="DB95" s="35"/>
      <c r="DC95" s="35"/>
      <c r="DD95" s="40" t="s">
        <v>59</v>
      </c>
      <c r="DE95" s="40" t="s">
        <v>60</v>
      </c>
      <c r="DF95" s="35"/>
      <c r="DG95" s="35"/>
      <c r="DH95" s="40" t="s">
        <v>52</v>
      </c>
      <c r="DI95" s="40" t="s">
        <v>53</v>
      </c>
      <c r="DJ95" s="35"/>
      <c r="DK95" s="35"/>
      <c r="DL95" s="40" t="s">
        <v>31</v>
      </c>
      <c r="DM95" s="41">
        <v>0.82499999999999996</v>
      </c>
      <c r="DN95" s="42" t="s">
        <v>518</v>
      </c>
    </row>
    <row r="96" spans="1:118" s="42" customFormat="1" ht="15.75" customHeight="1" x14ac:dyDescent="0.25">
      <c r="A96" s="35">
        <v>95</v>
      </c>
      <c r="B96" s="35">
        <v>1</v>
      </c>
      <c r="C96" s="36" t="s">
        <v>126</v>
      </c>
      <c r="D96" s="37" t="s">
        <v>373</v>
      </c>
      <c r="E96" s="35">
        <v>767.08199999999999</v>
      </c>
      <c r="F96" s="35">
        <v>58.459000000000003</v>
      </c>
      <c r="G96" s="35">
        <v>565.20500000000004</v>
      </c>
      <c r="H96" s="38">
        <v>293.65091999999999</v>
      </c>
      <c r="I96" s="39">
        <f t="shared" si="4"/>
        <v>858.85591999999997</v>
      </c>
      <c r="J96" s="39">
        <f t="shared" si="3"/>
        <v>4.6509999999999998</v>
      </c>
      <c r="K96" s="39">
        <f t="shared" si="5"/>
        <v>854.20492000000002</v>
      </c>
      <c r="L96" s="40" t="s">
        <v>28</v>
      </c>
      <c r="M96" s="40" t="s">
        <v>29</v>
      </c>
      <c r="N96" s="35"/>
      <c r="O96" s="35"/>
      <c r="P96" s="40" t="s">
        <v>30</v>
      </c>
      <c r="Q96" s="40" t="s">
        <v>34</v>
      </c>
      <c r="R96" s="35"/>
      <c r="S96" s="35"/>
      <c r="T96" s="40" t="s">
        <v>30</v>
      </c>
      <c r="U96" s="40" t="s">
        <v>32</v>
      </c>
      <c r="V96" s="35"/>
      <c r="W96" s="35"/>
      <c r="X96" s="35" t="s">
        <v>30</v>
      </c>
      <c r="Y96" s="35" t="s">
        <v>33</v>
      </c>
      <c r="Z96" s="35"/>
      <c r="AA96" s="35"/>
      <c r="AB96" s="40" t="s">
        <v>30</v>
      </c>
      <c r="AC96" s="40" t="s">
        <v>34</v>
      </c>
      <c r="AD96" s="35"/>
      <c r="AE96" s="35"/>
      <c r="AF96" s="40" t="s">
        <v>35</v>
      </c>
      <c r="AG96" s="40" t="s">
        <v>29</v>
      </c>
      <c r="AH96" s="35"/>
      <c r="AI96" s="35"/>
      <c r="AJ96" s="40" t="s">
        <v>36</v>
      </c>
      <c r="AK96" s="40" t="s">
        <v>37</v>
      </c>
      <c r="AL96" s="35"/>
      <c r="AM96" s="35"/>
      <c r="AN96" s="40" t="s">
        <v>38</v>
      </c>
      <c r="AO96" s="40" t="s">
        <v>39</v>
      </c>
      <c r="AP96" s="35"/>
      <c r="AQ96" s="35"/>
      <c r="AR96" s="40" t="s">
        <v>40</v>
      </c>
      <c r="AS96" s="40" t="s">
        <v>41</v>
      </c>
      <c r="AT96" s="35"/>
      <c r="AU96" s="35"/>
      <c r="AV96" s="35"/>
      <c r="AW96" s="35"/>
      <c r="AX96" s="35"/>
      <c r="AY96" s="35"/>
      <c r="AZ96" s="40" t="s">
        <v>42</v>
      </c>
      <c r="BA96" s="40" t="s">
        <v>39</v>
      </c>
      <c r="BB96" s="35"/>
      <c r="BC96" s="35"/>
      <c r="BD96" s="40" t="s">
        <v>42</v>
      </c>
      <c r="BE96" s="40" t="s">
        <v>33</v>
      </c>
      <c r="BF96" s="35"/>
      <c r="BG96" s="35"/>
      <c r="BH96" s="40" t="s">
        <v>42</v>
      </c>
      <c r="BI96" s="40" t="s">
        <v>39</v>
      </c>
      <c r="BJ96" s="35"/>
      <c r="BK96" s="41"/>
      <c r="BL96" s="40" t="s">
        <v>43</v>
      </c>
      <c r="BM96" s="40" t="s">
        <v>44</v>
      </c>
      <c r="BN96" s="35"/>
      <c r="BO96" s="35"/>
      <c r="BP96" s="40" t="s">
        <v>45</v>
      </c>
      <c r="BQ96" s="40" t="s">
        <v>44</v>
      </c>
      <c r="BR96" s="35"/>
      <c r="BS96" s="35"/>
      <c r="BT96" s="40" t="s">
        <v>46</v>
      </c>
      <c r="BU96" s="40" t="s">
        <v>47</v>
      </c>
      <c r="BV96" s="35"/>
      <c r="BW96" s="35"/>
      <c r="BX96" s="40" t="s">
        <v>46</v>
      </c>
      <c r="BY96" s="40" t="s">
        <v>41</v>
      </c>
      <c r="BZ96" s="35"/>
      <c r="CA96" s="35"/>
      <c r="CB96" s="40" t="s">
        <v>46</v>
      </c>
      <c r="CC96" s="40" t="s">
        <v>48</v>
      </c>
      <c r="CD96" s="35"/>
      <c r="CE96" s="35"/>
      <c r="CF96" s="40" t="s">
        <v>46</v>
      </c>
      <c r="CG96" s="40" t="s">
        <v>48</v>
      </c>
      <c r="CH96" s="35"/>
      <c r="CI96" s="35"/>
      <c r="CJ96" s="40" t="s">
        <v>46</v>
      </c>
      <c r="CK96" s="40" t="s">
        <v>39</v>
      </c>
      <c r="CL96" s="35"/>
      <c r="CM96" s="35"/>
      <c r="CN96" s="40" t="s">
        <v>49</v>
      </c>
      <c r="CO96" s="40" t="s">
        <v>39</v>
      </c>
      <c r="CP96" s="35">
        <v>1</v>
      </c>
      <c r="CQ96" s="35">
        <v>0.58499999999999996</v>
      </c>
      <c r="CR96" s="40" t="s">
        <v>50</v>
      </c>
      <c r="CS96" s="40" t="s">
        <v>51</v>
      </c>
      <c r="CT96" s="35"/>
      <c r="CU96" s="35"/>
      <c r="CV96" s="40" t="s">
        <v>50</v>
      </c>
      <c r="CW96" s="40" t="s">
        <v>39</v>
      </c>
      <c r="CX96" s="35">
        <v>1</v>
      </c>
      <c r="CY96" s="35">
        <v>2.1560000000000001</v>
      </c>
      <c r="CZ96" s="40" t="s">
        <v>50</v>
      </c>
      <c r="DA96" s="40" t="s">
        <v>39</v>
      </c>
      <c r="DB96" s="35"/>
      <c r="DC96" s="35"/>
      <c r="DD96" s="40" t="s">
        <v>59</v>
      </c>
      <c r="DE96" s="40" t="s">
        <v>60</v>
      </c>
      <c r="DF96" s="35"/>
      <c r="DG96" s="35"/>
      <c r="DH96" s="40" t="s">
        <v>52</v>
      </c>
      <c r="DI96" s="40" t="s">
        <v>53</v>
      </c>
      <c r="DJ96" s="35"/>
      <c r="DK96" s="35"/>
      <c r="DL96" s="40" t="s">
        <v>31</v>
      </c>
      <c r="DM96" s="41">
        <v>1.91</v>
      </c>
      <c r="DN96" s="42" t="s">
        <v>518</v>
      </c>
    </row>
    <row r="97" spans="1:118" s="12" customFormat="1" ht="15.75" customHeight="1" x14ac:dyDescent="0.25">
      <c r="A97" s="6">
        <v>96</v>
      </c>
      <c r="B97" s="6">
        <v>1</v>
      </c>
      <c r="C97" s="9" t="s">
        <v>127</v>
      </c>
      <c r="D97" s="8" t="s">
        <v>373</v>
      </c>
      <c r="E97" s="6">
        <v>-108.911</v>
      </c>
      <c r="F97" s="6">
        <v>73.486000000000004</v>
      </c>
      <c r="G97" s="6">
        <v>-446.358</v>
      </c>
      <c r="H97" s="10">
        <v>81.984960000000001</v>
      </c>
      <c r="I97" s="3">
        <f t="shared" si="4"/>
        <v>-364.37304</v>
      </c>
      <c r="J97" s="3">
        <f t="shared" si="3"/>
        <v>0</v>
      </c>
      <c r="K97" s="3">
        <f t="shared" si="5"/>
        <v>-364.37304</v>
      </c>
      <c r="L97" s="1" t="s">
        <v>28</v>
      </c>
      <c r="M97" s="1" t="s">
        <v>29</v>
      </c>
      <c r="N97" s="6"/>
      <c r="O97" s="6"/>
      <c r="P97" s="1" t="s">
        <v>30</v>
      </c>
      <c r="Q97" s="1" t="s">
        <v>34</v>
      </c>
      <c r="R97" s="6"/>
      <c r="S97" s="6"/>
      <c r="T97" s="1" t="s">
        <v>30</v>
      </c>
      <c r="U97" s="1" t="s">
        <v>32</v>
      </c>
      <c r="V97" s="6"/>
      <c r="W97" s="6"/>
      <c r="X97" s="6" t="s">
        <v>30</v>
      </c>
      <c r="Y97" s="6" t="s">
        <v>33</v>
      </c>
      <c r="Z97" s="6"/>
      <c r="AA97" s="6"/>
      <c r="AB97" s="1" t="s">
        <v>30</v>
      </c>
      <c r="AC97" s="1" t="s">
        <v>34</v>
      </c>
      <c r="AD97" s="6"/>
      <c r="AE97" s="6"/>
      <c r="AF97" s="1" t="s">
        <v>35</v>
      </c>
      <c r="AG97" s="1" t="s">
        <v>29</v>
      </c>
      <c r="AH97" s="6"/>
      <c r="AI97" s="6"/>
      <c r="AJ97" s="1" t="s">
        <v>36</v>
      </c>
      <c r="AK97" s="1" t="s">
        <v>37</v>
      </c>
      <c r="AL97" s="6"/>
      <c r="AM97" s="6"/>
      <c r="AN97" s="1" t="s">
        <v>38</v>
      </c>
      <c r="AO97" s="1" t="s">
        <v>39</v>
      </c>
      <c r="AP97" s="6"/>
      <c r="AQ97" s="6"/>
      <c r="AR97" s="1" t="s">
        <v>40</v>
      </c>
      <c r="AS97" s="1" t="s">
        <v>41</v>
      </c>
      <c r="AT97" s="6"/>
      <c r="AU97" s="6"/>
      <c r="AV97" s="6"/>
      <c r="AW97" s="6"/>
      <c r="AX97" s="6"/>
      <c r="AY97" s="6"/>
      <c r="AZ97" s="1" t="s">
        <v>42</v>
      </c>
      <c r="BA97" s="1" t="s">
        <v>39</v>
      </c>
      <c r="BB97" s="6"/>
      <c r="BC97" s="6"/>
      <c r="BD97" s="1" t="s">
        <v>42</v>
      </c>
      <c r="BE97" s="1" t="s">
        <v>33</v>
      </c>
      <c r="BF97" s="6"/>
      <c r="BG97" s="6"/>
      <c r="BH97" s="1" t="s">
        <v>42</v>
      </c>
      <c r="BI97" s="1" t="s">
        <v>39</v>
      </c>
      <c r="BJ97" s="6"/>
      <c r="BK97" s="11"/>
      <c r="BL97" s="1" t="s">
        <v>43</v>
      </c>
      <c r="BM97" s="1" t="s">
        <v>44</v>
      </c>
      <c r="BN97" s="6"/>
      <c r="BO97" s="6"/>
      <c r="BP97" s="1" t="s">
        <v>45</v>
      </c>
      <c r="BQ97" s="1" t="s">
        <v>44</v>
      </c>
      <c r="BR97" s="6"/>
      <c r="BS97" s="6"/>
      <c r="BT97" s="1" t="s">
        <v>46</v>
      </c>
      <c r="BU97" s="1" t="s">
        <v>47</v>
      </c>
      <c r="BV97" s="6"/>
      <c r="BW97" s="6"/>
      <c r="BX97" s="1" t="s">
        <v>46</v>
      </c>
      <c r="BY97" s="1" t="s">
        <v>41</v>
      </c>
      <c r="BZ97" s="6"/>
      <c r="CA97" s="6"/>
      <c r="CB97" s="1" t="s">
        <v>46</v>
      </c>
      <c r="CC97" s="1" t="s">
        <v>48</v>
      </c>
      <c r="CD97" s="6"/>
      <c r="CE97" s="6"/>
      <c r="CF97" s="1" t="s">
        <v>46</v>
      </c>
      <c r="CG97" s="1" t="s">
        <v>48</v>
      </c>
      <c r="CH97" s="6"/>
      <c r="CI97" s="6"/>
      <c r="CJ97" s="1" t="s">
        <v>46</v>
      </c>
      <c r="CK97" s="1" t="s">
        <v>39</v>
      </c>
      <c r="CL97" s="6"/>
      <c r="CM97" s="6"/>
      <c r="CN97" s="1" t="s">
        <v>49</v>
      </c>
      <c r="CO97" s="1" t="s">
        <v>39</v>
      </c>
      <c r="CP97" s="6"/>
      <c r="CQ97" s="6"/>
      <c r="CR97" s="1" t="s">
        <v>50</v>
      </c>
      <c r="CS97" s="1" t="s">
        <v>51</v>
      </c>
      <c r="CT97" s="6"/>
      <c r="CU97" s="6"/>
      <c r="CV97" s="1" t="s">
        <v>50</v>
      </c>
      <c r="CW97" s="1" t="s">
        <v>39</v>
      </c>
      <c r="CX97" s="6"/>
      <c r="CY97" s="6"/>
      <c r="CZ97" s="1" t="s">
        <v>50</v>
      </c>
      <c r="DA97" s="1" t="s">
        <v>39</v>
      </c>
      <c r="DB97" s="6"/>
      <c r="DC97" s="6"/>
      <c r="DD97" s="1" t="s">
        <v>59</v>
      </c>
      <c r="DE97" s="1" t="s">
        <v>60</v>
      </c>
      <c r="DF97" s="6"/>
      <c r="DG97" s="6"/>
      <c r="DH97" s="1" t="s">
        <v>52</v>
      </c>
      <c r="DI97" s="1" t="s">
        <v>53</v>
      </c>
      <c r="DJ97" s="6"/>
      <c r="DK97" s="6"/>
      <c r="DL97" s="1" t="s">
        <v>31</v>
      </c>
      <c r="DM97" s="11"/>
    </row>
    <row r="98" spans="1:118" s="42" customFormat="1" ht="15.75" customHeight="1" x14ac:dyDescent="0.25">
      <c r="A98" s="35">
        <v>97</v>
      </c>
      <c r="B98" s="35">
        <v>1</v>
      </c>
      <c r="C98" s="36" t="s">
        <v>128</v>
      </c>
      <c r="D98" s="37" t="s">
        <v>373</v>
      </c>
      <c r="E98" s="35">
        <v>718.91800000000001</v>
      </c>
      <c r="F98" s="35">
        <v>23.946999999999999</v>
      </c>
      <c r="G98" s="35">
        <v>690.71799999999996</v>
      </c>
      <c r="H98" s="38">
        <v>307.63884000000002</v>
      </c>
      <c r="I98" s="39">
        <f t="shared" si="4"/>
        <v>998.35683999999992</v>
      </c>
      <c r="J98" s="39">
        <f t="shared" si="3"/>
        <v>11.199</v>
      </c>
      <c r="K98" s="39">
        <f t="shared" si="5"/>
        <v>987.15783999999996</v>
      </c>
      <c r="L98" s="40" t="s">
        <v>28</v>
      </c>
      <c r="M98" s="40" t="s">
        <v>29</v>
      </c>
      <c r="N98" s="35"/>
      <c r="O98" s="35"/>
      <c r="P98" s="40" t="s">
        <v>30</v>
      </c>
      <c r="Q98" s="40" t="s">
        <v>34</v>
      </c>
      <c r="R98" s="35"/>
      <c r="S98" s="35"/>
      <c r="T98" s="40" t="s">
        <v>30</v>
      </c>
      <c r="U98" s="40" t="s">
        <v>32</v>
      </c>
      <c r="V98" s="35"/>
      <c r="W98" s="35"/>
      <c r="X98" s="35" t="s">
        <v>30</v>
      </c>
      <c r="Y98" s="35" t="s">
        <v>33</v>
      </c>
      <c r="Z98" s="35"/>
      <c r="AA98" s="35"/>
      <c r="AB98" s="40" t="s">
        <v>30</v>
      </c>
      <c r="AC98" s="40" t="s">
        <v>34</v>
      </c>
      <c r="AD98" s="35"/>
      <c r="AE98" s="35"/>
      <c r="AF98" s="40" t="s">
        <v>35</v>
      </c>
      <c r="AG98" s="40" t="s">
        <v>29</v>
      </c>
      <c r="AH98" s="35"/>
      <c r="AI98" s="35"/>
      <c r="AJ98" s="40" t="s">
        <v>36</v>
      </c>
      <c r="AK98" s="40" t="s">
        <v>37</v>
      </c>
      <c r="AL98" s="35"/>
      <c r="AM98" s="35"/>
      <c r="AN98" s="40" t="s">
        <v>38</v>
      </c>
      <c r="AO98" s="40" t="s">
        <v>39</v>
      </c>
      <c r="AP98" s="35"/>
      <c r="AQ98" s="35"/>
      <c r="AR98" s="40" t="s">
        <v>40</v>
      </c>
      <c r="AS98" s="40" t="s">
        <v>41</v>
      </c>
      <c r="AT98" s="35"/>
      <c r="AU98" s="35"/>
      <c r="AV98" s="35"/>
      <c r="AW98" s="35"/>
      <c r="AX98" s="35"/>
      <c r="AY98" s="35"/>
      <c r="AZ98" s="40" t="s">
        <v>42</v>
      </c>
      <c r="BA98" s="40" t="s">
        <v>39</v>
      </c>
      <c r="BB98" s="35"/>
      <c r="BC98" s="35"/>
      <c r="BD98" s="40" t="s">
        <v>42</v>
      </c>
      <c r="BE98" s="40" t="s">
        <v>33</v>
      </c>
      <c r="BF98" s="35"/>
      <c r="BG98" s="35"/>
      <c r="BH98" s="40" t="s">
        <v>42</v>
      </c>
      <c r="BI98" s="40" t="s">
        <v>39</v>
      </c>
      <c r="BJ98" s="35"/>
      <c r="BK98" s="41"/>
      <c r="BL98" s="40" t="s">
        <v>43</v>
      </c>
      <c r="BM98" s="40" t="s">
        <v>44</v>
      </c>
      <c r="BN98" s="35"/>
      <c r="BO98" s="35"/>
      <c r="BP98" s="40" t="s">
        <v>45</v>
      </c>
      <c r="BQ98" s="40" t="s">
        <v>44</v>
      </c>
      <c r="BR98" s="35"/>
      <c r="BS98" s="35"/>
      <c r="BT98" s="40" t="s">
        <v>46</v>
      </c>
      <c r="BU98" s="40" t="s">
        <v>47</v>
      </c>
      <c r="BV98" s="35"/>
      <c r="BW98" s="35"/>
      <c r="BX98" s="40" t="s">
        <v>46</v>
      </c>
      <c r="BY98" s="40" t="s">
        <v>41</v>
      </c>
      <c r="BZ98" s="35">
        <v>0.01</v>
      </c>
      <c r="CA98" s="35">
        <v>9.5489999999999995</v>
      </c>
      <c r="CB98" s="40" t="s">
        <v>46</v>
      </c>
      <c r="CC98" s="40" t="s">
        <v>48</v>
      </c>
      <c r="CD98" s="35"/>
      <c r="CE98" s="35"/>
      <c r="CF98" s="40" t="s">
        <v>46</v>
      </c>
      <c r="CG98" s="40" t="s">
        <v>48</v>
      </c>
      <c r="CH98" s="35"/>
      <c r="CI98" s="35"/>
      <c r="CJ98" s="40" t="s">
        <v>46</v>
      </c>
      <c r="CK98" s="40" t="s">
        <v>39</v>
      </c>
      <c r="CL98" s="35"/>
      <c r="CM98" s="35"/>
      <c r="CN98" s="40" t="s">
        <v>49</v>
      </c>
      <c r="CO98" s="40" t="s">
        <v>39</v>
      </c>
      <c r="CP98" s="35"/>
      <c r="CQ98" s="35"/>
      <c r="CR98" s="40" t="s">
        <v>50</v>
      </c>
      <c r="CS98" s="40" t="s">
        <v>51</v>
      </c>
      <c r="CT98" s="35"/>
      <c r="CU98" s="35"/>
      <c r="CV98" s="40" t="s">
        <v>50</v>
      </c>
      <c r="CW98" s="40" t="s">
        <v>39</v>
      </c>
      <c r="CX98" s="35"/>
      <c r="CY98" s="35"/>
      <c r="CZ98" s="40" t="s">
        <v>50</v>
      </c>
      <c r="DA98" s="40" t="s">
        <v>39</v>
      </c>
      <c r="DB98" s="35"/>
      <c r="DC98" s="35"/>
      <c r="DD98" s="40" t="s">
        <v>59</v>
      </c>
      <c r="DE98" s="40" t="s">
        <v>60</v>
      </c>
      <c r="DF98" s="35"/>
      <c r="DG98" s="35"/>
      <c r="DH98" s="40" t="s">
        <v>52</v>
      </c>
      <c r="DI98" s="40" t="s">
        <v>53</v>
      </c>
      <c r="DJ98" s="35"/>
      <c r="DK98" s="35"/>
      <c r="DL98" s="40" t="s">
        <v>31</v>
      </c>
      <c r="DM98" s="41">
        <v>1.65</v>
      </c>
      <c r="DN98" s="42" t="s">
        <v>518</v>
      </c>
    </row>
    <row r="99" spans="1:118" s="12" customFormat="1" ht="15.75" customHeight="1" x14ac:dyDescent="0.25">
      <c r="A99" s="6">
        <v>98</v>
      </c>
      <c r="B99" s="6">
        <v>1</v>
      </c>
      <c r="C99" s="9" t="s">
        <v>129</v>
      </c>
      <c r="D99" s="8" t="s">
        <v>373</v>
      </c>
      <c r="E99" s="6">
        <v>407.12599999999998</v>
      </c>
      <c r="F99" s="6">
        <v>38.204999999999998</v>
      </c>
      <c r="G99" s="6">
        <v>353.48700000000002</v>
      </c>
      <c r="H99" s="10">
        <v>271.76172000000003</v>
      </c>
      <c r="I99" s="3">
        <f t="shared" si="4"/>
        <v>625.24872000000005</v>
      </c>
      <c r="J99" s="3">
        <f t="shared" si="3"/>
        <v>0</v>
      </c>
      <c r="K99" s="3">
        <f t="shared" si="5"/>
        <v>625.24872000000005</v>
      </c>
      <c r="L99" s="1" t="s">
        <v>28</v>
      </c>
      <c r="M99" s="1" t="s">
        <v>29</v>
      </c>
      <c r="N99" s="6"/>
      <c r="O99" s="6"/>
      <c r="P99" s="1" t="s">
        <v>30</v>
      </c>
      <c r="Q99" s="1" t="s">
        <v>34</v>
      </c>
      <c r="R99" s="6"/>
      <c r="S99" s="6"/>
      <c r="T99" s="1" t="s">
        <v>30</v>
      </c>
      <c r="U99" s="1" t="s">
        <v>32</v>
      </c>
      <c r="V99" s="6"/>
      <c r="W99" s="6"/>
      <c r="X99" s="6" t="s">
        <v>30</v>
      </c>
      <c r="Y99" s="6" t="s">
        <v>33</v>
      </c>
      <c r="Z99" s="6"/>
      <c r="AA99" s="6"/>
      <c r="AB99" s="1" t="s">
        <v>30</v>
      </c>
      <c r="AC99" s="1" t="s">
        <v>34</v>
      </c>
      <c r="AD99" s="6"/>
      <c r="AE99" s="6"/>
      <c r="AF99" s="1" t="s">
        <v>35</v>
      </c>
      <c r="AG99" s="1" t="s">
        <v>29</v>
      </c>
      <c r="AH99" s="6"/>
      <c r="AI99" s="6"/>
      <c r="AJ99" s="1" t="s">
        <v>36</v>
      </c>
      <c r="AK99" s="1" t="s">
        <v>37</v>
      </c>
      <c r="AL99" s="6"/>
      <c r="AM99" s="6"/>
      <c r="AN99" s="1" t="s">
        <v>38</v>
      </c>
      <c r="AO99" s="1" t="s">
        <v>39</v>
      </c>
      <c r="AP99" s="6"/>
      <c r="AQ99" s="6"/>
      <c r="AR99" s="1" t="s">
        <v>40</v>
      </c>
      <c r="AS99" s="1" t="s">
        <v>41</v>
      </c>
      <c r="AT99" s="6"/>
      <c r="AU99" s="6"/>
      <c r="AV99" s="6"/>
      <c r="AW99" s="6"/>
      <c r="AX99" s="6"/>
      <c r="AY99" s="6"/>
      <c r="AZ99" s="1" t="s">
        <v>42</v>
      </c>
      <c r="BA99" s="1" t="s">
        <v>39</v>
      </c>
      <c r="BB99" s="6"/>
      <c r="BC99" s="6"/>
      <c r="BD99" s="1" t="s">
        <v>42</v>
      </c>
      <c r="BE99" s="1" t="s">
        <v>33</v>
      </c>
      <c r="BF99" s="6"/>
      <c r="BG99" s="6"/>
      <c r="BH99" s="1" t="s">
        <v>42</v>
      </c>
      <c r="BI99" s="1" t="s">
        <v>39</v>
      </c>
      <c r="BJ99" s="6"/>
      <c r="BK99" s="11"/>
      <c r="BL99" s="1" t="s">
        <v>43</v>
      </c>
      <c r="BM99" s="1" t="s">
        <v>44</v>
      </c>
      <c r="BN99" s="6"/>
      <c r="BO99" s="6"/>
      <c r="BP99" s="1" t="s">
        <v>45</v>
      </c>
      <c r="BQ99" s="1" t="s">
        <v>44</v>
      </c>
      <c r="BR99" s="6"/>
      <c r="BS99" s="6"/>
      <c r="BT99" s="1" t="s">
        <v>46</v>
      </c>
      <c r="BU99" s="1" t="s">
        <v>47</v>
      </c>
      <c r="BV99" s="6"/>
      <c r="BW99" s="6"/>
      <c r="BX99" s="1" t="s">
        <v>46</v>
      </c>
      <c r="BY99" s="1" t="s">
        <v>41</v>
      </c>
      <c r="BZ99" s="6"/>
      <c r="CA99" s="6"/>
      <c r="CB99" s="1" t="s">
        <v>46</v>
      </c>
      <c r="CC99" s="1" t="s">
        <v>48</v>
      </c>
      <c r="CD99" s="6"/>
      <c r="CE99" s="6"/>
      <c r="CF99" s="1" t="s">
        <v>46</v>
      </c>
      <c r="CG99" s="1" t="s">
        <v>48</v>
      </c>
      <c r="CH99" s="6"/>
      <c r="CI99" s="6"/>
      <c r="CJ99" s="1" t="s">
        <v>46</v>
      </c>
      <c r="CK99" s="1" t="s">
        <v>39</v>
      </c>
      <c r="CL99" s="6"/>
      <c r="CM99" s="6"/>
      <c r="CN99" s="1" t="s">
        <v>49</v>
      </c>
      <c r="CO99" s="1" t="s">
        <v>39</v>
      </c>
      <c r="CP99" s="6"/>
      <c r="CQ99" s="6"/>
      <c r="CR99" s="1" t="s">
        <v>50</v>
      </c>
      <c r="CS99" s="1" t="s">
        <v>51</v>
      </c>
      <c r="CT99" s="6"/>
      <c r="CU99" s="6"/>
      <c r="CV99" s="1" t="s">
        <v>50</v>
      </c>
      <c r="CW99" s="1" t="s">
        <v>39</v>
      </c>
      <c r="CX99" s="6"/>
      <c r="CY99" s="6"/>
      <c r="CZ99" s="1" t="s">
        <v>50</v>
      </c>
      <c r="DA99" s="1" t="s">
        <v>39</v>
      </c>
      <c r="DB99" s="6"/>
      <c r="DC99" s="6"/>
      <c r="DD99" s="1" t="s">
        <v>59</v>
      </c>
      <c r="DE99" s="1" t="s">
        <v>60</v>
      </c>
      <c r="DF99" s="6"/>
      <c r="DG99" s="6"/>
      <c r="DH99" s="1" t="s">
        <v>52</v>
      </c>
      <c r="DI99" s="1" t="s">
        <v>53</v>
      </c>
      <c r="DJ99" s="6"/>
      <c r="DK99" s="6"/>
      <c r="DL99" s="1" t="s">
        <v>31</v>
      </c>
      <c r="DM99" s="11"/>
    </row>
    <row r="100" spans="1:118" s="42" customFormat="1" ht="15.75" customHeight="1" x14ac:dyDescent="0.25">
      <c r="A100" s="35">
        <v>99</v>
      </c>
      <c r="B100" s="35">
        <v>1</v>
      </c>
      <c r="C100" s="36" t="s">
        <v>130</v>
      </c>
      <c r="D100" s="37" t="s">
        <v>373</v>
      </c>
      <c r="E100" s="35">
        <v>96.15</v>
      </c>
      <c r="F100" s="35">
        <v>3.218</v>
      </c>
      <c r="G100" s="35">
        <v>92.932000000000002</v>
      </c>
      <c r="H100" s="38">
        <v>46.573439999999998</v>
      </c>
      <c r="I100" s="39">
        <f t="shared" si="4"/>
        <v>139.50543999999999</v>
      </c>
      <c r="J100" s="39">
        <f t="shared" si="3"/>
        <v>2.7639999999999998</v>
      </c>
      <c r="K100" s="39">
        <f t="shared" si="5"/>
        <v>136.74143999999998</v>
      </c>
      <c r="L100" s="40" t="s">
        <v>28</v>
      </c>
      <c r="M100" s="40" t="s">
        <v>29</v>
      </c>
      <c r="N100" s="35"/>
      <c r="O100" s="35"/>
      <c r="P100" s="40" t="s">
        <v>30</v>
      </c>
      <c r="Q100" s="40" t="s">
        <v>34</v>
      </c>
      <c r="R100" s="35"/>
      <c r="S100" s="35"/>
      <c r="T100" s="40" t="s">
        <v>30</v>
      </c>
      <c r="U100" s="40" t="s">
        <v>32</v>
      </c>
      <c r="V100" s="35"/>
      <c r="W100" s="35"/>
      <c r="X100" s="35" t="s">
        <v>30</v>
      </c>
      <c r="Y100" s="35" t="s">
        <v>33</v>
      </c>
      <c r="Z100" s="35"/>
      <c r="AA100" s="35"/>
      <c r="AB100" s="40" t="s">
        <v>30</v>
      </c>
      <c r="AC100" s="40" t="s">
        <v>34</v>
      </c>
      <c r="AD100" s="35"/>
      <c r="AE100" s="35"/>
      <c r="AF100" s="40" t="s">
        <v>35</v>
      </c>
      <c r="AG100" s="40" t="s">
        <v>29</v>
      </c>
      <c r="AH100" s="35"/>
      <c r="AI100" s="35"/>
      <c r="AJ100" s="40" t="s">
        <v>36</v>
      </c>
      <c r="AK100" s="40" t="s">
        <v>37</v>
      </c>
      <c r="AL100" s="35"/>
      <c r="AM100" s="35"/>
      <c r="AN100" s="40" t="s">
        <v>38</v>
      </c>
      <c r="AO100" s="40" t="s">
        <v>39</v>
      </c>
      <c r="AP100" s="35"/>
      <c r="AQ100" s="35"/>
      <c r="AR100" s="40" t="s">
        <v>40</v>
      </c>
      <c r="AS100" s="40" t="s">
        <v>41</v>
      </c>
      <c r="AT100" s="35"/>
      <c r="AU100" s="35"/>
      <c r="AV100" s="35"/>
      <c r="AW100" s="35"/>
      <c r="AX100" s="35"/>
      <c r="AY100" s="35"/>
      <c r="AZ100" s="40" t="s">
        <v>42</v>
      </c>
      <c r="BA100" s="40" t="s">
        <v>39</v>
      </c>
      <c r="BB100" s="35"/>
      <c r="BC100" s="35"/>
      <c r="BD100" s="40" t="s">
        <v>42</v>
      </c>
      <c r="BE100" s="40" t="s">
        <v>33</v>
      </c>
      <c r="BF100" s="35"/>
      <c r="BG100" s="35"/>
      <c r="BH100" s="40" t="s">
        <v>42</v>
      </c>
      <c r="BI100" s="40" t="s">
        <v>39</v>
      </c>
      <c r="BJ100" s="35"/>
      <c r="BK100" s="41"/>
      <c r="BL100" s="40" t="s">
        <v>43</v>
      </c>
      <c r="BM100" s="40" t="s">
        <v>44</v>
      </c>
      <c r="BN100" s="35"/>
      <c r="BO100" s="35"/>
      <c r="BP100" s="40" t="s">
        <v>45</v>
      </c>
      <c r="BQ100" s="40" t="s">
        <v>44</v>
      </c>
      <c r="BR100" s="35"/>
      <c r="BS100" s="35"/>
      <c r="BT100" s="40" t="s">
        <v>46</v>
      </c>
      <c r="BU100" s="40" t="s">
        <v>47</v>
      </c>
      <c r="BV100" s="35"/>
      <c r="BW100" s="35"/>
      <c r="BX100" s="40" t="s">
        <v>46</v>
      </c>
      <c r="BY100" s="40" t="s">
        <v>41</v>
      </c>
      <c r="BZ100" s="35"/>
      <c r="CA100" s="35"/>
      <c r="CB100" s="40" t="s">
        <v>46</v>
      </c>
      <c r="CC100" s="40" t="s">
        <v>48</v>
      </c>
      <c r="CD100" s="35"/>
      <c r="CE100" s="35"/>
      <c r="CF100" s="40" t="s">
        <v>46</v>
      </c>
      <c r="CG100" s="40" t="s">
        <v>48</v>
      </c>
      <c r="CH100" s="35"/>
      <c r="CI100" s="35"/>
      <c r="CJ100" s="40" t="s">
        <v>46</v>
      </c>
      <c r="CK100" s="40" t="s">
        <v>39</v>
      </c>
      <c r="CL100" s="35"/>
      <c r="CM100" s="35"/>
      <c r="CN100" s="40" t="s">
        <v>49</v>
      </c>
      <c r="CO100" s="40" t="s">
        <v>39</v>
      </c>
      <c r="CP100" s="35"/>
      <c r="CQ100" s="35"/>
      <c r="CR100" s="40" t="s">
        <v>50</v>
      </c>
      <c r="CS100" s="40" t="s">
        <v>51</v>
      </c>
      <c r="CT100" s="35"/>
      <c r="CU100" s="35"/>
      <c r="CV100" s="40" t="s">
        <v>50</v>
      </c>
      <c r="CW100" s="40" t="s">
        <v>39</v>
      </c>
      <c r="CX100" s="35">
        <v>3</v>
      </c>
      <c r="CY100" s="35">
        <v>2.7639999999999998</v>
      </c>
      <c r="CZ100" s="40" t="s">
        <v>50</v>
      </c>
      <c r="DA100" s="40" t="s">
        <v>39</v>
      </c>
      <c r="DB100" s="35"/>
      <c r="DC100" s="35"/>
      <c r="DD100" s="40" t="s">
        <v>59</v>
      </c>
      <c r="DE100" s="40" t="s">
        <v>60</v>
      </c>
      <c r="DF100" s="35"/>
      <c r="DG100" s="35"/>
      <c r="DH100" s="40" t="s">
        <v>52</v>
      </c>
      <c r="DI100" s="40" t="s">
        <v>53</v>
      </c>
      <c r="DJ100" s="35"/>
      <c r="DK100" s="35"/>
      <c r="DL100" s="40" t="s">
        <v>31</v>
      </c>
      <c r="DM100" s="41"/>
    </row>
    <row r="101" spans="1:118" s="12" customFormat="1" ht="15.75" customHeight="1" x14ac:dyDescent="0.25">
      <c r="A101" s="6">
        <v>100</v>
      </c>
      <c r="B101" s="6">
        <v>1</v>
      </c>
      <c r="C101" s="9" t="s">
        <v>131</v>
      </c>
      <c r="D101" s="8" t="s">
        <v>373</v>
      </c>
      <c r="E101" s="6">
        <v>-73.947000000000003</v>
      </c>
      <c r="F101" s="6">
        <v>29.177</v>
      </c>
      <c r="G101" s="6">
        <v>-107.349</v>
      </c>
      <c r="H101" s="10">
        <v>47.445239999999998</v>
      </c>
      <c r="I101" s="3">
        <f t="shared" si="4"/>
        <v>-59.903760000000005</v>
      </c>
      <c r="J101" s="3">
        <f t="shared" si="3"/>
        <v>0</v>
      </c>
      <c r="K101" s="3">
        <f t="shared" si="5"/>
        <v>-59.903760000000005</v>
      </c>
      <c r="L101" s="1" t="s">
        <v>28</v>
      </c>
      <c r="M101" s="1" t="s">
        <v>29</v>
      </c>
      <c r="N101" s="6"/>
      <c r="O101" s="6"/>
      <c r="P101" s="1" t="s">
        <v>30</v>
      </c>
      <c r="Q101" s="1" t="s">
        <v>34</v>
      </c>
      <c r="R101" s="6"/>
      <c r="S101" s="6"/>
      <c r="T101" s="1" t="s">
        <v>30</v>
      </c>
      <c r="U101" s="1" t="s">
        <v>32</v>
      </c>
      <c r="V101" s="6"/>
      <c r="W101" s="6"/>
      <c r="X101" s="6" t="s">
        <v>30</v>
      </c>
      <c r="Y101" s="6" t="s">
        <v>33</v>
      </c>
      <c r="Z101" s="6"/>
      <c r="AA101" s="6"/>
      <c r="AB101" s="1" t="s">
        <v>30</v>
      </c>
      <c r="AC101" s="1" t="s">
        <v>34</v>
      </c>
      <c r="AD101" s="6"/>
      <c r="AE101" s="6"/>
      <c r="AF101" s="1" t="s">
        <v>35</v>
      </c>
      <c r="AG101" s="1" t="s">
        <v>29</v>
      </c>
      <c r="AH101" s="6"/>
      <c r="AI101" s="6"/>
      <c r="AJ101" s="1" t="s">
        <v>36</v>
      </c>
      <c r="AK101" s="1" t="s">
        <v>37</v>
      </c>
      <c r="AL101" s="6"/>
      <c r="AM101" s="6"/>
      <c r="AN101" s="1" t="s">
        <v>38</v>
      </c>
      <c r="AO101" s="1" t="s">
        <v>39</v>
      </c>
      <c r="AP101" s="6"/>
      <c r="AQ101" s="6"/>
      <c r="AR101" s="1" t="s">
        <v>40</v>
      </c>
      <c r="AS101" s="1" t="s">
        <v>41</v>
      </c>
      <c r="AT101" s="6"/>
      <c r="AU101" s="6"/>
      <c r="AV101" s="6"/>
      <c r="AW101" s="6"/>
      <c r="AX101" s="6"/>
      <c r="AY101" s="6"/>
      <c r="AZ101" s="1" t="s">
        <v>42</v>
      </c>
      <c r="BA101" s="1" t="s">
        <v>39</v>
      </c>
      <c r="BB101" s="6"/>
      <c r="BC101" s="6"/>
      <c r="BD101" s="1" t="s">
        <v>42</v>
      </c>
      <c r="BE101" s="1" t="s">
        <v>33</v>
      </c>
      <c r="BF101" s="6"/>
      <c r="BG101" s="6"/>
      <c r="BH101" s="1" t="s">
        <v>42</v>
      </c>
      <c r="BI101" s="1" t="s">
        <v>39</v>
      </c>
      <c r="BJ101" s="6"/>
      <c r="BK101" s="11"/>
      <c r="BL101" s="1" t="s">
        <v>43</v>
      </c>
      <c r="BM101" s="1" t="s">
        <v>44</v>
      </c>
      <c r="BN101" s="6"/>
      <c r="BO101" s="6"/>
      <c r="BP101" s="1" t="s">
        <v>45</v>
      </c>
      <c r="BQ101" s="1" t="s">
        <v>44</v>
      </c>
      <c r="BR101" s="6"/>
      <c r="BS101" s="6"/>
      <c r="BT101" s="1" t="s">
        <v>46</v>
      </c>
      <c r="BU101" s="1" t="s">
        <v>47</v>
      </c>
      <c r="BV101" s="6"/>
      <c r="BW101" s="6"/>
      <c r="BX101" s="1" t="s">
        <v>46</v>
      </c>
      <c r="BY101" s="1" t="s">
        <v>41</v>
      </c>
      <c r="BZ101" s="6"/>
      <c r="CA101" s="6"/>
      <c r="CB101" s="1" t="s">
        <v>46</v>
      </c>
      <c r="CC101" s="1" t="s">
        <v>48</v>
      </c>
      <c r="CD101" s="6"/>
      <c r="CE101" s="6"/>
      <c r="CF101" s="1" t="s">
        <v>46</v>
      </c>
      <c r="CG101" s="1" t="s">
        <v>48</v>
      </c>
      <c r="CH101" s="6"/>
      <c r="CI101" s="6"/>
      <c r="CJ101" s="1" t="s">
        <v>46</v>
      </c>
      <c r="CK101" s="1" t="s">
        <v>39</v>
      </c>
      <c r="CL101" s="6"/>
      <c r="CM101" s="6"/>
      <c r="CN101" s="1" t="s">
        <v>49</v>
      </c>
      <c r="CO101" s="1" t="s">
        <v>39</v>
      </c>
      <c r="CP101" s="6"/>
      <c r="CQ101" s="6"/>
      <c r="CR101" s="1" t="s">
        <v>50</v>
      </c>
      <c r="CS101" s="1" t="s">
        <v>51</v>
      </c>
      <c r="CT101" s="6"/>
      <c r="CU101" s="6"/>
      <c r="CV101" s="1" t="s">
        <v>50</v>
      </c>
      <c r="CW101" s="1" t="s">
        <v>39</v>
      </c>
      <c r="CX101" s="6"/>
      <c r="CY101" s="6"/>
      <c r="CZ101" s="1" t="s">
        <v>50</v>
      </c>
      <c r="DA101" s="1" t="s">
        <v>39</v>
      </c>
      <c r="DB101" s="6"/>
      <c r="DC101" s="6"/>
      <c r="DD101" s="1" t="s">
        <v>59</v>
      </c>
      <c r="DE101" s="1" t="s">
        <v>60</v>
      </c>
      <c r="DF101" s="6"/>
      <c r="DG101" s="6"/>
      <c r="DH101" s="1" t="s">
        <v>52</v>
      </c>
      <c r="DI101" s="1" t="s">
        <v>53</v>
      </c>
      <c r="DJ101" s="6"/>
      <c r="DK101" s="6"/>
      <c r="DL101" s="1" t="s">
        <v>31</v>
      </c>
      <c r="DM101" s="11"/>
    </row>
    <row r="102" spans="1:118" s="42" customFormat="1" ht="15.75" customHeight="1" x14ac:dyDescent="0.25">
      <c r="A102" s="35">
        <v>101</v>
      </c>
      <c r="B102" s="35">
        <v>1</v>
      </c>
      <c r="C102" s="36" t="s">
        <v>132</v>
      </c>
      <c r="D102" s="37" t="s">
        <v>373</v>
      </c>
      <c r="E102" s="35">
        <v>794.97</v>
      </c>
      <c r="F102" s="35">
        <v>710.08600000000001</v>
      </c>
      <c r="G102" s="35">
        <v>73.960999999999999</v>
      </c>
      <c r="H102" s="38">
        <v>438.13740000000001</v>
      </c>
      <c r="I102" s="39">
        <f t="shared" si="4"/>
        <v>512.09839999999997</v>
      </c>
      <c r="J102" s="39">
        <f t="shared" si="3"/>
        <v>16.042000000000002</v>
      </c>
      <c r="K102" s="39">
        <f t="shared" si="5"/>
        <v>496.05639999999994</v>
      </c>
      <c r="L102" s="40" t="s">
        <v>28</v>
      </c>
      <c r="M102" s="40" t="s">
        <v>29</v>
      </c>
      <c r="N102" s="35"/>
      <c r="O102" s="35"/>
      <c r="P102" s="40" t="s">
        <v>30</v>
      </c>
      <c r="Q102" s="40" t="s">
        <v>34</v>
      </c>
      <c r="R102" s="35"/>
      <c r="S102" s="35"/>
      <c r="T102" s="40" t="s">
        <v>30</v>
      </c>
      <c r="U102" s="40" t="s">
        <v>32</v>
      </c>
      <c r="V102" s="35"/>
      <c r="W102" s="35"/>
      <c r="X102" s="35" t="s">
        <v>30</v>
      </c>
      <c r="Y102" s="35" t="s">
        <v>33</v>
      </c>
      <c r="Z102" s="35"/>
      <c r="AA102" s="35"/>
      <c r="AB102" s="40" t="s">
        <v>30</v>
      </c>
      <c r="AC102" s="40" t="s">
        <v>34</v>
      </c>
      <c r="AD102" s="35"/>
      <c r="AE102" s="35"/>
      <c r="AF102" s="40" t="s">
        <v>35</v>
      </c>
      <c r="AG102" s="40" t="s">
        <v>29</v>
      </c>
      <c r="AH102" s="35"/>
      <c r="AI102" s="35"/>
      <c r="AJ102" s="40" t="s">
        <v>36</v>
      </c>
      <c r="AK102" s="40" t="s">
        <v>37</v>
      </c>
      <c r="AL102" s="35"/>
      <c r="AM102" s="35"/>
      <c r="AN102" s="40" t="s">
        <v>38</v>
      </c>
      <c r="AO102" s="40" t="s">
        <v>39</v>
      </c>
      <c r="AP102" s="35"/>
      <c r="AQ102" s="35"/>
      <c r="AR102" s="40" t="s">
        <v>40</v>
      </c>
      <c r="AS102" s="40" t="s">
        <v>41</v>
      </c>
      <c r="AT102" s="35"/>
      <c r="AU102" s="35"/>
      <c r="AV102" s="35"/>
      <c r="AW102" s="35"/>
      <c r="AX102" s="35"/>
      <c r="AY102" s="35"/>
      <c r="AZ102" s="40" t="s">
        <v>42</v>
      </c>
      <c r="BA102" s="40" t="s">
        <v>39</v>
      </c>
      <c r="BB102" s="35"/>
      <c r="BC102" s="35"/>
      <c r="BD102" s="40" t="s">
        <v>42</v>
      </c>
      <c r="BE102" s="40" t="s">
        <v>33</v>
      </c>
      <c r="BF102" s="35"/>
      <c r="BG102" s="35"/>
      <c r="BH102" s="40" t="s">
        <v>42</v>
      </c>
      <c r="BI102" s="40" t="s">
        <v>39</v>
      </c>
      <c r="BJ102" s="35"/>
      <c r="BK102" s="41"/>
      <c r="BL102" s="40" t="s">
        <v>43</v>
      </c>
      <c r="BM102" s="40" t="s">
        <v>44</v>
      </c>
      <c r="BN102" s="35">
        <v>5.0000000000000001E-3</v>
      </c>
      <c r="BO102" s="35">
        <v>1.5620000000000001</v>
      </c>
      <c r="BP102" s="40" t="s">
        <v>45</v>
      </c>
      <c r="BQ102" s="40" t="s">
        <v>44</v>
      </c>
      <c r="BR102" s="35">
        <v>5.0000000000000001E-3</v>
      </c>
      <c r="BS102" s="35">
        <v>5.8449999999999998</v>
      </c>
      <c r="BT102" s="40" t="s">
        <v>46</v>
      </c>
      <c r="BU102" s="40" t="s">
        <v>47</v>
      </c>
      <c r="BV102" s="35"/>
      <c r="BW102" s="35"/>
      <c r="BX102" s="40" t="s">
        <v>46</v>
      </c>
      <c r="BY102" s="40" t="s">
        <v>41</v>
      </c>
      <c r="BZ102" s="35"/>
      <c r="CA102" s="35"/>
      <c r="CB102" s="40" t="s">
        <v>46</v>
      </c>
      <c r="CC102" s="40" t="s">
        <v>48</v>
      </c>
      <c r="CD102" s="35"/>
      <c r="CE102" s="35"/>
      <c r="CF102" s="40" t="s">
        <v>46</v>
      </c>
      <c r="CG102" s="40" t="s">
        <v>48</v>
      </c>
      <c r="CH102" s="35"/>
      <c r="CI102" s="35"/>
      <c r="CJ102" s="40" t="s">
        <v>46</v>
      </c>
      <c r="CK102" s="40" t="s">
        <v>39</v>
      </c>
      <c r="CL102" s="35"/>
      <c r="CM102" s="35"/>
      <c r="CN102" s="40" t="s">
        <v>49</v>
      </c>
      <c r="CO102" s="40" t="s">
        <v>39</v>
      </c>
      <c r="CP102" s="35">
        <v>10</v>
      </c>
      <c r="CQ102" s="35">
        <v>5.26</v>
      </c>
      <c r="CR102" s="40" t="s">
        <v>50</v>
      </c>
      <c r="CS102" s="40" t="s">
        <v>51</v>
      </c>
      <c r="CT102" s="35"/>
      <c r="CU102" s="35"/>
      <c r="CV102" s="40" t="s">
        <v>50</v>
      </c>
      <c r="CW102" s="40" t="s">
        <v>39</v>
      </c>
      <c r="CX102" s="35"/>
      <c r="CY102" s="35"/>
      <c r="CZ102" s="40" t="s">
        <v>50</v>
      </c>
      <c r="DA102" s="40" t="s">
        <v>39</v>
      </c>
      <c r="DB102" s="35"/>
      <c r="DC102" s="35"/>
      <c r="DD102" s="40" t="s">
        <v>59</v>
      </c>
      <c r="DE102" s="40" t="s">
        <v>60</v>
      </c>
      <c r="DF102" s="35"/>
      <c r="DG102" s="35"/>
      <c r="DH102" s="40" t="s">
        <v>52</v>
      </c>
      <c r="DI102" s="40" t="s">
        <v>53</v>
      </c>
      <c r="DJ102" s="35"/>
      <c r="DK102" s="35"/>
      <c r="DL102" s="40" t="s">
        <v>31</v>
      </c>
      <c r="DM102" s="41">
        <v>3.375</v>
      </c>
      <c r="DN102" s="42" t="s">
        <v>518</v>
      </c>
    </row>
    <row r="103" spans="1:118" s="42" customFormat="1" ht="15.75" customHeight="1" x14ac:dyDescent="0.25">
      <c r="A103" s="35">
        <v>102</v>
      </c>
      <c r="B103" s="35">
        <v>1</v>
      </c>
      <c r="C103" s="36" t="s">
        <v>133</v>
      </c>
      <c r="D103" s="37" t="s">
        <v>373</v>
      </c>
      <c r="E103" s="35">
        <v>333.62700000000001</v>
      </c>
      <c r="F103" s="35">
        <v>8.1760000000000002</v>
      </c>
      <c r="G103" s="35">
        <v>310.00400000000002</v>
      </c>
      <c r="H103" s="38">
        <v>222.33959999999999</v>
      </c>
      <c r="I103" s="39">
        <f t="shared" si="4"/>
        <v>532.34360000000004</v>
      </c>
      <c r="J103" s="39">
        <f t="shared" si="3"/>
        <v>14.168000000000001</v>
      </c>
      <c r="K103" s="39">
        <f t="shared" si="5"/>
        <v>518.17560000000003</v>
      </c>
      <c r="L103" s="40" t="s">
        <v>28</v>
      </c>
      <c r="M103" s="40" t="s">
        <v>29</v>
      </c>
      <c r="N103" s="35"/>
      <c r="O103" s="35"/>
      <c r="P103" s="40" t="s">
        <v>30</v>
      </c>
      <c r="Q103" s="40" t="s">
        <v>34</v>
      </c>
      <c r="R103" s="35"/>
      <c r="S103" s="35"/>
      <c r="T103" s="40" t="s">
        <v>30</v>
      </c>
      <c r="U103" s="40" t="s">
        <v>32</v>
      </c>
      <c r="V103" s="35"/>
      <c r="W103" s="35"/>
      <c r="X103" s="35" t="s">
        <v>30</v>
      </c>
      <c r="Y103" s="35" t="s">
        <v>33</v>
      </c>
      <c r="Z103" s="35"/>
      <c r="AA103" s="35"/>
      <c r="AB103" s="40" t="s">
        <v>30</v>
      </c>
      <c r="AC103" s="40" t="s">
        <v>34</v>
      </c>
      <c r="AD103" s="35"/>
      <c r="AE103" s="35"/>
      <c r="AF103" s="40" t="s">
        <v>35</v>
      </c>
      <c r="AG103" s="40" t="s">
        <v>29</v>
      </c>
      <c r="AH103" s="35">
        <v>1.0999999999999999E-2</v>
      </c>
      <c r="AI103" s="35">
        <v>13.505000000000001</v>
      </c>
      <c r="AJ103" s="40" t="s">
        <v>36</v>
      </c>
      <c r="AK103" s="40" t="s">
        <v>37</v>
      </c>
      <c r="AL103" s="35"/>
      <c r="AM103" s="35"/>
      <c r="AN103" s="40" t="s">
        <v>38</v>
      </c>
      <c r="AO103" s="40" t="s">
        <v>39</v>
      </c>
      <c r="AP103" s="35"/>
      <c r="AQ103" s="35"/>
      <c r="AR103" s="40" t="s">
        <v>40</v>
      </c>
      <c r="AS103" s="40" t="s">
        <v>41</v>
      </c>
      <c r="AT103" s="35"/>
      <c r="AU103" s="35"/>
      <c r="AV103" s="35"/>
      <c r="AW103" s="35"/>
      <c r="AX103" s="35"/>
      <c r="AY103" s="35"/>
      <c r="AZ103" s="40" t="s">
        <v>42</v>
      </c>
      <c r="BA103" s="40" t="s">
        <v>39</v>
      </c>
      <c r="BB103" s="35"/>
      <c r="BC103" s="35"/>
      <c r="BD103" s="40" t="s">
        <v>42</v>
      </c>
      <c r="BE103" s="40" t="s">
        <v>33</v>
      </c>
      <c r="BF103" s="35"/>
      <c r="BG103" s="35"/>
      <c r="BH103" s="40" t="s">
        <v>42</v>
      </c>
      <c r="BI103" s="40" t="s">
        <v>39</v>
      </c>
      <c r="BJ103" s="35"/>
      <c r="BK103" s="41"/>
      <c r="BL103" s="40" t="s">
        <v>43</v>
      </c>
      <c r="BM103" s="40" t="s">
        <v>44</v>
      </c>
      <c r="BN103" s="35"/>
      <c r="BO103" s="35"/>
      <c r="BP103" s="40" t="s">
        <v>45</v>
      </c>
      <c r="BQ103" s="40" t="s">
        <v>44</v>
      </c>
      <c r="BR103" s="35">
        <v>5.0000000000000001E-3</v>
      </c>
      <c r="BS103" s="35">
        <v>0.66300000000000003</v>
      </c>
      <c r="BT103" s="40" t="s">
        <v>46</v>
      </c>
      <c r="BU103" s="40" t="s">
        <v>47</v>
      </c>
      <c r="BV103" s="35"/>
      <c r="BW103" s="35"/>
      <c r="BX103" s="40" t="s">
        <v>46</v>
      </c>
      <c r="BY103" s="40" t="s">
        <v>41</v>
      </c>
      <c r="BZ103" s="35"/>
      <c r="CA103" s="35"/>
      <c r="CB103" s="40" t="s">
        <v>46</v>
      </c>
      <c r="CC103" s="40" t="s">
        <v>48</v>
      </c>
      <c r="CD103" s="35"/>
      <c r="CE103" s="35"/>
      <c r="CF103" s="40" t="s">
        <v>46</v>
      </c>
      <c r="CG103" s="40" t="s">
        <v>48</v>
      </c>
      <c r="CH103" s="35"/>
      <c r="CI103" s="35"/>
      <c r="CJ103" s="40" t="s">
        <v>46</v>
      </c>
      <c r="CK103" s="40" t="s">
        <v>39</v>
      </c>
      <c r="CL103" s="35"/>
      <c r="CM103" s="35"/>
      <c r="CN103" s="40" t="s">
        <v>49</v>
      </c>
      <c r="CO103" s="40" t="s">
        <v>39</v>
      </c>
      <c r="CP103" s="35"/>
      <c r="CQ103" s="35"/>
      <c r="CR103" s="40" t="s">
        <v>50</v>
      </c>
      <c r="CS103" s="40" t="s">
        <v>51</v>
      </c>
      <c r="CT103" s="35"/>
      <c r="CU103" s="35"/>
      <c r="CV103" s="40" t="s">
        <v>50</v>
      </c>
      <c r="CW103" s="40" t="s">
        <v>39</v>
      </c>
      <c r="CX103" s="35"/>
      <c r="CY103" s="35"/>
      <c r="CZ103" s="40" t="s">
        <v>50</v>
      </c>
      <c r="DA103" s="40" t="s">
        <v>39</v>
      </c>
      <c r="DB103" s="35"/>
      <c r="DC103" s="35"/>
      <c r="DD103" s="40" t="s">
        <v>59</v>
      </c>
      <c r="DE103" s="40" t="s">
        <v>60</v>
      </c>
      <c r="DF103" s="35"/>
      <c r="DG103" s="35"/>
      <c r="DH103" s="40" t="s">
        <v>52</v>
      </c>
      <c r="DI103" s="40" t="s">
        <v>53</v>
      </c>
      <c r="DJ103" s="35"/>
      <c r="DK103" s="35"/>
      <c r="DL103" s="40" t="s">
        <v>31</v>
      </c>
      <c r="DM103" s="41"/>
    </row>
    <row r="104" spans="1:118" s="12" customFormat="1" ht="15.75" customHeight="1" x14ac:dyDescent="0.25">
      <c r="A104" s="6">
        <v>103</v>
      </c>
      <c r="B104" s="6">
        <v>1</v>
      </c>
      <c r="C104" s="9" t="s">
        <v>406</v>
      </c>
      <c r="D104" s="8" t="s">
        <v>373</v>
      </c>
      <c r="E104" s="6">
        <v>51.58</v>
      </c>
      <c r="F104" s="6">
        <v>0</v>
      </c>
      <c r="G104" s="6">
        <v>51.003999999999998</v>
      </c>
      <c r="H104" s="10">
        <v>78.474239999999995</v>
      </c>
      <c r="I104" s="3">
        <f t="shared" si="4"/>
        <v>129.47824</v>
      </c>
      <c r="J104" s="3">
        <f t="shared" si="3"/>
        <v>0</v>
      </c>
      <c r="K104" s="3">
        <f t="shared" si="5"/>
        <v>129.47824</v>
      </c>
      <c r="L104" s="1" t="s">
        <v>28</v>
      </c>
      <c r="M104" s="1" t="s">
        <v>29</v>
      </c>
      <c r="N104" s="6"/>
      <c r="O104" s="6"/>
      <c r="P104" s="1" t="s">
        <v>30</v>
      </c>
      <c r="Q104" s="1" t="s">
        <v>34</v>
      </c>
      <c r="R104" s="6"/>
      <c r="S104" s="6"/>
      <c r="T104" s="1" t="s">
        <v>30</v>
      </c>
      <c r="U104" s="1" t="s">
        <v>32</v>
      </c>
      <c r="V104" s="6"/>
      <c r="W104" s="6"/>
      <c r="X104" s="6" t="s">
        <v>30</v>
      </c>
      <c r="Y104" s="6" t="s">
        <v>33</v>
      </c>
      <c r="Z104" s="6"/>
      <c r="AA104" s="6"/>
      <c r="AB104" s="1" t="s">
        <v>30</v>
      </c>
      <c r="AC104" s="1" t="s">
        <v>34</v>
      </c>
      <c r="AD104" s="6"/>
      <c r="AE104" s="6"/>
      <c r="AF104" s="1" t="s">
        <v>35</v>
      </c>
      <c r="AG104" s="1" t="s">
        <v>29</v>
      </c>
      <c r="AH104" s="6"/>
      <c r="AI104" s="6"/>
      <c r="AJ104" s="1" t="s">
        <v>36</v>
      </c>
      <c r="AK104" s="1" t="s">
        <v>37</v>
      </c>
      <c r="AL104" s="6"/>
      <c r="AM104" s="6"/>
      <c r="AN104" s="1" t="s">
        <v>38</v>
      </c>
      <c r="AO104" s="1" t="s">
        <v>39</v>
      </c>
      <c r="AP104" s="6"/>
      <c r="AQ104" s="6"/>
      <c r="AR104" s="1" t="s">
        <v>40</v>
      </c>
      <c r="AS104" s="1" t="s">
        <v>41</v>
      </c>
      <c r="AT104" s="6"/>
      <c r="AU104" s="6"/>
      <c r="AV104" s="6"/>
      <c r="AW104" s="6"/>
      <c r="AX104" s="6"/>
      <c r="AY104" s="6"/>
      <c r="AZ104" s="1" t="s">
        <v>42</v>
      </c>
      <c r="BA104" s="1" t="s">
        <v>39</v>
      </c>
      <c r="BB104" s="6"/>
      <c r="BC104" s="6"/>
      <c r="BD104" s="1" t="s">
        <v>42</v>
      </c>
      <c r="BE104" s="1" t="s">
        <v>33</v>
      </c>
      <c r="BF104" s="6"/>
      <c r="BG104" s="6"/>
      <c r="BH104" s="1" t="s">
        <v>42</v>
      </c>
      <c r="BI104" s="1" t="s">
        <v>39</v>
      </c>
      <c r="BJ104" s="6"/>
      <c r="BK104" s="11"/>
      <c r="BL104" s="1" t="s">
        <v>43</v>
      </c>
      <c r="BM104" s="1" t="s">
        <v>44</v>
      </c>
      <c r="BN104" s="6"/>
      <c r="BO104" s="6"/>
      <c r="BP104" s="1" t="s">
        <v>45</v>
      </c>
      <c r="BQ104" s="1" t="s">
        <v>44</v>
      </c>
      <c r="BR104" s="6"/>
      <c r="BS104" s="6"/>
      <c r="BT104" s="1" t="s">
        <v>46</v>
      </c>
      <c r="BU104" s="1" t="s">
        <v>47</v>
      </c>
      <c r="BV104" s="6"/>
      <c r="BW104" s="6"/>
      <c r="BX104" s="1" t="s">
        <v>46</v>
      </c>
      <c r="BY104" s="1" t="s">
        <v>41</v>
      </c>
      <c r="BZ104" s="6"/>
      <c r="CA104" s="6"/>
      <c r="CB104" s="1" t="s">
        <v>46</v>
      </c>
      <c r="CC104" s="1" t="s">
        <v>48</v>
      </c>
      <c r="CD104" s="6"/>
      <c r="CE104" s="6"/>
      <c r="CF104" s="1" t="s">
        <v>46</v>
      </c>
      <c r="CG104" s="1" t="s">
        <v>48</v>
      </c>
      <c r="CH104" s="6"/>
      <c r="CI104" s="6"/>
      <c r="CJ104" s="1" t="s">
        <v>46</v>
      </c>
      <c r="CK104" s="1" t="s">
        <v>39</v>
      </c>
      <c r="CL104" s="6"/>
      <c r="CM104" s="6"/>
      <c r="CN104" s="1" t="s">
        <v>49</v>
      </c>
      <c r="CO104" s="1" t="s">
        <v>39</v>
      </c>
      <c r="CP104" s="6"/>
      <c r="CQ104" s="6"/>
      <c r="CR104" s="1" t="s">
        <v>50</v>
      </c>
      <c r="CS104" s="1" t="s">
        <v>51</v>
      </c>
      <c r="CT104" s="6"/>
      <c r="CU104" s="6"/>
      <c r="CV104" s="1" t="s">
        <v>50</v>
      </c>
      <c r="CW104" s="1" t="s">
        <v>39</v>
      </c>
      <c r="CX104" s="6"/>
      <c r="CY104" s="6"/>
      <c r="CZ104" s="1" t="s">
        <v>50</v>
      </c>
      <c r="DA104" s="1" t="s">
        <v>39</v>
      </c>
      <c r="DB104" s="6"/>
      <c r="DC104" s="6"/>
      <c r="DD104" s="1" t="s">
        <v>59</v>
      </c>
      <c r="DE104" s="1" t="s">
        <v>60</v>
      </c>
      <c r="DF104" s="6"/>
      <c r="DG104" s="6"/>
      <c r="DH104" s="1" t="s">
        <v>52</v>
      </c>
      <c r="DI104" s="1" t="s">
        <v>53</v>
      </c>
      <c r="DJ104" s="6"/>
      <c r="DK104" s="6"/>
      <c r="DL104" s="1" t="s">
        <v>31</v>
      </c>
      <c r="DM104" s="11"/>
    </row>
    <row r="105" spans="1:118" s="12" customFormat="1" ht="15.75" customHeight="1" x14ac:dyDescent="0.25">
      <c r="A105" s="6">
        <v>104</v>
      </c>
      <c r="B105" s="6">
        <v>1</v>
      </c>
      <c r="C105" s="9" t="s">
        <v>407</v>
      </c>
      <c r="D105" s="8" t="s">
        <v>373</v>
      </c>
      <c r="E105" s="6">
        <v>51.912999999999997</v>
      </c>
      <c r="F105" s="6">
        <v>7.444</v>
      </c>
      <c r="G105" s="6">
        <v>44.469000000000001</v>
      </c>
      <c r="H105" s="10">
        <v>79.126080000000002</v>
      </c>
      <c r="I105" s="3">
        <f t="shared" si="4"/>
        <v>123.59508</v>
      </c>
      <c r="J105" s="3">
        <f t="shared" si="3"/>
        <v>0</v>
      </c>
      <c r="K105" s="3">
        <f t="shared" si="5"/>
        <v>123.59508</v>
      </c>
      <c r="L105" s="1" t="s">
        <v>28</v>
      </c>
      <c r="M105" s="1" t="s">
        <v>29</v>
      </c>
      <c r="N105" s="6"/>
      <c r="O105" s="6"/>
      <c r="P105" s="1" t="s">
        <v>30</v>
      </c>
      <c r="Q105" s="1" t="s">
        <v>34</v>
      </c>
      <c r="R105" s="6"/>
      <c r="S105" s="6"/>
      <c r="T105" s="1" t="s">
        <v>30</v>
      </c>
      <c r="U105" s="1" t="s">
        <v>32</v>
      </c>
      <c r="V105" s="6"/>
      <c r="W105" s="6"/>
      <c r="X105" s="6" t="s">
        <v>30</v>
      </c>
      <c r="Y105" s="6" t="s">
        <v>33</v>
      </c>
      <c r="Z105" s="6"/>
      <c r="AA105" s="6"/>
      <c r="AB105" s="1" t="s">
        <v>30</v>
      </c>
      <c r="AC105" s="1" t="s">
        <v>34</v>
      </c>
      <c r="AD105" s="6"/>
      <c r="AE105" s="6"/>
      <c r="AF105" s="1" t="s">
        <v>35</v>
      </c>
      <c r="AG105" s="1" t="s">
        <v>29</v>
      </c>
      <c r="AH105" s="6"/>
      <c r="AI105" s="6"/>
      <c r="AJ105" s="1" t="s">
        <v>36</v>
      </c>
      <c r="AK105" s="1" t="s">
        <v>37</v>
      </c>
      <c r="AL105" s="6"/>
      <c r="AM105" s="6"/>
      <c r="AN105" s="1" t="s">
        <v>38</v>
      </c>
      <c r="AO105" s="1" t="s">
        <v>39</v>
      </c>
      <c r="AP105" s="6"/>
      <c r="AQ105" s="6"/>
      <c r="AR105" s="1" t="s">
        <v>40</v>
      </c>
      <c r="AS105" s="1" t="s">
        <v>41</v>
      </c>
      <c r="AT105" s="6"/>
      <c r="AU105" s="6"/>
      <c r="AV105" s="6"/>
      <c r="AW105" s="6"/>
      <c r="AX105" s="6"/>
      <c r="AY105" s="6"/>
      <c r="AZ105" s="1" t="s">
        <v>42</v>
      </c>
      <c r="BA105" s="1" t="s">
        <v>39</v>
      </c>
      <c r="BB105" s="6"/>
      <c r="BC105" s="6"/>
      <c r="BD105" s="1" t="s">
        <v>42</v>
      </c>
      <c r="BE105" s="1" t="s">
        <v>33</v>
      </c>
      <c r="BF105" s="6"/>
      <c r="BG105" s="6"/>
      <c r="BH105" s="1" t="s">
        <v>42</v>
      </c>
      <c r="BI105" s="1" t="s">
        <v>39</v>
      </c>
      <c r="BJ105" s="6"/>
      <c r="BK105" s="11"/>
      <c r="BL105" s="1" t="s">
        <v>43</v>
      </c>
      <c r="BM105" s="1" t="s">
        <v>44</v>
      </c>
      <c r="BN105" s="6"/>
      <c r="BO105" s="6"/>
      <c r="BP105" s="1" t="s">
        <v>45</v>
      </c>
      <c r="BQ105" s="1" t="s">
        <v>44</v>
      </c>
      <c r="BR105" s="6"/>
      <c r="BS105" s="6"/>
      <c r="BT105" s="1" t="s">
        <v>46</v>
      </c>
      <c r="BU105" s="1" t="s">
        <v>47</v>
      </c>
      <c r="BV105" s="6"/>
      <c r="BW105" s="6"/>
      <c r="BX105" s="1" t="s">
        <v>46</v>
      </c>
      <c r="BY105" s="1" t="s">
        <v>41</v>
      </c>
      <c r="BZ105" s="6"/>
      <c r="CA105" s="6"/>
      <c r="CB105" s="1" t="s">
        <v>46</v>
      </c>
      <c r="CC105" s="1" t="s">
        <v>48</v>
      </c>
      <c r="CD105" s="6"/>
      <c r="CE105" s="6"/>
      <c r="CF105" s="1" t="s">
        <v>46</v>
      </c>
      <c r="CG105" s="1" t="s">
        <v>48</v>
      </c>
      <c r="CH105" s="6"/>
      <c r="CI105" s="6"/>
      <c r="CJ105" s="1" t="s">
        <v>46</v>
      </c>
      <c r="CK105" s="1" t="s">
        <v>39</v>
      </c>
      <c r="CL105" s="6"/>
      <c r="CM105" s="6"/>
      <c r="CN105" s="1" t="s">
        <v>49</v>
      </c>
      <c r="CO105" s="1" t="s">
        <v>39</v>
      </c>
      <c r="CP105" s="6"/>
      <c r="CQ105" s="6"/>
      <c r="CR105" s="1" t="s">
        <v>50</v>
      </c>
      <c r="CS105" s="1" t="s">
        <v>51</v>
      </c>
      <c r="CT105" s="6"/>
      <c r="CU105" s="6"/>
      <c r="CV105" s="1" t="s">
        <v>50</v>
      </c>
      <c r="CW105" s="1" t="s">
        <v>39</v>
      </c>
      <c r="CX105" s="6"/>
      <c r="CY105" s="6"/>
      <c r="CZ105" s="1" t="s">
        <v>50</v>
      </c>
      <c r="DA105" s="1" t="s">
        <v>39</v>
      </c>
      <c r="DB105" s="6"/>
      <c r="DC105" s="6"/>
      <c r="DD105" s="1" t="s">
        <v>59</v>
      </c>
      <c r="DE105" s="1" t="s">
        <v>60</v>
      </c>
      <c r="DF105" s="6"/>
      <c r="DG105" s="6"/>
      <c r="DH105" s="1" t="s">
        <v>52</v>
      </c>
      <c r="DI105" s="1" t="s">
        <v>53</v>
      </c>
      <c r="DJ105" s="6"/>
      <c r="DK105" s="6"/>
      <c r="DL105" s="1" t="s">
        <v>31</v>
      </c>
      <c r="DM105" s="11"/>
    </row>
    <row r="106" spans="1:118" s="12" customFormat="1" ht="15.75" customHeight="1" x14ac:dyDescent="0.25">
      <c r="A106" s="6">
        <v>105</v>
      </c>
      <c r="B106" s="6">
        <v>1</v>
      </c>
      <c r="C106" s="9" t="s">
        <v>134</v>
      </c>
      <c r="D106" s="8" t="s">
        <v>373</v>
      </c>
      <c r="E106" s="6">
        <v>49.502000000000002</v>
      </c>
      <c r="F106" s="6">
        <v>21.69</v>
      </c>
      <c r="G106" s="6">
        <v>25.754999999999999</v>
      </c>
      <c r="H106" s="10">
        <v>247.10604000000001</v>
      </c>
      <c r="I106" s="3">
        <f t="shared" si="4"/>
        <v>272.86104</v>
      </c>
      <c r="J106" s="3">
        <f t="shared" si="3"/>
        <v>0</v>
      </c>
      <c r="K106" s="3">
        <f t="shared" si="5"/>
        <v>272.86104</v>
      </c>
      <c r="L106" s="1" t="s">
        <v>28</v>
      </c>
      <c r="M106" s="1" t="s">
        <v>29</v>
      </c>
      <c r="N106" s="6"/>
      <c r="O106" s="6"/>
      <c r="P106" s="1" t="s">
        <v>30</v>
      </c>
      <c r="Q106" s="1" t="s">
        <v>34</v>
      </c>
      <c r="R106" s="6"/>
      <c r="S106" s="6"/>
      <c r="T106" s="1" t="s">
        <v>30</v>
      </c>
      <c r="U106" s="1" t="s">
        <v>32</v>
      </c>
      <c r="V106" s="6"/>
      <c r="W106" s="6"/>
      <c r="X106" s="6" t="s">
        <v>30</v>
      </c>
      <c r="Y106" s="6" t="s">
        <v>33</v>
      </c>
      <c r="Z106" s="6"/>
      <c r="AA106" s="6"/>
      <c r="AB106" s="1" t="s">
        <v>30</v>
      </c>
      <c r="AC106" s="1" t="s">
        <v>34</v>
      </c>
      <c r="AD106" s="6"/>
      <c r="AE106" s="6"/>
      <c r="AF106" s="1" t="s">
        <v>35</v>
      </c>
      <c r="AG106" s="1" t="s">
        <v>29</v>
      </c>
      <c r="AH106" s="6"/>
      <c r="AI106" s="6"/>
      <c r="AJ106" s="1" t="s">
        <v>36</v>
      </c>
      <c r="AK106" s="1" t="s">
        <v>37</v>
      </c>
      <c r="AL106" s="6"/>
      <c r="AM106" s="6"/>
      <c r="AN106" s="1" t="s">
        <v>38</v>
      </c>
      <c r="AO106" s="1" t="s">
        <v>39</v>
      </c>
      <c r="AP106" s="6"/>
      <c r="AQ106" s="6"/>
      <c r="AR106" s="1" t="s">
        <v>40</v>
      </c>
      <c r="AS106" s="1" t="s">
        <v>41</v>
      </c>
      <c r="AT106" s="6"/>
      <c r="AU106" s="6"/>
      <c r="AV106" s="6"/>
      <c r="AW106" s="6"/>
      <c r="AX106" s="6"/>
      <c r="AY106" s="6"/>
      <c r="AZ106" s="1" t="s">
        <v>42</v>
      </c>
      <c r="BA106" s="1" t="s">
        <v>39</v>
      </c>
      <c r="BB106" s="6"/>
      <c r="BC106" s="6"/>
      <c r="BD106" s="1" t="s">
        <v>42</v>
      </c>
      <c r="BE106" s="1" t="s">
        <v>33</v>
      </c>
      <c r="BF106" s="6"/>
      <c r="BG106" s="6"/>
      <c r="BH106" s="1" t="s">
        <v>42</v>
      </c>
      <c r="BI106" s="1" t="s">
        <v>39</v>
      </c>
      <c r="BJ106" s="6"/>
      <c r="BK106" s="11"/>
      <c r="BL106" s="1" t="s">
        <v>43</v>
      </c>
      <c r="BM106" s="1" t="s">
        <v>44</v>
      </c>
      <c r="BN106" s="6"/>
      <c r="BO106" s="6"/>
      <c r="BP106" s="1" t="s">
        <v>45</v>
      </c>
      <c r="BQ106" s="1" t="s">
        <v>44</v>
      </c>
      <c r="BR106" s="6"/>
      <c r="BS106" s="6"/>
      <c r="BT106" s="1" t="s">
        <v>46</v>
      </c>
      <c r="BU106" s="1" t="s">
        <v>47</v>
      </c>
      <c r="BV106" s="6"/>
      <c r="BW106" s="6"/>
      <c r="BX106" s="1" t="s">
        <v>46</v>
      </c>
      <c r="BY106" s="1" t="s">
        <v>41</v>
      </c>
      <c r="BZ106" s="6"/>
      <c r="CA106" s="6"/>
      <c r="CB106" s="1" t="s">
        <v>46</v>
      </c>
      <c r="CC106" s="1" t="s">
        <v>48</v>
      </c>
      <c r="CD106" s="6"/>
      <c r="CE106" s="6"/>
      <c r="CF106" s="1" t="s">
        <v>46</v>
      </c>
      <c r="CG106" s="1" t="s">
        <v>48</v>
      </c>
      <c r="CH106" s="6"/>
      <c r="CI106" s="6"/>
      <c r="CJ106" s="1" t="s">
        <v>46</v>
      </c>
      <c r="CK106" s="1" t="s">
        <v>39</v>
      </c>
      <c r="CL106" s="6"/>
      <c r="CM106" s="6"/>
      <c r="CN106" s="1" t="s">
        <v>49</v>
      </c>
      <c r="CO106" s="1" t="s">
        <v>39</v>
      </c>
      <c r="CP106" s="6"/>
      <c r="CQ106" s="6"/>
      <c r="CR106" s="1" t="s">
        <v>50</v>
      </c>
      <c r="CS106" s="1" t="s">
        <v>51</v>
      </c>
      <c r="CT106" s="6"/>
      <c r="CU106" s="6"/>
      <c r="CV106" s="1" t="s">
        <v>50</v>
      </c>
      <c r="CW106" s="1" t="s">
        <v>39</v>
      </c>
      <c r="CX106" s="6"/>
      <c r="CY106" s="6"/>
      <c r="CZ106" s="1" t="s">
        <v>50</v>
      </c>
      <c r="DA106" s="1" t="s">
        <v>39</v>
      </c>
      <c r="DB106" s="6"/>
      <c r="DC106" s="6"/>
      <c r="DD106" s="1" t="s">
        <v>59</v>
      </c>
      <c r="DE106" s="1" t="s">
        <v>60</v>
      </c>
      <c r="DF106" s="6"/>
      <c r="DG106" s="6"/>
      <c r="DH106" s="1" t="s">
        <v>52</v>
      </c>
      <c r="DI106" s="1" t="s">
        <v>53</v>
      </c>
      <c r="DJ106" s="6"/>
      <c r="DK106" s="6"/>
      <c r="DL106" s="1" t="s">
        <v>31</v>
      </c>
      <c r="DM106" s="11"/>
    </row>
    <row r="107" spans="1:118" s="42" customFormat="1" ht="15.75" customHeight="1" x14ac:dyDescent="0.25">
      <c r="A107" s="35">
        <v>106</v>
      </c>
      <c r="B107" s="35">
        <v>1</v>
      </c>
      <c r="C107" s="36" t="s">
        <v>135</v>
      </c>
      <c r="D107" s="37" t="s">
        <v>373</v>
      </c>
      <c r="E107" s="35">
        <v>312.26900000000001</v>
      </c>
      <c r="F107" s="35">
        <v>26.158999999999999</v>
      </c>
      <c r="G107" s="35">
        <v>266.53300000000002</v>
      </c>
      <c r="H107" s="38">
        <v>101.89464</v>
      </c>
      <c r="I107" s="39">
        <f t="shared" si="4"/>
        <v>368.42764</v>
      </c>
      <c r="J107" s="39">
        <f t="shared" si="3"/>
        <v>0.58499999999999996</v>
      </c>
      <c r="K107" s="39">
        <f t="shared" si="5"/>
        <v>367.84264000000002</v>
      </c>
      <c r="L107" s="40" t="s">
        <v>28</v>
      </c>
      <c r="M107" s="40" t="s">
        <v>29</v>
      </c>
      <c r="N107" s="35"/>
      <c r="O107" s="35"/>
      <c r="P107" s="40" t="s">
        <v>30</v>
      </c>
      <c r="Q107" s="40" t="s">
        <v>34</v>
      </c>
      <c r="R107" s="35"/>
      <c r="S107" s="35"/>
      <c r="T107" s="40" t="s">
        <v>30</v>
      </c>
      <c r="U107" s="40" t="s">
        <v>32</v>
      </c>
      <c r="V107" s="35"/>
      <c r="W107" s="35"/>
      <c r="X107" s="35" t="s">
        <v>30</v>
      </c>
      <c r="Y107" s="35" t="s">
        <v>33</v>
      </c>
      <c r="Z107" s="35"/>
      <c r="AA107" s="35"/>
      <c r="AB107" s="40" t="s">
        <v>30</v>
      </c>
      <c r="AC107" s="40" t="s">
        <v>34</v>
      </c>
      <c r="AD107" s="35"/>
      <c r="AE107" s="35"/>
      <c r="AF107" s="40" t="s">
        <v>35</v>
      </c>
      <c r="AG107" s="40" t="s">
        <v>29</v>
      </c>
      <c r="AH107" s="35"/>
      <c r="AI107" s="35"/>
      <c r="AJ107" s="40" t="s">
        <v>36</v>
      </c>
      <c r="AK107" s="40" t="s">
        <v>37</v>
      </c>
      <c r="AL107" s="35"/>
      <c r="AM107" s="35"/>
      <c r="AN107" s="40" t="s">
        <v>38</v>
      </c>
      <c r="AO107" s="40" t="s">
        <v>39</v>
      </c>
      <c r="AP107" s="35"/>
      <c r="AQ107" s="35"/>
      <c r="AR107" s="40" t="s">
        <v>40</v>
      </c>
      <c r="AS107" s="40" t="s">
        <v>41</v>
      </c>
      <c r="AT107" s="35"/>
      <c r="AU107" s="35"/>
      <c r="AV107" s="35"/>
      <c r="AW107" s="35"/>
      <c r="AX107" s="35"/>
      <c r="AY107" s="35"/>
      <c r="AZ107" s="40" t="s">
        <v>42</v>
      </c>
      <c r="BA107" s="40" t="s">
        <v>39</v>
      </c>
      <c r="BB107" s="35"/>
      <c r="BC107" s="35"/>
      <c r="BD107" s="40" t="s">
        <v>42</v>
      </c>
      <c r="BE107" s="40" t="s">
        <v>33</v>
      </c>
      <c r="BF107" s="35"/>
      <c r="BG107" s="35"/>
      <c r="BH107" s="40" t="s">
        <v>42</v>
      </c>
      <c r="BI107" s="40" t="s">
        <v>39</v>
      </c>
      <c r="BJ107" s="35"/>
      <c r="BK107" s="41"/>
      <c r="BL107" s="40" t="s">
        <v>43</v>
      </c>
      <c r="BM107" s="40" t="s">
        <v>44</v>
      </c>
      <c r="BN107" s="35"/>
      <c r="BO107" s="35"/>
      <c r="BP107" s="40" t="s">
        <v>45</v>
      </c>
      <c r="BQ107" s="40" t="s">
        <v>44</v>
      </c>
      <c r="BR107" s="35"/>
      <c r="BS107" s="35"/>
      <c r="BT107" s="40" t="s">
        <v>46</v>
      </c>
      <c r="BU107" s="40" t="s">
        <v>47</v>
      </c>
      <c r="BV107" s="35"/>
      <c r="BW107" s="35"/>
      <c r="BX107" s="40" t="s">
        <v>46</v>
      </c>
      <c r="BY107" s="40" t="s">
        <v>41</v>
      </c>
      <c r="BZ107" s="35"/>
      <c r="CA107" s="35"/>
      <c r="CB107" s="40" t="s">
        <v>46</v>
      </c>
      <c r="CC107" s="40" t="s">
        <v>48</v>
      </c>
      <c r="CD107" s="35"/>
      <c r="CE107" s="35"/>
      <c r="CF107" s="40" t="s">
        <v>46</v>
      </c>
      <c r="CG107" s="40" t="s">
        <v>48</v>
      </c>
      <c r="CH107" s="35"/>
      <c r="CI107" s="35"/>
      <c r="CJ107" s="40" t="s">
        <v>46</v>
      </c>
      <c r="CK107" s="40" t="s">
        <v>39</v>
      </c>
      <c r="CL107" s="35"/>
      <c r="CM107" s="35"/>
      <c r="CN107" s="40" t="s">
        <v>49</v>
      </c>
      <c r="CO107" s="40" t="s">
        <v>39</v>
      </c>
      <c r="CP107" s="35">
        <v>1</v>
      </c>
      <c r="CQ107" s="35">
        <v>0.58499999999999996</v>
      </c>
      <c r="CR107" s="40" t="s">
        <v>50</v>
      </c>
      <c r="CS107" s="40" t="s">
        <v>51</v>
      </c>
      <c r="CT107" s="35"/>
      <c r="CU107" s="35"/>
      <c r="CV107" s="40" t="s">
        <v>50</v>
      </c>
      <c r="CW107" s="40" t="s">
        <v>39</v>
      </c>
      <c r="CX107" s="35"/>
      <c r="CY107" s="35"/>
      <c r="CZ107" s="40" t="s">
        <v>50</v>
      </c>
      <c r="DA107" s="40" t="s">
        <v>39</v>
      </c>
      <c r="DB107" s="35"/>
      <c r="DC107" s="35"/>
      <c r="DD107" s="40" t="s">
        <v>59</v>
      </c>
      <c r="DE107" s="40" t="s">
        <v>60</v>
      </c>
      <c r="DF107" s="35"/>
      <c r="DG107" s="35"/>
      <c r="DH107" s="40" t="s">
        <v>52</v>
      </c>
      <c r="DI107" s="40" t="s">
        <v>53</v>
      </c>
      <c r="DJ107" s="35"/>
      <c r="DK107" s="35"/>
      <c r="DL107" s="40" t="s">
        <v>31</v>
      </c>
      <c r="DM107" s="41"/>
    </row>
    <row r="108" spans="1:118" s="42" customFormat="1" ht="15.75" customHeight="1" x14ac:dyDescent="0.25">
      <c r="A108" s="35">
        <v>107</v>
      </c>
      <c r="B108" s="35">
        <v>1</v>
      </c>
      <c r="C108" s="36" t="s">
        <v>136</v>
      </c>
      <c r="D108" s="37" t="s">
        <v>373</v>
      </c>
      <c r="E108" s="35">
        <v>-109.599</v>
      </c>
      <c r="F108" s="35">
        <v>38.081000000000003</v>
      </c>
      <c r="G108" s="35">
        <v>-353.97899999999998</v>
      </c>
      <c r="H108" s="38">
        <v>444.32400000000001</v>
      </c>
      <c r="I108" s="39">
        <f t="shared" si="4"/>
        <v>90.345000000000027</v>
      </c>
      <c r="J108" s="39">
        <f t="shared" si="3"/>
        <v>18.708000000000002</v>
      </c>
      <c r="K108" s="39">
        <f t="shared" si="5"/>
        <v>71.637000000000029</v>
      </c>
      <c r="L108" s="40" t="s">
        <v>28</v>
      </c>
      <c r="M108" s="40" t="s">
        <v>29</v>
      </c>
      <c r="N108" s="35"/>
      <c r="O108" s="35"/>
      <c r="P108" s="40" t="s">
        <v>30</v>
      </c>
      <c r="Q108" s="40" t="s">
        <v>34</v>
      </c>
      <c r="R108" s="35"/>
      <c r="S108" s="35"/>
      <c r="T108" s="40" t="s">
        <v>30</v>
      </c>
      <c r="U108" s="40" t="s">
        <v>32</v>
      </c>
      <c r="V108" s="35"/>
      <c r="W108" s="35"/>
      <c r="X108" s="35" t="s">
        <v>30</v>
      </c>
      <c r="Y108" s="35" t="s">
        <v>33</v>
      </c>
      <c r="Z108" s="35"/>
      <c r="AA108" s="35"/>
      <c r="AB108" s="40" t="s">
        <v>30</v>
      </c>
      <c r="AC108" s="40" t="s">
        <v>34</v>
      </c>
      <c r="AD108" s="35"/>
      <c r="AE108" s="35"/>
      <c r="AF108" s="40" t="s">
        <v>35</v>
      </c>
      <c r="AG108" s="40" t="s">
        <v>29</v>
      </c>
      <c r="AH108" s="35"/>
      <c r="AI108" s="35"/>
      <c r="AJ108" s="40" t="s">
        <v>36</v>
      </c>
      <c r="AK108" s="40" t="s">
        <v>37</v>
      </c>
      <c r="AL108" s="35"/>
      <c r="AM108" s="35"/>
      <c r="AN108" s="40" t="s">
        <v>38</v>
      </c>
      <c r="AO108" s="40" t="s">
        <v>39</v>
      </c>
      <c r="AP108" s="35"/>
      <c r="AQ108" s="35"/>
      <c r="AR108" s="40" t="s">
        <v>40</v>
      </c>
      <c r="AS108" s="40" t="s">
        <v>41</v>
      </c>
      <c r="AT108" s="35"/>
      <c r="AU108" s="35"/>
      <c r="AV108" s="35"/>
      <c r="AW108" s="35"/>
      <c r="AX108" s="35"/>
      <c r="AY108" s="35"/>
      <c r="AZ108" s="40" t="s">
        <v>42</v>
      </c>
      <c r="BA108" s="40" t="s">
        <v>39</v>
      </c>
      <c r="BB108" s="35"/>
      <c r="BC108" s="35"/>
      <c r="BD108" s="40" t="s">
        <v>42</v>
      </c>
      <c r="BE108" s="40" t="s">
        <v>33</v>
      </c>
      <c r="BF108" s="35"/>
      <c r="BG108" s="35"/>
      <c r="BH108" s="40" t="s">
        <v>42</v>
      </c>
      <c r="BI108" s="40" t="s">
        <v>39</v>
      </c>
      <c r="BJ108" s="35"/>
      <c r="BK108" s="41"/>
      <c r="BL108" s="40" t="s">
        <v>43</v>
      </c>
      <c r="BM108" s="40" t="s">
        <v>44</v>
      </c>
      <c r="BN108" s="35">
        <v>3.0000000000000001E-3</v>
      </c>
      <c r="BO108" s="35">
        <v>1.2569999999999999</v>
      </c>
      <c r="BP108" s="40" t="s">
        <v>45</v>
      </c>
      <c r="BQ108" s="40" t="s">
        <v>44</v>
      </c>
      <c r="BR108" s="35"/>
      <c r="BS108" s="35"/>
      <c r="BT108" s="40" t="s">
        <v>46</v>
      </c>
      <c r="BU108" s="40" t="s">
        <v>47</v>
      </c>
      <c r="BV108" s="35"/>
      <c r="BW108" s="35"/>
      <c r="BX108" s="40" t="s">
        <v>46</v>
      </c>
      <c r="BY108" s="40" t="s">
        <v>41</v>
      </c>
      <c r="BZ108" s="35">
        <v>1.6E-2</v>
      </c>
      <c r="CA108" s="35">
        <v>15.278</v>
      </c>
      <c r="CB108" s="40" t="s">
        <v>46</v>
      </c>
      <c r="CC108" s="40" t="s">
        <v>48</v>
      </c>
      <c r="CD108" s="35"/>
      <c r="CE108" s="35"/>
      <c r="CF108" s="40" t="s">
        <v>46</v>
      </c>
      <c r="CG108" s="40" t="s">
        <v>48</v>
      </c>
      <c r="CH108" s="35"/>
      <c r="CI108" s="35"/>
      <c r="CJ108" s="40" t="s">
        <v>46</v>
      </c>
      <c r="CK108" s="40" t="s">
        <v>39</v>
      </c>
      <c r="CL108" s="35"/>
      <c r="CM108" s="35"/>
      <c r="CN108" s="40" t="s">
        <v>49</v>
      </c>
      <c r="CO108" s="40" t="s">
        <v>39</v>
      </c>
      <c r="CP108" s="35">
        <v>1</v>
      </c>
      <c r="CQ108" s="35">
        <v>0.58499999999999996</v>
      </c>
      <c r="CR108" s="40" t="s">
        <v>50</v>
      </c>
      <c r="CS108" s="40" t="s">
        <v>51</v>
      </c>
      <c r="CT108" s="35"/>
      <c r="CU108" s="35"/>
      <c r="CV108" s="40" t="s">
        <v>50</v>
      </c>
      <c r="CW108" s="40" t="s">
        <v>39</v>
      </c>
      <c r="CX108" s="35"/>
      <c r="CY108" s="35"/>
      <c r="CZ108" s="40" t="s">
        <v>50</v>
      </c>
      <c r="DA108" s="40" t="s">
        <v>39</v>
      </c>
      <c r="DB108" s="35"/>
      <c r="DC108" s="35"/>
      <c r="DD108" s="40" t="s">
        <v>59</v>
      </c>
      <c r="DE108" s="40" t="s">
        <v>60</v>
      </c>
      <c r="DF108" s="35"/>
      <c r="DG108" s="35"/>
      <c r="DH108" s="40" t="s">
        <v>52</v>
      </c>
      <c r="DI108" s="40" t="s">
        <v>53</v>
      </c>
      <c r="DJ108" s="35"/>
      <c r="DK108" s="35"/>
      <c r="DL108" s="40" t="s">
        <v>31</v>
      </c>
      <c r="DM108" s="41">
        <v>1.5880000000000001</v>
      </c>
      <c r="DN108" s="42" t="s">
        <v>518</v>
      </c>
    </row>
    <row r="109" spans="1:118" s="42" customFormat="1" ht="15.75" customHeight="1" x14ac:dyDescent="0.25">
      <c r="A109" s="35">
        <v>108</v>
      </c>
      <c r="B109" s="35">
        <v>1</v>
      </c>
      <c r="C109" s="36" t="s">
        <v>137</v>
      </c>
      <c r="D109" s="37" t="s">
        <v>373</v>
      </c>
      <c r="E109" s="35">
        <v>72.951999999999998</v>
      </c>
      <c r="F109" s="35">
        <v>18.603999999999999</v>
      </c>
      <c r="G109" s="35">
        <v>53.43</v>
      </c>
      <c r="H109" s="38">
        <v>84.38664</v>
      </c>
      <c r="I109" s="39">
        <f t="shared" si="4"/>
        <v>137.81664000000001</v>
      </c>
      <c r="J109" s="39">
        <f t="shared" si="3"/>
        <v>1.502</v>
      </c>
      <c r="K109" s="39">
        <f t="shared" si="5"/>
        <v>136.31464</v>
      </c>
      <c r="L109" s="40" t="s">
        <v>28</v>
      </c>
      <c r="M109" s="40" t="s">
        <v>29</v>
      </c>
      <c r="N109" s="35"/>
      <c r="O109" s="35"/>
      <c r="P109" s="40" t="s">
        <v>30</v>
      </c>
      <c r="Q109" s="40" t="s">
        <v>34</v>
      </c>
      <c r="R109" s="35"/>
      <c r="S109" s="35"/>
      <c r="T109" s="40" t="s">
        <v>30</v>
      </c>
      <c r="U109" s="40" t="s">
        <v>32</v>
      </c>
      <c r="V109" s="35"/>
      <c r="W109" s="35"/>
      <c r="X109" s="35" t="s">
        <v>30</v>
      </c>
      <c r="Y109" s="35" t="s">
        <v>33</v>
      </c>
      <c r="Z109" s="35"/>
      <c r="AA109" s="35"/>
      <c r="AB109" s="40" t="s">
        <v>30</v>
      </c>
      <c r="AC109" s="40" t="s">
        <v>34</v>
      </c>
      <c r="AD109" s="35"/>
      <c r="AE109" s="35"/>
      <c r="AF109" s="40" t="s">
        <v>35</v>
      </c>
      <c r="AG109" s="40" t="s">
        <v>29</v>
      </c>
      <c r="AH109" s="35"/>
      <c r="AI109" s="35"/>
      <c r="AJ109" s="40" t="s">
        <v>36</v>
      </c>
      <c r="AK109" s="40" t="s">
        <v>37</v>
      </c>
      <c r="AL109" s="35"/>
      <c r="AM109" s="35"/>
      <c r="AN109" s="40" t="s">
        <v>38</v>
      </c>
      <c r="AO109" s="40" t="s">
        <v>39</v>
      </c>
      <c r="AP109" s="35">
        <v>3</v>
      </c>
      <c r="AQ109" s="35">
        <v>1.502</v>
      </c>
      <c r="AR109" s="40" t="s">
        <v>40</v>
      </c>
      <c r="AS109" s="40" t="s">
        <v>41</v>
      </c>
      <c r="AT109" s="35"/>
      <c r="AU109" s="35"/>
      <c r="AV109" s="35"/>
      <c r="AW109" s="35"/>
      <c r="AX109" s="35"/>
      <c r="AY109" s="35"/>
      <c r="AZ109" s="40" t="s">
        <v>42</v>
      </c>
      <c r="BA109" s="40" t="s">
        <v>39</v>
      </c>
      <c r="BB109" s="35"/>
      <c r="BC109" s="35"/>
      <c r="BD109" s="40" t="s">
        <v>42</v>
      </c>
      <c r="BE109" s="40" t="s">
        <v>33</v>
      </c>
      <c r="BF109" s="35"/>
      <c r="BG109" s="35"/>
      <c r="BH109" s="40" t="s">
        <v>42</v>
      </c>
      <c r="BI109" s="40" t="s">
        <v>39</v>
      </c>
      <c r="BJ109" s="35"/>
      <c r="BK109" s="41"/>
      <c r="BL109" s="40" t="s">
        <v>43</v>
      </c>
      <c r="BM109" s="40" t="s">
        <v>44</v>
      </c>
      <c r="BN109" s="35"/>
      <c r="BO109" s="35"/>
      <c r="BP109" s="40" t="s">
        <v>45</v>
      </c>
      <c r="BQ109" s="40" t="s">
        <v>44</v>
      </c>
      <c r="BR109" s="35"/>
      <c r="BS109" s="35"/>
      <c r="BT109" s="40" t="s">
        <v>46</v>
      </c>
      <c r="BU109" s="40" t="s">
        <v>47</v>
      </c>
      <c r="BV109" s="35"/>
      <c r="BW109" s="35"/>
      <c r="BX109" s="40" t="s">
        <v>46</v>
      </c>
      <c r="BY109" s="40" t="s">
        <v>41</v>
      </c>
      <c r="BZ109" s="35"/>
      <c r="CA109" s="35"/>
      <c r="CB109" s="40" t="s">
        <v>46</v>
      </c>
      <c r="CC109" s="40" t="s">
        <v>48</v>
      </c>
      <c r="CD109" s="35"/>
      <c r="CE109" s="35"/>
      <c r="CF109" s="40" t="s">
        <v>46</v>
      </c>
      <c r="CG109" s="40" t="s">
        <v>48</v>
      </c>
      <c r="CH109" s="35"/>
      <c r="CI109" s="35"/>
      <c r="CJ109" s="40" t="s">
        <v>46</v>
      </c>
      <c r="CK109" s="40" t="s">
        <v>39</v>
      </c>
      <c r="CL109" s="35"/>
      <c r="CM109" s="35"/>
      <c r="CN109" s="40" t="s">
        <v>49</v>
      </c>
      <c r="CO109" s="40" t="s">
        <v>39</v>
      </c>
      <c r="CP109" s="35"/>
      <c r="CQ109" s="35"/>
      <c r="CR109" s="40" t="s">
        <v>50</v>
      </c>
      <c r="CS109" s="40" t="s">
        <v>51</v>
      </c>
      <c r="CT109" s="35"/>
      <c r="CU109" s="35"/>
      <c r="CV109" s="40" t="s">
        <v>50</v>
      </c>
      <c r="CW109" s="40" t="s">
        <v>39</v>
      </c>
      <c r="CX109" s="35"/>
      <c r="CY109" s="35"/>
      <c r="CZ109" s="40" t="s">
        <v>50</v>
      </c>
      <c r="DA109" s="40" t="s">
        <v>39</v>
      </c>
      <c r="DB109" s="35"/>
      <c r="DC109" s="35"/>
      <c r="DD109" s="40" t="s">
        <v>59</v>
      </c>
      <c r="DE109" s="40" t="s">
        <v>60</v>
      </c>
      <c r="DF109" s="35"/>
      <c r="DG109" s="35"/>
      <c r="DH109" s="40" t="s">
        <v>52</v>
      </c>
      <c r="DI109" s="40" t="s">
        <v>53</v>
      </c>
      <c r="DJ109" s="35"/>
      <c r="DK109" s="35"/>
      <c r="DL109" s="40" t="s">
        <v>31</v>
      </c>
      <c r="DM109" s="41"/>
    </row>
    <row r="110" spans="1:118" s="42" customFormat="1" ht="15.75" customHeight="1" x14ac:dyDescent="0.25">
      <c r="A110" s="35">
        <v>109</v>
      </c>
      <c r="B110" s="35">
        <v>3</v>
      </c>
      <c r="C110" s="36" t="s">
        <v>138</v>
      </c>
      <c r="D110" s="37" t="s">
        <v>373</v>
      </c>
      <c r="E110" s="35">
        <v>919.60299999999995</v>
      </c>
      <c r="F110" s="35">
        <v>591.31100000000004</v>
      </c>
      <c r="G110" s="35">
        <v>328.29199999999997</v>
      </c>
      <c r="H110" s="38">
        <v>489.73692</v>
      </c>
      <c r="I110" s="39">
        <f t="shared" si="4"/>
        <v>818.02891999999997</v>
      </c>
      <c r="J110" s="39">
        <f t="shared" si="3"/>
        <v>2.9020000000000001</v>
      </c>
      <c r="K110" s="39">
        <f t="shared" si="5"/>
        <v>815.12691999999993</v>
      </c>
      <c r="L110" s="40" t="s">
        <v>28</v>
      </c>
      <c r="M110" s="40" t="s">
        <v>29</v>
      </c>
      <c r="N110" s="35"/>
      <c r="O110" s="35"/>
      <c r="P110" s="40" t="s">
        <v>30</v>
      </c>
      <c r="Q110" s="40" t="s">
        <v>34</v>
      </c>
      <c r="R110" s="35"/>
      <c r="S110" s="35"/>
      <c r="T110" s="40" t="s">
        <v>30</v>
      </c>
      <c r="U110" s="40" t="s">
        <v>32</v>
      </c>
      <c r="V110" s="35"/>
      <c r="W110" s="35"/>
      <c r="X110" s="35" t="s">
        <v>30</v>
      </c>
      <c r="Y110" s="35" t="s">
        <v>33</v>
      </c>
      <c r="Z110" s="35"/>
      <c r="AA110" s="35"/>
      <c r="AB110" s="40" t="s">
        <v>30</v>
      </c>
      <c r="AC110" s="40" t="s">
        <v>34</v>
      </c>
      <c r="AD110" s="35"/>
      <c r="AE110" s="35"/>
      <c r="AF110" s="40" t="s">
        <v>35</v>
      </c>
      <c r="AG110" s="40" t="s">
        <v>29</v>
      </c>
      <c r="AH110" s="35"/>
      <c r="AI110" s="35"/>
      <c r="AJ110" s="40" t="s">
        <v>36</v>
      </c>
      <c r="AK110" s="40" t="s">
        <v>37</v>
      </c>
      <c r="AL110" s="35"/>
      <c r="AM110" s="35"/>
      <c r="AN110" s="40" t="s">
        <v>38</v>
      </c>
      <c r="AO110" s="40" t="s">
        <v>39</v>
      </c>
      <c r="AP110" s="35"/>
      <c r="AQ110" s="35"/>
      <c r="AR110" s="40" t="s">
        <v>40</v>
      </c>
      <c r="AS110" s="40" t="s">
        <v>41</v>
      </c>
      <c r="AT110" s="35"/>
      <c r="AU110" s="35"/>
      <c r="AV110" s="35"/>
      <c r="AW110" s="35"/>
      <c r="AX110" s="35"/>
      <c r="AY110" s="35"/>
      <c r="AZ110" s="40" t="s">
        <v>42</v>
      </c>
      <c r="BA110" s="40" t="s">
        <v>39</v>
      </c>
      <c r="BB110" s="35"/>
      <c r="BC110" s="35"/>
      <c r="BD110" s="40" t="s">
        <v>42</v>
      </c>
      <c r="BE110" s="40" t="s">
        <v>33</v>
      </c>
      <c r="BF110" s="35"/>
      <c r="BG110" s="35"/>
      <c r="BH110" s="40" t="s">
        <v>42</v>
      </c>
      <c r="BI110" s="40" t="s">
        <v>39</v>
      </c>
      <c r="BJ110" s="35"/>
      <c r="BK110" s="41"/>
      <c r="BL110" s="40" t="s">
        <v>43</v>
      </c>
      <c r="BM110" s="40" t="s">
        <v>44</v>
      </c>
      <c r="BN110" s="35"/>
      <c r="BO110" s="35"/>
      <c r="BP110" s="40" t="s">
        <v>45</v>
      </c>
      <c r="BQ110" s="40" t="s">
        <v>44</v>
      </c>
      <c r="BR110" s="35"/>
      <c r="BS110" s="35"/>
      <c r="BT110" s="40" t="s">
        <v>46</v>
      </c>
      <c r="BU110" s="40" t="s">
        <v>47</v>
      </c>
      <c r="BV110" s="35"/>
      <c r="BW110" s="35"/>
      <c r="BX110" s="40" t="s">
        <v>46</v>
      </c>
      <c r="BY110" s="40" t="s">
        <v>41</v>
      </c>
      <c r="BZ110" s="35"/>
      <c r="CA110" s="35"/>
      <c r="CB110" s="40" t="s">
        <v>46</v>
      </c>
      <c r="CC110" s="40" t="s">
        <v>48</v>
      </c>
      <c r="CD110" s="35"/>
      <c r="CE110" s="35"/>
      <c r="CF110" s="40" t="s">
        <v>46</v>
      </c>
      <c r="CG110" s="40" t="s">
        <v>48</v>
      </c>
      <c r="CH110" s="35"/>
      <c r="CI110" s="35"/>
      <c r="CJ110" s="40" t="s">
        <v>46</v>
      </c>
      <c r="CK110" s="40" t="s">
        <v>39</v>
      </c>
      <c r="CL110" s="35"/>
      <c r="CM110" s="35"/>
      <c r="CN110" s="40" t="s">
        <v>49</v>
      </c>
      <c r="CO110" s="40" t="s">
        <v>39</v>
      </c>
      <c r="CP110" s="35"/>
      <c r="CQ110" s="35"/>
      <c r="CR110" s="40" t="s">
        <v>50</v>
      </c>
      <c r="CS110" s="40" t="s">
        <v>51</v>
      </c>
      <c r="CT110" s="35"/>
      <c r="CU110" s="35"/>
      <c r="CV110" s="40" t="s">
        <v>50</v>
      </c>
      <c r="CW110" s="40" t="s">
        <v>39</v>
      </c>
      <c r="CX110" s="35">
        <v>2</v>
      </c>
      <c r="CY110" s="35">
        <v>2.9020000000000001</v>
      </c>
      <c r="CZ110" s="40" t="s">
        <v>50</v>
      </c>
      <c r="DA110" s="40" t="s">
        <v>39</v>
      </c>
      <c r="DB110" s="35"/>
      <c r="DC110" s="35"/>
      <c r="DD110" s="40" t="s">
        <v>59</v>
      </c>
      <c r="DE110" s="40" t="s">
        <v>60</v>
      </c>
      <c r="DF110" s="35"/>
      <c r="DG110" s="35"/>
      <c r="DH110" s="40" t="s">
        <v>52</v>
      </c>
      <c r="DI110" s="40" t="s">
        <v>53</v>
      </c>
      <c r="DJ110" s="35"/>
      <c r="DK110" s="35"/>
      <c r="DL110" s="40" t="s">
        <v>31</v>
      </c>
      <c r="DM110" s="41"/>
    </row>
    <row r="111" spans="1:118" s="12" customFormat="1" ht="15.75" customHeight="1" x14ac:dyDescent="0.25">
      <c r="A111" s="6">
        <v>110</v>
      </c>
      <c r="B111" s="6">
        <v>3</v>
      </c>
      <c r="C111" s="9" t="s">
        <v>139</v>
      </c>
      <c r="D111" s="8" t="s">
        <v>373</v>
      </c>
      <c r="E111" s="6">
        <v>117.83499999999999</v>
      </c>
      <c r="F111" s="6">
        <v>23.016999999999999</v>
      </c>
      <c r="G111" s="6">
        <v>-56.021999999999998</v>
      </c>
      <c r="H111" s="10">
        <v>66.782399999999996</v>
      </c>
      <c r="I111" s="3">
        <f t="shared" si="4"/>
        <v>10.760399999999997</v>
      </c>
      <c r="J111" s="3">
        <f t="shared" si="3"/>
        <v>0</v>
      </c>
      <c r="K111" s="3">
        <f t="shared" si="5"/>
        <v>10.760399999999997</v>
      </c>
      <c r="L111" s="1" t="s">
        <v>28</v>
      </c>
      <c r="M111" s="1" t="s">
        <v>29</v>
      </c>
      <c r="N111" s="6"/>
      <c r="O111" s="6"/>
      <c r="P111" s="1" t="s">
        <v>30</v>
      </c>
      <c r="Q111" s="1" t="s">
        <v>34</v>
      </c>
      <c r="R111" s="6"/>
      <c r="S111" s="6"/>
      <c r="T111" s="1" t="s">
        <v>30</v>
      </c>
      <c r="U111" s="1" t="s">
        <v>32</v>
      </c>
      <c r="V111" s="6"/>
      <c r="W111" s="6"/>
      <c r="X111" s="6" t="s">
        <v>30</v>
      </c>
      <c r="Y111" s="6" t="s">
        <v>33</v>
      </c>
      <c r="Z111" s="6"/>
      <c r="AA111" s="6"/>
      <c r="AB111" s="1" t="s">
        <v>30</v>
      </c>
      <c r="AC111" s="1" t="s">
        <v>34</v>
      </c>
      <c r="AD111" s="6"/>
      <c r="AE111" s="6"/>
      <c r="AF111" s="1" t="s">
        <v>35</v>
      </c>
      <c r="AG111" s="1" t="s">
        <v>29</v>
      </c>
      <c r="AH111" s="6"/>
      <c r="AI111" s="6"/>
      <c r="AJ111" s="1" t="s">
        <v>36</v>
      </c>
      <c r="AK111" s="1" t="s">
        <v>37</v>
      </c>
      <c r="AL111" s="6"/>
      <c r="AM111" s="6"/>
      <c r="AN111" s="1" t="s">
        <v>38</v>
      </c>
      <c r="AO111" s="1" t="s">
        <v>39</v>
      </c>
      <c r="AP111" s="6"/>
      <c r="AQ111" s="6"/>
      <c r="AR111" s="1" t="s">
        <v>40</v>
      </c>
      <c r="AS111" s="1" t="s">
        <v>41</v>
      </c>
      <c r="AT111" s="6"/>
      <c r="AU111" s="6"/>
      <c r="AV111" s="6"/>
      <c r="AW111" s="6"/>
      <c r="AX111" s="6"/>
      <c r="AY111" s="6"/>
      <c r="AZ111" s="1" t="s">
        <v>42</v>
      </c>
      <c r="BA111" s="1" t="s">
        <v>39</v>
      </c>
      <c r="BB111" s="6"/>
      <c r="BC111" s="6"/>
      <c r="BD111" s="1" t="s">
        <v>42</v>
      </c>
      <c r="BE111" s="1" t="s">
        <v>33</v>
      </c>
      <c r="BF111" s="6"/>
      <c r="BG111" s="6"/>
      <c r="BH111" s="1" t="s">
        <v>42</v>
      </c>
      <c r="BI111" s="1" t="s">
        <v>39</v>
      </c>
      <c r="BJ111" s="6"/>
      <c r="BK111" s="11"/>
      <c r="BL111" s="1" t="s">
        <v>43</v>
      </c>
      <c r="BM111" s="1" t="s">
        <v>44</v>
      </c>
      <c r="BN111" s="6"/>
      <c r="BO111" s="6"/>
      <c r="BP111" s="1" t="s">
        <v>45</v>
      </c>
      <c r="BQ111" s="1" t="s">
        <v>44</v>
      </c>
      <c r="BR111" s="6"/>
      <c r="BS111" s="6"/>
      <c r="BT111" s="1" t="s">
        <v>46</v>
      </c>
      <c r="BU111" s="1" t="s">
        <v>47</v>
      </c>
      <c r="BV111" s="6"/>
      <c r="BW111" s="6"/>
      <c r="BX111" s="1" t="s">
        <v>46</v>
      </c>
      <c r="BY111" s="1" t="s">
        <v>41</v>
      </c>
      <c r="BZ111" s="6"/>
      <c r="CA111" s="6"/>
      <c r="CB111" s="1" t="s">
        <v>46</v>
      </c>
      <c r="CC111" s="1" t="s">
        <v>48</v>
      </c>
      <c r="CD111" s="6"/>
      <c r="CE111" s="6"/>
      <c r="CF111" s="1" t="s">
        <v>46</v>
      </c>
      <c r="CG111" s="1" t="s">
        <v>48</v>
      </c>
      <c r="CH111" s="6"/>
      <c r="CI111" s="6"/>
      <c r="CJ111" s="1" t="s">
        <v>46</v>
      </c>
      <c r="CK111" s="1" t="s">
        <v>39</v>
      </c>
      <c r="CL111" s="6"/>
      <c r="CM111" s="6"/>
      <c r="CN111" s="1" t="s">
        <v>49</v>
      </c>
      <c r="CO111" s="1" t="s">
        <v>39</v>
      </c>
      <c r="CP111" s="6"/>
      <c r="CQ111" s="6"/>
      <c r="CR111" s="1" t="s">
        <v>50</v>
      </c>
      <c r="CS111" s="1" t="s">
        <v>51</v>
      </c>
      <c r="CT111" s="6"/>
      <c r="CU111" s="6"/>
      <c r="CV111" s="1" t="s">
        <v>50</v>
      </c>
      <c r="CW111" s="1" t="s">
        <v>39</v>
      </c>
      <c r="CX111" s="6"/>
      <c r="CY111" s="6"/>
      <c r="CZ111" s="1" t="s">
        <v>50</v>
      </c>
      <c r="DA111" s="1" t="s">
        <v>39</v>
      </c>
      <c r="DB111" s="6"/>
      <c r="DC111" s="6"/>
      <c r="DD111" s="1" t="s">
        <v>59</v>
      </c>
      <c r="DE111" s="1" t="s">
        <v>60</v>
      </c>
      <c r="DF111" s="6"/>
      <c r="DG111" s="6"/>
      <c r="DH111" s="1" t="s">
        <v>52</v>
      </c>
      <c r="DI111" s="1" t="s">
        <v>53</v>
      </c>
      <c r="DJ111" s="6"/>
      <c r="DK111" s="6"/>
      <c r="DL111" s="1" t="s">
        <v>31</v>
      </c>
      <c r="DM111" s="11"/>
    </row>
    <row r="112" spans="1:118" s="12" customFormat="1" ht="15.75" customHeight="1" x14ac:dyDescent="0.25">
      <c r="A112" s="6">
        <v>111</v>
      </c>
      <c r="B112" s="6">
        <v>3</v>
      </c>
      <c r="C112" s="9" t="s">
        <v>140</v>
      </c>
      <c r="D112" s="8" t="s">
        <v>373</v>
      </c>
      <c r="E112" s="6">
        <v>157.88900000000001</v>
      </c>
      <c r="F112" s="6">
        <v>181.624</v>
      </c>
      <c r="G112" s="6">
        <v>-437.79300000000001</v>
      </c>
      <c r="H112" s="10">
        <v>212.83776</v>
      </c>
      <c r="I112" s="3">
        <f t="shared" si="4"/>
        <v>-224.95524</v>
      </c>
      <c r="J112" s="3">
        <f t="shared" si="3"/>
        <v>0</v>
      </c>
      <c r="K112" s="3">
        <f t="shared" si="5"/>
        <v>-224.95524</v>
      </c>
      <c r="L112" s="1" t="s">
        <v>28</v>
      </c>
      <c r="M112" s="1" t="s">
        <v>29</v>
      </c>
      <c r="N112" s="6"/>
      <c r="O112" s="6"/>
      <c r="P112" s="1" t="s">
        <v>30</v>
      </c>
      <c r="Q112" s="1" t="s">
        <v>34</v>
      </c>
      <c r="R112" s="6"/>
      <c r="S112" s="6"/>
      <c r="T112" s="1" t="s">
        <v>30</v>
      </c>
      <c r="U112" s="1" t="s">
        <v>32</v>
      </c>
      <c r="V112" s="6"/>
      <c r="W112" s="6"/>
      <c r="X112" s="6" t="s">
        <v>30</v>
      </c>
      <c r="Y112" s="6" t="s">
        <v>33</v>
      </c>
      <c r="Z112" s="6"/>
      <c r="AA112" s="6"/>
      <c r="AB112" s="1" t="s">
        <v>30</v>
      </c>
      <c r="AC112" s="1" t="s">
        <v>34</v>
      </c>
      <c r="AD112" s="6"/>
      <c r="AE112" s="6"/>
      <c r="AF112" s="1" t="s">
        <v>35</v>
      </c>
      <c r="AG112" s="1" t="s">
        <v>29</v>
      </c>
      <c r="AH112" s="6"/>
      <c r="AI112" s="6"/>
      <c r="AJ112" s="1" t="s">
        <v>36</v>
      </c>
      <c r="AK112" s="1" t="s">
        <v>37</v>
      </c>
      <c r="AL112" s="6"/>
      <c r="AM112" s="6"/>
      <c r="AN112" s="1" t="s">
        <v>38</v>
      </c>
      <c r="AO112" s="1" t="s">
        <v>39</v>
      </c>
      <c r="AP112" s="6"/>
      <c r="AQ112" s="6"/>
      <c r="AR112" s="1" t="s">
        <v>40</v>
      </c>
      <c r="AS112" s="1" t="s">
        <v>41</v>
      </c>
      <c r="AT112" s="6"/>
      <c r="AU112" s="6"/>
      <c r="AV112" s="6"/>
      <c r="AW112" s="6"/>
      <c r="AX112" s="6"/>
      <c r="AY112" s="6"/>
      <c r="AZ112" s="1" t="s">
        <v>42</v>
      </c>
      <c r="BA112" s="1" t="s">
        <v>39</v>
      </c>
      <c r="BB112" s="6"/>
      <c r="BC112" s="6"/>
      <c r="BD112" s="1" t="s">
        <v>42</v>
      </c>
      <c r="BE112" s="1" t="s">
        <v>33</v>
      </c>
      <c r="BF112" s="6"/>
      <c r="BG112" s="6"/>
      <c r="BH112" s="1" t="s">
        <v>42</v>
      </c>
      <c r="BI112" s="1" t="s">
        <v>39</v>
      </c>
      <c r="BJ112" s="6"/>
      <c r="BK112" s="11"/>
      <c r="BL112" s="1" t="s">
        <v>43</v>
      </c>
      <c r="BM112" s="1" t="s">
        <v>44</v>
      </c>
      <c r="BN112" s="6"/>
      <c r="BO112" s="6"/>
      <c r="BP112" s="1" t="s">
        <v>45</v>
      </c>
      <c r="BQ112" s="1" t="s">
        <v>44</v>
      </c>
      <c r="BR112" s="6"/>
      <c r="BS112" s="6"/>
      <c r="BT112" s="1" t="s">
        <v>46</v>
      </c>
      <c r="BU112" s="1" t="s">
        <v>47</v>
      </c>
      <c r="BV112" s="6"/>
      <c r="BW112" s="6"/>
      <c r="BX112" s="1" t="s">
        <v>46</v>
      </c>
      <c r="BY112" s="1" t="s">
        <v>41</v>
      </c>
      <c r="BZ112" s="6"/>
      <c r="CA112" s="6"/>
      <c r="CB112" s="1" t="s">
        <v>46</v>
      </c>
      <c r="CC112" s="1" t="s">
        <v>48</v>
      </c>
      <c r="CD112" s="6"/>
      <c r="CE112" s="6"/>
      <c r="CF112" s="1" t="s">
        <v>46</v>
      </c>
      <c r="CG112" s="1" t="s">
        <v>48</v>
      </c>
      <c r="CH112" s="6"/>
      <c r="CI112" s="6"/>
      <c r="CJ112" s="1" t="s">
        <v>46</v>
      </c>
      <c r="CK112" s="1" t="s">
        <v>39</v>
      </c>
      <c r="CL112" s="6"/>
      <c r="CM112" s="6"/>
      <c r="CN112" s="1" t="s">
        <v>49</v>
      </c>
      <c r="CO112" s="1" t="s">
        <v>39</v>
      </c>
      <c r="CP112" s="6"/>
      <c r="CQ112" s="6"/>
      <c r="CR112" s="1" t="s">
        <v>50</v>
      </c>
      <c r="CS112" s="1" t="s">
        <v>51</v>
      </c>
      <c r="CT112" s="6"/>
      <c r="CU112" s="6"/>
      <c r="CV112" s="1" t="s">
        <v>50</v>
      </c>
      <c r="CW112" s="1" t="s">
        <v>39</v>
      </c>
      <c r="CX112" s="6"/>
      <c r="CY112" s="6"/>
      <c r="CZ112" s="1" t="s">
        <v>50</v>
      </c>
      <c r="DA112" s="1" t="s">
        <v>39</v>
      </c>
      <c r="DB112" s="6"/>
      <c r="DC112" s="6"/>
      <c r="DD112" s="1" t="s">
        <v>59</v>
      </c>
      <c r="DE112" s="1" t="s">
        <v>60</v>
      </c>
      <c r="DF112" s="6"/>
      <c r="DG112" s="6"/>
      <c r="DH112" s="1" t="s">
        <v>52</v>
      </c>
      <c r="DI112" s="1" t="s">
        <v>53</v>
      </c>
      <c r="DJ112" s="6"/>
      <c r="DK112" s="6"/>
      <c r="DL112" s="1" t="s">
        <v>31</v>
      </c>
      <c r="DM112" s="11"/>
    </row>
    <row r="113" spans="1:118" s="42" customFormat="1" ht="15.75" customHeight="1" x14ac:dyDescent="0.25">
      <c r="A113" s="35">
        <v>112</v>
      </c>
      <c r="B113" s="35">
        <v>3</v>
      </c>
      <c r="C113" s="36" t="s">
        <v>141</v>
      </c>
      <c r="D113" s="37" t="s">
        <v>373</v>
      </c>
      <c r="E113" s="35">
        <v>65.269000000000005</v>
      </c>
      <c r="F113" s="35">
        <v>36.776000000000003</v>
      </c>
      <c r="G113" s="35">
        <v>25.04</v>
      </c>
      <c r="H113" s="38">
        <v>144.54132000000001</v>
      </c>
      <c r="I113" s="39">
        <f t="shared" si="4"/>
        <v>169.58132000000001</v>
      </c>
      <c r="J113" s="39">
        <f t="shared" si="3"/>
        <v>211.26</v>
      </c>
      <c r="K113" s="39">
        <f t="shared" si="5"/>
        <v>-41.678679999999986</v>
      </c>
      <c r="L113" s="40" t="s">
        <v>28</v>
      </c>
      <c r="M113" s="40" t="s">
        <v>29</v>
      </c>
      <c r="N113" s="35"/>
      <c r="O113" s="35"/>
      <c r="P113" s="40" t="s">
        <v>30</v>
      </c>
      <c r="Q113" s="40" t="s">
        <v>34</v>
      </c>
      <c r="R113" s="35"/>
      <c r="S113" s="35"/>
      <c r="T113" s="40" t="s">
        <v>30</v>
      </c>
      <c r="U113" s="40" t="s">
        <v>32</v>
      </c>
      <c r="V113" s="35"/>
      <c r="W113" s="35"/>
      <c r="X113" s="35" t="s">
        <v>30</v>
      </c>
      <c r="Y113" s="35" t="s">
        <v>33</v>
      </c>
      <c r="Z113" s="35"/>
      <c r="AA113" s="35"/>
      <c r="AB113" s="40" t="s">
        <v>30</v>
      </c>
      <c r="AC113" s="40" t="s">
        <v>34</v>
      </c>
      <c r="AD113" s="35"/>
      <c r="AE113" s="35"/>
      <c r="AF113" s="40" t="s">
        <v>35</v>
      </c>
      <c r="AG113" s="40" t="s">
        <v>535</v>
      </c>
      <c r="AH113" s="35">
        <v>0.15</v>
      </c>
      <c r="AI113" s="35">
        <v>209.13399999999999</v>
      </c>
      <c r="AJ113" s="40" t="s">
        <v>36</v>
      </c>
      <c r="AK113" s="40" t="s">
        <v>37</v>
      </c>
      <c r="AL113" s="35"/>
      <c r="AM113" s="35"/>
      <c r="AN113" s="40" t="s">
        <v>38</v>
      </c>
      <c r="AO113" s="40" t="s">
        <v>39</v>
      </c>
      <c r="AP113" s="35"/>
      <c r="AQ113" s="35"/>
      <c r="AR113" s="40" t="s">
        <v>40</v>
      </c>
      <c r="AS113" s="40" t="s">
        <v>41</v>
      </c>
      <c r="AT113" s="35"/>
      <c r="AU113" s="35"/>
      <c r="AV113" s="35"/>
      <c r="AW113" s="35"/>
      <c r="AX113" s="35"/>
      <c r="AY113" s="35"/>
      <c r="AZ113" s="40" t="s">
        <v>42</v>
      </c>
      <c r="BA113" s="40" t="s">
        <v>39</v>
      </c>
      <c r="BB113" s="35"/>
      <c r="BC113" s="35"/>
      <c r="BD113" s="40" t="s">
        <v>42</v>
      </c>
      <c r="BE113" s="40" t="s">
        <v>33</v>
      </c>
      <c r="BF113" s="35"/>
      <c r="BG113" s="35"/>
      <c r="BH113" s="40" t="s">
        <v>42</v>
      </c>
      <c r="BI113" s="40" t="s">
        <v>39</v>
      </c>
      <c r="BJ113" s="35"/>
      <c r="BK113" s="41"/>
      <c r="BL113" s="40" t="s">
        <v>43</v>
      </c>
      <c r="BM113" s="40" t="s">
        <v>44</v>
      </c>
      <c r="BN113" s="35"/>
      <c r="BO113" s="35"/>
      <c r="BP113" s="40" t="s">
        <v>45</v>
      </c>
      <c r="BQ113" s="40" t="s">
        <v>44</v>
      </c>
      <c r="BR113" s="35"/>
      <c r="BS113" s="35"/>
      <c r="BT113" s="40" t="s">
        <v>46</v>
      </c>
      <c r="BU113" s="40" t="s">
        <v>47</v>
      </c>
      <c r="BV113" s="35"/>
      <c r="BW113" s="35"/>
      <c r="BX113" s="40" t="s">
        <v>46</v>
      </c>
      <c r="BY113" s="40" t="s">
        <v>41</v>
      </c>
      <c r="BZ113" s="35"/>
      <c r="CA113" s="35"/>
      <c r="CB113" s="40" t="s">
        <v>46</v>
      </c>
      <c r="CC113" s="40" t="s">
        <v>48</v>
      </c>
      <c r="CD113" s="35"/>
      <c r="CE113" s="35"/>
      <c r="CF113" s="40" t="s">
        <v>46</v>
      </c>
      <c r="CG113" s="40" t="s">
        <v>48</v>
      </c>
      <c r="CH113" s="35"/>
      <c r="CI113" s="35"/>
      <c r="CJ113" s="40" t="s">
        <v>46</v>
      </c>
      <c r="CK113" s="40" t="s">
        <v>39</v>
      </c>
      <c r="CL113" s="35"/>
      <c r="CM113" s="35"/>
      <c r="CN113" s="40" t="s">
        <v>49</v>
      </c>
      <c r="CO113" s="40" t="s">
        <v>39</v>
      </c>
      <c r="CP113" s="35"/>
      <c r="CQ113" s="35"/>
      <c r="CR113" s="40" t="s">
        <v>50</v>
      </c>
      <c r="CS113" s="40" t="s">
        <v>51</v>
      </c>
      <c r="CT113" s="35"/>
      <c r="CU113" s="35"/>
      <c r="CV113" s="40" t="s">
        <v>50</v>
      </c>
      <c r="CW113" s="40" t="s">
        <v>39</v>
      </c>
      <c r="CX113" s="35"/>
      <c r="CY113" s="35"/>
      <c r="CZ113" s="40" t="s">
        <v>50</v>
      </c>
      <c r="DA113" s="40" t="s">
        <v>39</v>
      </c>
      <c r="DB113" s="35"/>
      <c r="DC113" s="35"/>
      <c r="DD113" s="40" t="s">
        <v>59</v>
      </c>
      <c r="DE113" s="40" t="s">
        <v>60</v>
      </c>
      <c r="DF113" s="35"/>
      <c r="DG113" s="35"/>
      <c r="DH113" s="40" t="s">
        <v>52</v>
      </c>
      <c r="DI113" s="40" t="s">
        <v>53</v>
      </c>
      <c r="DJ113" s="35"/>
      <c r="DK113" s="35"/>
      <c r="DL113" s="40" t="s">
        <v>31</v>
      </c>
      <c r="DM113" s="41">
        <v>2.1259999999999999</v>
      </c>
      <c r="DN113" s="42" t="s">
        <v>518</v>
      </c>
    </row>
    <row r="114" spans="1:118" s="12" customFormat="1" ht="15.75" customHeight="1" x14ac:dyDescent="0.25">
      <c r="A114" s="6">
        <v>113</v>
      </c>
      <c r="B114" s="6">
        <v>3</v>
      </c>
      <c r="C114" s="9" t="s">
        <v>142</v>
      </c>
      <c r="D114" s="8" t="s">
        <v>373</v>
      </c>
      <c r="E114" s="6">
        <v>418.39699999999999</v>
      </c>
      <c r="F114" s="6">
        <v>28.187000000000001</v>
      </c>
      <c r="G114" s="6">
        <v>383.22699999999998</v>
      </c>
      <c r="H114" s="10">
        <v>139.83011999999999</v>
      </c>
      <c r="I114" s="3">
        <f t="shared" si="4"/>
        <v>523.05711999999994</v>
      </c>
      <c r="J114" s="3">
        <f t="shared" si="3"/>
        <v>0</v>
      </c>
      <c r="K114" s="3">
        <f t="shared" si="5"/>
        <v>523.05711999999994</v>
      </c>
      <c r="L114" s="1" t="s">
        <v>28</v>
      </c>
      <c r="M114" s="1" t="s">
        <v>29</v>
      </c>
      <c r="N114" s="6"/>
      <c r="O114" s="6"/>
      <c r="P114" s="1" t="s">
        <v>30</v>
      </c>
      <c r="Q114" s="1" t="s">
        <v>34</v>
      </c>
      <c r="R114" s="6"/>
      <c r="S114" s="6"/>
      <c r="T114" s="1" t="s">
        <v>30</v>
      </c>
      <c r="U114" s="1" t="s">
        <v>32</v>
      </c>
      <c r="V114" s="6"/>
      <c r="W114" s="6"/>
      <c r="X114" s="6" t="s">
        <v>30</v>
      </c>
      <c r="Y114" s="6" t="s">
        <v>33</v>
      </c>
      <c r="Z114" s="6"/>
      <c r="AA114" s="6"/>
      <c r="AB114" s="1" t="s">
        <v>30</v>
      </c>
      <c r="AC114" s="1" t="s">
        <v>34</v>
      </c>
      <c r="AD114" s="6"/>
      <c r="AE114" s="6"/>
      <c r="AF114" s="1" t="s">
        <v>35</v>
      </c>
      <c r="AG114" s="1" t="s">
        <v>29</v>
      </c>
      <c r="AH114" s="6"/>
      <c r="AI114" s="6"/>
      <c r="AJ114" s="1" t="s">
        <v>36</v>
      </c>
      <c r="AK114" s="1" t="s">
        <v>37</v>
      </c>
      <c r="AL114" s="6"/>
      <c r="AM114" s="6"/>
      <c r="AN114" s="1" t="s">
        <v>38</v>
      </c>
      <c r="AO114" s="1" t="s">
        <v>39</v>
      </c>
      <c r="AP114" s="6"/>
      <c r="AQ114" s="6"/>
      <c r="AR114" s="1" t="s">
        <v>40</v>
      </c>
      <c r="AS114" s="1" t="s">
        <v>41</v>
      </c>
      <c r="AT114" s="6"/>
      <c r="AU114" s="6"/>
      <c r="AV114" s="6"/>
      <c r="AW114" s="6"/>
      <c r="AX114" s="6"/>
      <c r="AY114" s="6"/>
      <c r="AZ114" s="1" t="s">
        <v>42</v>
      </c>
      <c r="BA114" s="1" t="s">
        <v>39</v>
      </c>
      <c r="BB114" s="6"/>
      <c r="BC114" s="6"/>
      <c r="BD114" s="1" t="s">
        <v>42</v>
      </c>
      <c r="BE114" s="1" t="s">
        <v>33</v>
      </c>
      <c r="BF114" s="6"/>
      <c r="BG114" s="6"/>
      <c r="BH114" s="1" t="s">
        <v>42</v>
      </c>
      <c r="BI114" s="1" t="s">
        <v>39</v>
      </c>
      <c r="BJ114" s="6"/>
      <c r="BK114" s="11"/>
      <c r="BL114" s="1" t="s">
        <v>43</v>
      </c>
      <c r="BM114" s="1" t="s">
        <v>44</v>
      </c>
      <c r="BN114" s="6"/>
      <c r="BO114" s="6"/>
      <c r="BP114" s="1" t="s">
        <v>45</v>
      </c>
      <c r="BQ114" s="1" t="s">
        <v>44</v>
      </c>
      <c r="BR114" s="6"/>
      <c r="BS114" s="6"/>
      <c r="BT114" s="1" t="s">
        <v>46</v>
      </c>
      <c r="BU114" s="1" t="s">
        <v>47</v>
      </c>
      <c r="BV114" s="6"/>
      <c r="BW114" s="6"/>
      <c r="BX114" s="1" t="s">
        <v>46</v>
      </c>
      <c r="BY114" s="1" t="s">
        <v>41</v>
      </c>
      <c r="BZ114" s="6"/>
      <c r="CA114" s="6"/>
      <c r="CB114" s="1" t="s">
        <v>46</v>
      </c>
      <c r="CC114" s="1" t="s">
        <v>48</v>
      </c>
      <c r="CD114" s="6"/>
      <c r="CE114" s="6"/>
      <c r="CF114" s="1" t="s">
        <v>46</v>
      </c>
      <c r="CG114" s="1" t="s">
        <v>48</v>
      </c>
      <c r="CH114" s="6"/>
      <c r="CI114" s="6"/>
      <c r="CJ114" s="1" t="s">
        <v>46</v>
      </c>
      <c r="CK114" s="1" t="s">
        <v>39</v>
      </c>
      <c r="CL114" s="6"/>
      <c r="CM114" s="6"/>
      <c r="CN114" s="1" t="s">
        <v>49</v>
      </c>
      <c r="CO114" s="1" t="s">
        <v>39</v>
      </c>
      <c r="CP114" s="6"/>
      <c r="CQ114" s="6"/>
      <c r="CR114" s="1" t="s">
        <v>50</v>
      </c>
      <c r="CS114" s="1" t="s">
        <v>51</v>
      </c>
      <c r="CT114" s="6"/>
      <c r="CU114" s="6"/>
      <c r="CV114" s="1" t="s">
        <v>50</v>
      </c>
      <c r="CW114" s="1" t="s">
        <v>39</v>
      </c>
      <c r="CX114" s="6"/>
      <c r="CY114" s="6"/>
      <c r="CZ114" s="1" t="s">
        <v>50</v>
      </c>
      <c r="DA114" s="1" t="s">
        <v>39</v>
      </c>
      <c r="DB114" s="6"/>
      <c r="DC114" s="6"/>
      <c r="DD114" s="1" t="s">
        <v>59</v>
      </c>
      <c r="DE114" s="1" t="s">
        <v>60</v>
      </c>
      <c r="DF114" s="6"/>
      <c r="DG114" s="6"/>
      <c r="DH114" s="1" t="s">
        <v>52</v>
      </c>
      <c r="DI114" s="1" t="s">
        <v>53</v>
      </c>
      <c r="DJ114" s="6"/>
      <c r="DK114" s="6"/>
      <c r="DL114" s="1" t="s">
        <v>31</v>
      </c>
      <c r="DM114" s="11"/>
    </row>
    <row r="115" spans="1:118" s="12" customFormat="1" ht="15.75" customHeight="1" x14ac:dyDescent="0.25">
      <c r="A115" s="6">
        <v>114</v>
      </c>
      <c r="B115" s="6">
        <v>3</v>
      </c>
      <c r="C115" s="9" t="s">
        <v>143</v>
      </c>
      <c r="D115" s="8" t="s">
        <v>373</v>
      </c>
      <c r="E115" s="6">
        <v>192.155</v>
      </c>
      <c r="F115" s="6">
        <v>249.71899999999999</v>
      </c>
      <c r="G115" s="6">
        <v>-66.623000000000005</v>
      </c>
      <c r="H115" s="10">
        <v>132.44784000000001</v>
      </c>
      <c r="I115" s="3">
        <f t="shared" si="4"/>
        <v>65.824840000000009</v>
      </c>
      <c r="J115" s="3">
        <f t="shared" si="3"/>
        <v>0</v>
      </c>
      <c r="K115" s="3">
        <f t="shared" si="5"/>
        <v>65.824840000000009</v>
      </c>
      <c r="L115" s="1" t="s">
        <v>28</v>
      </c>
      <c r="M115" s="1" t="s">
        <v>29</v>
      </c>
      <c r="N115" s="6"/>
      <c r="O115" s="6"/>
      <c r="P115" s="1" t="s">
        <v>30</v>
      </c>
      <c r="Q115" s="1" t="s">
        <v>34</v>
      </c>
      <c r="R115" s="6"/>
      <c r="S115" s="6"/>
      <c r="T115" s="1" t="s">
        <v>30</v>
      </c>
      <c r="U115" s="1" t="s">
        <v>32</v>
      </c>
      <c r="V115" s="6"/>
      <c r="W115" s="6"/>
      <c r="X115" s="6" t="s">
        <v>30</v>
      </c>
      <c r="Y115" s="6" t="s">
        <v>33</v>
      </c>
      <c r="Z115" s="6"/>
      <c r="AA115" s="6"/>
      <c r="AB115" s="1" t="s">
        <v>30</v>
      </c>
      <c r="AC115" s="1" t="s">
        <v>34</v>
      </c>
      <c r="AD115" s="6"/>
      <c r="AE115" s="6"/>
      <c r="AF115" s="1" t="s">
        <v>35</v>
      </c>
      <c r="AG115" s="1" t="s">
        <v>29</v>
      </c>
      <c r="AH115" s="6"/>
      <c r="AI115" s="6"/>
      <c r="AJ115" s="1" t="s">
        <v>36</v>
      </c>
      <c r="AK115" s="1" t="s">
        <v>37</v>
      </c>
      <c r="AL115" s="6"/>
      <c r="AM115" s="6"/>
      <c r="AN115" s="1" t="s">
        <v>38</v>
      </c>
      <c r="AO115" s="1" t="s">
        <v>39</v>
      </c>
      <c r="AP115" s="6"/>
      <c r="AQ115" s="6"/>
      <c r="AR115" s="1" t="s">
        <v>40</v>
      </c>
      <c r="AS115" s="1" t="s">
        <v>41</v>
      </c>
      <c r="AT115" s="6"/>
      <c r="AU115" s="6"/>
      <c r="AV115" s="6"/>
      <c r="AW115" s="6"/>
      <c r="AX115" s="6"/>
      <c r="AY115" s="6"/>
      <c r="AZ115" s="1" t="s">
        <v>42</v>
      </c>
      <c r="BA115" s="1" t="s">
        <v>39</v>
      </c>
      <c r="BB115" s="6"/>
      <c r="BC115" s="6"/>
      <c r="BD115" s="1" t="s">
        <v>42</v>
      </c>
      <c r="BE115" s="1" t="s">
        <v>33</v>
      </c>
      <c r="BF115" s="6"/>
      <c r="BG115" s="6"/>
      <c r="BH115" s="1" t="s">
        <v>42</v>
      </c>
      <c r="BI115" s="1" t="s">
        <v>39</v>
      </c>
      <c r="BJ115" s="6"/>
      <c r="BK115" s="11"/>
      <c r="BL115" s="1" t="s">
        <v>43</v>
      </c>
      <c r="BM115" s="1" t="s">
        <v>44</v>
      </c>
      <c r="BN115" s="6"/>
      <c r="BO115" s="6"/>
      <c r="BP115" s="1" t="s">
        <v>45</v>
      </c>
      <c r="BQ115" s="1" t="s">
        <v>44</v>
      </c>
      <c r="BR115" s="6"/>
      <c r="BS115" s="6"/>
      <c r="BT115" s="1" t="s">
        <v>46</v>
      </c>
      <c r="BU115" s="1" t="s">
        <v>47</v>
      </c>
      <c r="BV115" s="6"/>
      <c r="BW115" s="6"/>
      <c r="BX115" s="1" t="s">
        <v>46</v>
      </c>
      <c r="BY115" s="1" t="s">
        <v>41</v>
      </c>
      <c r="BZ115" s="6"/>
      <c r="CA115" s="6"/>
      <c r="CB115" s="1" t="s">
        <v>46</v>
      </c>
      <c r="CC115" s="1" t="s">
        <v>48</v>
      </c>
      <c r="CD115" s="6"/>
      <c r="CE115" s="6"/>
      <c r="CF115" s="1" t="s">
        <v>46</v>
      </c>
      <c r="CG115" s="1" t="s">
        <v>48</v>
      </c>
      <c r="CH115" s="6"/>
      <c r="CI115" s="6"/>
      <c r="CJ115" s="1" t="s">
        <v>46</v>
      </c>
      <c r="CK115" s="1" t="s">
        <v>39</v>
      </c>
      <c r="CL115" s="6"/>
      <c r="CM115" s="6"/>
      <c r="CN115" s="1" t="s">
        <v>49</v>
      </c>
      <c r="CO115" s="1" t="s">
        <v>39</v>
      </c>
      <c r="CP115" s="6"/>
      <c r="CQ115" s="6"/>
      <c r="CR115" s="1" t="s">
        <v>50</v>
      </c>
      <c r="CS115" s="1" t="s">
        <v>51</v>
      </c>
      <c r="CT115" s="6"/>
      <c r="CU115" s="6"/>
      <c r="CV115" s="1" t="s">
        <v>50</v>
      </c>
      <c r="CW115" s="1" t="s">
        <v>39</v>
      </c>
      <c r="CX115" s="6"/>
      <c r="CY115" s="6"/>
      <c r="CZ115" s="1" t="s">
        <v>50</v>
      </c>
      <c r="DA115" s="1" t="s">
        <v>39</v>
      </c>
      <c r="DB115" s="6"/>
      <c r="DC115" s="6"/>
      <c r="DD115" s="1" t="s">
        <v>59</v>
      </c>
      <c r="DE115" s="1" t="s">
        <v>60</v>
      </c>
      <c r="DF115" s="6"/>
      <c r="DG115" s="6"/>
      <c r="DH115" s="1" t="s">
        <v>52</v>
      </c>
      <c r="DI115" s="1" t="s">
        <v>53</v>
      </c>
      <c r="DJ115" s="6"/>
      <c r="DK115" s="6"/>
      <c r="DL115" s="1" t="s">
        <v>31</v>
      </c>
      <c r="DM115" s="11"/>
    </row>
    <row r="116" spans="1:118" s="12" customFormat="1" ht="15.75" customHeight="1" x14ac:dyDescent="0.25">
      <c r="A116" s="6">
        <v>115</v>
      </c>
      <c r="B116" s="6">
        <v>3</v>
      </c>
      <c r="C116" s="9" t="s">
        <v>144</v>
      </c>
      <c r="D116" s="8" t="s">
        <v>373</v>
      </c>
      <c r="E116" s="6">
        <v>-109.2</v>
      </c>
      <c r="F116" s="6">
        <v>0.748</v>
      </c>
      <c r="G116" s="6">
        <v>-109.94799999999999</v>
      </c>
      <c r="H116" s="10">
        <v>136.00800000000001</v>
      </c>
      <c r="I116" s="3">
        <f t="shared" si="4"/>
        <v>26.060000000000016</v>
      </c>
      <c r="J116" s="3">
        <f t="shared" si="3"/>
        <v>0</v>
      </c>
      <c r="K116" s="3">
        <f t="shared" si="5"/>
        <v>26.060000000000016</v>
      </c>
      <c r="L116" s="1" t="s">
        <v>28</v>
      </c>
      <c r="M116" s="1" t="s">
        <v>29</v>
      </c>
      <c r="N116" s="6"/>
      <c r="O116" s="6"/>
      <c r="P116" s="1" t="s">
        <v>30</v>
      </c>
      <c r="Q116" s="1" t="s">
        <v>34</v>
      </c>
      <c r="R116" s="6"/>
      <c r="S116" s="6"/>
      <c r="T116" s="1" t="s">
        <v>30</v>
      </c>
      <c r="U116" s="1" t="s">
        <v>32</v>
      </c>
      <c r="V116" s="6"/>
      <c r="W116" s="6"/>
      <c r="X116" s="6" t="s">
        <v>30</v>
      </c>
      <c r="Y116" s="6" t="s">
        <v>33</v>
      </c>
      <c r="Z116" s="6"/>
      <c r="AA116" s="6"/>
      <c r="AB116" s="1" t="s">
        <v>30</v>
      </c>
      <c r="AC116" s="1" t="s">
        <v>34</v>
      </c>
      <c r="AD116" s="6"/>
      <c r="AE116" s="6"/>
      <c r="AF116" s="1" t="s">
        <v>35</v>
      </c>
      <c r="AG116" s="1" t="s">
        <v>29</v>
      </c>
      <c r="AH116" s="6"/>
      <c r="AI116" s="6"/>
      <c r="AJ116" s="1" t="s">
        <v>36</v>
      </c>
      <c r="AK116" s="1" t="s">
        <v>37</v>
      </c>
      <c r="AL116" s="6"/>
      <c r="AM116" s="6"/>
      <c r="AN116" s="1" t="s">
        <v>38</v>
      </c>
      <c r="AO116" s="1" t="s">
        <v>39</v>
      </c>
      <c r="AP116" s="6"/>
      <c r="AQ116" s="6"/>
      <c r="AR116" s="1" t="s">
        <v>40</v>
      </c>
      <c r="AS116" s="1" t="s">
        <v>41</v>
      </c>
      <c r="AT116" s="6"/>
      <c r="AU116" s="6"/>
      <c r="AV116" s="6"/>
      <c r="AW116" s="6"/>
      <c r="AX116" s="6"/>
      <c r="AY116" s="6"/>
      <c r="AZ116" s="1" t="s">
        <v>42</v>
      </c>
      <c r="BA116" s="1" t="s">
        <v>39</v>
      </c>
      <c r="BB116" s="6"/>
      <c r="BC116" s="6"/>
      <c r="BD116" s="1" t="s">
        <v>42</v>
      </c>
      <c r="BE116" s="1" t="s">
        <v>33</v>
      </c>
      <c r="BF116" s="6"/>
      <c r="BG116" s="6"/>
      <c r="BH116" s="1" t="s">
        <v>42</v>
      </c>
      <c r="BI116" s="1" t="s">
        <v>39</v>
      </c>
      <c r="BJ116" s="6"/>
      <c r="BK116" s="11"/>
      <c r="BL116" s="1" t="s">
        <v>43</v>
      </c>
      <c r="BM116" s="1" t="s">
        <v>44</v>
      </c>
      <c r="BN116" s="6"/>
      <c r="BO116" s="6"/>
      <c r="BP116" s="1" t="s">
        <v>45</v>
      </c>
      <c r="BQ116" s="1" t="s">
        <v>44</v>
      </c>
      <c r="BR116" s="6"/>
      <c r="BS116" s="6"/>
      <c r="BT116" s="1" t="s">
        <v>46</v>
      </c>
      <c r="BU116" s="1" t="s">
        <v>47</v>
      </c>
      <c r="BV116" s="6"/>
      <c r="BW116" s="6"/>
      <c r="BX116" s="1" t="s">
        <v>46</v>
      </c>
      <c r="BY116" s="1" t="s">
        <v>41</v>
      </c>
      <c r="BZ116" s="6"/>
      <c r="CA116" s="6"/>
      <c r="CB116" s="1" t="s">
        <v>46</v>
      </c>
      <c r="CC116" s="1" t="s">
        <v>48</v>
      </c>
      <c r="CD116" s="6"/>
      <c r="CE116" s="6"/>
      <c r="CF116" s="1" t="s">
        <v>46</v>
      </c>
      <c r="CG116" s="1" t="s">
        <v>48</v>
      </c>
      <c r="CH116" s="6"/>
      <c r="CI116" s="6"/>
      <c r="CJ116" s="1" t="s">
        <v>46</v>
      </c>
      <c r="CK116" s="1" t="s">
        <v>39</v>
      </c>
      <c r="CL116" s="6"/>
      <c r="CM116" s="6"/>
      <c r="CN116" s="1" t="s">
        <v>49</v>
      </c>
      <c r="CO116" s="1" t="s">
        <v>39</v>
      </c>
      <c r="CP116" s="6"/>
      <c r="CQ116" s="6"/>
      <c r="CR116" s="1" t="s">
        <v>50</v>
      </c>
      <c r="CS116" s="1" t="s">
        <v>51</v>
      </c>
      <c r="CT116" s="6"/>
      <c r="CU116" s="6"/>
      <c r="CV116" s="1" t="s">
        <v>50</v>
      </c>
      <c r="CW116" s="1" t="s">
        <v>39</v>
      </c>
      <c r="CX116" s="6"/>
      <c r="CY116" s="6"/>
      <c r="CZ116" s="1" t="s">
        <v>50</v>
      </c>
      <c r="DA116" s="1" t="s">
        <v>39</v>
      </c>
      <c r="DB116" s="6"/>
      <c r="DC116" s="6"/>
      <c r="DD116" s="1" t="s">
        <v>59</v>
      </c>
      <c r="DE116" s="1" t="s">
        <v>60</v>
      </c>
      <c r="DF116" s="6"/>
      <c r="DG116" s="6"/>
      <c r="DH116" s="1" t="s">
        <v>52</v>
      </c>
      <c r="DI116" s="1" t="s">
        <v>53</v>
      </c>
      <c r="DJ116" s="6"/>
      <c r="DK116" s="6"/>
      <c r="DL116" s="1" t="s">
        <v>31</v>
      </c>
      <c r="DM116" s="11"/>
    </row>
    <row r="117" spans="1:118" s="12" customFormat="1" ht="15.75" customHeight="1" x14ac:dyDescent="0.25">
      <c r="A117" s="6">
        <v>116</v>
      </c>
      <c r="B117" s="6">
        <v>3</v>
      </c>
      <c r="C117" s="9" t="s">
        <v>408</v>
      </c>
      <c r="D117" s="8" t="s">
        <v>373</v>
      </c>
      <c r="E117" s="6">
        <v>82.38</v>
      </c>
      <c r="F117" s="6">
        <v>5.4720000000000004</v>
      </c>
      <c r="G117" s="6">
        <v>-52.280999999999999</v>
      </c>
      <c r="H117" s="10">
        <v>78.515879999999996</v>
      </c>
      <c r="I117" s="3">
        <f t="shared" si="4"/>
        <v>26.234879999999997</v>
      </c>
      <c r="J117" s="3">
        <f t="shared" si="3"/>
        <v>0</v>
      </c>
      <c r="K117" s="3">
        <f t="shared" si="5"/>
        <v>26.234879999999997</v>
      </c>
      <c r="L117" s="1" t="s">
        <v>28</v>
      </c>
      <c r="M117" s="1" t="s">
        <v>29</v>
      </c>
      <c r="N117" s="6"/>
      <c r="O117" s="6"/>
      <c r="P117" s="1" t="s">
        <v>30</v>
      </c>
      <c r="Q117" s="1" t="s">
        <v>34</v>
      </c>
      <c r="R117" s="6"/>
      <c r="S117" s="6"/>
      <c r="T117" s="1" t="s">
        <v>30</v>
      </c>
      <c r="U117" s="1" t="s">
        <v>32</v>
      </c>
      <c r="V117" s="6"/>
      <c r="W117" s="6"/>
      <c r="X117" s="6" t="s">
        <v>30</v>
      </c>
      <c r="Y117" s="6" t="s">
        <v>33</v>
      </c>
      <c r="Z117" s="6"/>
      <c r="AA117" s="6"/>
      <c r="AB117" s="1" t="s">
        <v>30</v>
      </c>
      <c r="AC117" s="1" t="s">
        <v>34</v>
      </c>
      <c r="AD117" s="6"/>
      <c r="AE117" s="6"/>
      <c r="AF117" s="1" t="s">
        <v>35</v>
      </c>
      <c r="AG117" s="1" t="s">
        <v>29</v>
      </c>
      <c r="AH117" s="6"/>
      <c r="AI117" s="6"/>
      <c r="AJ117" s="1" t="s">
        <v>36</v>
      </c>
      <c r="AK117" s="1" t="s">
        <v>37</v>
      </c>
      <c r="AL117" s="6"/>
      <c r="AM117" s="6"/>
      <c r="AN117" s="1" t="s">
        <v>38</v>
      </c>
      <c r="AO117" s="1" t="s">
        <v>39</v>
      </c>
      <c r="AP117" s="6"/>
      <c r="AQ117" s="6"/>
      <c r="AR117" s="1" t="s">
        <v>40</v>
      </c>
      <c r="AS117" s="1" t="s">
        <v>41</v>
      </c>
      <c r="AT117" s="6"/>
      <c r="AU117" s="6"/>
      <c r="AV117" s="6"/>
      <c r="AW117" s="6"/>
      <c r="AX117" s="6"/>
      <c r="AY117" s="6"/>
      <c r="AZ117" s="1" t="s">
        <v>42</v>
      </c>
      <c r="BA117" s="1" t="s">
        <v>39</v>
      </c>
      <c r="BB117" s="6"/>
      <c r="BC117" s="6"/>
      <c r="BD117" s="1" t="s">
        <v>42</v>
      </c>
      <c r="BE117" s="1" t="s">
        <v>33</v>
      </c>
      <c r="BF117" s="6"/>
      <c r="BG117" s="6"/>
      <c r="BH117" s="1" t="s">
        <v>42</v>
      </c>
      <c r="BI117" s="1" t="s">
        <v>39</v>
      </c>
      <c r="BJ117" s="6"/>
      <c r="BK117" s="11"/>
      <c r="BL117" s="1" t="s">
        <v>43</v>
      </c>
      <c r="BM117" s="1" t="s">
        <v>44</v>
      </c>
      <c r="BN117" s="6"/>
      <c r="BO117" s="6"/>
      <c r="BP117" s="1" t="s">
        <v>45</v>
      </c>
      <c r="BQ117" s="1" t="s">
        <v>44</v>
      </c>
      <c r="BR117" s="6"/>
      <c r="BS117" s="6"/>
      <c r="BT117" s="1" t="s">
        <v>46</v>
      </c>
      <c r="BU117" s="1" t="s">
        <v>47</v>
      </c>
      <c r="BV117" s="6"/>
      <c r="BW117" s="6"/>
      <c r="BX117" s="1" t="s">
        <v>46</v>
      </c>
      <c r="BY117" s="1" t="s">
        <v>41</v>
      </c>
      <c r="BZ117" s="6"/>
      <c r="CA117" s="6"/>
      <c r="CB117" s="1" t="s">
        <v>46</v>
      </c>
      <c r="CC117" s="1" t="s">
        <v>48</v>
      </c>
      <c r="CD117" s="6"/>
      <c r="CE117" s="6"/>
      <c r="CF117" s="1" t="s">
        <v>46</v>
      </c>
      <c r="CG117" s="1" t="s">
        <v>48</v>
      </c>
      <c r="CH117" s="6"/>
      <c r="CI117" s="6"/>
      <c r="CJ117" s="1" t="s">
        <v>46</v>
      </c>
      <c r="CK117" s="1" t="s">
        <v>39</v>
      </c>
      <c r="CL117" s="6"/>
      <c r="CM117" s="6"/>
      <c r="CN117" s="1" t="s">
        <v>49</v>
      </c>
      <c r="CO117" s="1" t="s">
        <v>39</v>
      </c>
      <c r="CP117" s="6"/>
      <c r="CQ117" s="6"/>
      <c r="CR117" s="1" t="s">
        <v>50</v>
      </c>
      <c r="CS117" s="1" t="s">
        <v>51</v>
      </c>
      <c r="CT117" s="6"/>
      <c r="CU117" s="6"/>
      <c r="CV117" s="1" t="s">
        <v>50</v>
      </c>
      <c r="CW117" s="1" t="s">
        <v>39</v>
      </c>
      <c r="CX117" s="6"/>
      <c r="CY117" s="6"/>
      <c r="CZ117" s="1" t="s">
        <v>50</v>
      </c>
      <c r="DA117" s="1" t="s">
        <v>39</v>
      </c>
      <c r="DB117" s="6"/>
      <c r="DC117" s="6"/>
      <c r="DD117" s="1" t="s">
        <v>59</v>
      </c>
      <c r="DE117" s="1" t="s">
        <v>60</v>
      </c>
      <c r="DF117" s="6"/>
      <c r="DG117" s="6"/>
      <c r="DH117" s="1" t="s">
        <v>52</v>
      </c>
      <c r="DI117" s="1" t="s">
        <v>53</v>
      </c>
      <c r="DJ117" s="6"/>
      <c r="DK117" s="6"/>
      <c r="DL117" s="1" t="s">
        <v>31</v>
      </c>
      <c r="DM117" s="11"/>
    </row>
    <row r="118" spans="1:118" s="12" customFormat="1" ht="15.75" customHeight="1" x14ac:dyDescent="0.25">
      <c r="A118" s="6">
        <v>117</v>
      </c>
      <c r="B118" s="6">
        <v>3</v>
      </c>
      <c r="C118" s="9" t="s">
        <v>409</v>
      </c>
      <c r="D118" s="8" t="s">
        <v>373</v>
      </c>
      <c r="E118" s="6">
        <v>71.444999999999993</v>
      </c>
      <c r="F118" s="6">
        <v>2.9710000000000001</v>
      </c>
      <c r="G118" s="6">
        <v>68.474000000000004</v>
      </c>
      <c r="H118" s="10">
        <v>68.344440000000006</v>
      </c>
      <c r="I118" s="3">
        <f t="shared" si="4"/>
        <v>136.81844000000001</v>
      </c>
      <c r="J118" s="3">
        <f t="shared" si="3"/>
        <v>0</v>
      </c>
      <c r="K118" s="3">
        <f t="shared" si="5"/>
        <v>136.81844000000001</v>
      </c>
      <c r="L118" s="1" t="s">
        <v>28</v>
      </c>
      <c r="M118" s="1" t="s">
        <v>29</v>
      </c>
      <c r="N118" s="6"/>
      <c r="O118" s="6"/>
      <c r="P118" s="1" t="s">
        <v>30</v>
      </c>
      <c r="Q118" s="1" t="s">
        <v>34</v>
      </c>
      <c r="R118" s="6"/>
      <c r="S118" s="6"/>
      <c r="T118" s="1" t="s">
        <v>30</v>
      </c>
      <c r="U118" s="1" t="s">
        <v>32</v>
      </c>
      <c r="V118" s="6"/>
      <c r="W118" s="6"/>
      <c r="X118" s="6" t="s">
        <v>30</v>
      </c>
      <c r="Y118" s="6" t="s">
        <v>33</v>
      </c>
      <c r="Z118" s="6"/>
      <c r="AA118" s="6"/>
      <c r="AB118" s="1" t="s">
        <v>30</v>
      </c>
      <c r="AC118" s="1" t="s">
        <v>34</v>
      </c>
      <c r="AD118" s="6"/>
      <c r="AE118" s="6"/>
      <c r="AF118" s="1" t="s">
        <v>35</v>
      </c>
      <c r="AG118" s="1" t="s">
        <v>29</v>
      </c>
      <c r="AH118" s="6"/>
      <c r="AI118" s="6"/>
      <c r="AJ118" s="1" t="s">
        <v>36</v>
      </c>
      <c r="AK118" s="1" t="s">
        <v>37</v>
      </c>
      <c r="AL118" s="6"/>
      <c r="AM118" s="6"/>
      <c r="AN118" s="1" t="s">
        <v>38</v>
      </c>
      <c r="AO118" s="1" t="s">
        <v>39</v>
      </c>
      <c r="AP118" s="6"/>
      <c r="AQ118" s="6"/>
      <c r="AR118" s="1" t="s">
        <v>40</v>
      </c>
      <c r="AS118" s="1" t="s">
        <v>41</v>
      </c>
      <c r="AT118" s="6"/>
      <c r="AU118" s="6"/>
      <c r="AV118" s="6"/>
      <c r="AW118" s="6"/>
      <c r="AX118" s="6"/>
      <c r="AY118" s="6"/>
      <c r="AZ118" s="1" t="s">
        <v>42</v>
      </c>
      <c r="BA118" s="1" t="s">
        <v>39</v>
      </c>
      <c r="BB118" s="6"/>
      <c r="BC118" s="6"/>
      <c r="BD118" s="1" t="s">
        <v>42</v>
      </c>
      <c r="BE118" s="1" t="s">
        <v>33</v>
      </c>
      <c r="BF118" s="6"/>
      <c r="BG118" s="6"/>
      <c r="BH118" s="1" t="s">
        <v>42</v>
      </c>
      <c r="BI118" s="1" t="s">
        <v>39</v>
      </c>
      <c r="BJ118" s="6"/>
      <c r="BK118" s="11"/>
      <c r="BL118" s="1" t="s">
        <v>43</v>
      </c>
      <c r="BM118" s="1" t="s">
        <v>44</v>
      </c>
      <c r="BN118" s="6"/>
      <c r="BO118" s="6"/>
      <c r="BP118" s="1" t="s">
        <v>45</v>
      </c>
      <c r="BQ118" s="1" t="s">
        <v>44</v>
      </c>
      <c r="BR118" s="6"/>
      <c r="BS118" s="6"/>
      <c r="BT118" s="1" t="s">
        <v>46</v>
      </c>
      <c r="BU118" s="1" t="s">
        <v>47</v>
      </c>
      <c r="BV118" s="6"/>
      <c r="BW118" s="6"/>
      <c r="BX118" s="1" t="s">
        <v>46</v>
      </c>
      <c r="BY118" s="1" t="s">
        <v>41</v>
      </c>
      <c r="BZ118" s="6"/>
      <c r="CA118" s="6"/>
      <c r="CB118" s="1" t="s">
        <v>46</v>
      </c>
      <c r="CC118" s="1" t="s">
        <v>48</v>
      </c>
      <c r="CD118" s="6"/>
      <c r="CE118" s="6"/>
      <c r="CF118" s="1" t="s">
        <v>46</v>
      </c>
      <c r="CG118" s="1" t="s">
        <v>48</v>
      </c>
      <c r="CH118" s="6"/>
      <c r="CI118" s="6"/>
      <c r="CJ118" s="1" t="s">
        <v>46</v>
      </c>
      <c r="CK118" s="1" t="s">
        <v>39</v>
      </c>
      <c r="CL118" s="6"/>
      <c r="CM118" s="6"/>
      <c r="CN118" s="1" t="s">
        <v>49</v>
      </c>
      <c r="CO118" s="1" t="s">
        <v>39</v>
      </c>
      <c r="CP118" s="6"/>
      <c r="CQ118" s="6"/>
      <c r="CR118" s="1" t="s">
        <v>50</v>
      </c>
      <c r="CS118" s="1" t="s">
        <v>51</v>
      </c>
      <c r="CT118" s="6"/>
      <c r="CU118" s="6"/>
      <c r="CV118" s="1" t="s">
        <v>50</v>
      </c>
      <c r="CW118" s="1" t="s">
        <v>39</v>
      </c>
      <c r="CX118" s="6"/>
      <c r="CY118" s="6"/>
      <c r="CZ118" s="1" t="s">
        <v>50</v>
      </c>
      <c r="DA118" s="1" t="s">
        <v>39</v>
      </c>
      <c r="DB118" s="6"/>
      <c r="DC118" s="6"/>
      <c r="DD118" s="1" t="s">
        <v>59</v>
      </c>
      <c r="DE118" s="1" t="s">
        <v>60</v>
      </c>
      <c r="DF118" s="6"/>
      <c r="DG118" s="6"/>
      <c r="DH118" s="1" t="s">
        <v>52</v>
      </c>
      <c r="DI118" s="1" t="s">
        <v>53</v>
      </c>
      <c r="DJ118" s="6"/>
      <c r="DK118" s="6"/>
      <c r="DL118" s="1" t="s">
        <v>31</v>
      </c>
      <c r="DM118" s="11"/>
    </row>
    <row r="119" spans="1:118" s="42" customFormat="1" ht="15.75" customHeight="1" x14ac:dyDescent="0.25">
      <c r="A119" s="35">
        <v>118</v>
      </c>
      <c r="B119" s="35">
        <v>3</v>
      </c>
      <c r="C119" s="36" t="s">
        <v>145</v>
      </c>
      <c r="D119" s="37" t="s">
        <v>373</v>
      </c>
      <c r="E119" s="35">
        <v>192.63499999999999</v>
      </c>
      <c r="F119" s="35">
        <v>56.296999999999997</v>
      </c>
      <c r="G119" s="35">
        <v>111.70099999999999</v>
      </c>
      <c r="H119" s="38">
        <v>95.368560000000002</v>
      </c>
      <c r="I119" s="39">
        <f t="shared" si="4"/>
        <v>207.06956</v>
      </c>
      <c r="J119" s="39">
        <f t="shared" si="3"/>
        <v>17.018000000000001</v>
      </c>
      <c r="K119" s="39">
        <f t="shared" si="5"/>
        <v>190.05155999999999</v>
      </c>
      <c r="L119" s="40" t="s">
        <v>28</v>
      </c>
      <c r="M119" s="40" t="s">
        <v>29</v>
      </c>
      <c r="N119" s="35"/>
      <c r="O119" s="35"/>
      <c r="P119" s="40" t="s">
        <v>30</v>
      </c>
      <c r="Q119" s="40" t="s">
        <v>34</v>
      </c>
      <c r="R119" s="35"/>
      <c r="S119" s="35"/>
      <c r="T119" s="40" t="s">
        <v>30</v>
      </c>
      <c r="U119" s="40" t="s">
        <v>32</v>
      </c>
      <c r="V119" s="35"/>
      <c r="W119" s="35"/>
      <c r="X119" s="35" t="s">
        <v>30</v>
      </c>
      <c r="Y119" s="35" t="s">
        <v>33</v>
      </c>
      <c r="Z119" s="35"/>
      <c r="AA119" s="35"/>
      <c r="AB119" s="40" t="s">
        <v>30</v>
      </c>
      <c r="AC119" s="40" t="s">
        <v>34</v>
      </c>
      <c r="AD119" s="35"/>
      <c r="AE119" s="35"/>
      <c r="AF119" s="40" t="s">
        <v>35</v>
      </c>
      <c r="AG119" s="40" t="s">
        <v>29</v>
      </c>
      <c r="AH119" s="35"/>
      <c r="AI119" s="35"/>
      <c r="AJ119" s="40" t="s">
        <v>36</v>
      </c>
      <c r="AK119" s="40" t="s">
        <v>37</v>
      </c>
      <c r="AL119" s="35"/>
      <c r="AM119" s="35"/>
      <c r="AN119" s="40" t="s">
        <v>38</v>
      </c>
      <c r="AO119" s="40" t="s">
        <v>39</v>
      </c>
      <c r="AP119" s="35"/>
      <c r="AQ119" s="35"/>
      <c r="AR119" s="40" t="s">
        <v>40</v>
      </c>
      <c r="AS119" s="40" t="s">
        <v>41</v>
      </c>
      <c r="AT119" s="35"/>
      <c r="AU119" s="35"/>
      <c r="AV119" s="35"/>
      <c r="AW119" s="35"/>
      <c r="AX119" s="35"/>
      <c r="AY119" s="35"/>
      <c r="AZ119" s="40" t="s">
        <v>42</v>
      </c>
      <c r="BA119" s="40" t="s">
        <v>39</v>
      </c>
      <c r="BB119" s="35"/>
      <c r="BC119" s="35"/>
      <c r="BD119" s="40" t="s">
        <v>42</v>
      </c>
      <c r="BE119" s="40" t="s">
        <v>33</v>
      </c>
      <c r="BF119" s="35"/>
      <c r="BG119" s="35"/>
      <c r="BH119" s="40" t="s">
        <v>42</v>
      </c>
      <c r="BI119" s="40" t="s">
        <v>39</v>
      </c>
      <c r="BJ119" s="35"/>
      <c r="BK119" s="41"/>
      <c r="BL119" s="40" t="s">
        <v>43</v>
      </c>
      <c r="BM119" s="40" t="s">
        <v>44</v>
      </c>
      <c r="BN119" s="35"/>
      <c r="BO119" s="35"/>
      <c r="BP119" s="40" t="s">
        <v>45</v>
      </c>
      <c r="BQ119" s="40" t="s">
        <v>44</v>
      </c>
      <c r="BR119" s="35"/>
      <c r="BS119" s="35"/>
      <c r="BT119" s="40" t="s">
        <v>46</v>
      </c>
      <c r="BU119" s="40" t="s">
        <v>47</v>
      </c>
      <c r="BV119" s="35">
        <v>1.2E-2</v>
      </c>
      <c r="BW119" s="35">
        <v>16.097000000000001</v>
      </c>
      <c r="BX119" s="40" t="s">
        <v>46</v>
      </c>
      <c r="BY119" s="40" t="s">
        <v>41</v>
      </c>
      <c r="BZ119" s="35"/>
      <c r="CA119" s="35"/>
      <c r="CB119" s="40" t="s">
        <v>46</v>
      </c>
      <c r="CC119" s="40" t="s">
        <v>48</v>
      </c>
      <c r="CD119" s="35"/>
      <c r="CE119" s="35"/>
      <c r="CF119" s="40" t="s">
        <v>46</v>
      </c>
      <c r="CG119" s="40" t="s">
        <v>48</v>
      </c>
      <c r="CH119" s="35"/>
      <c r="CI119" s="35"/>
      <c r="CJ119" s="40" t="s">
        <v>46</v>
      </c>
      <c r="CK119" s="40" t="s">
        <v>39</v>
      </c>
      <c r="CL119" s="35"/>
      <c r="CM119" s="35"/>
      <c r="CN119" s="40" t="s">
        <v>49</v>
      </c>
      <c r="CO119" s="40" t="s">
        <v>39</v>
      </c>
      <c r="CP119" s="35"/>
      <c r="CQ119" s="35"/>
      <c r="CR119" s="40" t="s">
        <v>50</v>
      </c>
      <c r="CS119" s="40" t="s">
        <v>51</v>
      </c>
      <c r="CT119" s="35"/>
      <c r="CU119" s="35"/>
      <c r="CV119" s="40" t="s">
        <v>50</v>
      </c>
      <c r="CW119" s="40" t="s">
        <v>39</v>
      </c>
      <c r="CX119" s="35">
        <v>1</v>
      </c>
      <c r="CY119" s="35">
        <v>0.92100000000000004</v>
      </c>
      <c r="CZ119" s="40" t="s">
        <v>50</v>
      </c>
      <c r="DA119" s="40" t="s">
        <v>39</v>
      </c>
      <c r="DB119" s="35"/>
      <c r="DC119" s="35"/>
      <c r="DD119" s="40" t="s">
        <v>59</v>
      </c>
      <c r="DE119" s="40" t="s">
        <v>60</v>
      </c>
      <c r="DF119" s="35"/>
      <c r="DG119" s="35"/>
      <c r="DH119" s="40" t="s">
        <v>52</v>
      </c>
      <c r="DI119" s="40" t="s">
        <v>53</v>
      </c>
      <c r="DJ119" s="35"/>
      <c r="DK119" s="35"/>
      <c r="DL119" s="40" t="s">
        <v>31</v>
      </c>
      <c r="DM119" s="41"/>
    </row>
    <row r="120" spans="1:118" s="42" customFormat="1" ht="15.75" customHeight="1" x14ac:dyDescent="0.25">
      <c r="A120" s="35">
        <v>119</v>
      </c>
      <c r="B120" s="35">
        <v>3</v>
      </c>
      <c r="C120" s="36" t="s">
        <v>146</v>
      </c>
      <c r="D120" s="37" t="s">
        <v>373</v>
      </c>
      <c r="E120" s="35">
        <v>456.4</v>
      </c>
      <c r="F120" s="35">
        <v>14.526</v>
      </c>
      <c r="G120" s="35">
        <v>373.32</v>
      </c>
      <c r="H120" s="38">
        <v>426.76355999999998</v>
      </c>
      <c r="I120" s="39">
        <f t="shared" si="4"/>
        <v>800.08356000000003</v>
      </c>
      <c r="J120" s="39">
        <f t="shared" si="3"/>
        <v>2.4460000000000002</v>
      </c>
      <c r="K120" s="39">
        <f t="shared" si="5"/>
        <v>797.63756000000001</v>
      </c>
      <c r="L120" s="40" t="s">
        <v>28</v>
      </c>
      <c r="M120" s="40" t="s">
        <v>29</v>
      </c>
      <c r="N120" s="35"/>
      <c r="O120" s="35"/>
      <c r="P120" s="40" t="s">
        <v>30</v>
      </c>
      <c r="Q120" s="40" t="s">
        <v>34</v>
      </c>
      <c r="R120" s="35"/>
      <c r="S120" s="35"/>
      <c r="T120" s="40" t="s">
        <v>30</v>
      </c>
      <c r="U120" s="40" t="s">
        <v>32</v>
      </c>
      <c r="V120" s="35"/>
      <c r="W120" s="35"/>
      <c r="X120" s="35" t="s">
        <v>30</v>
      </c>
      <c r="Y120" s="35" t="s">
        <v>33</v>
      </c>
      <c r="Z120" s="35"/>
      <c r="AA120" s="35"/>
      <c r="AB120" s="40" t="s">
        <v>30</v>
      </c>
      <c r="AC120" s="40" t="s">
        <v>34</v>
      </c>
      <c r="AD120" s="35"/>
      <c r="AE120" s="35"/>
      <c r="AF120" s="40" t="s">
        <v>35</v>
      </c>
      <c r="AG120" s="40" t="s">
        <v>29</v>
      </c>
      <c r="AH120" s="35"/>
      <c r="AI120" s="35"/>
      <c r="AJ120" s="40" t="s">
        <v>36</v>
      </c>
      <c r="AK120" s="40" t="s">
        <v>37</v>
      </c>
      <c r="AL120" s="35"/>
      <c r="AM120" s="35"/>
      <c r="AN120" s="40" t="s">
        <v>38</v>
      </c>
      <c r="AO120" s="40" t="s">
        <v>39</v>
      </c>
      <c r="AP120" s="35"/>
      <c r="AQ120" s="35"/>
      <c r="AR120" s="40" t="s">
        <v>40</v>
      </c>
      <c r="AS120" s="40" t="s">
        <v>41</v>
      </c>
      <c r="AT120" s="35"/>
      <c r="AU120" s="35"/>
      <c r="AV120" s="35"/>
      <c r="AW120" s="35"/>
      <c r="AX120" s="35"/>
      <c r="AY120" s="35"/>
      <c r="AZ120" s="40" t="s">
        <v>42</v>
      </c>
      <c r="BA120" s="40" t="s">
        <v>39</v>
      </c>
      <c r="BB120" s="35"/>
      <c r="BC120" s="35"/>
      <c r="BD120" s="40" t="s">
        <v>42</v>
      </c>
      <c r="BE120" s="40" t="s">
        <v>33</v>
      </c>
      <c r="BF120" s="35"/>
      <c r="BG120" s="35"/>
      <c r="BH120" s="40" t="s">
        <v>42</v>
      </c>
      <c r="BI120" s="40" t="s">
        <v>39</v>
      </c>
      <c r="BJ120" s="35"/>
      <c r="BK120" s="41"/>
      <c r="BL120" s="40" t="s">
        <v>43</v>
      </c>
      <c r="BM120" s="40" t="s">
        <v>44</v>
      </c>
      <c r="BN120" s="35"/>
      <c r="BO120" s="35"/>
      <c r="BP120" s="40" t="s">
        <v>45</v>
      </c>
      <c r="BQ120" s="40" t="s">
        <v>44</v>
      </c>
      <c r="BR120" s="35"/>
      <c r="BS120" s="35"/>
      <c r="BT120" s="40" t="s">
        <v>46</v>
      </c>
      <c r="BU120" s="40" t="s">
        <v>47</v>
      </c>
      <c r="BV120" s="35"/>
      <c r="BW120" s="35"/>
      <c r="BX120" s="40" t="s">
        <v>46</v>
      </c>
      <c r="BY120" s="40" t="s">
        <v>41</v>
      </c>
      <c r="BZ120" s="35"/>
      <c r="CA120" s="35"/>
      <c r="CB120" s="40" t="s">
        <v>46</v>
      </c>
      <c r="CC120" s="40" t="s">
        <v>48</v>
      </c>
      <c r="CD120" s="35"/>
      <c r="CE120" s="35"/>
      <c r="CF120" s="40" t="s">
        <v>46</v>
      </c>
      <c r="CG120" s="40" t="s">
        <v>48</v>
      </c>
      <c r="CH120" s="35"/>
      <c r="CI120" s="35"/>
      <c r="CJ120" s="40" t="s">
        <v>46</v>
      </c>
      <c r="CK120" s="40" t="s">
        <v>39</v>
      </c>
      <c r="CL120" s="35"/>
      <c r="CM120" s="35"/>
      <c r="CN120" s="40" t="s">
        <v>49</v>
      </c>
      <c r="CO120" s="40" t="s">
        <v>39</v>
      </c>
      <c r="CP120" s="35"/>
      <c r="CQ120" s="35"/>
      <c r="CR120" s="40" t="s">
        <v>50</v>
      </c>
      <c r="CS120" s="40" t="s">
        <v>51</v>
      </c>
      <c r="CT120" s="35"/>
      <c r="CU120" s="35"/>
      <c r="CV120" s="40" t="s">
        <v>50</v>
      </c>
      <c r="CW120" s="40" t="s">
        <v>39</v>
      </c>
      <c r="CX120" s="35"/>
      <c r="CY120" s="35"/>
      <c r="CZ120" s="40" t="s">
        <v>50</v>
      </c>
      <c r="DA120" s="40" t="s">
        <v>39</v>
      </c>
      <c r="DB120" s="35"/>
      <c r="DC120" s="35"/>
      <c r="DD120" s="40" t="s">
        <v>59</v>
      </c>
      <c r="DE120" s="40" t="s">
        <v>60</v>
      </c>
      <c r="DF120" s="35"/>
      <c r="DG120" s="35"/>
      <c r="DH120" s="40" t="s">
        <v>52</v>
      </c>
      <c r="DI120" s="40" t="s">
        <v>53</v>
      </c>
      <c r="DJ120" s="35"/>
      <c r="DK120" s="35"/>
      <c r="DL120" s="40" t="s">
        <v>31</v>
      </c>
      <c r="DM120" s="41">
        <v>2.4460000000000002</v>
      </c>
      <c r="DN120" s="42" t="s">
        <v>518</v>
      </c>
    </row>
    <row r="121" spans="1:118" s="12" customFormat="1" ht="15.75" customHeight="1" x14ac:dyDescent="0.25">
      <c r="A121" s="6">
        <v>120</v>
      </c>
      <c r="B121" s="6">
        <v>1</v>
      </c>
      <c r="C121" s="9" t="s">
        <v>147</v>
      </c>
      <c r="D121" s="8" t="s">
        <v>373</v>
      </c>
      <c r="E121" s="6">
        <v>234.64599999999999</v>
      </c>
      <c r="F121" s="6">
        <v>186.767</v>
      </c>
      <c r="G121" s="6">
        <v>47.878999999999998</v>
      </c>
      <c r="H121" s="10">
        <v>64.800359999999998</v>
      </c>
      <c r="I121" s="3">
        <f t="shared" si="4"/>
        <v>112.67936</v>
      </c>
      <c r="J121" s="3">
        <f t="shared" si="3"/>
        <v>0</v>
      </c>
      <c r="K121" s="3">
        <f t="shared" si="5"/>
        <v>112.67936</v>
      </c>
      <c r="L121" s="1" t="s">
        <v>28</v>
      </c>
      <c r="M121" s="1" t="s">
        <v>29</v>
      </c>
      <c r="N121" s="6"/>
      <c r="O121" s="6"/>
      <c r="P121" s="1" t="s">
        <v>30</v>
      </c>
      <c r="Q121" s="1" t="s">
        <v>34</v>
      </c>
      <c r="R121" s="6"/>
      <c r="S121" s="6"/>
      <c r="T121" s="1" t="s">
        <v>30</v>
      </c>
      <c r="U121" s="1" t="s">
        <v>32</v>
      </c>
      <c r="V121" s="6"/>
      <c r="W121" s="6"/>
      <c r="X121" s="6" t="s">
        <v>30</v>
      </c>
      <c r="Y121" s="6" t="s">
        <v>33</v>
      </c>
      <c r="Z121" s="6"/>
      <c r="AA121" s="6"/>
      <c r="AB121" s="1" t="s">
        <v>30</v>
      </c>
      <c r="AC121" s="1" t="s">
        <v>34</v>
      </c>
      <c r="AD121" s="6"/>
      <c r="AE121" s="6"/>
      <c r="AF121" s="1" t="s">
        <v>35</v>
      </c>
      <c r="AG121" s="1" t="s">
        <v>29</v>
      </c>
      <c r="AH121" s="6"/>
      <c r="AI121" s="6"/>
      <c r="AJ121" s="1" t="s">
        <v>36</v>
      </c>
      <c r="AK121" s="1" t="s">
        <v>37</v>
      </c>
      <c r="AL121" s="6"/>
      <c r="AM121" s="6"/>
      <c r="AN121" s="1" t="s">
        <v>38</v>
      </c>
      <c r="AO121" s="1" t="s">
        <v>39</v>
      </c>
      <c r="AP121" s="6"/>
      <c r="AQ121" s="6"/>
      <c r="AR121" s="1" t="s">
        <v>40</v>
      </c>
      <c r="AS121" s="1" t="s">
        <v>41</v>
      </c>
      <c r="AT121" s="6"/>
      <c r="AU121" s="6"/>
      <c r="AV121" s="6"/>
      <c r="AW121" s="6"/>
      <c r="AX121" s="6"/>
      <c r="AY121" s="6"/>
      <c r="AZ121" s="1" t="s">
        <v>42</v>
      </c>
      <c r="BA121" s="1" t="s">
        <v>39</v>
      </c>
      <c r="BB121" s="6"/>
      <c r="BC121" s="6"/>
      <c r="BD121" s="1" t="s">
        <v>42</v>
      </c>
      <c r="BE121" s="1" t="s">
        <v>33</v>
      </c>
      <c r="BF121" s="6"/>
      <c r="BG121" s="6"/>
      <c r="BH121" s="1" t="s">
        <v>42</v>
      </c>
      <c r="BI121" s="1" t="s">
        <v>39</v>
      </c>
      <c r="BJ121" s="6"/>
      <c r="BK121" s="11"/>
      <c r="BL121" s="1" t="s">
        <v>43</v>
      </c>
      <c r="BM121" s="1" t="s">
        <v>44</v>
      </c>
      <c r="BN121" s="6"/>
      <c r="BO121" s="6"/>
      <c r="BP121" s="1" t="s">
        <v>45</v>
      </c>
      <c r="BQ121" s="1" t="s">
        <v>44</v>
      </c>
      <c r="BR121" s="6"/>
      <c r="BS121" s="6"/>
      <c r="BT121" s="1" t="s">
        <v>46</v>
      </c>
      <c r="BU121" s="1" t="s">
        <v>47</v>
      </c>
      <c r="BV121" s="6"/>
      <c r="BW121" s="6"/>
      <c r="BX121" s="1" t="s">
        <v>46</v>
      </c>
      <c r="BY121" s="1" t="s">
        <v>41</v>
      </c>
      <c r="BZ121" s="6"/>
      <c r="CA121" s="6"/>
      <c r="CB121" s="1" t="s">
        <v>46</v>
      </c>
      <c r="CC121" s="1" t="s">
        <v>48</v>
      </c>
      <c r="CD121" s="6"/>
      <c r="CE121" s="6"/>
      <c r="CF121" s="1" t="s">
        <v>46</v>
      </c>
      <c r="CG121" s="1" t="s">
        <v>48</v>
      </c>
      <c r="CH121" s="6"/>
      <c r="CI121" s="6"/>
      <c r="CJ121" s="1" t="s">
        <v>46</v>
      </c>
      <c r="CK121" s="1" t="s">
        <v>39</v>
      </c>
      <c r="CL121" s="6"/>
      <c r="CM121" s="6"/>
      <c r="CN121" s="1" t="s">
        <v>49</v>
      </c>
      <c r="CO121" s="1" t="s">
        <v>39</v>
      </c>
      <c r="CP121" s="6"/>
      <c r="CQ121" s="6"/>
      <c r="CR121" s="1" t="s">
        <v>50</v>
      </c>
      <c r="CS121" s="1" t="s">
        <v>51</v>
      </c>
      <c r="CT121" s="6"/>
      <c r="CU121" s="6"/>
      <c r="CV121" s="1" t="s">
        <v>50</v>
      </c>
      <c r="CW121" s="1" t="s">
        <v>39</v>
      </c>
      <c r="CX121" s="6"/>
      <c r="CY121" s="6"/>
      <c r="CZ121" s="1" t="s">
        <v>50</v>
      </c>
      <c r="DA121" s="1" t="s">
        <v>39</v>
      </c>
      <c r="DB121" s="6"/>
      <c r="DC121" s="6"/>
      <c r="DD121" s="1" t="s">
        <v>59</v>
      </c>
      <c r="DE121" s="1" t="s">
        <v>60</v>
      </c>
      <c r="DF121" s="6"/>
      <c r="DG121" s="6"/>
      <c r="DH121" s="1" t="s">
        <v>52</v>
      </c>
      <c r="DI121" s="1" t="s">
        <v>53</v>
      </c>
      <c r="DJ121" s="6"/>
      <c r="DK121" s="6"/>
      <c r="DL121" s="1" t="s">
        <v>31</v>
      </c>
      <c r="DM121" s="11"/>
    </row>
    <row r="122" spans="1:118" s="12" customFormat="1" ht="15.75" customHeight="1" x14ac:dyDescent="0.25">
      <c r="A122" s="6">
        <v>121</v>
      </c>
      <c r="B122" s="6">
        <v>1</v>
      </c>
      <c r="C122" s="9" t="s">
        <v>148</v>
      </c>
      <c r="D122" s="8" t="s">
        <v>373</v>
      </c>
      <c r="E122" s="6">
        <v>179.774</v>
      </c>
      <c r="F122" s="6">
        <v>0</v>
      </c>
      <c r="G122" s="6">
        <v>179.774</v>
      </c>
      <c r="H122" s="10">
        <v>156.21348</v>
      </c>
      <c r="I122" s="3">
        <f t="shared" si="4"/>
        <v>335.98748000000001</v>
      </c>
      <c r="J122" s="3">
        <f t="shared" si="3"/>
        <v>0</v>
      </c>
      <c r="K122" s="3">
        <f t="shared" si="5"/>
        <v>335.98748000000001</v>
      </c>
      <c r="L122" s="1" t="s">
        <v>28</v>
      </c>
      <c r="M122" s="1" t="s">
        <v>29</v>
      </c>
      <c r="N122" s="6"/>
      <c r="O122" s="6"/>
      <c r="P122" s="1" t="s">
        <v>30</v>
      </c>
      <c r="Q122" s="1" t="s">
        <v>34</v>
      </c>
      <c r="R122" s="6"/>
      <c r="S122" s="6"/>
      <c r="T122" s="1" t="s">
        <v>30</v>
      </c>
      <c r="U122" s="1" t="s">
        <v>32</v>
      </c>
      <c r="V122" s="6"/>
      <c r="W122" s="6"/>
      <c r="X122" s="6" t="s">
        <v>30</v>
      </c>
      <c r="Y122" s="6" t="s">
        <v>33</v>
      </c>
      <c r="Z122" s="6"/>
      <c r="AA122" s="6"/>
      <c r="AB122" s="1" t="s">
        <v>30</v>
      </c>
      <c r="AC122" s="1" t="s">
        <v>34</v>
      </c>
      <c r="AD122" s="6"/>
      <c r="AE122" s="6"/>
      <c r="AF122" s="1" t="s">
        <v>35</v>
      </c>
      <c r="AG122" s="1" t="s">
        <v>29</v>
      </c>
      <c r="AH122" s="6"/>
      <c r="AI122" s="6"/>
      <c r="AJ122" s="1" t="s">
        <v>36</v>
      </c>
      <c r="AK122" s="1" t="s">
        <v>37</v>
      </c>
      <c r="AL122" s="6"/>
      <c r="AM122" s="6"/>
      <c r="AN122" s="1" t="s">
        <v>38</v>
      </c>
      <c r="AO122" s="1" t="s">
        <v>39</v>
      </c>
      <c r="AP122" s="6"/>
      <c r="AQ122" s="6"/>
      <c r="AR122" s="1" t="s">
        <v>40</v>
      </c>
      <c r="AS122" s="1" t="s">
        <v>41</v>
      </c>
      <c r="AT122" s="6"/>
      <c r="AU122" s="6"/>
      <c r="AV122" s="6"/>
      <c r="AW122" s="6"/>
      <c r="AX122" s="6"/>
      <c r="AY122" s="6"/>
      <c r="AZ122" s="1" t="s">
        <v>42</v>
      </c>
      <c r="BA122" s="1" t="s">
        <v>39</v>
      </c>
      <c r="BB122" s="6"/>
      <c r="BC122" s="6"/>
      <c r="BD122" s="1" t="s">
        <v>42</v>
      </c>
      <c r="BE122" s="1" t="s">
        <v>33</v>
      </c>
      <c r="BF122" s="6"/>
      <c r="BG122" s="6"/>
      <c r="BH122" s="1" t="s">
        <v>42</v>
      </c>
      <c r="BI122" s="1" t="s">
        <v>39</v>
      </c>
      <c r="BJ122" s="6"/>
      <c r="BK122" s="11"/>
      <c r="BL122" s="1" t="s">
        <v>43</v>
      </c>
      <c r="BM122" s="1" t="s">
        <v>44</v>
      </c>
      <c r="BN122" s="6"/>
      <c r="BO122" s="6"/>
      <c r="BP122" s="1" t="s">
        <v>45</v>
      </c>
      <c r="BQ122" s="1" t="s">
        <v>44</v>
      </c>
      <c r="BR122" s="6"/>
      <c r="BS122" s="6"/>
      <c r="BT122" s="1" t="s">
        <v>46</v>
      </c>
      <c r="BU122" s="1" t="s">
        <v>47</v>
      </c>
      <c r="BV122" s="6"/>
      <c r="BW122" s="6"/>
      <c r="BX122" s="1" t="s">
        <v>46</v>
      </c>
      <c r="BY122" s="1" t="s">
        <v>41</v>
      </c>
      <c r="BZ122" s="6"/>
      <c r="CA122" s="6"/>
      <c r="CB122" s="1" t="s">
        <v>46</v>
      </c>
      <c r="CC122" s="1" t="s">
        <v>48</v>
      </c>
      <c r="CD122" s="6"/>
      <c r="CE122" s="6"/>
      <c r="CF122" s="1" t="s">
        <v>46</v>
      </c>
      <c r="CG122" s="1" t="s">
        <v>48</v>
      </c>
      <c r="CH122" s="6"/>
      <c r="CI122" s="6"/>
      <c r="CJ122" s="1" t="s">
        <v>46</v>
      </c>
      <c r="CK122" s="1" t="s">
        <v>39</v>
      </c>
      <c r="CL122" s="6"/>
      <c r="CM122" s="6"/>
      <c r="CN122" s="1" t="s">
        <v>49</v>
      </c>
      <c r="CO122" s="1" t="s">
        <v>39</v>
      </c>
      <c r="CP122" s="6"/>
      <c r="CQ122" s="6"/>
      <c r="CR122" s="1" t="s">
        <v>50</v>
      </c>
      <c r="CS122" s="1" t="s">
        <v>51</v>
      </c>
      <c r="CT122" s="6"/>
      <c r="CU122" s="6"/>
      <c r="CV122" s="1" t="s">
        <v>50</v>
      </c>
      <c r="CW122" s="1" t="s">
        <v>39</v>
      </c>
      <c r="CX122" s="6"/>
      <c r="CY122" s="6"/>
      <c r="CZ122" s="1" t="s">
        <v>50</v>
      </c>
      <c r="DA122" s="1" t="s">
        <v>39</v>
      </c>
      <c r="DB122" s="6"/>
      <c r="DC122" s="6"/>
      <c r="DD122" s="1" t="s">
        <v>59</v>
      </c>
      <c r="DE122" s="1" t="s">
        <v>60</v>
      </c>
      <c r="DF122" s="6"/>
      <c r="DG122" s="6"/>
      <c r="DH122" s="1" t="s">
        <v>52</v>
      </c>
      <c r="DI122" s="1" t="s">
        <v>53</v>
      </c>
      <c r="DJ122" s="6"/>
      <c r="DK122" s="6"/>
      <c r="DL122" s="1" t="s">
        <v>31</v>
      </c>
      <c r="DM122" s="11"/>
    </row>
    <row r="123" spans="1:118" s="42" customFormat="1" ht="15.75" customHeight="1" x14ac:dyDescent="0.25">
      <c r="A123" s="35">
        <v>122</v>
      </c>
      <c r="B123" s="35">
        <v>1</v>
      </c>
      <c r="C123" s="36" t="s">
        <v>149</v>
      </c>
      <c r="D123" s="37" t="s">
        <v>373</v>
      </c>
      <c r="E123" s="35">
        <v>542.89</v>
      </c>
      <c r="F123" s="35">
        <v>396.25299999999999</v>
      </c>
      <c r="G123" s="35">
        <v>134.80600000000001</v>
      </c>
      <c r="H123" s="38">
        <v>448.27823999999998</v>
      </c>
      <c r="I123" s="39">
        <f t="shared" si="4"/>
        <v>583.08424000000002</v>
      </c>
      <c r="J123" s="39">
        <f t="shared" si="3"/>
        <v>4.6340000000000003</v>
      </c>
      <c r="K123" s="39">
        <f t="shared" si="5"/>
        <v>578.45024000000001</v>
      </c>
      <c r="L123" s="40" t="s">
        <v>28</v>
      </c>
      <c r="M123" s="40" t="s">
        <v>29</v>
      </c>
      <c r="N123" s="35"/>
      <c r="O123" s="35"/>
      <c r="P123" s="40" t="s">
        <v>30</v>
      </c>
      <c r="Q123" s="40" t="s">
        <v>34</v>
      </c>
      <c r="R123" s="35"/>
      <c r="S123" s="35"/>
      <c r="T123" s="40" t="s">
        <v>30</v>
      </c>
      <c r="U123" s="40" t="s">
        <v>32</v>
      </c>
      <c r="V123" s="35"/>
      <c r="W123" s="35"/>
      <c r="X123" s="35" t="s">
        <v>30</v>
      </c>
      <c r="Y123" s="35" t="s">
        <v>33</v>
      </c>
      <c r="Z123" s="35"/>
      <c r="AA123" s="35"/>
      <c r="AB123" s="40" t="s">
        <v>30</v>
      </c>
      <c r="AC123" s="40" t="s">
        <v>34</v>
      </c>
      <c r="AD123" s="35"/>
      <c r="AE123" s="35"/>
      <c r="AF123" s="40" t="s">
        <v>35</v>
      </c>
      <c r="AG123" s="40" t="s">
        <v>29</v>
      </c>
      <c r="AH123" s="35"/>
      <c r="AI123" s="35"/>
      <c r="AJ123" s="40" t="s">
        <v>36</v>
      </c>
      <c r="AK123" s="40" t="s">
        <v>37</v>
      </c>
      <c r="AL123" s="35"/>
      <c r="AM123" s="35"/>
      <c r="AN123" s="40" t="s">
        <v>38</v>
      </c>
      <c r="AO123" s="40" t="s">
        <v>39</v>
      </c>
      <c r="AP123" s="35">
        <v>4</v>
      </c>
      <c r="AQ123" s="35">
        <v>2.5270000000000001</v>
      </c>
      <c r="AR123" s="40" t="s">
        <v>40</v>
      </c>
      <c r="AS123" s="40" t="s">
        <v>41</v>
      </c>
      <c r="AT123" s="35"/>
      <c r="AU123" s="35"/>
      <c r="AV123" s="35"/>
      <c r="AW123" s="35"/>
      <c r="AX123" s="35"/>
      <c r="AY123" s="35"/>
      <c r="AZ123" s="40" t="s">
        <v>42</v>
      </c>
      <c r="BA123" s="40" t="s">
        <v>39</v>
      </c>
      <c r="BB123" s="35"/>
      <c r="BC123" s="35"/>
      <c r="BD123" s="40" t="s">
        <v>42</v>
      </c>
      <c r="BE123" s="40" t="s">
        <v>33</v>
      </c>
      <c r="BF123" s="35"/>
      <c r="BG123" s="35"/>
      <c r="BH123" s="40" t="s">
        <v>42</v>
      </c>
      <c r="BI123" s="40" t="s">
        <v>39</v>
      </c>
      <c r="BJ123" s="35"/>
      <c r="BK123" s="41"/>
      <c r="BL123" s="40" t="s">
        <v>43</v>
      </c>
      <c r="BM123" s="40" t="s">
        <v>44</v>
      </c>
      <c r="BN123" s="35">
        <v>3.0000000000000001E-3</v>
      </c>
      <c r="BO123" s="35">
        <v>1.048</v>
      </c>
      <c r="BP123" s="40" t="s">
        <v>45</v>
      </c>
      <c r="BQ123" s="40" t="s">
        <v>44</v>
      </c>
      <c r="BR123" s="35"/>
      <c r="BS123" s="35"/>
      <c r="BT123" s="40" t="s">
        <v>46</v>
      </c>
      <c r="BU123" s="40" t="s">
        <v>47</v>
      </c>
      <c r="BV123" s="35"/>
      <c r="BW123" s="35"/>
      <c r="BX123" s="40" t="s">
        <v>46</v>
      </c>
      <c r="BY123" s="40" t="s">
        <v>41</v>
      </c>
      <c r="BZ123" s="35"/>
      <c r="CA123" s="35"/>
      <c r="CB123" s="40" t="s">
        <v>46</v>
      </c>
      <c r="CC123" s="40" t="s">
        <v>48</v>
      </c>
      <c r="CD123" s="35"/>
      <c r="CE123" s="35"/>
      <c r="CF123" s="40" t="s">
        <v>46</v>
      </c>
      <c r="CG123" s="40" t="s">
        <v>48</v>
      </c>
      <c r="CH123" s="35"/>
      <c r="CI123" s="35"/>
      <c r="CJ123" s="40" t="s">
        <v>46</v>
      </c>
      <c r="CK123" s="40" t="s">
        <v>39</v>
      </c>
      <c r="CL123" s="35"/>
      <c r="CM123" s="35"/>
      <c r="CN123" s="40" t="s">
        <v>49</v>
      </c>
      <c r="CO123" s="40" t="s">
        <v>39</v>
      </c>
      <c r="CP123" s="35"/>
      <c r="CQ123" s="35"/>
      <c r="CR123" s="40" t="s">
        <v>50</v>
      </c>
      <c r="CS123" s="40" t="s">
        <v>51</v>
      </c>
      <c r="CT123" s="35"/>
      <c r="CU123" s="35"/>
      <c r="CV123" s="40" t="s">
        <v>50</v>
      </c>
      <c r="CW123" s="40" t="s">
        <v>39</v>
      </c>
      <c r="CX123" s="35"/>
      <c r="CY123" s="35"/>
      <c r="CZ123" s="40" t="s">
        <v>50</v>
      </c>
      <c r="DA123" s="40" t="s">
        <v>39</v>
      </c>
      <c r="DB123" s="35"/>
      <c r="DC123" s="35"/>
      <c r="DD123" s="40" t="s">
        <v>59</v>
      </c>
      <c r="DE123" s="40" t="s">
        <v>60</v>
      </c>
      <c r="DF123" s="35"/>
      <c r="DG123" s="35"/>
      <c r="DH123" s="40" t="s">
        <v>52</v>
      </c>
      <c r="DI123" s="40" t="s">
        <v>53</v>
      </c>
      <c r="DJ123" s="35"/>
      <c r="DK123" s="35"/>
      <c r="DL123" s="40" t="s">
        <v>31</v>
      </c>
      <c r="DM123" s="41">
        <v>1.0589999999999999</v>
      </c>
      <c r="DN123" s="42" t="s">
        <v>518</v>
      </c>
    </row>
    <row r="124" spans="1:118" s="12" customFormat="1" ht="15.75" customHeight="1" x14ac:dyDescent="0.25">
      <c r="A124" s="6">
        <v>123</v>
      </c>
      <c r="B124" s="6">
        <v>1</v>
      </c>
      <c r="C124" s="9" t="s">
        <v>150</v>
      </c>
      <c r="D124" s="8" t="s">
        <v>373</v>
      </c>
      <c r="E124" s="6">
        <v>199.49100000000001</v>
      </c>
      <c r="F124" s="6">
        <v>21.94</v>
      </c>
      <c r="G124" s="6">
        <v>161.607</v>
      </c>
      <c r="H124" s="10">
        <v>210.20436000000001</v>
      </c>
      <c r="I124" s="3">
        <f t="shared" si="4"/>
        <v>371.81136000000004</v>
      </c>
      <c r="J124" s="3">
        <f t="shared" si="3"/>
        <v>0</v>
      </c>
      <c r="K124" s="3">
        <f t="shared" si="5"/>
        <v>371.81136000000004</v>
      </c>
      <c r="L124" s="1" t="s">
        <v>28</v>
      </c>
      <c r="M124" s="1" t="s">
        <v>29</v>
      </c>
      <c r="N124" s="6"/>
      <c r="O124" s="6"/>
      <c r="P124" s="1" t="s">
        <v>30</v>
      </c>
      <c r="Q124" s="1" t="s">
        <v>34</v>
      </c>
      <c r="R124" s="6"/>
      <c r="S124" s="6"/>
      <c r="T124" s="1" t="s">
        <v>30</v>
      </c>
      <c r="U124" s="1" t="s">
        <v>32</v>
      </c>
      <c r="V124" s="6"/>
      <c r="W124" s="6"/>
      <c r="X124" s="6" t="s">
        <v>30</v>
      </c>
      <c r="Y124" s="6" t="s">
        <v>33</v>
      </c>
      <c r="Z124" s="6"/>
      <c r="AA124" s="6"/>
      <c r="AB124" s="1" t="s">
        <v>30</v>
      </c>
      <c r="AC124" s="1" t="s">
        <v>34</v>
      </c>
      <c r="AD124" s="6"/>
      <c r="AE124" s="6"/>
      <c r="AF124" s="1" t="s">
        <v>35</v>
      </c>
      <c r="AG124" s="1" t="s">
        <v>29</v>
      </c>
      <c r="AH124" s="6"/>
      <c r="AI124" s="6"/>
      <c r="AJ124" s="1" t="s">
        <v>36</v>
      </c>
      <c r="AK124" s="1" t="s">
        <v>37</v>
      </c>
      <c r="AL124" s="6"/>
      <c r="AM124" s="6"/>
      <c r="AN124" s="1" t="s">
        <v>38</v>
      </c>
      <c r="AO124" s="1" t="s">
        <v>39</v>
      </c>
      <c r="AP124" s="6"/>
      <c r="AQ124" s="6"/>
      <c r="AR124" s="1" t="s">
        <v>40</v>
      </c>
      <c r="AS124" s="1" t="s">
        <v>41</v>
      </c>
      <c r="AT124" s="6"/>
      <c r="AU124" s="6"/>
      <c r="AV124" s="6"/>
      <c r="AW124" s="6"/>
      <c r="AX124" s="6"/>
      <c r="AY124" s="6"/>
      <c r="AZ124" s="1" t="s">
        <v>42</v>
      </c>
      <c r="BA124" s="1" t="s">
        <v>39</v>
      </c>
      <c r="BB124" s="6"/>
      <c r="BC124" s="6"/>
      <c r="BD124" s="1" t="s">
        <v>42</v>
      </c>
      <c r="BE124" s="1" t="s">
        <v>33</v>
      </c>
      <c r="BF124" s="6"/>
      <c r="BG124" s="6"/>
      <c r="BH124" s="1" t="s">
        <v>42</v>
      </c>
      <c r="BI124" s="1" t="s">
        <v>39</v>
      </c>
      <c r="BJ124" s="6"/>
      <c r="BK124" s="11"/>
      <c r="BL124" s="1" t="s">
        <v>43</v>
      </c>
      <c r="BM124" s="1" t="s">
        <v>44</v>
      </c>
      <c r="BN124" s="6"/>
      <c r="BO124" s="6"/>
      <c r="BP124" s="1" t="s">
        <v>45</v>
      </c>
      <c r="BQ124" s="1" t="s">
        <v>44</v>
      </c>
      <c r="BR124" s="6"/>
      <c r="BS124" s="6"/>
      <c r="BT124" s="1" t="s">
        <v>46</v>
      </c>
      <c r="BU124" s="1" t="s">
        <v>47</v>
      </c>
      <c r="BV124" s="6"/>
      <c r="BW124" s="6"/>
      <c r="BX124" s="1" t="s">
        <v>46</v>
      </c>
      <c r="BY124" s="1" t="s">
        <v>41</v>
      </c>
      <c r="BZ124" s="6"/>
      <c r="CA124" s="6"/>
      <c r="CB124" s="1" t="s">
        <v>46</v>
      </c>
      <c r="CC124" s="1" t="s">
        <v>48</v>
      </c>
      <c r="CD124" s="6"/>
      <c r="CE124" s="6"/>
      <c r="CF124" s="1" t="s">
        <v>46</v>
      </c>
      <c r="CG124" s="1" t="s">
        <v>48</v>
      </c>
      <c r="CH124" s="6"/>
      <c r="CI124" s="6"/>
      <c r="CJ124" s="1" t="s">
        <v>46</v>
      </c>
      <c r="CK124" s="1" t="s">
        <v>39</v>
      </c>
      <c r="CL124" s="6"/>
      <c r="CM124" s="6"/>
      <c r="CN124" s="1" t="s">
        <v>49</v>
      </c>
      <c r="CO124" s="1" t="s">
        <v>39</v>
      </c>
      <c r="CP124" s="6"/>
      <c r="CQ124" s="6"/>
      <c r="CR124" s="1" t="s">
        <v>50</v>
      </c>
      <c r="CS124" s="1" t="s">
        <v>51</v>
      </c>
      <c r="CT124" s="6"/>
      <c r="CU124" s="6"/>
      <c r="CV124" s="1" t="s">
        <v>50</v>
      </c>
      <c r="CW124" s="1" t="s">
        <v>39</v>
      </c>
      <c r="CX124" s="6"/>
      <c r="CY124" s="6"/>
      <c r="CZ124" s="1" t="s">
        <v>50</v>
      </c>
      <c r="DA124" s="1" t="s">
        <v>39</v>
      </c>
      <c r="DB124" s="6"/>
      <c r="DC124" s="6"/>
      <c r="DD124" s="1" t="s">
        <v>59</v>
      </c>
      <c r="DE124" s="1" t="s">
        <v>60</v>
      </c>
      <c r="DF124" s="6"/>
      <c r="DG124" s="6"/>
      <c r="DH124" s="1" t="s">
        <v>52</v>
      </c>
      <c r="DI124" s="1" t="s">
        <v>53</v>
      </c>
      <c r="DJ124" s="6"/>
      <c r="DK124" s="6"/>
      <c r="DL124" s="1" t="s">
        <v>31</v>
      </c>
      <c r="DM124" s="11"/>
    </row>
    <row r="125" spans="1:118" s="12" customFormat="1" ht="15.75" customHeight="1" x14ac:dyDescent="0.25">
      <c r="A125" s="6">
        <v>124</v>
      </c>
      <c r="B125" s="6">
        <v>1</v>
      </c>
      <c r="C125" s="9" t="s">
        <v>151</v>
      </c>
      <c r="D125" s="8" t="s">
        <v>373</v>
      </c>
      <c r="E125" s="6">
        <v>1196.1880000000001</v>
      </c>
      <c r="F125" s="6">
        <v>227.02699999999999</v>
      </c>
      <c r="G125" s="6">
        <v>962.80899999999997</v>
      </c>
      <c r="H125" s="10">
        <v>371.47739999999999</v>
      </c>
      <c r="I125" s="3">
        <f t="shared" si="4"/>
        <v>1334.2864</v>
      </c>
      <c r="J125" s="3">
        <f t="shared" si="3"/>
        <v>0</v>
      </c>
      <c r="K125" s="3">
        <f t="shared" si="5"/>
        <v>1334.2864</v>
      </c>
      <c r="L125" s="1" t="s">
        <v>28</v>
      </c>
      <c r="M125" s="1" t="s">
        <v>29</v>
      </c>
      <c r="N125" s="6"/>
      <c r="O125" s="6"/>
      <c r="P125" s="1" t="s">
        <v>30</v>
      </c>
      <c r="Q125" s="1" t="s">
        <v>34</v>
      </c>
      <c r="R125" s="6"/>
      <c r="S125" s="6"/>
      <c r="T125" s="1" t="s">
        <v>30</v>
      </c>
      <c r="U125" s="1" t="s">
        <v>32</v>
      </c>
      <c r="V125" s="6"/>
      <c r="W125" s="6"/>
      <c r="X125" s="6" t="s">
        <v>30</v>
      </c>
      <c r="Y125" s="6" t="s">
        <v>33</v>
      </c>
      <c r="Z125" s="6"/>
      <c r="AA125" s="6"/>
      <c r="AB125" s="1" t="s">
        <v>30</v>
      </c>
      <c r="AC125" s="1" t="s">
        <v>34</v>
      </c>
      <c r="AD125" s="6"/>
      <c r="AE125" s="6"/>
      <c r="AF125" s="1" t="s">
        <v>35</v>
      </c>
      <c r="AG125" s="1" t="s">
        <v>29</v>
      </c>
      <c r="AH125" s="6"/>
      <c r="AI125" s="6"/>
      <c r="AJ125" s="1" t="s">
        <v>36</v>
      </c>
      <c r="AK125" s="1" t="s">
        <v>37</v>
      </c>
      <c r="AL125" s="6"/>
      <c r="AM125" s="6"/>
      <c r="AN125" s="1" t="s">
        <v>38</v>
      </c>
      <c r="AO125" s="1" t="s">
        <v>39</v>
      </c>
      <c r="AP125" s="6"/>
      <c r="AQ125" s="6"/>
      <c r="AR125" s="1" t="s">
        <v>40</v>
      </c>
      <c r="AS125" s="1" t="s">
        <v>41</v>
      </c>
      <c r="AT125" s="6"/>
      <c r="AU125" s="6"/>
      <c r="AV125" s="6"/>
      <c r="AW125" s="6"/>
      <c r="AX125" s="6"/>
      <c r="AY125" s="6"/>
      <c r="AZ125" s="1" t="s">
        <v>42</v>
      </c>
      <c r="BA125" s="1" t="s">
        <v>39</v>
      </c>
      <c r="BB125" s="6"/>
      <c r="BC125" s="6"/>
      <c r="BD125" s="1" t="s">
        <v>42</v>
      </c>
      <c r="BE125" s="1" t="s">
        <v>33</v>
      </c>
      <c r="BF125" s="6"/>
      <c r="BG125" s="6"/>
      <c r="BH125" s="1" t="s">
        <v>42</v>
      </c>
      <c r="BI125" s="1" t="s">
        <v>39</v>
      </c>
      <c r="BJ125" s="6"/>
      <c r="BK125" s="11"/>
      <c r="BL125" s="1" t="s">
        <v>43</v>
      </c>
      <c r="BM125" s="1" t="s">
        <v>44</v>
      </c>
      <c r="BN125" s="6"/>
      <c r="BO125" s="6"/>
      <c r="BP125" s="1" t="s">
        <v>45</v>
      </c>
      <c r="BQ125" s="1" t="s">
        <v>44</v>
      </c>
      <c r="BR125" s="6"/>
      <c r="BS125" s="6"/>
      <c r="BT125" s="1" t="s">
        <v>46</v>
      </c>
      <c r="BU125" s="1" t="s">
        <v>47</v>
      </c>
      <c r="BV125" s="6"/>
      <c r="BW125" s="6"/>
      <c r="BX125" s="1" t="s">
        <v>46</v>
      </c>
      <c r="BY125" s="1" t="s">
        <v>41</v>
      </c>
      <c r="BZ125" s="6"/>
      <c r="CA125" s="6"/>
      <c r="CB125" s="1" t="s">
        <v>46</v>
      </c>
      <c r="CC125" s="1" t="s">
        <v>48</v>
      </c>
      <c r="CD125" s="6"/>
      <c r="CE125" s="6"/>
      <c r="CF125" s="1" t="s">
        <v>46</v>
      </c>
      <c r="CG125" s="1" t="s">
        <v>48</v>
      </c>
      <c r="CH125" s="6"/>
      <c r="CI125" s="6"/>
      <c r="CJ125" s="1" t="s">
        <v>46</v>
      </c>
      <c r="CK125" s="1" t="s">
        <v>39</v>
      </c>
      <c r="CL125" s="6"/>
      <c r="CM125" s="6"/>
      <c r="CN125" s="1" t="s">
        <v>49</v>
      </c>
      <c r="CO125" s="1" t="s">
        <v>39</v>
      </c>
      <c r="CP125" s="6"/>
      <c r="CQ125" s="6"/>
      <c r="CR125" s="1" t="s">
        <v>50</v>
      </c>
      <c r="CS125" s="1" t="s">
        <v>51</v>
      </c>
      <c r="CT125" s="6"/>
      <c r="CU125" s="6"/>
      <c r="CV125" s="1" t="s">
        <v>50</v>
      </c>
      <c r="CW125" s="1" t="s">
        <v>39</v>
      </c>
      <c r="CX125" s="6"/>
      <c r="CY125" s="6"/>
      <c r="CZ125" s="1" t="s">
        <v>50</v>
      </c>
      <c r="DA125" s="1" t="s">
        <v>39</v>
      </c>
      <c r="DB125" s="6"/>
      <c r="DC125" s="6"/>
      <c r="DD125" s="1" t="s">
        <v>59</v>
      </c>
      <c r="DE125" s="1" t="s">
        <v>60</v>
      </c>
      <c r="DF125" s="6"/>
      <c r="DG125" s="6"/>
      <c r="DH125" s="1" t="s">
        <v>52</v>
      </c>
      <c r="DI125" s="1" t="s">
        <v>53</v>
      </c>
      <c r="DJ125" s="6"/>
      <c r="DK125" s="6"/>
      <c r="DL125" s="1" t="s">
        <v>31</v>
      </c>
      <c r="DM125" s="11"/>
    </row>
    <row r="126" spans="1:118" s="42" customFormat="1" ht="15.75" customHeight="1" x14ac:dyDescent="0.25">
      <c r="A126" s="35">
        <v>125</v>
      </c>
      <c r="B126" s="35">
        <v>1</v>
      </c>
      <c r="C126" s="36" t="s">
        <v>152</v>
      </c>
      <c r="D126" s="37" t="s">
        <v>373</v>
      </c>
      <c r="E126" s="35">
        <v>1445.671</v>
      </c>
      <c r="F126" s="35">
        <v>94.012</v>
      </c>
      <c r="G126" s="35">
        <v>1248.098</v>
      </c>
      <c r="H126" s="38">
        <v>560.40768000000003</v>
      </c>
      <c r="I126" s="39">
        <f t="shared" si="4"/>
        <v>1808.50568</v>
      </c>
      <c r="J126" s="39">
        <f t="shared" si="3"/>
        <v>0.29399999999999998</v>
      </c>
      <c r="K126" s="39">
        <f t="shared" si="5"/>
        <v>1808.2116799999999</v>
      </c>
      <c r="L126" s="40" t="s">
        <v>28</v>
      </c>
      <c r="M126" s="40" t="s">
        <v>29</v>
      </c>
      <c r="N126" s="35"/>
      <c r="O126" s="35"/>
      <c r="P126" s="40" t="s">
        <v>30</v>
      </c>
      <c r="Q126" s="40" t="s">
        <v>34</v>
      </c>
      <c r="R126" s="35"/>
      <c r="S126" s="35"/>
      <c r="T126" s="40" t="s">
        <v>30</v>
      </c>
      <c r="U126" s="40" t="s">
        <v>32</v>
      </c>
      <c r="V126" s="35"/>
      <c r="W126" s="35"/>
      <c r="X126" s="35" t="s">
        <v>30</v>
      </c>
      <c r="Y126" s="35" t="s">
        <v>33</v>
      </c>
      <c r="Z126" s="35"/>
      <c r="AA126" s="35"/>
      <c r="AB126" s="40" t="s">
        <v>30</v>
      </c>
      <c r="AC126" s="40" t="s">
        <v>34</v>
      </c>
      <c r="AD126" s="35"/>
      <c r="AE126" s="35"/>
      <c r="AF126" s="40" t="s">
        <v>35</v>
      </c>
      <c r="AG126" s="40" t="s">
        <v>29</v>
      </c>
      <c r="AH126" s="35"/>
      <c r="AI126" s="35"/>
      <c r="AJ126" s="40" t="s">
        <v>36</v>
      </c>
      <c r="AK126" s="40" t="s">
        <v>37</v>
      </c>
      <c r="AL126" s="35"/>
      <c r="AM126" s="35"/>
      <c r="AN126" s="40" t="s">
        <v>38</v>
      </c>
      <c r="AO126" s="40" t="s">
        <v>39</v>
      </c>
      <c r="AP126" s="35"/>
      <c r="AQ126" s="35"/>
      <c r="AR126" s="40" t="s">
        <v>40</v>
      </c>
      <c r="AS126" s="40" t="s">
        <v>41</v>
      </c>
      <c r="AT126" s="35"/>
      <c r="AU126" s="35"/>
      <c r="AV126" s="35"/>
      <c r="AW126" s="35"/>
      <c r="AX126" s="35"/>
      <c r="AY126" s="35"/>
      <c r="AZ126" s="40" t="s">
        <v>42</v>
      </c>
      <c r="BA126" s="40" t="s">
        <v>39</v>
      </c>
      <c r="BB126" s="35"/>
      <c r="BC126" s="35"/>
      <c r="BD126" s="40" t="s">
        <v>42</v>
      </c>
      <c r="BE126" s="40" t="s">
        <v>33</v>
      </c>
      <c r="BF126" s="35"/>
      <c r="BG126" s="35"/>
      <c r="BH126" s="40" t="s">
        <v>42</v>
      </c>
      <c r="BI126" s="40" t="s">
        <v>39</v>
      </c>
      <c r="BJ126" s="35"/>
      <c r="BK126" s="41"/>
      <c r="BL126" s="40" t="s">
        <v>43</v>
      </c>
      <c r="BM126" s="40" t="s">
        <v>44</v>
      </c>
      <c r="BN126" s="35"/>
      <c r="BO126" s="35"/>
      <c r="BP126" s="40" t="s">
        <v>45</v>
      </c>
      <c r="BQ126" s="40" t="s">
        <v>44</v>
      </c>
      <c r="BR126" s="35"/>
      <c r="BS126" s="35"/>
      <c r="BT126" s="40" t="s">
        <v>46</v>
      </c>
      <c r="BU126" s="40" t="s">
        <v>47</v>
      </c>
      <c r="BV126" s="35"/>
      <c r="BW126" s="35"/>
      <c r="BX126" s="40" t="s">
        <v>46</v>
      </c>
      <c r="BY126" s="40" t="s">
        <v>41</v>
      </c>
      <c r="BZ126" s="35"/>
      <c r="CA126" s="35"/>
      <c r="CB126" s="40" t="s">
        <v>46</v>
      </c>
      <c r="CC126" s="40" t="s">
        <v>48</v>
      </c>
      <c r="CD126" s="35"/>
      <c r="CE126" s="35"/>
      <c r="CF126" s="40" t="s">
        <v>46</v>
      </c>
      <c r="CG126" s="40" t="s">
        <v>48</v>
      </c>
      <c r="CH126" s="35"/>
      <c r="CI126" s="35"/>
      <c r="CJ126" s="40" t="s">
        <v>46</v>
      </c>
      <c r="CK126" s="40" t="s">
        <v>39</v>
      </c>
      <c r="CL126" s="35"/>
      <c r="CM126" s="35"/>
      <c r="CN126" s="40" t="s">
        <v>49</v>
      </c>
      <c r="CO126" s="40" t="s">
        <v>39</v>
      </c>
      <c r="CP126" s="35"/>
      <c r="CQ126" s="35"/>
      <c r="CR126" s="40" t="s">
        <v>50</v>
      </c>
      <c r="CS126" s="40" t="s">
        <v>51</v>
      </c>
      <c r="CT126" s="35"/>
      <c r="CU126" s="35"/>
      <c r="CV126" s="40" t="s">
        <v>50</v>
      </c>
      <c r="CW126" s="40" t="s">
        <v>39</v>
      </c>
      <c r="CX126" s="35"/>
      <c r="CY126" s="35"/>
      <c r="CZ126" s="40" t="s">
        <v>50</v>
      </c>
      <c r="DA126" s="40" t="s">
        <v>39</v>
      </c>
      <c r="DB126" s="35"/>
      <c r="DC126" s="35"/>
      <c r="DD126" s="40" t="s">
        <v>59</v>
      </c>
      <c r="DE126" s="40" t="s">
        <v>60</v>
      </c>
      <c r="DF126" s="35"/>
      <c r="DG126" s="35"/>
      <c r="DH126" s="40" t="s">
        <v>52</v>
      </c>
      <c r="DI126" s="40" t="s">
        <v>53</v>
      </c>
      <c r="DJ126" s="35"/>
      <c r="DK126" s="35"/>
      <c r="DL126" s="40" t="s">
        <v>31</v>
      </c>
      <c r="DM126" s="41">
        <v>0.29399999999999998</v>
      </c>
      <c r="DN126" s="42" t="s">
        <v>518</v>
      </c>
    </row>
    <row r="127" spans="1:118" s="12" customFormat="1" ht="15.75" customHeight="1" x14ac:dyDescent="0.25">
      <c r="A127" s="6">
        <v>126</v>
      </c>
      <c r="B127" s="6">
        <v>1</v>
      </c>
      <c r="C127" s="9" t="s">
        <v>153</v>
      </c>
      <c r="D127" s="8" t="s">
        <v>373</v>
      </c>
      <c r="E127" s="6">
        <v>-108.259</v>
      </c>
      <c r="F127" s="6">
        <v>1.4630000000000001</v>
      </c>
      <c r="G127" s="6">
        <v>-130.708</v>
      </c>
      <c r="H127" s="10">
        <v>7.7608800000000002</v>
      </c>
      <c r="I127" s="3">
        <f t="shared" si="4"/>
        <v>-122.94712</v>
      </c>
      <c r="J127" s="3">
        <f t="shared" si="3"/>
        <v>0</v>
      </c>
      <c r="K127" s="3">
        <f t="shared" si="5"/>
        <v>-122.94712</v>
      </c>
      <c r="L127" s="1" t="s">
        <v>28</v>
      </c>
      <c r="M127" s="1" t="s">
        <v>29</v>
      </c>
      <c r="N127" s="6"/>
      <c r="O127" s="6"/>
      <c r="P127" s="1" t="s">
        <v>30</v>
      </c>
      <c r="Q127" s="1" t="s">
        <v>34</v>
      </c>
      <c r="R127" s="6"/>
      <c r="S127" s="6"/>
      <c r="T127" s="1" t="s">
        <v>30</v>
      </c>
      <c r="U127" s="1" t="s">
        <v>32</v>
      </c>
      <c r="V127" s="6"/>
      <c r="W127" s="6"/>
      <c r="X127" s="6" t="s">
        <v>30</v>
      </c>
      <c r="Y127" s="6" t="s">
        <v>33</v>
      </c>
      <c r="Z127" s="6"/>
      <c r="AA127" s="6"/>
      <c r="AB127" s="1" t="s">
        <v>30</v>
      </c>
      <c r="AC127" s="1" t="s">
        <v>34</v>
      </c>
      <c r="AD127" s="6"/>
      <c r="AE127" s="6"/>
      <c r="AF127" s="1" t="s">
        <v>35</v>
      </c>
      <c r="AG127" s="1" t="s">
        <v>29</v>
      </c>
      <c r="AH127" s="6"/>
      <c r="AI127" s="6"/>
      <c r="AJ127" s="1" t="s">
        <v>36</v>
      </c>
      <c r="AK127" s="1" t="s">
        <v>37</v>
      </c>
      <c r="AL127" s="6"/>
      <c r="AM127" s="6"/>
      <c r="AN127" s="1" t="s">
        <v>38</v>
      </c>
      <c r="AO127" s="1" t="s">
        <v>39</v>
      </c>
      <c r="AP127" s="6"/>
      <c r="AQ127" s="6"/>
      <c r="AR127" s="1" t="s">
        <v>40</v>
      </c>
      <c r="AS127" s="1" t="s">
        <v>41</v>
      </c>
      <c r="AT127" s="6"/>
      <c r="AU127" s="6"/>
      <c r="AV127" s="6"/>
      <c r="AW127" s="6"/>
      <c r="AX127" s="6"/>
      <c r="AY127" s="6"/>
      <c r="AZ127" s="1" t="s">
        <v>42</v>
      </c>
      <c r="BA127" s="1" t="s">
        <v>39</v>
      </c>
      <c r="BB127" s="6"/>
      <c r="BC127" s="6"/>
      <c r="BD127" s="1" t="s">
        <v>42</v>
      </c>
      <c r="BE127" s="1" t="s">
        <v>33</v>
      </c>
      <c r="BF127" s="6"/>
      <c r="BG127" s="6"/>
      <c r="BH127" s="1" t="s">
        <v>42</v>
      </c>
      <c r="BI127" s="1" t="s">
        <v>39</v>
      </c>
      <c r="BJ127" s="6"/>
      <c r="BK127" s="11"/>
      <c r="BL127" s="1" t="s">
        <v>43</v>
      </c>
      <c r="BM127" s="1" t="s">
        <v>44</v>
      </c>
      <c r="BN127" s="6"/>
      <c r="BO127" s="6"/>
      <c r="BP127" s="1" t="s">
        <v>45</v>
      </c>
      <c r="BQ127" s="1" t="s">
        <v>44</v>
      </c>
      <c r="BR127" s="6"/>
      <c r="BS127" s="6"/>
      <c r="BT127" s="1" t="s">
        <v>46</v>
      </c>
      <c r="BU127" s="1" t="s">
        <v>47</v>
      </c>
      <c r="BV127" s="6"/>
      <c r="BW127" s="6"/>
      <c r="BX127" s="1" t="s">
        <v>46</v>
      </c>
      <c r="BY127" s="1" t="s">
        <v>41</v>
      </c>
      <c r="BZ127" s="6"/>
      <c r="CA127" s="6"/>
      <c r="CB127" s="1" t="s">
        <v>46</v>
      </c>
      <c r="CC127" s="1" t="s">
        <v>48</v>
      </c>
      <c r="CD127" s="6"/>
      <c r="CE127" s="6"/>
      <c r="CF127" s="1" t="s">
        <v>46</v>
      </c>
      <c r="CG127" s="1" t="s">
        <v>48</v>
      </c>
      <c r="CH127" s="6"/>
      <c r="CI127" s="6"/>
      <c r="CJ127" s="1" t="s">
        <v>46</v>
      </c>
      <c r="CK127" s="1" t="s">
        <v>39</v>
      </c>
      <c r="CL127" s="6"/>
      <c r="CM127" s="6"/>
      <c r="CN127" s="1" t="s">
        <v>49</v>
      </c>
      <c r="CO127" s="1" t="s">
        <v>39</v>
      </c>
      <c r="CP127" s="6"/>
      <c r="CQ127" s="6"/>
      <c r="CR127" s="1" t="s">
        <v>50</v>
      </c>
      <c r="CS127" s="1" t="s">
        <v>51</v>
      </c>
      <c r="CT127" s="6"/>
      <c r="CU127" s="6"/>
      <c r="CV127" s="1" t="s">
        <v>50</v>
      </c>
      <c r="CW127" s="1" t="s">
        <v>39</v>
      </c>
      <c r="CX127" s="6"/>
      <c r="CY127" s="6"/>
      <c r="CZ127" s="1" t="s">
        <v>50</v>
      </c>
      <c r="DA127" s="1" t="s">
        <v>39</v>
      </c>
      <c r="DB127" s="6"/>
      <c r="DC127" s="6"/>
      <c r="DD127" s="1" t="s">
        <v>59</v>
      </c>
      <c r="DE127" s="1" t="s">
        <v>60</v>
      </c>
      <c r="DF127" s="6"/>
      <c r="DG127" s="6"/>
      <c r="DH127" s="1" t="s">
        <v>52</v>
      </c>
      <c r="DI127" s="1" t="s">
        <v>53</v>
      </c>
      <c r="DJ127" s="6"/>
      <c r="DK127" s="6"/>
      <c r="DL127" s="1" t="s">
        <v>31</v>
      </c>
      <c r="DM127" s="11"/>
    </row>
    <row r="128" spans="1:118" s="12" customFormat="1" ht="15.75" customHeight="1" x14ac:dyDescent="0.25">
      <c r="A128" s="6">
        <v>127</v>
      </c>
      <c r="B128" s="6">
        <v>1</v>
      </c>
      <c r="C128" s="9" t="s">
        <v>410</v>
      </c>
      <c r="D128" s="8" t="s">
        <v>373</v>
      </c>
      <c r="E128" s="6">
        <v>75.697000000000003</v>
      </c>
      <c r="F128" s="6">
        <v>17.143000000000001</v>
      </c>
      <c r="G128" s="6">
        <v>57.497999999999998</v>
      </c>
      <c r="H128" s="10">
        <v>38.149079999999998</v>
      </c>
      <c r="I128" s="3">
        <f t="shared" si="4"/>
        <v>95.647079999999988</v>
      </c>
      <c r="J128" s="3">
        <f t="shared" si="3"/>
        <v>0</v>
      </c>
      <c r="K128" s="3">
        <f t="shared" si="5"/>
        <v>95.647079999999988</v>
      </c>
      <c r="L128" s="1" t="s">
        <v>28</v>
      </c>
      <c r="M128" s="1" t="s">
        <v>29</v>
      </c>
      <c r="N128" s="6"/>
      <c r="O128" s="6"/>
      <c r="P128" s="1" t="s">
        <v>30</v>
      </c>
      <c r="Q128" s="1" t="s">
        <v>34</v>
      </c>
      <c r="R128" s="6"/>
      <c r="S128" s="6"/>
      <c r="T128" s="1" t="s">
        <v>30</v>
      </c>
      <c r="U128" s="1" t="s">
        <v>32</v>
      </c>
      <c r="V128" s="6"/>
      <c r="W128" s="6"/>
      <c r="X128" s="6" t="s">
        <v>30</v>
      </c>
      <c r="Y128" s="6" t="s">
        <v>33</v>
      </c>
      <c r="Z128" s="6"/>
      <c r="AA128" s="6"/>
      <c r="AB128" s="1" t="s">
        <v>30</v>
      </c>
      <c r="AC128" s="1" t="s">
        <v>34</v>
      </c>
      <c r="AD128" s="6"/>
      <c r="AE128" s="6"/>
      <c r="AF128" s="1" t="s">
        <v>35</v>
      </c>
      <c r="AG128" s="1" t="s">
        <v>29</v>
      </c>
      <c r="AH128" s="6"/>
      <c r="AI128" s="6"/>
      <c r="AJ128" s="1" t="s">
        <v>36</v>
      </c>
      <c r="AK128" s="1" t="s">
        <v>37</v>
      </c>
      <c r="AL128" s="6"/>
      <c r="AM128" s="6"/>
      <c r="AN128" s="1" t="s">
        <v>38</v>
      </c>
      <c r="AO128" s="1" t="s">
        <v>39</v>
      </c>
      <c r="AP128" s="6"/>
      <c r="AQ128" s="6"/>
      <c r="AR128" s="1" t="s">
        <v>40</v>
      </c>
      <c r="AS128" s="1" t="s">
        <v>41</v>
      </c>
      <c r="AT128" s="6"/>
      <c r="AU128" s="6"/>
      <c r="AV128" s="6"/>
      <c r="AW128" s="6"/>
      <c r="AX128" s="6"/>
      <c r="AY128" s="6"/>
      <c r="AZ128" s="1" t="s">
        <v>42</v>
      </c>
      <c r="BA128" s="1" t="s">
        <v>39</v>
      </c>
      <c r="BB128" s="6"/>
      <c r="BC128" s="6"/>
      <c r="BD128" s="1" t="s">
        <v>42</v>
      </c>
      <c r="BE128" s="1" t="s">
        <v>33</v>
      </c>
      <c r="BF128" s="6"/>
      <c r="BG128" s="6"/>
      <c r="BH128" s="1" t="s">
        <v>42</v>
      </c>
      <c r="BI128" s="1" t="s">
        <v>39</v>
      </c>
      <c r="BJ128" s="6"/>
      <c r="BK128" s="11"/>
      <c r="BL128" s="1" t="s">
        <v>43</v>
      </c>
      <c r="BM128" s="1" t="s">
        <v>44</v>
      </c>
      <c r="BN128" s="6"/>
      <c r="BO128" s="6"/>
      <c r="BP128" s="1" t="s">
        <v>45</v>
      </c>
      <c r="BQ128" s="1" t="s">
        <v>44</v>
      </c>
      <c r="BR128" s="6"/>
      <c r="BS128" s="6"/>
      <c r="BT128" s="1" t="s">
        <v>46</v>
      </c>
      <c r="BU128" s="1" t="s">
        <v>47</v>
      </c>
      <c r="BV128" s="6"/>
      <c r="BW128" s="6"/>
      <c r="BX128" s="1" t="s">
        <v>46</v>
      </c>
      <c r="BY128" s="1" t="s">
        <v>41</v>
      </c>
      <c r="BZ128" s="6"/>
      <c r="CA128" s="6"/>
      <c r="CB128" s="1" t="s">
        <v>46</v>
      </c>
      <c r="CC128" s="1" t="s">
        <v>48</v>
      </c>
      <c r="CD128" s="6"/>
      <c r="CE128" s="6"/>
      <c r="CF128" s="1" t="s">
        <v>46</v>
      </c>
      <c r="CG128" s="1" t="s">
        <v>48</v>
      </c>
      <c r="CH128" s="6"/>
      <c r="CI128" s="6"/>
      <c r="CJ128" s="1" t="s">
        <v>46</v>
      </c>
      <c r="CK128" s="1" t="s">
        <v>39</v>
      </c>
      <c r="CL128" s="6"/>
      <c r="CM128" s="6"/>
      <c r="CN128" s="1" t="s">
        <v>49</v>
      </c>
      <c r="CO128" s="1" t="s">
        <v>39</v>
      </c>
      <c r="CP128" s="6"/>
      <c r="CQ128" s="6"/>
      <c r="CR128" s="1" t="s">
        <v>50</v>
      </c>
      <c r="CS128" s="1" t="s">
        <v>51</v>
      </c>
      <c r="CT128" s="6"/>
      <c r="CU128" s="6"/>
      <c r="CV128" s="1" t="s">
        <v>50</v>
      </c>
      <c r="CW128" s="1" t="s">
        <v>39</v>
      </c>
      <c r="CX128" s="6"/>
      <c r="CY128" s="6"/>
      <c r="CZ128" s="1" t="s">
        <v>50</v>
      </c>
      <c r="DA128" s="1" t="s">
        <v>39</v>
      </c>
      <c r="DB128" s="6"/>
      <c r="DC128" s="6"/>
      <c r="DD128" s="1" t="s">
        <v>59</v>
      </c>
      <c r="DE128" s="1" t="s">
        <v>60</v>
      </c>
      <c r="DF128" s="6"/>
      <c r="DG128" s="6"/>
      <c r="DH128" s="1" t="s">
        <v>52</v>
      </c>
      <c r="DI128" s="1" t="s">
        <v>53</v>
      </c>
      <c r="DJ128" s="6"/>
      <c r="DK128" s="6"/>
      <c r="DL128" s="1" t="s">
        <v>31</v>
      </c>
      <c r="DM128" s="11"/>
    </row>
    <row r="129" spans="1:118" s="12" customFormat="1" ht="15.75" customHeight="1" x14ac:dyDescent="0.25">
      <c r="A129" s="6">
        <v>128</v>
      </c>
      <c r="B129" s="6">
        <v>1</v>
      </c>
      <c r="C129" s="9" t="s">
        <v>411</v>
      </c>
      <c r="D129" s="8" t="s">
        <v>373</v>
      </c>
      <c r="E129" s="6">
        <v>80.941000000000003</v>
      </c>
      <c r="F129" s="6">
        <v>17.986000000000001</v>
      </c>
      <c r="G129" s="6">
        <v>62.954999999999998</v>
      </c>
      <c r="H129" s="10">
        <v>37.886519999999997</v>
      </c>
      <c r="I129" s="3">
        <f t="shared" si="4"/>
        <v>100.84152</v>
      </c>
      <c r="J129" s="3">
        <f t="shared" si="3"/>
        <v>0</v>
      </c>
      <c r="K129" s="3">
        <f t="shared" si="5"/>
        <v>100.84152</v>
      </c>
      <c r="L129" s="1" t="s">
        <v>28</v>
      </c>
      <c r="M129" s="1" t="s">
        <v>29</v>
      </c>
      <c r="N129" s="6"/>
      <c r="O129" s="6"/>
      <c r="P129" s="1" t="s">
        <v>30</v>
      </c>
      <c r="Q129" s="1" t="s">
        <v>34</v>
      </c>
      <c r="R129" s="6"/>
      <c r="S129" s="6"/>
      <c r="T129" s="1" t="s">
        <v>30</v>
      </c>
      <c r="U129" s="1" t="s">
        <v>32</v>
      </c>
      <c r="V129" s="6"/>
      <c r="W129" s="6"/>
      <c r="X129" s="6" t="s">
        <v>30</v>
      </c>
      <c r="Y129" s="6" t="s">
        <v>33</v>
      </c>
      <c r="Z129" s="6"/>
      <c r="AA129" s="6"/>
      <c r="AB129" s="1" t="s">
        <v>30</v>
      </c>
      <c r="AC129" s="1" t="s">
        <v>34</v>
      </c>
      <c r="AD129" s="6"/>
      <c r="AE129" s="6"/>
      <c r="AF129" s="1" t="s">
        <v>35</v>
      </c>
      <c r="AG129" s="1" t="s">
        <v>29</v>
      </c>
      <c r="AH129" s="6"/>
      <c r="AI129" s="6"/>
      <c r="AJ129" s="1" t="s">
        <v>36</v>
      </c>
      <c r="AK129" s="1" t="s">
        <v>37</v>
      </c>
      <c r="AL129" s="6"/>
      <c r="AM129" s="6"/>
      <c r="AN129" s="1" t="s">
        <v>38</v>
      </c>
      <c r="AO129" s="1" t="s">
        <v>39</v>
      </c>
      <c r="AP129" s="6"/>
      <c r="AQ129" s="6"/>
      <c r="AR129" s="1" t="s">
        <v>40</v>
      </c>
      <c r="AS129" s="1" t="s">
        <v>41</v>
      </c>
      <c r="AT129" s="6"/>
      <c r="AU129" s="6"/>
      <c r="AV129" s="6"/>
      <c r="AW129" s="6"/>
      <c r="AX129" s="6"/>
      <c r="AY129" s="6"/>
      <c r="AZ129" s="1" t="s">
        <v>42</v>
      </c>
      <c r="BA129" s="1" t="s">
        <v>39</v>
      </c>
      <c r="BB129" s="6"/>
      <c r="BC129" s="6"/>
      <c r="BD129" s="1" t="s">
        <v>42</v>
      </c>
      <c r="BE129" s="1" t="s">
        <v>33</v>
      </c>
      <c r="BF129" s="6"/>
      <c r="BG129" s="6"/>
      <c r="BH129" s="1" t="s">
        <v>42</v>
      </c>
      <c r="BI129" s="1" t="s">
        <v>39</v>
      </c>
      <c r="BJ129" s="6"/>
      <c r="BK129" s="11"/>
      <c r="BL129" s="1" t="s">
        <v>43</v>
      </c>
      <c r="BM129" s="1" t="s">
        <v>44</v>
      </c>
      <c r="BN129" s="6"/>
      <c r="BO129" s="6"/>
      <c r="BP129" s="1" t="s">
        <v>45</v>
      </c>
      <c r="BQ129" s="1" t="s">
        <v>44</v>
      </c>
      <c r="BR129" s="6"/>
      <c r="BS129" s="6"/>
      <c r="BT129" s="1" t="s">
        <v>46</v>
      </c>
      <c r="BU129" s="1" t="s">
        <v>47</v>
      </c>
      <c r="BV129" s="6"/>
      <c r="BW129" s="6"/>
      <c r="BX129" s="1" t="s">
        <v>46</v>
      </c>
      <c r="BY129" s="1" t="s">
        <v>41</v>
      </c>
      <c r="BZ129" s="6"/>
      <c r="CA129" s="6"/>
      <c r="CB129" s="1" t="s">
        <v>46</v>
      </c>
      <c r="CC129" s="1" t="s">
        <v>48</v>
      </c>
      <c r="CD129" s="6"/>
      <c r="CE129" s="6"/>
      <c r="CF129" s="1" t="s">
        <v>46</v>
      </c>
      <c r="CG129" s="1" t="s">
        <v>48</v>
      </c>
      <c r="CH129" s="6"/>
      <c r="CI129" s="6"/>
      <c r="CJ129" s="1" t="s">
        <v>46</v>
      </c>
      <c r="CK129" s="1" t="s">
        <v>39</v>
      </c>
      <c r="CL129" s="6"/>
      <c r="CM129" s="6"/>
      <c r="CN129" s="1" t="s">
        <v>49</v>
      </c>
      <c r="CO129" s="1" t="s">
        <v>39</v>
      </c>
      <c r="CP129" s="6"/>
      <c r="CQ129" s="6"/>
      <c r="CR129" s="1" t="s">
        <v>50</v>
      </c>
      <c r="CS129" s="1" t="s">
        <v>51</v>
      </c>
      <c r="CT129" s="6"/>
      <c r="CU129" s="6"/>
      <c r="CV129" s="1" t="s">
        <v>50</v>
      </c>
      <c r="CW129" s="1" t="s">
        <v>39</v>
      </c>
      <c r="CX129" s="6"/>
      <c r="CY129" s="6"/>
      <c r="CZ129" s="1" t="s">
        <v>50</v>
      </c>
      <c r="DA129" s="1" t="s">
        <v>39</v>
      </c>
      <c r="DB129" s="6"/>
      <c r="DC129" s="6"/>
      <c r="DD129" s="1" t="s">
        <v>59</v>
      </c>
      <c r="DE129" s="1" t="s">
        <v>60</v>
      </c>
      <c r="DF129" s="6"/>
      <c r="DG129" s="6"/>
      <c r="DH129" s="1" t="s">
        <v>52</v>
      </c>
      <c r="DI129" s="1" t="s">
        <v>53</v>
      </c>
      <c r="DJ129" s="6"/>
      <c r="DK129" s="6"/>
      <c r="DL129" s="1" t="s">
        <v>31</v>
      </c>
      <c r="DM129" s="11"/>
    </row>
    <row r="130" spans="1:118" s="42" customFormat="1" ht="15.75" customHeight="1" x14ac:dyDescent="0.25">
      <c r="A130" s="35">
        <v>129</v>
      </c>
      <c r="B130" s="35">
        <v>1</v>
      </c>
      <c r="C130" s="36" t="s">
        <v>154</v>
      </c>
      <c r="D130" s="37" t="s">
        <v>373</v>
      </c>
      <c r="E130" s="35">
        <v>205.625</v>
      </c>
      <c r="F130" s="35">
        <v>17.501999999999999</v>
      </c>
      <c r="G130" s="35">
        <v>28.916</v>
      </c>
      <c r="H130" s="38">
        <v>101.2368</v>
      </c>
      <c r="I130" s="39">
        <f t="shared" si="4"/>
        <v>130.15280000000001</v>
      </c>
      <c r="J130" s="39">
        <f t="shared" ref="J130:J193" si="6">O130+S130+W130+AA130+AE130+AI130+AM130+AQ130+AU130+AY130+BC130+BG130+BK130+BO130+BS130+BW130+CA130+CE130+CI130+CM130+CQ130+CU130+CY130+DC130+DG130+DK130+DM130</f>
        <v>0.501</v>
      </c>
      <c r="K130" s="39">
        <f t="shared" si="5"/>
        <v>129.65180000000001</v>
      </c>
      <c r="L130" s="40" t="s">
        <v>28</v>
      </c>
      <c r="M130" s="40" t="s">
        <v>29</v>
      </c>
      <c r="N130" s="35"/>
      <c r="O130" s="35"/>
      <c r="P130" s="40" t="s">
        <v>30</v>
      </c>
      <c r="Q130" s="40" t="s">
        <v>34</v>
      </c>
      <c r="R130" s="35"/>
      <c r="S130" s="35"/>
      <c r="T130" s="40" t="s">
        <v>30</v>
      </c>
      <c r="U130" s="40" t="s">
        <v>32</v>
      </c>
      <c r="V130" s="35"/>
      <c r="W130" s="35"/>
      <c r="X130" s="35" t="s">
        <v>30</v>
      </c>
      <c r="Y130" s="35" t="s">
        <v>33</v>
      </c>
      <c r="Z130" s="35"/>
      <c r="AA130" s="35"/>
      <c r="AB130" s="40" t="s">
        <v>30</v>
      </c>
      <c r="AC130" s="40" t="s">
        <v>34</v>
      </c>
      <c r="AD130" s="35"/>
      <c r="AE130" s="35"/>
      <c r="AF130" s="40" t="s">
        <v>35</v>
      </c>
      <c r="AG130" s="40" t="s">
        <v>29</v>
      </c>
      <c r="AH130" s="35"/>
      <c r="AI130" s="35"/>
      <c r="AJ130" s="40" t="s">
        <v>36</v>
      </c>
      <c r="AK130" s="40" t="s">
        <v>37</v>
      </c>
      <c r="AL130" s="35"/>
      <c r="AM130" s="35"/>
      <c r="AN130" s="40" t="s">
        <v>38</v>
      </c>
      <c r="AO130" s="40" t="s">
        <v>39</v>
      </c>
      <c r="AP130" s="35">
        <v>1</v>
      </c>
      <c r="AQ130" s="35">
        <v>0.501</v>
      </c>
      <c r="AR130" s="40" t="s">
        <v>40</v>
      </c>
      <c r="AS130" s="40" t="s">
        <v>41</v>
      </c>
      <c r="AT130" s="35"/>
      <c r="AU130" s="35"/>
      <c r="AV130" s="35"/>
      <c r="AW130" s="35"/>
      <c r="AX130" s="35"/>
      <c r="AY130" s="35"/>
      <c r="AZ130" s="40" t="s">
        <v>42</v>
      </c>
      <c r="BA130" s="40" t="s">
        <v>39</v>
      </c>
      <c r="BB130" s="35"/>
      <c r="BC130" s="35"/>
      <c r="BD130" s="40" t="s">
        <v>42</v>
      </c>
      <c r="BE130" s="40" t="s">
        <v>33</v>
      </c>
      <c r="BF130" s="35"/>
      <c r="BG130" s="35"/>
      <c r="BH130" s="40" t="s">
        <v>42</v>
      </c>
      <c r="BI130" s="40" t="s">
        <v>39</v>
      </c>
      <c r="BJ130" s="35"/>
      <c r="BK130" s="41"/>
      <c r="BL130" s="40" t="s">
        <v>43</v>
      </c>
      <c r="BM130" s="40" t="s">
        <v>44</v>
      </c>
      <c r="BN130" s="35"/>
      <c r="BO130" s="35"/>
      <c r="BP130" s="40" t="s">
        <v>45</v>
      </c>
      <c r="BQ130" s="40" t="s">
        <v>44</v>
      </c>
      <c r="BR130" s="35"/>
      <c r="BS130" s="35"/>
      <c r="BT130" s="40" t="s">
        <v>46</v>
      </c>
      <c r="BU130" s="40" t="s">
        <v>47</v>
      </c>
      <c r="BV130" s="35"/>
      <c r="BW130" s="35"/>
      <c r="BX130" s="40" t="s">
        <v>46</v>
      </c>
      <c r="BY130" s="40" t="s">
        <v>41</v>
      </c>
      <c r="BZ130" s="35"/>
      <c r="CA130" s="35"/>
      <c r="CB130" s="40" t="s">
        <v>46</v>
      </c>
      <c r="CC130" s="40" t="s">
        <v>48</v>
      </c>
      <c r="CD130" s="35"/>
      <c r="CE130" s="35"/>
      <c r="CF130" s="40" t="s">
        <v>46</v>
      </c>
      <c r="CG130" s="40" t="s">
        <v>48</v>
      </c>
      <c r="CH130" s="35"/>
      <c r="CI130" s="35"/>
      <c r="CJ130" s="40" t="s">
        <v>46</v>
      </c>
      <c r="CK130" s="40" t="s">
        <v>39</v>
      </c>
      <c r="CL130" s="35"/>
      <c r="CM130" s="35"/>
      <c r="CN130" s="40" t="s">
        <v>49</v>
      </c>
      <c r="CO130" s="40" t="s">
        <v>39</v>
      </c>
      <c r="CP130" s="35"/>
      <c r="CQ130" s="35"/>
      <c r="CR130" s="40" t="s">
        <v>50</v>
      </c>
      <c r="CS130" s="40" t="s">
        <v>51</v>
      </c>
      <c r="CT130" s="35"/>
      <c r="CU130" s="35"/>
      <c r="CV130" s="40" t="s">
        <v>50</v>
      </c>
      <c r="CW130" s="40" t="s">
        <v>39</v>
      </c>
      <c r="CX130" s="35"/>
      <c r="CY130" s="35"/>
      <c r="CZ130" s="40" t="s">
        <v>50</v>
      </c>
      <c r="DA130" s="40" t="s">
        <v>39</v>
      </c>
      <c r="DB130" s="35"/>
      <c r="DC130" s="35"/>
      <c r="DD130" s="40" t="s">
        <v>59</v>
      </c>
      <c r="DE130" s="40" t="s">
        <v>60</v>
      </c>
      <c r="DF130" s="35"/>
      <c r="DG130" s="35"/>
      <c r="DH130" s="40" t="s">
        <v>52</v>
      </c>
      <c r="DI130" s="40" t="s">
        <v>53</v>
      </c>
      <c r="DJ130" s="35"/>
      <c r="DK130" s="35"/>
      <c r="DL130" s="40" t="s">
        <v>31</v>
      </c>
      <c r="DM130" s="41"/>
    </row>
    <row r="131" spans="1:118" s="42" customFormat="1" ht="15.75" customHeight="1" x14ac:dyDescent="0.25">
      <c r="A131" s="35">
        <v>130</v>
      </c>
      <c r="B131" s="35">
        <v>1</v>
      </c>
      <c r="C131" s="36" t="s">
        <v>155</v>
      </c>
      <c r="D131" s="37" t="s">
        <v>373</v>
      </c>
      <c r="E131" s="35">
        <v>2.9580000000000002</v>
      </c>
      <c r="F131" s="35">
        <v>75.192999999999998</v>
      </c>
      <c r="G131" s="35">
        <v>-84.683000000000007</v>
      </c>
      <c r="H131" s="38">
        <v>202.83647999999999</v>
      </c>
      <c r="I131" s="39">
        <f t="shared" ref="I131:I194" si="7">(G131+H131)</f>
        <v>118.15347999999999</v>
      </c>
      <c r="J131" s="39">
        <f t="shared" si="6"/>
        <v>20.427</v>
      </c>
      <c r="K131" s="39">
        <f t="shared" ref="K131:K194" si="8">I131-J131</f>
        <v>97.726479999999981</v>
      </c>
      <c r="L131" s="40" t="s">
        <v>28</v>
      </c>
      <c r="M131" s="40" t="s">
        <v>29</v>
      </c>
      <c r="N131" s="35"/>
      <c r="O131" s="35"/>
      <c r="P131" s="40" t="s">
        <v>30</v>
      </c>
      <c r="Q131" s="40" t="s">
        <v>34</v>
      </c>
      <c r="R131" s="35"/>
      <c r="S131" s="35"/>
      <c r="T131" s="40" t="s">
        <v>30</v>
      </c>
      <c r="U131" s="40" t="s">
        <v>32</v>
      </c>
      <c r="V131" s="35">
        <v>0.5</v>
      </c>
      <c r="W131" s="35">
        <v>1.9159999999999999</v>
      </c>
      <c r="X131" s="35" t="s">
        <v>30</v>
      </c>
      <c r="Y131" s="35" t="s">
        <v>33</v>
      </c>
      <c r="Z131" s="35"/>
      <c r="AA131" s="35"/>
      <c r="AB131" s="40" t="s">
        <v>30</v>
      </c>
      <c r="AC131" s="40" t="s">
        <v>34</v>
      </c>
      <c r="AD131" s="35"/>
      <c r="AE131" s="35"/>
      <c r="AF131" s="40" t="s">
        <v>35</v>
      </c>
      <c r="AG131" s="40" t="s">
        <v>29</v>
      </c>
      <c r="AH131" s="35"/>
      <c r="AI131" s="35"/>
      <c r="AJ131" s="40" t="s">
        <v>36</v>
      </c>
      <c r="AK131" s="40" t="s">
        <v>37</v>
      </c>
      <c r="AL131" s="35"/>
      <c r="AM131" s="35"/>
      <c r="AN131" s="40" t="s">
        <v>38</v>
      </c>
      <c r="AO131" s="40" t="s">
        <v>39</v>
      </c>
      <c r="AP131" s="35"/>
      <c r="AQ131" s="35"/>
      <c r="AR131" s="40" t="s">
        <v>40</v>
      </c>
      <c r="AS131" s="40" t="s">
        <v>41</v>
      </c>
      <c r="AT131" s="35"/>
      <c r="AU131" s="35"/>
      <c r="AV131" s="35"/>
      <c r="AW131" s="35"/>
      <c r="AX131" s="35"/>
      <c r="AY131" s="35"/>
      <c r="AZ131" s="40" t="s">
        <v>42</v>
      </c>
      <c r="BA131" s="40" t="s">
        <v>39</v>
      </c>
      <c r="BB131" s="35"/>
      <c r="BC131" s="35"/>
      <c r="BD131" s="40" t="s">
        <v>42</v>
      </c>
      <c r="BE131" s="40" t="s">
        <v>33</v>
      </c>
      <c r="BF131" s="35"/>
      <c r="BG131" s="35"/>
      <c r="BH131" s="40" t="s">
        <v>42</v>
      </c>
      <c r="BI131" s="40" t="s">
        <v>39</v>
      </c>
      <c r="BJ131" s="35"/>
      <c r="BK131" s="41"/>
      <c r="BL131" s="40" t="s">
        <v>43</v>
      </c>
      <c r="BM131" s="40" t="s">
        <v>44</v>
      </c>
      <c r="BN131" s="35"/>
      <c r="BO131" s="35"/>
      <c r="BP131" s="40" t="s">
        <v>45</v>
      </c>
      <c r="BQ131" s="40" t="s">
        <v>44</v>
      </c>
      <c r="BR131" s="35"/>
      <c r="BS131" s="35"/>
      <c r="BT131" s="40" t="s">
        <v>46</v>
      </c>
      <c r="BU131" s="40" t="s">
        <v>47</v>
      </c>
      <c r="BV131" s="35"/>
      <c r="BW131" s="35"/>
      <c r="BX131" s="40" t="s">
        <v>46</v>
      </c>
      <c r="BY131" s="40" t="s">
        <v>41</v>
      </c>
      <c r="BZ131" s="35"/>
      <c r="CA131" s="35"/>
      <c r="CB131" s="40" t="s">
        <v>46</v>
      </c>
      <c r="CC131" s="40" t="s">
        <v>48</v>
      </c>
      <c r="CD131" s="35">
        <v>1.7000000000000001E-2</v>
      </c>
      <c r="CE131" s="35">
        <v>18.510999999999999</v>
      </c>
      <c r="CF131" s="40" t="s">
        <v>46</v>
      </c>
      <c r="CG131" s="40" t="s">
        <v>48</v>
      </c>
      <c r="CH131" s="35"/>
      <c r="CI131" s="35"/>
      <c r="CJ131" s="40" t="s">
        <v>46</v>
      </c>
      <c r="CK131" s="40" t="s">
        <v>39</v>
      </c>
      <c r="CL131" s="35"/>
      <c r="CM131" s="35"/>
      <c r="CN131" s="40" t="s">
        <v>49</v>
      </c>
      <c r="CO131" s="40" t="s">
        <v>39</v>
      </c>
      <c r="CP131" s="35"/>
      <c r="CQ131" s="35"/>
      <c r="CR131" s="40" t="s">
        <v>50</v>
      </c>
      <c r="CS131" s="40" t="s">
        <v>51</v>
      </c>
      <c r="CT131" s="35"/>
      <c r="CU131" s="35"/>
      <c r="CV131" s="40" t="s">
        <v>50</v>
      </c>
      <c r="CW131" s="40" t="s">
        <v>39</v>
      </c>
      <c r="CX131" s="35"/>
      <c r="CY131" s="35"/>
      <c r="CZ131" s="40" t="s">
        <v>50</v>
      </c>
      <c r="DA131" s="40" t="s">
        <v>39</v>
      </c>
      <c r="DB131" s="35"/>
      <c r="DC131" s="35"/>
      <c r="DD131" s="40" t="s">
        <v>59</v>
      </c>
      <c r="DE131" s="40" t="s">
        <v>60</v>
      </c>
      <c r="DF131" s="35"/>
      <c r="DG131" s="35"/>
      <c r="DH131" s="40" t="s">
        <v>52</v>
      </c>
      <c r="DI131" s="40" t="s">
        <v>53</v>
      </c>
      <c r="DJ131" s="35"/>
      <c r="DK131" s="35"/>
      <c r="DL131" s="40" t="s">
        <v>31</v>
      </c>
      <c r="DM131" s="41"/>
    </row>
    <row r="132" spans="1:118" s="42" customFormat="1" ht="15.75" customHeight="1" x14ac:dyDescent="0.25">
      <c r="A132" s="35">
        <v>131</v>
      </c>
      <c r="B132" s="35">
        <v>1</v>
      </c>
      <c r="C132" s="36" t="s">
        <v>156</v>
      </c>
      <c r="D132" s="37" t="s">
        <v>373</v>
      </c>
      <c r="E132" s="35">
        <v>-21.157</v>
      </c>
      <c r="F132" s="35">
        <v>39.027000000000001</v>
      </c>
      <c r="G132" s="35">
        <v>-62.488</v>
      </c>
      <c r="H132" s="38">
        <v>171.05892</v>
      </c>
      <c r="I132" s="39">
        <f t="shared" si="7"/>
        <v>108.57092</v>
      </c>
      <c r="J132" s="39">
        <f t="shared" si="6"/>
        <v>4.7069999999999999</v>
      </c>
      <c r="K132" s="39">
        <f t="shared" si="8"/>
        <v>103.86392000000001</v>
      </c>
      <c r="L132" s="40" t="s">
        <v>28</v>
      </c>
      <c r="M132" s="40" t="s">
        <v>29</v>
      </c>
      <c r="N132" s="35"/>
      <c r="O132" s="35"/>
      <c r="P132" s="40" t="s">
        <v>30</v>
      </c>
      <c r="Q132" s="40" t="s">
        <v>34</v>
      </c>
      <c r="R132" s="35"/>
      <c r="S132" s="35"/>
      <c r="T132" s="40" t="s">
        <v>30</v>
      </c>
      <c r="U132" s="40" t="s">
        <v>32</v>
      </c>
      <c r="V132" s="35"/>
      <c r="W132" s="35"/>
      <c r="X132" s="35" t="s">
        <v>30</v>
      </c>
      <c r="Y132" s="35" t="s">
        <v>33</v>
      </c>
      <c r="Z132" s="35"/>
      <c r="AA132" s="35"/>
      <c r="AB132" s="40" t="s">
        <v>30</v>
      </c>
      <c r="AC132" s="40" t="s">
        <v>34</v>
      </c>
      <c r="AD132" s="35"/>
      <c r="AE132" s="35"/>
      <c r="AF132" s="40" t="s">
        <v>35</v>
      </c>
      <c r="AG132" s="40" t="s">
        <v>29</v>
      </c>
      <c r="AH132" s="35"/>
      <c r="AI132" s="35"/>
      <c r="AJ132" s="40" t="s">
        <v>36</v>
      </c>
      <c r="AK132" s="40" t="s">
        <v>37</v>
      </c>
      <c r="AL132" s="35"/>
      <c r="AM132" s="35"/>
      <c r="AN132" s="40" t="s">
        <v>38</v>
      </c>
      <c r="AO132" s="40" t="s">
        <v>39</v>
      </c>
      <c r="AP132" s="35">
        <v>6</v>
      </c>
      <c r="AQ132" s="35">
        <v>4.7069999999999999</v>
      </c>
      <c r="AR132" s="40" t="s">
        <v>40</v>
      </c>
      <c r="AS132" s="40" t="s">
        <v>41</v>
      </c>
      <c r="AT132" s="35"/>
      <c r="AU132" s="35"/>
      <c r="AV132" s="35"/>
      <c r="AW132" s="35"/>
      <c r="AX132" s="35"/>
      <c r="AY132" s="35"/>
      <c r="AZ132" s="40" t="s">
        <v>42</v>
      </c>
      <c r="BA132" s="40" t="s">
        <v>39</v>
      </c>
      <c r="BB132" s="35"/>
      <c r="BC132" s="35"/>
      <c r="BD132" s="40" t="s">
        <v>42</v>
      </c>
      <c r="BE132" s="40" t="s">
        <v>33</v>
      </c>
      <c r="BF132" s="35"/>
      <c r="BG132" s="35"/>
      <c r="BH132" s="40" t="s">
        <v>42</v>
      </c>
      <c r="BI132" s="40" t="s">
        <v>39</v>
      </c>
      <c r="BJ132" s="35"/>
      <c r="BK132" s="41"/>
      <c r="BL132" s="40" t="s">
        <v>43</v>
      </c>
      <c r="BM132" s="40" t="s">
        <v>44</v>
      </c>
      <c r="BN132" s="35"/>
      <c r="BO132" s="35"/>
      <c r="BP132" s="40" t="s">
        <v>45</v>
      </c>
      <c r="BQ132" s="40" t="s">
        <v>44</v>
      </c>
      <c r="BR132" s="35"/>
      <c r="BS132" s="35"/>
      <c r="BT132" s="40" t="s">
        <v>46</v>
      </c>
      <c r="BU132" s="40" t="s">
        <v>47</v>
      </c>
      <c r="BV132" s="35"/>
      <c r="BW132" s="35"/>
      <c r="BX132" s="40" t="s">
        <v>46</v>
      </c>
      <c r="BY132" s="40" t="s">
        <v>41</v>
      </c>
      <c r="BZ132" s="35"/>
      <c r="CA132" s="35"/>
      <c r="CB132" s="40" t="s">
        <v>46</v>
      </c>
      <c r="CC132" s="40" t="s">
        <v>48</v>
      </c>
      <c r="CD132" s="35"/>
      <c r="CE132" s="35"/>
      <c r="CF132" s="40" t="s">
        <v>46</v>
      </c>
      <c r="CG132" s="40" t="s">
        <v>48</v>
      </c>
      <c r="CH132" s="35"/>
      <c r="CI132" s="35"/>
      <c r="CJ132" s="40" t="s">
        <v>46</v>
      </c>
      <c r="CK132" s="40" t="s">
        <v>39</v>
      </c>
      <c r="CL132" s="35"/>
      <c r="CM132" s="35"/>
      <c r="CN132" s="40" t="s">
        <v>49</v>
      </c>
      <c r="CO132" s="40" t="s">
        <v>39</v>
      </c>
      <c r="CP132" s="35"/>
      <c r="CQ132" s="35"/>
      <c r="CR132" s="40" t="s">
        <v>50</v>
      </c>
      <c r="CS132" s="40" t="s">
        <v>51</v>
      </c>
      <c r="CT132" s="35"/>
      <c r="CU132" s="35"/>
      <c r="CV132" s="40" t="s">
        <v>50</v>
      </c>
      <c r="CW132" s="40" t="s">
        <v>39</v>
      </c>
      <c r="CX132" s="35"/>
      <c r="CY132" s="35"/>
      <c r="CZ132" s="40" t="s">
        <v>50</v>
      </c>
      <c r="DA132" s="40" t="s">
        <v>39</v>
      </c>
      <c r="DB132" s="35"/>
      <c r="DC132" s="35"/>
      <c r="DD132" s="40" t="s">
        <v>59</v>
      </c>
      <c r="DE132" s="40" t="s">
        <v>60</v>
      </c>
      <c r="DF132" s="35"/>
      <c r="DG132" s="35"/>
      <c r="DH132" s="40" t="s">
        <v>52</v>
      </c>
      <c r="DI132" s="40" t="s">
        <v>53</v>
      </c>
      <c r="DJ132" s="35"/>
      <c r="DK132" s="35"/>
      <c r="DL132" s="40" t="s">
        <v>31</v>
      </c>
      <c r="DM132" s="41"/>
    </row>
    <row r="133" spans="1:118" s="42" customFormat="1" ht="15.75" customHeight="1" x14ac:dyDescent="0.25">
      <c r="A133" s="35">
        <v>132</v>
      </c>
      <c r="B133" s="35">
        <v>1</v>
      </c>
      <c r="C133" s="36" t="s">
        <v>412</v>
      </c>
      <c r="D133" s="37" t="s">
        <v>373</v>
      </c>
      <c r="E133" s="35">
        <v>-119.47799999999999</v>
      </c>
      <c r="F133" s="35">
        <v>171.28899999999999</v>
      </c>
      <c r="G133" s="35">
        <v>-328.67899999999997</v>
      </c>
      <c r="H133" s="38">
        <v>105.46080000000001</v>
      </c>
      <c r="I133" s="39">
        <f t="shared" si="7"/>
        <v>-223.21819999999997</v>
      </c>
      <c r="J133" s="39">
        <f t="shared" si="6"/>
        <v>6.1551</v>
      </c>
      <c r="K133" s="39">
        <f t="shared" si="8"/>
        <v>-229.37329999999997</v>
      </c>
      <c r="L133" s="40" t="s">
        <v>28</v>
      </c>
      <c r="M133" s="40" t="s">
        <v>29</v>
      </c>
      <c r="N133" s="35"/>
      <c r="O133" s="35"/>
      <c r="P133" s="40" t="s">
        <v>30</v>
      </c>
      <c r="Q133" s="40" t="s">
        <v>34</v>
      </c>
      <c r="R133" s="35"/>
      <c r="S133" s="35"/>
      <c r="T133" s="40" t="s">
        <v>30</v>
      </c>
      <c r="U133" s="40" t="s">
        <v>32</v>
      </c>
      <c r="V133" s="35"/>
      <c r="W133" s="35"/>
      <c r="X133" s="35" t="s">
        <v>30</v>
      </c>
      <c r="Y133" s="35" t="s">
        <v>33</v>
      </c>
      <c r="Z133" s="35"/>
      <c r="AA133" s="35"/>
      <c r="AB133" s="40" t="s">
        <v>30</v>
      </c>
      <c r="AC133" s="40" t="s">
        <v>34</v>
      </c>
      <c r="AD133" s="35"/>
      <c r="AE133" s="35"/>
      <c r="AF133" s="40" t="s">
        <v>35</v>
      </c>
      <c r="AG133" s="40" t="s">
        <v>29</v>
      </c>
      <c r="AH133" s="35"/>
      <c r="AI133" s="35"/>
      <c r="AJ133" s="40" t="s">
        <v>36</v>
      </c>
      <c r="AK133" s="40" t="s">
        <v>37</v>
      </c>
      <c r="AL133" s="35"/>
      <c r="AM133" s="35"/>
      <c r="AN133" s="40" t="s">
        <v>38</v>
      </c>
      <c r="AO133" s="40" t="s">
        <v>39</v>
      </c>
      <c r="AP133" s="35"/>
      <c r="AQ133" s="35"/>
      <c r="AR133" s="40" t="s">
        <v>40</v>
      </c>
      <c r="AS133" s="40" t="s">
        <v>41</v>
      </c>
      <c r="AT133" s="35"/>
      <c r="AU133" s="35"/>
      <c r="AV133" s="35"/>
      <c r="AW133" s="35"/>
      <c r="AX133" s="35"/>
      <c r="AY133" s="35"/>
      <c r="AZ133" s="40" t="s">
        <v>42</v>
      </c>
      <c r="BA133" s="40" t="s">
        <v>39</v>
      </c>
      <c r="BB133" s="35"/>
      <c r="BC133" s="35"/>
      <c r="BD133" s="40" t="s">
        <v>42</v>
      </c>
      <c r="BE133" s="40" t="s">
        <v>33</v>
      </c>
      <c r="BF133" s="35"/>
      <c r="BG133" s="35"/>
      <c r="BH133" s="40" t="s">
        <v>42</v>
      </c>
      <c r="BI133" s="40" t="s">
        <v>39</v>
      </c>
      <c r="BJ133" s="35"/>
      <c r="BK133" s="41"/>
      <c r="BL133" s="40" t="s">
        <v>43</v>
      </c>
      <c r="BM133" s="40" t="s">
        <v>44</v>
      </c>
      <c r="BN133" s="35"/>
      <c r="BO133" s="35"/>
      <c r="BP133" s="40" t="s">
        <v>45</v>
      </c>
      <c r="BQ133" s="40" t="s">
        <v>44</v>
      </c>
      <c r="BR133" s="35"/>
      <c r="BS133" s="35"/>
      <c r="BT133" s="40" t="s">
        <v>46</v>
      </c>
      <c r="BU133" s="40" t="s">
        <v>47</v>
      </c>
      <c r="BV133" s="35"/>
      <c r="BW133" s="35"/>
      <c r="BX133" s="40" t="s">
        <v>46</v>
      </c>
      <c r="BY133" s="40" t="s">
        <v>41</v>
      </c>
      <c r="BZ133" s="35"/>
      <c r="CA133" s="35"/>
      <c r="CB133" s="40" t="s">
        <v>46</v>
      </c>
      <c r="CC133" s="40" t="s">
        <v>48</v>
      </c>
      <c r="CD133" s="35"/>
      <c r="CE133" s="35"/>
      <c r="CF133" s="40" t="s">
        <v>46</v>
      </c>
      <c r="CG133" s="40" t="s">
        <v>48</v>
      </c>
      <c r="CH133" s="35"/>
      <c r="CI133" s="35"/>
      <c r="CJ133" s="40" t="s">
        <v>46</v>
      </c>
      <c r="CK133" s="40" t="s">
        <v>39</v>
      </c>
      <c r="CL133" s="35"/>
      <c r="CM133" s="35"/>
      <c r="CN133" s="40" t="s">
        <v>49</v>
      </c>
      <c r="CO133" s="40" t="s">
        <v>39</v>
      </c>
      <c r="CP133" s="35"/>
      <c r="CQ133" s="35"/>
      <c r="CR133" s="40" t="s">
        <v>50</v>
      </c>
      <c r="CS133" s="40" t="s">
        <v>51</v>
      </c>
      <c r="CT133" s="35"/>
      <c r="CU133" s="35"/>
      <c r="CV133" s="40" t="s">
        <v>50</v>
      </c>
      <c r="CW133" s="40" t="s">
        <v>39</v>
      </c>
      <c r="CX133" s="35"/>
      <c r="CY133" s="35"/>
      <c r="CZ133" s="40" t="s">
        <v>50</v>
      </c>
      <c r="DA133" s="40" t="s">
        <v>39</v>
      </c>
      <c r="DB133" s="35"/>
      <c r="DC133" s="35"/>
      <c r="DD133" s="40" t="s">
        <v>59</v>
      </c>
      <c r="DE133" s="40" t="s">
        <v>60</v>
      </c>
      <c r="DF133" s="35"/>
      <c r="DG133" s="35"/>
      <c r="DH133" s="40" t="s">
        <v>52</v>
      </c>
      <c r="DI133" s="40" t="s">
        <v>53</v>
      </c>
      <c r="DJ133" s="35"/>
      <c r="DK133" s="35"/>
      <c r="DL133" s="40" t="s">
        <v>31</v>
      </c>
      <c r="DM133" s="41">
        <v>6.1551</v>
      </c>
      <c r="DN133" s="42" t="s">
        <v>518</v>
      </c>
    </row>
    <row r="134" spans="1:118" s="12" customFormat="1" ht="15.75" customHeight="1" x14ac:dyDescent="0.25">
      <c r="A134" s="6">
        <v>133</v>
      </c>
      <c r="B134" s="6">
        <v>1</v>
      </c>
      <c r="C134" s="9" t="s">
        <v>413</v>
      </c>
      <c r="D134" s="8" t="s">
        <v>373</v>
      </c>
      <c r="E134" s="6">
        <v>-55.406999999999996</v>
      </c>
      <c r="F134" s="6">
        <v>0.182</v>
      </c>
      <c r="G134" s="6">
        <v>-78.319000000000003</v>
      </c>
      <c r="H134" s="10">
        <v>29.315519999999999</v>
      </c>
      <c r="I134" s="3">
        <f t="shared" si="7"/>
        <v>-49.003480000000003</v>
      </c>
      <c r="J134" s="3">
        <f t="shared" si="6"/>
        <v>0</v>
      </c>
      <c r="K134" s="3">
        <f t="shared" si="8"/>
        <v>-49.003480000000003</v>
      </c>
      <c r="L134" s="1" t="s">
        <v>28</v>
      </c>
      <c r="M134" s="1" t="s">
        <v>29</v>
      </c>
      <c r="N134" s="6"/>
      <c r="O134" s="6"/>
      <c r="P134" s="1" t="s">
        <v>30</v>
      </c>
      <c r="Q134" s="1" t="s">
        <v>34</v>
      </c>
      <c r="R134" s="6"/>
      <c r="S134" s="6"/>
      <c r="T134" s="1" t="s">
        <v>30</v>
      </c>
      <c r="U134" s="1" t="s">
        <v>32</v>
      </c>
      <c r="V134" s="6"/>
      <c r="W134" s="6"/>
      <c r="X134" s="6" t="s">
        <v>30</v>
      </c>
      <c r="Y134" s="6" t="s">
        <v>33</v>
      </c>
      <c r="Z134" s="6"/>
      <c r="AA134" s="6"/>
      <c r="AB134" s="1" t="s">
        <v>30</v>
      </c>
      <c r="AC134" s="1" t="s">
        <v>34</v>
      </c>
      <c r="AD134" s="6"/>
      <c r="AE134" s="6"/>
      <c r="AF134" s="1" t="s">
        <v>35</v>
      </c>
      <c r="AG134" s="1" t="s">
        <v>29</v>
      </c>
      <c r="AH134" s="6"/>
      <c r="AI134" s="6"/>
      <c r="AJ134" s="1" t="s">
        <v>36</v>
      </c>
      <c r="AK134" s="1" t="s">
        <v>37</v>
      </c>
      <c r="AL134" s="6"/>
      <c r="AM134" s="6"/>
      <c r="AN134" s="1" t="s">
        <v>38</v>
      </c>
      <c r="AO134" s="1" t="s">
        <v>39</v>
      </c>
      <c r="AP134" s="6"/>
      <c r="AQ134" s="6"/>
      <c r="AR134" s="1" t="s">
        <v>40</v>
      </c>
      <c r="AS134" s="1" t="s">
        <v>41</v>
      </c>
      <c r="AT134" s="6"/>
      <c r="AU134" s="6"/>
      <c r="AV134" s="6"/>
      <c r="AW134" s="6"/>
      <c r="AX134" s="6"/>
      <c r="AY134" s="6"/>
      <c r="AZ134" s="1" t="s">
        <v>42</v>
      </c>
      <c r="BA134" s="1" t="s">
        <v>39</v>
      </c>
      <c r="BB134" s="6"/>
      <c r="BC134" s="6"/>
      <c r="BD134" s="1" t="s">
        <v>42</v>
      </c>
      <c r="BE134" s="1" t="s">
        <v>33</v>
      </c>
      <c r="BF134" s="6"/>
      <c r="BG134" s="6"/>
      <c r="BH134" s="1" t="s">
        <v>42</v>
      </c>
      <c r="BI134" s="1" t="s">
        <v>39</v>
      </c>
      <c r="BJ134" s="6"/>
      <c r="BK134" s="11"/>
      <c r="BL134" s="1" t="s">
        <v>43</v>
      </c>
      <c r="BM134" s="1" t="s">
        <v>44</v>
      </c>
      <c r="BN134" s="6"/>
      <c r="BO134" s="6"/>
      <c r="BP134" s="1" t="s">
        <v>45</v>
      </c>
      <c r="BQ134" s="1" t="s">
        <v>44</v>
      </c>
      <c r="BR134" s="6"/>
      <c r="BS134" s="6"/>
      <c r="BT134" s="1" t="s">
        <v>46</v>
      </c>
      <c r="BU134" s="1" t="s">
        <v>47</v>
      </c>
      <c r="BV134" s="6"/>
      <c r="BW134" s="6"/>
      <c r="BX134" s="1" t="s">
        <v>46</v>
      </c>
      <c r="BY134" s="1" t="s">
        <v>41</v>
      </c>
      <c r="BZ134" s="6"/>
      <c r="CA134" s="6"/>
      <c r="CB134" s="1" t="s">
        <v>46</v>
      </c>
      <c r="CC134" s="1" t="s">
        <v>48</v>
      </c>
      <c r="CD134" s="6"/>
      <c r="CE134" s="6"/>
      <c r="CF134" s="1" t="s">
        <v>46</v>
      </c>
      <c r="CG134" s="1" t="s">
        <v>48</v>
      </c>
      <c r="CH134" s="6"/>
      <c r="CI134" s="6"/>
      <c r="CJ134" s="1" t="s">
        <v>46</v>
      </c>
      <c r="CK134" s="1" t="s">
        <v>39</v>
      </c>
      <c r="CL134" s="6"/>
      <c r="CM134" s="6"/>
      <c r="CN134" s="1" t="s">
        <v>49</v>
      </c>
      <c r="CO134" s="1" t="s">
        <v>39</v>
      </c>
      <c r="CP134" s="6"/>
      <c r="CQ134" s="6"/>
      <c r="CR134" s="1" t="s">
        <v>50</v>
      </c>
      <c r="CS134" s="1" t="s">
        <v>51</v>
      </c>
      <c r="CT134" s="6"/>
      <c r="CU134" s="6"/>
      <c r="CV134" s="1" t="s">
        <v>50</v>
      </c>
      <c r="CW134" s="1" t="s">
        <v>39</v>
      </c>
      <c r="CX134" s="6"/>
      <c r="CY134" s="6"/>
      <c r="CZ134" s="1" t="s">
        <v>50</v>
      </c>
      <c r="DA134" s="1" t="s">
        <v>39</v>
      </c>
      <c r="DB134" s="6"/>
      <c r="DC134" s="6"/>
      <c r="DD134" s="1" t="s">
        <v>59</v>
      </c>
      <c r="DE134" s="1" t="s">
        <v>60</v>
      </c>
      <c r="DF134" s="6"/>
      <c r="DG134" s="6"/>
      <c r="DH134" s="1" t="s">
        <v>52</v>
      </c>
      <c r="DI134" s="1" t="s">
        <v>53</v>
      </c>
      <c r="DJ134" s="6"/>
      <c r="DK134" s="6"/>
      <c r="DL134" s="1" t="s">
        <v>31</v>
      </c>
      <c r="DM134" s="11"/>
    </row>
    <row r="135" spans="1:118" s="12" customFormat="1" ht="15.75" customHeight="1" x14ac:dyDescent="0.25">
      <c r="A135" s="6">
        <v>134</v>
      </c>
      <c r="B135" s="6">
        <v>1</v>
      </c>
      <c r="C135" s="9" t="s">
        <v>157</v>
      </c>
      <c r="D135" s="8" t="s">
        <v>373</v>
      </c>
      <c r="E135" s="6">
        <v>-223.59200000000001</v>
      </c>
      <c r="F135" s="6">
        <v>81.486000000000004</v>
      </c>
      <c r="G135" s="6">
        <v>-306.22699999999998</v>
      </c>
      <c r="H135" s="10">
        <v>113.78471999999999</v>
      </c>
      <c r="I135" s="3">
        <f t="shared" si="7"/>
        <v>-192.44227999999998</v>
      </c>
      <c r="J135" s="3">
        <f t="shared" si="6"/>
        <v>0</v>
      </c>
      <c r="K135" s="3">
        <f t="shared" si="8"/>
        <v>-192.44227999999998</v>
      </c>
      <c r="L135" s="1" t="s">
        <v>28</v>
      </c>
      <c r="M135" s="1" t="s">
        <v>29</v>
      </c>
      <c r="N135" s="6"/>
      <c r="O135" s="6"/>
      <c r="P135" s="1" t="s">
        <v>30</v>
      </c>
      <c r="Q135" s="1" t="s">
        <v>34</v>
      </c>
      <c r="R135" s="6"/>
      <c r="S135" s="6"/>
      <c r="T135" s="1" t="s">
        <v>30</v>
      </c>
      <c r="U135" s="1" t="s">
        <v>32</v>
      </c>
      <c r="V135" s="6"/>
      <c r="W135" s="6"/>
      <c r="X135" s="6" t="s">
        <v>30</v>
      </c>
      <c r="Y135" s="6" t="s">
        <v>33</v>
      </c>
      <c r="Z135" s="6"/>
      <c r="AA135" s="6"/>
      <c r="AB135" s="1" t="s">
        <v>30</v>
      </c>
      <c r="AC135" s="1" t="s">
        <v>34</v>
      </c>
      <c r="AD135" s="6"/>
      <c r="AE135" s="6"/>
      <c r="AF135" s="1" t="s">
        <v>35</v>
      </c>
      <c r="AG135" s="1" t="s">
        <v>29</v>
      </c>
      <c r="AH135" s="6"/>
      <c r="AI135" s="6"/>
      <c r="AJ135" s="1" t="s">
        <v>36</v>
      </c>
      <c r="AK135" s="1" t="s">
        <v>37</v>
      </c>
      <c r="AL135" s="6"/>
      <c r="AM135" s="6"/>
      <c r="AN135" s="1" t="s">
        <v>38</v>
      </c>
      <c r="AO135" s="1" t="s">
        <v>39</v>
      </c>
      <c r="AP135" s="6"/>
      <c r="AQ135" s="6"/>
      <c r="AR135" s="1" t="s">
        <v>40</v>
      </c>
      <c r="AS135" s="1" t="s">
        <v>41</v>
      </c>
      <c r="AT135" s="6"/>
      <c r="AU135" s="6"/>
      <c r="AV135" s="6"/>
      <c r="AW135" s="6"/>
      <c r="AX135" s="6"/>
      <c r="AY135" s="6"/>
      <c r="AZ135" s="1" t="s">
        <v>42</v>
      </c>
      <c r="BA135" s="1" t="s">
        <v>39</v>
      </c>
      <c r="BB135" s="6"/>
      <c r="BC135" s="6"/>
      <c r="BD135" s="1" t="s">
        <v>42</v>
      </c>
      <c r="BE135" s="1" t="s">
        <v>33</v>
      </c>
      <c r="BF135" s="6"/>
      <c r="BG135" s="6"/>
      <c r="BH135" s="1" t="s">
        <v>42</v>
      </c>
      <c r="BI135" s="1" t="s">
        <v>39</v>
      </c>
      <c r="BJ135" s="6"/>
      <c r="BK135" s="11"/>
      <c r="BL135" s="1" t="s">
        <v>43</v>
      </c>
      <c r="BM135" s="1" t="s">
        <v>44</v>
      </c>
      <c r="BN135" s="6"/>
      <c r="BO135" s="6"/>
      <c r="BP135" s="1" t="s">
        <v>45</v>
      </c>
      <c r="BQ135" s="1" t="s">
        <v>44</v>
      </c>
      <c r="BR135" s="6"/>
      <c r="BS135" s="6"/>
      <c r="BT135" s="1" t="s">
        <v>46</v>
      </c>
      <c r="BU135" s="1" t="s">
        <v>47</v>
      </c>
      <c r="BV135" s="6"/>
      <c r="BW135" s="6"/>
      <c r="BX135" s="1" t="s">
        <v>46</v>
      </c>
      <c r="BY135" s="1" t="s">
        <v>41</v>
      </c>
      <c r="BZ135" s="6"/>
      <c r="CA135" s="6"/>
      <c r="CB135" s="1" t="s">
        <v>46</v>
      </c>
      <c r="CC135" s="1" t="s">
        <v>48</v>
      </c>
      <c r="CD135" s="6"/>
      <c r="CE135" s="6"/>
      <c r="CF135" s="1" t="s">
        <v>46</v>
      </c>
      <c r="CG135" s="1" t="s">
        <v>48</v>
      </c>
      <c r="CH135" s="6"/>
      <c r="CI135" s="6"/>
      <c r="CJ135" s="1" t="s">
        <v>46</v>
      </c>
      <c r="CK135" s="1" t="s">
        <v>39</v>
      </c>
      <c r="CL135" s="6"/>
      <c r="CM135" s="6"/>
      <c r="CN135" s="1" t="s">
        <v>49</v>
      </c>
      <c r="CO135" s="1" t="s">
        <v>39</v>
      </c>
      <c r="CP135" s="6"/>
      <c r="CQ135" s="6"/>
      <c r="CR135" s="1" t="s">
        <v>50</v>
      </c>
      <c r="CS135" s="1" t="s">
        <v>51</v>
      </c>
      <c r="CT135" s="6"/>
      <c r="CU135" s="6"/>
      <c r="CV135" s="1" t="s">
        <v>50</v>
      </c>
      <c r="CW135" s="1" t="s">
        <v>39</v>
      </c>
      <c r="CX135" s="6"/>
      <c r="CY135" s="6"/>
      <c r="CZ135" s="1" t="s">
        <v>50</v>
      </c>
      <c r="DA135" s="1" t="s">
        <v>39</v>
      </c>
      <c r="DB135" s="6"/>
      <c r="DC135" s="6"/>
      <c r="DD135" s="1" t="s">
        <v>59</v>
      </c>
      <c r="DE135" s="1" t="s">
        <v>60</v>
      </c>
      <c r="DF135" s="6"/>
      <c r="DG135" s="6"/>
      <c r="DH135" s="1" t="s">
        <v>52</v>
      </c>
      <c r="DI135" s="1" t="s">
        <v>53</v>
      </c>
      <c r="DJ135" s="6"/>
      <c r="DK135" s="6"/>
      <c r="DL135" s="1" t="s">
        <v>31</v>
      </c>
      <c r="DM135" s="11"/>
    </row>
    <row r="136" spans="1:118" s="12" customFormat="1" ht="15.75" customHeight="1" x14ac:dyDescent="0.25">
      <c r="A136" s="6">
        <v>135</v>
      </c>
      <c r="B136" s="6">
        <v>1</v>
      </c>
      <c r="C136" s="9" t="s">
        <v>158</v>
      </c>
      <c r="D136" s="8" t="s">
        <v>373</v>
      </c>
      <c r="E136" s="6">
        <v>-307.93700000000001</v>
      </c>
      <c r="F136" s="6">
        <v>359.565</v>
      </c>
      <c r="G136" s="6">
        <v>-669.80600000000004</v>
      </c>
      <c r="H136" s="10">
        <v>285.79932000000002</v>
      </c>
      <c r="I136" s="3">
        <f t="shared" si="7"/>
        <v>-384.00668000000002</v>
      </c>
      <c r="J136" s="3">
        <f t="shared" si="6"/>
        <v>0</v>
      </c>
      <c r="K136" s="3">
        <f t="shared" si="8"/>
        <v>-384.00668000000002</v>
      </c>
      <c r="L136" s="1" t="s">
        <v>28</v>
      </c>
      <c r="M136" s="1" t="s">
        <v>29</v>
      </c>
      <c r="N136" s="6"/>
      <c r="O136" s="6"/>
      <c r="P136" s="1" t="s">
        <v>30</v>
      </c>
      <c r="Q136" s="1" t="s">
        <v>34</v>
      </c>
      <c r="R136" s="6"/>
      <c r="S136" s="6"/>
      <c r="T136" s="1" t="s">
        <v>30</v>
      </c>
      <c r="U136" s="1" t="s">
        <v>32</v>
      </c>
      <c r="V136" s="6"/>
      <c r="W136" s="6"/>
      <c r="X136" s="6" t="s">
        <v>30</v>
      </c>
      <c r="Y136" s="6" t="s">
        <v>33</v>
      </c>
      <c r="Z136" s="6"/>
      <c r="AA136" s="6"/>
      <c r="AB136" s="1" t="s">
        <v>30</v>
      </c>
      <c r="AC136" s="1" t="s">
        <v>34</v>
      </c>
      <c r="AD136" s="6"/>
      <c r="AE136" s="6"/>
      <c r="AF136" s="1" t="s">
        <v>35</v>
      </c>
      <c r="AG136" s="1" t="s">
        <v>29</v>
      </c>
      <c r="AH136" s="6"/>
      <c r="AI136" s="6"/>
      <c r="AJ136" s="1" t="s">
        <v>36</v>
      </c>
      <c r="AK136" s="1" t="s">
        <v>37</v>
      </c>
      <c r="AL136" s="6"/>
      <c r="AM136" s="6"/>
      <c r="AN136" s="1" t="s">
        <v>38</v>
      </c>
      <c r="AO136" s="1" t="s">
        <v>39</v>
      </c>
      <c r="AP136" s="6"/>
      <c r="AQ136" s="6"/>
      <c r="AR136" s="1" t="s">
        <v>40</v>
      </c>
      <c r="AS136" s="1" t="s">
        <v>41</v>
      </c>
      <c r="AT136" s="6"/>
      <c r="AU136" s="6"/>
      <c r="AV136" s="6"/>
      <c r="AW136" s="6"/>
      <c r="AX136" s="6"/>
      <c r="AY136" s="6"/>
      <c r="AZ136" s="1" t="s">
        <v>42</v>
      </c>
      <c r="BA136" s="1" t="s">
        <v>39</v>
      </c>
      <c r="BB136" s="6"/>
      <c r="BC136" s="6"/>
      <c r="BD136" s="1" t="s">
        <v>42</v>
      </c>
      <c r="BE136" s="1" t="s">
        <v>33</v>
      </c>
      <c r="BF136" s="6"/>
      <c r="BG136" s="6"/>
      <c r="BH136" s="1" t="s">
        <v>42</v>
      </c>
      <c r="BI136" s="1" t="s">
        <v>39</v>
      </c>
      <c r="BJ136" s="6"/>
      <c r="BK136" s="11"/>
      <c r="BL136" s="1" t="s">
        <v>43</v>
      </c>
      <c r="BM136" s="1" t="s">
        <v>44</v>
      </c>
      <c r="BN136" s="6"/>
      <c r="BO136" s="6"/>
      <c r="BP136" s="1" t="s">
        <v>45</v>
      </c>
      <c r="BQ136" s="1" t="s">
        <v>44</v>
      </c>
      <c r="BR136" s="6"/>
      <c r="BS136" s="6"/>
      <c r="BT136" s="1" t="s">
        <v>46</v>
      </c>
      <c r="BU136" s="1" t="s">
        <v>47</v>
      </c>
      <c r="BV136" s="6"/>
      <c r="BW136" s="6"/>
      <c r="BX136" s="1" t="s">
        <v>46</v>
      </c>
      <c r="BY136" s="1" t="s">
        <v>41</v>
      </c>
      <c r="BZ136" s="6"/>
      <c r="CA136" s="6"/>
      <c r="CB136" s="1" t="s">
        <v>46</v>
      </c>
      <c r="CC136" s="1" t="s">
        <v>48</v>
      </c>
      <c r="CD136" s="6"/>
      <c r="CE136" s="6"/>
      <c r="CF136" s="1" t="s">
        <v>46</v>
      </c>
      <c r="CG136" s="1" t="s">
        <v>48</v>
      </c>
      <c r="CH136" s="6"/>
      <c r="CI136" s="6"/>
      <c r="CJ136" s="1" t="s">
        <v>46</v>
      </c>
      <c r="CK136" s="1" t="s">
        <v>39</v>
      </c>
      <c r="CL136" s="6"/>
      <c r="CM136" s="6"/>
      <c r="CN136" s="1" t="s">
        <v>49</v>
      </c>
      <c r="CO136" s="1" t="s">
        <v>39</v>
      </c>
      <c r="CP136" s="6"/>
      <c r="CQ136" s="6"/>
      <c r="CR136" s="1" t="s">
        <v>50</v>
      </c>
      <c r="CS136" s="1" t="s">
        <v>51</v>
      </c>
      <c r="CT136" s="6"/>
      <c r="CU136" s="6"/>
      <c r="CV136" s="1" t="s">
        <v>50</v>
      </c>
      <c r="CW136" s="1" t="s">
        <v>39</v>
      </c>
      <c r="CX136" s="6"/>
      <c r="CY136" s="6"/>
      <c r="CZ136" s="1" t="s">
        <v>50</v>
      </c>
      <c r="DA136" s="1" t="s">
        <v>39</v>
      </c>
      <c r="DB136" s="6"/>
      <c r="DC136" s="6"/>
      <c r="DD136" s="1" t="s">
        <v>59</v>
      </c>
      <c r="DE136" s="1" t="s">
        <v>60</v>
      </c>
      <c r="DF136" s="6"/>
      <c r="DG136" s="6"/>
      <c r="DH136" s="1" t="s">
        <v>52</v>
      </c>
      <c r="DI136" s="1" t="s">
        <v>53</v>
      </c>
      <c r="DJ136" s="6"/>
      <c r="DK136" s="6"/>
      <c r="DL136" s="1" t="s">
        <v>31</v>
      </c>
      <c r="DM136" s="11"/>
    </row>
    <row r="137" spans="1:118" s="12" customFormat="1" ht="15.75" customHeight="1" x14ac:dyDescent="0.25">
      <c r="A137" s="6">
        <v>136</v>
      </c>
      <c r="B137" s="6">
        <v>1</v>
      </c>
      <c r="C137" s="9" t="s">
        <v>159</v>
      </c>
      <c r="D137" s="8" t="s">
        <v>373</v>
      </c>
      <c r="E137" s="6">
        <v>-278.75799999999998</v>
      </c>
      <c r="F137" s="6">
        <v>51.604999999999997</v>
      </c>
      <c r="G137" s="6">
        <v>-336.27600000000001</v>
      </c>
      <c r="H137" s="10">
        <v>51.923639999999999</v>
      </c>
      <c r="I137" s="3">
        <f t="shared" si="7"/>
        <v>-284.35236000000003</v>
      </c>
      <c r="J137" s="3">
        <f t="shared" si="6"/>
        <v>0</v>
      </c>
      <c r="K137" s="3">
        <f t="shared" si="8"/>
        <v>-284.35236000000003</v>
      </c>
      <c r="L137" s="1" t="s">
        <v>28</v>
      </c>
      <c r="M137" s="1" t="s">
        <v>29</v>
      </c>
      <c r="N137" s="6"/>
      <c r="O137" s="6"/>
      <c r="P137" s="1" t="s">
        <v>30</v>
      </c>
      <c r="Q137" s="1" t="s">
        <v>34</v>
      </c>
      <c r="R137" s="6"/>
      <c r="S137" s="6"/>
      <c r="T137" s="1" t="s">
        <v>30</v>
      </c>
      <c r="U137" s="1" t="s">
        <v>32</v>
      </c>
      <c r="V137" s="6"/>
      <c r="W137" s="6"/>
      <c r="X137" s="6" t="s">
        <v>30</v>
      </c>
      <c r="Y137" s="6" t="s">
        <v>33</v>
      </c>
      <c r="Z137" s="6"/>
      <c r="AA137" s="6"/>
      <c r="AB137" s="1" t="s">
        <v>30</v>
      </c>
      <c r="AC137" s="1" t="s">
        <v>34</v>
      </c>
      <c r="AD137" s="6"/>
      <c r="AE137" s="6"/>
      <c r="AF137" s="1" t="s">
        <v>35</v>
      </c>
      <c r="AG137" s="1" t="s">
        <v>29</v>
      </c>
      <c r="AH137" s="6"/>
      <c r="AI137" s="6"/>
      <c r="AJ137" s="1" t="s">
        <v>36</v>
      </c>
      <c r="AK137" s="1" t="s">
        <v>37</v>
      </c>
      <c r="AL137" s="6"/>
      <c r="AM137" s="6"/>
      <c r="AN137" s="1" t="s">
        <v>38</v>
      </c>
      <c r="AO137" s="1" t="s">
        <v>39</v>
      </c>
      <c r="AP137" s="6"/>
      <c r="AQ137" s="6"/>
      <c r="AR137" s="1" t="s">
        <v>40</v>
      </c>
      <c r="AS137" s="1" t="s">
        <v>41</v>
      </c>
      <c r="AT137" s="6"/>
      <c r="AU137" s="6"/>
      <c r="AV137" s="6"/>
      <c r="AW137" s="6"/>
      <c r="AX137" s="6"/>
      <c r="AY137" s="6"/>
      <c r="AZ137" s="1" t="s">
        <v>42</v>
      </c>
      <c r="BA137" s="1" t="s">
        <v>39</v>
      </c>
      <c r="BB137" s="6"/>
      <c r="BC137" s="6"/>
      <c r="BD137" s="1" t="s">
        <v>42</v>
      </c>
      <c r="BE137" s="1" t="s">
        <v>33</v>
      </c>
      <c r="BF137" s="6"/>
      <c r="BG137" s="6"/>
      <c r="BH137" s="1" t="s">
        <v>42</v>
      </c>
      <c r="BI137" s="1" t="s">
        <v>39</v>
      </c>
      <c r="BJ137" s="6"/>
      <c r="BK137" s="11"/>
      <c r="BL137" s="1" t="s">
        <v>43</v>
      </c>
      <c r="BM137" s="1" t="s">
        <v>44</v>
      </c>
      <c r="BN137" s="6"/>
      <c r="BO137" s="6"/>
      <c r="BP137" s="1" t="s">
        <v>45</v>
      </c>
      <c r="BQ137" s="1" t="s">
        <v>44</v>
      </c>
      <c r="BR137" s="6"/>
      <c r="BS137" s="6"/>
      <c r="BT137" s="1" t="s">
        <v>46</v>
      </c>
      <c r="BU137" s="1" t="s">
        <v>47</v>
      </c>
      <c r="BV137" s="6"/>
      <c r="BW137" s="6"/>
      <c r="BX137" s="1" t="s">
        <v>46</v>
      </c>
      <c r="BY137" s="1" t="s">
        <v>41</v>
      </c>
      <c r="BZ137" s="6"/>
      <c r="CA137" s="6"/>
      <c r="CB137" s="1" t="s">
        <v>46</v>
      </c>
      <c r="CC137" s="1" t="s">
        <v>48</v>
      </c>
      <c r="CD137" s="6"/>
      <c r="CE137" s="6"/>
      <c r="CF137" s="1" t="s">
        <v>46</v>
      </c>
      <c r="CG137" s="1" t="s">
        <v>48</v>
      </c>
      <c r="CH137" s="6"/>
      <c r="CI137" s="6"/>
      <c r="CJ137" s="1" t="s">
        <v>46</v>
      </c>
      <c r="CK137" s="1" t="s">
        <v>39</v>
      </c>
      <c r="CL137" s="6"/>
      <c r="CM137" s="6"/>
      <c r="CN137" s="1" t="s">
        <v>49</v>
      </c>
      <c r="CO137" s="1" t="s">
        <v>39</v>
      </c>
      <c r="CP137" s="6"/>
      <c r="CQ137" s="6"/>
      <c r="CR137" s="1" t="s">
        <v>50</v>
      </c>
      <c r="CS137" s="1" t="s">
        <v>51</v>
      </c>
      <c r="CT137" s="6"/>
      <c r="CU137" s="6"/>
      <c r="CV137" s="1" t="s">
        <v>50</v>
      </c>
      <c r="CW137" s="1" t="s">
        <v>39</v>
      </c>
      <c r="CX137" s="6"/>
      <c r="CY137" s="6"/>
      <c r="CZ137" s="1" t="s">
        <v>50</v>
      </c>
      <c r="DA137" s="1" t="s">
        <v>39</v>
      </c>
      <c r="DB137" s="6"/>
      <c r="DC137" s="6"/>
      <c r="DD137" s="1" t="s">
        <v>59</v>
      </c>
      <c r="DE137" s="1" t="s">
        <v>60</v>
      </c>
      <c r="DF137" s="6"/>
      <c r="DG137" s="6"/>
      <c r="DH137" s="1" t="s">
        <v>52</v>
      </c>
      <c r="DI137" s="1" t="s">
        <v>53</v>
      </c>
      <c r="DJ137" s="6"/>
      <c r="DK137" s="6"/>
      <c r="DL137" s="1" t="s">
        <v>31</v>
      </c>
      <c r="DM137" s="11"/>
    </row>
    <row r="138" spans="1:118" s="42" customFormat="1" ht="15.75" customHeight="1" x14ac:dyDescent="0.25">
      <c r="A138" s="35">
        <v>137</v>
      </c>
      <c r="B138" s="35">
        <v>3</v>
      </c>
      <c r="C138" s="36" t="s">
        <v>160</v>
      </c>
      <c r="D138" s="37" t="s">
        <v>373</v>
      </c>
      <c r="E138" s="35">
        <v>-16.724</v>
      </c>
      <c r="F138" s="35">
        <v>6.5570000000000004</v>
      </c>
      <c r="G138" s="35">
        <v>-23.280999999999999</v>
      </c>
      <c r="H138" s="38">
        <v>86.824799999999996</v>
      </c>
      <c r="I138" s="39">
        <f t="shared" si="7"/>
        <v>63.543799999999997</v>
      </c>
      <c r="J138" s="39">
        <f t="shared" si="6"/>
        <v>13.385</v>
      </c>
      <c r="K138" s="39">
        <f t="shared" si="8"/>
        <v>50.158799999999999</v>
      </c>
      <c r="L138" s="40" t="s">
        <v>28</v>
      </c>
      <c r="M138" s="40" t="s">
        <v>29</v>
      </c>
      <c r="N138" s="35"/>
      <c r="O138" s="35"/>
      <c r="P138" s="40" t="s">
        <v>30</v>
      </c>
      <c r="Q138" s="40" t="s">
        <v>34</v>
      </c>
      <c r="R138" s="35"/>
      <c r="S138" s="35"/>
      <c r="T138" s="40" t="s">
        <v>30</v>
      </c>
      <c r="U138" s="40" t="s">
        <v>32</v>
      </c>
      <c r="V138" s="35"/>
      <c r="W138" s="35"/>
      <c r="X138" s="35" t="s">
        <v>30</v>
      </c>
      <c r="Y138" s="35" t="s">
        <v>33</v>
      </c>
      <c r="Z138" s="35"/>
      <c r="AA138" s="35"/>
      <c r="AB138" s="40" t="s">
        <v>30</v>
      </c>
      <c r="AC138" s="40" t="s">
        <v>34</v>
      </c>
      <c r="AD138" s="35"/>
      <c r="AE138" s="35"/>
      <c r="AF138" s="40" t="s">
        <v>35</v>
      </c>
      <c r="AG138" s="40" t="s">
        <v>29</v>
      </c>
      <c r="AH138" s="35"/>
      <c r="AI138" s="35"/>
      <c r="AJ138" s="40" t="s">
        <v>36</v>
      </c>
      <c r="AK138" s="40" t="s">
        <v>37</v>
      </c>
      <c r="AL138" s="35"/>
      <c r="AM138" s="35"/>
      <c r="AN138" s="40" t="s">
        <v>38</v>
      </c>
      <c r="AO138" s="40" t="s">
        <v>39</v>
      </c>
      <c r="AP138" s="35"/>
      <c r="AQ138" s="35"/>
      <c r="AR138" s="40" t="s">
        <v>40</v>
      </c>
      <c r="AS138" s="40" t="s">
        <v>41</v>
      </c>
      <c r="AT138" s="35"/>
      <c r="AU138" s="35"/>
      <c r="AV138" s="35"/>
      <c r="AW138" s="35"/>
      <c r="AX138" s="35"/>
      <c r="AY138" s="35"/>
      <c r="AZ138" s="40" t="s">
        <v>42</v>
      </c>
      <c r="BA138" s="40" t="s">
        <v>39</v>
      </c>
      <c r="BB138" s="35"/>
      <c r="BC138" s="35"/>
      <c r="BD138" s="40" t="s">
        <v>42</v>
      </c>
      <c r="BE138" s="40" t="s">
        <v>33</v>
      </c>
      <c r="BF138" s="35"/>
      <c r="BG138" s="35"/>
      <c r="BH138" s="40" t="s">
        <v>42</v>
      </c>
      <c r="BI138" s="40" t="s">
        <v>39</v>
      </c>
      <c r="BJ138" s="35"/>
      <c r="BK138" s="41"/>
      <c r="BL138" s="40" t="s">
        <v>43</v>
      </c>
      <c r="BM138" s="40" t="s">
        <v>44</v>
      </c>
      <c r="BN138" s="35"/>
      <c r="BO138" s="35"/>
      <c r="BP138" s="40" t="s">
        <v>45</v>
      </c>
      <c r="BQ138" s="40" t="s">
        <v>44</v>
      </c>
      <c r="BR138" s="35"/>
      <c r="BS138" s="35"/>
      <c r="BT138" s="40" t="s">
        <v>46</v>
      </c>
      <c r="BU138" s="40" t="s">
        <v>47</v>
      </c>
      <c r="BV138" s="35"/>
      <c r="BW138" s="35"/>
      <c r="BX138" s="40" t="s">
        <v>46</v>
      </c>
      <c r="BY138" s="40" t="s">
        <v>41</v>
      </c>
      <c r="BZ138" s="35"/>
      <c r="CA138" s="35"/>
      <c r="CB138" s="40" t="s">
        <v>46</v>
      </c>
      <c r="CC138" s="40" t="s">
        <v>48</v>
      </c>
      <c r="CD138" s="35"/>
      <c r="CE138" s="35"/>
      <c r="CF138" s="40" t="s">
        <v>46</v>
      </c>
      <c r="CG138" s="40" t="s">
        <v>48</v>
      </c>
      <c r="CH138" s="35"/>
      <c r="CI138" s="35"/>
      <c r="CJ138" s="40" t="s">
        <v>46</v>
      </c>
      <c r="CK138" s="40" t="s">
        <v>39</v>
      </c>
      <c r="CL138" s="35"/>
      <c r="CM138" s="35"/>
      <c r="CN138" s="40" t="s">
        <v>49</v>
      </c>
      <c r="CO138" s="40" t="s">
        <v>39</v>
      </c>
      <c r="CP138" s="35"/>
      <c r="CQ138" s="35"/>
      <c r="CR138" s="40" t="s">
        <v>50</v>
      </c>
      <c r="CS138" s="40" t="s">
        <v>51</v>
      </c>
      <c r="CT138" s="35">
        <v>0.03</v>
      </c>
      <c r="CU138" s="35">
        <v>5.093</v>
      </c>
      <c r="CV138" s="40" t="s">
        <v>50</v>
      </c>
      <c r="CW138" s="40" t="s">
        <v>39</v>
      </c>
      <c r="CX138" s="35">
        <v>9</v>
      </c>
      <c r="CY138" s="35">
        <v>8.2919999999999998</v>
      </c>
      <c r="CZ138" s="40" t="s">
        <v>50</v>
      </c>
      <c r="DA138" s="40" t="s">
        <v>39</v>
      </c>
      <c r="DB138" s="35"/>
      <c r="DC138" s="35"/>
      <c r="DD138" s="40" t="s">
        <v>59</v>
      </c>
      <c r="DE138" s="40" t="s">
        <v>60</v>
      </c>
      <c r="DF138" s="35"/>
      <c r="DG138" s="35"/>
      <c r="DH138" s="40" t="s">
        <v>52</v>
      </c>
      <c r="DI138" s="40" t="s">
        <v>53</v>
      </c>
      <c r="DJ138" s="35"/>
      <c r="DK138" s="35"/>
      <c r="DL138" s="40" t="s">
        <v>31</v>
      </c>
      <c r="DM138" s="41"/>
    </row>
    <row r="139" spans="1:118" s="42" customFormat="1" ht="15.75" customHeight="1" x14ac:dyDescent="0.25">
      <c r="A139" s="35">
        <v>138</v>
      </c>
      <c r="B139" s="35">
        <v>3</v>
      </c>
      <c r="C139" s="36" t="s">
        <v>161</v>
      </c>
      <c r="D139" s="37" t="s">
        <v>373</v>
      </c>
      <c r="E139" s="35">
        <v>179.35300000000001</v>
      </c>
      <c r="F139" s="35">
        <v>4.5339999999999998</v>
      </c>
      <c r="G139" s="35">
        <v>131.584</v>
      </c>
      <c r="H139" s="38">
        <v>45.457799999999999</v>
      </c>
      <c r="I139" s="39">
        <f t="shared" si="7"/>
        <v>177.04179999999999</v>
      </c>
      <c r="J139" s="39">
        <f t="shared" si="6"/>
        <v>1.341</v>
      </c>
      <c r="K139" s="39">
        <f t="shared" si="8"/>
        <v>175.70079999999999</v>
      </c>
      <c r="L139" s="40" t="s">
        <v>28</v>
      </c>
      <c r="M139" s="40" t="s">
        <v>29</v>
      </c>
      <c r="N139" s="35"/>
      <c r="O139" s="35"/>
      <c r="P139" s="40" t="s">
        <v>30</v>
      </c>
      <c r="Q139" s="40" t="s">
        <v>34</v>
      </c>
      <c r="R139" s="35"/>
      <c r="S139" s="35"/>
      <c r="T139" s="40" t="s">
        <v>30</v>
      </c>
      <c r="U139" s="40" t="s">
        <v>32</v>
      </c>
      <c r="V139" s="35"/>
      <c r="W139" s="35"/>
      <c r="X139" s="35" t="s">
        <v>30</v>
      </c>
      <c r="Y139" s="35" t="s">
        <v>33</v>
      </c>
      <c r="Z139" s="35"/>
      <c r="AA139" s="35"/>
      <c r="AB139" s="40" t="s">
        <v>30</v>
      </c>
      <c r="AC139" s="40" t="s">
        <v>34</v>
      </c>
      <c r="AD139" s="35"/>
      <c r="AE139" s="35"/>
      <c r="AF139" s="40" t="s">
        <v>35</v>
      </c>
      <c r="AG139" s="40" t="s">
        <v>29</v>
      </c>
      <c r="AH139" s="35"/>
      <c r="AI139" s="35"/>
      <c r="AJ139" s="40" t="s">
        <v>36</v>
      </c>
      <c r="AK139" s="40" t="s">
        <v>37</v>
      </c>
      <c r="AL139" s="35"/>
      <c r="AM139" s="35"/>
      <c r="AN139" s="40" t="s">
        <v>38</v>
      </c>
      <c r="AO139" s="40" t="s">
        <v>39</v>
      </c>
      <c r="AP139" s="35"/>
      <c r="AQ139" s="35"/>
      <c r="AR139" s="40" t="s">
        <v>40</v>
      </c>
      <c r="AS139" s="40" t="s">
        <v>41</v>
      </c>
      <c r="AT139" s="35"/>
      <c r="AU139" s="35"/>
      <c r="AV139" s="35"/>
      <c r="AW139" s="35"/>
      <c r="AX139" s="35"/>
      <c r="AY139" s="35"/>
      <c r="AZ139" s="40" t="s">
        <v>42</v>
      </c>
      <c r="BA139" s="40" t="s">
        <v>39</v>
      </c>
      <c r="BB139" s="35"/>
      <c r="BC139" s="35"/>
      <c r="BD139" s="40" t="s">
        <v>42</v>
      </c>
      <c r="BE139" s="40" t="s">
        <v>33</v>
      </c>
      <c r="BF139" s="35"/>
      <c r="BG139" s="35"/>
      <c r="BH139" s="40" t="s">
        <v>42</v>
      </c>
      <c r="BI139" s="40" t="s">
        <v>39</v>
      </c>
      <c r="BJ139" s="35"/>
      <c r="BK139" s="41"/>
      <c r="BL139" s="40" t="s">
        <v>43</v>
      </c>
      <c r="BM139" s="40" t="s">
        <v>44</v>
      </c>
      <c r="BN139" s="35"/>
      <c r="BO139" s="35"/>
      <c r="BP139" s="40" t="s">
        <v>45</v>
      </c>
      <c r="BQ139" s="40" t="s">
        <v>44</v>
      </c>
      <c r="BR139" s="35"/>
      <c r="BS139" s="35"/>
      <c r="BT139" s="40" t="s">
        <v>46</v>
      </c>
      <c r="BU139" s="40" t="s">
        <v>47</v>
      </c>
      <c r="BV139" s="35"/>
      <c r="BW139" s="35"/>
      <c r="BX139" s="40" t="s">
        <v>46</v>
      </c>
      <c r="BY139" s="40" t="s">
        <v>41</v>
      </c>
      <c r="BZ139" s="35"/>
      <c r="CA139" s="35"/>
      <c r="CB139" s="40" t="s">
        <v>46</v>
      </c>
      <c r="CC139" s="40" t="s">
        <v>48</v>
      </c>
      <c r="CD139" s="35"/>
      <c r="CE139" s="35"/>
      <c r="CF139" s="40" t="s">
        <v>46</v>
      </c>
      <c r="CG139" s="40" t="s">
        <v>48</v>
      </c>
      <c r="CH139" s="35"/>
      <c r="CI139" s="35"/>
      <c r="CJ139" s="40" t="s">
        <v>46</v>
      </c>
      <c r="CK139" s="40" t="s">
        <v>39</v>
      </c>
      <c r="CL139" s="35"/>
      <c r="CM139" s="35"/>
      <c r="CN139" s="40" t="s">
        <v>49</v>
      </c>
      <c r="CO139" s="40" t="s">
        <v>39</v>
      </c>
      <c r="CP139" s="35"/>
      <c r="CQ139" s="35"/>
      <c r="CR139" s="40" t="s">
        <v>50</v>
      </c>
      <c r="CS139" s="40" t="s">
        <v>51</v>
      </c>
      <c r="CT139" s="35"/>
      <c r="CU139" s="35"/>
      <c r="CV139" s="40" t="s">
        <v>50</v>
      </c>
      <c r="CW139" s="40" t="s">
        <v>39</v>
      </c>
      <c r="CX139" s="35"/>
      <c r="CY139" s="35"/>
      <c r="CZ139" s="40" t="s">
        <v>50</v>
      </c>
      <c r="DA139" s="40" t="s">
        <v>39</v>
      </c>
      <c r="DB139" s="35"/>
      <c r="DC139" s="35"/>
      <c r="DD139" s="40" t="s">
        <v>59</v>
      </c>
      <c r="DE139" s="40" t="s">
        <v>60</v>
      </c>
      <c r="DF139" s="35"/>
      <c r="DG139" s="35"/>
      <c r="DH139" s="40" t="s">
        <v>52</v>
      </c>
      <c r="DI139" s="40" t="s">
        <v>53</v>
      </c>
      <c r="DJ139" s="35"/>
      <c r="DK139" s="35"/>
      <c r="DL139" s="40" t="s">
        <v>31</v>
      </c>
      <c r="DM139" s="41">
        <v>1.341</v>
      </c>
      <c r="DN139" s="42" t="s">
        <v>518</v>
      </c>
    </row>
    <row r="140" spans="1:118" s="12" customFormat="1" ht="15.75" customHeight="1" x14ac:dyDescent="0.25">
      <c r="A140" s="6">
        <v>139</v>
      </c>
      <c r="B140" s="6">
        <v>3</v>
      </c>
      <c r="C140" s="9" t="s">
        <v>162</v>
      </c>
      <c r="D140" s="8" t="s">
        <v>373</v>
      </c>
      <c r="E140" s="6">
        <v>204.07</v>
      </c>
      <c r="F140" s="6">
        <v>0</v>
      </c>
      <c r="G140" s="6">
        <v>204.07</v>
      </c>
      <c r="H140" s="10">
        <v>63.708480000000002</v>
      </c>
      <c r="I140" s="3">
        <f t="shared" si="7"/>
        <v>267.77848</v>
      </c>
      <c r="J140" s="3">
        <f t="shared" si="6"/>
        <v>0</v>
      </c>
      <c r="K140" s="3">
        <f t="shared" si="8"/>
        <v>267.77848</v>
      </c>
      <c r="L140" s="1" t="s">
        <v>28</v>
      </c>
      <c r="M140" s="1" t="s">
        <v>29</v>
      </c>
      <c r="N140" s="6"/>
      <c r="O140" s="6"/>
      <c r="P140" s="1" t="s">
        <v>30</v>
      </c>
      <c r="Q140" s="1" t="s">
        <v>34</v>
      </c>
      <c r="R140" s="6"/>
      <c r="S140" s="6"/>
      <c r="T140" s="1" t="s">
        <v>30</v>
      </c>
      <c r="U140" s="1" t="s">
        <v>32</v>
      </c>
      <c r="V140" s="6"/>
      <c r="W140" s="6"/>
      <c r="X140" s="6" t="s">
        <v>30</v>
      </c>
      <c r="Y140" s="6" t="s">
        <v>33</v>
      </c>
      <c r="Z140" s="6"/>
      <c r="AA140" s="6"/>
      <c r="AB140" s="1" t="s">
        <v>30</v>
      </c>
      <c r="AC140" s="1" t="s">
        <v>34</v>
      </c>
      <c r="AD140" s="6"/>
      <c r="AE140" s="6"/>
      <c r="AF140" s="1" t="s">
        <v>35</v>
      </c>
      <c r="AG140" s="1" t="s">
        <v>29</v>
      </c>
      <c r="AH140" s="6"/>
      <c r="AI140" s="6"/>
      <c r="AJ140" s="1" t="s">
        <v>36</v>
      </c>
      <c r="AK140" s="1" t="s">
        <v>37</v>
      </c>
      <c r="AL140" s="6"/>
      <c r="AM140" s="6"/>
      <c r="AN140" s="1" t="s">
        <v>38</v>
      </c>
      <c r="AO140" s="1" t="s">
        <v>39</v>
      </c>
      <c r="AP140" s="6"/>
      <c r="AQ140" s="6"/>
      <c r="AR140" s="1" t="s">
        <v>40</v>
      </c>
      <c r="AS140" s="1" t="s">
        <v>41</v>
      </c>
      <c r="AT140" s="6"/>
      <c r="AU140" s="6"/>
      <c r="AV140" s="6"/>
      <c r="AW140" s="6"/>
      <c r="AX140" s="6"/>
      <c r="AY140" s="6"/>
      <c r="AZ140" s="1" t="s">
        <v>42</v>
      </c>
      <c r="BA140" s="1" t="s">
        <v>39</v>
      </c>
      <c r="BB140" s="6"/>
      <c r="BC140" s="6"/>
      <c r="BD140" s="1" t="s">
        <v>42</v>
      </c>
      <c r="BE140" s="1" t="s">
        <v>33</v>
      </c>
      <c r="BF140" s="6"/>
      <c r="BG140" s="6"/>
      <c r="BH140" s="1" t="s">
        <v>42</v>
      </c>
      <c r="BI140" s="1" t="s">
        <v>39</v>
      </c>
      <c r="BJ140" s="6"/>
      <c r="BK140" s="11"/>
      <c r="BL140" s="1" t="s">
        <v>43</v>
      </c>
      <c r="BM140" s="1" t="s">
        <v>44</v>
      </c>
      <c r="BN140" s="6"/>
      <c r="BO140" s="6"/>
      <c r="BP140" s="1" t="s">
        <v>45</v>
      </c>
      <c r="BQ140" s="1" t="s">
        <v>44</v>
      </c>
      <c r="BR140" s="6"/>
      <c r="BS140" s="6"/>
      <c r="BT140" s="1" t="s">
        <v>46</v>
      </c>
      <c r="BU140" s="1" t="s">
        <v>47</v>
      </c>
      <c r="BV140" s="6"/>
      <c r="BW140" s="6"/>
      <c r="BX140" s="1" t="s">
        <v>46</v>
      </c>
      <c r="BY140" s="1" t="s">
        <v>41</v>
      </c>
      <c r="BZ140" s="6"/>
      <c r="CA140" s="6"/>
      <c r="CB140" s="1" t="s">
        <v>46</v>
      </c>
      <c r="CC140" s="1" t="s">
        <v>48</v>
      </c>
      <c r="CD140" s="6"/>
      <c r="CE140" s="6"/>
      <c r="CF140" s="1" t="s">
        <v>46</v>
      </c>
      <c r="CG140" s="1" t="s">
        <v>48</v>
      </c>
      <c r="CH140" s="6"/>
      <c r="CI140" s="6"/>
      <c r="CJ140" s="1" t="s">
        <v>46</v>
      </c>
      <c r="CK140" s="1" t="s">
        <v>39</v>
      </c>
      <c r="CL140" s="6"/>
      <c r="CM140" s="6"/>
      <c r="CN140" s="1" t="s">
        <v>49</v>
      </c>
      <c r="CO140" s="1" t="s">
        <v>39</v>
      </c>
      <c r="CP140" s="6"/>
      <c r="CQ140" s="6"/>
      <c r="CR140" s="1" t="s">
        <v>50</v>
      </c>
      <c r="CS140" s="1" t="s">
        <v>51</v>
      </c>
      <c r="CT140" s="6"/>
      <c r="CU140" s="6"/>
      <c r="CV140" s="1" t="s">
        <v>50</v>
      </c>
      <c r="CW140" s="1" t="s">
        <v>39</v>
      </c>
      <c r="CX140" s="6"/>
      <c r="CY140" s="6"/>
      <c r="CZ140" s="1" t="s">
        <v>50</v>
      </c>
      <c r="DA140" s="1" t="s">
        <v>39</v>
      </c>
      <c r="DB140" s="6"/>
      <c r="DC140" s="6"/>
      <c r="DD140" s="1" t="s">
        <v>59</v>
      </c>
      <c r="DE140" s="1" t="s">
        <v>60</v>
      </c>
      <c r="DF140" s="6"/>
      <c r="DG140" s="6"/>
      <c r="DH140" s="1" t="s">
        <v>52</v>
      </c>
      <c r="DI140" s="1" t="s">
        <v>53</v>
      </c>
      <c r="DJ140" s="6"/>
      <c r="DK140" s="6"/>
      <c r="DL140" s="1" t="s">
        <v>31</v>
      </c>
      <c r="DM140" s="11"/>
    </row>
    <row r="141" spans="1:118" s="12" customFormat="1" ht="15.75" customHeight="1" x14ac:dyDescent="0.25">
      <c r="A141" s="6">
        <v>140</v>
      </c>
      <c r="B141" s="6">
        <v>3</v>
      </c>
      <c r="C141" s="9" t="s">
        <v>163</v>
      </c>
      <c r="D141" s="8" t="s">
        <v>373</v>
      </c>
      <c r="E141" s="6">
        <v>251.447</v>
      </c>
      <c r="F141" s="6">
        <v>61.573999999999998</v>
      </c>
      <c r="G141" s="6">
        <v>187.554</v>
      </c>
      <c r="H141" s="10">
        <v>141.54911999999999</v>
      </c>
      <c r="I141" s="3">
        <f t="shared" si="7"/>
        <v>329.10311999999999</v>
      </c>
      <c r="J141" s="3">
        <f t="shared" si="6"/>
        <v>0</v>
      </c>
      <c r="K141" s="3">
        <f t="shared" si="8"/>
        <v>329.10311999999999</v>
      </c>
      <c r="L141" s="1" t="s">
        <v>28</v>
      </c>
      <c r="M141" s="1" t="s">
        <v>29</v>
      </c>
      <c r="N141" s="6"/>
      <c r="O141" s="6"/>
      <c r="P141" s="1" t="s">
        <v>30</v>
      </c>
      <c r="Q141" s="1" t="s">
        <v>34</v>
      </c>
      <c r="R141" s="6"/>
      <c r="S141" s="6"/>
      <c r="T141" s="1" t="s">
        <v>30</v>
      </c>
      <c r="U141" s="1" t="s">
        <v>32</v>
      </c>
      <c r="V141" s="6"/>
      <c r="W141" s="6"/>
      <c r="X141" s="6" t="s">
        <v>30</v>
      </c>
      <c r="Y141" s="6" t="s">
        <v>33</v>
      </c>
      <c r="Z141" s="6"/>
      <c r="AA141" s="6"/>
      <c r="AB141" s="1" t="s">
        <v>30</v>
      </c>
      <c r="AC141" s="1" t="s">
        <v>34</v>
      </c>
      <c r="AD141" s="6"/>
      <c r="AE141" s="6"/>
      <c r="AF141" s="1" t="s">
        <v>35</v>
      </c>
      <c r="AG141" s="1" t="s">
        <v>29</v>
      </c>
      <c r="AH141" s="6"/>
      <c r="AI141" s="6"/>
      <c r="AJ141" s="1" t="s">
        <v>36</v>
      </c>
      <c r="AK141" s="1" t="s">
        <v>37</v>
      </c>
      <c r="AL141" s="6"/>
      <c r="AM141" s="6"/>
      <c r="AN141" s="1" t="s">
        <v>38</v>
      </c>
      <c r="AO141" s="1" t="s">
        <v>39</v>
      </c>
      <c r="AP141" s="6"/>
      <c r="AQ141" s="6"/>
      <c r="AR141" s="1" t="s">
        <v>40</v>
      </c>
      <c r="AS141" s="1" t="s">
        <v>41</v>
      </c>
      <c r="AT141" s="6"/>
      <c r="AU141" s="6"/>
      <c r="AV141" s="6"/>
      <c r="AW141" s="6"/>
      <c r="AX141" s="6"/>
      <c r="AY141" s="6"/>
      <c r="AZ141" s="1" t="s">
        <v>42</v>
      </c>
      <c r="BA141" s="1" t="s">
        <v>39</v>
      </c>
      <c r="BB141" s="6"/>
      <c r="BC141" s="6"/>
      <c r="BD141" s="1" t="s">
        <v>42</v>
      </c>
      <c r="BE141" s="1" t="s">
        <v>33</v>
      </c>
      <c r="BF141" s="6"/>
      <c r="BG141" s="6"/>
      <c r="BH141" s="1" t="s">
        <v>42</v>
      </c>
      <c r="BI141" s="1" t="s">
        <v>39</v>
      </c>
      <c r="BJ141" s="6"/>
      <c r="BK141" s="11"/>
      <c r="BL141" s="1" t="s">
        <v>43</v>
      </c>
      <c r="BM141" s="1" t="s">
        <v>44</v>
      </c>
      <c r="BN141" s="6"/>
      <c r="BO141" s="6"/>
      <c r="BP141" s="1" t="s">
        <v>45</v>
      </c>
      <c r="BQ141" s="1" t="s">
        <v>44</v>
      </c>
      <c r="BR141" s="6"/>
      <c r="BS141" s="6"/>
      <c r="BT141" s="1" t="s">
        <v>46</v>
      </c>
      <c r="BU141" s="1" t="s">
        <v>47</v>
      </c>
      <c r="BV141" s="6"/>
      <c r="BW141" s="6"/>
      <c r="BX141" s="1" t="s">
        <v>46</v>
      </c>
      <c r="BY141" s="1" t="s">
        <v>41</v>
      </c>
      <c r="BZ141" s="6"/>
      <c r="CA141" s="6"/>
      <c r="CB141" s="1" t="s">
        <v>46</v>
      </c>
      <c r="CC141" s="1" t="s">
        <v>48</v>
      </c>
      <c r="CD141" s="6"/>
      <c r="CE141" s="6"/>
      <c r="CF141" s="1" t="s">
        <v>46</v>
      </c>
      <c r="CG141" s="1" t="s">
        <v>48</v>
      </c>
      <c r="CH141" s="6"/>
      <c r="CI141" s="6"/>
      <c r="CJ141" s="1" t="s">
        <v>46</v>
      </c>
      <c r="CK141" s="1" t="s">
        <v>39</v>
      </c>
      <c r="CL141" s="6"/>
      <c r="CM141" s="6"/>
      <c r="CN141" s="1" t="s">
        <v>49</v>
      </c>
      <c r="CO141" s="1" t="s">
        <v>39</v>
      </c>
      <c r="CP141" s="6"/>
      <c r="CQ141" s="6"/>
      <c r="CR141" s="1" t="s">
        <v>50</v>
      </c>
      <c r="CS141" s="1" t="s">
        <v>51</v>
      </c>
      <c r="CT141" s="6"/>
      <c r="CU141" s="6"/>
      <c r="CV141" s="1" t="s">
        <v>50</v>
      </c>
      <c r="CW141" s="1" t="s">
        <v>39</v>
      </c>
      <c r="CX141" s="6"/>
      <c r="CY141" s="6"/>
      <c r="CZ141" s="1" t="s">
        <v>50</v>
      </c>
      <c r="DA141" s="1" t="s">
        <v>39</v>
      </c>
      <c r="DB141" s="6"/>
      <c r="DC141" s="6"/>
      <c r="DD141" s="1" t="s">
        <v>59</v>
      </c>
      <c r="DE141" s="1" t="s">
        <v>60</v>
      </c>
      <c r="DF141" s="6"/>
      <c r="DG141" s="6"/>
      <c r="DH141" s="1" t="s">
        <v>52</v>
      </c>
      <c r="DI141" s="1" t="s">
        <v>53</v>
      </c>
      <c r="DJ141" s="6"/>
      <c r="DK141" s="6"/>
      <c r="DL141" s="1" t="s">
        <v>31</v>
      </c>
      <c r="DM141" s="11"/>
    </row>
    <row r="142" spans="1:118" s="12" customFormat="1" ht="15.75" customHeight="1" x14ac:dyDescent="0.25">
      <c r="A142" s="6">
        <v>141</v>
      </c>
      <c r="B142" s="6">
        <v>3</v>
      </c>
      <c r="C142" s="9" t="s">
        <v>164</v>
      </c>
      <c r="D142" s="8" t="s">
        <v>373</v>
      </c>
      <c r="E142" s="6">
        <v>53.384</v>
      </c>
      <c r="F142" s="6">
        <v>78.488</v>
      </c>
      <c r="G142" s="6">
        <v>-25.103999999999999</v>
      </c>
      <c r="H142" s="10">
        <v>26.645520000000001</v>
      </c>
      <c r="I142" s="3">
        <f t="shared" si="7"/>
        <v>1.541520000000002</v>
      </c>
      <c r="J142" s="3">
        <f t="shared" si="6"/>
        <v>0</v>
      </c>
      <c r="K142" s="3">
        <f t="shared" si="8"/>
        <v>1.541520000000002</v>
      </c>
      <c r="L142" s="1" t="s">
        <v>28</v>
      </c>
      <c r="M142" s="1" t="s">
        <v>29</v>
      </c>
      <c r="N142" s="6"/>
      <c r="O142" s="6"/>
      <c r="P142" s="1" t="s">
        <v>30</v>
      </c>
      <c r="Q142" s="1" t="s">
        <v>34</v>
      </c>
      <c r="R142" s="6"/>
      <c r="S142" s="6"/>
      <c r="T142" s="1" t="s">
        <v>30</v>
      </c>
      <c r="U142" s="1" t="s">
        <v>32</v>
      </c>
      <c r="V142" s="6"/>
      <c r="W142" s="6"/>
      <c r="X142" s="6" t="s">
        <v>30</v>
      </c>
      <c r="Y142" s="6" t="s">
        <v>33</v>
      </c>
      <c r="Z142" s="6"/>
      <c r="AA142" s="6"/>
      <c r="AB142" s="1" t="s">
        <v>30</v>
      </c>
      <c r="AC142" s="1" t="s">
        <v>34</v>
      </c>
      <c r="AD142" s="6"/>
      <c r="AE142" s="6"/>
      <c r="AF142" s="1" t="s">
        <v>35</v>
      </c>
      <c r="AG142" s="1" t="s">
        <v>29</v>
      </c>
      <c r="AH142" s="6"/>
      <c r="AI142" s="6"/>
      <c r="AJ142" s="1" t="s">
        <v>36</v>
      </c>
      <c r="AK142" s="1" t="s">
        <v>37</v>
      </c>
      <c r="AL142" s="6"/>
      <c r="AM142" s="6"/>
      <c r="AN142" s="1" t="s">
        <v>38</v>
      </c>
      <c r="AO142" s="1" t="s">
        <v>39</v>
      </c>
      <c r="AP142" s="6"/>
      <c r="AQ142" s="6"/>
      <c r="AR142" s="1" t="s">
        <v>40</v>
      </c>
      <c r="AS142" s="1" t="s">
        <v>41</v>
      </c>
      <c r="AT142" s="6"/>
      <c r="AU142" s="6"/>
      <c r="AV142" s="6"/>
      <c r="AW142" s="6"/>
      <c r="AX142" s="6"/>
      <c r="AY142" s="6"/>
      <c r="AZ142" s="1" t="s">
        <v>42</v>
      </c>
      <c r="BA142" s="1" t="s">
        <v>39</v>
      </c>
      <c r="BB142" s="6"/>
      <c r="BC142" s="6"/>
      <c r="BD142" s="1" t="s">
        <v>42</v>
      </c>
      <c r="BE142" s="1" t="s">
        <v>33</v>
      </c>
      <c r="BF142" s="6"/>
      <c r="BG142" s="6"/>
      <c r="BH142" s="1" t="s">
        <v>42</v>
      </c>
      <c r="BI142" s="1" t="s">
        <v>39</v>
      </c>
      <c r="BJ142" s="6"/>
      <c r="BK142" s="11"/>
      <c r="BL142" s="1" t="s">
        <v>43</v>
      </c>
      <c r="BM142" s="1" t="s">
        <v>44</v>
      </c>
      <c r="BN142" s="6"/>
      <c r="BO142" s="6"/>
      <c r="BP142" s="1" t="s">
        <v>45</v>
      </c>
      <c r="BQ142" s="1" t="s">
        <v>44</v>
      </c>
      <c r="BR142" s="6"/>
      <c r="BS142" s="6"/>
      <c r="BT142" s="1" t="s">
        <v>46</v>
      </c>
      <c r="BU142" s="1" t="s">
        <v>47</v>
      </c>
      <c r="BV142" s="6"/>
      <c r="BW142" s="6"/>
      <c r="BX142" s="1" t="s">
        <v>46</v>
      </c>
      <c r="BY142" s="1" t="s">
        <v>41</v>
      </c>
      <c r="BZ142" s="6"/>
      <c r="CA142" s="6"/>
      <c r="CB142" s="1" t="s">
        <v>46</v>
      </c>
      <c r="CC142" s="1" t="s">
        <v>48</v>
      </c>
      <c r="CD142" s="6"/>
      <c r="CE142" s="6"/>
      <c r="CF142" s="1" t="s">
        <v>46</v>
      </c>
      <c r="CG142" s="1" t="s">
        <v>48</v>
      </c>
      <c r="CH142" s="6"/>
      <c r="CI142" s="6"/>
      <c r="CJ142" s="1" t="s">
        <v>46</v>
      </c>
      <c r="CK142" s="1" t="s">
        <v>39</v>
      </c>
      <c r="CL142" s="6"/>
      <c r="CM142" s="6"/>
      <c r="CN142" s="1" t="s">
        <v>49</v>
      </c>
      <c r="CO142" s="1" t="s">
        <v>39</v>
      </c>
      <c r="CP142" s="6"/>
      <c r="CQ142" s="6"/>
      <c r="CR142" s="1" t="s">
        <v>50</v>
      </c>
      <c r="CS142" s="1" t="s">
        <v>51</v>
      </c>
      <c r="CT142" s="6"/>
      <c r="CU142" s="6"/>
      <c r="CV142" s="1" t="s">
        <v>50</v>
      </c>
      <c r="CW142" s="1" t="s">
        <v>39</v>
      </c>
      <c r="CX142" s="6"/>
      <c r="CY142" s="6"/>
      <c r="CZ142" s="1" t="s">
        <v>50</v>
      </c>
      <c r="DA142" s="1" t="s">
        <v>39</v>
      </c>
      <c r="DB142" s="6"/>
      <c r="DC142" s="6"/>
      <c r="DD142" s="1" t="s">
        <v>59</v>
      </c>
      <c r="DE142" s="1" t="s">
        <v>60</v>
      </c>
      <c r="DF142" s="6"/>
      <c r="DG142" s="6"/>
      <c r="DH142" s="1" t="s">
        <v>52</v>
      </c>
      <c r="DI142" s="1" t="s">
        <v>53</v>
      </c>
      <c r="DJ142" s="6"/>
      <c r="DK142" s="6"/>
      <c r="DL142" s="1" t="s">
        <v>31</v>
      </c>
      <c r="DM142" s="11"/>
    </row>
    <row r="143" spans="1:118" s="12" customFormat="1" ht="15.75" customHeight="1" x14ac:dyDescent="0.25">
      <c r="A143" s="6">
        <v>142</v>
      </c>
      <c r="B143" s="6">
        <v>3</v>
      </c>
      <c r="C143" s="9" t="s">
        <v>165</v>
      </c>
      <c r="D143" s="8" t="s">
        <v>373</v>
      </c>
      <c r="E143" s="6">
        <v>335.87</v>
      </c>
      <c r="F143" s="6">
        <v>9.9659999999999993</v>
      </c>
      <c r="G143" s="6">
        <v>325.904</v>
      </c>
      <c r="H143" s="10">
        <v>119.02200000000001</v>
      </c>
      <c r="I143" s="3">
        <f t="shared" si="7"/>
        <v>444.92599999999999</v>
      </c>
      <c r="J143" s="3">
        <f t="shared" si="6"/>
        <v>0</v>
      </c>
      <c r="K143" s="3">
        <f t="shared" si="8"/>
        <v>444.92599999999999</v>
      </c>
      <c r="L143" s="1" t="s">
        <v>28</v>
      </c>
      <c r="M143" s="1" t="s">
        <v>29</v>
      </c>
      <c r="N143" s="6"/>
      <c r="O143" s="6"/>
      <c r="P143" s="1" t="s">
        <v>30</v>
      </c>
      <c r="Q143" s="1" t="s">
        <v>34</v>
      </c>
      <c r="R143" s="6"/>
      <c r="S143" s="6"/>
      <c r="T143" s="1" t="s">
        <v>30</v>
      </c>
      <c r="U143" s="1" t="s">
        <v>32</v>
      </c>
      <c r="V143" s="6"/>
      <c r="W143" s="6"/>
      <c r="X143" s="6" t="s">
        <v>30</v>
      </c>
      <c r="Y143" s="6" t="s">
        <v>33</v>
      </c>
      <c r="Z143" s="6"/>
      <c r="AA143" s="6"/>
      <c r="AB143" s="1" t="s">
        <v>30</v>
      </c>
      <c r="AC143" s="1" t="s">
        <v>34</v>
      </c>
      <c r="AD143" s="6"/>
      <c r="AE143" s="6"/>
      <c r="AF143" s="1" t="s">
        <v>35</v>
      </c>
      <c r="AG143" s="1" t="s">
        <v>29</v>
      </c>
      <c r="AH143" s="6"/>
      <c r="AI143" s="6"/>
      <c r="AJ143" s="1" t="s">
        <v>36</v>
      </c>
      <c r="AK143" s="1" t="s">
        <v>37</v>
      </c>
      <c r="AL143" s="6"/>
      <c r="AM143" s="6"/>
      <c r="AN143" s="1" t="s">
        <v>38</v>
      </c>
      <c r="AO143" s="1" t="s">
        <v>39</v>
      </c>
      <c r="AP143" s="6"/>
      <c r="AQ143" s="6"/>
      <c r="AR143" s="1" t="s">
        <v>40</v>
      </c>
      <c r="AS143" s="1" t="s">
        <v>41</v>
      </c>
      <c r="AT143" s="6"/>
      <c r="AU143" s="6"/>
      <c r="AV143" s="6"/>
      <c r="AW143" s="6"/>
      <c r="AX143" s="6"/>
      <c r="AY143" s="6"/>
      <c r="AZ143" s="1" t="s">
        <v>42</v>
      </c>
      <c r="BA143" s="1" t="s">
        <v>39</v>
      </c>
      <c r="BB143" s="6"/>
      <c r="BC143" s="6"/>
      <c r="BD143" s="1" t="s">
        <v>42</v>
      </c>
      <c r="BE143" s="1" t="s">
        <v>33</v>
      </c>
      <c r="BF143" s="6"/>
      <c r="BG143" s="6"/>
      <c r="BH143" s="1" t="s">
        <v>42</v>
      </c>
      <c r="BI143" s="1" t="s">
        <v>39</v>
      </c>
      <c r="BJ143" s="6"/>
      <c r="BK143" s="11"/>
      <c r="BL143" s="1" t="s">
        <v>43</v>
      </c>
      <c r="BM143" s="1" t="s">
        <v>44</v>
      </c>
      <c r="BN143" s="6"/>
      <c r="BO143" s="6"/>
      <c r="BP143" s="1" t="s">
        <v>45</v>
      </c>
      <c r="BQ143" s="1" t="s">
        <v>44</v>
      </c>
      <c r="BR143" s="6"/>
      <c r="BS143" s="6"/>
      <c r="BT143" s="1" t="s">
        <v>46</v>
      </c>
      <c r="BU143" s="1" t="s">
        <v>47</v>
      </c>
      <c r="BV143" s="6"/>
      <c r="BW143" s="6"/>
      <c r="BX143" s="1" t="s">
        <v>46</v>
      </c>
      <c r="BY143" s="1" t="s">
        <v>41</v>
      </c>
      <c r="BZ143" s="6"/>
      <c r="CA143" s="6"/>
      <c r="CB143" s="1" t="s">
        <v>46</v>
      </c>
      <c r="CC143" s="1" t="s">
        <v>48</v>
      </c>
      <c r="CD143" s="6"/>
      <c r="CE143" s="6"/>
      <c r="CF143" s="1" t="s">
        <v>46</v>
      </c>
      <c r="CG143" s="1" t="s">
        <v>48</v>
      </c>
      <c r="CH143" s="6"/>
      <c r="CI143" s="6"/>
      <c r="CJ143" s="1" t="s">
        <v>46</v>
      </c>
      <c r="CK143" s="1" t="s">
        <v>39</v>
      </c>
      <c r="CL143" s="6"/>
      <c r="CM143" s="6"/>
      <c r="CN143" s="1" t="s">
        <v>49</v>
      </c>
      <c r="CO143" s="1" t="s">
        <v>39</v>
      </c>
      <c r="CP143" s="6"/>
      <c r="CQ143" s="6"/>
      <c r="CR143" s="1" t="s">
        <v>50</v>
      </c>
      <c r="CS143" s="1" t="s">
        <v>51</v>
      </c>
      <c r="CT143" s="6"/>
      <c r="CU143" s="6"/>
      <c r="CV143" s="1" t="s">
        <v>50</v>
      </c>
      <c r="CW143" s="1" t="s">
        <v>39</v>
      </c>
      <c r="CX143" s="6"/>
      <c r="CY143" s="6"/>
      <c r="CZ143" s="1" t="s">
        <v>50</v>
      </c>
      <c r="DA143" s="1" t="s">
        <v>39</v>
      </c>
      <c r="DB143" s="6"/>
      <c r="DC143" s="6"/>
      <c r="DD143" s="1" t="s">
        <v>59</v>
      </c>
      <c r="DE143" s="1" t="s">
        <v>60</v>
      </c>
      <c r="DF143" s="6"/>
      <c r="DG143" s="6"/>
      <c r="DH143" s="1" t="s">
        <v>52</v>
      </c>
      <c r="DI143" s="1" t="s">
        <v>53</v>
      </c>
      <c r="DJ143" s="6"/>
      <c r="DK143" s="6"/>
      <c r="DL143" s="1" t="s">
        <v>31</v>
      </c>
      <c r="DM143" s="11"/>
    </row>
    <row r="144" spans="1:118" s="12" customFormat="1" ht="15.75" customHeight="1" x14ac:dyDescent="0.25">
      <c r="A144" s="6">
        <v>143</v>
      </c>
      <c r="B144" s="6">
        <v>3</v>
      </c>
      <c r="C144" s="9" t="s">
        <v>166</v>
      </c>
      <c r="D144" s="8" t="s">
        <v>373</v>
      </c>
      <c r="E144" s="6">
        <v>162.149</v>
      </c>
      <c r="F144" s="6">
        <v>75.403000000000006</v>
      </c>
      <c r="G144" s="6">
        <v>86.745999999999995</v>
      </c>
      <c r="H144" s="10">
        <v>160.22712000000001</v>
      </c>
      <c r="I144" s="3">
        <f t="shared" si="7"/>
        <v>246.97311999999999</v>
      </c>
      <c r="J144" s="3">
        <f t="shared" si="6"/>
        <v>0</v>
      </c>
      <c r="K144" s="3">
        <f t="shared" si="8"/>
        <v>246.97311999999999</v>
      </c>
      <c r="L144" s="1" t="s">
        <v>28</v>
      </c>
      <c r="M144" s="1" t="s">
        <v>29</v>
      </c>
      <c r="N144" s="6"/>
      <c r="O144" s="6"/>
      <c r="P144" s="1" t="s">
        <v>30</v>
      </c>
      <c r="Q144" s="1" t="s">
        <v>34</v>
      </c>
      <c r="R144" s="6"/>
      <c r="S144" s="6"/>
      <c r="T144" s="1" t="s">
        <v>30</v>
      </c>
      <c r="U144" s="1" t="s">
        <v>32</v>
      </c>
      <c r="V144" s="6"/>
      <c r="W144" s="6"/>
      <c r="X144" s="6" t="s">
        <v>30</v>
      </c>
      <c r="Y144" s="6" t="s">
        <v>33</v>
      </c>
      <c r="Z144" s="6"/>
      <c r="AA144" s="6"/>
      <c r="AB144" s="1" t="s">
        <v>30</v>
      </c>
      <c r="AC144" s="1" t="s">
        <v>34</v>
      </c>
      <c r="AD144" s="6"/>
      <c r="AE144" s="6"/>
      <c r="AF144" s="1" t="s">
        <v>35</v>
      </c>
      <c r="AG144" s="1" t="s">
        <v>29</v>
      </c>
      <c r="AH144" s="6"/>
      <c r="AI144" s="6"/>
      <c r="AJ144" s="1" t="s">
        <v>36</v>
      </c>
      <c r="AK144" s="1" t="s">
        <v>37</v>
      </c>
      <c r="AL144" s="6"/>
      <c r="AM144" s="6"/>
      <c r="AN144" s="1" t="s">
        <v>38</v>
      </c>
      <c r="AO144" s="1" t="s">
        <v>39</v>
      </c>
      <c r="AP144" s="6"/>
      <c r="AQ144" s="6"/>
      <c r="AR144" s="1" t="s">
        <v>40</v>
      </c>
      <c r="AS144" s="1" t="s">
        <v>41</v>
      </c>
      <c r="AT144" s="6"/>
      <c r="AU144" s="6"/>
      <c r="AV144" s="6"/>
      <c r="AW144" s="6"/>
      <c r="AX144" s="6"/>
      <c r="AY144" s="6"/>
      <c r="AZ144" s="1" t="s">
        <v>42</v>
      </c>
      <c r="BA144" s="1" t="s">
        <v>39</v>
      </c>
      <c r="BB144" s="6"/>
      <c r="BC144" s="6"/>
      <c r="BD144" s="1" t="s">
        <v>42</v>
      </c>
      <c r="BE144" s="1" t="s">
        <v>33</v>
      </c>
      <c r="BF144" s="6"/>
      <c r="BG144" s="6"/>
      <c r="BH144" s="1" t="s">
        <v>42</v>
      </c>
      <c r="BI144" s="1" t="s">
        <v>39</v>
      </c>
      <c r="BJ144" s="6"/>
      <c r="BK144" s="11"/>
      <c r="BL144" s="1" t="s">
        <v>43</v>
      </c>
      <c r="BM144" s="1" t="s">
        <v>44</v>
      </c>
      <c r="BN144" s="6"/>
      <c r="BO144" s="6"/>
      <c r="BP144" s="1" t="s">
        <v>45</v>
      </c>
      <c r="BQ144" s="1" t="s">
        <v>44</v>
      </c>
      <c r="BR144" s="6"/>
      <c r="BS144" s="6"/>
      <c r="BT144" s="1" t="s">
        <v>46</v>
      </c>
      <c r="BU144" s="1" t="s">
        <v>47</v>
      </c>
      <c r="BV144" s="6"/>
      <c r="BW144" s="6"/>
      <c r="BX144" s="1" t="s">
        <v>46</v>
      </c>
      <c r="BY144" s="1" t="s">
        <v>41</v>
      </c>
      <c r="BZ144" s="6"/>
      <c r="CA144" s="6"/>
      <c r="CB144" s="1" t="s">
        <v>46</v>
      </c>
      <c r="CC144" s="1" t="s">
        <v>48</v>
      </c>
      <c r="CD144" s="6"/>
      <c r="CE144" s="6"/>
      <c r="CF144" s="1" t="s">
        <v>46</v>
      </c>
      <c r="CG144" s="1" t="s">
        <v>48</v>
      </c>
      <c r="CH144" s="6"/>
      <c r="CI144" s="6"/>
      <c r="CJ144" s="1" t="s">
        <v>46</v>
      </c>
      <c r="CK144" s="1" t="s">
        <v>39</v>
      </c>
      <c r="CL144" s="6"/>
      <c r="CM144" s="6"/>
      <c r="CN144" s="1" t="s">
        <v>49</v>
      </c>
      <c r="CO144" s="1" t="s">
        <v>39</v>
      </c>
      <c r="CP144" s="6"/>
      <c r="CQ144" s="6"/>
      <c r="CR144" s="1" t="s">
        <v>50</v>
      </c>
      <c r="CS144" s="1" t="s">
        <v>51</v>
      </c>
      <c r="CT144" s="6"/>
      <c r="CU144" s="6"/>
      <c r="CV144" s="1" t="s">
        <v>50</v>
      </c>
      <c r="CW144" s="1" t="s">
        <v>39</v>
      </c>
      <c r="CX144" s="6"/>
      <c r="CY144" s="6"/>
      <c r="CZ144" s="1" t="s">
        <v>50</v>
      </c>
      <c r="DA144" s="1" t="s">
        <v>39</v>
      </c>
      <c r="DB144" s="6"/>
      <c r="DC144" s="6"/>
      <c r="DD144" s="1" t="s">
        <v>59</v>
      </c>
      <c r="DE144" s="1" t="s">
        <v>60</v>
      </c>
      <c r="DF144" s="6"/>
      <c r="DG144" s="6"/>
      <c r="DH144" s="1" t="s">
        <v>52</v>
      </c>
      <c r="DI144" s="1" t="s">
        <v>53</v>
      </c>
      <c r="DJ144" s="6"/>
      <c r="DK144" s="6"/>
      <c r="DL144" s="1" t="s">
        <v>31</v>
      </c>
      <c r="DM144" s="11"/>
    </row>
    <row r="145" spans="1:118" s="12" customFormat="1" ht="15.75" customHeight="1" x14ac:dyDescent="0.25">
      <c r="A145" s="6">
        <v>144</v>
      </c>
      <c r="B145" s="6">
        <v>2</v>
      </c>
      <c r="C145" s="9" t="s">
        <v>167</v>
      </c>
      <c r="D145" s="8" t="s">
        <v>373</v>
      </c>
      <c r="E145" s="6">
        <v>415.28800000000001</v>
      </c>
      <c r="F145" s="6">
        <v>0.999</v>
      </c>
      <c r="G145" s="6">
        <v>410.83499999999998</v>
      </c>
      <c r="H145" s="10">
        <v>192.35388</v>
      </c>
      <c r="I145" s="3">
        <f t="shared" si="7"/>
        <v>603.18887999999993</v>
      </c>
      <c r="J145" s="3">
        <f t="shared" si="6"/>
        <v>0</v>
      </c>
      <c r="K145" s="3">
        <f t="shared" si="8"/>
        <v>603.18887999999993</v>
      </c>
      <c r="L145" s="1" t="s">
        <v>28</v>
      </c>
      <c r="M145" s="1" t="s">
        <v>29</v>
      </c>
      <c r="N145" s="6"/>
      <c r="O145" s="6"/>
      <c r="P145" s="1" t="s">
        <v>30</v>
      </c>
      <c r="Q145" s="1" t="s">
        <v>34</v>
      </c>
      <c r="R145" s="6"/>
      <c r="S145" s="6"/>
      <c r="T145" s="1" t="s">
        <v>30</v>
      </c>
      <c r="U145" s="1" t="s">
        <v>32</v>
      </c>
      <c r="V145" s="6"/>
      <c r="W145" s="6"/>
      <c r="X145" s="6" t="s">
        <v>30</v>
      </c>
      <c r="Y145" s="6" t="s">
        <v>33</v>
      </c>
      <c r="Z145" s="6"/>
      <c r="AA145" s="6"/>
      <c r="AB145" s="1" t="s">
        <v>30</v>
      </c>
      <c r="AC145" s="1" t="s">
        <v>34</v>
      </c>
      <c r="AD145" s="6"/>
      <c r="AE145" s="6"/>
      <c r="AF145" s="1" t="s">
        <v>35</v>
      </c>
      <c r="AG145" s="1" t="s">
        <v>29</v>
      </c>
      <c r="AH145" s="6"/>
      <c r="AI145" s="6"/>
      <c r="AJ145" s="1" t="s">
        <v>36</v>
      </c>
      <c r="AK145" s="1" t="s">
        <v>37</v>
      </c>
      <c r="AL145" s="6"/>
      <c r="AM145" s="6"/>
      <c r="AN145" s="1" t="s">
        <v>38</v>
      </c>
      <c r="AO145" s="1" t="s">
        <v>39</v>
      </c>
      <c r="AP145" s="6"/>
      <c r="AQ145" s="6"/>
      <c r="AR145" s="1" t="s">
        <v>40</v>
      </c>
      <c r="AS145" s="1" t="s">
        <v>41</v>
      </c>
      <c r="AT145" s="6"/>
      <c r="AU145" s="6"/>
      <c r="AV145" s="6"/>
      <c r="AW145" s="6"/>
      <c r="AX145" s="6"/>
      <c r="AY145" s="6"/>
      <c r="AZ145" s="1" t="s">
        <v>42</v>
      </c>
      <c r="BA145" s="1" t="s">
        <v>39</v>
      </c>
      <c r="BB145" s="6"/>
      <c r="BC145" s="6"/>
      <c r="BD145" s="1" t="s">
        <v>42</v>
      </c>
      <c r="BE145" s="1" t="s">
        <v>33</v>
      </c>
      <c r="BF145" s="6"/>
      <c r="BG145" s="6"/>
      <c r="BH145" s="1" t="s">
        <v>42</v>
      </c>
      <c r="BI145" s="1" t="s">
        <v>39</v>
      </c>
      <c r="BJ145" s="6"/>
      <c r="BK145" s="11"/>
      <c r="BL145" s="1" t="s">
        <v>43</v>
      </c>
      <c r="BM145" s="1" t="s">
        <v>44</v>
      </c>
      <c r="BN145" s="6"/>
      <c r="BO145" s="6"/>
      <c r="BP145" s="1" t="s">
        <v>45</v>
      </c>
      <c r="BQ145" s="1" t="s">
        <v>44</v>
      </c>
      <c r="BR145" s="6"/>
      <c r="BS145" s="6"/>
      <c r="BT145" s="1" t="s">
        <v>46</v>
      </c>
      <c r="BU145" s="1" t="s">
        <v>47</v>
      </c>
      <c r="BV145" s="6"/>
      <c r="BW145" s="6"/>
      <c r="BX145" s="1" t="s">
        <v>46</v>
      </c>
      <c r="BY145" s="1" t="s">
        <v>41</v>
      </c>
      <c r="BZ145" s="6"/>
      <c r="CA145" s="6"/>
      <c r="CB145" s="1" t="s">
        <v>46</v>
      </c>
      <c r="CC145" s="1" t="s">
        <v>48</v>
      </c>
      <c r="CD145" s="6"/>
      <c r="CE145" s="6"/>
      <c r="CF145" s="1" t="s">
        <v>46</v>
      </c>
      <c r="CG145" s="1" t="s">
        <v>48</v>
      </c>
      <c r="CH145" s="6"/>
      <c r="CI145" s="6"/>
      <c r="CJ145" s="1" t="s">
        <v>46</v>
      </c>
      <c r="CK145" s="1" t="s">
        <v>39</v>
      </c>
      <c r="CL145" s="6"/>
      <c r="CM145" s="6"/>
      <c r="CN145" s="1" t="s">
        <v>49</v>
      </c>
      <c r="CO145" s="1" t="s">
        <v>39</v>
      </c>
      <c r="CP145" s="6"/>
      <c r="CQ145" s="6"/>
      <c r="CR145" s="1" t="s">
        <v>50</v>
      </c>
      <c r="CS145" s="1" t="s">
        <v>51</v>
      </c>
      <c r="CT145" s="6"/>
      <c r="CU145" s="6"/>
      <c r="CV145" s="1" t="s">
        <v>50</v>
      </c>
      <c r="CW145" s="1" t="s">
        <v>39</v>
      </c>
      <c r="CX145" s="6"/>
      <c r="CY145" s="6"/>
      <c r="CZ145" s="1" t="s">
        <v>50</v>
      </c>
      <c r="DA145" s="1" t="s">
        <v>39</v>
      </c>
      <c r="DB145" s="6"/>
      <c r="DC145" s="6"/>
      <c r="DD145" s="1" t="s">
        <v>59</v>
      </c>
      <c r="DE145" s="1" t="s">
        <v>60</v>
      </c>
      <c r="DF145" s="6"/>
      <c r="DG145" s="6"/>
      <c r="DH145" s="1" t="s">
        <v>52</v>
      </c>
      <c r="DI145" s="1" t="s">
        <v>53</v>
      </c>
      <c r="DJ145" s="6"/>
      <c r="DK145" s="6"/>
      <c r="DL145" s="1" t="s">
        <v>31</v>
      </c>
      <c r="DM145" s="11"/>
    </row>
    <row r="146" spans="1:118" s="12" customFormat="1" ht="15.75" customHeight="1" x14ac:dyDescent="0.25">
      <c r="A146" s="6">
        <v>145</v>
      </c>
      <c r="B146" s="6">
        <v>2</v>
      </c>
      <c r="C146" s="9" t="s">
        <v>168</v>
      </c>
      <c r="D146" s="8" t="s">
        <v>373</v>
      </c>
      <c r="E146" s="6">
        <v>514.27800000000002</v>
      </c>
      <c r="F146" s="6">
        <v>10.679</v>
      </c>
      <c r="G146" s="6">
        <v>503.59899999999999</v>
      </c>
      <c r="H146" s="10">
        <v>114.71868000000001</v>
      </c>
      <c r="I146" s="3">
        <f t="shared" si="7"/>
        <v>618.31768</v>
      </c>
      <c r="J146" s="3">
        <f t="shared" si="6"/>
        <v>0</v>
      </c>
      <c r="K146" s="3">
        <f t="shared" si="8"/>
        <v>618.31768</v>
      </c>
      <c r="L146" s="1" t="s">
        <v>28</v>
      </c>
      <c r="M146" s="1" t="s">
        <v>29</v>
      </c>
      <c r="N146" s="6"/>
      <c r="O146" s="6"/>
      <c r="P146" s="1" t="s">
        <v>30</v>
      </c>
      <c r="Q146" s="1" t="s">
        <v>34</v>
      </c>
      <c r="R146" s="6"/>
      <c r="S146" s="6"/>
      <c r="T146" s="1" t="s">
        <v>30</v>
      </c>
      <c r="U146" s="1" t="s">
        <v>32</v>
      </c>
      <c r="V146" s="6"/>
      <c r="W146" s="6"/>
      <c r="X146" s="6" t="s">
        <v>30</v>
      </c>
      <c r="Y146" s="6" t="s">
        <v>33</v>
      </c>
      <c r="Z146" s="6"/>
      <c r="AA146" s="6"/>
      <c r="AB146" s="1" t="s">
        <v>30</v>
      </c>
      <c r="AC146" s="1" t="s">
        <v>34</v>
      </c>
      <c r="AD146" s="6"/>
      <c r="AE146" s="6"/>
      <c r="AF146" s="1" t="s">
        <v>35</v>
      </c>
      <c r="AG146" s="1" t="s">
        <v>29</v>
      </c>
      <c r="AH146" s="6"/>
      <c r="AI146" s="6"/>
      <c r="AJ146" s="1" t="s">
        <v>36</v>
      </c>
      <c r="AK146" s="1" t="s">
        <v>37</v>
      </c>
      <c r="AL146" s="6"/>
      <c r="AM146" s="6"/>
      <c r="AN146" s="1" t="s">
        <v>38</v>
      </c>
      <c r="AO146" s="1" t="s">
        <v>39</v>
      </c>
      <c r="AP146" s="6"/>
      <c r="AQ146" s="6"/>
      <c r="AR146" s="1" t="s">
        <v>40</v>
      </c>
      <c r="AS146" s="1" t="s">
        <v>41</v>
      </c>
      <c r="AT146" s="6"/>
      <c r="AU146" s="6"/>
      <c r="AV146" s="6"/>
      <c r="AW146" s="6"/>
      <c r="AX146" s="6"/>
      <c r="AY146" s="6"/>
      <c r="AZ146" s="1" t="s">
        <v>42</v>
      </c>
      <c r="BA146" s="1" t="s">
        <v>39</v>
      </c>
      <c r="BB146" s="6"/>
      <c r="BC146" s="6"/>
      <c r="BD146" s="1" t="s">
        <v>42</v>
      </c>
      <c r="BE146" s="1" t="s">
        <v>33</v>
      </c>
      <c r="BF146" s="6"/>
      <c r="BG146" s="6"/>
      <c r="BH146" s="1" t="s">
        <v>42</v>
      </c>
      <c r="BI146" s="1" t="s">
        <v>39</v>
      </c>
      <c r="BJ146" s="6"/>
      <c r="BK146" s="11"/>
      <c r="BL146" s="1" t="s">
        <v>43</v>
      </c>
      <c r="BM146" s="1" t="s">
        <v>44</v>
      </c>
      <c r="BN146" s="6"/>
      <c r="BO146" s="6"/>
      <c r="BP146" s="1" t="s">
        <v>45</v>
      </c>
      <c r="BQ146" s="1" t="s">
        <v>44</v>
      </c>
      <c r="BR146" s="6"/>
      <c r="BS146" s="6"/>
      <c r="BT146" s="1" t="s">
        <v>46</v>
      </c>
      <c r="BU146" s="1" t="s">
        <v>47</v>
      </c>
      <c r="BV146" s="6"/>
      <c r="BW146" s="6"/>
      <c r="BX146" s="1" t="s">
        <v>46</v>
      </c>
      <c r="BY146" s="1" t="s">
        <v>41</v>
      </c>
      <c r="BZ146" s="6"/>
      <c r="CA146" s="6"/>
      <c r="CB146" s="1" t="s">
        <v>46</v>
      </c>
      <c r="CC146" s="1" t="s">
        <v>48</v>
      </c>
      <c r="CD146" s="6"/>
      <c r="CE146" s="6"/>
      <c r="CF146" s="1" t="s">
        <v>46</v>
      </c>
      <c r="CG146" s="1" t="s">
        <v>48</v>
      </c>
      <c r="CH146" s="6"/>
      <c r="CI146" s="6"/>
      <c r="CJ146" s="1" t="s">
        <v>46</v>
      </c>
      <c r="CK146" s="1" t="s">
        <v>39</v>
      </c>
      <c r="CL146" s="6"/>
      <c r="CM146" s="6"/>
      <c r="CN146" s="1" t="s">
        <v>49</v>
      </c>
      <c r="CO146" s="1" t="s">
        <v>39</v>
      </c>
      <c r="CP146" s="6"/>
      <c r="CQ146" s="6"/>
      <c r="CR146" s="1" t="s">
        <v>50</v>
      </c>
      <c r="CS146" s="1" t="s">
        <v>51</v>
      </c>
      <c r="CT146" s="6"/>
      <c r="CU146" s="6"/>
      <c r="CV146" s="1" t="s">
        <v>50</v>
      </c>
      <c r="CW146" s="1" t="s">
        <v>39</v>
      </c>
      <c r="CX146" s="6"/>
      <c r="CY146" s="6"/>
      <c r="CZ146" s="1" t="s">
        <v>50</v>
      </c>
      <c r="DA146" s="1" t="s">
        <v>39</v>
      </c>
      <c r="DB146" s="6"/>
      <c r="DC146" s="6"/>
      <c r="DD146" s="1" t="s">
        <v>59</v>
      </c>
      <c r="DE146" s="1" t="s">
        <v>60</v>
      </c>
      <c r="DF146" s="6"/>
      <c r="DG146" s="6"/>
      <c r="DH146" s="1" t="s">
        <v>52</v>
      </c>
      <c r="DI146" s="1" t="s">
        <v>53</v>
      </c>
      <c r="DJ146" s="6"/>
      <c r="DK146" s="6"/>
      <c r="DL146" s="1" t="s">
        <v>31</v>
      </c>
      <c r="DM146" s="11"/>
    </row>
    <row r="147" spans="1:118" s="12" customFormat="1" ht="15.75" customHeight="1" x14ac:dyDescent="0.25">
      <c r="A147" s="6">
        <v>146</v>
      </c>
      <c r="B147" s="6">
        <v>2</v>
      </c>
      <c r="C147" s="9" t="s">
        <v>169</v>
      </c>
      <c r="D147" s="8" t="s">
        <v>373</v>
      </c>
      <c r="E147" s="6">
        <v>551.27700000000004</v>
      </c>
      <c r="F147" s="6">
        <v>44.042000000000002</v>
      </c>
      <c r="G147" s="6">
        <v>504.322</v>
      </c>
      <c r="H147" s="10">
        <v>304.22712000000001</v>
      </c>
      <c r="I147" s="3">
        <f t="shared" si="7"/>
        <v>808.54912000000002</v>
      </c>
      <c r="J147" s="3">
        <f t="shared" si="6"/>
        <v>0</v>
      </c>
      <c r="K147" s="3">
        <f t="shared" si="8"/>
        <v>808.54912000000002</v>
      </c>
      <c r="L147" s="1" t="s">
        <v>28</v>
      </c>
      <c r="M147" s="1" t="s">
        <v>29</v>
      </c>
      <c r="N147" s="6"/>
      <c r="O147" s="6"/>
      <c r="P147" s="1" t="s">
        <v>30</v>
      </c>
      <c r="Q147" s="1" t="s">
        <v>34</v>
      </c>
      <c r="R147" s="6"/>
      <c r="S147" s="6"/>
      <c r="T147" s="1" t="s">
        <v>30</v>
      </c>
      <c r="U147" s="1" t="s">
        <v>32</v>
      </c>
      <c r="V147" s="6"/>
      <c r="W147" s="6"/>
      <c r="X147" s="6" t="s">
        <v>30</v>
      </c>
      <c r="Y147" s="6" t="s">
        <v>33</v>
      </c>
      <c r="Z147" s="6"/>
      <c r="AA147" s="6"/>
      <c r="AB147" s="1" t="s">
        <v>30</v>
      </c>
      <c r="AC147" s="1" t="s">
        <v>34</v>
      </c>
      <c r="AD147" s="6"/>
      <c r="AE147" s="6"/>
      <c r="AF147" s="1" t="s">
        <v>35</v>
      </c>
      <c r="AG147" s="1" t="s">
        <v>29</v>
      </c>
      <c r="AH147" s="6"/>
      <c r="AI147" s="6"/>
      <c r="AJ147" s="1" t="s">
        <v>36</v>
      </c>
      <c r="AK147" s="1" t="s">
        <v>37</v>
      </c>
      <c r="AL147" s="6"/>
      <c r="AM147" s="6"/>
      <c r="AN147" s="1" t="s">
        <v>38</v>
      </c>
      <c r="AO147" s="1" t="s">
        <v>39</v>
      </c>
      <c r="AP147" s="6"/>
      <c r="AQ147" s="6"/>
      <c r="AR147" s="1" t="s">
        <v>40</v>
      </c>
      <c r="AS147" s="1" t="s">
        <v>41</v>
      </c>
      <c r="AT147" s="6"/>
      <c r="AU147" s="6"/>
      <c r="AV147" s="6"/>
      <c r="AW147" s="6"/>
      <c r="AX147" s="6"/>
      <c r="AY147" s="6"/>
      <c r="AZ147" s="1" t="s">
        <v>42</v>
      </c>
      <c r="BA147" s="1" t="s">
        <v>39</v>
      </c>
      <c r="BB147" s="6"/>
      <c r="BC147" s="6"/>
      <c r="BD147" s="1" t="s">
        <v>42</v>
      </c>
      <c r="BE147" s="1" t="s">
        <v>33</v>
      </c>
      <c r="BF147" s="6"/>
      <c r="BG147" s="6"/>
      <c r="BH147" s="1" t="s">
        <v>42</v>
      </c>
      <c r="BI147" s="1" t="s">
        <v>524</v>
      </c>
      <c r="BJ147" s="6"/>
      <c r="BK147" s="11"/>
      <c r="BL147" s="1" t="s">
        <v>43</v>
      </c>
      <c r="BM147" s="1" t="s">
        <v>44</v>
      </c>
      <c r="BN147" s="6"/>
      <c r="BO147" s="6"/>
      <c r="BP147" s="1" t="s">
        <v>45</v>
      </c>
      <c r="BQ147" s="1" t="s">
        <v>44</v>
      </c>
      <c r="BR147" s="6"/>
      <c r="BS147" s="6"/>
      <c r="BT147" s="1" t="s">
        <v>46</v>
      </c>
      <c r="BU147" s="1" t="s">
        <v>47</v>
      </c>
      <c r="BV147" s="6"/>
      <c r="BW147" s="6"/>
      <c r="BX147" s="1" t="s">
        <v>46</v>
      </c>
      <c r="BY147" s="1" t="s">
        <v>41</v>
      </c>
      <c r="BZ147" s="6"/>
      <c r="CA147" s="6"/>
      <c r="CB147" s="1" t="s">
        <v>46</v>
      </c>
      <c r="CC147" s="1" t="s">
        <v>48</v>
      </c>
      <c r="CD147" s="6"/>
      <c r="CE147" s="6"/>
      <c r="CF147" s="1" t="s">
        <v>46</v>
      </c>
      <c r="CG147" s="1" t="s">
        <v>48</v>
      </c>
      <c r="CH147" s="6"/>
      <c r="CI147" s="6"/>
      <c r="CJ147" s="1" t="s">
        <v>46</v>
      </c>
      <c r="CK147" s="1" t="s">
        <v>39</v>
      </c>
      <c r="CL147" s="6"/>
      <c r="CM147" s="6"/>
      <c r="CN147" s="1" t="s">
        <v>49</v>
      </c>
      <c r="CO147" s="1" t="s">
        <v>39</v>
      </c>
      <c r="CP147" s="6"/>
      <c r="CQ147" s="6"/>
      <c r="CR147" s="1" t="s">
        <v>50</v>
      </c>
      <c r="CS147" s="1" t="s">
        <v>51</v>
      </c>
      <c r="CT147" s="6"/>
      <c r="CU147" s="6"/>
      <c r="CV147" s="1" t="s">
        <v>50</v>
      </c>
      <c r="CW147" s="1" t="s">
        <v>39</v>
      </c>
      <c r="CX147" s="6"/>
      <c r="CY147" s="6"/>
      <c r="CZ147" s="1" t="s">
        <v>50</v>
      </c>
      <c r="DA147" s="1" t="s">
        <v>39</v>
      </c>
      <c r="DB147" s="6"/>
      <c r="DC147" s="6"/>
      <c r="DD147" s="1" t="s">
        <v>59</v>
      </c>
      <c r="DE147" s="1" t="s">
        <v>60</v>
      </c>
      <c r="DF147" s="6"/>
      <c r="DG147" s="6"/>
      <c r="DH147" s="1" t="s">
        <v>52</v>
      </c>
      <c r="DI147" s="1" t="s">
        <v>53</v>
      </c>
      <c r="DJ147" s="6"/>
      <c r="DK147" s="6"/>
      <c r="DL147" s="1" t="s">
        <v>31</v>
      </c>
      <c r="DM147" s="11"/>
    </row>
    <row r="148" spans="1:118" s="42" customFormat="1" ht="15.75" customHeight="1" x14ac:dyDescent="0.25">
      <c r="A148" s="35">
        <v>147</v>
      </c>
      <c r="B148" s="35">
        <v>2</v>
      </c>
      <c r="C148" s="36" t="s">
        <v>414</v>
      </c>
      <c r="D148" s="37" t="s">
        <v>373</v>
      </c>
      <c r="E148" s="35">
        <v>0</v>
      </c>
      <c r="F148" s="35">
        <v>0</v>
      </c>
      <c r="G148" s="35">
        <v>-63.654000000000003</v>
      </c>
      <c r="H148" s="38">
        <v>192.40595999999999</v>
      </c>
      <c r="I148" s="39">
        <f t="shared" si="7"/>
        <v>128.75196</v>
      </c>
      <c r="J148" s="39">
        <f t="shared" si="6"/>
        <v>14.504</v>
      </c>
      <c r="K148" s="39">
        <f t="shared" si="8"/>
        <v>114.24795999999999</v>
      </c>
      <c r="L148" s="40" t="s">
        <v>28</v>
      </c>
      <c r="M148" s="40" t="s">
        <v>29</v>
      </c>
      <c r="N148" s="35"/>
      <c r="O148" s="35"/>
      <c r="P148" s="40" t="s">
        <v>30</v>
      </c>
      <c r="Q148" s="40" t="s">
        <v>34</v>
      </c>
      <c r="R148" s="35"/>
      <c r="S148" s="35"/>
      <c r="T148" s="40" t="s">
        <v>30</v>
      </c>
      <c r="U148" s="40" t="s">
        <v>32</v>
      </c>
      <c r="V148" s="35"/>
      <c r="W148" s="35"/>
      <c r="X148" s="35" t="s">
        <v>30</v>
      </c>
      <c r="Y148" s="35" t="s">
        <v>33</v>
      </c>
      <c r="Z148" s="35"/>
      <c r="AA148" s="35"/>
      <c r="AB148" s="40" t="s">
        <v>30</v>
      </c>
      <c r="AC148" s="40" t="s">
        <v>34</v>
      </c>
      <c r="AD148" s="35"/>
      <c r="AE148" s="35"/>
      <c r="AF148" s="40" t="s">
        <v>35</v>
      </c>
      <c r="AG148" s="40" t="s">
        <v>29</v>
      </c>
      <c r="AH148" s="35"/>
      <c r="AI148" s="35"/>
      <c r="AJ148" s="40" t="s">
        <v>36</v>
      </c>
      <c r="AK148" s="40" t="s">
        <v>37</v>
      </c>
      <c r="AL148" s="35"/>
      <c r="AM148" s="35"/>
      <c r="AN148" s="40" t="s">
        <v>38</v>
      </c>
      <c r="AO148" s="40" t="s">
        <v>39</v>
      </c>
      <c r="AP148" s="35">
        <v>25</v>
      </c>
      <c r="AQ148" s="35">
        <v>14.504</v>
      </c>
      <c r="AR148" s="40" t="s">
        <v>40</v>
      </c>
      <c r="AS148" s="40" t="s">
        <v>41</v>
      </c>
      <c r="AT148" s="35"/>
      <c r="AU148" s="35"/>
      <c r="AV148" s="35"/>
      <c r="AW148" s="35"/>
      <c r="AX148" s="35"/>
      <c r="AY148" s="35"/>
      <c r="AZ148" s="40" t="s">
        <v>42</v>
      </c>
      <c r="BA148" s="40" t="s">
        <v>39</v>
      </c>
      <c r="BB148" s="35"/>
      <c r="BC148" s="35"/>
      <c r="BD148" s="40" t="s">
        <v>42</v>
      </c>
      <c r="BE148" s="40" t="s">
        <v>33</v>
      </c>
      <c r="BF148" s="35"/>
      <c r="BG148" s="35"/>
      <c r="BH148" s="40" t="s">
        <v>42</v>
      </c>
      <c r="BI148" s="40" t="s">
        <v>39</v>
      </c>
      <c r="BJ148" s="35"/>
      <c r="BK148" s="41"/>
      <c r="BL148" s="40" t="s">
        <v>43</v>
      </c>
      <c r="BM148" s="40" t="s">
        <v>44</v>
      </c>
      <c r="BN148" s="35"/>
      <c r="BO148" s="35"/>
      <c r="BP148" s="40" t="s">
        <v>45</v>
      </c>
      <c r="BQ148" s="40" t="s">
        <v>44</v>
      </c>
      <c r="BR148" s="35"/>
      <c r="BS148" s="35"/>
      <c r="BT148" s="40" t="s">
        <v>46</v>
      </c>
      <c r="BU148" s="40" t="s">
        <v>47</v>
      </c>
      <c r="BV148" s="35"/>
      <c r="BW148" s="35"/>
      <c r="BX148" s="40" t="s">
        <v>46</v>
      </c>
      <c r="BY148" s="40" t="s">
        <v>41</v>
      </c>
      <c r="BZ148" s="35"/>
      <c r="CA148" s="35"/>
      <c r="CB148" s="40" t="s">
        <v>46</v>
      </c>
      <c r="CC148" s="40" t="s">
        <v>48</v>
      </c>
      <c r="CD148" s="35"/>
      <c r="CE148" s="35"/>
      <c r="CF148" s="40" t="s">
        <v>46</v>
      </c>
      <c r="CG148" s="40" t="s">
        <v>48</v>
      </c>
      <c r="CH148" s="35"/>
      <c r="CI148" s="35"/>
      <c r="CJ148" s="40" t="s">
        <v>46</v>
      </c>
      <c r="CK148" s="40" t="s">
        <v>39</v>
      </c>
      <c r="CL148" s="35"/>
      <c r="CM148" s="35"/>
      <c r="CN148" s="40" t="s">
        <v>49</v>
      </c>
      <c r="CO148" s="40" t="s">
        <v>39</v>
      </c>
      <c r="CP148" s="35"/>
      <c r="CQ148" s="35"/>
      <c r="CR148" s="40" t="s">
        <v>50</v>
      </c>
      <c r="CS148" s="40" t="s">
        <v>51</v>
      </c>
      <c r="CT148" s="35"/>
      <c r="CU148" s="35"/>
      <c r="CV148" s="40" t="s">
        <v>50</v>
      </c>
      <c r="CW148" s="40" t="s">
        <v>39</v>
      </c>
      <c r="CX148" s="35"/>
      <c r="CY148" s="35"/>
      <c r="CZ148" s="40" t="s">
        <v>50</v>
      </c>
      <c r="DA148" s="40" t="s">
        <v>39</v>
      </c>
      <c r="DB148" s="35"/>
      <c r="DC148" s="35"/>
      <c r="DD148" s="40" t="s">
        <v>59</v>
      </c>
      <c r="DE148" s="40" t="s">
        <v>60</v>
      </c>
      <c r="DF148" s="35"/>
      <c r="DG148" s="35"/>
      <c r="DH148" s="40" t="s">
        <v>52</v>
      </c>
      <c r="DI148" s="40" t="s">
        <v>53</v>
      </c>
      <c r="DJ148" s="35"/>
      <c r="DK148" s="35"/>
      <c r="DL148" s="40" t="s">
        <v>31</v>
      </c>
      <c r="DM148" s="41"/>
    </row>
    <row r="149" spans="1:118" s="12" customFormat="1" ht="15.75" customHeight="1" x14ac:dyDescent="0.25">
      <c r="A149" s="6">
        <v>148</v>
      </c>
      <c r="B149" s="6">
        <v>1</v>
      </c>
      <c r="C149" s="9" t="s">
        <v>170</v>
      </c>
      <c r="D149" s="8" t="s">
        <v>373</v>
      </c>
      <c r="E149" s="6">
        <v>374.654</v>
      </c>
      <c r="F149" s="6">
        <v>628.303</v>
      </c>
      <c r="G149" s="6">
        <v>-278.38200000000001</v>
      </c>
      <c r="H149" s="10">
        <v>137.04732000000001</v>
      </c>
      <c r="I149" s="3">
        <f t="shared" si="7"/>
        <v>-141.33467999999999</v>
      </c>
      <c r="J149" s="3">
        <f t="shared" si="6"/>
        <v>0</v>
      </c>
      <c r="K149" s="3">
        <f t="shared" si="8"/>
        <v>-141.33467999999999</v>
      </c>
      <c r="L149" s="1" t="s">
        <v>28</v>
      </c>
      <c r="M149" s="1" t="s">
        <v>29</v>
      </c>
      <c r="N149" s="6"/>
      <c r="O149" s="6"/>
      <c r="P149" s="1" t="s">
        <v>30</v>
      </c>
      <c r="Q149" s="1" t="s">
        <v>34</v>
      </c>
      <c r="R149" s="6"/>
      <c r="S149" s="6"/>
      <c r="T149" s="1" t="s">
        <v>30</v>
      </c>
      <c r="U149" s="1" t="s">
        <v>32</v>
      </c>
      <c r="V149" s="6"/>
      <c r="W149" s="6"/>
      <c r="X149" s="6" t="s">
        <v>30</v>
      </c>
      <c r="Y149" s="6" t="s">
        <v>33</v>
      </c>
      <c r="Z149" s="6"/>
      <c r="AA149" s="6"/>
      <c r="AB149" s="1" t="s">
        <v>30</v>
      </c>
      <c r="AC149" s="1" t="s">
        <v>34</v>
      </c>
      <c r="AD149" s="6"/>
      <c r="AE149" s="6"/>
      <c r="AF149" s="1" t="s">
        <v>35</v>
      </c>
      <c r="AG149" s="1" t="s">
        <v>29</v>
      </c>
      <c r="AH149" s="6"/>
      <c r="AI149" s="6"/>
      <c r="AJ149" s="1" t="s">
        <v>36</v>
      </c>
      <c r="AK149" s="1" t="s">
        <v>37</v>
      </c>
      <c r="AL149" s="6"/>
      <c r="AM149" s="6"/>
      <c r="AN149" s="1" t="s">
        <v>38</v>
      </c>
      <c r="AO149" s="1" t="s">
        <v>39</v>
      </c>
      <c r="AP149" s="6"/>
      <c r="AQ149" s="6"/>
      <c r="AR149" s="1" t="s">
        <v>40</v>
      </c>
      <c r="AS149" s="1" t="s">
        <v>41</v>
      </c>
      <c r="AT149" s="6"/>
      <c r="AU149" s="6"/>
      <c r="AV149" s="6"/>
      <c r="AW149" s="6"/>
      <c r="AX149" s="6"/>
      <c r="AY149" s="6"/>
      <c r="AZ149" s="1" t="s">
        <v>42</v>
      </c>
      <c r="BA149" s="1" t="s">
        <v>39</v>
      </c>
      <c r="BB149" s="6"/>
      <c r="BC149" s="6"/>
      <c r="BD149" s="1" t="s">
        <v>42</v>
      </c>
      <c r="BE149" s="1" t="s">
        <v>33</v>
      </c>
      <c r="BF149" s="6"/>
      <c r="BG149" s="6"/>
      <c r="BH149" s="1" t="s">
        <v>42</v>
      </c>
      <c r="BI149" s="1" t="s">
        <v>39</v>
      </c>
      <c r="BJ149" s="6"/>
      <c r="BK149" s="11"/>
      <c r="BL149" s="1" t="s">
        <v>43</v>
      </c>
      <c r="BM149" s="1" t="s">
        <v>44</v>
      </c>
      <c r="BN149" s="6"/>
      <c r="BO149" s="6"/>
      <c r="BP149" s="1" t="s">
        <v>45</v>
      </c>
      <c r="BQ149" s="1" t="s">
        <v>44</v>
      </c>
      <c r="BR149" s="6"/>
      <c r="BS149" s="6"/>
      <c r="BT149" s="1" t="s">
        <v>46</v>
      </c>
      <c r="BU149" s="1" t="s">
        <v>47</v>
      </c>
      <c r="BV149" s="6"/>
      <c r="BW149" s="6"/>
      <c r="BX149" s="1" t="s">
        <v>46</v>
      </c>
      <c r="BY149" s="1" t="s">
        <v>41</v>
      </c>
      <c r="BZ149" s="6"/>
      <c r="CA149" s="6"/>
      <c r="CB149" s="1" t="s">
        <v>46</v>
      </c>
      <c r="CC149" s="1" t="s">
        <v>48</v>
      </c>
      <c r="CD149" s="6"/>
      <c r="CE149" s="6"/>
      <c r="CF149" s="1" t="s">
        <v>46</v>
      </c>
      <c r="CG149" s="1" t="s">
        <v>48</v>
      </c>
      <c r="CH149" s="6"/>
      <c r="CI149" s="6"/>
      <c r="CJ149" s="1" t="s">
        <v>46</v>
      </c>
      <c r="CK149" s="1" t="s">
        <v>39</v>
      </c>
      <c r="CL149" s="6"/>
      <c r="CM149" s="6"/>
      <c r="CN149" s="1" t="s">
        <v>49</v>
      </c>
      <c r="CO149" s="1" t="s">
        <v>39</v>
      </c>
      <c r="CP149" s="6"/>
      <c r="CQ149" s="6"/>
      <c r="CR149" s="1" t="s">
        <v>50</v>
      </c>
      <c r="CS149" s="1" t="s">
        <v>51</v>
      </c>
      <c r="CT149" s="6"/>
      <c r="CU149" s="6"/>
      <c r="CV149" s="1" t="s">
        <v>50</v>
      </c>
      <c r="CW149" s="1" t="s">
        <v>39</v>
      </c>
      <c r="CX149" s="6"/>
      <c r="CY149" s="6"/>
      <c r="CZ149" s="1" t="s">
        <v>50</v>
      </c>
      <c r="DA149" s="1" t="s">
        <v>39</v>
      </c>
      <c r="DB149" s="6"/>
      <c r="DC149" s="6"/>
      <c r="DD149" s="1" t="s">
        <v>59</v>
      </c>
      <c r="DE149" s="1" t="s">
        <v>60</v>
      </c>
      <c r="DF149" s="6"/>
      <c r="DG149" s="6"/>
      <c r="DH149" s="1" t="s">
        <v>52</v>
      </c>
      <c r="DI149" s="1" t="s">
        <v>53</v>
      </c>
      <c r="DJ149" s="6"/>
      <c r="DK149" s="6"/>
      <c r="DL149" s="1" t="s">
        <v>31</v>
      </c>
      <c r="DM149" s="11"/>
    </row>
    <row r="150" spans="1:118" s="42" customFormat="1" ht="15.75" customHeight="1" x14ac:dyDescent="0.25">
      <c r="A150" s="35">
        <v>149</v>
      </c>
      <c r="B150" s="35">
        <v>2</v>
      </c>
      <c r="C150" s="36" t="s">
        <v>171</v>
      </c>
      <c r="D150" s="37" t="s">
        <v>373</v>
      </c>
      <c r="E150" s="35">
        <v>213.946</v>
      </c>
      <c r="F150" s="35">
        <v>1.9239999999999999</v>
      </c>
      <c r="G150" s="35">
        <v>212.02199999999999</v>
      </c>
      <c r="H150" s="38">
        <v>202.49928</v>
      </c>
      <c r="I150" s="39">
        <f t="shared" si="7"/>
        <v>414.52127999999999</v>
      </c>
      <c r="J150" s="39">
        <f t="shared" si="6"/>
        <v>8.68</v>
      </c>
      <c r="K150" s="39">
        <f t="shared" si="8"/>
        <v>405.84127999999998</v>
      </c>
      <c r="L150" s="40" t="s">
        <v>28</v>
      </c>
      <c r="M150" s="40" t="s">
        <v>29</v>
      </c>
      <c r="N150" s="35"/>
      <c r="O150" s="35"/>
      <c r="P150" s="40" t="s">
        <v>30</v>
      </c>
      <c r="Q150" s="40" t="s">
        <v>34</v>
      </c>
      <c r="R150" s="35"/>
      <c r="S150" s="35"/>
      <c r="T150" s="40" t="s">
        <v>30</v>
      </c>
      <c r="U150" s="40" t="s">
        <v>32</v>
      </c>
      <c r="V150" s="35"/>
      <c r="W150" s="35"/>
      <c r="X150" s="35" t="s">
        <v>30</v>
      </c>
      <c r="Y150" s="35" t="s">
        <v>33</v>
      </c>
      <c r="Z150" s="35"/>
      <c r="AA150" s="35"/>
      <c r="AB150" s="40" t="s">
        <v>30</v>
      </c>
      <c r="AC150" s="40" t="s">
        <v>34</v>
      </c>
      <c r="AD150" s="35"/>
      <c r="AE150" s="35"/>
      <c r="AF150" s="40" t="s">
        <v>35</v>
      </c>
      <c r="AG150" s="40" t="s">
        <v>29</v>
      </c>
      <c r="AH150" s="35"/>
      <c r="AI150" s="35"/>
      <c r="AJ150" s="40" t="s">
        <v>36</v>
      </c>
      <c r="AK150" s="40" t="s">
        <v>37</v>
      </c>
      <c r="AL150" s="35"/>
      <c r="AM150" s="35"/>
      <c r="AN150" s="40" t="s">
        <v>38</v>
      </c>
      <c r="AO150" s="40" t="s">
        <v>39</v>
      </c>
      <c r="AP150" s="35">
        <v>6</v>
      </c>
      <c r="AQ150" s="35">
        <v>3.4009999999999998</v>
      </c>
      <c r="AR150" s="40" t="s">
        <v>40</v>
      </c>
      <c r="AS150" s="40" t="s">
        <v>41</v>
      </c>
      <c r="AT150" s="35"/>
      <c r="AU150" s="35"/>
      <c r="AV150" s="35"/>
      <c r="AW150" s="35"/>
      <c r="AX150" s="35"/>
      <c r="AY150" s="35"/>
      <c r="AZ150" s="40" t="s">
        <v>42</v>
      </c>
      <c r="BA150" s="40" t="s">
        <v>39</v>
      </c>
      <c r="BB150" s="35"/>
      <c r="BC150" s="35"/>
      <c r="BD150" s="40" t="s">
        <v>42</v>
      </c>
      <c r="BE150" s="40" t="s">
        <v>33</v>
      </c>
      <c r="BF150" s="35"/>
      <c r="BG150" s="35"/>
      <c r="BH150" s="40" t="s">
        <v>42</v>
      </c>
      <c r="BI150" s="40" t="s">
        <v>39</v>
      </c>
      <c r="BJ150" s="35"/>
      <c r="BK150" s="41"/>
      <c r="BL150" s="40" t="s">
        <v>43</v>
      </c>
      <c r="BM150" s="40" t="s">
        <v>44</v>
      </c>
      <c r="BN150" s="35"/>
      <c r="BO150" s="35"/>
      <c r="BP150" s="40" t="s">
        <v>45</v>
      </c>
      <c r="BQ150" s="40" t="s">
        <v>44</v>
      </c>
      <c r="BR150" s="35"/>
      <c r="BS150" s="35"/>
      <c r="BT150" s="40" t="s">
        <v>46</v>
      </c>
      <c r="BU150" s="40" t="s">
        <v>47</v>
      </c>
      <c r="BV150" s="35"/>
      <c r="BW150" s="35"/>
      <c r="BX150" s="40" t="s">
        <v>46</v>
      </c>
      <c r="BY150" s="40" t="s">
        <v>41</v>
      </c>
      <c r="BZ150" s="35"/>
      <c r="CA150" s="35"/>
      <c r="CB150" s="40" t="s">
        <v>46</v>
      </c>
      <c r="CC150" s="40" t="s">
        <v>48</v>
      </c>
      <c r="CD150" s="35"/>
      <c r="CE150" s="35"/>
      <c r="CF150" s="40" t="s">
        <v>46</v>
      </c>
      <c r="CG150" s="40" t="s">
        <v>48</v>
      </c>
      <c r="CH150" s="35"/>
      <c r="CI150" s="35"/>
      <c r="CJ150" s="40" t="s">
        <v>46</v>
      </c>
      <c r="CK150" s="40" t="s">
        <v>39</v>
      </c>
      <c r="CL150" s="35"/>
      <c r="CM150" s="35"/>
      <c r="CN150" s="40" t="s">
        <v>49</v>
      </c>
      <c r="CO150" s="40" t="s">
        <v>39</v>
      </c>
      <c r="CP150" s="35"/>
      <c r="CQ150" s="35"/>
      <c r="CR150" s="40" t="s">
        <v>50</v>
      </c>
      <c r="CS150" s="40" t="s">
        <v>51</v>
      </c>
      <c r="CT150" s="35"/>
      <c r="CU150" s="35"/>
      <c r="CV150" s="40" t="s">
        <v>50</v>
      </c>
      <c r="CW150" s="40" t="s">
        <v>39</v>
      </c>
      <c r="CX150" s="35">
        <v>3</v>
      </c>
      <c r="CY150" s="35">
        <v>2.7639999999999998</v>
      </c>
      <c r="CZ150" s="40" t="s">
        <v>50</v>
      </c>
      <c r="DA150" s="40" t="s">
        <v>39</v>
      </c>
      <c r="DB150" s="35"/>
      <c r="DC150" s="35"/>
      <c r="DD150" s="40" t="s">
        <v>59</v>
      </c>
      <c r="DE150" s="40" t="s">
        <v>60</v>
      </c>
      <c r="DF150" s="35"/>
      <c r="DG150" s="35"/>
      <c r="DH150" s="40" t="s">
        <v>52</v>
      </c>
      <c r="DI150" s="40" t="s">
        <v>53</v>
      </c>
      <c r="DJ150" s="35"/>
      <c r="DK150" s="35"/>
      <c r="DL150" s="40" t="s">
        <v>31</v>
      </c>
      <c r="DM150" s="41">
        <v>2.5150000000000001</v>
      </c>
      <c r="DN150" s="42" t="s">
        <v>518</v>
      </c>
    </row>
    <row r="151" spans="1:118" s="12" customFormat="1" ht="15.75" customHeight="1" x14ac:dyDescent="0.25">
      <c r="A151" s="6">
        <v>150</v>
      </c>
      <c r="B151" s="6">
        <v>1</v>
      </c>
      <c r="C151" s="9" t="s">
        <v>172</v>
      </c>
      <c r="D151" s="8" t="s">
        <v>373</v>
      </c>
      <c r="E151" s="6">
        <v>166.458</v>
      </c>
      <c r="F151" s="6">
        <v>7.7190000000000003</v>
      </c>
      <c r="G151" s="6">
        <v>128.98599999999999</v>
      </c>
      <c r="H151" s="10">
        <v>82.704359999999994</v>
      </c>
      <c r="I151" s="3">
        <f t="shared" si="7"/>
        <v>211.69036</v>
      </c>
      <c r="J151" s="3">
        <f t="shared" si="6"/>
        <v>0</v>
      </c>
      <c r="K151" s="3">
        <f t="shared" si="8"/>
        <v>211.69036</v>
      </c>
      <c r="L151" s="1" t="s">
        <v>28</v>
      </c>
      <c r="M151" s="1" t="s">
        <v>29</v>
      </c>
      <c r="N151" s="6"/>
      <c r="O151" s="6"/>
      <c r="P151" s="1" t="s">
        <v>30</v>
      </c>
      <c r="Q151" s="1" t="s">
        <v>34</v>
      </c>
      <c r="R151" s="6"/>
      <c r="S151" s="6"/>
      <c r="T151" s="1" t="s">
        <v>30</v>
      </c>
      <c r="U151" s="1" t="s">
        <v>32</v>
      </c>
      <c r="V151" s="6"/>
      <c r="W151" s="6"/>
      <c r="X151" s="6" t="s">
        <v>30</v>
      </c>
      <c r="Y151" s="6" t="s">
        <v>33</v>
      </c>
      <c r="Z151" s="6"/>
      <c r="AA151" s="6"/>
      <c r="AB151" s="1" t="s">
        <v>30</v>
      </c>
      <c r="AC151" s="1" t="s">
        <v>34</v>
      </c>
      <c r="AD151" s="6"/>
      <c r="AE151" s="6"/>
      <c r="AF151" s="1" t="s">
        <v>35</v>
      </c>
      <c r="AG151" s="1" t="s">
        <v>29</v>
      </c>
      <c r="AH151" s="6"/>
      <c r="AI151" s="6"/>
      <c r="AJ151" s="1" t="s">
        <v>36</v>
      </c>
      <c r="AK151" s="1" t="s">
        <v>37</v>
      </c>
      <c r="AL151" s="6"/>
      <c r="AM151" s="6"/>
      <c r="AN151" s="1" t="s">
        <v>38</v>
      </c>
      <c r="AO151" s="1" t="s">
        <v>39</v>
      </c>
      <c r="AP151" s="6"/>
      <c r="AQ151" s="6"/>
      <c r="AR151" s="1" t="s">
        <v>40</v>
      </c>
      <c r="AS151" s="1" t="s">
        <v>41</v>
      </c>
      <c r="AT151" s="6"/>
      <c r="AU151" s="6"/>
      <c r="AV151" s="6"/>
      <c r="AW151" s="6"/>
      <c r="AX151" s="6"/>
      <c r="AY151" s="6"/>
      <c r="AZ151" s="1" t="s">
        <v>42</v>
      </c>
      <c r="BA151" s="1" t="s">
        <v>39</v>
      </c>
      <c r="BB151" s="6"/>
      <c r="BC151" s="6"/>
      <c r="BD151" s="1" t="s">
        <v>42</v>
      </c>
      <c r="BE151" s="1" t="s">
        <v>33</v>
      </c>
      <c r="BF151" s="6"/>
      <c r="BG151" s="6"/>
      <c r="BH151" s="1" t="s">
        <v>42</v>
      </c>
      <c r="BI151" s="1" t="s">
        <v>39</v>
      </c>
      <c r="BJ151" s="6"/>
      <c r="BK151" s="11"/>
      <c r="BL151" s="1" t="s">
        <v>43</v>
      </c>
      <c r="BM151" s="1" t="s">
        <v>44</v>
      </c>
      <c r="BN151" s="6"/>
      <c r="BO151" s="6"/>
      <c r="BP151" s="1" t="s">
        <v>45</v>
      </c>
      <c r="BQ151" s="1" t="s">
        <v>44</v>
      </c>
      <c r="BR151" s="6"/>
      <c r="BS151" s="6"/>
      <c r="BT151" s="1" t="s">
        <v>46</v>
      </c>
      <c r="BU151" s="1" t="s">
        <v>47</v>
      </c>
      <c r="BV151" s="6"/>
      <c r="BW151" s="6"/>
      <c r="BX151" s="1" t="s">
        <v>46</v>
      </c>
      <c r="BY151" s="1" t="s">
        <v>41</v>
      </c>
      <c r="BZ151" s="6"/>
      <c r="CA151" s="6"/>
      <c r="CB151" s="1" t="s">
        <v>46</v>
      </c>
      <c r="CC151" s="1" t="s">
        <v>48</v>
      </c>
      <c r="CD151" s="6"/>
      <c r="CE151" s="6"/>
      <c r="CF151" s="1" t="s">
        <v>46</v>
      </c>
      <c r="CG151" s="1" t="s">
        <v>48</v>
      </c>
      <c r="CH151" s="6"/>
      <c r="CI151" s="6"/>
      <c r="CJ151" s="1" t="s">
        <v>46</v>
      </c>
      <c r="CK151" s="1" t="s">
        <v>39</v>
      </c>
      <c r="CL151" s="6"/>
      <c r="CM151" s="6"/>
      <c r="CN151" s="1" t="s">
        <v>49</v>
      </c>
      <c r="CO151" s="1" t="s">
        <v>39</v>
      </c>
      <c r="CP151" s="6"/>
      <c r="CQ151" s="6"/>
      <c r="CR151" s="1" t="s">
        <v>50</v>
      </c>
      <c r="CS151" s="1" t="s">
        <v>51</v>
      </c>
      <c r="CT151" s="6"/>
      <c r="CU151" s="6"/>
      <c r="CV151" s="1" t="s">
        <v>50</v>
      </c>
      <c r="CW151" s="1" t="s">
        <v>39</v>
      </c>
      <c r="CX151" s="6"/>
      <c r="CY151" s="6"/>
      <c r="CZ151" s="1" t="s">
        <v>50</v>
      </c>
      <c r="DA151" s="1" t="s">
        <v>39</v>
      </c>
      <c r="DB151" s="6"/>
      <c r="DC151" s="6"/>
      <c r="DD151" s="1" t="s">
        <v>59</v>
      </c>
      <c r="DE151" s="1" t="s">
        <v>60</v>
      </c>
      <c r="DF151" s="6"/>
      <c r="DG151" s="6"/>
      <c r="DH151" s="1" t="s">
        <v>52</v>
      </c>
      <c r="DI151" s="1" t="s">
        <v>53</v>
      </c>
      <c r="DJ151" s="6"/>
      <c r="DK151" s="6"/>
      <c r="DL151" s="1" t="s">
        <v>31</v>
      </c>
      <c r="DM151" s="11"/>
    </row>
    <row r="152" spans="1:118" s="12" customFormat="1" ht="15.75" customHeight="1" x14ac:dyDescent="0.25">
      <c r="A152" s="6">
        <v>151</v>
      </c>
      <c r="B152" s="6">
        <v>1</v>
      </c>
      <c r="C152" s="9" t="s">
        <v>415</v>
      </c>
      <c r="D152" s="8" t="s">
        <v>373</v>
      </c>
      <c r="E152" s="6">
        <v>568.25</v>
      </c>
      <c r="F152" s="6">
        <v>0.40899999999999997</v>
      </c>
      <c r="G152" s="6">
        <v>251.59200000000001</v>
      </c>
      <c r="H152" s="10">
        <v>246.0564</v>
      </c>
      <c r="I152" s="3">
        <f t="shared" si="7"/>
        <v>497.64840000000004</v>
      </c>
      <c r="J152" s="3">
        <f t="shared" si="6"/>
        <v>0</v>
      </c>
      <c r="K152" s="3">
        <f t="shared" si="8"/>
        <v>497.64840000000004</v>
      </c>
      <c r="L152" s="1" t="s">
        <v>28</v>
      </c>
      <c r="M152" s="1" t="s">
        <v>29</v>
      </c>
      <c r="N152" s="6"/>
      <c r="O152" s="6"/>
      <c r="P152" s="1" t="s">
        <v>30</v>
      </c>
      <c r="Q152" s="1" t="s">
        <v>34</v>
      </c>
      <c r="R152" s="6"/>
      <c r="S152" s="6"/>
      <c r="T152" s="1" t="s">
        <v>30</v>
      </c>
      <c r="U152" s="1" t="s">
        <v>32</v>
      </c>
      <c r="V152" s="6"/>
      <c r="W152" s="6"/>
      <c r="X152" s="6" t="s">
        <v>30</v>
      </c>
      <c r="Y152" s="6" t="s">
        <v>33</v>
      </c>
      <c r="Z152" s="6"/>
      <c r="AA152" s="6"/>
      <c r="AB152" s="1" t="s">
        <v>30</v>
      </c>
      <c r="AC152" s="1" t="s">
        <v>34</v>
      </c>
      <c r="AD152" s="6"/>
      <c r="AE152" s="6"/>
      <c r="AF152" s="1" t="s">
        <v>35</v>
      </c>
      <c r="AG152" s="1" t="s">
        <v>29</v>
      </c>
      <c r="AH152" s="6"/>
      <c r="AI152" s="6"/>
      <c r="AJ152" s="1" t="s">
        <v>36</v>
      </c>
      <c r="AK152" s="1" t="s">
        <v>37</v>
      </c>
      <c r="AL152" s="6"/>
      <c r="AM152" s="6"/>
      <c r="AN152" s="1" t="s">
        <v>38</v>
      </c>
      <c r="AO152" s="1" t="s">
        <v>39</v>
      </c>
      <c r="AP152" s="6"/>
      <c r="AQ152" s="6"/>
      <c r="AR152" s="1" t="s">
        <v>40</v>
      </c>
      <c r="AS152" s="1" t="s">
        <v>41</v>
      </c>
      <c r="AT152" s="6"/>
      <c r="AU152" s="6"/>
      <c r="AV152" s="6"/>
      <c r="AW152" s="6"/>
      <c r="AX152" s="6"/>
      <c r="AY152" s="6"/>
      <c r="AZ152" s="1" t="s">
        <v>42</v>
      </c>
      <c r="BA152" s="1" t="s">
        <v>39</v>
      </c>
      <c r="BB152" s="6"/>
      <c r="BC152" s="6"/>
      <c r="BD152" s="1" t="s">
        <v>42</v>
      </c>
      <c r="BE152" s="1" t="s">
        <v>33</v>
      </c>
      <c r="BF152" s="6"/>
      <c r="BG152" s="6"/>
      <c r="BH152" s="1" t="s">
        <v>42</v>
      </c>
      <c r="BI152" s="1" t="s">
        <v>39</v>
      </c>
      <c r="BJ152" s="6"/>
      <c r="BK152" s="11"/>
      <c r="BL152" s="1" t="s">
        <v>43</v>
      </c>
      <c r="BM152" s="1" t="s">
        <v>44</v>
      </c>
      <c r="BN152" s="6"/>
      <c r="BO152" s="6"/>
      <c r="BP152" s="1" t="s">
        <v>45</v>
      </c>
      <c r="BQ152" s="1" t="s">
        <v>44</v>
      </c>
      <c r="BR152" s="6"/>
      <c r="BS152" s="6"/>
      <c r="BT152" s="1" t="s">
        <v>46</v>
      </c>
      <c r="BU152" s="1" t="s">
        <v>47</v>
      </c>
      <c r="BV152" s="6"/>
      <c r="BW152" s="6"/>
      <c r="BX152" s="1" t="s">
        <v>46</v>
      </c>
      <c r="BY152" s="1" t="s">
        <v>41</v>
      </c>
      <c r="BZ152" s="6"/>
      <c r="CA152" s="6"/>
      <c r="CB152" s="1" t="s">
        <v>46</v>
      </c>
      <c r="CC152" s="1" t="s">
        <v>48</v>
      </c>
      <c r="CD152" s="6"/>
      <c r="CE152" s="6"/>
      <c r="CF152" s="1" t="s">
        <v>46</v>
      </c>
      <c r="CG152" s="1" t="s">
        <v>48</v>
      </c>
      <c r="CH152" s="6"/>
      <c r="CI152" s="6"/>
      <c r="CJ152" s="1" t="s">
        <v>46</v>
      </c>
      <c r="CK152" s="1" t="s">
        <v>39</v>
      </c>
      <c r="CL152" s="6"/>
      <c r="CM152" s="6"/>
      <c r="CN152" s="1" t="s">
        <v>49</v>
      </c>
      <c r="CO152" s="1" t="s">
        <v>39</v>
      </c>
      <c r="CP152" s="6"/>
      <c r="CQ152" s="6"/>
      <c r="CR152" s="1" t="s">
        <v>50</v>
      </c>
      <c r="CS152" s="1" t="s">
        <v>51</v>
      </c>
      <c r="CT152" s="6"/>
      <c r="CU152" s="6"/>
      <c r="CV152" s="1" t="s">
        <v>50</v>
      </c>
      <c r="CW152" s="1" t="s">
        <v>39</v>
      </c>
      <c r="CX152" s="6"/>
      <c r="CY152" s="6"/>
      <c r="CZ152" s="1" t="s">
        <v>50</v>
      </c>
      <c r="DA152" s="1" t="s">
        <v>39</v>
      </c>
      <c r="DB152" s="6"/>
      <c r="DC152" s="6"/>
      <c r="DD152" s="1" t="s">
        <v>59</v>
      </c>
      <c r="DE152" s="1" t="s">
        <v>60</v>
      </c>
      <c r="DF152" s="6"/>
      <c r="DG152" s="6"/>
      <c r="DH152" s="1" t="s">
        <v>52</v>
      </c>
      <c r="DI152" s="1" t="s">
        <v>53</v>
      </c>
      <c r="DJ152" s="6"/>
      <c r="DK152" s="6"/>
      <c r="DL152" s="1" t="s">
        <v>31</v>
      </c>
      <c r="DM152" s="11"/>
    </row>
    <row r="153" spans="1:118" s="12" customFormat="1" ht="15.75" customHeight="1" x14ac:dyDescent="0.25">
      <c r="A153" s="6">
        <v>152</v>
      </c>
      <c r="B153" s="6">
        <v>1</v>
      </c>
      <c r="C153" s="9" t="s">
        <v>416</v>
      </c>
      <c r="D153" s="8" t="s">
        <v>373</v>
      </c>
      <c r="E153" s="6">
        <v>74.525999999999996</v>
      </c>
      <c r="F153" s="6">
        <v>9.8529999999999998</v>
      </c>
      <c r="G153" s="6">
        <v>-50.11</v>
      </c>
      <c r="H153" s="10">
        <v>14.64504</v>
      </c>
      <c r="I153" s="3">
        <f t="shared" si="7"/>
        <v>-35.464959999999998</v>
      </c>
      <c r="J153" s="3">
        <f t="shared" si="6"/>
        <v>0</v>
      </c>
      <c r="K153" s="3">
        <f t="shared" si="8"/>
        <v>-35.464959999999998</v>
      </c>
      <c r="L153" s="1" t="s">
        <v>28</v>
      </c>
      <c r="M153" s="1" t="s">
        <v>29</v>
      </c>
      <c r="N153" s="6"/>
      <c r="O153" s="6"/>
      <c r="P153" s="1" t="s">
        <v>30</v>
      </c>
      <c r="Q153" s="1" t="s">
        <v>34</v>
      </c>
      <c r="R153" s="6"/>
      <c r="S153" s="6"/>
      <c r="T153" s="1" t="s">
        <v>30</v>
      </c>
      <c r="U153" s="1" t="s">
        <v>32</v>
      </c>
      <c r="V153" s="6"/>
      <c r="W153" s="6"/>
      <c r="X153" s="6" t="s">
        <v>30</v>
      </c>
      <c r="Y153" s="6" t="s">
        <v>33</v>
      </c>
      <c r="Z153" s="6"/>
      <c r="AA153" s="6"/>
      <c r="AB153" s="1" t="s">
        <v>30</v>
      </c>
      <c r="AC153" s="1" t="s">
        <v>34</v>
      </c>
      <c r="AD153" s="6"/>
      <c r="AE153" s="6"/>
      <c r="AF153" s="1" t="s">
        <v>35</v>
      </c>
      <c r="AG153" s="1" t="s">
        <v>29</v>
      </c>
      <c r="AH153" s="6"/>
      <c r="AI153" s="6"/>
      <c r="AJ153" s="1" t="s">
        <v>36</v>
      </c>
      <c r="AK153" s="1" t="s">
        <v>37</v>
      </c>
      <c r="AL153" s="6"/>
      <c r="AM153" s="6"/>
      <c r="AN153" s="1" t="s">
        <v>38</v>
      </c>
      <c r="AO153" s="1" t="s">
        <v>39</v>
      </c>
      <c r="AP153" s="6"/>
      <c r="AQ153" s="6"/>
      <c r="AR153" s="1" t="s">
        <v>40</v>
      </c>
      <c r="AS153" s="1" t="s">
        <v>41</v>
      </c>
      <c r="AT153" s="6"/>
      <c r="AU153" s="6"/>
      <c r="AV153" s="6"/>
      <c r="AW153" s="6"/>
      <c r="AX153" s="6"/>
      <c r="AY153" s="6"/>
      <c r="AZ153" s="1" t="s">
        <v>42</v>
      </c>
      <c r="BA153" s="1" t="s">
        <v>39</v>
      </c>
      <c r="BB153" s="6"/>
      <c r="BC153" s="6"/>
      <c r="BD153" s="1" t="s">
        <v>42</v>
      </c>
      <c r="BE153" s="1" t="s">
        <v>33</v>
      </c>
      <c r="BF153" s="6"/>
      <c r="BG153" s="6"/>
      <c r="BH153" s="1" t="s">
        <v>42</v>
      </c>
      <c r="BI153" s="1" t="s">
        <v>39</v>
      </c>
      <c r="BJ153" s="6"/>
      <c r="BK153" s="11"/>
      <c r="BL153" s="1" t="s">
        <v>43</v>
      </c>
      <c r="BM153" s="1" t="s">
        <v>44</v>
      </c>
      <c r="BN153" s="6"/>
      <c r="BO153" s="6"/>
      <c r="BP153" s="1" t="s">
        <v>45</v>
      </c>
      <c r="BQ153" s="1" t="s">
        <v>44</v>
      </c>
      <c r="BR153" s="6"/>
      <c r="BS153" s="6"/>
      <c r="BT153" s="1" t="s">
        <v>46</v>
      </c>
      <c r="BU153" s="1" t="s">
        <v>47</v>
      </c>
      <c r="BV153" s="6"/>
      <c r="BW153" s="6"/>
      <c r="BX153" s="1" t="s">
        <v>46</v>
      </c>
      <c r="BY153" s="1" t="s">
        <v>41</v>
      </c>
      <c r="BZ153" s="6"/>
      <c r="CA153" s="6"/>
      <c r="CB153" s="1" t="s">
        <v>46</v>
      </c>
      <c r="CC153" s="1" t="s">
        <v>48</v>
      </c>
      <c r="CD153" s="6"/>
      <c r="CE153" s="6"/>
      <c r="CF153" s="1" t="s">
        <v>46</v>
      </c>
      <c r="CG153" s="1" t="s">
        <v>48</v>
      </c>
      <c r="CH153" s="6"/>
      <c r="CI153" s="6"/>
      <c r="CJ153" s="1" t="s">
        <v>46</v>
      </c>
      <c r="CK153" s="1" t="s">
        <v>39</v>
      </c>
      <c r="CL153" s="6"/>
      <c r="CM153" s="6"/>
      <c r="CN153" s="1" t="s">
        <v>49</v>
      </c>
      <c r="CO153" s="1" t="s">
        <v>39</v>
      </c>
      <c r="CP153" s="6"/>
      <c r="CQ153" s="6"/>
      <c r="CR153" s="1" t="s">
        <v>50</v>
      </c>
      <c r="CS153" s="1" t="s">
        <v>51</v>
      </c>
      <c r="CT153" s="6"/>
      <c r="CU153" s="6"/>
      <c r="CV153" s="1" t="s">
        <v>50</v>
      </c>
      <c r="CW153" s="1" t="s">
        <v>39</v>
      </c>
      <c r="CX153" s="6"/>
      <c r="CY153" s="6"/>
      <c r="CZ153" s="1" t="s">
        <v>50</v>
      </c>
      <c r="DA153" s="1" t="s">
        <v>39</v>
      </c>
      <c r="DB153" s="6"/>
      <c r="DC153" s="6"/>
      <c r="DD153" s="1" t="s">
        <v>59</v>
      </c>
      <c r="DE153" s="1" t="s">
        <v>60</v>
      </c>
      <c r="DF153" s="6"/>
      <c r="DG153" s="6"/>
      <c r="DH153" s="1" t="s">
        <v>52</v>
      </c>
      <c r="DI153" s="1" t="s">
        <v>53</v>
      </c>
      <c r="DJ153" s="6"/>
      <c r="DK153" s="6"/>
      <c r="DL153" s="1" t="s">
        <v>31</v>
      </c>
      <c r="DM153" s="11"/>
    </row>
    <row r="154" spans="1:118" s="12" customFormat="1" ht="15.75" customHeight="1" x14ac:dyDescent="0.25">
      <c r="A154" s="6">
        <v>153</v>
      </c>
      <c r="B154" s="6">
        <v>1</v>
      </c>
      <c r="C154" s="9" t="s">
        <v>173</v>
      </c>
      <c r="D154" s="8" t="s">
        <v>373</v>
      </c>
      <c r="E154" s="6">
        <v>565.57000000000005</v>
      </c>
      <c r="F154" s="6">
        <v>7.2560000000000002</v>
      </c>
      <c r="G154" s="6">
        <v>553.25699999999995</v>
      </c>
      <c r="H154" s="10">
        <v>187.12907999999999</v>
      </c>
      <c r="I154" s="3">
        <f t="shared" si="7"/>
        <v>740.38607999999999</v>
      </c>
      <c r="J154" s="3">
        <f t="shared" si="6"/>
        <v>0</v>
      </c>
      <c r="K154" s="3">
        <f t="shared" si="8"/>
        <v>740.38607999999999</v>
      </c>
      <c r="L154" s="1" t="s">
        <v>28</v>
      </c>
      <c r="M154" s="1" t="s">
        <v>29</v>
      </c>
      <c r="N154" s="6"/>
      <c r="O154" s="6"/>
      <c r="P154" s="1" t="s">
        <v>30</v>
      </c>
      <c r="Q154" s="1" t="s">
        <v>34</v>
      </c>
      <c r="R154" s="6"/>
      <c r="S154" s="6"/>
      <c r="T154" s="1" t="s">
        <v>30</v>
      </c>
      <c r="U154" s="1" t="s">
        <v>32</v>
      </c>
      <c r="V154" s="6"/>
      <c r="W154" s="6"/>
      <c r="X154" s="6" t="s">
        <v>30</v>
      </c>
      <c r="Y154" s="6" t="s">
        <v>33</v>
      </c>
      <c r="Z154" s="6"/>
      <c r="AA154" s="6"/>
      <c r="AB154" s="1" t="s">
        <v>30</v>
      </c>
      <c r="AC154" s="1" t="s">
        <v>34</v>
      </c>
      <c r="AD154" s="6"/>
      <c r="AE154" s="6"/>
      <c r="AF154" s="1" t="s">
        <v>35</v>
      </c>
      <c r="AG154" s="1" t="s">
        <v>29</v>
      </c>
      <c r="AH154" s="6"/>
      <c r="AI154" s="6"/>
      <c r="AJ154" s="1" t="s">
        <v>36</v>
      </c>
      <c r="AK154" s="1" t="s">
        <v>37</v>
      </c>
      <c r="AL154" s="6"/>
      <c r="AM154" s="6"/>
      <c r="AN154" s="1" t="s">
        <v>38</v>
      </c>
      <c r="AO154" s="1" t="s">
        <v>39</v>
      </c>
      <c r="AP154" s="6"/>
      <c r="AQ154" s="6"/>
      <c r="AR154" s="1" t="s">
        <v>40</v>
      </c>
      <c r="AS154" s="1" t="s">
        <v>41</v>
      </c>
      <c r="AT154" s="6"/>
      <c r="AU154" s="6"/>
      <c r="AV154" s="6"/>
      <c r="AW154" s="6"/>
      <c r="AX154" s="6"/>
      <c r="AY154" s="6"/>
      <c r="AZ154" s="1" t="s">
        <v>42</v>
      </c>
      <c r="BA154" s="1" t="s">
        <v>39</v>
      </c>
      <c r="BB154" s="6"/>
      <c r="BC154" s="6"/>
      <c r="BD154" s="1" t="s">
        <v>42</v>
      </c>
      <c r="BE154" s="1" t="s">
        <v>33</v>
      </c>
      <c r="BF154" s="6"/>
      <c r="BG154" s="6"/>
      <c r="BH154" s="1" t="s">
        <v>42</v>
      </c>
      <c r="BI154" s="1" t="s">
        <v>39</v>
      </c>
      <c r="BJ154" s="6"/>
      <c r="BK154" s="11"/>
      <c r="BL154" s="1" t="s">
        <v>43</v>
      </c>
      <c r="BM154" s="1" t="s">
        <v>44</v>
      </c>
      <c r="BN154" s="6"/>
      <c r="BO154" s="6"/>
      <c r="BP154" s="1" t="s">
        <v>45</v>
      </c>
      <c r="BQ154" s="1" t="s">
        <v>44</v>
      </c>
      <c r="BR154" s="6"/>
      <c r="BS154" s="6"/>
      <c r="BT154" s="1" t="s">
        <v>46</v>
      </c>
      <c r="BU154" s="1" t="s">
        <v>47</v>
      </c>
      <c r="BV154" s="6"/>
      <c r="BW154" s="6"/>
      <c r="BX154" s="1" t="s">
        <v>46</v>
      </c>
      <c r="BY154" s="1" t="s">
        <v>41</v>
      </c>
      <c r="BZ154" s="6"/>
      <c r="CA154" s="6"/>
      <c r="CB154" s="1" t="s">
        <v>46</v>
      </c>
      <c r="CC154" s="1" t="s">
        <v>48</v>
      </c>
      <c r="CD154" s="6"/>
      <c r="CE154" s="6"/>
      <c r="CF154" s="1" t="s">
        <v>46</v>
      </c>
      <c r="CG154" s="1" t="s">
        <v>48</v>
      </c>
      <c r="CH154" s="6"/>
      <c r="CI154" s="6"/>
      <c r="CJ154" s="1" t="s">
        <v>46</v>
      </c>
      <c r="CK154" s="1" t="s">
        <v>39</v>
      </c>
      <c r="CL154" s="6"/>
      <c r="CM154" s="6"/>
      <c r="CN154" s="1" t="s">
        <v>49</v>
      </c>
      <c r="CO154" s="1" t="s">
        <v>39</v>
      </c>
      <c r="CP154" s="6"/>
      <c r="CQ154" s="6"/>
      <c r="CR154" s="1" t="s">
        <v>50</v>
      </c>
      <c r="CS154" s="1" t="s">
        <v>51</v>
      </c>
      <c r="CT154" s="6"/>
      <c r="CU154" s="6"/>
      <c r="CV154" s="1" t="s">
        <v>50</v>
      </c>
      <c r="CW154" s="1" t="s">
        <v>39</v>
      </c>
      <c r="CX154" s="6"/>
      <c r="CY154" s="6"/>
      <c r="CZ154" s="1" t="s">
        <v>50</v>
      </c>
      <c r="DA154" s="1" t="s">
        <v>39</v>
      </c>
      <c r="DB154" s="6"/>
      <c r="DC154" s="6"/>
      <c r="DD154" s="1" t="s">
        <v>59</v>
      </c>
      <c r="DE154" s="1" t="s">
        <v>60</v>
      </c>
      <c r="DF154" s="6"/>
      <c r="DG154" s="6"/>
      <c r="DH154" s="1" t="s">
        <v>52</v>
      </c>
      <c r="DI154" s="1" t="s">
        <v>53</v>
      </c>
      <c r="DJ154" s="6"/>
      <c r="DK154" s="6"/>
      <c r="DL154" s="1" t="s">
        <v>31</v>
      </c>
      <c r="DM154" s="11"/>
    </row>
    <row r="155" spans="1:118" s="12" customFormat="1" ht="15.75" customHeight="1" x14ac:dyDescent="0.25">
      <c r="A155" s="6">
        <v>154</v>
      </c>
      <c r="B155" s="6">
        <v>1</v>
      </c>
      <c r="C155" s="9" t="s">
        <v>174</v>
      </c>
      <c r="D155" s="8" t="s">
        <v>373</v>
      </c>
      <c r="E155" s="6">
        <v>-31.422000000000001</v>
      </c>
      <c r="F155" s="6">
        <v>54.234000000000002</v>
      </c>
      <c r="G155" s="6">
        <v>-88.677000000000007</v>
      </c>
      <c r="H155" s="10">
        <v>184.96008</v>
      </c>
      <c r="I155" s="3">
        <f t="shared" si="7"/>
        <v>96.283079999999998</v>
      </c>
      <c r="J155" s="3">
        <f t="shared" si="6"/>
        <v>0</v>
      </c>
      <c r="K155" s="3">
        <f t="shared" si="8"/>
        <v>96.283079999999998</v>
      </c>
      <c r="L155" s="1" t="s">
        <v>28</v>
      </c>
      <c r="M155" s="1" t="s">
        <v>29</v>
      </c>
      <c r="N155" s="6"/>
      <c r="O155" s="6"/>
      <c r="P155" s="1" t="s">
        <v>30</v>
      </c>
      <c r="Q155" s="1" t="s">
        <v>34</v>
      </c>
      <c r="R155" s="6"/>
      <c r="S155" s="6"/>
      <c r="T155" s="1" t="s">
        <v>30</v>
      </c>
      <c r="U155" s="1" t="s">
        <v>32</v>
      </c>
      <c r="V155" s="6"/>
      <c r="W155" s="6"/>
      <c r="X155" s="6" t="s">
        <v>30</v>
      </c>
      <c r="Y155" s="6" t="s">
        <v>33</v>
      </c>
      <c r="Z155" s="6"/>
      <c r="AA155" s="6"/>
      <c r="AB155" s="1" t="s">
        <v>30</v>
      </c>
      <c r="AC155" s="1" t="s">
        <v>34</v>
      </c>
      <c r="AD155" s="6"/>
      <c r="AE155" s="6"/>
      <c r="AF155" s="1" t="s">
        <v>35</v>
      </c>
      <c r="AG155" s="1" t="s">
        <v>29</v>
      </c>
      <c r="AH155" s="6"/>
      <c r="AI155" s="6"/>
      <c r="AJ155" s="1" t="s">
        <v>36</v>
      </c>
      <c r="AK155" s="1" t="s">
        <v>37</v>
      </c>
      <c r="AL155" s="6"/>
      <c r="AM155" s="6"/>
      <c r="AN155" s="1" t="s">
        <v>38</v>
      </c>
      <c r="AO155" s="1" t="s">
        <v>39</v>
      </c>
      <c r="AP155" s="6"/>
      <c r="AQ155" s="6"/>
      <c r="AR155" s="1" t="s">
        <v>40</v>
      </c>
      <c r="AS155" s="1" t="s">
        <v>41</v>
      </c>
      <c r="AT155" s="6"/>
      <c r="AU155" s="6"/>
      <c r="AV155" s="6"/>
      <c r="AW155" s="6"/>
      <c r="AX155" s="6"/>
      <c r="AY155" s="6"/>
      <c r="AZ155" s="1" t="s">
        <v>42</v>
      </c>
      <c r="BA155" s="1" t="s">
        <v>39</v>
      </c>
      <c r="BB155" s="6"/>
      <c r="BC155" s="6"/>
      <c r="BD155" s="1" t="s">
        <v>42</v>
      </c>
      <c r="BE155" s="1" t="s">
        <v>33</v>
      </c>
      <c r="BF155" s="6"/>
      <c r="BG155" s="6"/>
      <c r="BH155" s="1" t="s">
        <v>42</v>
      </c>
      <c r="BI155" s="1" t="s">
        <v>39</v>
      </c>
      <c r="BJ155" s="6"/>
      <c r="BK155" s="11"/>
      <c r="BL155" s="1" t="s">
        <v>43</v>
      </c>
      <c r="BM155" s="1" t="s">
        <v>44</v>
      </c>
      <c r="BN155" s="6"/>
      <c r="BO155" s="6"/>
      <c r="BP155" s="1" t="s">
        <v>45</v>
      </c>
      <c r="BQ155" s="1" t="s">
        <v>44</v>
      </c>
      <c r="BR155" s="6"/>
      <c r="BS155" s="6"/>
      <c r="BT155" s="1" t="s">
        <v>46</v>
      </c>
      <c r="BU155" s="1" t="s">
        <v>47</v>
      </c>
      <c r="BV155" s="6"/>
      <c r="BW155" s="6"/>
      <c r="BX155" s="1" t="s">
        <v>46</v>
      </c>
      <c r="BY155" s="1" t="s">
        <v>41</v>
      </c>
      <c r="BZ155" s="6"/>
      <c r="CA155" s="6"/>
      <c r="CB155" s="1" t="s">
        <v>46</v>
      </c>
      <c r="CC155" s="1" t="s">
        <v>48</v>
      </c>
      <c r="CD155" s="6"/>
      <c r="CE155" s="6"/>
      <c r="CF155" s="1" t="s">
        <v>46</v>
      </c>
      <c r="CG155" s="1" t="s">
        <v>48</v>
      </c>
      <c r="CH155" s="6"/>
      <c r="CI155" s="6"/>
      <c r="CJ155" s="1" t="s">
        <v>46</v>
      </c>
      <c r="CK155" s="1" t="s">
        <v>39</v>
      </c>
      <c r="CL155" s="6"/>
      <c r="CM155" s="6"/>
      <c r="CN155" s="1" t="s">
        <v>49</v>
      </c>
      <c r="CO155" s="1" t="s">
        <v>39</v>
      </c>
      <c r="CP155" s="6"/>
      <c r="CQ155" s="6"/>
      <c r="CR155" s="1" t="s">
        <v>50</v>
      </c>
      <c r="CS155" s="1" t="s">
        <v>51</v>
      </c>
      <c r="CT155" s="6"/>
      <c r="CU155" s="6"/>
      <c r="CV155" s="1" t="s">
        <v>50</v>
      </c>
      <c r="CW155" s="1" t="s">
        <v>39</v>
      </c>
      <c r="CX155" s="6"/>
      <c r="CY155" s="6"/>
      <c r="CZ155" s="1" t="s">
        <v>50</v>
      </c>
      <c r="DA155" s="1" t="s">
        <v>39</v>
      </c>
      <c r="DB155" s="6"/>
      <c r="DC155" s="6"/>
      <c r="DD155" s="1" t="s">
        <v>59</v>
      </c>
      <c r="DE155" s="1" t="s">
        <v>60</v>
      </c>
      <c r="DF155" s="6"/>
      <c r="DG155" s="6"/>
      <c r="DH155" s="1" t="s">
        <v>52</v>
      </c>
      <c r="DI155" s="1" t="s">
        <v>53</v>
      </c>
      <c r="DJ155" s="6"/>
      <c r="DK155" s="6"/>
      <c r="DL155" s="1" t="s">
        <v>31</v>
      </c>
      <c r="DM155" s="11"/>
    </row>
    <row r="156" spans="1:118" s="42" customFormat="1" ht="15.75" customHeight="1" x14ac:dyDescent="0.25">
      <c r="A156" s="35">
        <v>155</v>
      </c>
      <c r="B156" s="35">
        <v>2</v>
      </c>
      <c r="C156" s="36" t="s">
        <v>175</v>
      </c>
      <c r="D156" s="37" t="s">
        <v>373</v>
      </c>
      <c r="E156" s="35">
        <v>391.858</v>
      </c>
      <c r="F156" s="35">
        <v>374.94799999999998</v>
      </c>
      <c r="G156" s="35">
        <v>9.2460000000000004</v>
      </c>
      <c r="H156" s="38">
        <v>315.37367999999998</v>
      </c>
      <c r="I156" s="39">
        <f t="shared" si="7"/>
        <v>324.61967999999996</v>
      </c>
      <c r="J156" s="39">
        <f t="shared" si="6"/>
        <v>20.064999999999998</v>
      </c>
      <c r="K156" s="39">
        <f t="shared" si="8"/>
        <v>304.55467999999996</v>
      </c>
      <c r="L156" s="40" t="s">
        <v>28</v>
      </c>
      <c r="M156" s="40" t="s">
        <v>29</v>
      </c>
      <c r="N156" s="35"/>
      <c r="O156" s="35"/>
      <c r="P156" s="40" t="s">
        <v>30</v>
      </c>
      <c r="Q156" s="40" t="s">
        <v>34</v>
      </c>
      <c r="R156" s="35"/>
      <c r="S156" s="35"/>
      <c r="T156" s="40" t="s">
        <v>30</v>
      </c>
      <c r="U156" s="40" t="s">
        <v>32</v>
      </c>
      <c r="V156" s="35"/>
      <c r="W156" s="35"/>
      <c r="X156" s="35" t="s">
        <v>30</v>
      </c>
      <c r="Y156" s="35" t="s">
        <v>33</v>
      </c>
      <c r="Z156" s="35"/>
      <c r="AA156" s="35"/>
      <c r="AB156" s="40" t="s">
        <v>30</v>
      </c>
      <c r="AC156" s="40" t="s">
        <v>34</v>
      </c>
      <c r="AD156" s="35"/>
      <c r="AE156" s="35"/>
      <c r="AF156" s="40" t="s">
        <v>35</v>
      </c>
      <c r="AG156" s="40" t="s">
        <v>29</v>
      </c>
      <c r="AH156" s="35"/>
      <c r="AI156" s="35"/>
      <c r="AJ156" s="40" t="s">
        <v>36</v>
      </c>
      <c r="AK156" s="40" t="s">
        <v>531</v>
      </c>
      <c r="AL156" s="35"/>
      <c r="AM156" s="35"/>
      <c r="AN156" s="40" t="s">
        <v>38</v>
      </c>
      <c r="AO156" s="40" t="s">
        <v>39</v>
      </c>
      <c r="AP156" s="35"/>
      <c r="AQ156" s="35"/>
      <c r="AR156" s="40" t="s">
        <v>40</v>
      </c>
      <c r="AS156" s="40" t="s">
        <v>41</v>
      </c>
      <c r="AT156" s="35"/>
      <c r="AU156" s="35"/>
      <c r="AV156" s="35"/>
      <c r="AW156" s="35"/>
      <c r="AX156" s="35"/>
      <c r="AY156" s="35"/>
      <c r="AZ156" s="40" t="s">
        <v>42</v>
      </c>
      <c r="BA156" s="40" t="s">
        <v>39</v>
      </c>
      <c r="BB156" s="35"/>
      <c r="BC156" s="35"/>
      <c r="BD156" s="40" t="s">
        <v>42</v>
      </c>
      <c r="BE156" s="40" t="s">
        <v>33</v>
      </c>
      <c r="BF156" s="35"/>
      <c r="BG156" s="35"/>
      <c r="BH156" s="40" t="s">
        <v>42</v>
      </c>
      <c r="BI156" s="40" t="s">
        <v>39</v>
      </c>
      <c r="BJ156" s="35"/>
      <c r="BK156" s="41"/>
      <c r="BL156" s="40" t="s">
        <v>43</v>
      </c>
      <c r="BM156" s="40" t="s">
        <v>44</v>
      </c>
      <c r="BN156" s="35"/>
      <c r="BO156" s="35"/>
      <c r="BP156" s="40" t="s">
        <v>45</v>
      </c>
      <c r="BQ156" s="40" t="s">
        <v>44</v>
      </c>
      <c r="BR156" s="35"/>
      <c r="BS156" s="35"/>
      <c r="BT156" s="40" t="s">
        <v>46</v>
      </c>
      <c r="BU156" s="40" t="s">
        <v>47</v>
      </c>
      <c r="BV156" s="35"/>
      <c r="BW156" s="35"/>
      <c r="BX156" s="40" t="s">
        <v>46</v>
      </c>
      <c r="BY156" s="40" t="s">
        <v>41</v>
      </c>
      <c r="BZ156" s="35">
        <v>8.9999999999999993E-3</v>
      </c>
      <c r="CA156" s="35">
        <v>8.4979999999999993</v>
      </c>
      <c r="CB156" s="40" t="s">
        <v>46</v>
      </c>
      <c r="CC156" s="40" t="s">
        <v>48</v>
      </c>
      <c r="CD156" s="35"/>
      <c r="CE156" s="35"/>
      <c r="CF156" s="40" t="s">
        <v>46</v>
      </c>
      <c r="CG156" s="40" t="s">
        <v>48</v>
      </c>
      <c r="CH156" s="35"/>
      <c r="CI156" s="35"/>
      <c r="CJ156" s="40" t="s">
        <v>46</v>
      </c>
      <c r="CK156" s="40" t="s">
        <v>39</v>
      </c>
      <c r="CL156" s="35"/>
      <c r="CM156" s="35"/>
      <c r="CN156" s="40" t="s">
        <v>49</v>
      </c>
      <c r="CO156" s="40" t="s">
        <v>39</v>
      </c>
      <c r="CP156" s="35">
        <v>1</v>
      </c>
      <c r="CQ156" s="35">
        <v>0.73</v>
      </c>
      <c r="CR156" s="40" t="s">
        <v>50</v>
      </c>
      <c r="CS156" s="40" t="s">
        <v>51</v>
      </c>
      <c r="CT156" s="35"/>
      <c r="CU156" s="35"/>
      <c r="CV156" s="40" t="s">
        <v>50</v>
      </c>
      <c r="CW156" s="40" t="s">
        <v>39</v>
      </c>
      <c r="CX156" s="35"/>
      <c r="CY156" s="35"/>
      <c r="CZ156" s="40" t="s">
        <v>50</v>
      </c>
      <c r="DA156" s="40" t="s">
        <v>39</v>
      </c>
      <c r="DB156" s="35"/>
      <c r="DC156" s="35"/>
      <c r="DD156" s="40" t="s">
        <v>59</v>
      </c>
      <c r="DE156" s="40" t="s">
        <v>60</v>
      </c>
      <c r="DF156" s="35"/>
      <c r="DG156" s="35"/>
      <c r="DH156" s="40" t="s">
        <v>52</v>
      </c>
      <c r="DI156" s="40" t="s">
        <v>53</v>
      </c>
      <c r="DJ156" s="35"/>
      <c r="DK156" s="35"/>
      <c r="DL156" s="40" t="s">
        <v>31</v>
      </c>
      <c r="DM156" s="41">
        <v>10.837</v>
      </c>
      <c r="DN156" s="42" t="s">
        <v>518</v>
      </c>
    </row>
    <row r="157" spans="1:118" s="42" customFormat="1" ht="15.75" customHeight="1" x14ac:dyDescent="0.25">
      <c r="A157" s="35">
        <v>156</v>
      </c>
      <c r="B157" s="35">
        <v>1</v>
      </c>
      <c r="C157" s="36" t="s">
        <v>176</v>
      </c>
      <c r="D157" s="37" t="s">
        <v>373</v>
      </c>
      <c r="E157" s="35">
        <v>398.46899999999999</v>
      </c>
      <c r="F157" s="35">
        <v>214.50299999999999</v>
      </c>
      <c r="G157" s="35">
        <v>-168.17400000000001</v>
      </c>
      <c r="H157" s="38">
        <v>205.23576</v>
      </c>
      <c r="I157" s="39">
        <f t="shared" si="7"/>
        <v>37.061759999999992</v>
      </c>
      <c r="J157" s="39">
        <f t="shared" si="6"/>
        <v>3.081</v>
      </c>
      <c r="K157" s="39">
        <f t="shared" si="8"/>
        <v>33.980759999999989</v>
      </c>
      <c r="L157" s="40" t="s">
        <v>28</v>
      </c>
      <c r="M157" s="40" t="s">
        <v>29</v>
      </c>
      <c r="N157" s="35"/>
      <c r="O157" s="35"/>
      <c r="P157" s="40" t="s">
        <v>30</v>
      </c>
      <c r="Q157" s="40" t="s">
        <v>34</v>
      </c>
      <c r="R157" s="35"/>
      <c r="S157" s="35"/>
      <c r="T157" s="40" t="s">
        <v>30</v>
      </c>
      <c r="U157" s="40" t="s">
        <v>32</v>
      </c>
      <c r="V157" s="35"/>
      <c r="W157" s="35"/>
      <c r="X157" s="35" t="s">
        <v>30</v>
      </c>
      <c r="Y157" s="35" t="s">
        <v>33</v>
      </c>
      <c r="Z157" s="35"/>
      <c r="AA157" s="35"/>
      <c r="AB157" s="40" t="s">
        <v>30</v>
      </c>
      <c r="AC157" s="40" t="s">
        <v>34</v>
      </c>
      <c r="AD157" s="35"/>
      <c r="AE157" s="35"/>
      <c r="AF157" s="40" t="s">
        <v>35</v>
      </c>
      <c r="AG157" s="40" t="s">
        <v>29</v>
      </c>
      <c r="AH157" s="35"/>
      <c r="AI157" s="35"/>
      <c r="AJ157" s="40" t="s">
        <v>36</v>
      </c>
      <c r="AK157" s="40" t="s">
        <v>37</v>
      </c>
      <c r="AL157" s="35"/>
      <c r="AM157" s="35"/>
      <c r="AN157" s="40" t="s">
        <v>38</v>
      </c>
      <c r="AO157" s="40" t="s">
        <v>39</v>
      </c>
      <c r="AP157" s="35"/>
      <c r="AQ157" s="35"/>
      <c r="AR157" s="40" t="s">
        <v>40</v>
      </c>
      <c r="AS157" s="40" t="s">
        <v>41</v>
      </c>
      <c r="AT157" s="35"/>
      <c r="AU157" s="35"/>
      <c r="AV157" s="35"/>
      <c r="AW157" s="35"/>
      <c r="AX157" s="35"/>
      <c r="AY157" s="35"/>
      <c r="AZ157" s="40" t="s">
        <v>42</v>
      </c>
      <c r="BA157" s="40" t="s">
        <v>39</v>
      </c>
      <c r="BB157" s="35"/>
      <c r="BC157" s="35"/>
      <c r="BD157" s="40" t="s">
        <v>42</v>
      </c>
      <c r="BE157" s="40" t="s">
        <v>33</v>
      </c>
      <c r="BF157" s="35"/>
      <c r="BG157" s="35"/>
      <c r="BH157" s="40" t="s">
        <v>42</v>
      </c>
      <c r="BI157" s="40" t="s">
        <v>39</v>
      </c>
      <c r="BJ157" s="35"/>
      <c r="BK157" s="41"/>
      <c r="BL157" s="40" t="s">
        <v>43</v>
      </c>
      <c r="BM157" s="40" t="s">
        <v>44</v>
      </c>
      <c r="BN157" s="35"/>
      <c r="BO157" s="35"/>
      <c r="BP157" s="40" t="s">
        <v>45</v>
      </c>
      <c r="BQ157" s="40" t="s">
        <v>44</v>
      </c>
      <c r="BR157" s="35"/>
      <c r="BS157" s="35"/>
      <c r="BT157" s="40" t="s">
        <v>46</v>
      </c>
      <c r="BU157" s="40" t="s">
        <v>47</v>
      </c>
      <c r="BV157" s="35"/>
      <c r="BW157" s="35"/>
      <c r="BX157" s="40" t="s">
        <v>46</v>
      </c>
      <c r="BY157" s="40" t="s">
        <v>41</v>
      </c>
      <c r="BZ157" s="35"/>
      <c r="CA157" s="35"/>
      <c r="CB157" s="40" t="s">
        <v>46</v>
      </c>
      <c r="CC157" s="40" t="s">
        <v>48</v>
      </c>
      <c r="CD157" s="35"/>
      <c r="CE157" s="35"/>
      <c r="CF157" s="40" t="s">
        <v>46</v>
      </c>
      <c r="CG157" s="40" t="s">
        <v>48</v>
      </c>
      <c r="CH157" s="35"/>
      <c r="CI157" s="35"/>
      <c r="CJ157" s="40" t="s">
        <v>46</v>
      </c>
      <c r="CK157" s="40" t="s">
        <v>39</v>
      </c>
      <c r="CL157" s="35"/>
      <c r="CM157" s="35"/>
      <c r="CN157" s="40" t="s">
        <v>49</v>
      </c>
      <c r="CO157" s="40" t="s">
        <v>39</v>
      </c>
      <c r="CP157" s="35">
        <v>2</v>
      </c>
      <c r="CQ157" s="35">
        <v>1.171</v>
      </c>
      <c r="CR157" s="40" t="s">
        <v>50</v>
      </c>
      <c r="CS157" s="40" t="s">
        <v>51</v>
      </c>
      <c r="CT157" s="35"/>
      <c r="CU157" s="35"/>
      <c r="CV157" s="40" t="s">
        <v>50</v>
      </c>
      <c r="CW157" s="40" t="s">
        <v>39</v>
      </c>
      <c r="CX157" s="35"/>
      <c r="CY157" s="35"/>
      <c r="CZ157" s="40" t="s">
        <v>50</v>
      </c>
      <c r="DA157" s="40" t="s">
        <v>39</v>
      </c>
      <c r="DB157" s="35"/>
      <c r="DC157" s="35"/>
      <c r="DD157" s="40" t="s">
        <v>59</v>
      </c>
      <c r="DE157" s="40" t="s">
        <v>60</v>
      </c>
      <c r="DF157" s="35"/>
      <c r="DG157" s="35"/>
      <c r="DH157" s="40" t="s">
        <v>52</v>
      </c>
      <c r="DI157" s="40" t="s">
        <v>53</v>
      </c>
      <c r="DJ157" s="35"/>
      <c r="DK157" s="35"/>
      <c r="DL157" s="40" t="s">
        <v>31</v>
      </c>
      <c r="DM157" s="41">
        <v>1.91</v>
      </c>
      <c r="DN157" s="42" t="s">
        <v>518</v>
      </c>
    </row>
    <row r="158" spans="1:118" s="12" customFormat="1" ht="15.75" customHeight="1" x14ac:dyDescent="0.25">
      <c r="A158" s="6">
        <v>157</v>
      </c>
      <c r="B158" s="6">
        <v>1</v>
      </c>
      <c r="C158" s="9" t="s">
        <v>177</v>
      </c>
      <c r="D158" s="8" t="s">
        <v>373</v>
      </c>
      <c r="E158" s="6">
        <v>192.50800000000001</v>
      </c>
      <c r="F158" s="6">
        <v>2.0350000000000001</v>
      </c>
      <c r="G158" s="6">
        <v>166.76</v>
      </c>
      <c r="H158" s="10">
        <v>64.989599999999996</v>
      </c>
      <c r="I158" s="3">
        <f t="shared" si="7"/>
        <v>231.74959999999999</v>
      </c>
      <c r="J158" s="3">
        <f t="shared" si="6"/>
        <v>0</v>
      </c>
      <c r="K158" s="3">
        <f t="shared" si="8"/>
        <v>231.74959999999999</v>
      </c>
      <c r="L158" s="1" t="s">
        <v>28</v>
      </c>
      <c r="M158" s="1" t="s">
        <v>29</v>
      </c>
      <c r="N158" s="6"/>
      <c r="O158" s="6"/>
      <c r="P158" s="1" t="s">
        <v>30</v>
      </c>
      <c r="Q158" s="1" t="s">
        <v>34</v>
      </c>
      <c r="R158" s="6"/>
      <c r="S158" s="6"/>
      <c r="T158" s="1" t="s">
        <v>30</v>
      </c>
      <c r="U158" s="1" t="s">
        <v>32</v>
      </c>
      <c r="V158" s="6"/>
      <c r="W158" s="6"/>
      <c r="X158" s="6" t="s">
        <v>30</v>
      </c>
      <c r="Y158" s="6" t="s">
        <v>33</v>
      </c>
      <c r="Z158" s="6"/>
      <c r="AA158" s="6"/>
      <c r="AB158" s="1" t="s">
        <v>30</v>
      </c>
      <c r="AC158" s="1" t="s">
        <v>34</v>
      </c>
      <c r="AD158" s="6"/>
      <c r="AE158" s="6"/>
      <c r="AF158" s="1" t="s">
        <v>35</v>
      </c>
      <c r="AG158" s="1" t="s">
        <v>29</v>
      </c>
      <c r="AH158" s="6"/>
      <c r="AI158" s="6"/>
      <c r="AJ158" s="1" t="s">
        <v>36</v>
      </c>
      <c r="AK158" s="1" t="s">
        <v>37</v>
      </c>
      <c r="AL158" s="6"/>
      <c r="AM158" s="6"/>
      <c r="AN158" s="1" t="s">
        <v>38</v>
      </c>
      <c r="AO158" s="1" t="s">
        <v>39</v>
      </c>
      <c r="AP158" s="6"/>
      <c r="AQ158" s="6"/>
      <c r="AR158" s="1" t="s">
        <v>40</v>
      </c>
      <c r="AS158" s="1" t="s">
        <v>41</v>
      </c>
      <c r="AT158" s="6"/>
      <c r="AU158" s="6"/>
      <c r="AV158" s="6"/>
      <c r="AW158" s="6"/>
      <c r="AX158" s="6"/>
      <c r="AY158" s="6"/>
      <c r="AZ158" s="1" t="s">
        <v>42</v>
      </c>
      <c r="BA158" s="1" t="s">
        <v>39</v>
      </c>
      <c r="BB158" s="6"/>
      <c r="BC158" s="6"/>
      <c r="BD158" s="1" t="s">
        <v>42</v>
      </c>
      <c r="BE158" s="1" t="s">
        <v>33</v>
      </c>
      <c r="BF158" s="6"/>
      <c r="BG158" s="6"/>
      <c r="BH158" s="1" t="s">
        <v>42</v>
      </c>
      <c r="BI158" s="1" t="s">
        <v>39</v>
      </c>
      <c r="BJ158" s="6"/>
      <c r="BK158" s="11"/>
      <c r="BL158" s="1" t="s">
        <v>43</v>
      </c>
      <c r="BM158" s="1" t="s">
        <v>44</v>
      </c>
      <c r="BN158" s="6"/>
      <c r="BO158" s="6"/>
      <c r="BP158" s="1" t="s">
        <v>45</v>
      </c>
      <c r="BQ158" s="1" t="s">
        <v>44</v>
      </c>
      <c r="BR158" s="6"/>
      <c r="BS158" s="6"/>
      <c r="BT158" s="1" t="s">
        <v>46</v>
      </c>
      <c r="BU158" s="1" t="s">
        <v>47</v>
      </c>
      <c r="BV158" s="6"/>
      <c r="BW158" s="6"/>
      <c r="BX158" s="1" t="s">
        <v>46</v>
      </c>
      <c r="BY158" s="1" t="s">
        <v>41</v>
      </c>
      <c r="BZ158" s="6"/>
      <c r="CA158" s="6"/>
      <c r="CB158" s="1" t="s">
        <v>46</v>
      </c>
      <c r="CC158" s="1" t="s">
        <v>48</v>
      </c>
      <c r="CD158" s="6"/>
      <c r="CE158" s="6"/>
      <c r="CF158" s="1" t="s">
        <v>46</v>
      </c>
      <c r="CG158" s="1" t="s">
        <v>48</v>
      </c>
      <c r="CH158" s="6"/>
      <c r="CI158" s="6"/>
      <c r="CJ158" s="1" t="s">
        <v>46</v>
      </c>
      <c r="CK158" s="1" t="s">
        <v>39</v>
      </c>
      <c r="CL158" s="6"/>
      <c r="CM158" s="6"/>
      <c r="CN158" s="1" t="s">
        <v>49</v>
      </c>
      <c r="CO158" s="1" t="s">
        <v>39</v>
      </c>
      <c r="CP158" s="6"/>
      <c r="CQ158" s="6"/>
      <c r="CR158" s="1" t="s">
        <v>50</v>
      </c>
      <c r="CS158" s="1" t="s">
        <v>51</v>
      </c>
      <c r="CT158" s="6"/>
      <c r="CU158" s="6"/>
      <c r="CV158" s="1" t="s">
        <v>50</v>
      </c>
      <c r="CW158" s="1" t="s">
        <v>39</v>
      </c>
      <c r="CX158" s="6"/>
      <c r="CY158" s="6"/>
      <c r="CZ158" s="1" t="s">
        <v>50</v>
      </c>
      <c r="DA158" s="1" t="s">
        <v>39</v>
      </c>
      <c r="DB158" s="6"/>
      <c r="DC158" s="6"/>
      <c r="DD158" s="1" t="s">
        <v>59</v>
      </c>
      <c r="DE158" s="1" t="s">
        <v>60</v>
      </c>
      <c r="DF158" s="6"/>
      <c r="DG158" s="6"/>
      <c r="DH158" s="1" t="s">
        <v>52</v>
      </c>
      <c r="DI158" s="1" t="s">
        <v>53</v>
      </c>
      <c r="DJ158" s="6"/>
      <c r="DK158" s="6"/>
      <c r="DL158" s="1" t="s">
        <v>31</v>
      </c>
      <c r="DM158" s="11"/>
    </row>
    <row r="159" spans="1:118" s="12" customFormat="1" ht="15.75" customHeight="1" x14ac:dyDescent="0.25">
      <c r="A159" s="6">
        <v>158</v>
      </c>
      <c r="B159" s="6">
        <v>1</v>
      </c>
      <c r="C159" s="9" t="s">
        <v>417</v>
      </c>
      <c r="D159" s="8" t="s">
        <v>373</v>
      </c>
      <c r="E159" s="6">
        <v>114.818</v>
      </c>
      <c r="F159" s="6">
        <v>4.3049999999999997</v>
      </c>
      <c r="G159" s="6">
        <v>108.68899999999999</v>
      </c>
      <c r="H159" s="10">
        <v>98.121120000000005</v>
      </c>
      <c r="I159" s="3">
        <f t="shared" si="7"/>
        <v>206.81011999999998</v>
      </c>
      <c r="J159" s="3">
        <f t="shared" si="6"/>
        <v>0</v>
      </c>
      <c r="K159" s="3">
        <f t="shared" si="8"/>
        <v>206.81011999999998</v>
      </c>
      <c r="L159" s="1" t="s">
        <v>28</v>
      </c>
      <c r="M159" s="1" t="s">
        <v>29</v>
      </c>
      <c r="N159" s="6"/>
      <c r="O159" s="6"/>
      <c r="P159" s="1" t="s">
        <v>30</v>
      </c>
      <c r="Q159" s="1" t="s">
        <v>34</v>
      </c>
      <c r="R159" s="6"/>
      <c r="S159" s="6"/>
      <c r="T159" s="1" t="s">
        <v>30</v>
      </c>
      <c r="U159" s="1" t="s">
        <v>32</v>
      </c>
      <c r="V159" s="6"/>
      <c r="W159" s="6"/>
      <c r="X159" s="6" t="s">
        <v>30</v>
      </c>
      <c r="Y159" s="6" t="s">
        <v>33</v>
      </c>
      <c r="Z159" s="6"/>
      <c r="AA159" s="6"/>
      <c r="AB159" s="1" t="s">
        <v>30</v>
      </c>
      <c r="AC159" s="1" t="s">
        <v>34</v>
      </c>
      <c r="AD159" s="6"/>
      <c r="AE159" s="6"/>
      <c r="AF159" s="1" t="s">
        <v>35</v>
      </c>
      <c r="AG159" s="1" t="s">
        <v>29</v>
      </c>
      <c r="AH159" s="6"/>
      <c r="AI159" s="6"/>
      <c r="AJ159" s="1" t="s">
        <v>36</v>
      </c>
      <c r="AK159" s="1" t="s">
        <v>37</v>
      </c>
      <c r="AL159" s="6"/>
      <c r="AM159" s="6"/>
      <c r="AN159" s="1" t="s">
        <v>38</v>
      </c>
      <c r="AO159" s="1" t="s">
        <v>39</v>
      </c>
      <c r="AP159" s="6"/>
      <c r="AQ159" s="6"/>
      <c r="AR159" s="1" t="s">
        <v>40</v>
      </c>
      <c r="AS159" s="1" t="s">
        <v>41</v>
      </c>
      <c r="AT159" s="6"/>
      <c r="AU159" s="6"/>
      <c r="AV159" s="6"/>
      <c r="AW159" s="6"/>
      <c r="AX159" s="6"/>
      <c r="AY159" s="6"/>
      <c r="AZ159" s="1" t="s">
        <v>42</v>
      </c>
      <c r="BA159" s="1" t="s">
        <v>39</v>
      </c>
      <c r="BB159" s="6"/>
      <c r="BC159" s="6"/>
      <c r="BD159" s="1" t="s">
        <v>42</v>
      </c>
      <c r="BE159" s="1" t="s">
        <v>33</v>
      </c>
      <c r="BF159" s="6"/>
      <c r="BG159" s="6"/>
      <c r="BH159" s="1" t="s">
        <v>42</v>
      </c>
      <c r="BI159" s="1" t="s">
        <v>39</v>
      </c>
      <c r="BJ159" s="6"/>
      <c r="BK159" s="11"/>
      <c r="BL159" s="1" t="s">
        <v>43</v>
      </c>
      <c r="BM159" s="1" t="s">
        <v>44</v>
      </c>
      <c r="BN159" s="6"/>
      <c r="BO159" s="6"/>
      <c r="BP159" s="1" t="s">
        <v>45</v>
      </c>
      <c r="BQ159" s="1" t="s">
        <v>44</v>
      </c>
      <c r="BR159" s="6"/>
      <c r="BS159" s="6"/>
      <c r="BT159" s="1" t="s">
        <v>46</v>
      </c>
      <c r="BU159" s="1" t="s">
        <v>47</v>
      </c>
      <c r="BV159" s="6"/>
      <c r="BW159" s="6"/>
      <c r="BX159" s="1" t="s">
        <v>46</v>
      </c>
      <c r="BY159" s="1" t="s">
        <v>41</v>
      </c>
      <c r="BZ159" s="6"/>
      <c r="CA159" s="6"/>
      <c r="CB159" s="1" t="s">
        <v>46</v>
      </c>
      <c r="CC159" s="1" t="s">
        <v>48</v>
      </c>
      <c r="CD159" s="6"/>
      <c r="CE159" s="6"/>
      <c r="CF159" s="1" t="s">
        <v>46</v>
      </c>
      <c r="CG159" s="1" t="s">
        <v>48</v>
      </c>
      <c r="CH159" s="6"/>
      <c r="CI159" s="6"/>
      <c r="CJ159" s="1" t="s">
        <v>46</v>
      </c>
      <c r="CK159" s="1" t="s">
        <v>39</v>
      </c>
      <c r="CL159" s="6"/>
      <c r="CM159" s="6"/>
      <c r="CN159" s="1" t="s">
        <v>49</v>
      </c>
      <c r="CO159" s="1" t="s">
        <v>39</v>
      </c>
      <c r="CP159" s="6"/>
      <c r="CQ159" s="6"/>
      <c r="CR159" s="1" t="s">
        <v>50</v>
      </c>
      <c r="CS159" s="1" t="s">
        <v>51</v>
      </c>
      <c r="CT159" s="6"/>
      <c r="CU159" s="6"/>
      <c r="CV159" s="1" t="s">
        <v>50</v>
      </c>
      <c r="CW159" s="1" t="s">
        <v>39</v>
      </c>
      <c r="CX159" s="6"/>
      <c r="CY159" s="6"/>
      <c r="CZ159" s="1" t="s">
        <v>50</v>
      </c>
      <c r="DA159" s="1" t="s">
        <v>39</v>
      </c>
      <c r="DB159" s="6"/>
      <c r="DC159" s="6"/>
      <c r="DD159" s="1" t="s">
        <v>59</v>
      </c>
      <c r="DE159" s="1" t="s">
        <v>60</v>
      </c>
      <c r="DF159" s="6"/>
      <c r="DG159" s="6"/>
      <c r="DH159" s="1" t="s">
        <v>52</v>
      </c>
      <c r="DI159" s="1" t="s">
        <v>53</v>
      </c>
      <c r="DJ159" s="6"/>
      <c r="DK159" s="6"/>
      <c r="DL159" s="1" t="s">
        <v>31</v>
      </c>
      <c r="DM159" s="11"/>
    </row>
    <row r="160" spans="1:118" s="42" customFormat="1" ht="15.75" customHeight="1" x14ac:dyDescent="0.25">
      <c r="A160" s="35">
        <v>159</v>
      </c>
      <c r="B160" s="35">
        <v>2</v>
      </c>
      <c r="C160" s="36" t="s">
        <v>178</v>
      </c>
      <c r="D160" s="37" t="s">
        <v>373</v>
      </c>
      <c r="E160" s="35">
        <v>2399.6619999999998</v>
      </c>
      <c r="F160" s="35">
        <v>793.505</v>
      </c>
      <c r="G160" s="35">
        <v>1597.8030000000001</v>
      </c>
      <c r="H160" s="38">
        <v>669.98087999999996</v>
      </c>
      <c r="I160" s="39">
        <f t="shared" si="7"/>
        <v>2267.78388</v>
      </c>
      <c r="J160" s="39">
        <f t="shared" si="6"/>
        <v>11.928999999999998</v>
      </c>
      <c r="K160" s="39">
        <f t="shared" si="8"/>
        <v>2255.8548799999999</v>
      </c>
      <c r="L160" s="40" t="s">
        <v>28</v>
      </c>
      <c r="M160" s="40" t="s">
        <v>29</v>
      </c>
      <c r="N160" s="35"/>
      <c r="O160" s="35"/>
      <c r="P160" s="40" t="s">
        <v>30</v>
      </c>
      <c r="Q160" s="40" t="s">
        <v>34</v>
      </c>
      <c r="R160" s="35"/>
      <c r="S160" s="35"/>
      <c r="T160" s="40" t="s">
        <v>30</v>
      </c>
      <c r="U160" s="40" t="s">
        <v>32</v>
      </c>
      <c r="V160" s="35"/>
      <c r="W160" s="35"/>
      <c r="X160" s="35" t="s">
        <v>30</v>
      </c>
      <c r="Y160" s="35" t="s">
        <v>33</v>
      </c>
      <c r="Z160" s="35"/>
      <c r="AA160" s="35"/>
      <c r="AB160" s="40" t="s">
        <v>30</v>
      </c>
      <c r="AC160" s="40" t="s">
        <v>34</v>
      </c>
      <c r="AD160" s="35"/>
      <c r="AE160" s="35"/>
      <c r="AF160" s="40" t="s">
        <v>35</v>
      </c>
      <c r="AG160" s="40" t="s">
        <v>29</v>
      </c>
      <c r="AH160" s="35"/>
      <c r="AI160" s="35"/>
      <c r="AJ160" s="40" t="s">
        <v>36</v>
      </c>
      <c r="AK160" s="40" t="s">
        <v>37</v>
      </c>
      <c r="AL160" s="35"/>
      <c r="AM160" s="35"/>
      <c r="AN160" s="40" t="s">
        <v>38</v>
      </c>
      <c r="AO160" s="40" t="s">
        <v>39</v>
      </c>
      <c r="AP160" s="35"/>
      <c r="AQ160" s="35"/>
      <c r="AR160" s="40" t="s">
        <v>40</v>
      </c>
      <c r="AS160" s="40" t="s">
        <v>41</v>
      </c>
      <c r="AT160" s="35"/>
      <c r="AU160" s="35"/>
      <c r="AV160" s="35"/>
      <c r="AW160" s="35"/>
      <c r="AX160" s="35"/>
      <c r="AY160" s="35"/>
      <c r="AZ160" s="40" t="s">
        <v>42</v>
      </c>
      <c r="BA160" s="40" t="s">
        <v>39</v>
      </c>
      <c r="BB160" s="35"/>
      <c r="BC160" s="35"/>
      <c r="BD160" s="40" t="s">
        <v>42</v>
      </c>
      <c r="BE160" s="40" t="s">
        <v>33</v>
      </c>
      <c r="BF160" s="35"/>
      <c r="BG160" s="35"/>
      <c r="BH160" s="40" t="s">
        <v>42</v>
      </c>
      <c r="BI160" s="40" t="s">
        <v>39</v>
      </c>
      <c r="BJ160" s="35"/>
      <c r="BK160" s="41"/>
      <c r="BL160" s="40" t="s">
        <v>43</v>
      </c>
      <c r="BM160" s="40" t="s">
        <v>44</v>
      </c>
      <c r="BN160" s="35"/>
      <c r="BO160" s="35"/>
      <c r="BP160" s="40" t="s">
        <v>45</v>
      </c>
      <c r="BQ160" s="40" t="s">
        <v>44</v>
      </c>
      <c r="BR160" s="35"/>
      <c r="BS160" s="35"/>
      <c r="BT160" s="40" t="s">
        <v>46</v>
      </c>
      <c r="BU160" s="40" t="s">
        <v>47</v>
      </c>
      <c r="BV160" s="35"/>
      <c r="BW160" s="35"/>
      <c r="BX160" s="40" t="s">
        <v>46</v>
      </c>
      <c r="BY160" s="40" t="s">
        <v>41</v>
      </c>
      <c r="BZ160" s="35"/>
      <c r="CA160" s="35"/>
      <c r="CB160" s="40" t="s">
        <v>46</v>
      </c>
      <c r="CC160" s="40" t="s">
        <v>48</v>
      </c>
      <c r="CD160" s="35"/>
      <c r="CE160" s="35"/>
      <c r="CF160" s="40" t="s">
        <v>46</v>
      </c>
      <c r="CG160" s="40" t="s">
        <v>48</v>
      </c>
      <c r="CH160" s="35"/>
      <c r="CI160" s="35"/>
      <c r="CJ160" s="40" t="s">
        <v>46</v>
      </c>
      <c r="CK160" s="40" t="s">
        <v>39</v>
      </c>
      <c r="CL160" s="35"/>
      <c r="CM160" s="35"/>
      <c r="CN160" s="40" t="s">
        <v>49</v>
      </c>
      <c r="CO160" s="40" t="s">
        <v>39</v>
      </c>
      <c r="CP160" s="35">
        <v>2</v>
      </c>
      <c r="CQ160" s="35">
        <v>1.4610000000000001</v>
      </c>
      <c r="CR160" s="40" t="s">
        <v>50</v>
      </c>
      <c r="CS160" s="40" t="s">
        <v>51</v>
      </c>
      <c r="CT160" s="35"/>
      <c r="CU160" s="35"/>
      <c r="CV160" s="40" t="s">
        <v>50</v>
      </c>
      <c r="CW160" s="40" t="s">
        <v>39</v>
      </c>
      <c r="CX160" s="35">
        <v>3</v>
      </c>
      <c r="CY160" s="35">
        <v>2.7639999999999998</v>
      </c>
      <c r="CZ160" s="40" t="s">
        <v>50</v>
      </c>
      <c r="DA160" s="40" t="s">
        <v>39</v>
      </c>
      <c r="DB160" s="35"/>
      <c r="DC160" s="35"/>
      <c r="DD160" s="40" t="s">
        <v>59</v>
      </c>
      <c r="DE160" s="40" t="s">
        <v>60</v>
      </c>
      <c r="DF160" s="35"/>
      <c r="DG160" s="35"/>
      <c r="DH160" s="40" t="s">
        <v>52</v>
      </c>
      <c r="DI160" s="40" t="s">
        <v>53</v>
      </c>
      <c r="DJ160" s="35"/>
      <c r="DK160" s="35"/>
      <c r="DL160" s="40" t="s">
        <v>31</v>
      </c>
      <c r="DM160" s="41">
        <v>7.7039999999999997</v>
      </c>
      <c r="DN160" s="42" t="s">
        <v>518</v>
      </c>
    </row>
    <row r="161" spans="1:118" s="42" customFormat="1" ht="16.5" customHeight="1" x14ac:dyDescent="0.25">
      <c r="A161" s="35">
        <v>160</v>
      </c>
      <c r="B161" s="35">
        <v>3</v>
      </c>
      <c r="C161" s="36" t="s">
        <v>517</v>
      </c>
      <c r="D161" s="37" t="s">
        <v>373</v>
      </c>
      <c r="E161" s="35">
        <v>-2271.7820000000002</v>
      </c>
      <c r="F161" s="35">
        <v>103.87</v>
      </c>
      <c r="G161" s="35">
        <v>-2381.4360000000001</v>
      </c>
      <c r="H161" s="38">
        <v>535.58799999999997</v>
      </c>
      <c r="I161" s="39">
        <f t="shared" si="7"/>
        <v>-1845.8480000000002</v>
      </c>
      <c r="J161" s="39">
        <f t="shared" si="6"/>
        <v>3.0469999999999997</v>
      </c>
      <c r="K161" s="39">
        <f t="shared" si="8"/>
        <v>-1848.8950000000002</v>
      </c>
      <c r="L161" s="40" t="s">
        <v>28</v>
      </c>
      <c r="M161" s="40" t="s">
        <v>29</v>
      </c>
      <c r="N161" s="35"/>
      <c r="O161" s="35"/>
      <c r="P161" s="40" t="s">
        <v>30</v>
      </c>
      <c r="Q161" s="40" t="s">
        <v>34</v>
      </c>
      <c r="R161" s="35"/>
      <c r="S161" s="35"/>
      <c r="T161" s="40" t="s">
        <v>30</v>
      </c>
      <c r="U161" s="40" t="s">
        <v>32</v>
      </c>
      <c r="V161" s="35"/>
      <c r="W161" s="35"/>
      <c r="X161" s="35" t="s">
        <v>30</v>
      </c>
      <c r="Y161" s="35" t="s">
        <v>33</v>
      </c>
      <c r="Z161" s="35"/>
      <c r="AA161" s="35"/>
      <c r="AB161" s="40" t="s">
        <v>30</v>
      </c>
      <c r="AC161" s="40" t="s">
        <v>34</v>
      </c>
      <c r="AD161" s="35"/>
      <c r="AE161" s="35"/>
      <c r="AF161" s="40" t="s">
        <v>35</v>
      </c>
      <c r="AG161" s="40" t="s">
        <v>29</v>
      </c>
      <c r="AH161" s="35"/>
      <c r="AI161" s="35"/>
      <c r="AJ161" s="40" t="s">
        <v>36</v>
      </c>
      <c r="AK161" s="40" t="s">
        <v>37</v>
      </c>
      <c r="AL161" s="35"/>
      <c r="AM161" s="35"/>
      <c r="AN161" s="40" t="s">
        <v>38</v>
      </c>
      <c r="AO161" s="40" t="s">
        <v>39</v>
      </c>
      <c r="AP161" s="35"/>
      <c r="AQ161" s="35"/>
      <c r="AR161" s="40" t="s">
        <v>40</v>
      </c>
      <c r="AS161" s="40" t="s">
        <v>41</v>
      </c>
      <c r="AT161" s="35"/>
      <c r="AU161" s="35"/>
      <c r="AV161" s="35"/>
      <c r="AW161" s="35"/>
      <c r="AX161" s="35"/>
      <c r="AY161" s="35"/>
      <c r="AZ161" s="40" t="s">
        <v>42</v>
      </c>
      <c r="BA161" s="40" t="s">
        <v>39</v>
      </c>
      <c r="BB161" s="35"/>
      <c r="BC161" s="35"/>
      <c r="BD161" s="40" t="s">
        <v>42</v>
      </c>
      <c r="BE161" s="40" t="s">
        <v>33</v>
      </c>
      <c r="BF161" s="35"/>
      <c r="BG161" s="35"/>
      <c r="BH161" s="40" t="s">
        <v>42</v>
      </c>
      <c r="BI161" s="40" t="s">
        <v>39</v>
      </c>
      <c r="BJ161" s="35"/>
      <c r="BK161" s="41"/>
      <c r="BL161" s="40" t="s">
        <v>43</v>
      </c>
      <c r="BM161" s="40" t="s">
        <v>44</v>
      </c>
      <c r="BN161" s="35"/>
      <c r="BO161" s="35"/>
      <c r="BP161" s="40" t="s">
        <v>45</v>
      </c>
      <c r="BQ161" s="40" t="s">
        <v>44</v>
      </c>
      <c r="BR161" s="35"/>
      <c r="BS161" s="35"/>
      <c r="BT161" s="40" t="s">
        <v>46</v>
      </c>
      <c r="BU161" s="40" t="s">
        <v>47</v>
      </c>
      <c r="BV161" s="35"/>
      <c r="BW161" s="35"/>
      <c r="BX161" s="40" t="s">
        <v>46</v>
      </c>
      <c r="BY161" s="40" t="s">
        <v>41</v>
      </c>
      <c r="BZ161" s="35"/>
      <c r="CA161" s="35"/>
      <c r="CB161" s="40" t="s">
        <v>46</v>
      </c>
      <c r="CC161" s="40" t="s">
        <v>48</v>
      </c>
      <c r="CD161" s="35"/>
      <c r="CE161" s="35"/>
      <c r="CF161" s="40" t="s">
        <v>46</v>
      </c>
      <c r="CG161" s="40" t="s">
        <v>48</v>
      </c>
      <c r="CH161" s="35"/>
      <c r="CI161" s="35"/>
      <c r="CJ161" s="40" t="s">
        <v>46</v>
      </c>
      <c r="CK161" s="40" t="s">
        <v>39</v>
      </c>
      <c r="CL161" s="35"/>
      <c r="CM161" s="35"/>
      <c r="CN161" s="40" t="s">
        <v>49</v>
      </c>
      <c r="CO161" s="40" t="s">
        <v>39</v>
      </c>
      <c r="CP161" s="35"/>
      <c r="CQ161" s="35"/>
      <c r="CR161" s="40" t="s">
        <v>50</v>
      </c>
      <c r="CS161" s="40" t="s">
        <v>51</v>
      </c>
      <c r="CT161" s="35"/>
      <c r="CU161" s="35"/>
      <c r="CV161" s="40" t="s">
        <v>50</v>
      </c>
      <c r="CW161" s="40" t="s">
        <v>39</v>
      </c>
      <c r="CX161" s="35">
        <v>1</v>
      </c>
      <c r="CY161" s="35">
        <v>0.92100000000000004</v>
      </c>
      <c r="CZ161" s="40" t="s">
        <v>50</v>
      </c>
      <c r="DA161" s="40" t="s">
        <v>39</v>
      </c>
      <c r="DB161" s="35"/>
      <c r="DC161" s="35"/>
      <c r="DD161" s="40" t="s">
        <v>59</v>
      </c>
      <c r="DE161" s="40" t="s">
        <v>60</v>
      </c>
      <c r="DF161" s="35"/>
      <c r="DG161" s="35"/>
      <c r="DH161" s="40" t="s">
        <v>52</v>
      </c>
      <c r="DI161" s="40" t="s">
        <v>53</v>
      </c>
      <c r="DJ161" s="35"/>
      <c r="DK161" s="35"/>
      <c r="DL161" s="40" t="s">
        <v>31</v>
      </c>
      <c r="DM161" s="41">
        <v>2.1259999999999999</v>
      </c>
      <c r="DN161" s="42" t="s">
        <v>518</v>
      </c>
    </row>
    <row r="162" spans="1:118" s="42" customFormat="1" ht="15.75" customHeight="1" x14ac:dyDescent="0.25">
      <c r="A162" s="35">
        <v>161</v>
      </c>
      <c r="B162" s="35">
        <v>3</v>
      </c>
      <c r="C162" s="36" t="s">
        <v>514</v>
      </c>
      <c r="D162" s="37" t="s">
        <v>373</v>
      </c>
      <c r="E162" s="35">
        <v>0</v>
      </c>
      <c r="F162" s="35">
        <v>0</v>
      </c>
      <c r="G162" s="35">
        <v>0</v>
      </c>
      <c r="H162" s="38">
        <v>443.22800000000001</v>
      </c>
      <c r="I162" s="39">
        <f t="shared" si="7"/>
        <v>443.22800000000001</v>
      </c>
      <c r="J162" s="39">
        <f t="shared" si="6"/>
        <v>5.875</v>
      </c>
      <c r="K162" s="39">
        <f t="shared" si="8"/>
        <v>437.35300000000001</v>
      </c>
      <c r="L162" s="40" t="s">
        <v>28</v>
      </c>
      <c r="M162" s="40" t="s">
        <v>29</v>
      </c>
      <c r="N162" s="35"/>
      <c r="O162" s="35"/>
      <c r="P162" s="40" t="s">
        <v>30</v>
      </c>
      <c r="Q162" s="40" t="s">
        <v>34</v>
      </c>
      <c r="R162" s="35"/>
      <c r="S162" s="35"/>
      <c r="T162" s="40" t="s">
        <v>30</v>
      </c>
      <c r="U162" s="40" t="s">
        <v>32</v>
      </c>
      <c r="V162" s="35"/>
      <c r="W162" s="35"/>
      <c r="X162" s="35" t="s">
        <v>30</v>
      </c>
      <c r="Y162" s="35" t="s">
        <v>33</v>
      </c>
      <c r="Z162" s="35"/>
      <c r="AA162" s="35"/>
      <c r="AB162" s="40" t="s">
        <v>30</v>
      </c>
      <c r="AC162" s="40" t="s">
        <v>34</v>
      </c>
      <c r="AD162" s="35"/>
      <c r="AE162" s="35"/>
      <c r="AF162" s="40" t="s">
        <v>35</v>
      </c>
      <c r="AG162" s="40" t="s">
        <v>29</v>
      </c>
      <c r="AH162" s="35"/>
      <c r="AI162" s="35"/>
      <c r="AJ162" s="40" t="s">
        <v>36</v>
      </c>
      <c r="AK162" s="40" t="s">
        <v>37</v>
      </c>
      <c r="AL162" s="35"/>
      <c r="AM162" s="35"/>
      <c r="AN162" s="40" t="s">
        <v>38</v>
      </c>
      <c r="AO162" s="40" t="s">
        <v>39</v>
      </c>
      <c r="AP162" s="35"/>
      <c r="AQ162" s="35"/>
      <c r="AR162" s="40" t="s">
        <v>40</v>
      </c>
      <c r="AS162" s="40" t="s">
        <v>41</v>
      </c>
      <c r="AT162" s="35"/>
      <c r="AU162" s="35"/>
      <c r="AV162" s="35"/>
      <c r="AW162" s="35"/>
      <c r="AX162" s="35"/>
      <c r="AY162" s="35"/>
      <c r="AZ162" s="40" t="s">
        <v>42</v>
      </c>
      <c r="BA162" s="40" t="s">
        <v>39</v>
      </c>
      <c r="BB162" s="35"/>
      <c r="BC162" s="35"/>
      <c r="BD162" s="40" t="s">
        <v>42</v>
      </c>
      <c r="BE162" s="40" t="s">
        <v>33</v>
      </c>
      <c r="BF162" s="35"/>
      <c r="BG162" s="35"/>
      <c r="BH162" s="40" t="s">
        <v>42</v>
      </c>
      <c r="BI162" s="40" t="s">
        <v>39</v>
      </c>
      <c r="BJ162" s="35"/>
      <c r="BK162" s="41"/>
      <c r="BL162" s="40" t="s">
        <v>43</v>
      </c>
      <c r="BM162" s="40" t="s">
        <v>44</v>
      </c>
      <c r="BN162" s="35"/>
      <c r="BO162" s="35"/>
      <c r="BP162" s="40" t="s">
        <v>45</v>
      </c>
      <c r="BQ162" s="40" t="s">
        <v>44</v>
      </c>
      <c r="BR162" s="35"/>
      <c r="BS162" s="35"/>
      <c r="BT162" s="40" t="s">
        <v>46</v>
      </c>
      <c r="BU162" s="40" t="s">
        <v>47</v>
      </c>
      <c r="BV162" s="35"/>
      <c r="BW162" s="35"/>
      <c r="BX162" s="40" t="s">
        <v>46</v>
      </c>
      <c r="BY162" s="40" t="s">
        <v>41</v>
      </c>
      <c r="BZ162" s="35"/>
      <c r="CA162" s="35"/>
      <c r="CB162" s="40" t="s">
        <v>46</v>
      </c>
      <c r="CC162" s="40" t="s">
        <v>48</v>
      </c>
      <c r="CD162" s="35"/>
      <c r="CE162" s="35"/>
      <c r="CF162" s="40" t="s">
        <v>46</v>
      </c>
      <c r="CG162" s="40" t="s">
        <v>48</v>
      </c>
      <c r="CH162" s="35"/>
      <c r="CI162" s="35"/>
      <c r="CJ162" s="40" t="s">
        <v>46</v>
      </c>
      <c r="CK162" s="40" t="s">
        <v>39</v>
      </c>
      <c r="CL162" s="35"/>
      <c r="CM162" s="35"/>
      <c r="CN162" s="40" t="s">
        <v>49</v>
      </c>
      <c r="CO162" s="40" t="s">
        <v>39</v>
      </c>
      <c r="CP162" s="35"/>
      <c r="CQ162" s="35"/>
      <c r="CR162" s="40" t="s">
        <v>50</v>
      </c>
      <c r="CS162" s="40" t="s">
        <v>51</v>
      </c>
      <c r="CT162" s="35"/>
      <c r="CU162" s="35"/>
      <c r="CV162" s="40" t="s">
        <v>50</v>
      </c>
      <c r="CW162" s="40" t="s">
        <v>39</v>
      </c>
      <c r="CX162" s="35">
        <v>4</v>
      </c>
      <c r="CY162" s="35">
        <v>2.9830000000000001</v>
      </c>
      <c r="CZ162" s="40" t="s">
        <v>50</v>
      </c>
      <c r="DA162" s="40" t="s">
        <v>39</v>
      </c>
      <c r="DB162" s="35">
        <v>1</v>
      </c>
      <c r="DC162" s="35">
        <v>2.8919999999999999</v>
      </c>
      <c r="DD162" s="40" t="s">
        <v>59</v>
      </c>
      <c r="DE162" s="40" t="s">
        <v>60</v>
      </c>
      <c r="DF162" s="35"/>
      <c r="DG162" s="35"/>
      <c r="DH162" s="40" t="s">
        <v>52</v>
      </c>
      <c r="DI162" s="40" t="s">
        <v>53</v>
      </c>
      <c r="DJ162" s="35"/>
      <c r="DK162" s="35"/>
      <c r="DL162" s="40" t="s">
        <v>31</v>
      </c>
      <c r="DM162" s="41"/>
    </row>
    <row r="163" spans="1:118" s="42" customFormat="1" ht="15.75" customHeight="1" x14ac:dyDescent="0.25">
      <c r="A163" s="35">
        <v>162</v>
      </c>
      <c r="B163" s="35">
        <v>3</v>
      </c>
      <c r="C163" s="36" t="s">
        <v>179</v>
      </c>
      <c r="D163" s="37" t="s">
        <v>373</v>
      </c>
      <c r="E163" s="35">
        <v>1114.08</v>
      </c>
      <c r="F163" s="35">
        <v>156.649</v>
      </c>
      <c r="G163" s="35">
        <v>900.62900000000002</v>
      </c>
      <c r="H163" s="38">
        <v>432.47496000000001</v>
      </c>
      <c r="I163" s="39">
        <f t="shared" si="7"/>
        <v>1333.1039599999999</v>
      </c>
      <c r="J163" s="39">
        <f t="shared" si="6"/>
        <v>2.3340000000000001</v>
      </c>
      <c r="K163" s="39">
        <f t="shared" si="8"/>
        <v>1330.7699599999999</v>
      </c>
      <c r="L163" s="40" t="s">
        <v>28</v>
      </c>
      <c r="M163" s="40" t="s">
        <v>29</v>
      </c>
      <c r="N163" s="35"/>
      <c r="O163" s="35"/>
      <c r="P163" s="40" t="s">
        <v>30</v>
      </c>
      <c r="Q163" s="40" t="s">
        <v>34</v>
      </c>
      <c r="R163" s="35"/>
      <c r="S163" s="35"/>
      <c r="T163" s="40" t="s">
        <v>30</v>
      </c>
      <c r="U163" s="40" t="s">
        <v>32</v>
      </c>
      <c r="V163" s="35"/>
      <c r="W163" s="35"/>
      <c r="X163" s="35" t="s">
        <v>30</v>
      </c>
      <c r="Y163" s="35" t="s">
        <v>33</v>
      </c>
      <c r="Z163" s="35"/>
      <c r="AA163" s="35"/>
      <c r="AB163" s="40" t="s">
        <v>30</v>
      </c>
      <c r="AC163" s="40" t="s">
        <v>34</v>
      </c>
      <c r="AD163" s="35"/>
      <c r="AE163" s="35"/>
      <c r="AF163" s="40" t="s">
        <v>35</v>
      </c>
      <c r="AG163" s="40" t="s">
        <v>29</v>
      </c>
      <c r="AH163" s="35"/>
      <c r="AI163" s="35"/>
      <c r="AJ163" s="40" t="s">
        <v>36</v>
      </c>
      <c r="AK163" s="40" t="s">
        <v>37</v>
      </c>
      <c r="AL163" s="35"/>
      <c r="AM163" s="35"/>
      <c r="AN163" s="40" t="s">
        <v>38</v>
      </c>
      <c r="AO163" s="40" t="s">
        <v>39</v>
      </c>
      <c r="AP163" s="35"/>
      <c r="AQ163" s="35"/>
      <c r="AR163" s="40" t="s">
        <v>40</v>
      </c>
      <c r="AS163" s="40" t="s">
        <v>41</v>
      </c>
      <c r="AT163" s="35"/>
      <c r="AU163" s="35"/>
      <c r="AV163" s="35"/>
      <c r="AW163" s="35"/>
      <c r="AX163" s="35"/>
      <c r="AY163" s="35"/>
      <c r="AZ163" s="40" t="s">
        <v>42</v>
      </c>
      <c r="BA163" s="40" t="s">
        <v>39</v>
      </c>
      <c r="BB163" s="35"/>
      <c r="BC163" s="35"/>
      <c r="BD163" s="40" t="s">
        <v>42</v>
      </c>
      <c r="BE163" s="40" t="s">
        <v>33</v>
      </c>
      <c r="BF163" s="35"/>
      <c r="BG163" s="35"/>
      <c r="BH163" s="40" t="s">
        <v>42</v>
      </c>
      <c r="BI163" s="40" t="s">
        <v>39</v>
      </c>
      <c r="BJ163" s="35"/>
      <c r="BK163" s="41"/>
      <c r="BL163" s="40" t="s">
        <v>43</v>
      </c>
      <c r="BM163" s="40" t="s">
        <v>44</v>
      </c>
      <c r="BN163" s="35"/>
      <c r="BO163" s="35"/>
      <c r="BP163" s="40" t="s">
        <v>45</v>
      </c>
      <c r="BQ163" s="40" t="s">
        <v>44</v>
      </c>
      <c r="BR163" s="35"/>
      <c r="BS163" s="35"/>
      <c r="BT163" s="40" t="s">
        <v>46</v>
      </c>
      <c r="BU163" s="40" t="s">
        <v>47</v>
      </c>
      <c r="BV163" s="35"/>
      <c r="BW163" s="35"/>
      <c r="BX163" s="40" t="s">
        <v>46</v>
      </c>
      <c r="BY163" s="40" t="s">
        <v>41</v>
      </c>
      <c r="BZ163" s="35"/>
      <c r="CA163" s="35"/>
      <c r="CB163" s="40" t="s">
        <v>46</v>
      </c>
      <c r="CC163" s="40" t="s">
        <v>48</v>
      </c>
      <c r="CD163" s="35"/>
      <c r="CE163" s="35"/>
      <c r="CF163" s="40" t="s">
        <v>46</v>
      </c>
      <c r="CG163" s="40" t="s">
        <v>48</v>
      </c>
      <c r="CH163" s="35"/>
      <c r="CI163" s="35"/>
      <c r="CJ163" s="40" t="s">
        <v>46</v>
      </c>
      <c r="CK163" s="40" t="s">
        <v>39</v>
      </c>
      <c r="CL163" s="35"/>
      <c r="CM163" s="35"/>
      <c r="CN163" s="40" t="s">
        <v>49</v>
      </c>
      <c r="CO163" s="40" t="s">
        <v>39</v>
      </c>
      <c r="CP163" s="35"/>
      <c r="CQ163" s="35"/>
      <c r="CR163" s="40" t="s">
        <v>50</v>
      </c>
      <c r="CS163" s="40" t="s">
        <v>51</v>
      </c>
      <c r="CT163" s="35"/>
      <c r="CU163" s="35"/>
      <c r="CV163" s="40" t="s">
        <v>50</v>
      </c>
      <c r="CW163" s="40" t="s">
        <v>39</v>
      </c>
      <c r="CX163" s="35"/>
      <c r="CY163" s="35"/>
      <c r="CZ163" s="40" t="s">
        <v>50</v>
      </c>
      <c r="DA163" s="40" t="s">
        <v>39</v>
      </c>
      <c r="DB163" s="35"/>
      <c r="DC163" s="35"/>
      <c r="DD163" s="40" t="s">
        <v>59</v>
      </c>
      <c r="DE163" s="40" t="s">
        <v>60</v>
      </c>
      <c r="DF163" s="35"/>
      <c r="DG163" s="35"/>
      <c r="DH163" s="40" t="s">
        <v>52</v>
      </c>
      <c r="DI163" s="40" t="s">
        <v>53</v>
      </c>
      <c r="DJ163" s="35"/>
      <c r="DK163" s="35"/>
      <c r="DL163" s="40" t="s">
        <v>31</v>
      </c>
      <c r="DM163" s="41">
        <v>2.3340000000000001</v>
      </c>
      <c r="DN163" s="42" t="s">
        <v>518</v>
      </c>
    </row>
    <row r="164" spans="1:118" s="42" customFormat="1" ht="15.75" customHeight="1" x14ac:dyDescent="0.25">
      <c r="A164" s="35">
        <v>163</v>
      </c>
      <c r="B164" s="35">
        <v>3</v>
      </c>
      <c r="C164" s="36" t="s">
        <v>180</v>
      </c>
      <c r="D164" s="37" t="s">
        <v>373</v>
      </c>
      <c r="E164" s="35">
        <v>367.22500000000002</v>
      </c>
      <c r="F164" s="35">
        <v>51.012</v>
      </c>
      <c r="G164" s="35">
        <v>311.26400000000001</v>
      </c>
      <c r="H164" s="38">
        <v>292.35924</v>
      </c>
      <c r="I164" s="39">
        <f t="shared" si="7"/>
        <v>603.62324000000001</v>
      </c>
      <c r="J164" s="39">
        <f t="shared" si="6"/>
        <v>2.7949999999999999</v>
      </c>
      <c r="K164" s="39">
        <f t="shared" si="8"/>
        <v>600.82824000000005</v>
      </c>
      <c r="L164" s="40" t="s">
        <v>28</v>
      </c>
      <c r="M164" s="40" t="s">
        <v>29</v>
      </c>
      <c r="N164" s="35">
        <v>2E-3</v>
      </c>
      <c r="O164" s="35">
        <v>7.3999999999999996E-2</v>
      </c>
      <c r="P164" s="40" t="s">
        <v>30</v>
      </c>
      <c r="Q164" s="40" t="s">
        <v>34</v>
      </c>
      <c r="R164" s="35"/>
      <c r="S164" s="35"/>
      <c r="T164" s="40" t="s">
        <v>30</v>
      </c>
      <c r="U164" s="40" t="s">
        <v>32</v>
      </c>
      <c r="V164" s="35"/>
      <c r="W164" s="35"/>
      <c r="X164" s="35" t="s">
        <v>30</v>
      </c>
      <c r="Y164" s="35" t="s">
        <v>33</v>
      </c>
      <c r="Z164" s="35"/>
      <c r="AA164" s="35"/>
      <c r="AB164" s="40" t="s">
        <v>30</v>
      </c>
      <c r="AC164" s="40" t="s">
        <v>34</v>
      </c>
      <c r="AD164" s="35"/>
      <c r="AE164" s="35"/>
      <c r="AF164" s="40" t="s">
        <v>35</v>
      </c>
      <c r="AG164" s="40" t="s">
        <v>29</v>
      </c>
      <c r="AH164" s="35"/>
      <c r="AI164" s="35"/>
      <c r="AJ164" s="40" t="s">
        <v>36</v>
      </c>
      <c r="AK164" s="40" t="s">
        <v>37</v>
      </c>
      <c r="AL164" s="35"/>
      <c r="AM164" s="35"/>
      <c r="AN164" s="40" t="s">
        <v>38</v>
      </c>
      <c r="AO164" s="40" t="s">
        <v>39</v>
      </c>
      <c r="AP164" s="35"/>
      <c r="AQ164" s="35"/>
      <c r="AR164" s="40" t="s">
        <v>40</v>
      </c>
      <c r="AS164" s="40" t="s">
        <v>41</v>
      </c>
      <c r="AT164" s="35"/>
      <c r="AU164" s="35"/>
      <c r="AV164" s="35"/>
      <c r="AW164" s="35"/>
      <c r="AX164" s="35"/>
      <c r="AY164" s="35"/>
      <c r="AZ164" s="40" t="s">
        <v>42</v>
      </c>
      <c r="BA164" s="40" t="s">
        <v>39</v>
      </c>
      <c r="BB164" s="35"/>
      <c r="BC164" s="35"/>
      <c r="BD164" s="40" t="s">
        <v>42</v>
      </c>
      <c r="BE164" s="40" t="s">
        <v>33</v>
      </c>
      <c r="BF164" s="35"/>
      <c r="BG164" s="35"/>
      <c r="BH164" s="40" t="s">
        <v>42</v>
      </c>
      <c r="BI164" s="40" t="s">
        <v>39</v>
      </c>
      <c r="BJ164" s="35"/>
      <c r="BK164" s="41"/>
      <c r="BL164" s="40" t="s">
        <v>43</v>
      </c>
      <c r="BM164" s="40" t="s">
        <v>44</v>
      </c>
      <c r="BN164" s="35"/>
      <c r="BO164" s="35"/>
      <c r="BP164" s="40" t="s">
        <v>45</v>
      </c>
      <c r="BQ164" s="40" t="s">
        <v>44</v>
      </c>
      <c r="BR164" s="35"/>
      <c r="BS164" s="35"/>
      <c r="BT164" s="40" t="s">
        <v>46</v>
      </c>
      <c r="BU164" s="40" t="s">
        <v>47</v>
      </c>
      <c r="BV164" s="35"/>
      <c r="BW164" s="35"/>
      <c r="BX164" s="40" t="s">
        <v>46</v>
      </c>
      <c r="BY164" s="40" t="s">
        <v>41</v>
      </c>
      <c r="BZ164" s="35"/>
      <c r="CA164" s="35"/>
      <c r="CB164" s="40" t="s">
        <v>46</v>
      </c>
      <c r="CC164" s="40" t="s">
        <v>48</v>
      </c>
      <c r="CD164" s="35"/>
      <c r="CE164" s="35"/>
      <c r="CF164" s="40" t="s">
        <v>46</v>
      </c>
      <c r="CG164" s="40" t="s">
        <v>48</v>
      </c>
      <c r="CH164" s="35"/>
      <c r="CI164" s="35"/>
      <c r="CJ164" s="40" t="s">
        <v>46</v>
      </c>
      <c r="CK164" s="40" t="s">
        <v>39</v>
      </c>
      <c r="CL164" s="35"/>
      <c r="CM164" s="35"/>
      <c r="CN164" s="40" t="s">
        <v>49</v>
      </c>
      <c r="CO164" s="40" t="s">
        <v>39</v>
      </c>
      <c r="CP164" s="35"/>
      <c r="CQ164" s="35"/>
      <c r="CR164" s="40" t="s">
        <v>50</v>
      </c>
      <c r="CS164" s="40" t="s">
        <v>51</v>
      </c>
      <c r="CT164" s="35"/>
      <c r="CU164" s="35"/>
      <c r="CV164" s="40" t="s">
        <v>50</v>
      </c>
      <c r="CW164" s="40" t="s">
        <v>39</v>
      </c>
      <c r="CX164" s="35"/>
      <c r="CY164" s="35"/>
      <c r="CZ164" s="40" t="s">
        <v>50</v>
      </c>
      <c r="DA164" s="40" t="s">
        <v>39</v>
      </c>
      <c r="DB164" s="35"/>
      <c r="DC164" s="35"/>
      <c r="DD164" s="40" t="s">
        <v>59</v>
      </c>
      <c r="DE164" s="40" t="s">
        <v>60</v>
      </c>
      <c r="DF164" s="35"/>
      <c r="DG164" s="35"/>
      <c r="DH164" s="40" t="s">
        <v>52</v>
      </c>
      <c r="DI164" s="40" t="s">
        <v>53</v>
      </c>
      <c r="DJ164" s="35"/>
      <c r="DK164" s="35"/>
      <c r="DL164" s="40" t="s">
        <v>31</v>
      </c>
      <c r="DM164" s="41">
        <v>2.7210000000000001</v>
      </c>
      <c r="DN164" s="42" t="s">
        <v>518</v>
      </c>
    </row>
    <row r="165" spans="1:118" s="42" customFormat="1" ht="15.75" customHeight="1" x14ac:dyDescent="0.25">
      <c r="A165" s="35">
        <v>164</v>
      </c>
      <c r="B165" s="35">
        <v>3</v>
      </c>
      <c r="C165" s="36" t="s">
        <v>181</v>
      </c>
      <c r="D165" s="37" t="s">
        <v>373</v>
      </c>
      <c r="E165" s="35">
        <v>792.04600000000005</v>
      </c>
      <c r="F165" s="35">
        <v>141.423</v>
      </c>
      <c r="G165" s="35">
        <v>650.62300000000005</v>
      </c>
      <c r="H165" s="38">
        <v>381.36684000000002</v>
      </c>
      <c r="I165" s="39">
        <f t="shared" si="7"/>
        <v>1031.9898400000002</v>
      </c>
      <c r="J165" s="39">
        <f t="shared" si="6"/>
        <v>0.63300000000000001</v>
      </c>
      <c r="K165" s="39">
        <f t="shared" si="8"/>
        <v>1031.3568400000001</v>
      </c>
      <c r="L165" s="40" t="s">
        <v>28</v>
      </c>
      <c r="M165" s="40" t="s">
        <v>29</v>
      </c>
      <c r="N165" s="35"/>
      <c r="O165" s="35"/>
      <c r="P165" s="40" t="s">
        <v>30</v>
      </c>
      <c r="Q165" s="40" t="s">
        <v>34</v>
      </c>
      <c r="R165" s="35"/>
      <c r="S165" s="35"/>
      <c r="T165" s="40" t="s">
        <v>30</v>
      </c>
      <c r="U165" s="40" t="s">
        <v>32</v>
      </c>
      <c r="V165" s="35"/>
      <c r="W165" s="35"/>
      <c r="X165" s="35" t="s">
        <v>30</v>
      </c>
      <c r="Y165" s="35" t="s">
        <v>33</v>
      </c>
      <c r="Z165" s="35"/>
      <c r="AA165" s="35"/>
      <c r="AB165" s="40" t="s">
        <v>30</v>
      </c>
      <c r="AC165" s="40" t="s">
        <v>34</v>
      </c>
      <c r="AD165" s="35"/>
      <c r="AE165" s="35"/>
      <c r="AF165" s="40" t="s">
        <v>35</v>
      </c>
      <c r="AG165" s="40" t="s">
        <v>29</v>
      </c>
      <c r="AH165" s="35"/>
      <c r="AI165" s="35"/>
      <c r="AJ165" s="40" t="s">
        <v>36</v>
      </c>
      <c r="AK165" s="40" t="s">
        <v>37</v>
      </c>
      <c r="AL165" s="35"/>
      <c r="AM165" s="35"/>
      <c r="AN165" s="40" t="s">
        <v>38</v>
      </c>
      <c r="AO165" s="40" t="s">
        <v>39</v>
      </c>
      <c r="AP165" s="35">
        <v>1</v>
      </c>
      <c r="AQ165" s="35">
        <v>0.63300000000000001</v>
      </c>
      <c r="AR165" s="40" t="s">
        <v>40</v>
      </c>
      <c r="AS165" s="40" t="s">
        <v>41</v>
      </c>
      <c r="AT165" s="35"/>
      <c r="AU165" s="35"/>
      <c r="AV165" s="35"/>
      <c r="AW165" s="35"/>
      <c r="AX165" s="35"/>
      <c r="AY165" s="35"/>
      <c r="AZ165" s="40" t="s">
        <v>42</v>
      </c>
      <c r="BA165" s="40" t="s">
        <v>39</v>
      </c>
      <c r="BB165" s="35"/>
      <c r="BC165" s="35"/>
      <c r="BD165" s="40" t="s">
        <v>42</v>
      </c>
      <c r="BE165" s="40" t="s">
        <v>33</v>
      </c>
      <c r="BF165" s="35"/>
      <c r="BG165" s="35"/>
      <c r="BH165" s="40" t="s">
        <v>42</v>
      </c>
      <c r="BI165" s="40" t="s">
        <v>39</v>
      </c>
      <c r="BJ165" s="35"/>
      <c r="BK165" s="41"/>
      <c r="BL165" s="40" t="s">
        <v>43</v>
      </c>
      <c r="BM165" s="40" t="s">
        <v>44</v>
      </c>
      <c r="BN165" s="35"/>
      <c r="BO165" s="35"/>
      <c r="BP165" s="40" t="s">
        <v>45</v>
      </c>
      <c r="BQ165" s="40" t="s">
        <v>44</v>
      </c>
      <c r="BR165" s="35"/>
      <c r="BS165" s="35"/>
      <c r="BT165" s="40" t="s">
        <v>46</v>
      </c>
      <c r="BU165" s="40" t="s">
        <v>47</v>
      </c>
      <c r="BV165" s="35"/>
      <c r="BW165" s="35"/>
      <c r="BX165" s="40" t="s">
        <v>46</v>
      </c>
      <c r="BY165" s="40" t="s">
        <v>41</v>
      </c>
      <c r="BZ165" s="35"/>
      <c r="CA165" s="35"/>
      <c r="CB165" s="40" t="s">
        <v>46</v>
      </c>
      <c r="CC165" s="40" t="s">
        <v>48</v>
      </c>
      <c r="CD165" s="35"/>
      <c r="CE165" s="35"/>
      <c r="CF165" s="40" t="s">
        <v>46</v>
      </c>
      <c r="CG165" s="40" t="s">
        <v>48</v>
      </c>
      <c r="CH165" s="35"/>
      <c r="CI165" s="35"/>
      <c r="CJ165" s="40" t="s">
        <v>46</v>
      </c>
      <c r="CK165" s="40" t="s">
        <v>39</v>
      </c>
      <c r="CL165" s="35"/>
      <c r="CM165" s="35"/>
      <c r="CN165" s="40" t="s">
        <v>49</v>
      </c>
      <c r="CO165" s="40" t="s">
        <v>39</v>
      </c>
      <c r="CP165" s="35"/>
      <c r="CQ165" s="35"/>
      <c r="CR165" s="40" t="s">
        <v>50</v>
      </c>
      <c r="CS165" s="40" t="s">
        <v>51</v>
      </c>
      <c r="CT165" s="35"/>
      <c r="CU165" s="35"/>
      <c r="CV165" s="40" t="s">
        <v>50</v>
      </c>
      <c r="CW165" s="40" t="s">
        <v>39</v>
      </c>
      <c r="CX165" s="35"/>
      <c r="CY165" s="35"/>
      <c r="CZ165" s="40" t="s">
        <v>50</v>
      </c>
      <c r="DA165" s="40" t="s">
        <v>39</v>
      </c>
      <c r="DB165" s="35"/>
      <c r="DC165" s="35"/>
      <c r="DD165" s="40" t="s">
        <v>59</v>
      </c>
      <c r="DE165" s="40" t="s">
        <v>60</v>
      </c>
      <c r="DF165" s="35"/>
      <c r="DG165" s="35"/>
      <c r="DH165" s="40" t="s">
        <v>52</v>
      </c>
      <c r="DI165" s="40" t="s">
        <v>53</v>
      </c>
      <c r="DJ165" s="35"/>
      <c r="DK165" s="35"/>
      <c r="DL165" s="40" t="s">
        <v>31</v>
      </c>
      <c r="DM165" s="41"/>
    </row>
    <row r="166" spans="1:118" s="42" customFormat="1" ht="15.75" customHeight="1" x14ac:dyDescent="0.25">
      <c r="A166" s="35">
        <v>165</v>
      </c>
      <c r="B166" s="35">
        <v>3</v>
      </c>
      <c r="C166" s="36" t="s">
        <v>182</v>
      </c>
      <c r="D166" s="37" t="s">
        <v>373</v>
      </c>
      <c r="E166" s="35">
        <v>975.05100000000004</v>
      </c>
      <c r="F166" s="35">
        <v>331.166</v>
      </c>
      <c r="G166" s="35">
        <v>595.41300000000001</v>
      </c>
      <c r="H166" s="38">
        <v>374.86043999999998</v>
      </c>
      <c r="I166" s="39">
        <f t="shared" si="7"/>
        <v>970.27343999999994</v>
      </c>
      <c r="J166" s="39">
        <f t="shared" si="6"/>
        <v>2.3530000000000002</v>
      </c>
      <c r="K166" s="39">
        <f t="shared" si="8"/>
        <v>967.92043999999999</v>
      </c>
      <c r="L166" s="40" t="s">
        <v>28</v>
      </c>
      <c r="M166" s="40" t="s">
        <v>29</v>
      </c>
      <c r="N166" s="35"/>
      <c r="O166" s="35"/>
      <c r="P166" s="40" t="s">
        <v>30</v>
      </c>
      <c r="Q166" s="40" t="s">
        <v>34</v>
      </c>
      <c r="R166" s="35"/>
      <c r="S166" s="35"/>
      <c r="T166" s="40" t="s">
        <v>30</v>
      </c>
      <c r="U166" s="40" t="s">
        <v>32</v>
      </c>
      <c r="V166" s="35"/>
      <c r="W166" s="35"/>
      <c r="X166" s="35" t="s">
        <v>30</v>
      </c>
      <c r="Y166" s="35" t="s">
        <v>33</v>
      </c>
      <c r="Z166" s="35"/>
      <c r="AA166" s="35"/>
      <c r="AB166" s="40" t="s">
        <v>30</v>
      </c>
      <c r="AC166" s="40" t="s">
        <v>34</v>
      </c>
      <c r="AD166" s="35"/>
      <c r="AE166" s="35"/>
      <c r="AF166" s="40" t="s">
        <v>35</v>
      </c>
      <c r="AG166" s="40" t="s">
        <v>29</v>
      </c>
      <c r="AH166" s="35"/>
      <c r="AI166" s="35"/>
      <c r="AJ166" s="40" t="s">
        <v>36</v>
      </c>
      <c r="AK166" s="40" t="s">
        <v>37</v>
      </c>
      <c r="AL166" s="35"/>
      <c r="AM166" s="35"/>
      <c r="AN166" s="40" t="s">
        <v>38</v>
      </c>
      <c r="AO166" s="40" t="s">
        <v>39</v>
      </c>
      <c r="AP166" s="35"/>
      <c r="AQ166" s="35"/>
      <c r="AR166" s="40" t="s">
        <v>40</v>
      </c>
      <c r="AS166" s="40" t="s">
        <v>41</v>
      </c>
      <c r="AT166" s="35"/>
      <c r="AU166" s="35"/>
      <c r="AV166" s="35"/>
      <c r="AW166" s="35"/>
      <c r="AX166" s="35"/>
      <c r="AY166" s="35"/>
      <c r="AZ166" s="40" t="s">
        <v>42</v>
      </c>
      <c r="BA166" s="40" t="s">
        <v>39</v>
      </c>
      <c r="BB166" s="35"/>
      <c r="BC166" s="35"/>
      <c r="BD166" s="40" t="s">
        <v>42</v>
      </c>
      <c r="BE166" s="40" t="s">
        <v>33</v>
      </c>
      <c r="BF166" s="35"/>
      <c r="BG166" s="35"/>
      <c r="BH166" s="40" t="s">
        <v>42</v>
      </c>
      <c r="BI166" s="40" t="s">
        <v>39</v>
      </c>
      <c r="BJ166" s="35"/>
      <c r="BK166" s="41"/>
      <c r="BL166" s="40" t="s">
        <v>43</v>
      </c>
      <c r="BM166" s="40" t="s">
        <v>44</v>
      </c>
      <c r="BN166" s="35"/>
      <c r="BO166" s="35"/>
      <c r="BP166" s="40" t="s">
        <v>45</v>
      </c>
      <c r="BQ166" s="40" t="s">
        <v>44</v>
      </c>
      <c r="BR166" s="35"/>
      <c r="BS166" s="35"/>
      <c r="BT166" s="40" t="s">
        <v>46</v>
      </c>
      <c r="BU166" s="40" t="s">
        <v>47</v>
      </c>
      <c r="BV166" s="35"/>
      <c r="BW166" s="35"/>
      <c r="BX166" s="40" t="s">
        <v>46</v>
      </c>
      <c r="BY166" s="40" t="s">
        <v>41</v>
      </c>
      <c r="BZ166" s="35"/>
      <c r="CA166" s="35"/>
      <c r="CB166" s="40" t="s">
        <v>46</v>
      </c>
      <c r="CC166" s="40" t="s">
        <v>48</v>
      </c>
      <c r="CD166" s="35"/>
      <c r="CE166" s="35"/>
      <c r="CF166" s="40" t="s">
        <v>46</v>
      </c>
      <c r="CG166" s="40" t="s">
        <v>48</v>
      </c>
      <c r="CH166" s="35"/>
      <c r="CI166" s="35"/>
      <c r="CJ166" s="40" t="s">
        <v>46</v>
      </c>
      <c r="CK166" s="40" t="s">
        <v>39</v>
      </c>
      <c r="CL166" s="35"/>
      <c r="CM166" s="35"/>
      <c r="CN166" s="40" t="s">
        <v>49</v>
      </c>
      <c r="CO166" s="40" t="s">
        <v>39</v>
      </c>
      <c r="CP166" s="35"/>
      <c r="CQ166" s="35"/>
      <c r="CR166" s="40" t="s">
        <v>50</v>
      </c>
      <c r="CS166" s="40" t="s">
        <v>51</v>
      </c>
      <c r="CT166" s="35"/>
      <c r="CU166" s="35"/>
      <c r="CV166" s="40" t="s">
        <v>50</v>
      </c>
      <c r="CW166" s="40" t="s">
        <v>39</v>
      </c>
      <c r="CX166" s="35"/>
      <c r="CY166" s="35"/>
      <c r="CZ166" s="40" t="s">
        <v>50</v>
      </c>
      <c r="DA166" s="40" t="s">
        <v>39</v>
      </c>
      <c r="DB166" s="35"/>
      <c r="DC166" s="35"/>
      <c r="DD166" s="40" t="s">
        <v>59</v>
      </c>
      <c r="DE166" s="40" t="s">
        <v>60</v>
      </c>
      <c r="DF166" s="35"/>
      <c r="DG166" s="35"/>
      <c r="DH166" s="40" t="s">
        <v>52</v>
      </c>
      <c r="DI166" s="40" t="s">
        <v>53</v>
      </c>
      <c r="DJ166" s="35"/>
      <c r="DK166" s="35"/>
      <c r="DL166" s="40" t="s">
        <v>31</v>
      </c>
      <c r="DM166" s="41">
        <v>2.3530000000000002</v>
      </c>
      <c r="DN166" s="42" t="s">
        <v>518</v>
      </c>
    </row>
    <row r="167" spans="1:118" s="42" customFormat="1" ht="15.75" customHeight="1" x14ac:dyDescent="0.25">
      <c r="A167" s="35">
        <v>166</v>
      </c>
      <c r="B167" s="35">
        <v>3</v>
      </c>
      <c r="C167" s="36" t="s">
        <v>183</v>
      </c>
      <c r="D167" s="37" t="s">
        <v>373</v>
      </c>
      <c r="E167" s="35">
        <v>132.536</v>
      </c>
      <c r="F167" s="35">
        <v>99.204999999999998</v>
      </c>
      <c r="G167" s="35">
        <v>26.401</v>
      </c>
      <c r="H167" s="38">
        <v>163.20828</v>
      </c>
      <c r="I167" s="39">
        <f t="shared" si="7"/>
        <v>189.60928000000001</v>
      </c>
      <c r="J167" s="39">
        <f t="shared" si="6"/>
        <v>3.274</v>
      </c>
      <c r="K167" s="39">
        <f t="shared" si="8"/>
        <v>186.33528000000001</v>
      </c>
      <c r="L167" s="40" t="s">
        <v>28</v>
      </c>
      <c r="M167" s="40" t="s">
        <v>29</v>
      </c>
      <c r="N167" s="35"/>
      <c r="O167" s="35"/>
      <c r="P167" s="40" t="s">
        <v>30</v>
      </c>
      <c r="Q167" s="40" t="s">
        <v>34</v>
      </c>
      <c r="R167" s="35"/>
      <c r="S167" s="35"/>
      <c r="T167" s="40" t="s">
        <v>30</v>
      </c>
      <c r="U167" s="40" t="s">
        <v>32</v>
      </c>
      <c r="V167" s="35"/>
      <c r="W167" s="35"/>
      <c r="X167" s="35" t="s">
        <v>30</v>
      </c>
      <c r="Y167" s="35" t="s">
        <v>33</v>
      </c>
      <c r="Z167" s="35"/>
      <c r="AA167" s="35"/>
      <c r="AB167" s="40" t="s">
        <v>30</v>
      </c>
      <c r="AC167" s="40" t="s">
        <v>34</v>
      </c>
      <c r="AD167" s="35"/>
      <c r="AE167" s="35"/>
      <c r="AF167" s="40" t="s">
        <v>35</v>
      </c>
      <c r="AG167" s="40" t="s">
        <v>29</v>
      </c>
      <c r="AH167" s="35"/>
      <c r="AI167" s="35"/>
      <c r="AJ167" s="40" t="s">
        <v>36</v>
      </c>
      <c r="AK167" s="40" t="s">
        <v>37</v>
      </c>
      <c r="AL167" s="35"/>
      <c r="AM167" s="35"/>
      <c r="AN167" s="40" t="s">
        <v>38</v>
      </c>
      <c r="AO167" s="40" t="s">
        <v>39</v>
      </c>
      <c r="AP167" s="35"/>
      <c r="AQ167" s="35"/>
      <c r="AR167" s="40" t="s">
        <v>40</v>
      </c>
      <c r="AS167" s="40" t="s">
        <v>41</v>
      </c>
      <c r="AT167" s="35"/>
      <c r="AU167" s="35"/>
      <c r="AV167" s="35"/>
      <c r="AW167" s="35"/>
      <c r="AX167" s="35"/>
      <c r="AY167" s="35"/>
      <c r="AZ167" s="40" t="s">
        <v>42</v>
      </c>
      <c r="BA167" s="40" t="s">
        <v>39</v>
      </c>
      <c r="BB167" s="35"/>
      <c r="BC167" s="35"/>
      <c r="BD167" s="40" t="s">
        <v>42</v>
      </c>
      <c r="BE167" s="40" t="s">
        <v>33</v>
      </c>
      <c r="BF167" s="35"/>
      <c r="BG167" s="35"/>
      <c r="BH167" s="40" t="s">
        <v>42</v>
      </c>
      <c r="BI167" s="40" t="s">
        <v>39</v>
      </c>
      <c r="BJ167" s="35"/>
      <c r="BK167" s="41"/>
      <c r="BL167" s="40" t="s">
        <v>43</v>
      </c>
      <c r="BM167" s="40" t="s">
        <v>44</v>
      </c>
      <c r="BN167" s="35"/>
      <c r="BO167" s="35"/>
      <c r="BP167" s="40" t="s">
        <v>45</v>
      </c>
      <c r="BQ167" s="40" t="s">
        <v>44</v>
      </c>
      <c r="BR167" s="35"/>
      <c r="BS167" s="35"/>
      <c r="BT167" s="40" t="s">
        <v>46</v>
      </c>
      <c r="BU167" s="40" t="s">
        <v>47</v>
      </c>
      <c r="BV167" s="35"/>
      <c r="BW167" s="35"/>
      <c r="BX167" s="40" t="s">
        <v>46</v>
      </c>
      <c r="BY167" s="40" t="s">
        <v>41</v>
      </c>
      <c r="BZ167" s="35"/>
      <c r="CA167" s="35"/>
      <c r="CB167" s="40" t="s">
        <v>46</v>
      </c>
      <c r="CC167" s="40" t="s">
        <v>48</v>
      </c>
      <c r="CD167" s="35"/>
      <c r="CE167" s="35"/>
      <c r="CF167" s="40" t="s">
        <v>46</v>
      </c>
      <c r="CG167" s="40" t="s">
        <v>48</v>
      </c>
      <c r="CH167" s="35"/>
      <c r="CI167" s="35"/>
      <c r="CJ167" s="40" t="s">
        <v>46</v>
      </c>
      <c r="CK167" s="40" t="s">
        <v>39</v>
      </c>
      <c r="CL167" s="35"/>
      <c r="CM167" s="35"/>
      <c r="CN167" s="40" t="s">
        <v>49</v>
      </c>
      <c r="CO167" s="40" t="s">
        <v>39</v>
      </c>
      <c r="CP167" s="35"/>
      <c r="CQ167" s="35"/>
      <c r="CR167" s="40" t="s">
        <v>50</v>
      </c>
      <c r="CS167" s="40" t="s">
        <v>51</v>
      </c>
      <c r="CT167" s="35"/>
      <c r="CU167" s="35"/>
      <c r="CV167" s="40" t="s">
        <v>50</v>
      </c>
      <c r="CW167" s="40" t="s">
        <v>39</v>
      </c>
      <c r="CX167" s="35">
        <v>1</v>
      </c>
      <c r="CY167" s="35">
        <v>0.92100000000000004</v>
      </c>
      <c r="CZ167" s="40" t="s">
        <v>50</v>
      </c>
      <c r="DA167" s="40" t="s">
        <v>39</v>
      </c>
      <c r="DB167" s="35"/>
      <c r="DC167" s="35"/>
      <c r="DD167" s="40" t="s">
        <v>59</v>
      </c>
      <c r="DE167" s="40" t="s">
        <v>60</v>
      </c>
      <c r="DF167" s="35"/>
      <c r="DG167" s="35"/>
      <c r="DH167" s="40" t="s">
        <v>52</v>
      </c>
      <c r="DI167" s="40" t="s">
        <v>53</v>
      </c>
      <c r="DJ167" s="35"/>
      <c r="DK167" s="35"/>
      <c r="DL167" s="40" t="s">
        <v>31</v>
      </c>
      <c r="DM167" s="41">
        <v>2.3530000000000002</v>
      </c>
      <c r="DN167" s="42" t="s">
        <v>518</v>
      </c>
    </row>
    <row r="168" spans="1:118" s="42" customFormat="1" ht="15.75" customHeight="1" x14ac:dyDescent="0.25">
      <c r="A168" s="35">
        <v>167</v>
      </c>
      <c r="B168" s="35">
        <v>3</v>
      </c>
      <c r="C168" s="36" t="s">
        <v>184</v>
      </c>
      <c r="D168" s="37" t="s">
        <v>373</v>
      </c>
      <c r="E168" s="35">
        <v>1171.421</v>
      </c>
      <c r="F168" s="35">
        <v>27.501000000000001</v>
      </c>
      <c r="G168" s="35">
        <v>1139.4259999999999</v>
      </c>
      <c r="H168" s="38">
        <v>323.31299999999999</v>
      </c>
      <c r="I168" s="39">
        <f t="shared" si="7"/>
        <v>1462.739</v>
      </c>
      <c r="J168" s="39">
        <f t="shared" si="6"/>
        <v>1.008</v>
      </c>
      <c r="K168" s="39">
        <f t="shared" si="8"/>
        <v>1461.731</v>
      </c>
      <c r="L168" s="40" t="s">
        <v>28</v>
      </c>
      <c r="M168" s="40" t="s">
        <v>29</v>
      </c>
      <c r="N168" s="35"/>
      <c r="O168" s="35"/>
      <c r="P168" s="40" t="s">
        <v>30</v>
      </c>
      <c r="Q168" s="40" t="s">
        <v>34</v>
      </c>
      <c r="R168" s="35"/>
      <c r="S168" s="35"/>
      <c r="T168" s="40" t="s">
        <v>30</v>
      </c>
      <c r="U168" s="40" t="s">
        <v>32</v>
      </c>
      <c r="V168" s="35"/>
      <c r="W168" s="35"/>
      <c r="X168" s="35" t="s">
        <v>30</v>
      </c>
      <c r="Y168" s="35" t="s">
        <v>33</v>
      </c>
      <c r="Z168" s="35"/>
      <c r="AA168" s="35"/>
      <c r="AB168" s="40" t="s">
        <v>30</v>
      </c>
      <c r="AC168" s="40" t="s">
        <v>34</v>
      </c>
      <c r="AD168" s="35"/>
      <c r="AE168" s="35"/>
      <c r="AF168" s="40" t="s">
        <v>35</v>
      </c>
      <c r="AG168" s="40" t="s">
        <v>29</v>
      </c>
      <c r="AH168" s="35"/>
      <c r="AI168" s="35"/>
      <c r="AJ168" s="40" t="s">
        <v>36</v>
      </c>
      <c r="AK168" s="40" t="s">
        <v>37</v>
      </c>
      <c r="AL168" s="35"/>
      <c r="AM168" s="35"/>
      <c r="AN168" s="40" t="s">
        <v>38</v>
      </c>
      <c r="AO168" s="40" t="s">
        <v>39</v>
      </c>
      <c r="AP168" s="35">
        <v>1</v>
      </c>
      <c r="AQ168" s="35">
        <v>0.5</v>
      </c>
      <c r="AR168" s="40" t="s">
        <v>40</v>
      </c>
      <c r="AS168" s="40" t="s">
        <v>41</v>
      </c>
      <c r="AT168" s="35"/>
      <c r="AU168" s="35"/>
      <c r="AV168" s="35"/>
      <c r="AW168" s="35"/>
      <c r="AX168" s="35"/>
      <c r="AY168" s="35"/>
      <c r="AZ168" s="40" t="s">
        <v>42</v>
      </c>
      <c r="BA168" s="40" t="s">
        <v>39</v>
      </c>
      <c r="BB168" s="35"/>
      <c r="BC168" s="35"/>
      <c r="BD168" s="40" t="s">
        <v>42</v>
      </c>
      <c r="BE168" s="40" t="s">
        <v>33</v>
      </c>
      <c r="BF168" s="35"/>
      <c r="BG168" s="35"/>
      <c r="BH168" s="40" t="s">
        <v>42</v>
      </c>
      <c r="BI168" s="40" t="s">
        <v>39</v>
      </c>
      <c r="BJ168" s="35"/>
      <c r="BK168" s="41"/>
      <c r="BL168" s="40" t="s">
        <v>43</v>
      </c>
      <c r="BM168" s="40" t="s">
        <v>44</v>
      </c>
      <c r="BN168" s="35"/>
      <c r="BO168" s="35"/>
      <c r="BP168" s="40" t="s">
        <v>45</v>
      </c>
      <c r="BQ168" s="40" t="s">
        <v>44</v>
      </c>
      <c r="BR168" s="35"/>
      <c r="BS168" s="35"/>
      <c r="BT168" s="40" t="s">
        <v>46</v>
      </c>
      <c r="BU168" s="40" t="s">
        <v>47</v>
      </c>
      <c r="BV168" s="35"/>
      <c r="BW168" s="35"/>
      <c r="BX168" s="40" t="s">
        <v>46</v>
      </c>
      <c r="BY168" s="40" t="s">
        <v>41</v>
      </c>
      <c r="BZ168" s="35"/>
      <c r="CA168" s="35"/>
      <c r="CB168" s="40" t="s">
        <v>46</v>
      </c>
      <c r="CC168" s="40" t="s">
        <v>48</v>
      </c>
      <c r="CD168" s="35"/>
      <c r="CE168" s="35"/>
      <c r="CF168" s="40" t="s">
        <v>46</v>
      </c>
      <c r="CG168" s="40" t="s">
        <v>48</v>
      </c>
      <c r="CH168" s="35"/>
      <c r="CI168" s="35"/>
      <c r="CJ168" s="40" t="s">
        <v>46</v>
      </c>
      <c r="CK168" s="40" t="s">
        <v>39</v>
      </c>
      <c r="CL168" s="35"/>
      <c r="CM168" s="35"/>
      <c r="CN168" s="40" t="s">
        <v>49</v>
      </c>
      <c r="CO168" s="40" t="s">
        <v>39</v>
      </c>
      <c r="CP168" s="35"/>
      <c r="CQ168" s="35"/>
      <c r="CR168" s="40" t="s">
        <v>50</v>
      </c>
      <c r="CS168" s="40" t="s">
        <v>51</v>
      </c>
      <c r="CT168" s="35"/>
      <c r="CU168" s="35"/>
      <c r="CV168" s="40" t="s">
        <v>50</v>
      </c>
      <c r="CW168" s="40" t="s">
        <v>39</v>
      </c>
      <c r="CX168" s="35">
        <v>1</v>
      </c>
      <c r="CY168" s="35">
        <v>0.50800000000000001</v>
      </c>
      <c r="CZ168" s="40" t="s">
        <v>50</v>
      </c>
      <c r="DA168" s="40" t="s">
        <v>39</v>
      </c>
      <c r="DB168" s="35"/>
      <c r="DC168" s="35"/>
      <c r="DD168" s="40" t="s">
        <v>59</v>
      </c>
      <c r="DE168" s="40" t="s">
        <v>60</v>
      </c>
      <c r="DF168" s="35"/>
      <c r="DG168" s="35"/>
      <c r="DH168" s="40" t="s">
        <v>52</v>
      </c>
      <c r="DI168" s="40" t="s">
        <v>53</v>
      </c>
      <c r="DJ168" s="35"/>
      <c r="DK168" s="35"/>
      <c r="DL168" s="40" t="s">
        <v>31</v>
      </c>
      <c r="DM168" s="41"/>
    </row>
    <row r="169" spans="1:118" s="12" customFormat="1" ht="15.75" customHeight="1" x14ac:dyDescent="0.25">
      <c r="A169" s="6">
        <v>168</v>
      </c>
      <c r="B169" s="6">
        <v>3</v>
      </c>
      <c r="C169" s="9" t="s">
        <v>185</v>
      </c>
      <c r="D169" s="8" t="s">
        <v>373</v>
      </c>
      <c r="E169" s="6">
        <v>324.33699999999999</v>
      </c>
      <c r="F169" s="6">
        <v>10.747999999999999</v>
      </c>
      <c r="G169" s="6">
        <v>196.85499999999999</v>
      </c>
      <c r="H169" s="10">
        <v>98.047920000000005</v>
      </c>
      <c r="I169" s="3">
        <f t="shared" si="7"/>
        <v>294.90291999999999</v>
      </c>
      <c r="J169" s="3">
        <f t="shared" si="6"/>
        <v>0</v>
      </c>
      <c r="K169" s="3">
        <f t="shared" si="8"/>
        <v>294.90291999999999</v>
      </c>
      <c r="L169" s="1" t="s">
        <v>28</v>
      </c>
      <c r="M169" s="1" t="s">
        <v>29</v>
      </c>
      <c r="N169" s="6"/>
      <c r="O169" s="6"/>
      <c r="P169" s="1" t="s">
        <v>30</v>
      </c>
      <c r="Q169" s="1" t="s">
        <v>34</v>
      </c>
      <c r="R169" s="6"/>
      <c r="S169" s="6"/>
      <c r="T169" s="1" t="s">
        <v>30</v>
      </c>
      <c r="U169" s="1" t="s">
        <v>32</v>
      </c>
      <c r="V169" s="6"/>
      <c r="W169" s="6"/>
      <c r="X169" s="6" t="s">
        <v>30</v>
      </c>
      <c r="Y169" s="6" t="s">
        <v>33</v>
      </c>
      <c r="Z169" s="6"/>
      <c r="AA169" s="6"/>
      <c r="AB169" s="1" t="s">
        <v>30</v>
      </c>
      <c r="AC169" s="1" t="s">
        <v>34</v>
      </c>
      <c r="AD169" s="6"/>
      <c r="AE169" s="6"/>
      <c r="AF169" s="1" t="s">
        <v>35</v>
      </c>
      <c r="AG169" s="1" t="s">
        <v>29</v>
      </c>
      <c r="AH169" s="6"/>
      <c r="AI169" s="6"/>
      <c r="AJ169" s="1" t="s">
        <v>36</v>
      </c>
      <c r="AK169" s="1" t="s">
        <v>37</v>
      </c>
      <c r="AL169" s="6"/>
      <c r="AM169" s="6"/>
      <c r="AN169" s="1" t="s">
        <v>38</v>
      </c>
      <c r="AO169" s="1" t="s">
        <v>39</v>
      </c>
      <c r="AP169" s="6"/>
      <c r="AQ169" s="6"/>
      <c r="AR169" s="1" t="s">
        <v>40</v>
      </c>
      <c r="AS169" s="1" t="s">
        <v>41</v>
      </c>
      <c r="AT169" s="6"/>
      <c r="AU169" s="6"/>
      <c r="AV169" s="6"/>
      <c r="AW169" s="6"/>
      <c r="AX169" s="6"/>
      <c r="AY169" s="6"/>
      <c r="AZ169" s="1" t="s">
        <v>42</v>
      </c>
      <c r="BA169" s="1" t="s">
        <v>39</v>
      </c>
      <c r="BB169" s="6"/>
      <c r="BC169" s="6"/>
      <c r="BD169" s="1" t="s">
        <v>42</v>
      </c>
      <c r="BE169" s="1" t="s">
        <v>33</v>
      </c>
      <c r="BF169" s="6"/>
      <c r="BG169" s="6"/>
      <c r="BH169" s="1" t="s">
        <v>42</v>
      </c>
      <c r="BI169" s="1" t="s">
        <v>39</v>
      </c>
      <c r="BJ169" s="6"/>
      <c r="BK169" s="11"/>
      <c r="BL169" s="1" t="s">
        <v>43</v>
      </c>
      <c r="BM169" s="1" t="s">
        <v>44</v>
      </c>
      <c r="BN169" s="6"/>
      <c r="BO169" s="6"/>
      <c r="BP169" s="1" t="s">
        <v>45</v>
      </c>
      <c r="BQ169" s="1" t="s">
        <v>44</v>
      </c>
      <c r="BR169" s="6"/>
      <c r="BS169" s="6"/>
      <c r="BT169" s="1" t="s">
        <v>46</v>
      </c>
      <c r="BU169" s="1" t="s">
        <v>47</v>
      </c>
      <c r="BV169" s="6"/>
      <c r="BW169" s="6"/>
      <c r="BX169" s="1" t="s">
        <v>46</v>
      </c>
      <c r="BY169" s="1" t="s">
        <v>41</v>
      </c>
      <c r="BZ169" s="6"/>
      <c r="CA169" s="6"/>
      <c r="CB169" s="1" t="s">
        <v>46</v>
      </c>
      <c r="CC169" s="1" t="s">
        <v>48</v>
      </c>
      <c r="CD169" s="6"/>
      <c r="CE169" s="6"/>
      <c r="CF169" s="1" t="s">
        <v>46</v>
      </c>
      <c r="CG169" s="1" t="s">
        <v>48</v>
      </c>
      <c r="CH169" s="6"/>
      <c r="CI169" s="6"/>
      <c r="CJ169" s="1" t="s">
        <v>46</v>
      </c>
      <c r="CK169" s="1" t="s">
        <v>39</v>
      </c>
      <c r="CL169" s="6"/>
      <c r="CM169" s="6"/>
      <c r="CN169" s="1" t="s">
        <v>49</v>
      </c>
      <c r="CO169" s="1" t="s">
        <v>39</v>
      </c>
      <c r="CP169" s="6"/>
      <c r="CQ169" s="6"/>
      <c r="CR169" s="1" t="s">
        <v>50</v>
      </c>
      <c r="CS169" s="1" t="s">
        <v>51</v>
      </c>
      <c r="CT169" s="6"/>
      <c r="CU169" s="6"/>
      <c r="CV169" s="1" t="s">
        <v>50</v>
      </c>
      <c r="CW169" s="1" t="s">
        <v>39</v>
      </c>
      <c r="CX169" s="6"/>
      <c r="CY169" s="6"/>
      <c r="CZ169" s="1" t="s">
        <v>50</v>
      </c>
      <c r="DA169" s="1" t="s">
        <v>39</v>
      </c>
      <c r="DB169" s="6"/>
      <c r="DC169" s="6"/>
      <c r="DD169" s="1" t="s">
        <v>59</v>
      </c>
      <c r="DE169" s="1" t="s">
        <v>60</v>
      </c>
      <c r="DF169" s="6"/>
      <c r="DG169" s="6"/>
      <c r="DH169" s="1" t="s">
        <v>52</v>
      </c>
      <c r="DI169" s="1" t="s">
        <v>53</v>
      </c>
      <c r="DJ169" s="6"/>
      <c r="DK169" s="6"/>
      <c r="DL169" s="1" t="s">
        <v>31</v>
      </c>
      <c r="DM169" s="11"/>
    </row>
    <row r="170" spans="1:118" s="42" customFormat="1" ht="15.75" customHeight="1" x14ac:dyDescent="0.25">
      <c r="A170" s="35">
        <v>169</v>
      </c>
      <c r="B170" s="35">
        <v>3</v>
      </c>
      <c r="C170" s="36" t="s">
        <v>186</v>
      </c>
      <c r="D170" s="37" t="s">
        <v>373</v>
      </c>
      <c r="E170" s="35">
        <v>-199.40799999999999</v>
      </c>
      <c r="F170" s="35">
        <v>528.64599999999996</v>
      </c>
      <c r="G170" s="35">
        <v>-730.38300000000004</v>
      </c>
      <c r="H170" s="38">
        <v>173.23596000000001</v>
      </c>
      <c r="I170" s="39">
        <f t="shared" si="7"/>
        <v>-557.14704000000006</v>
      </c>
      <c r="J170" s="39">
        <f t="shared" si="6"/>
        <v>2.1189999999999998</v>
      </c>
      <c r="K170" s="39">
        <f t="shared" si="8"/>
        <v>-559.26604000000009</v>
      </c>
      <c r="L170" s="40" t="s">
        <v>28</v>
      </c>
      <c r="M170" s="40" t="s">
        <v>29</v>
      </c>
      <c r="N170" s="35">
        <v>2E-3</v>
      </c>
      <c r="O170" s="35">
        <v>0.11700000000000001</v>
      </c>
      <c r="P170" s="40" t="s">
        <v>30</v>
      </c>
      <c r="Q170" s="40" t="s">
        <v>34</v>
      </c>
      <c r="R170" s="35"/>
      <c r="S170" s="35"/>
      <c r="T170" s="40" t="s">
        <v>30</v>
      </c>
      <c r="U170" s="40" t="s">
        <v>32</v>
      </c>
      <c r="V170" s="35"/>
      <c r="W170" s="35"/>
      <c r="X170" s="35" t="s">
        <v>30</v>
      </c>
      <c r="Y170" s="35" t="s">
        <v>33</v>
      </c>
      <c r="Z170" s="35"/>
      <c r="AA170" s="35"/>
      <c r="AB170" s="40" t="s">
        <v>30</v>
      </c>
      <c r="AC170" s="40" t="s">
        <v>34</v>
      </c>
      <c r="AD170" s="35"/>
      <c r="AE170" s="35"/>
      <c r="AF170" s="40" t="s">
        <v>35</v>
      </c>
      <c r="AG170" s="40" t="s">
        <v>29</v>
      </c>
      <c r="AH170" s="35"/>
      <c r="AI170" s="35"/>
      <c r="AJ170" s="40" t="s">
        <v>36</v>
      </c>
      <c r="AK170" s="40" t="s">
        <v>37</v>
      </c>
      <c r="AL170" s="35"/>
      <c r="AM170" s="35"/>
      <c r="AN170" s="40" t="s">
        <v>38</v>
      </c>
      <c r="AO170" s="40" t="s">
        <v>39</v>
      </c>
      <c r="AP170" s="35">
        <v>4</v>
      </c>
      <c r="AQ170" s="35">
        <v>2.0019999999999998</v>
      </c>
      <c r="AR170" s="40" t="s">
        <v>40</v>
      </c>
      <c r="AS170" s="40" t="s">
        <v>41</v>
      </c>
      <c r="AT170" s="35"/>
      <c r="AU170" s="35"/>
      <c r="AV170" s="35"/>
      <c r="AW170" s="35"/>
      <c r="AX170" s="35"/>
      <c r="AY170" s="35"/>
      <c r="AZ170" s="40" t="s">
        <v>42</v>
      </c>
      <c r="BA170" s="40" t="s">
        <v>39</v>
      </c>
      <c r="BB170" s="35"/>
      <c r="BC170" s="35"/>
      <c r="BD170" s="40" t="s">
        <v>42</v>
      </c>
      <c r="BE170" s="40" t="s">
        <v>33</v>
      </c>
      <c r="BF170" s="35"/>
      <c r="BG170" s="35"/>
      <c r="BH170" s="40" t="s">
        <v>42</v>
      </c>
      <c r="BI170" s="40" t="s">
        <v>39</v>
      </c>
      <c r="BJ170" s="35"/>
      <c r="BK170" s="41"/>
      <c r="BL170" s="40" t="s">
        <v>43</v>
      </c>
      <c r="BM170" s="40" t="s">
        <v>44</v>
      </c>
      <c r="BN170" s="35"/>
      <c r="BO170" s="35"/>
      <c r="BP170" s="40" t="s">
        <v>45</v>
      </c>
      <c r="BQ170" s="40" t="s">
        <v>44</v>
      </c>
      <c r="BR170" s="35"/>
      <c r="BS170" s="35"/>
      <c r="BT170" s="40" t="s">
        <v>46</v>
      </c>
      <c r="BU170" s="40" t="s">
        <v>47</v>
      </c>
      <c r="BV170" s="35"/>
      <c r="BW170" s="35"/>
      <c r="BX170" s="40" t="s">
        <v>46</v>
      </c>
      <c r="BY170" s="40" t="s">
        <v>41</v>
      </c>
      <c r="BZ170" s="35"/>
      <c r="CA170" s="35"/>
      <c r="CB170" s="40" t="s">
        <v>46</v>
      </c>
      <c r="CC170" s="40" t="s">
        <v>48</v>
      </c>
      <c r="CD170" s="35"/>
      <c r="CE170" s="35"/>
      <c r="CF170" s="40" t="s">
        <v>46</v>
      </c>
      <c r="CG170" s="40" t="s">
        <v>48</v>
      </c>
      <c r="CH170" s="35"/>
      <c r="CI170" s="35"/>
      <c r="CJ170" s="40" t="s">
        <v>46</v>
      </c>
      <c r="CK170" s="40" t="s">
        <v>39</v>
      </c>
      <c r="CL170" s="35"/>
      <c r="CM170" s="35"/>
      <c r="CN170" s="40" t="s">
        <v>49</v>
      </c>
      <c r="CO170" s="40" t="s">
        <v>39</v>
      </c>
      <c r="CP170" s="35"/>
      <c r="CQ170" s="35"/>
      <c r="CR170" s="40" t="s">
        <v>50</v>
      </c>
      <c r="CS170" s="40" t="s">
        <v>51</v>
      </c>
      <c r="CT170" s="35"/>
      <c r="CU170" s="35"/>
      <c r="CV170" s="40" t="s">
        <v>50</v>
      </c>
      <c r="CW170" s="40" t="s">
        <v>39</v>
      </c>
      <c r="CX170" s="35"/>
      <c r="CY170" s="35"/>
      <c r="CZ170" s="40" t="s">
        <v>50</v>
      </c>
      <c r="DA170" s="40" t="s">
        <v>39</v>
      </c>
      <c r="DB170" s="35"/>
      <c r="DC170" s="35"/>
      <c r="DD170" s="40" t="s">
        <v>59</v>
      </c>
      <c r="DE170" s="40" t="s">
        <v>60</v>
      </c>
      <c r="DF170" s="35"/>
      <c r="DG170" s="35"/>
      <c r="DH170" s="40" t="s">
        <v>52</v>
      </c>
      <c r="DI170" s="40" t="s">
        <v>53</v>
      </c>
      <c r="DJ170" s="35"/>
      <c r="DK170" s="35"/>
      <c r="DL170" s="40" t="s">
        <v>31</v>
      </c>
      <c r="DM170" s="41"/>
    </row>
    <row r="171" spans="1:118" s="12" customFormat="1" ht="15.75" customHeight="1" x14ac:dyDescent="0.25">
      <c r="A171" s="6">
        <v>170</v>
      </c>
      <c r="B171" s="6">
        <v>3</v>
      </c>
      <c r="C171" s="9" t="s">
        <v>187</v>
      </c>
      <c r="D171" s="8" t="s">
        <v>373</v>
      </c>
      <c r="E171" s="6">
        <v>1126.4749999999999</v>
      </c>
      <c r="F171" s="6">
        <v>67.284000000000006</v>
      </c>
      <c r="G171" s="6">
        <v>1055.7819999999999</v>
      </c>
      <c r="H171" s="10">
        <v>483.05579999999998</v>
      </c>
      <c r="I171" s="3">
        <f t="shared" si="7"/>
        <v>1538.8377999999998</v>
      </c>
      <c r="J171" s="3">
        <f t="shared" si="6"/>
        <v>0</v>
      </c>
      <c r="K171" s="3">
        <f t="shared" si="8"/>
        <v>1538.8377999999998</v>
      </c>
      <c r="L171" s="1" t="s">
        <v>28</v>
      </c>
      <c r="M171" s="1" t="s">
        <v>29</v>
      </c>
      <c r="N171" s="6"/>
      <c r="O171" s="6"/>
      <c r="P171" s="1" t="s">
        <v>30</v>
      </c>
      <c r="Q171" s="1" t="s">
        <v>34</v>
      </c>
      <c r="R171" s="6"/>
      <c r="S171" s="6"/>
      <c r="T171" s="1" t="s">
        <v>30</v>
      </c>
      <c r="U171" s="1" t="s">
        <v>32</v>
      </c>
      <c r="V171" s="6"/>
      <c r="W171" s="6"/>
      <c r="X171" s="6" t="s">
        <v>30</v>
      </c>
      <c r="Y171" s="6" t="s">
        <v>33</v>
      </c>
      <c r="Z171" s="6"/>
      <c r="AA171" s="6"/>
      <c r="AB171" s="1" t="s">
        <v>30</v>
      </c>
      <c r="AC171" s="1" t="s">
        <v>34</v>
      </c>
      <c r="AD171" s="6"/>
      <c r="AE171" s="6"/>
      <c r="AF171" s="1" t="s">
        <v>35</v>
      </c>
      <c r="AG171" s="1" t="s">
        <v>29</v>
      </c>
      <c r="AH171" s="6"/>
      <c r="AI171" s="6"/>
      <c r="AJ171" s="1" t="s">
        <v>36</v>
      </c>
      <c r="AK171" s="1" t="s">
        <v>37</v>
      </c>
      <c r="AL171" s="6"/>
      <c r="AM171" s="6"/>
      <c r="AN171" s="1" t="s">
        <v>38</v>
      </c>
      <c r="AO171" s="1" t="s">
        <v>39</v>
      </c>
      <c r="AP171" s="6"/>
      <c r="AQ171" s="6"/>
      <c r="AR171" s="1" t="s">
        <v>40</v>
      </c>
      <c r="AS171" s="1" t="s">
        <v>41</v>
      </c>
      <c r="AT171" s="6"/>
      <c r="AU171" s="6"/>
      <c r="AV171" s="6"/>
      <c r="AW171" s="6"/>
      <c r="AX171" s="6"/>
      <c r="AY171" s="6"/>
      <c r="AZ171" s="1" t="s">
        <v>42</v>
      </c>
      <c r="BA171" s="1" t="s">
        <v>39</v>
      </c>
      <c r="BB171" s="6"/>
      <c r="BC171" s="6"/>
      <c r="BD171" s="1" t="s">
        <v>42</v>
      </c>
      <c r="BE171" s="1" t="s">
        <v>33</v>
      </c>
      <c r="BF171" s="6"/>
      <c r="BG171" s="6"/>
      <c r="BH171" s="1" t="s">
        <v>42</v>
      </c>
      <c r="BI171" s="1" t="s">
        <v>39</v>
      </c>
      <c r="BJ171" s="6"/>
      <c r="BK171" s="11"/>
      <c r="BL171" s="1" t="s">
        <v>43</v>
      </c>
      <c r="BM171" s="1" t="s">
        <v>44</v>
      </c>
      <c r="BN171" s="6"/>
      <c r="BO171" s="6"/>
      <c r="BP171" s="1" t="s">
        <v>45</v>
      </c>
      <c r="BQ171" s="1" t="s">
        <v>44</v>
      </c>
      <c r="BR171" s="6"/>
      <c r="BS171" s="6"/>
      <c r="BT171" s="1" t="s">
        <v>46</v>
      </c>
      <c r="BU171" s="1" t="s">
        <v>47</v>
      </c>
      <c r="BV171" s="6"/>
      <c r="BW171" s="6"/>
      <c r="BX171" s="1" t="s">
        <v>46</v>
      </c>
      <c r="BY171" s="1" t="s">
        <v>41</v>
      </c>
      <c r="BZ171" s="6"/>
      <c r="CA171" s="6"/>
      <c r="CB171" s="1" t="s">
        <v>46</v>
      </c>
      <c r="CC171" s="1" t="s">
        <v>48</v>
      </c>
      <c r="CD171" s="6"/>
      <c r="CE171" s="6"/>
      <c r="CF171" s="1" t="s">
        <v>46</v>
      </c>
      <c r="CG171" s="1" t="s">
        <v>48</v>
      </c>
      <c r="CH171" s="6"/>
      <c r="CI171" s="6"/>
      <c r="CJ171" s="1" t="s">
        <v>46</v>
      </c>
      <c r="CK171" s="1" t="s">
        <v>39</v>
      </c>
      <c r="CL171" s="6"/>
      <c r="CM171" s="6"/>
      <c r="CN171" s="1" t="s">
        <v>49</v>
      </c>
      <c r="CO171" s="1" t="s">
        <v>39</v>
      </c>
      <c r="CP171" s="6"/>
      <c r="CQ171" s="6"/>
      <c r="CR171" s="1" t="s">
        <v>50</v>
      </c>
      <c r="CS171" s="1" t="s">
        <v>51</v>
      </c>
      <c r="CT171" s="6"/>
      <c r="CU171" s="6"/>
      <c r="CV171" s="1" t="s">
        <v>50</v>
      </c>
      <c r="CW171" s="1" t="s">
        <v>39</v>
      </c>
      <c r="CX171" s="6"/>
      <c r="CY171" s="6"/>
      <c r="CZ171" s="1" t="s">
        <v>50</v>
      </c>
      <c r="DA171" s="1" t="s">
        <v>39</v>
      </c>
      <c r="DB171" s="6"/>
      <c r="DC171" s="6"/>
      <c r="DD171" s="1" t="s">
        <v>59</v>
      </c>
      <c r="DE171" s="1" t="s">
        <v>60</v>
      </c>
      <c r="DF171" s="6"/>
      <c r="DG171" s="6"/>
      <c r="DH171" s="1" t="s">
        <v>52</v>
      </c>
      <c r="DI171" s="1" t="s">
        <v>53</v>
      </c>
      <c r="DJ171" s="6"/>
      <c r="DK171" s="6"/>
      <c r="DL171" s="1" t="s">
        <v>31</v>
      </c>
      <c r="DM171" s="11"/>
    </row>
    <row r="172" spans="1:118" s="12" customFormat="1" ht="15.75" customHeight="1" x14ac:dyDescent="0.25">
      <c r="A172" s="6">
        <v>171</v>
      </c>
      <c r="B172" s="6">
        <v>3</v>
      </c>
      <c r="C172" s="9" t="s">
        <v>188</v>
      </c>
      <c r="D172" s="8" t="s">
        <v>373</v>
      </c>
      <c r="E172" s="6">
        <v>266.08499999999998</v>
      </c>
      <c r="F172" s="6">
        <v>88.974000000000004</v>
      </c>
      <c r="G172" s="6">
        <v>-557.81899999999996</v>
      </c>
      <c r="H172" s="10">
        <v>112.38312000000001</v>
      </c>
      <c r="I172" s="3">
        <f t="shared" si="7"/>
        <v>-445.43587999999994</v>
      </c>
      <c r="J172" s="3">
        <f t="shared" si="6"/>
        <v>0</v>
      </c>
      <c r="K172" s="3">
        <f t="shared" si="8"/>
        <v>-445.43587999999994</v>
      </c>
      <c r="L172" s="1" t="s">
        <v>28</v>
      </c>
      <c r="M172" s="1" t="s">
        <v>29</v>
      </c>
      <c r="N172" s="6"/>
      <c r="O172" s="6"/>
      <c r="P172" s="1" t="s">
        <v>30</v>
      </c>
      <c r="Q172" s="1" t="s">
        <v>34</v>
      </c>
      <c r="R172" s="6"/>
      <c r="S172" s="6"/>
      <c r="T172" s="1" t="s">
        <v>30</v>
      </c>
      <c r="U172" s="1" t="s">
        <v>32</v>
      </c>
      <c r="V172" s="6"/>
      <c r="W172" s="6"/>
      <c r="X172" s="6" t="s">
        <v>30</v>
      </c>
      <c r="Y172" s="6" t="s">
        <v>33</v>
      </c>
      <c r="Z172" s="6"/>
      <c r="AA172" s="6"/>
      <c r="AB172" s="1" t="s">
        <v>30</v>
      </c>
      <c r="AC172" s="1" t="s">
        <v>34</v>
      </c>
      <c r="AD172" s="6"/>
      <c r="AE172" s="6"/>
      <c r="AF172" s="1" t="s">
        <v>35</v>
      </c>
      <c r="AG172" s="1" t="s">
        <v>29</v>
      </c>
      <c r="AH172" s="6"/>
      <c r="AI172" s="6"/>
      <c r="AJ172" s="1" t="s">
        <v>36</v>
      </c>
      <c r="AK172" s="1" t="s">
        <v>37</v>
      </c>
      <c r="AL172" s="6"/>
      <c r="AM172" s="6"/>
      <c r="AN172" s="1" t="s">
        <v>38</v>
      </c>
      <c r="AO172" s="1" t="s">
        <v>39</v>
      </c>
      <c r="AP172" s="6"/>
      <c r="AQ172" s="6"/>
      <c r="AR172" s="1" t="s">
        <v>40</v>
      </c>
      <c r="AS172" s="1" t="s">
        <v>41</v>
      </c>
      <c r="AT172" s="6"/>
      <c r="AU172" s="6"/>
      <c r="AV172" s="6"/>
      <c r="AW172" s="6"/>
      <c r="AX172" s="6"/>
      <c r="AY172" s="6"/>
      <c r="AZ172" s="1" t="s">
        <v>42</v>
      </c>
      <c r="BA172" s="1" t="s">
        <v>39</v>
      </c>
      <c r="BB172" s="6"/>
      <c r="BC172" s="6"/>
      <c r="BD172" s="1" t="s">
        <v>42</v>
      </c>
      <c r="BE172" s="1" t="s">
        <v>33</v>
      </c>
      <c r="BF172" s="6"/>
      <c r="BG172" s="6"/>
      <c r="BH172" s="1" t="s">
        <v>42</v>
      </c>
      <c r="BI172" s="1" t="s">
        <v>39</v>
      </c>
      <c r="BJ172" s="6"/>
      <c r="BK172" s="11"/>
      <c r="BL172" s="1" t="s">
        <v>43</v>
      </c>
      <c r="BM172" s="1" t="s">
        <v>44</v>
      </c>
      <c r="BN172" s="6"/>
      <c r="BO172" s="6"/>
      <c r="BP172" s="1" t="s">
        <v>45</v>
      </c>
      <c r="BQ172" s="1" t="s">
        <v>44</v>
      </c>
      <c r="BR172" s="6"/>
      <c r="BS172" s="6"/>
      <c r="BT172" s="1" t="s">
        <v>46</v>
      </c>
      <c r="BU172" s="1" t="s">
        <v>47</v>
      </c>
      <c r="BV172" s="6"/>
      <c r="BW172" s="6"/>
      <c r="BX172" s="1" t="s">
        <v>46</v>
      </c>
      <c r="BY172" s="1" t="s">
        <v>41</v>
      </c>
      <c r="BZ172" s="6"/>
      <c r="CA172" s="6"/>
      <c r="CB172" s="1" t="s">
        <v>46</v>
      </c>
      <c r="CC172" s="1" t="s">
        <v>48</v>
      </c>
      <c r="CD172" s="6"/>
      <c r="CE172" s="6"/>
      <c r="CF172" s="1" t="s">
        <v>46</v>
      </c>
      <c r="CG172" s="1" t="s">
        <v>48</v>
      </c>
      <c r="CH172" s="6"/>
      <c r="CI172" s="6"/>
      <c r="CJ172" s="1" t="s">
        <v>46</v>
      </c>
      <c r="CK172" s="1" t="s">
        <v>39</v>
      </c>
      <c r="CL172" s="6"/>
      <c r="CM172" s="6"/>
      <c r="CN172" s="1" t="s">
        <v>49</v>
      </c>
      <c r="CO172" s="1" t="s">
        <v>39</v>
      </c>
      <c r="CP172" s="6"/>
      <c r="CQ172" s="6"/>
      <c r="CR172" s="1" t="s">
        <v>50</v>
      </c>
      <c r="CS172" s="1" t="s">
        <v>51</v>
      </c>
      <c r="CT172" s="6"/>
      <c r="CU172" s="6"/>
      <c r="CV172" s="1" t="s">
        <v>50</v>
      </c>
      <c r="CW172" s="1" t="s">
        <v>39</v>
      </c>
      <c r="CX172" s="6"/>
      <c r="CY172" s="6"/>
      <c r="CZ172" s="1" t="s">
        <v>50</v>
      </c>
      <c r="DA172" s="1" t="s">
        <v>39</v>
      </c>
      <c r="DB172" s="6"/>
      <c r="DC172" s="6"/>
      <c r="DD172" s="1" t="s">
        <v>59</v>
      </c>
      <c r="DE172" s="1" t="s">
        <v>60</v>
      </c>
      <c r="DF172" s="6"/>
      <c r="DG172" s="6"/>
      <c r="DH172" s="1" t="s">
        <v>52</v>
      </c>
      <c r="DI172" s="1" t="s">
        <v>53</v>
      </c>
      <c r="DJ172" s="6"/>
      <c r="DK172" s="6"/>
      <c r="DL172" s="1" t="s">
        <v>31</v>
      </c>
      <c r="DM172" s="11"/>
    </row>
    <row r="173" spans="1:118" s="42" customFormat="1" ht="15.75" customHeight="1" x14ac:dyDescent="0.25">
      <c r="A173" s="35">
        <v>172</v>
      </c>
      <c r="B173" s="35">
        <v>3</v>
      </c>
      <c r="C173" s="36" t="s">
        <v>419</v>
      </c>
      <c r="D173" s="37" t="s">
        <v>373</v>
      </c>
      <c r="E173" s="35">
        <v>251.73400000000001</v>
      </c>
      <c r="F173" s="35">
        <v>102.008</v>
      </c>
      <c r="G173" s="35">
        <v>149.72499999999999</v>
      </c>
      <c r="H173" s="38">
        <v>153.50963999999999</v>
      </c>
      <c r="I173" s="39">
        <f t="shared" si="7"/>
        <v>303.23464000000001</v>
      </c>
      <c r="J173" s="39">
        <f t="shared" si="6"/>
        <v>0.63300000000000001</v>
      </c>
      <c r="K173" s="39">
        <f t="shared" si="8"/>
        <v>302.60164000000003</v>
      </c>
      <c r="L173" s="40" t="s">
        <v>28</v>
      </c>
      <c r="M173" s="40" t="s">
        <v>29</v>
      </c>
      <c r="N173" s="35"/>
      <c r="O173" s="35"/>
      <c r="P173" s="40" t="s">
        <v>30</v>
      </c>
      <c r="Q173" s="40" t="s">
        <v>34</v>
      </c>
      <c r="R173" s="35"/>
      <c r="S173" s="35"/>
      <c r="T173" s="40" t="s">
        <v>30</v>
      </c>
      <c r="U173" s="40" t="s">
        <v>32</v>
      </c>
      <c r="V173" s="35"/>
      <c r="W173" s="35"/>
      <c r="X173" s="35" t="s">
        <v>30</v>
      </c>
      <c r="Y173" s="35" t="s">
        <v>33</v>
      </c>
      <c r="Z173" s="35"/>
      <c r="AA173" s="35"/>
      <c r="AB173" s="40" t="s">
        <v>30</v>
      </c>
      <c r="AC173" s="40" t="s">
        <v>34</v>
      </c>
      <c r="AD173" s="35"/>
      <c r="AE173" s="35"/>
      <c r="AF173" s="40" t="s">
        <v>35</v>
      </c>
      <c r="AG173" s="40" t="s">
        <v>29</v>
      </c>
      <c r="AH173" s="35"/>
      <c r="AI173" s="35"/>
      <c r="AJ173" s="40" t="s">
        <v>36</v>
      </c>
      <c r="AK173" s="40" t="s">
        <v>37</v>
      </c>
      <c r="AL173" s="35"/>
      <c r="AM173" s="35"/>
      <c r="AN173" s="40" t="s">
        <v>38</v>
      </c>
      <c r="AO173" s="40" t="s">
        <v>39</v>
      </c>
      <c r="AP173" s="35">
        <v>1</v>
      </c>
      <c r="AQ173" s="35">
        <v>0.63300000000000001</v>
      </c>
      <c r="AR173" s="40" t="s">
        <v>40</v>
      </c>
      <c r="AS173" s="40" t="s">
        <v>41</v>
      </c>
      <c r="AT173" s="35"/>
      <c r="AU173" s="35"/>
      <c r="AV173" s="35"/>
      <c r="AW173" s="35"/>
      <c r="AX173" s="35"/>
      <c r="AY173" s="35"/>
      <c r="AZ173" s="40" t="s">
        <v>42</v>
      </c>
      <c r="BA173" s="40" t="s">
        <v>39</v>
      </c>
      <c r="BB173" s="35"/>
      <c r="BC173" s="35"/>
      <c r="BD173" s="40" t="s">
        <v>42</v>
      </c>
      <c r="BE173" s="40" t="s">
        <v>33</v>
      </c>
      <c r="BF173" s="35"/>
      <c r="BG173" s="35"/>
      <c r="BH173" s="40" t="s">
        <v>42</v>
      </c>
      <c r="BI173" s="40" t="s">
        <v>39</v>
      </c>
      <c r="BJ173" s="35"/>
      <c r="BK173" s="41"/>
      <c r="BL173" s="40" t="s">
        <v>43</v>
      </c>
      <c r="BM173" s="40" t="s">
        <v>44</v>
      </c>
      <c r="BN173" s="35"/>
      <c r="BO173" s="35"/>
      <c r="BP173" s="40" t="s">
        <v>45</v>
      </c>
      <c r="BQ173" s="40" t="s">
        <v>44</v>
      </c>
      <c r="BR173" s="35"/>
      <c r="BS173" s="35"/>
      <c r="BT173" s="40" t="s">
        <v>46</v>
      </c>
      <c r="BU173" s="40" t="s">
        <v>47</v>
      </c>
      <c r="BV173" s="35"/>
      <c r="BW173" s="35"/>
      <c r="BX173" s="40" t="s">
        <v>46</v>
      </c>
      <c r="BY173" s="40" t="s">
        <v>41</v>
      </c>
      <c r="BZ173" s="35"/>
      <c r="CA173" s="35"/>
      <c r="CB173" s="40" t="s">
        <v>46</v>
      </c>
      <c r="CC173" s="40" t="s">
        <v>48</v>
      </c>
      <c r="CD173" s="35"/>
      <c r="CE173" s="35"/>
      <c r="CF173" s="40" t="s">
        <v>46</v>
      </c>
      <c r="CG173" s="40" t="s">
        <v>48</v>
      </c>
      <c r="CH173" s="35"/>
      <c r="CI173" s="35"/>
      <c r="CJ173" s="40" t="s">
        <v>46</v>
      </c>
      <c r="CK173" s="40" t="s">
        <v>39</v>
      </c>
      <c r="CL173" s="35"/>
      <c r="CM173" s="35"/>
      <c r="CN173" s="40" t="s">
        <v>49</v>
      </c>
      <c r="CO173" s="40" t="s">
        <v>39</v>
      </c>
      <c r="CP173" s="35"/>
      <c r="CQ173" s="35"/>
      <c r="CR173" s="40" t="s">
        <v>50</v>
      </c>
      <c r="CS173" s="40" t="s">
        <v>51</v>
      </c>
      <c r="CT173" s="35"/>
      <c r="CU173" s="35"/>
      <c r="CV173" s="40" t="s">
        <v>50</v>
      </c>
      <c r="CW173" s="40" t="s">
        <v>39</v>
      </c>
      <c r="CX173" s="35"/>
      <c r="CY173" s="35"/>
      <c r="CZ173" s="40" t="s">
        <v>50</v>
      </c>
      <c r="DA173" s="40" t="s">
        <v>39</v>
      </c>
      <c r="DB173" s="35"/>
      <c r="DC173" s="35"/>
      <c r="DD173" s="40" t="s">
        <v>59</v>
      </c>
      <c r="DE173" s="40" t="s">
        <v>60</v>
      </c>
      <c r="DF173" s="35"/>
      <c r="DG173" s="35"/>
      <c r="DH173" s="40" t="s">
        <v>52</v>
      </c>
      <c r="DI173" s="40" t="s">
        <v>53</v>
      </c>
      <c r="DJ173" s="35"/>
      <c r="DK173" s="35"/>
      <c r="DL173" s="40" t="s">
        <v>31</v>
      </c>
      <c r="DM173" s="41"/>
    </row>
    <row r="174" spans="1:118" s="12" customFormat="1" ht="15.75" customHeight="1" x14ac:dyDescent="0.25">
      <c r="A174" s="6">
        <v>173</v>
      </c>
      <c r="B174" s="6">
        <v>3</v>
      </c>
      <c r="C174" s="9" t="s">
        <v>420</v>
      </c>
      <c r="D174" s="8" t="s">
        <v>373</v>
      </c>
      <c r="E174" s="6">
        <v>38.182000000000002</v>
      </c>
      <c r="F174" s="6">
        <v>49.475000000000001</v>
      </c>
      <c r="G174" s="6">
        <v>-136.69200000000001</v>
      </c>
      <c r="H174" s="10">
        <v>13.03332</v>
      </c>
      <c r="I174" s="3">
        <f t="shared" si="7"/>
        <v>-123.65868</v>
      </c>
      <c r="J174" s="3">
        <f t="shared" si="6"/>
        <v>0</v>
      </c>
      <c r="K174" s="3">
        <f t="shared" si="8"/>
        <v>-123.65868</v>
      </c>
      <c r="L174" s="1" t="s">
        <v>28</v>
      </c>
      <c r="M174" s="1" t="s">
        <v>29</v>
      </c>
      <c r="N174" s="6"/>
      <c r="O174" s="6"/>
      <c r="P174" s="1" t="s">
        <v>30</v>
      </c>
      <c r="Q174" s="1" t="s">
        <v>34</v>
      </c>
      <c r="R174" s="6"/>
      <c r="S174" s="6"/>
      <c r="T174" s="1" t="s">
        <v>30</v>
      </c>
      <c r="U174" s="1" t="s">
        <v>32</v>
      </c>
      <c r="V174" s="6"/>
      <c r="W174" s="6"/>
      <c r="X174" s="6" t="s">
        <v>30</v>
      </c>
      <c r="Y174" s="6" t="s">
        <v>33</v>
      </c>
      <c r="Z174" s="6"/>
      <c r="AA174" s="6"/>
      <c r="AB174" s="1" t="s">
        <v>30</v>
      </c>
      <c r="AC174" s="1" t="s">
        <v>34</v>
      </c>
      <c r="AD174" s="6"/>
      <c r="AE174" s="6"/>
      <c r="AF174" s="1" t="s">
        <v>35</v>
      </c>
      <c r="AG174" s="1" t="s">
        <v>29</v>
      </c>
      <c r="AH174" s="6"/>
      <c r="AI174" s="6"/>
      <c r="AJ174" s="1" t="s">
        <v>36</v>
      </c>
      <c r="AK174" s="1" t="s">
        <v>37</v>
      </c>
      <c r="AL174" s="6"/>
      <c r="AM174" s="6"/>
      <c r="AN174" s="1" t="s">
        <v>38</v>
      </c>
      <c r="AO174" s="1" t="s">
        <v>39</v>
      </c>
      <c r="AP174" s="6"/>
      <c r="AQ174" s="6"/>
      <c r="AR174" s="1" t="s">
        <v>40</v>
      </c>
      <c r="AS174" s="1" t="s">
        <v>41</v>
      </c>
      <c r="AT174" s="6"/>
      <c r="AU174" s="6"/>
      <c r="AV174" s="6"/>
      <c r="AW174" s="6"/>
      <c r="AX174" s="6"/>
      <c r="AY174" s="6"/>
      <c r="AZ174" s="1" t="s">
        <v>42</v>
      </c>
      <c r="BA174" s="1" t="s">
        <v>39</v>
      </c>
      <c r="BB174" s="6"/>
      <c r="BC174" s="6"/>
      <c r="BD174" s="1" t="s">
        <v>42</v>
      </c>
      <c r="BE174" s="1" t="s">
        <v>33</v>
      </c>
      <c r="BF174" s="6"/>
      <c r="BG174" s="6"/>
      <c r="BH174" s="1" t="s">
        <v>42</v>
      </c>
      <c r="BI174" s="1" t="s">
        <v>39</v>
      </c>
      <c r="BJ174" s="6"/>
      <c r="BK174" s="11"/>
      <c r="BL174" s="1" t="s">
        <v>43</v>
      </c>
      <c r="BM174" s="1" t="s">
        <v>44</v>
      </c>
      <c r="BN174" s="6"/>
      <c r="BO174" s="6"/>
      <c r="BP174" s="1" t="s">
        <v>45</v>
      </c>
      <c r="BQ174" s="1" t="s">
        <v>44</v>
      </c>
      <c r="BR174" s="6"/>
      <c r="BS174" s="6"/>
      <c r="BT174" s="1" t="s">
        <v>46</v>
      </c>
      <c r="BU174" s="1" t="s">
        <v>47</v>
      </c>
      <c r="BV174" s="6"/>
      <c r="BW174" s="6"/>
      <c r="BX174" s="1" t="s">
        <v>46</v>
      </c>
      <c r="BY174" s="1" t="s">
        <v>41</v>
      </c>
      <c r="BZ174" s="6"/>
      <c r="CA174" s="6"/>
      <c r="CB174" s="1" t="s">
        <v>46</v>
      </c>
      <c r="CC174" s="1" t="s">
        <v>48</v>
      </c>
      <c r="CD174" s="6"/>
      <c r="CE174" s="6"/>
      <c r="CF174" s="1" t="s">
        <v>46</v>
      </c>
      <c r="CG174" s="1" t="s">
        <v>48</v>
      </c>
      <c r="CH174" s="6"/>
      <c r="CI174" s="6"/>
      <c r="CJ174" s="1" t="s">
        <v>46</v>
      </c>
      <c r="CK174" s="1" t="s">
        <v>39</v>
      </c>
      <c r="CL174" s="6"/>
      <c r="CM174" s="6"/>
      <c r="CN174" s="1" t="s">
        <v>49</v>
      </c>
      <c r="CO174" s="1" t="s">
        <v>39</v>
      </c>
      <c r="CP174" s="6"/>
      <c r="CQ174" s="6"/>
      <c r="CR174" s="1" t="s">
        <v>50</v>
      </c>
      <c r="CS174" s="1" t="s">
        <v>51</v>
      </c>
      <c r="CT174" s="6"/>
      <c r="CU174" s="6"/>
      <c r="CV174" s="1" t="s">
        <v>50</v>
      </c>
      <c r="CW174" s="1" t="s">
        <v>39</v>
      </c>
      <c r="CX174" s="6"/>
      <c r="CY174" s="6"/>
      <c r="CZ174" s="1" t="s">
        <v>50</v>
      </c>
      <c r="DA174" s="1" t="s">
        <v>39</v>
      </c>
      <c r="DB174" s="6"/>
      <c r="DC174" s="6"/>
      <c r="DD174" s="1" t="s">
        <v>59</v>
      </c>
      <c r="DE174" s="1" t="s">
        <v>60</v>
      </c>
      <c r="DF174" s="6"/>
      <c r="DG174" s="6"/>
      <c r="DH174" s="1" t="s">
        <v>52</v>
      </c>
      <c r="DI174" s="1" t="s">
        <v>53</v>
      </c>
      <c r="DJ174" s="6"/>
      <c r="DK174" s="6"/>
      <c r="DL174" s="1" t="s">
        <v>31</v>
      </c>
      <c r="DM174" s="11"/>
    </row>
    <row r="175" spans="1:118" s="42" customFormat="1" ht="15.75" customHeight="1" x14ac:dyDescent="0.25">
      <c r="A175" s="35">
        <v>174</v>
      </c>
      <c r="B175" s="35">
        <v>3</v>
      </c>
      <c r="C175" s="36" t="s">
        <v>189</v>
      </c>
      <c r="D175" s="37" t="s">
        <v>373</v>
      </c>
      <c r="E175" s="35">
        <v>445.49099999999999</v>
      </c>
      <c r="F175" s="35">
        <v>83.009</v>
      </c>
      <c r="G175" s="35">
        <v>350.87</v>
      </c>
      <c r="H175" s="38">
        <v>124.35252</v>
      </c>
      <c r="I175" s="39">
        <f t="shared" si="7"/>
        <v>475.22252000000003</v>
      </c>
      <c r="J175" s="39">
        <f t="shared" si="6"/>
        <v>180.72799999999998</v>
      </c>
      <c r="K175" s="39">
        <f t="shared" si="8"/>
        <v>294.49452000000008</v>
      </c>
      <c r="L175" s="40" t="s">
        <v>28</v>
      </c>
      <c r="M175" s="40" t="s">
        <v>29</v>
      </c>
      <c r="N175" s="35"/>
      <c r="O175" s="35"/>
      <c r="P175" s="40" t="s">
        <v>30</v>
      </c>
      <c r="Q175" s="40" t="s">
        <v>34</v>
      </c>
      <c r="R175" s="35"/>
      <c r="S175" s="35"/>
      <c r="T175" s="40" t="s">
        <v>30</v>
      </c>
      <c r="U175" s="40" t="s">
        <v>32</v>
      </c>
      <c r="V175" s="35"/>
      <c r="W175" s="35"/>
      <c r="X175" s="35" t="s">
        <v>30</v>
      </c>
      <c r="Y175" s="35" t="s">
        <v>33</v>
      </c>
      <c r="Z175" s="35"/>
      <c r="AA175" s="35"/>
      <c r="AB175" s="40" t="s">
        <v>30</v>
      </c>
      <c r="AC175" s="40" t="s">
        <v>34</v>
      </c>
      <c r="AD175" s="35"/>
      <c r="AE175" s="35"/>
      <c r="AF175" s="40" t="s">
        <v>35</v>
      </c>
      <c r="AG175" s="40" t="s">
        <v>29</v>
      </c>
      <c r="AH175" s="35">
        <v>5.0000000000000001E-3</v>
      </c>
      <c r="AI175" s="35">
        <v>4.2300000000000004</v>
      </c>
      <c r="AJ175" s="40" t="s">
        <v>36</v>
      </c>
      <c r="AK175" s="40" t="s">
        <v>37</v>
      </c>
      <c r="AL175" s="35"/>
      <c r="AM175" s="35"/>
      <c r="AN175" s="40" t="s">
        <v>38</v>
      </c>
      <c r="AO175" s="40" t="s">
        <v>39</v>
      </c>
      <c r="AP175" s="35"/>
      <c r="AQ175" s="35"/>
      <c r="AR175" s="40" t="s">
        <v>40</v>
      </c>
      <c r="AS175" s="40" t="s">
        <v>41</v>
      </c>
      <c r="AT175" s="35"/>
      <c r="AU175" s="35"/>
      <c r="AV175" s="35"/>
      <c r="AW175" s="35"/>
      <c r="AX175" s="35"/>
      <c r="AY175" s="35"/>
      <c r="AZ175" s="40" t="s">
        <v>42</v>
      </c>
      <c r="BA175" s="40" t="s">
        <v>39</v>
      </c>
      <c r="BB175" s="35"/>
      <c r="BC175" s="35"/>
      <c r="BD175" s="40" t="s">
        <v>42</v>
      </c>
      <c r="BE175" s="40" t="s">
        <v>33</v>
      </c>
      <c r="BF175" s="35"/>
      <c r="BG175" s="35"/>
      <c r="BH175" s="40" t="s">
        <v>42</v>
      </c>
      <c r="BI175" s="40" t="s">
        <v>39</v>
      </c>
      <c r="BJ175" s="35">
        <v>5</v>
      </c>
      <c r="BK175" s="41">
        <v>176.49799999999999</v>
      </c>
      <c r="BL175" s="40" t="s">
        <v>43</v>
      </c>
      <c r="BM175" s="40" t="s">
        <v>44</v>
      </c>
      <c r="BN175" s="35"/>
      <c r="BO175" s="35"/>
      <c r="BP175" s="40" t="s">
        <v>45</v>
      </c>
      <c r="BQ175" s="40" t="s">
        <v>44</v>
      </c>
      <c r="BR175" s="35"/>
      <c r="BS175" s="35"/>
      <c r="BT175" s="40" t="s">
        <v>46</v>
      </c>
      <c r="BU175" s="40" t="s">
        <v>47</v>
      </c>
      <c r="BV175" s="35"/>
      <c r="BW175" s="35"/>
      <c r="BX175" s="40" t="s">
        <v>46</v>
      </c>
      <c r="BY175" s="40" t="s">
        <v>41</v>
      </c>
      <c r="BZ175" s="35"/>
      <c r="CA175" s="35"/>
      <c r="CB175" s="40" t="s">
        <v>46</v>
      </c>
      <c r="CC175" s="40" t="s">
        <v>48</v>
      </c>
      <c r="CD175" s="35"/>
      <c r="CE175" s="35"/>
      <c r="CF175" s="40" t="s">
        <v>46</v>
      </c>
      <c r="CG175" s="40" t="s">
        <v>48</v>
      </c>
      <c r="CH175" s="35"/>
      <c r="CI175" s="35"/>
      <c r="CJ175" s="40" t="s">
        <v>46</v>
      </c>
      <c r="CK175" s="40" t="s">
        <v>39</v>
      </c>
      <c r="CL175" s="35"/>
      <c r="CM175" s="35"/>
      <c r="CN175" s="40" t="s">
        <v>49</v>
      </c>
      <c r="CO175" s="40" t="s">
        <v>39</v>
      </c>
      <c r="CP175" s="35"/>
      <c r="CQ175" s="35"/>
      <c r="CR175" s="40" t="s">
        <v>50</v>
      </c>
      <c r="CS175" s="40" t="s">
        <v>51</v>
      </c>
      <c r="CT175" s="35"/>
      <c r="CU175" s="35"/>
      <c r="CV175" s="40" t="s">
        <v>50</v>
      </c>
      <c r="CW175" s="40" t="s">
        <v>39</v>
      </c>
      <c r="CX175" s="35"/>
      <c r="CY175" s="35"/>
      <c r="CZ175" s="40" t="s">
        <v>50</v>
      </c>
      <c r="DA175" s="40" t="s">
        <v>39</v>
      </c>
      <c r="DB175" s="35"/>
      <c r="DC175" s="35"/>
      <c r="DD175" s="40" t="s">
        <v>59</v>
      </c>
      <c r="DE175" s="40" t="s">
        <v>60</v>
      </c>
      <c r="DF175" s="35"/>
      <c r="DG175" s="35"/>
      <c r="DH175" s="40" t="s">
        <v>52</v>
      </c>
      <c r="DI175" s="40" t="s">
        <v>53</v>
      </c>
      <c r="DJ175" s="35"/>
      <c r="DK175" s="35"/>
      <c r="DL175" s="40" t="s">
        <v>31</v>
      </c>
      <c r="DM175" s="41"/>
    </row>
    <row r="176" spans="1:118" s="42" customFormat="1" ht="15.75" customHeight="1" x14ac:dyDescent="0.25">
      <c r="A176" s="35">
        <v>175</v>
      </c>
      <c r="B176" s="35">
        <v>3</v>
      </c>
      <c r="C176" s="36" t="s">
        <v>190</v>
      </c>
      <c r="D176" s="37" t="s">
        <v>373</v>
      </c>
      <c r="E176" s="35">
        <v>413.97899999999998</v>
      </c>
      <c r="F176" s="35">
        <v>327.63</v>
      </c>
      <c r="G176" s="35">
        <v>79.135999999999996</v>
      </c>
      <c r="H176" s="38">
        <v>316.66872000000001</v>
      </c>
      <c r="I176" s="39">
        <f t="shared" si="7"/>
        <v>395.80471999999997</v>
      </c>
      <c r="J176" s="39">
        <f t="shared" si="6"/>
        <v>4.07</v>
      </c>
      <c r="K176" s="39">
        <f t="shared" si="8"/>
        <v>391.73471999999998</v>
      </c>
      <c r="L176" s="40" t="s">
        <v>28</v>
      </c>
      <c r="M176" s="40" t="s">
        <v>29</v>
      </c>
      <c r="N176" s="35"/>
      <c r="O176" s="35"/>
      <c r="P176" s="40" t="s">
        <v>30</v>
      </c>
      <c r="Q176" s="40" t="s">
        <v>34</v>
      </c>
      <c r="R176" s="35"/>
      <c r="S176" s="35"/>
      <c r="T176" s="40" t="s">
        <v>30</v>
      </c>
      <c r="U176" s="40" t="s">
        <v>32</v>
      </c>
      <c r="V176" s="35"/>
      <c r="W176" s="35"/>
      <c r="X176" s="35" t="s">
        <v>30</v>
      </c>
      <c r="Y176" s="35" t="s">
        <v>33</v>
      </c>
      <c r="Z176" s="35"/>
      <c r="AA176" s="35"/>
      <c r="AB176" s="40" t="s">
        <v>30</v>
      </c>
      <c r="AC176" s="40" t="s">
        <v>34</v>
      </c>
      <c r="AD176" s="35"/>
      <c r="AE176" s="35"/>
      <c r="AF176" s="40" t="s">
        <v>35</v>
      </c>
      <c r="AG176" s="40" t="s">
        <v>29</v>
      </c>
      <c r="AH176" s="35"/>
      <c r="AI176" s="35"/>
      <c r="AJ176" s="40" t="s">
        <v>36</v>
      </c>
      <c r="AK176" s="40" t="s">
        <v>37</v>
      </c>
      <c r="AL176" s="35"/>
      <c r="AM176" s="35"/>
      <c r="AN176" s="40" t="s">
        <v>38</v>
      </c>
      <c r="AO176" s="40" t="s">
        <v>39</v>
      </c>
      <c r="AP176" s="35"/>
      <c r="AQ176" s="35"/>
      <c r="AR176" s="40" t="s">
        <v>40</v>
      </c>
      <c r="AS176" s="40" t="s">
        <v>41</v>
      </c>
      <c r="AT176" s="35"/>
      <c r="AU176" s="35"/>
      <c r="AV176" s="35"/>
      <c r="AW176" s="35"/>
      <c r="AX176" s="35"/>
      <c r="AY176" s="35"/>
      <c r="AZ176" s="40" t="s">
        <v>42</v>
      </c>
      <c r="BA176" s="40" t="s">
        <v>39</v>
      </c>
      <c r="BB176" s="35"/>
      <c r="BC176" s="35"/>
      <c r="BD176" s="40" t="s">
        <v>42</v>
      </c>
      <c r="BE176" s="40" t="s">
        <v>33</v>
      </c>
      <c r="BF176" s="35"/>
      <c r="BG176" s="35"/>
      <c r="BH176" s="40" t="s">
        <v>42</v>
      </c>
      <c r="BI176" s="40" t="s">
        <v>39</v>
      </c>
      <c r="BJ176" s="35"/>
      <c r="BK176" s="41"/>
      <c r="BL176" s="40" t="s">
        <v>43</v>
      </c>
      <c r="BM176" s="40" t="s">
        <v>44</v>
      </c>
      <c r="BN176" s="35"/>
      <c r="BO176" s="35"/>
      <c r="BP176" s="40" t="s">
        <v>45</v>
      </c>
      <c r="BQ176" s="40" t="s">
        <v>44</v>
      </c>
      <c r="BR176" s="35"/>
      <c r="BS176" s="35"/>
      <c r="BT176" s="40" t="s">
        <v>46</v>
      </c>
      <c r="BU176" s="40" t="s">
        <v>47</v>
      </c>
      <c r="BV176" s="35"/>
      <c r="BW176" s="35"/>
      <c r="BX176" s="40" t="s">
        <v>46</v>
      </c>
      <c r="BY176" s="40" t="s">
        <v>41</v>
      </c>
      <c r="BZ176" s="35"/>
      <c r="CA176" s="35"/>
      <c r="CB176" s="40" t="s">
        <v>46</v>
      </c>
      <c r="CC176" s="40" t="s">
        <v>48</v>
      </c>
      <c r="CD176" s="35"/>
      <c r="CE176" s="35"/>
      <c r="CF176" s="40" t="s">
        <v>46</v>
      </c>
      <c r="CG176" s="40" t="s">
        <v>48</v>
      </c>
      <c r="CH176" s="35"/>
      <c r="CI176" s="35"/>
      <c r="CJ176" s="40" t="s">
        <v>46</v>
      </c>
      <c r="CK176" s="40" t="s">
        <v>39</v>
      </c>
      <c r="CL176" s="35"/>
      <c r="CM176" s="35"/>
      <c r="CN176" s="40" t="s">
        <v>49</v>
      </c>
      <c r="CO176" s="40" t="s">
        <v>39</v>
      </c>
      <c r="CP176" s="35"/>
      <c r="CQ176" s="35"/>
      <c r="CR176" s="40" t="s">
        <v>50</v>
      </c>
      <c r="CS176" s="40" t="s">
        <v>51</v>
      </c>
      <c r="CT176" s="35"/>
      <c r="CU176" s="35"/>
      <c r="CV176" s="40" t="s">
        <v>50</v>
      </c>
      <c r="CW176" s="40" t="s">
        <v>39</v>
      </c>
      <c r="CX176" s="35">
        <v>2</v>
      </c>
      <c r="CY176" s="35">
        <v>2.367</v>
      </c>
      <c r="CZ176" s="40" t="s">
        <v>50</v>
      </c>
      <c r="DA176" s="40" t="s">
        <v>39</v>
      </c>
      <c r="DB176" s="35"/>
      <c r="DC176" s="35"/>
      <c r="DD176" s="40" t="s">
        <v>59</v>
      </c>
      <c r="DE176" s="40" t="s">
        <v>60</v>
      </c>
      <c r="DF176" s="35"/>
      <c r="DG176" s="35"/>
      <c r="DH176" s="40" t="s">
        <v>52</v>
      </c>
      <c r="DI176" s="40" t="s">
        <v>53</v>
      </c>
      <c r="DJ176" s="35"/>
      <c r="DK176" s="35"/>
      <c r="DL176" s="40" t="s">
        <v>31</v>
      </c>
      <c r="DM176" s="41">
        <v>1.7030000000000001</v>
      </c>
      <c r="DN176" s="42" t="s">
        <v>518</v>
      </c>
    </row>
    <row r="177" spans="1:118" s="42" customFormat="1" ht="15.75" customHeight="1" x14ac:dyDescent="0.25">
      <c r="A177" s="35">
        <v>176</v>
      </c>
      <c r="B177" s="35">
        <v>3</v>
      </c>
      <c r="C177" s="36" t="s">
        <v>421</v>
      </c>
      <c r="D177" s="37" t="s">
        <v>373</v>
      </c>
      <c r="E177" s="35">
        <v>714.76400000000001</v>
      </c>
      <c r="F177" s="35">
        <v>165.161</v>
      </c>
      <c r="G177" s="35">
        <v>544.79499999999996</v>
      </c>
      <c r="H177" s="38">
        <v>396.87504000000001</v>
      </c>
      <c r="I177" s="39">
        <f t="shared" si="7"/>
        <v>941.67003999999997</v>
      </c>
      <c r="J177" s="39">
        <f t="shared" si="6"/>
        <v>10.013</v>
      </c>
      <c r="K177" s="39">
        <f t="shared" si="8"/>
        <v>931.65703999999994</v>
      </c>
      <c r="L177" s="40" t="s">
        <v>28</v>
      </c>
      <c r="M177" s="40" t="s">
        <v>29</v>
      </c>
      <c r="N177" s="35"/>
      <c r="O177" s="35"/>
      <c r="P177" s="40" t="s">
        <v>30</v>
      </c>
      <c r="Q177" s="40" t="s">
        <v>34</v>
      </c>
      <c r="R177" s="35"/>
      <c r="S177" s="35"/>
      <c r="T177" s="40" t="s">
        <v>30</v>
      </c>
      <c r="U177" s="40" t="s">
        <v>32</v>
      </c>
      <c r="V177" s="35"/>
      <c r="W177" s="35"/>
      <c r="X177" s="35" t="s">
        <v>30</v>
      </c>
      <c r="Y177" s="35" t="s">
        <v>33</v>
      </c>
      <c r="Z177" s="35"/>
      <c r="AA177" s="35"/>
      <c r="AB177" s="40" t="s">
        <v>30</v>
      </c>
      <c r="AC177" s="40" t="s">
        <v>34</v>
      </c>
      <c r="AD177" s="35"/>
      <c r="AE177" s="35"/>
      <c r="AF177" s="40" t="s">
        <v>35</v>
      </c>
      <c r="AG177" s="40" t="s">
        <v>29</v>
      </c>
      <c r="AH177" s="35"/>
      <c r="AI177" s="35"/>
      <c r="AJ177" s="40" t="s">
        <v>36</v>
      </c>
      <c r="AK177" s="40" t="s">
        <v>37</v>
      </c>
      <c r="AL177" s="35"/>
      <c r="AM177" s="35"/>
      <c r="AN177" s="40" t="s">
        <v>38</v>
      </c>
      <c r="AO177" s="40" t="s">
        <v>39</v>
      </c>
      <c r="AP177" s="35"/>
      <c r="AQ177" s="35"/>
      <c r="AR177" s="40" t="s">
        <v>40</v>
      </c>
      <c r="AS177" s="40" t="s">
        <v>41</v>
      </c>
      <c r="AT177" s="35"/>
      <c r="AU177" s="35"/>
      <c r="AV177" s="35"/>
      <c r="AW177" s="35"/>
      <c r="AX177" s="35"/>
      <c r="AY177" s="35"/>
      <c r="AZ177" s="40" t="s">
        <v>42</v>
      </c>
      <c r="BA177" s="40" t="s">
        <v>39</v>
      </c>
      <c r="BB177" s="35"/>
      <c r="BC177" s="35"/>
      <c r="BD177" s="40" t="s">
        <v>42</v>
      </c>
      <c r="BE177" s="40" t="s">
        <v>33</v>
      </c>
      <c r="BF177" s="35"/>
      <c r="BG177" s="35"/>
      <c r="BH177" s="40" t="s">
        <v>42</v>
      </c>
      <c r="BI177" s="40" t="s">
        <v>39</v>
      </c>
      <c r="BJ177" s="35"/>
      <c r="BK177" s="41"/>
      <c r="BL177" s="40" t="s">
        <v>43</v>
      </c>
      <c r="BM177" s="40" t="s">
        <v>44</v>
      </c>
      <c r="BN177" s="35"/>
      <c r="BO177" s="35"/>
      <c r="BP177" s="40" t="s">
        <v>45</v>
      </c>
      <c r="BQ177" s="40" t="s">
        <v>44</v>
      </c>
      <c r="BR177" s="35">
        <v>6.0000000000000001E-3</v>
      </c>
      <c r="BS177" s="35">
        <v>10.013</v>
      </c>
      <c r="BT177" s="40" t="s">
        <v>46</v>
      </c>
      <c r="BU177" s="40" t="s">
        <v>47</v>
      </c>
      <c r="BV177" s="35"/>
      <c r="BW177" s="35"/>
      <c r="BX177" s="40" t="s">
        <v>46</v>
      </c>
      <c r="BY177" s="40" t="s">
        <v>41</v>
      </c>
      <c r="BZ177" s="35"/>
      <c r="CA177" s="35"/>
      <c r="CB177" s="40" t="s">
        <v>46</v>
      </c>
      <c r="CC177" s="40" t="s">
        <v>48</v>
      </c>
      <c r="CD177" s="35"/>
      <c r="CE177" s="35"/>
      <c r="CF177" s="40" t="s">
        <v>46</v>
      </c>
      <c r="CG177" s="40" t="s">
        <v>48</v>
      </c>
      <c r="CH177" s="35"/>
      <c r="CI177" s="35"/>
      <c r="CJ177" s="40" t="s">
        <v>46</v>
      </c>
      <c r="CK177" s="40" t="s">
        <v>39</v>
      </c>
      <c r="CL177" s="35"/>
      <c r="CM177" s="35"/>
      <c r="CN177" s="40" t="s">
        <v>49</v>
      </c>
      <c r="CO177" s="40" t="s">
        <v>39</v>
      </c>
      <c r="CP177" s="35"/>
      <c r="CQ177" s="35"/>
      <c r="CR177" s="40" t="s">
        <v>50</v>
      </c>
      <c r="CS177" s="40" t="s">
        <v>51</v>
      </c>
      <c r="CT177" s="35"/>
      <c r="CU177" s="35"/>
      <c r="CV177" s="40" t="s">
        <v>50</v>
      </c>
      <c r="CW177" s="40" t="s">
        <v>39</v>
      </c>
      <c r="CX177" s="35"/>
      <c r="CY177" s="35"/>
      <c r="CZ177" s="40" t="s">
        <v>50</v>
      </c>
      <c r="DA177" s="40" t="s">
        <v>39</v>
      </c>
      <c r="DB177" s="35"/>
      <c r="DC177" s="35"/>
      <c r="DD177" s="40" t="s">
        <v>59</v>
      </c>
      <c r="DE177" s="40" t="s">
        <v>60</v>
      </c>
      <c r="DF177" s="35"/>
      <c r="DG177" s="35"/>
      <c r="DH177" s="40" t="s">
        <v>52</v>
      </c>
      <c r="DI177" s="40" t="s">
        <v>53</v>
      </c>
      <c r="DJ177" s="35"/>
      <c r="DK177" s="35"/>
      <c r="DL177" s="40" t="s">
        <v>31</v>
      </c>
      <c r="DM177" s="41"/>
    </row>
    <row r="178" spans="1:118" s="42" customFormat="1" ht="15.75" customHeight="1" x14ac:dyDescent="0.25">
      <c r="A178" s="35">
        <v>177</v>
      </c>
      <c r="B178" s="35">
        <v>3</v>
      </c>
      <c r="C178" s="36" t="s">
        <v>422</v>
      </c>
      <c r="D178" s="37" t="s">
        <v>373</v>
      </c>
      <c r="E178" s="35">
        <v>163.12299999999999</v>
      </c>
      <c r="F178" s="35">
        <v>33.134</v>
      </c>
      <c r="G178" s="35">
        <v>104.29600000000001</v>
      </c>
      <c r="H178" s="38">
        <v>104.79456</v>
      </c>
      <c r="I178" s="39">
        <f t="shared" si="7"/>
        <v>209.09056000000001</v>
      </c>
      <c r="J178" s="39">
        <f t="shared" si="6"/>
        <v>4.0110000000000001</v>
      </c>
      <c r="K178" s="39">
        <f t="shared" si="8"/>
        <v>205.07956000000001</v>
      </c>
      <c r="L178" s="40" t="s">
        <v>28</v>
      </c>
      <c r="M178" s="40" t="s">
        <v>29</v>
      </c>
      <c r="N178" s="35"/>
      <c r="O178" s="35"/>
      <c r="P178" s="40" t="s">
        <v>30</v>
      </c>
      <c r="Q178" s="40" t="s">
        <v>34</v>
      </c>
      <c r="R178" s="35"/>
      <c r="S178" s="35"/>
      <c r="T178" s="40" t="s">
        <v>30</v>
      </c>
      <c r="U178" s="40" t="s">
        <v>32</v>
      </c>
      <c r="V178" s="35"/>
      <c r="W178" s="35"/>
      <c r="X178" s="35" t="s">
        <v>30</v>
      </c>
      <c r="Y178" s="35" t="s">
        <v>33</v>
      </c>
      <c r="Z178" s="35"/>
      <c r="AA178" s="35"/>
      <c r="AB178" s="40" t="s">
        <v>30</v>
      </c>
      <c r="AC178" s="40" t="s">
        <v>34</v>
      </c>
      <c r="AD178" s="35"/>
      <c r="AE178" s="35"/>
      <c r="AF178" s="40" t="s">
        <v>35</v>
      </c>
      <c r="AG178" s="40" t="s">
        <v>29</v>
      </c>
      <c r="AH178" s="35"/>
      <c r="AI178" s="35"/>
      <c r="AJ178" s="40" t="s">
        <v>36</v>
      </c>
      <c r="AK178" s="40" t="s">
        <v>37</v>
      </c>
      <c r="AL178" s="35"/>
      <c r="AM178" s="35"/>
      <c r="AN178" s="40" t="s">
        <v>38</v>
      </c>
      <c r="AO178" s="40" t="s">
        <v>39</v>
      </c>
      <c r="AP178" s="35"/>
      <c r="AQ178" s="35"/>
      <c r="AR178" s="40" t="s">
        <v>40</v>
      </c>
      <c r="AS178" s="40" t="s">
        <v>41</v>
      </c>
      <c r="AT178" s="35"/>
      <c r="AU178" s="35"/>
      <c r="AV178" s="35"/>
      <c r="AW178" s="35"/>
      <c r="AX178" s="35"/>
      <c r="AY178" s="35"/>
      <c r="AZ178" s="40" t="s">
        <v>42</v>
      </c>
      <c r="BA178" s="40" t="s">
        <v>39</v>
      </c>
      <c r="BB178" s="35"/>
      <c r="BC178" s="35"/>
      <c r="BD178" s="40" t="s">
        <v>42</v>
      </c>
      <c r="BE178" s="40" t="s">
        <v>33</v>
      </c>
      <c r="BF178" s="35">
        <v>2</v>
      </c>
      <c r="BG178" s="35">
        <v>4.0110000000000001</v>
      </c>
      <c r="BH178" s="40" t="s">
        <v>42</v>
      </c>
      <c r="BI178" s="40" t="s">
        <v>39</v>
      </c>
      <c r="BJ178" s="35"/>
      <c r="BK178" s="41"/>
      <c r="BL178" s="40" t="s">
        <v>43</v>
      </c>
      <c r="BM178" s="40" t="s">
        <v>44</v>
      </c>
      <c r="BN178" s="35"/>
      <c r="BO178" s="35"/>
      <c r="BP178" s="40" t="s">
        <v>45</v>
      </c>
      <c r="BQ178" s="40" t="s">
        <v>44</v>
      </c>
      <c r="BR178" s="35"/>
      <c r="BS178" s="35"/>
      <c r="BT178" s="40" t="s">
        <v>46</v>
      </c>
      <c r="BU178" s="40" t="s">
        <v>47</v>
      </c>
      <c r="BV178" s="35"/>
      <c r="BW178" s="35"/>
      <c r="BX178" s="40" t="s">
        <v>46</v>
      </c>
      <c r="BY178" s="40" t="s">
        <v>41</v>
      </c>
      <c r="BZ178" s="35"/>
      <c r="CA178" s="35"/>
      <c r="CB178" s="40" t="s">
        <v>46</v>
      </c>
      <c r="CC178" s="40" t="s">
        <v>48</v>
      </c>
      <c r="CD178" s="35"/>
      <c r="CE178" s="35"/>
      <c r="CF178" s="40" t="s">
        <v>46</v>
      </c>
      <c r="CG178" s="40" t="s">
        <v>48</v>
      </c>
      <c r="CH178" s="35"/>
      <c r="CI178" s="35"/>
      <c r="CJ178" s="40" t="s">
        <v>46</v>
      </c>
      <c r="CK178" s="40" t="s">
        <v>39</v>
      </c>
      <c r="CL178" s="35"/>
      <c r="CM178" s="35"/>
      <c r="CN178" s="40" t="s">
        <v>49</v>
      </c>
      <c r="CO178" s="40" t="s">
        <v>39</v>
      </c>
      <c r="CP178" s="35"/>
      <c r="CQ178" s="35"/>
      <c r="CR178" s="40" t="s">
        <v>50</v>
      </c>
      <c r="CS178" s="40" t="s">
        <v>51</v>
      </c>
      <c r="CT178" s="35"/>
      <c r="CU178" s="35"/>
      <c r="CV178" s="40" t="s">
        <v>50</v>
      </c>
      <c r="CW178" s="40" t="s">
        <v>39</v>
      </c>
      <c r="CX178" s="35"/>
      <c r="CY178" s="35"/>
      <c r="CZ178" s="40" t="s">
        <v>50</v>
      </c>
      <c r="DA178" s="40" t="s">
        <v>39</v>
      </c>
      <c r="DB178" s="35"/>
      <c r="DC178" s="35"/>
      <c r="DD178" s="40" t="s">
        <v>59</v>
      </c>
      <c r="DE178" s="40" t="s">
        <v>60</v>
      </c>
      <c r="DF178" s="35"/>
      <c r="DG178" s="35"/>
      <c r="DH178" s="40" t="s">
        <v>52</v>
      </c>
      <c r="DI178" s="40" t="s">
        <v>53</v>
      </c>
      <c r="DJ178" s="35"/>
      <c r="DK178" s="35"/>
      <c r="DL178" s="40" t="s">
        <v>31</v>
      </c>
      <c r="DM178" s="41"/>
    </row>
    <row r="179" spans="1:118" s="12" customFormat="1" ht="15.75" customHeight="1" x14ac:dyDescent="0.25">
      <c r="A179" s="6">
        <v>178</v>
      </c>
      <c r="B179" s="6">
        <v>3</v>
      </c>
      <c r="C179" s="9" t="s">
        <v>191</v>
      </c>
      <c r="D179" s="8" t="s">
        <v>373</v>
      </c>
      <c r="E179" s="6">
        <v>858.76300000000003</v>
      </c>
      <c r="F179" s="6">
        <v>42.972000000000001</v>
      </c>
      <c r="G179" s="6">
        <v>790.77200000000005</v>
      </c>
      <c r="H179" s="10">
        <v>338.0016</v>
      </c>
      <c r="I179" s="3">
        <f t="shared" si="7"/>
        <v>1128.7736</v>
      </c>
      <c r="J179" s="3">
        <f t="shared" si="6"/>
        <v>0</v>
      </c>
      <c r="K179" s="3">
        <f t="shared" si="8"/>
        <v>1128.7736</v>
      </c>
      <c r="L179" s="1" t="s">
        <v>28</v>
      </c>
      <c r="M179" s="1" t="s">
        <v>29</v>
      </c>
      <c r="N179" s="6"/>
      <c r="O179" s="6"/>
      <c r="P179" s="1" t="s">
        <v>30</v>
      </c>
      <c r="Q179" s="1" t="s">
        <v>34</v>
      </c>
      <c r="R179" s="6"/>
      <c r="S179" s="6"/>
      <c r="T179" s="1" t="s">
        <v>30</v>
      </c>
      <c r="U179" s="1" t="s">
        <v>32</v>
      </c>
      <c r="V179" s="6"/>
      <c r="W179" s="6"/>
      <c r="X179" s="6" t="s">
        <v>30</v>
      </c>
      <c r="Y179" s="6" t="s">
        <v>33</v>
      </c>
      <c r="Z179" s="6"/>
      <c r="AA179" s="6"/>
      <c r="AB179" s="1" t="s">
        <v>30</v>
      </c>
      <c r="AC179" s="1" t="s">
        <v>34</v>
      </c>
      <c r="AD179" s="6"/>
      <c r="AE179" s="6"/>
      <c r="AF179" s="1" t="s">
        <v>35</v>
      </c>
      <c r="AG179" s="1" t="s">
        <v>29</v>
      </c>
      <c r="AH179" s="6"/>
      <c r="AI179" s="6"/>
      <c r="AJ179" s="1" t="s">
        <v>36</v>
      </c>
      <c r="AK179" s="1" t="s">
        <v>37</v>
      </c>
      <c r="AL179" s="6"/>
      <c r="AM179" s="6"/>
      <c r="AN179" s="1" t="s">
        <v>38</v>
      </c>
      <c r="AO179" s="1" t="s">
        <v>39</v>
      </c>
      <c r="AP179" s="6"/>
      <c r="AQ179" s="6"/>
      <c r="AR179" s="1" t="s">
        <v>40</v>
      </c>
      <c r="AS179" s="1" t="s">
        <v>41</v>
      </c>
      <c r="AT179" s="6"/>
      <c r="AU179" s="6"/>
      <c r="AV179" s="6"/>
      <c r="AW179" s="6"/>
      <c r="AX179" s="6"/>
      <c r="AY179" s="6"/>
      <c r="AZ179" s="1" t="s">
        <v>42</v>
      </c>
      <c r="BA179" s="1" t="s">
        <v>39</v>
      </c>
      <c r="BB179" s="6"/>
      <c r="BC179" s="6"/>
      <c r="BD179" s="1" t="s">
        <v>42</v>
      </c>
      <c r="BE179" s="1" t="s">
        <v>33</v>
      </c>
      <c r="BF179" s="6"/>
      <c r="BG179" s="6"/>
      <c r="BH179" s="1" t="s">
        <v>42</v>
      </c>
      <c r="BI179" s="1" t="s">
        <v>39</v>
      </c>
      <c r="BJ179" s="6"/>
      <c r="BK179" s="11"/>
      <c r="BL179" s="1" t="s">
        <v>43</v>
      </c>
      <c r="BM179" s="1" t="s">
        <v>44</v>
      </c>
      <c r="BN179" s="6"/>
      <c r="BO179" s="6"/>
      <c r="BP179" s="1" t="s">
        <v>45</v>
      </c>
      <c r="BQ179" s="1" t="s">
        <v>44</v>
      </c>
      <c r="BR179" s="6"/>
      <c r="BS179" s="6"/>
      <c r="BT179" s="1" t="s">
        <v>46</v>
      </c>
      <c r="BU179" s="1" t="s">
        <v>47</v>
      </c>
      <c r="BV179" s="6"/>
      <c r="BW179" s="6"/>
      <c r="BX179" s="1" t="s">
        <v>46</v>
      </c>
      <c r="BY179" s="1" t="s">
        <v>41</v>
      </c>
      <c r="BZ179" s="6"/>
      <c r="CA179" s="6"/>
      <c r="CB179" s="1" t="s">
        <v>46</v>
      </c>
      <c r="CC179" s="1" t="s">
        <v>48</v>
      </c>
      <c r="CD179" s="6"/>
      <c r="CE179" s="6"/>
      <c r="CF179" s="1" t="s">
        <v>46</v>
      </c>
      <c r="CG179" s="1" t="s">
        <v>48</v>
      </c>
      <c r="CH179" s="6"/>
      <c r="CI179" s="6"/>
      <c r="CJ179" s="1" t="s">
        <v>46</v>
      </c>
      <c r="CK179" s="1" t="s">
        <v>39</v>
      </c>
      <c r="CL179" s="6"/>
      <c r="CM179" s="6"/>
      <c r="CN179" s="1" t="s">
        <v>49</v>
      </c>
      <c r="CO179" s="1" t="s">
        <v>39</v>
      </c>
      <c r="CP179" s="6"/>
      <c r="CQ179" s="6"/>
      <c r="CR179" s="1" t="s">
        <v>50</v>
      </c>
      <c r="CS179" s="1" t="s">
        <v>51</v>
      </c>
      <c r="CT179" s="6"/>
      <c r="CU179" s="6"/>
      <c r="CV179" s="1" t="s">
        <v>50</v>
      </c>
      <c r="CW179" s="1" t="s">
        <v>39</v>
      </c>
      <c r="CX179" s="6"/>
      <c r="CY179" s="6"/>
      <c r="CZ179" s="1" t="s">
        <v>50</v>
      </c>
      <c r="DA179" s="1" t="s">
        <v>39</v>
      </c>
      <c r="DB179" s="6"/>
      <c r="DC179" s="6"/>
      <c r="DD179" s="1" t="s">
        <v>59</v>
      </c>
      <c r="DE179" s="1" t="s">
        <v>60</v>
      </c>
      <c r="DF179" s="6"/>
      <c r="DG179" s="6"/>
      <c r="DH179" s="1" t="s">
        <v>52</v>
      </c>
      <c r="DI179" s="1" t="s">
        <v>53</v>
      </c>
      <c r="DJ179" s="6"/>
      <c r="DK179" s="6"/>
      <c r="DL179" s="1" t="s">
        <v>31</v>
      </c>
      <c r="DM179" s="11"/>
    </row>
    <row r="180" spans="1:118" s="42" customFormat="1" ht="15.75" customHeight="1" x14ac:dyDescent="0.25">
      <c r="A180" s="35">
        <v>179</v>
      </c>
      <c r="B180" s="35">
        <v>3</v>
      </c>
      <c r="C180" s="36" t="s">
        <v>192</v>
      </c>
      <c r="D180" s="37" t="s">
        <v>373</v>
      </c>
      <c r="E180" s="35">
        <v>576.70699999999999</v>
      </c>
      <c r="F180" s="35">
        <v>72.686000000000007</v>
      </c>
      <c r="G180" s="35">
        <v>419.63600000000002</v>
      </c>
      <c r="H180" s="38">
        <v>330.70943999999997</v>
      </c>
      <c r="I180" s="39">
        <f t="shared" si="7"/>
        <v>750.34544000000005</v>
      </c>
      <c r="J180" s="39">
        <f t="shared" si="6"/>
        <v>4.4570000000000007</v>
      </c>
      <c r="K180" s="39">
        <f t="shared" si="8"/>
        <v>745.88844000000006</v>
      </c>
      <c r="L180" s="40" t="s">
        <v>28</v>
      </c>
      <c r="M180" s="40" t="s">
        <v>29</v>
      </c>
      <c r="N180" s="35"/>
      <c r="O180" s="35"/>
      <c r="P180" s="40" t="s">
        <v>30</v>
      </c>
      <c r="Q180" s="40" t="s">
        <v>34</v>
      </c>
      <c r="R180" s="35"/>
      <c r="S180" s="35"/>
      <c r="T180" s="40" t="s">
        <v>30</v>
      </c>
      <c r="U180" s="40" t="s">
        <v>32</v>
      </c>
      <c r="V180" s="35"/>
      <c r="W180" s="35"/>
      <c r="X180" s="35" t="s">
        <v>30</v>
      </c>
      <c r="Y180" s="35" t="s">
        <v>33</v>
      </c>
      <c r="Z180" s="35"/>
      <c r="AA180" s="35"/>
      <c r="AB180" s="40" t="s">
        <v>30</v>
      </c>
      <c r="AC180" s="40" t="s">
        <v>34</v>
      </c>
      <c r="AD180" s="35"/>
      <c r="AE180" s="35"/>
      <c r="AF180" s="40" t="s">
        <v>35</v>
      </c>
      <c r="AG180" s="40" t="s">
        <v>29</v>
      </c>
      <c r="AH180" s="35"/>
      <c r="AI180" s="35"/>
      <c r="AJ180" s="40" t="s">
        <v>36</v>
      </c>
      <c r="AK180" s="40" t="s">
        <v>37</v>
      </c>
      <c r="AL180" s="35"/>
      <c r="AM180" s="35"/>
      <c r="AN180" s="40" t="s">
        <v>38</v>
      </c>
      <c r="AO180" s="40" t="s">
        <v>39</v>
      </c>
      <c r="AP180" s="35">
        <v>2</v>
      </c>
      <c r="AQ180" s="35">
        <v>2.1040000000000001</v>
      </c>
      <c r="AR180" s="40" t="s">
        <v>40</v>
      </c>
      <c r="AS180" s="40" t="s">
        <v>41</v>
      </c>
      <c r="AT180" s="35"/>
      <c r="AU180" s="35"/>
      <c r="AV180" s="35"/>
      <c r="AW180" s="35"/>
      <c r="AX180" s="35"/>
      <c r="AY180" s="35"/>
      <c r="AZ180" s="40" t="s">
        <v>42</v>
      </c>
      <c r="BA180" s="40" t="s">
        <v>39</v>
      </c>
      <c r="BB180" s="35"/>
      <c r="BC180" s="35"/>
      <c r="BD180" s="40" t="s">
        <v>42</v>
      </c>
      <c r="BE180" s="40" t="s">
        <v>33</v>
      </c>
      <c r="BF180" s="35"/>
      <c r="BG180" s="35"/>
      <c r="BH180" s="40" t="s">
        <v>42</v>
      </c>
      <c r="BI180" s="40" t="s">
        <v>39</v>
      </c>
      <c r="BJ180" s="35"/>
      <c r="BK180" s="41"/>
      <c r="BL180" s="40" t="s">
        <v>43</v>
      </c>
      <c r="BM180" s="40" t="s">
        <v>44</v>
      </c>
      <c r="BN180" s="35"/>
      <c r="BO180" s="35"/>
      <c r="BP180" s="40" t="s">
        <v>45</v>
      </c>
      <c r="BQ180" s="40" t="s">
        <v>44</v>
      </c>
      <c r="BR180" s="35"/>
      <c r="BS180" s="35"/>
      <c r="BT180" s="40" t="s">
        <v>46</v>
      </c>
      <c r="BU180" s="40" t="s">
        <v>47</v>
      </c>
      <c r="BV180" s="35"/>
      <c r="BW180" s="35"/>
      <c r="BX180" s="40" t="s">
        <v>46</v>
      </c>
      <c r="BY180" s="40" t="s">
        <v>41</v>
      </c>
      <c r="BZ180" s="35"/>
      <c r="CA180" s="35"/>
      <c r="CB180" s="40" t="s">
        <v>46</v>
      </c>
      <c r="CC180" s="40" t="s">
        <v>48</v>
      </c>
      <c r="CD180" s="35"/>
      <c r="CE180" s="35"/>
      <c r="CF180" s="40" t="s">
        <v>46</v>
      </c>
      <c r="CG180" s="40" t="s">
        <v>48</v>
      </c>
      <c r="CH180" s="35"/>
      <c r="CI180" s="35"/>
      <c r="CJ180" s="40" t="s">
        <v>46</v>
      </c>
      <c r="CK180" s="40" t="s">
        <v>39</v>
      </c>
      <c r="CL180" s="35"/>
      <c r="CM180" s="35"/>
      <c r="CN180" s="40" t="s">
        <v>49</v>
      </c>
      <c r="CO180" s="40" t="s">
        <v>39</v>
      </c>
      <c r="CP180" s="35"/>
      <c r="CQ180" s="35"/>
      <c r="CR180" s="40" t="s">
        <v>50</v>
      </c>
      <c r="CS180" s="40" t="s">
        <v>51</v>
      </c>
      <c r="CT180" s="35"/>
      <c r="CU180" s="35"/>
      <c r="CV180" s="40" t="s">
        <v>50</v>
      </c>
      <c r="CW180" s="40" t="s">
        <v>39</v>
      </c>
      <c r="CX180" s="35"/>
      <c r="CY180" s="35"/>
      <c r="CZ180" s="40" t="s">
        <v>50</v>
      </c>
      <c r="DA180" s="40" t="s">
        <v>39</v>
      </c>
      <c r="DB180" s="35"/>
      <c r="DC180" s="35"/>
      <c r="DD180" s="40" t="s">
        <v>59</v>
      </c>
      <c r="DE180" s="40" t="s">
        <v>60</v>
      </c>
      <c r="DF180" s="35"/>
      <c r="DG180" s="35"/>
      <c r="DH180" s="40" t="s">
        <v>52</v>
      </c>
      <c r="DI180" s="40" t="s">
        <v>53</v>
      </c>
      <c r="DJ180" s="35"/>
      <c r="DK180" s="35"/>
      <c r="DL180" s="40" t="s">
        <v>31</v>
      </c>
      <c r="DM180" s="41">
        <v>2.3530000000000002</v>
      </c>
      <c r="DN180" s="42" t="s">
        <v>518</v>
      </c>
    </row>
    <row r="181" spans="1:118" s="42" customFormat="1" ht="15.75" customHeight="1" x14ac:dyDescent="0.25">
      <c r="A181" s="35">
        <v>180</v>
      </c>
      <c r="B181" s="35">
        <v>3</v>
      </c>
      <c r="C181" s="36" t="s">
        <v>193</v>
      </c>
      <c r="D181" s="37" t="s">
        <v>373</v>
      </c>
      <c r="E181" s="35">
        <v>1059.0340000000001</v>
      </c>
      <c r="F181" s="35">
        <v>464.67700000000002</v>
      </c>
      <c r="G181" s="35">
        <v>383.19</v>
      </c>
      <c r="H181" s="38">
        <v>351.80099999999999</v>
      </c>
      <c r="I181" s="39">
        <f t="shared" si="7"/>
        <v>734.99099999999999</v>
      </c>
      <c r="J181" s="39">
        <f t="shared" si="6"/>
        <v>5.1689999999999996</v>
      </c>
      <c r="K181" s="39">
        <f t="shared" si="8"/>
        <v>729.822</v>
      </c>
      <c r="L181" s="40" t="s">
        <v>28</v>
      </c>
      <c r="M181" s="40" t="s">
        <v>29</v>
      </c>
      <c r="N181" s="35"/>
      <c r="O181" s="35"/>
      <c r="P181" s="40" t="s">
        <v>30</v>
      </c>
      <c r="Q181" s="40" t="s">
        <v>34</v>
      </c>
      <c r="R181" s="35"/>
      <c r="S181" s="35"/>
      <c r="T181" s="40" t="s">
        <v>30</v>
      </c>
      <c r="U181" s="40" t="s">
        <v>32</v>
      </c>
      <c r="V181" s="35"/>
      <c r="W181" s="35"/>
      <c r="X181" s="35" t="s">
        <v>30</v>
      </c>
      <c r="Y181" s="35" t="s">
        <v>33</v>
      </c>
      <c r="Z181" s="35"/>
      <c r="AA181" s="35"/>
      <c r="AB181" s="40" t="s">
        <v>30</v>
      </c>
      <c r="AC181" s="40" t="s">
        <v>34</v>
      </c>
      <c r="AD181" s="35"/>
      <c r="AE181" s="35"/>
      <c r="AF181" s="40" t="s">
        <v>35</v>
      </c>
      <c r="AG181" s="40" t="s">
        <v>29</v>
      </c>
      <c r="AH181" s="35"/>
      <c r="AI181" s="35"/>
      <c r="AJ181" s="40" t="s">
        <v>36</v>
      </c>
      <c r="AK181" s="40" t="s">
        <v>37</v>
      </c>
      <c r="AL181" s="35"/>
      <c r="AM181" s="35"/>
      <c r="AN181" s="40" t="s">
        <v>38</v>
      </c>
      <c r="AO181" s="40" t="s">
        <v>39</v>
      </c>
      <c r="AP181" s="35">
        <v>9</v>
      </c>
      <c r="AQ181" s="35">
        <v>5.1689999999999996</v>
      </c>
      <c r="AR181" s="40" t="s">
        <v>40</v>
      </c>
      <c r="AS181" s="40" t="s">
        <v>41</v>
      </c>
      <c r="AT181" s="35"/>
      <c r="AU181" s="35"/>
      <c r="AV181" s="35"/>
      <c r="AW181" s="35"/>
      <c r="AX181" s="35"/>
      <c r="AY181" s="35"/>
      <c r="AZ181" s="40" t="s">
        <v>42</v>
      </c>
      <c r="BA181" s="40" t="s">
        <v>39</v>
      </c>
      <c r="BB181" s="35"/>
      <c r="BC181" s="35"/>
      <c r="BD181" s="40" t="s">
        <v>42</v>
      </c>
      <c r="BE181" s="40" t="s">
        <v>33</v>
      </c>
      <c r="BF181" s="35"/>
      <c r="BG181" s="35"/>
      <c r="BH181" s="40" t="s">
        <v>42</v>
      </c>
      <c r="BI181" s="40" t="s">
        <v>39</v>
      </c>
      <c r="BJ181" s="35"/>
      <c r="BK181" s="41"/>
      <c r="BL181" s="40" t="s">
        <v>43</v>
      </c>
      <c r="BM181" s="40" t="s">
        <v>44</v>
      </c>
      <c r="BN181" s="35"/>
      <c r="BO181" s="35"/>
      <c r="BP181" s="40" t="s">
        <v>45</v>
      </c>
      <c r="BQ181" s="40" t="s">
        <v>44</v>
      </c>
      <c r="BR181" s="35"/>
      <c r="BS181" s="35"/>
      <c r="BT181" s="40" t="s">
        <v>46</v>
      </c>
      <c r="BU181" s="40" t="s">
        <v>47</v>
      </c>
      <c r="BV181" s="35"/>
      <c r="BW181" s="35"/>
      <c r="BX181" s="40" t="s">
        <v>46</v>
      </c>
      <c r="BY181" s="40" t="s">
        <v>41</v>
      </c>
      <c r="BZ181" s="35"/>
      <c r="CA181" s="35"/>
      <c r="CB181" s="40" t="s">
        <v>46</v>
      </c>
      <c r="CC181" s="40" t="s">
        <v>48</v>
      </c>
      <c r="CD181" s="35"/>
      <c r="CE181" s="35"/>
      <c r="CF181" s="40" t="s">
        <v>46</v>
      </c>
      <c r="CG181" s="40" t="s">
        <v>48</v>
      </c>
      <c r="CH181" s="35"/>
      <c r="CI181" s="35"/>
      <c r="CJ181" s="40" t="s">
        <v>46</v>
      </c>
      <c r="CK181" s="40" t="s">
        <v>39</v>
      </c>
      <c r="CL181" s="35"/>
      <c r="CM181" s="35"/>
      <c r="CN181" s="40" t="s">
        <v>49</v>
      </c>
      <c r="CO181" s="40" t="s">
        <v>39</v>
      </c>
      <c r="CP181" s="35"/>
      <c r="CQ181" s="35"/>
      <c r="CR181" s="40" t="s">
        <v>50</v>
      </c>
      <c r="CS181" s="40" t="s">
        <v>51</v>
      </c>
      <c r="CT181" s="35"/>
      <c r="CU181" s="35"/>
      <c r="CV181" s="40" t="s">
        <v>50</v>
      </c>
      <c r="CW181" s="40" t="s">
        <v>39</v>
      </c>
      <c r="CX181" s="35"/>
      <c r="CY181" s="35"/>
      <c r="CZ181" s="40" t="s">
        <v>50</v>
      </c>
      <c r="DA181" s="40" t="s">
        <v>39</v>
      </c>
      <c r="DB181" s="35"/>
      <c r="DC181" s="35"/>
      <c r="DD181" s="40" t="s">
        <v>59</v>
      </c>
      <c r="DE181" s="40" t="s">
        <v>60</v>
      </c>
      <c r="DF181" s="35"/>
      <c r="DG181" s="35"/>
      <c r="DH181" s="40" t="s">
        <v>52</v>
      </c>
      <c r="DI181" s="40" t="s">
        <v>53</v>
      </c>
      <c r="DJ181" s="35"/>
      <c r="DK181" s="35"/>
      <c r="DL181" s="40" t="s">
        <v>31</v>
      </c>
      <c r="DM181" s="41"/>
    </row>
    <row r="182" spans="1:118" s="12" customFormat="1" ht="15.75" customHeight="1" x14ac:dyDescent="0.25">
      <c r="A182" s="6">
        <v>181</v>
      </c>
      <c r="B182" s="6">
        <v>3</v>
      </c>
      <c r="C182" s="9" t="s">
        <v>194</v>
      </c>
      <c r="D182" s="8" t="s">
        <v>373</v>
      </c>
      <c r="E182" s="6">
        <v>1570.2840000000001</v>
      </c>
      <c r="F182" s="6">
        <v>25.298999999999999</v>
      </c>
      <c r="G182" s="6">
        <v>1065.3789999999999</v>
      </c>
      <c r="H182" s="10">
        <v>424.46411999999998</v>
      </c>
      <c r="I182" s="3">
        <f t="shared" si="7"/>
        <v>1489.84312</v>
      </c>
      <c r="J182" s="3">
        <f t="shared" si="6"/>
        <v>0</v>
      </c>
      <c r="K182" s="3">
        <f t="shared" si="8"/>
        <v>1489.84312</v>
      </c>
      <c r="L182" s="1" t="s">
        <v>28</v>
      </c>
      <c r="M182" s="1" t="s">
        <v>29</v>
      </c>
      <c r="N182" s="6"/>
      <c r="O182" s="6"/>
      <c r="P182" s="1" t="s">
        <v>30</v>
      </c>
      <c r="Q182" s="1" t="s">
        <v>34</v>
      </c>
      <c r="R182" s="6"/>
      <c r="S182" s="6"/>
      <c r="T182" s="1" t="s">
        <v>30</v>
      </c>
      <c r="U182" s="1" t="s">
        <v>32</v>
      </c>
      <c r="V182" s="6"/>
      <c r="W182" s="6"/>
      <c r="X182" s="6" t="s">
        <v>30</v>
      </c>
      <c r="Y182" s="6" t="s">
        <v>33</v>
      </c>
      <c r="Z182" s="6"/>
      <c r="AA182" s="6"/>
      <c r="AB182" s="1" t="s">
        <v>30</v>
      </c>
      <c r="AC182" s="1" t="s">
        <v>34</v>
      </c>
      <c r="AD182" s="6"/>
      <c r="AE182" s="6"/>
      <c r="AF182" s="1" t="s">
        <v>35</v>
      </c>
      <c r="AG182" s="1" t="s">
        <v>29</v>
      </c>
      <c r="AH182" s="6"/>
      <c r="AI182" s="6"/>
      <c r="AJ182" s="1" t="s">
        <v>36</v>
      </c>
      <c r="AK182" s="1" t="s">
        <v>37</v>
      </c>
      <c r="AL182" s="6"/>
      <c r="AM182" s="6"/>
      <c r="AN182" s="1" t="s">
        <v>38</v>
      </c>
      <c r="AO182" s="1" t="s">
        <v>39</v>
      </c>
      <c r="AP182" s="6"/>
      <c r="AQ182" s="6"/>
      <c r="AR182" s="1" t="s">
        <v>40</v>
      </c>
      <c r="AS182" s="1" t="s">
        <v>41</v>
      </c>
      <c r="AT182" s="6"/>
      <c r="AU182" s="6"/>
      <c r="AV182" s="6"/>
      <c r="AW182" s="6"/>
      <c r="AX182" s="6"/>
      <c r="AY182" s="6"/>
      <c r="AZ182" s="1" t="s">
        <v>42</v>
      </c>
      <c r="BA182" s="1" t="s">
        <v>39</v>
      </c>
      <c r="BB182" s="6"/>
      <c r="BC182" s="6"/>
      <c r="BD182" s="1" t="s">
        <v>42</v>
      </c>
      <c r="BE182" s="1" t="s">
        <v>33</v>
      </c>
      <c r="BF182" s="6"/>
      <c r="BG182" s="6"/>
      <c r="BH182" s="1" t="s">
        <v>42</v>
      </c>
      <c r="BI182" s="1" t="s">
        <v>39</v>
      </c>
      <c r="BJ182" s="6"/>
      <c r="BK182" s="11"/>
      <c r="BL182" s="1" t="s">
        <v>43</v>
      </c>
      <c r="BM182" s="1" t="s">
        <v>44</v>
      </c>
      <c r="BN182" s="6"/>
      <c r="BO182" s="6"/>
      <c r="BP182" s="1" t="s">
        <v>45</v>
      </c>
      <c r="BQ182" s="1" t="s">
        <v>44</v>
      </c>
      <c r="BR182" s="6"/>
      <c r="BS182" s="6"/>
      <c r="BT182" s="1" t="s">
        <v>46</v>
      </c>
      <c r="BU182" s="1" t="s">
        <v>47</v>
      </c>
      <c r="BV182" s="6"/>
      <c r="BW182" s="6"/>
      <c r="BX182" s="1" t="s">
        <v>46</v>
      </c>
      <c r="BY182" s="1" t="s">
        <v>41</v>
      </c>
      <c r="BZ182" s="6"/>
      <c r="CA182" s="6"/>
      <c r="CB182" s="1" t="s">
        <v>46</v>
      </c>
      <c r="CC182" s="1" t="s">
        <v>48</v>
      </c>
      <c r="CD182" s="6"/>
      <c r="CE182" s="6"/>
      <c r="CF182" s="1" t="s">
        <v>46</v>
      </c>
      <c r="CG182" s="1" t="s">
        <v>48</v>
      </c>
      <c r="CH182" s="6"/>
      <c r="CI182" s="6"/>
      <c r="CJ182" s="1" t="s">
        <v>46</v>
      </c>
      <c r="CK182" s="1" t="s">
        <v>39</v>
      </c>
      <c r="CL182" s="6"/>
      <c r="CM182" s="6"/>
      <c r="CN182" s="1" t="s">
        <v>49</v>
      </c>
      <c r="CO182" s="1" t="s">
        <v>39</v>
      </c>
      <c r="CP182" s="6"/>
      <c r="CQ182" s="6"/>
      <c r="CR182" s="1" t="s">
        <v>50</v>
      </c>
      <c r="CS182" s="1" t="s">
        <v>51</v>
      </c>
      <c r="CT182" s="6"/>
      <c r="CU182" s="6"/>
      <c r="CV182" s="1" t="s">
        <v>50</v>
      </c>
      <c r="CW182" s="1" t="s">
        <v>39</v>
      </c>
      <c r="CX182" s="6"/>
      <c r="CY182" s="6"/>
      <c r="CZ182" s="1" t="s">
        <v>50</v>
      </c>
      <c r="DA182" s="1" t="s">
        <v>39</v>
      </c>
      <c r="DB182" s="6"/>
      <c r="DC182" s="6"/>
      <c r="DD182" s="1" t="s">
        <v>59</v>
      </c>
      <c r="DE182" s="1" t="s">
        <v>60</v>
      </c>
      <c r="DF182" s="6"/>
      <c r="DG182" s="6"/>
      <c r="DH182" s="1" t="s">
        <v>52</v>
      </c>
      <c r="DI182" s="1" t="s">
        <v>53</v>
      </c>
      <c r="DJ182" s="6"/>
      <c r="DK182" s="6"/>
      <c r="DL182" s="1" t="s">
        <v>31</v>
      </c>
      <c r="DM182" s="11"/>
    </row>
    <row r="183" spans="1:118" s="12" customFormat="1" ht="15.75" customHeight="1" x14ac:dyDescent="0.25">
      <c r="A183" s="6">
        <v>182</v>
      </c>
      <c r="B183" s="6">
        <v>3</v>
      </c>
      <c r="C183" s="9" t="s">
        <v>423</v>
      </c>
      <c r="D183" s="8" t="s">
        <v>373</v>
      </c>
      <c r="E183" s="6">
        <v>0</v>
      </c>
      <c r="F183" s="6">
        <v>0</v>
      </c>
      <c r="G183" s="6">
        <v>0</v>
      </c>
      <c r="H183" s="10">
        <v>453.36500000000001</v>
      </c>
      <c r="I183" s="3">
        <f t="shared" si="7"/>
        <v>453.36500000000001</v>
      </c>
      <c r="J183" s="3">
        <f t="shared" si="6"/>
        <v>0</v>
      </c>
      <c r="K183" s="3">
        <f t="shared" si="8"/>
        <v>453.36500000000001</v>
      </c>
      <c r="L183" s="1" t="s">
        <v>28</v>
      </c>
      <c r="M183" s="1" t="s">
        <v>29</v>
      </c>
      <c r="N183" s="6"/>
      <c r="O183" s="6"/>
      <c r="P183" s="1" t="s">
        <v>30</v>
      </c>
      <c r="Q183" s="1" t="s">
        <v>34</v>
      </c>
      <c r="R183" s="6"/>
      <c r="S183" s="6"/>
      <c r="T183" s="1" t="s">
        <v>30</v>
      </c>
      <c r="U183" s="1" t="s">
        <v>32</v>
      </c>
      <c r="V183" s="6"/>
      <c r="W183" s="6"/>
      <c r="X183" s="6" t="s">
        <v>30</v>
      </c>
      <c r="Y183" s="6" t="s">
        <v>33</v>
      </c>
      <c r="Z183" s="6"/>
      <c r="AA183" s="6"/>
      <c r="AB183" s="1" t="s">
        <v>30</v>
      </c>
      <c r="AC183" s="1" t="s">
        <v>34</v>
      </c>
      <c r="AD183" s="6"/>
      <c r="AE183" s="6"/>
      <c r="AF183" s="1" t="s">
        <v>35</v>
      </c>
      <c r="AG183" s="1" t="s">
        <v>29</v>
      </c>
      <c r="AH183" s="6"/>
      <c r="AI183" s="6"/>
      <c r="AJ183" s="1" t="s">
        <v>36</v>
      </c>
      <c r="AK183" s="1" t="s">
        <v>37</v>
      </c>
      <c r="AL183" s="6"/>
      <c r="AM183" s="6"/>
      <c r="AN183" s="1" t="s">
        <v>38</v>
      </c>
      <c r="AO183" s="1" t="s">
        <v>39</v>
      </c>
      <c r="AP183" s="6"/>
      <c r="AQ183" s="6"/>
      <c r="AR183" s="1" t="s">
        <v>40</v>
      </c>
      <c r="AS183" s="1" t="s">
        <v>41</v>
      </c>
      <c r="AT183" s="6"/>
      <c r="AU183" s="6"/>
      <c r="AV183" s="6"/>
      <c r="AW183" s="6"/>
      <c r="AX183" s="6"/>
      <c r="AY183" s="6"/>
      <c r="AZ183" s="1" t="s">
        <v>42</v>
      </c>
      <c r="BA183" s="1" t="s">
        <v>39</v>
      </c>
      <c r="BB183" s="6"/>
      <c r="BC183" s="6"/>
      <c r="BD183" s="1" t="s">
        <v>42</v>
      </c>
      <c r="BE183" s="1" t="s">
        <v>33</v>
      </c>
      <c r="BF183" s="6"/>
      <c r="BG183" s="6"/>
      <c r="BH183" s="1" t="s">
        <v>42</v>
      </c>
      <c r="BI183" s="1" t="s">
        <v>39</v>
      </c>
      <c r="BJ183" s="6"/>
      <c r="BK183" s="11"/>
      <c r="BL183" s="1" t="s">
        <v>43</v>
      </c>
      <c r="BM183" s="1" t="s">
        <v>44</v>
      </c>
      <c r="BN183" s="6"/>
      <c r="BO183" s="6"/>
      <c r="BP183" s="1" t="s">
        <v>45</v>
      </c>
      <c r="BQ183" s="1" t="s">
        <v>44</v>
      </c>
      <c r="BR183" s="6"/>
      <c r="BS183" s="6"/>
      <c r="BT183" s="1" t="s">
        <v>46</v>
      </c>
      <c r="BU183" s="1" t="s">
        <v>47</v>
      </c>
      <c r="BV183" s="6"/>
      <c r="BW183" s="6"/>
      <c r="BX183" s="1" t="s">
        <v>46</v>
      </c>
      <c r="BY183" s="1" t="s">
        <v>41</v>
      </c>
      <c r="BZ183" s="6"/>
      <c r="CA183" s="6"/>
      <c r="CB183" s="1" t="s">
        <v>46</v>
      </c>
      <c r="CC183" s="1" t="s">
        <v>48</v>
      </c>
      <c r="CD183" s="6"/>
      <c r="CE183" s="6"/>
      <c r="CF183" s="1" t="s">
        <v>46</v>
      </c>
      <c r="CG183" s="1" t="s">
        <v>48</v>
      </c>
      <c r="CH183" s="6"/>
      <c r="CI183" s="6"/>
      <c r="CJ183" s="1" t="s">
        <v>46</v>
      </c>
      <c r="CK183" s="1" t="s">
        <v>39</v>
      </c>
      <c r="CL183" s="6"/>
      <c r="CM183" s="6"/>
      <c r="CN183" s="1" t="s">
        <v>49</v>
      </c>
      <c r="CO183" s="1" t="s">
        <v>39</v>
      </c>
      <c r="CP183" s="6"/>
      <c r="CQ183" s="6"/>
      <c r="CR183" s="1" t="s">
        <v>50</v>
      </c>
      <c r="CS183" s="1" t="s">
        <v>51</v>
      </c>
      <c r="CT183" s="6"/>
      <c r="CU183" s="6"/>
      <c r="CV183" s="1" t="s">
        <v>50</v>
      </c>
      <c r="CW183" s="1" t="s">
        <v>39</v>
      </c>
      <c r="CX183" s="6"/>
      <c r="CY183" s="6"/>
      <c r="CZ183" s="1" t="s">
        <v>50</v>
      </c>
      <c r="DA183" s="1" t="s">
        <v>39</v>
      </c>
      <c r="DB183" s="6"/>
      <c r="DC183" s="6"/>
      <c r="DD183" s="1" t="s">
        <v>59</v>
      </c>
      <c r="DE183" s="1" t="s">
        <v>60</v>
      </c>
      <c r="DF183" s="6"/>
      <c r="DG183" s="6"/>
      <c r="DH183" s="1" t="s">
        <v>52</v>
      </c>
      <c r="DI183" s="1" t="s">
        <v>53</v>
      </c>
      <c r="DJ183" s="6"/>
      <c r="DK183" s="6"/>
      <c r="DL183" s="1" t="s">
        <v>31</v>
      </c>
      <c r="DM183" s="11"/>
    </row>
    <row r="184" spans="1:118" s="42" customFormat="1" ht="15.75" customHeight="1" x14ac:dyDescent="0.25">
      <c r="A184" s="35">
        <v>183</v>
      </c>
      <c r="B184" s="35">
        <v>1</v>
      </c>
      <c r="C184" s="36" t="s">
        <v>424</v>
      </c>
      <c r="D184" s="37" t="s">
        <v>373</v>
      </c>
      <c r="E184" s="35">
        <v>6.5640000000000001</v>
      </c>
      <c r="F184" s="35">
        <v>9.1219999999999999</v>
      </c>
      <c r="G184" s="35">
        <v>-2.5579999999999998</v>
      </c>
      <c r="H184" s="38">
        <v>65.337479999999999</v>
      </c>
      <c r="I184" s="39">
        <f t="shared" si="7"/>
        <v>62.77948</v>
      </c>
      <c r="J184" s="39">
        <f t="shared" si="6"/>
        <v>0.96399999999999997</v>
      </c>
      <c r="K184" s="39">
        <f t="shared" si="8"/>
        <v>61.815480000000001</v>
      </c>
      <c r="L184" s="40" t="s">
        <v>28</v>
      </c>
      <c r="M184" s="40" t="s">
        <v>29</v>
      </c>
      <c r="N184" s="35"/>
      <c r="O184" s="35"/>
      <c r="P184" s="40" t="s">
        <v>30</v>
      </c>
      <c r="Q184" s="40" t="s">
        <v>34</v>
      </c>
      <c r="R184" s="35"/>
      <c r="S184" s="35"/>
      <c r="T184" s="40" t="s">
        <v>30</v>
      </c>
      <c r="U184" s="40" t="s">
        <v>32</v>
      </c>
      <c r="V184" s="35"/>
      <c r="W184" s="35"/>
      <c r="X184" s="35" t="s">
        <v>30</v>
      </c>
      <c r="Y184" s="35" t="s">
        <v>33</v>
      </c>
      <c r="Z184" s="35"/>
      <c r="AA184" s="35"/>
      <c r="AB184" s="40" t="s">
        <v>30</v>
      </c>
      <c r="AC184" s="40" t="s">
        <v>34</v>
      </c>
      <c r="AD184" s="35"/>
      <c r="AE184" s="35"/>
      <c r="AF184" s="40" t="s">
        <v>35</v>
      </c>
      <c r="AG184" s="40" t="s">
        <v>29</v>
      </c>
      <c r="AH184" s="35"/>
      <c r="AI184" s="35"/>
      <c r="AJ184" s="40" t="s">
        <v>36</v>
      </c>
      <c r="AK184" s="40" t="s">
        <v>37</v>
      </c>
      <c r="AL184" s="35"/>
      <c r="AM184" s="35"/>
      <c r="AN184" s="40" t="s">
        <v>38</v>
      </c>
      <c r="AO184" s="40" t="s">
        <v>39</v>
      </c>
      <c r="AP184" s="35"/>
      <c r="AQ184" s="35"/>
      <c r="AR184" s="40" t="s">
        <v>40</v>
      </c>
      <c r="AS184" s="40" t="s">
        <v>41</v>
      </c>
      <c r="AT184" s="35"/>
      <c r="AU184" s="35"/>
      <c r="AV184" s="35"/>
      <c r="AW184" s="35"/>
      <c r="AX184" s="35"/>
      <c r="AY184" s="35"/>
      <c r="AZ184" s="40" t="s">
        <v>42</v>
      </c>
      <c r="BA184" s="40" t="s">
        <v>39</v>
      </c>
      <c r="BB184" s="35"/>
      <c r="BC184" s="35"/>
      <c r="BD184" s="40" t="s">
        <v>42</v>
      </c>
      <c r="BE184" s="40" t="s">
        <v>33</v>
      </c>
      <c r="BF184" s="35"/>
      <c r="BG184" s="35"/>
      <c r="BH184" s="40" t="s">
        <v>42</v>
      </c>
      <c r="BI184" s="40" t="s">
        <v>39</v>
      </c>
      <c r="BJ184" s="35"/>
      <c r="BK184" s="41"/>
      <c r="BL184" s="40" t="s">
        <v>43</v>
      </c>
      <c r="BM184" s="40" t="s">
        <v>44</v>
      </c>
      <c r="BN184" s="35"/>
      <c r="BO184" s="35"/>
      <c r="BP184" s="40" t="s">
        <v>45</v>
      </c>
      <c r="BQ184" s="40" t="s">
        <v>44</v>
      </c>
      <c r="BR184" s="35"/>
      <c r="BS184" s="35"/>
      <c r="BT184" s="40" t="s">
        <v>46</v>
      </c>
      <c r="BU184" s="40" t="s">
        <v>47</v>
      </c>
      <c r="BV184" s="35"/>
      <c r="BW184" s="35"/>
      <c r="BX184" s="40" t="s">
        <v>46</v>
      </c>
      <c r="BY184" s="40" t="s">
        <v>41</v>
      </c>
      <c r="BZ184" s="35"/>
      <c r="CA184" s="35"/>
      <c r="CB184" s="40" t="s">
        <v>46</v>
      </c>
      <c r="CC184" s="40" t="s">
        <v>48</v>
      </c>
      <c r="CD184" s="35"/>
      <c r="CE184" s="35"/>
      <c r="CF184" s="40" t="s">
        <v>46</v>
      </c>
      <c r="CG184" s="40" t="s">
        <v>48</v>
      </c>
      <c r="CH184" s="35"/>
      <c r="CI184" s="35"/>
      <c r="CJ184" s="40" t="s">
        <v>46</v>
      </c>
      <c r="CK184" s="40" t="s">
        <v>39</v>
      </c>
      <c r="CL184" s="35"/>
      <c r="CM184" s="35"/>
      <c r="CN184" s="40" t="s">
        <v>49</v>
      </c>
      <c r="CO184" s="40" t="s">
        <v>39</v>
      </c>
      <c r="CP184" s="35"/>
      <c r="CQ184" s="35"/>
      <c r="CR184" s="40" t="s">
        <v>50</v>
      </c>
      <c r="CS184" s="40" t="s">
        <v>51</v>
      </c>
      <c r="CT184" s="35"/>
      <c r="CU184" s="35"/>
      <c r="CV184" s="40" t="s">
        <v>50</v>
      </c>
      <c r="CW184" s="40" t="s">
        <v>39</v>
      </c>
      <c r="CX184" s="35"/>
      <c r="CY184" s="35"/>
      <c r="CZ184" s="40" t="s">
        <v>50</v>
      </c>
      <c r="DA184" s="40" t="s">
        <v>39</v>
      </c>
      <c r="DB184" s="35"/>
      <c r="DC184" s="35"/>
      <c r="DD184" s="40" t="s">
        <v>59</v>
      </c>
      <c r="DE184" s="40" t="s">
        <v>60</v>
      </c>
      <c r="DF184" s="35"/>
      <c r="DG184" s="35"/>
      <c r="DH184" s="40" t="s">
        <v>52</v>
      </c>
      <c r="DI184" s="40" t="s">
        <v>53</v>
      </c>
      <c r="DJ184" s="35"/>
      <c r="DK184" s="35"/>
      <c r="DL184" s="40" t="s">
        <v>31</v>
      </c>
      <c r="DM184" s="41">
        <v>0.96399999999999997</v>
      </c>
      <c r="DN184" s="42" t="s">
        <v>518</v>
      </c>
    </row>
    <row r="185" spans="1:118" s="12" customFormat="1" ht="15.75" customHeight="1" x14ac:dyDescent="0.25">
      <c r="A185" s="6">
        <v>184</v>
      </c>
      <c r="B185" s="6">
        <v>1</v>
      </c>
      <c r="C185" s="9" t="s">
        <v>425</v>
      </c>
      <c r="D185" s="8" t="s">
        <v>373</v>
      </c>
      <c r="E185" s="6">
        <v>-0.29599999999999999</v>
      </c>
      <c r="F185" s="6">
        <v>15.856</v>
      </c>
      <c r="G185" s="6">
        <v>-16.178999999999998</v>
      </c>
      <c r="H185" s="10">
        <v>66.022919999999999</v>
      </c>
      <c r="I185" s="3">
        <f t="shared" si="7"/>
        <v>49.843919999999997</v>
      </c>
      <c r="J185" s="3">
        <f t="shared" si="6"/>
        <v>0</v>
      </c>
      <c r="K185" s="3">
        <f t="shared" si="8"/>
        <v>49.843919999999997</v>
      </c>
      <c r="L185" s="1" t="s">
        <v>28</v>
      </c>
      <c r="M185" s="1" t="s">
        <v>29</v>
      </c>
      <c r="N185" s="6"/>
      <c r="O185" s="6"/>
      <c r="P185" s="1" t="s">
        <v>30</v>
      </c>
      <c r="Q185" s="1" t="s">
        <v>34</v>
      </c>
      <c r="R185" s="6"/>
      <c r="S185" s="6"/>
      <c r="T185" s="1" t="s">
        <v>30</v>
      </c>
      <c r="U185" s="1" t="s">
        <v>32</v>
      </c>
      <c r="V185" s="6"/>
      <c r="W185" s="6"/>
      <c r="X185" s="6" t="s">
        <v>30</v>
      </c>
      <c r="Y185" s="6" t="s">
        <v>33</v>
      </c>
      <c r="Z185" s="6"/>
      <c r="AA185" s="6"/>
      <c r="AB185" s="1" t="s">
        <v>30</v>
      </c>
      <c r="AC185" s="1" t="s">
        <v>34</v>
      </c>
      <c r="AD185" s="6"/>
      <c r="AE185" s="6"/>
      <c r="AF185" s="1" t="s">
        <v>35</v>
      </c>
      <c r="AG185" s="1" t="s">
        <v>29</v>
      </c>
      <c r="AH185" s="6"/>
      <c r="AI185" s="6"/>
      <c r="AJ185" s="1" t="s">
        <v>36</v>
      </c>
      <c r="AK185" s="1" t="s">
        <v>37</v>
      </c>
      <c r="AL185" s="6"/>
      <c r="AM185" s="6"/>
      <c r="AN185" s="1" t="s">
        <v>38</v>
      </c>
      <c r="AO185" s="1" t="s">
        <v>39</v>
      </c>
      <c r="AP185" s="6"/>
      <c r="AQ185" s="6"/>
      <c r="AR185" s="1" t="s">
        <v>40</v>
      </c>
      <c r="AS185" s="1" t="s">
        <v>41</v>
      </c>
      <c r="AT185" s="6"/>
      <c r="AU185" s="6"/>
      <c r="AV185" s="6"/>
      <c r="AW185" s="6"/>
      <c r="AX185" s="6"/>
      <c r="AY185" s="6"/>
      <c r="AZ185" s="1" t="s">
        <v>42</v>
      </c>
      <c r="BA185" s="1" t="s">
        <v>39</v>
      </c>
      <c r="BB185" s="6"/>
      <c r="BC185" s="6"/>
      <c r="BD185" s="1" t="s">
        <v>42</v>
      </c>
      <c r="BE185" s="1" t="s">
        <v>33</v>
      </c>
      <c r="BF185" s="6"/>
      <c r="BG185" s="6"/>
      <c r="BH185" s="1" t="s">
        <v>42</v>
      </c>
      <c r="BI185" s="1" t="s">
        <v>39</v>
      </c>
      <c r="BJ185" s="6"/>
      <c r="BK185" s="11"/>
      <c r="BL185" s="1" t="s">
        <v>43</v>
      </c>
      <c r="BM185" s="1" t="s">
        <v>44</v>
      </c>
      <c r="BN185" s="6"/>
      <c r="BO185" s="6"/>
      <c r="BP185" s="1" t="s">
        <v>45</v>
      </c>
      <c r="BQ185" s="1" t="s">
        <v>44</v>
      </c>
      <c r="BR185" s="6"/>
      <c r="BS185" s="6"/>
      <c r="BT185" s="1" t="s">
        <v>46</v>
      </c>
      <c r="BU185" s="1" t="s">
        <v>47</v>
      </c>
      <c r="BV185" s="6"/>
      <c r="BW185" s="6"/>
      <c r="BX185" s="1" t="s">
        <v>46</v>
      </c>
      <c r="BY185" s="1" t="s">
        <v>41</v>
      </c>
      <c r="BZ185" s="6"/>
      <c r="CA185" s="6"/>
      <c r="CB185" s="1" t="s">
        <v>46</v>
      </c>
      <c r="CC185" s="1" t="s">
        <v>48</v>
      </c>
      <c r="CD185" s="6"/>
      <c r="CE185" s="6"/>
      <c r="CF185" s="1" t="s">
        <v>46</v>
      </c>
      <c r="CG185" s="1" t="s">
        <v>48</v>
      </c>
      <c r="CH185" s="6"/>
      <c r="CI185" s="6"/>
      <c r="CJ185" s="1" t="s">
        <v>46</v>
      </c>
      <c r="CK185" s="1" t="s">
        <v>39</v>
      </c>
      <c r="CL185" s="6"/>
      <c r="CM185" s="6"/>
      <c r="CN185" s="1" t="s">
        <v>49</v>
      </c>
      <c r="CO185" s="1" t="s">
        <v>39</v>
      </c>
      <c r="CP185" s="6"/>
      <c r="CQ185" s="6"/>
      <c r="CR185" s="1" t="s">
        <v>50</v>
      </c>
      <c r="CS185" s="1" t="s">
        <v>51</v>
      </c>
      <c r="CT185" s="6"/>
      <c r="CU185" s="6"/>
      <c r="CV185" s="1" t="s">
        <v>50</v>
      </c>
      <c r="CW185" s="1" t="s">
        <v>39</v>
      </c>
      <c r="CX185" s="6"/>
      <c r="CY185" s="6"/>
      <c r="CZ185" s="1" t="s">
        <v>50</v>
      </c>
      <c r="DA185" s="1" t="s">
        <v>39</v>
      </c>
      <c r="DB185" s="6"/>
      <c r="DC185" s="6"/>
      <c r="DD185" s="1" t="s">
        <v>59</v>
      </c>
      <c r="DE185" s="1" t="s">
        <v>60</v>
      </c>
      <c r="DF185" s="6"/>
      <c r="DG185" s="6"/>
      <c r="DH185" s="1" t="s">
        <v>52</v>
      </c>
      <c r="DI185" s="1" t="s">
        <v>53</v>
      </c>
      <c r="DJ185" s="6"/>
      <c r="DK185" s="6"/>
      <c r="DL185" s="1" t="s">
        <v>31</v>
      </c>
      <c r="DM185" s="11"/>
    </row>
    <row r="186" spans="1:118" s="12" customFormat="1" ht="15.75" customHeight="1" x14ac:dyDescent="0.25">
      <c r="A186" s="6">
        <v>185</v>
      </c>
      <c r="B186" s="6">
        <v>1</v>
      </c>
      <c r="C186" s="9" t="s">
        <v>426</v>
      </c>
      <c r="D186" s="8" t="s">
        <v>373</v>
      </c>
      <c r="E186" s="6">
        <v>0.48</v>
      </c>
      <c r="F186" s="6">
        <v>4.9219999999999997</v>
      </c>
      <c r="G186" s="6">
        <v>-4.4420000000000002</v>
      </c>
      <c r="H186" s="10">
        <v>37.417319999999997</v>
      </c>
      <c r="I186" s="3">
        <f t="shared" si="7"/>
        <v>32.975319999999996</v>
      </c>
      <c r="J186" s="3">
        <f t="shared" si="6"/>
        <v>0</v>
      </c>
      <c r="K186" s="3">
        <f t="shared" si="8"/>
        <v>32.975319999999996</v>
      </c>
      <c r="L186" s="1" t="s">
        <v>28</v>
      </c>
      <c r="M186" s="1" t="s">
        <v>29</v>
      </c>
      <c r="N186" s="6"/>
      <c r="O186" s="6"/>
      <c r="P186" s="1" t="s">
        <v>30</v>
      </c>
      <c r="Q186" s="1" t="s">
        <v>34</v>
      </c>
      <c r="R186" s="6"/>
      <c r="S186" s="6"/>
      <c r="T186" s="1" t="s">
        <v>30</v>
      </c>
      <c r="U186" s="1" t="s">
        <v>32</v>
      </c>
      <c r="V186" s="6"/>
      <c r="W186" s="6"/>
      <c r="X186" s="6" t="s">
        <v>30</v>
      </c>
      <c r="Y186" s="6" t="s">
        <v>33</v>
      </c>
      <c r="Z186" s="6"/>
      <c r="AA186" s="6"/>
      <c r="AB186" s="1" t="s">
        <v>30</v>
      </c>
      <c r="AC186" s="1" t="s">
        <v>34</v>
      </c>
      <c r="AD186" s="6"/>
      <c r="AE186" s="6"/>
      <c r="AF186" s="1" t="s">
        <v>35</v>
      </c>
      <c r="AG186" s="1" t="s">
        <v>29</v>
      </c>
      <c r="AH186" s="6"/>
      <c r="AI186" s="6"/>
      <c r="AJ186" s="1" t="s">
        <v>36</v>
      </c>
      <c r="AK186" s="1" t="s">
        <v>37</v>
      </c>
      <c r="AL186" s="6"/>
      <c r="AM186" s="6"/>
      <c r="AN186" s="1" t="s">
        <v>38</v>
      </c>
      <c r="AO186" s="1" t="s">
        <v>39</v>
      </c>
      <c r="AP186" s="6"/>
      <c r="AQ186" s="6"/>
      <c r="AR186" s="1" t="s">
        <v>40</v>
      </c>
      <c r="AS186" s="1" t="s">
        <v>41</v>
      </c>
      <c r="AT186" s="6"/>
      <c r="AU186" s="6"/>
      <c r="AV186" s="6"/>
      <c r="AW186" s="6"/>
      <c r="AX186" s="6"/>
      <c r="AY186" s="6"/>
      <c r="AZ186" s="1" t="s">
        <v>42</v>
      </c>
      <c r="BA186" s="1" t="s">
        <v>39</v>
      </c>
      <c r="BB186" s="6"/>
      <c r="BC186" s="6"/>
      <c r="BD186" s="1" t="s">
        <v>42</v>
      </c>
      <c r="BE186" s="1" t="s">
        <v>33</v>
      </c>
      <c r="BF186" s="6"/>
      <c r="BG186" s="6"/>
      <c r="BH186" s="1" t="s">
        <v>42</v>
      </c>
      <c r="BI186" s="1" t="s">
        <v>39</v>
      </c>
      <c r="BJ186" s="6"/>
      <c r="BK186" s="11"/>
      <c r="BL186" s="1" t="s">
        <v>43</v>
      </c>
      <c r="BM186" s="1" t="s">
        <v>44</v>
      </c>
      <c r="BN186" s="6"/>
      <c r="BO186" s="6"/>
      <c r="BP186" s="1" t="s">
        <v>45</v>
      </c>
      <c r="BQ186" s="1" t="s">
        <v>44</v>
      </c>
      <c r="BR186" s="6"/>
      <c r="BS186" s="6"/>
      <c r="BT186" s="1" t="s">
        <v>46</v>
      </c>
      <c r="BU186" s="1" t="s">
        <v>47</v>
      </c>
      <c r="BV186" s="6"/>
      <c r="BW186" s="6"/>
      <c r="BX186" s="1" t="s">
        <v>46</v>
      </c>
      <c r="BY186" s="1" t="s">
        <v>41</v>
      </c>
      <c r="BZ186" s="6"/>
      <c r="CA186" s="6"/>
      <c r="CB186" s="1" t="s">
        <v>46</v>
      </c>
      <c r="CC186" s="1" t="s">
        <v>48</v>
      </c>
      <c r="CD186" s="6"/>
      <c r="CE186" s="6"/>
      <c r="CF186" s="1" t="s">
        <v>46</v>
      </c>
      <c r="CG186" s="1" t="s">
        <v>48</v>
      </c>
      <c r="CH186" s="6"/>
      <c r="CI186" s="6"/>
      <c r="CJ186" s="1" t="s">
        <v>46</v>
      </c>
      <c r="CK186" s="1" t="s">
        <v>39</v>
      </c>
      <c r="CL186" s="6"/>
      <c r="CM186" s="6"/>
      <c r="CN186" s="1" t="s">
        <v>49</v>
      </c>
      <c r="CO186" s="1" t="s">
        <v>39</v>
      </c>
      <c r="CP186" s="6"/>
      <c r="CQ186" s="6"/>
      <c r="CR186" s="1" t="s">
        <v>50</v>
      </c>
      <c r="CS186" s="1" t="s">
        <v>51</v>
      </c>
      <c r="CT186" s="6"/>
      <c r="CU186" s="6"/>
      <c r="CV186" s="1" t="s">
        <v>50</v>
      </c>
      <c r="CW186" s="1" t="s">
        <v>39</v>
      </c>
      <c r="CX186" s="6"/>
      <c r="CY186" s="6"/>
      <c r="CZ186" s="1" t="s">
        <v>50</v>
      </c>
      <c r="DA186" s="1" t="s">
        <v>39</v>
      </c>
      <c r="DB186" s="6"/>
      <c r="DC186" s="6"/>
      <c r="DD186" s="1" t="s">
        <v>59</v>
      </c>
      <c r="DE186" s="1" t="s">
        <v>60</v>
      </c>
      <c r="DF186" s="6"/>
      <c r="DG186" s="6"/>
      <c r="DH186" s="1" t="s">
        <v>52</v>
      </c>
      <c r="DI186" s="1" t="s">
        <v>53</v>
      </c>
      <c r="DJ186" s="6"/>
      <c r="DK186" s="6"/>
      <c r="DL186" s="1" t="s">
        <v>31</v>
      </c>
      <c r="DM186" s="11"/>
    </row>
    <row r="187" spans="1:118" s="12" customFormat="1" ht="15.75" customHeight="1" x14ac:dyDescent="0.25">
      <c r="A187" s="6">
        <v>186</v>
      </c>
      <c r="B187" s="6">
        <v>1</v>
      </c>
      <c r="C187" s="9" t="s">
        <v>427</v>
      </c>
      <c r="D187" s="8" t="s">
        <v>373</v>
      </c>
      <c r="E187" s="6">
        <v>-5.5049999999999999</v>
      </c>
      <c r="F187" s="6">
        <v>0</v>
      </c>
      <c r="G187" s="6">
        <v>-116.879</v>
      </c>
      <c r="H187" s="10">
        <v>72.118679999999998</v>
      </c>
      <c r="I187" s="3">
        <f t="shared" si="7"/>
        <v>-44.760320000000007</v>
      </c>
      <c r="J187" s="3">
        <f t="shared" si="6"/>
        <v>0</v>
      </c>
      <c r="K187" s="3">
        <f t="shared" si="8"/>
        <v>-44.760320000000007</v>
      </c>
      <c r="L187" s="1" t="s">
        <v>28</v>
      </c>
      <c r="M187" s="1" t="s">
        <v>29</v>
      </c>
      <c r="N187" s="6"/>
      <c r="O187" s="6"/>
      <c r="P187" s="1" t="s">
        <v>30</v>
      </c>
      <c r="Q187" s="1" t="s">
        <v>34</v>
      </c>
      <c r="R187" s="6"/>
      <c r="S187" s="6"/>
      <c r="T187" s="1" t="s">
        <v>30</v>
      </c>
      <c r="U187" s="1" t="s">
        <v>32</v>
      </c>
      <c r="V187" s="6"/>
      <c r="W187" s="6"/>
      <c r="X187" s="6" t="s">
        <v>30</v>
      </c>
      <c r="Y187" s="6" t="s">
        <v>33</v>
      </c>
      <c r="Z187" s="6"/>
      <c r="AA187" s="6"/>
      <c r="AB187" s="1" t="s">
        <v>30</v>
      </c>
      <c r="AC187" s="1" t="s">
        <v>34</v>
      </c>
      <c r="AD187" s="6"/>
      <c r="AE187" s="6"/>
      <c r="AF187" s="1" t="s">
        <v>35</v>
      </c>
      <c r="AG187" s="1" t="s">
        <v>29</v>
      </c>
      <c r="AH187" s="6"/>
      <c r="AI187" s="6"/>
      <c r="AJ187" s="1" t="s">
        <v>36</v>
      </c>
      <c r="AK187" s="1" t="s">
        <v>37</v>
      </c>
      <c r="AL187" s="6"/>
      <c r="AM187" s="6"/>
      <c r="AN187" s="1" t="s">
        <v>38</v>
      </c>
      <c r="AO187" s="1" t="s">
        <v>39</v>
      </c>
      <c r="AP187" s="6"/>
      <c r="AQ187" s="6"/>
      <c r="AR187" s="1" t="s">
        <v>40</v>
      </c>
      <c r="AS187" s="1" t="s">
        <v>41</v>
      </c>
      <c r="AT187" s="6"/>
      <c r="AU187" s="6"/>
      <c r="AV187" s="6"/>
      <c r="AW187" s="6"/>
      <c r="AX187" s="6"/>
      <c r="AY187" s="6"/>
      <c r="AZ187" s="1" t="s">
        <v>42</v>
      </c>
      <c r="BA187" s="1" t="s">
        <v>39</v>
      </c>
      <c r="BB187" s="6"/>
      <c r="BC187" s="6"/>
      <c r="BD187" s="1" t="s">
        <v>42</v>
      </c>
      <c r="BE187" s="1" t="s">
        <v>33</v>
      </c>
      <c r="BF187" s="6"/>
      <c r="BG187" s="6"/>
      <c r="BH187" s="1" t="s">
        <v>42</v>
      </c>
      <c r="BI187" s="1" t="s">
        <v>39</v>
      </c>
      <c r="BJ187" s="6"/>
      <c r="BK187" s="11"/>
      <c r="BL187" s="1" t="s">
        <v>43</v>
      </c>
      <c r="BM187" s="1" t="s">
        <v>44</v>
      </c>
      <c r="BN187" s="6"/>
      <c r="BO187" s="6"/>
      <c r="BP187" s="1" t="s">
        <v>45</v>
      </c>
      <c r="BQ187" s="1" t="s">
        <v>44</v>
      </c>
      <c r="BR187" s="6"/>
      <c r="BS187" s="6"/>
      <c r="BT187" s="1" t="s">
        <v>46</v>
      </c>
      <c r="BU187" s="1" t="s">
        <v>47</v>
      </c>
      <c r="BV187" s="6"/>
      <c r="BW187" s="6"/>
      <c r="BX187" s="1" t="s">
        <v>46</v>
      </c>
      <c r="BY187" s="1" t="s">
        <v>41</v>
      </c>
      <c r="BZ187" s="6"/>
      <c r="CA187" s="6"/>
      <c r="CB187" s="1" t="s">
        <v>46</v>
      </c>
      <c r="CC187" s="1" t="s">
        <v>48</v>
      </c>
      <c r="CD187" s="6"/>
      <c r="CE187" s="6"/>
      <c r="CF187" s="1" t="s">
        <v>46</v>
      </c>
      <c r="CG187" s="1" t="s">
        <v>48</v>
      </c>
      <c r="CH187" s="6"/>
      <c r="CI187" s="6"/>
      <c r="CJ187" s="1" t="s">
        <v>46</v>
      </c>
      <c r="CK187" s="1" t="s">
        <v>39</v>
      </c>
      <c r="CL187" s="6"/>
      <c r="CM187" s="6"/>
      <c r="CN187" s="1" t="s">
        <v>49</v>
      </c>
      <c r="CO187" s="1" t="s">
        <v>39</v>
      </c>
      <c r="CP187" s="6"/>
      <c r="CQ187" s="6"/>
      <c r="CR187" s="1" t="s">
        <v>50</v>
      </c>
      <c r="CS187" s="1" t="s">
        <v>51</v>
      </c>
      <c r="CT187" s="6"/>
      <c r="CU187" s="6"/>
      <c r="CV187" s="1" t="s">
        <v>50</v>
      </c>
      <c r="CW187" s="1" t="s">
        <v>39</v>
      </c>
      <c r="CX187" s="6"/>
      <c r="CY187" s="6"/>
      <c r="CZ187" s="1" t="s">
        <v>50</v>
      </c>
      <c r="DA187" s="1" t="s">
        <v>39</v>
      </c>
      <c r="DB187" s="6"/>
      <c r="DC187" s="6"/>
      <c r="DD187" s="1" t="s">
        <v>59</v>
      </c>
      <c r="DE187" s="1" t="s">
        <v>60</v>
      </c>
      <c r="DF187" s="6"/>
      <c r="DG187" s="6"/>
      <c r="DH187" s="1" t="s">
        <v>52</v>
      </c>
      <c r="DI187" s="1" t="s">
        <v>53</v>
      </c>
      <c r="DJ187" s="6"/>
      <c r="DK187" s="6"/>
      <c r="DL187" s="1" t="s">
        <v>31</v>
      </c>
      <c r="DM187" s="11"/>
    </row>
    <row r="188" spans="1:118" s="12" customFormat="1" ht="15.75" customHeight="1" x14ac:dyDescent="0.25">
      <c r="A188" s="6">
        <v>187</v>
      </c>
      <c r="B188" s="6">
        <v>1</v>
      </c>
      <c r="C188" s="9" t="s">
        <v>428</v>
      </c>
      <c r="D188" s="8" t="s">
        <v>373</v>
      </c>
      <c r="E188" s="6">
        <v>14.085000000000001</v>
      </c>
      <c r="F188" s="6">
        <v>10.938000000000001</v>
      </c>
      <c r="G188" s="6">
        <v>3.1469999999999998</v>
      </c>
      <c r="H188" s="10">
        <v>91.561800000000005</v>
      </c>
      <c r="I188" s="3">
        <f t="shared" si="7"/>
        <v>94.708800000000011</v>
      </c>
      <c r="J188" s="3">
        <f t="shared" si="6"/>
        <v>0</v>
      </c>
      <c r="K188" s="3">
        <f t="shared" si="8"/>
        <v>94.708800000000011</v>
      </c>
      <c r="L188" s="1" t="s">
        <v>28</v>
      </c>
      <c r="M188" s="1" t="s">
        <v>29</v>
      </c>
      <c r="N188" s="6"/>
      <c r="O188" s="6"/>
      <c r="P188" s="1" t="s">
        <v>30</v>
      </c>
      <c r="Q188" s="1" t="s">
        <v>34</v>
      </c>
      <c r="R188" s="6"/>
      <c r="S188" s="6"/>
      <c r="T188" s="1" t="s">
        <v>30</v>
      </c>
      <c r="U188" s="1" t="s">
        <v>32</v>
      </c>
      <c r="V188" s="6"/>
      <c r="W188" s="6"/>
      <c r="X188" s="6" t="s">
        <v>30</v>
      </c>
      <c r="Y188" s="6" t="s">
        <v>33</v>
      </c>
      <c r="Z188" s="6"/>
      <c r="AA188" s="6"/>
      <c r="AB188" s="1" t="s">
        <v>30</v>
      </c>
      <c r="AC188" s="1" t="s">
        <v>34</v>
      </c>
      <c r="AD188" s="6"/>
      <c r="AE188" s="6"/>
      <c r="AF188" s="1" t="s">
        <v>35</v>
      </c>
      <c r="AG188" s="1" t="s">
        <v>29</v>
      </c>
      <c r="AH188" s="6"/>
      <c r="AI188" s="6"/>
      <c r="AJ188" s="1" t="s">
        <v>36</v>
      </c>
      <c r="AK188" s="1" t="s">
        <v>37</v>
      </c>
      <c r="AL188" s="6"/>
      <c r="AM188" s="6"/>
      <c r="AN188" s="1" t="s">
        <v>38</v>
      </c>
      <c r="AO188" s="1" t="s">
        <v>39</v>
      </c>
      <c r="AP188" s="6"/>
      <c r="AQ188" s="6"/>
      <c r="AR188" s="1" t="s">
        <v>40</v>
      </c>
      <c r="AS188" s="1" t="s">
        <v>41</v>
      </c>
      <c r="AT188" s="6"/>
      <c r="AU188" s="6"/>
      <c r="AV188" s="6"/>
      <c r="AW188" s="6"/>
      <c r="AX188" s="6"/>
      <c r="AY188" s="6"/>
      <c r="AZ188" s="1" t="s">
        <v>42</v>
      </c>
      <c r="BA188" s="1" t="s">
        <v>39</v>
      </c>
      <c r="BB188" s="6"/>
      <c r="BC188" s="6"/>
      <c r="BD188" s="1" t="s">
        <v>42</v>
      </c>
      <c r="BE188" s="1" t="s">
        <v>33</v>
      </c>
      <c r="BF188" s="6"/>
      <c r="BG188" s="6"/>
      <c r="BH188" s="1" t="s">
        <v>42</v>
      </c>
      <c r="BI188" s="1" t="s">
        <v>39</v>
      </c>
      <c r="BJ188" s="6"/>
      <c r="BK188" s="11"/>
      <c r="BL188" s="1" t="s">
        <v>43</v>
      </c>
      <c r="BM188" s="1" t="s">
        <v>44</v>
      </c>
      <c r="BN188" s="6"/>
      <c r="BO188" s="6"/>
      <c r="BP188" s="1" t="s">
        <v>45</v>
      </c>
      <c r="BQ188" s="1" t="s">
        <v>44</v>
      </c>
      <c r="BR188" s="6"/>
      <c r="BS188" s="6"/>
      <c r="BT188" s="1" t="s">
        <v>46</v>
      </c>
      <c r="BU188" s="1" t="s">
        <v>47</v>
      </c>
      <c r="BV188" s="6"/>
      <c r="BW188" s="6"/>
      <c r="BX188" s="1" t="s">
        <v>46</v>
      </c>
      <c r="BY188" s="1" t="s">
        <v>41</v>
      </c>
      <c r="BZ188" s="6"/>
      <c r="CA188" s="6"/>
      <c r="CB188" s="1" t="s">
        <v>46</v>
      </c>
      <c r="CC188" s="1" t="s">
        <v>48</v>
      </c>
      <c r="CD188" s="6"/>
      <c r="CE188" s="6"/>
      <c r="CF188" s="1" t="s">
        <v>46</v>
      </c>
      <c r="CG188" s="1" t="s">
        <v>48</v>
      </c>
      <c r="CH188" s="6"/>
      <c r="CI188" s="6"/>
      <c r="CJ188" s="1" t="s">
        <v>46</v>
      </c>
      <c r="CK188" s="1" t="s">
        <v>39</v>
      </c>
      <c r="CL188" s="6"/>
      <c r="CM188" s="6"/>
      <c r="CN188" s="1" t="s">
        <v>49</v>
      </c>
      <c r="CO188" s="1" t="s">
        <v>39</v>
      </c>
      <c r="CP188" s="6"/>
      <c r="CQ188" s="6"/>
      <c r="CR188" s="1" t="s">
        <v>50</v>
      </c>
      <c r="CS188" s="1" t="s">
        <v>51</v>
      </c>
      <c r="CT188" s="6"/>
      <c r="CU188" s="6"/>
      <c r="CV188" s="1" t="s">
        <v>50</v>
      </c>
      <c r="CW188" s="1" t="s">
        <v>39</v>
      </c>
      <c r="CX188" s="6"/>
      <c r="CY188" s="6"/>
      <c r="CZ188" s="1" t="s">
        <v>50</v>
      </c>
      <c r="DA188" s="1" t="s">
        <v>39</v>
      </c>
      <c r="DB188" s="6"/>
      <c r="DC188" s="6"/>
      <c r="DD188" s="1" t="s">
        <v>59</v>
      </c>
      <c r="DE188" s="1" t="s">
        <v>60</v>
      </c>
      <c r="DF188" s="6"/>
      <c r="DG188" s="6"/>
      <c r="DH188" s="1" t="s">
        <v>52</v>
      </c>
      <c r="DI188" s="1" t="s">
        <v>53</v>
      </c>
      <c r="DJ188" s="6"/>
      <c r="DK188" s="6"/>
      <c r="DL188" s="1" t="s">
        <v>31</v>
      </c>
      <c r="DM188" s="11"/>
    </row>
    <row r="189" spans="1:118" s="42" customFormat="1" ht="15.75" customHeight="1" x14ac:dyDescent="0.25">
      <c r="A189" s="35">
        <v>188</v>
      </c>
      <c r="B189" s="35">
        <v>3</v>
      </c>
      <c r="C189" s="36" t="s">
        <v>195</v>
      </c>
      <c r="D189" s="37" t="s">
        <v>373</v>
      </c>
      <c r="E189" s="35">
        <v>3420.835</v>
      </c>
      <c r="F189" s="35">
        <v>44.008000000000003</v>
      </c>
      <c r="G189" s="35">
        <v>3267.7869999999998</v>
      </c>
      <c r="H189" s="38">
        <v>1018.52892</v>
      </c>
      <c r="I189" s="39">
        <f t="shared" si="7"/>
        <v>4286.31592</v>
      </c>
      <c r="J189" s="39">
        <f t="shared" si="6"/>
        <v>46.594999999999999</v>
      </c>
      <c r="K189" s="39">
        <f t="shared" si="8"/>
        <v>4239.7209199999998</v>
      </c>
      <c r="L189" s="40" t="s">
        <v>28</v>
      </c>
      <c r="M189" s="40" t="s">
        <v>29</v>
      </c>
      <c r="N189" s="35"/>
      <c r="O189" s="35"/>
      <c r="P189" s="40" t="s">
        <v>30</v>
      </c>
      <c r="Q189" s="40" t="s">
        <v>34</v>
      </c>
      <c r="R189" s="35"/>
      <c r="S189" s="35"/>
      <c r="T189" s="40" t="s">
        <v>30</v>
      </c>
      <c r="U189" s="40" t="s">
        <v>32</v>
      </c>
      <c r="V189" s="35"/>
      <c r="W189" s="35"/>
      <c r="X189" s="35" t="s">
        <v>30</v>
      </c>
      <c r="Y189" s="35" t="s">
        <v>33</v>
      </c>
      <c r="Z189" s="35"/>
      <c r="AA189" s="35"/>
      <c r="AB189" s="40" t="s">
        <v>30</v>
      </c>
      <c r="AC189" s="40" t="s">
        <v>34</v>
      </c>
      <c r="AD189" s="35"/>
      <c r="AE189" s="35"/>
      <c r="AF189" s="40" t="s">
        <v>35</v>
      </c>
      <c r="AG189" s="40" t="s">
        <v>29</v>
      </c>
      <c r="AH189" s="35">
        <v>3.9E-2</v>
      </c>
      <c r="AI189" s="35">
        <v>45.594000000000001</v>
      </c>
      <c r="AJ189" s="40" t="s">
        <v>36</v>
      </c>
      <c r="AK189" s="40" t="s">
        <v>37</v>
      </c>
      <c r="AL189" s="35"/>
      <c r="AM189" s="35"/>
      <c r="AN189" s="40" t="s">
        <v>38</v>
      </c>
      <c r="AO189" s="40" t="s">
        <v>39</v>
      </c>
      <c r="AP189" s="35">
        <v>2</v>
      </c>
      <c r="AQ189" s="35">
        <v>1.0009999999999999</v>
      </c>
      <c r="AR189" s="40" t="s">
        <v>40</v>
      </c>
      <c r="AS189" s="40" t="s">
        <v>41</v>
      </c>
      <c r="AT189" s="35"/>
      <c r="AU189" s="35"/>
      <c r="AV189" s="35"/>
      <c r="AW189" s="35"/>
      <c r="AX189" s="35"/>
      <c r="AY189" s="35"/>
      <c r="AZ189" s="40" t="s">
        <v>42</v>
      </c>
      <c r="BA189" s="40" t="s">
        <v>39</v>
      </c>
      <c r="BB189" s="35"/>
      <c r="BC189" s="35"/>
      <c r="BD189" s="40" t="s">
        <v>42</v>
      </c>
      <c r="BE189" s="40" t="s">
        <v>33</v>
      </c>
      <c r="BF189" s="35"/>
      <c r="BG189" s="35"/>
      <c r="BH189" s="40" t="s">
        <v>42</v>
      </c>
      <c r="BI189" s="40" t="s">
        <v>39</v>
      </c>
      <c r="BJ189" s="35"/>
      <c r="BK189" s="41"/>
      <c r="BL189" s="40" t="s">
        <v>43</v>
      </c>
      <c r="BM189" s="40" t="s">
        <v>44</v>
      </c>
      <c r="BN189" s="35"/>
      <c r="BO189" s="35"/>
      <c r="BP189" s="40" t="s">
        <v>45</v>
      </c>
      <c r="BQ189" s="40" t="s">
        <v>44</v>
      </c>
      <c r="BR189" s="35"/>
      <c r="BS189" s="35"/>
      <c r="BT189" s="40" t="s">
        <v>46</v>
      </c>
      <c r="BU189" s="40" t="s">
        <v>47</v>
      </c>
      <c r="BV189" s="35"/>
      <c r="BW189" s="35"/>
      <c r="BX189" s="40" t="s">
        <v>46</v>
      </c>
      <c r="BY189" s="40" t="s">
        <v>41</v>
      </c>
      <c r="BZ189" s="35"/>
      <c r="CA189" s="35"/>
      <c r="CB189" s="40" t="s">
        <v>46</v>
      </c>
      <c r="CC189" s="40" t="s">
        <v>48</v>
      </c>
      <c r="CD189" s="35"/>
      <c r="CE189" s="35"/>
      <c r="CF189" s="40" t="s">
        <v>46</v>
      </c>
      <c r="CG189" s="40" t="s">
        <v>48</v>
      </c>
      <c r="CH189" s="35"/>
      <c r="CI189" s="35"/>
      <c r="CJ189" s="40" t="s">
        <v>46</v>
      </c>
      <c r="CK189" s="40" t="s">
        <v>39</v>
      </c>
      <c r="CL189" s="35"/>
      <c r="CM189" s="35"/>
      <c r="CN189" s="40" t="s">
        <v>49</v>
      </c>
      <c r="CO189" s="40" t="s">
        <v>39</v>
      </c>
      <c r="CP189" s="35"/>
      <c r="CQ189" s="35"/>
      <c r="CR189" s="40" t="s">
        <v>50</v>
      </c>
      <c r="CS189" s="40" t="s">
        <v>51</v>
      </c>
      <c r="CT189" s="35"/>
      <c r="CU189" s="35"/>
      <c r="CV189" s="40" t="s">
        <v>50</v>
      </c>
      <c r="CW189" s="40" t="s">
        <v>39</v>
      </c>
      <c r="CX189" s="35"/>
      <c r="CY189" s="35"/>
      <c r="CZ189" s="40" t="s">
        <v>50</v>
      </c>
      <c r="DA189" s="40" t="s">
        <v>39</v>
      </c>
      <c r="DB189" s="35"/>
      <c r="DC189" s="35"/>
      <c r="DD189" s="40" t="s">
        <v>59</v>
      </c>
      <c r="DE189" s="40" t="s">
        <v>60</v>
      </c>
      <c r="DF189" s="35"/>
      <c r="DG189" s="35"/>
      <c r="DH189" s="40" t="s">
        <v>52</v>
      </c>
      <c r="DI189" s="40" t="s">
        <v>53</v>
      </c>
      <c r="DJ189" s="35"/>
      <c r="DK189" s="35"/>
      <c r="DL189" s="40" t="s">
        <v>31</v>
      </c>
      <c r="DM189" s="41"/>
    </row>
    <row r="190" spans="1:118" s="42" customFormat="1" ht="15.75" customHeight="1" x14ac:dyDescent="0.25">
      <c r="A190" s="35">
        <v>189</v>
      </c>
      <c r="B190" s="35">
        <v>2</v>
      </c>
      <c r="C190" s="36" t="s">
        <v>196</v>
      </c>
      <c r="D190" s="37" t="s">
        <v>373</v>
      </c>
      <c r="E190" s="35">
        <v>1429.7049999999999</v>
      </c>
      <c r="F190" s="35">
        <v>93.117999999999995</v>
      </c>
      <c r="G190" s="35">
        <v>1336.587</v>
      </c>
      <c r="H190" s="38">
        <v>566.59631999999999</v>
      </c>
      <c r="I190" s="39">
        <f t="shared" si="7"/>
        <v>1903.1833200000001</v>
      </c>
      <c r="J190" s="39">
        <f t="shared" si="6"/>
        <v>4.1669999999999998</v>
      </c>
      <c r="K190" s="39">
        <f t="shared" si="8"/>
        <v>1899.0163200000002</v>
      </c>
      <c r="L190" s="40" t="s">
        <v>28</v>
      </c>
      <c r="M190" s="40" t="s">
        <v>29</v>
      </c>
      <c r="N190" s="35"/>
      <c r="O190" s="35"/>
      <c r="P190" s="40" t="s">
        <v>30</v>
      </c>
      <c r="Q190" s="40" t="s">
        <v>34</v>
      </c>
      <c r="R190" s="35"/>
      <c r="S190" s="35"/>
      <c r="T190" s="40" t="s">
        <v>30</v>
      </c>
      <c r="U190" s="40" t="s">
        <v>32</v>
      </c>
      <c r="V190" s="35"/>
      <c r="W190" s="35"/>
      <c r="X190" s="35" t="s">
        <v>30</v>
      </c>
      <c r="Y190" s="35" t="s">
        <v>33</v>
      </c>
      <c r="Z190" s="35"/>
      <c r="AA190" s="35"/>
      <c r="AB190" s="40" t="s">
        <v>30</v>
      </c>
      <c r="AC190" s="40" t="s">
        <v>34</v>
      </c>
      <c r="AD190" s="35"/>
      <c r="AE190" s="35"/>
      <c r="AF190" s="40" t="s">
        <v>35</v>
      </c>
      <c r="AG190" s="40" t="s">
        <v>29</v>
      </c>
      <c r="AH190" s="35"/>
      <c r="AI190" s="35"/>
      <c r="AJ190" s="40" t="s">
        <v>36</v>
      </c>
      <c r="AK190" s="40" t="s">
        <v>37</v>
      </c>
      <c r="AL190" s="35"/>
      <c r="AM190" s="35"/>
      <c r="AN190" s="40" t="s">
        <v>38</v>
      </c>
      <c r="AO190" s="40" t="s">
        <v>39</v>
      </c>
      <c r="AP190" s="35">
        <v>7</v>
      </c>
      <c r="AQ190" s="35">
        <v>4.1669999999999998</v>
      </c>
      <c r="AR190" s="40" t="s">
        <v>40</v>
      </c>
      <c r="AS190" s="40" t="s">
        <v>41</v>
      </c>
      <c r="AT190" s="35"/>
      <c r="AU190" s="35"/>
      <c r="AV190" s="35"/>
      <c r="AW190" s="35"/>
      <c r="AX190" s="35"/>
      <c r="AY190" s="35"/>
      <c r="AZ190" s="40" t="s">
        <v>42</v>
      </c>
      <c r="BA190" s="40" t="s">
        <v>39</v>
      </c>
      <c r="BB190" s="35"/>
      <c r="BC190" s="35"/>
      <c r="BD190" s="40" t="s">
        <v>42</v>
      </c>
      <c r="BE190" s="40" t="s">
        <v>33</v>
      </c>
      <c r="BF190" s="35"/>
      <c r="BG190" s="35"/>
      <c r="BH190" s="40" t="s">
        <v>42</v>
      </c>
      <c r="BI190" s="40" t="s">
        <v>39</v>
      </c>
      <c r="BJ190" s="35"/>
      <c r="BK190" s="41"/>
      <c r="BL190" s="40" t="s">
        <v>43</v>
      </c>
      <c r="BM190" s="40" t="s">
        <v>44</v>
      </c>
      <c r="BN190" s="35"/>
      <c r="BO190" s="35"/>
      <c r="BP190" s="40" t="s">
        <v>45</v>
      </c>
      <c r="BQ190" s="40" t="s">
        <v>44</v>
      </c>
      <c r="BR190" s="35"/>
      <c r="BS190" s="35"/>
      <c r="BT190" s="40" t="s">
        <v>46</v>
      </c>
      <c r="BU190" s="40" t="s">
        <v>47</v>
      </c>
      <c r="BV190" s="35"/>
      <c r="BW190" s="35"/>
      <c r="BX190" s="40" t="s">
        <v>46</v>
      </c>
      <c r="BY190" s="40" t="s">
        <v>41</v>
      </c>
      <c r="BZ190" s="35"/>
      <c r="CA190" s="35"/>
      <c r="CB190" s="40" t="s">
        <v>46</v>
      </c>
      <c r="CC190" s="40" t="s">
        <v>48</v>
      </c>
      <c r="CD190" s="35"/>
      <c r="CE190" s="35"/>
      <c r="CF190" s="40" t="s">
        <v>46</v>
      </c>
      <c r="CG190" s="40" t="s">
        <v>48</v>
      </c>
      <c r="CH190" s="35"/>
      <c r="CI190" s="35"/>
      <c r="CJ190" s="40" t="s">
        <v>46</v>
      </c>
      <c r="CK190" s="40" t="s">
        <v>39</v>
      </c>
      <c r="CL190" s="35"/>
      <c r="CM190" s="35"/>
      <c r="CN190" s="40" t="s">
        <v>49</v>
      </c>
      <c r="CO190" s="40" t="s">
        <v>39</v>
      </c>
      <c r="CP190" s="35"/>
      <c r="CQ190" s="35"/>
      <c r="CR190" s="40" t="s">
        <v>50</v>
      </c>
      <c r="CS190" s="40" t="s">
        <v>51</v>
      </c>
      <c r="CT190" s="35"/>
      <c r="CU190" s="35"/>
      <c r="CV190" s="40" t="s">
        <v>50</v>
      </c>
      <c r="CW190" s="40" t="s">
        <v>39</v>
      </c>
      <c r="CX190" s="35"/>
      <c r="CY190" s="35"/>
      <c r="CZ190" s="40" t="s">
        <v>50</v>
      </c>
      <c r="DA190" s="40" t="s">
        <v>39</v>
      </c>
      <c r="DB190" s="35"/>
      <c r="DC190" s="35"/>
      <c r="DD190" s="40" t="s">
        <v>59</v>
      </c>
      <c r="DE190" s="40" t="s">
        <v>60</v>
      </c>
      <c r="DF190" s="35"/>
      <c r="DG190" s="35"/>
      <c r="DH190" s="40" t="s">
        <v>52</v>
      </c>
      <c r="DI190" s="40" t="s">
        <v>53</v>
      </c>
      <c r="DJ190" s="35"/>
      <c r="DK190" s="35"/>
      <c r="DL190" s="40" t="s">
        <v>31</v>
      </c>
      <c r="DM190" s="41"/>
    </row>
    <row r="191" spans="1:118" s="12" customFormat="1" ht="15.75" customHeight="1" x14ac:dyDescent="0.25">
      <c r="A191" s="6">
        <v>190</v>
      </c>
      <c r="B191" s="6">
        <v>3</v>
      </c>
      <c r="C191" s="9" t="s">
        <v>197</v>
      </c>
      <c r="D191" s="8" t="s">
        <v>373</v>
      </c>
      <c r="E191" s="6">
        <v>-1453.1369999999999</v>
      </c>
      <c r="F191" s="6">
        <v>13.430999999999999</v>
      </c>
      <c r="G191" s="6">
        <v>-1622.518</v>
      </c>
      <c r="H191" s="10">
        <v>411.58067999999997</v>
      </c>
      <c r="I191" s="3">
        <f t="shared" si="7"/>
        <v>-1210.93732</v>
      </c>
      <c r="J191" s="3">
        <f t="shared" si="6"/>
        <v>0</v>
      </c>
      <c r="K191" s="3">
        <f t="shared" si="8"/>
        <v>-1210.93732</v>
      </c>
      <c r="L191" s="1" t="s">
        <v>28</v>
      </c>
      <c r="M191" s="1" t="s">
        <v>29</v>
      </c>
      <c r="N191" s="6"/>
      <c r="O191" s="6"/>
      <c r="P191" s="1" t="s">
        <v>30</v>
      </c>
      <c r="Q191" s="1" t="s">
        <v>34</v>
      </c>
      <c r="R191" s="6"/>
      <c r="S191" s="6"/>
      <c r="T191" s="1" t="s">
        <v>30</v>
      </c>
      <c r="U191" s="1" t="s">
        <v>32</v>
      </c>
      <c r="V191" s="6"/>
      <c r="W191" s="6"/>
      <c r="X191" s="6" t="s">
        <v>30</v>
      </c>
      <c r="Y191" s="6" t="s">
        <v>33</v>
      </c>
      <c r="Z191" s="6"/>
      <c r="AA191" s="6"/>
      <c r="AB191" s="1" t="s">
        <v>30</v>
      </c>
      <c r="AC191" s="1" t="s">
        <v>34</v>
      </c>
      <c r="AD191" s="6"/>
      <c r="AE191" s="6"/>
      <c r="AF191" s="1" t="s">
        <v>35</v>
      </c>
      <c r="AG191" s="1" t="s">
        <v>29</v>
      </c>
      <c r="AH191" s="6"/>
      <c r="AI191" s="6"/>
      <c r="AJ191" s="1" t="s">
        <v>36</v>
      </c>
      <c r="AK191" s="1" t="s">
        <v>37</v>
      </c>
      <c r="AL191" s="6"/>
      <c r="AM191" s="6"/>
      <c r="AN191" s="1" t="s">
        <v>38</v>
      </c>
      <c r="AO191" s="1" t="s">
        <v>39</v>
      </c>
      <c r="AP191" s="6"/>
      <c r="AQ191" s="6"/>
      <c r="AR191" s="1" t="s">
        <v>40</v>
      </c>
      <c r="AS191" s="1" t="s">
        <v>41</v>
      </c>
      <c r="AT191" s="6"/>
      <c r="AU191" s="6"/>
      <c r="AV191" s="6"/>
      <c r="AW191" s="6"/>
      <c r="AX191" s="6"/>
      <c r="AY191" s="6"/>
      <c r="AZ191" s="1" t="s">
        <v>42</v>
      </c>
      <c r="BA191" s="1" t="s">
        <v>39</v>
      </c>
      <c r="BB191" s="6"/>
      <c r="BC191" s="6"/>
      <c r="BD191" s="1" t="s">
        <v>42</v>
      </c>
      <c r="BE191" s="1" t="s">
        <v>33</v>
      </c>
      <c r="BF191" s="6"/>
      <c r="BG191" s="6"/>
      <c r="BH191" s="1" t="s">
        <v>42</v>
      </c>
      <c r="BI191" s="1" t="s">
        <v>39</v>
      </c>
      <c r="BJ191" s="6"/>
      <c r="BK191" s="11"/>
      <c r="BL191" s="1" t="s">
        <v>43</v>
      </c>
      <c r="BM191" s="1" t="s">
        <v>44</v>
      </c>
      <c r="BN191" s="6"/>
      <c r="BO191" s="6"/>
      <c r="BP191" s="1" t="s">
        <v>45</v>
      </c>
      <c r="BQ191" s="1" t="s">
        <v>44</v>
      </c>
      <c r="BR191" s="6"/>
      <c r="BS191" s="6"/>
      <c r="BT191" s="1" t="s">
        <v>46</v>
      </c>
      <c r="BU191" s="1" t="s">
        <v>47</v>
      </c>
      <c r="BV191" s="6"/>
      <c r="BW191" s="6"/>
      <c r="BX191" s="1" t="s">
        <v>46</v>
      </c>
      <c r="BY191" s="1" t="s">
        <v>41</v>
      </c>
      <c r="BZ191" s="6"/>
      <c r="CA191" s="6"/>
      <c r="CB191" s="1" t="s">
        <v>46</v>
      </c>
      <c r="CC191" s="1" t="s">
        <v>48</v>
      </c>
      <c r="CD191" s="6"/>
      <c r="CE191" s="6"/>
      <c r="CF191" s="1" t="s">
        <v>46</v>
      </c>
      <c r="CG191" s="1" t="s">
        <v>48</v>
      </c>
      <c r="CH191" s="6"/>
      <c r="CI191" s="6"/>
      <c r="CJ191" s="1" t="s">
        <v>46</v>
      </c>
      <c r="CK191" s="1" t="s">
        <v>39</v>
      </c>
      <c r="CL191" s="6"/>
      <c r="CM191" s="6"/>
      <c r="CN191" s="1" t="s">
        <v>49</v>
      </c>
      <c r="CO191" s="1" t="s">
        <v>39</v>
      </c>
      <c r="CP191" s="6"/>
      <c r="CQ191" s="6"/>
      <c r="CR191" s="1" t="s">
        <v>50</v>
      </c>
      <c r="CS191" s="1" t="s">
        <v>51</v>
      </c>
      <c r="CT191" s="6"/>
      <c r="CU191" s="6"/>
      <c r="CV191" s="1" t="s">
        <v>50</v>
      </c>
      <c r="CW191" s="1" t="s">
        <v>39</v>
      </c>
      <c r="CX191" s="6"/>
      <c r="CY191" s="6"/>
      <c r="CZ191" s="1" t="s">
        <v>50</v>
      </c>
      <c r="DA191" s="1" t="s">
        <v>39</v>
      </c>
      <c r="DB191" s="6"/>
      <c r="DC191" s="6"/>
      <c r="DD191" s="1" t="s">
        <v>59</v>
      </c>
      <c r="DE191" s="1" t="s">
        <v>60</v>
      </c>
      <c r="DF191" s="6"/>
      <c r="DG191" s="6"/>
      <c r="DH191" s="1" t="s">
        <v>52</v>
      </c>
      <c r="DI191" s="1" t="s">
        <v>53</v>
      </c>
      <c r="DJ191" s="6"/>
      <c r="DK191" s="6"/>
      <c r="DL191" s="1" t="s">
        <v>31</v>
      </c>
      <c r="DM191" s="11"/>
    </row>
    <row r="192" spans="1:118" s="12" customFormat="1" ht="15.75" customHeight="1" x14ac:dyDescent="0.25">
      <c r="A192" s="6">
        <v>191</v>
      </c>
      <c r="B192" s="6">
        <v>3</v>
      </c>
      <c r="C192" s="9" t="s">
        <v>198</v>
      </c>
      <c r="D192" s="8" t="s">
        <v>373</v>
      </c>
      <c r="E192" s="6">
        <v>159.88499999999999</v>
      </c>
      <c r="F192" s="6">
        <v>0</v>
      </c>
      <c r="G192" s="6">
        <v>159.88499999999999</v>
      </c>
      <c r="H192" s="10">
        <v>65.556240000000003</v>
      </c>
      <c r="I192" s="3">
        <f t="shared" si="7"/>
        <v>225.44123999999999</v>
      </c>
      <c r="J192" s="3">
        <f t="shared" si="6"/>
        <v>0</v>
      </c>
      <c r="K192" s="3">
        <f t="shared" si="8"/>
        <v>225.44123999999999</v>
      </c>
      <c r="L192" s="1" t="s">
        <v>28</v>
      </c>
      <c r="M192" s="1" t="s">
        <v>29</v>
      </c>
      <c r="N192" s="6"/>
      <c r="O192" s="6"/>
      <c r="P192" s="1" t="s">
        <v>30</v>
      </c>
      <c r="Q192" s="1" t="s">
        <v>34</v>
      </c>
      <c r="R192" s="6"/>
      <c r="S192" s="6"/>
      <c r="T192" s="1" t="s">
        <v>30</v>
      </c>
      <c r="U192" s="1" t="s">
        <v>32</v>
      </c>
      <c r="V192" s="6"/>
      <c r="W192" s="6"/>
      <c r="X192" s="6" t="s">
        <v>30</v>
      </c>
      <c r="Y192" s="6" t="s">
        <v>33</v>
      </c>
      <c r="Z192" s="6"/>
      <c r="AA192" s="6"/>
      <c r="AB192" s="1" t="s">
        <v>30</v>
      </c>
      <c r="AC192" s="1" t="s">
        <v>34</v>
      </c>
      <c r="AD192" s="6"/>
      <c r="AE192" s="6"/>
      <c r="AF192" s="1" t="s">
        <v>35</v>
      </c>
      <c r="AG192" s="1" t="s">
        <v>29</v>
      </c>
      <c r="AH192" s="6"/>
      <c r="AI192" s="6"/>
      <c r="AJ192" s="1" t="s">
        <v>36</v>
      </c>
      <c r="AK192" s="1" t="s">
        <v>37</v>
      </c>
      <c r="AL192" s="6"/>
      <c r="AM192" s="6"/>
      <c r="AN192" s="1" t="s">
        <v>38</v>
      </c>
      <c r="AO192" s="1" t="s">
        <v>39</v>
      </c>
      <c r="AP192" s="6"/>
      <c r="AQ192" s="6"/>
      <c r="AR192" s="1" t="s">
        <v>40</v>
      </c>
      <c r="AS192" s="1" t="s">
        <v>41</v>
      </c>
      <c r="AT192" s="6"/>
      <c r="AU192" s="6"/>
      <c r="AV192" s="6"/>
      <c r="AW192" s="6"/>
      <c r="AX192" s="6"/>
      <c r="AY192" s="6"/>
      <c r="AZ192" s="1" t="s">
        <v>42</v>
      </c>
      <c r="BA192" s="1" t="s">
        <v>39</v>
      </c>
      <c r="BB192" s="6"/>
      <c r="BC192" s="6"/>
      <c r="BD192" s="1" t="s">
        <v>42</v>
      </c>
      <c r="BE192" s="1" t="s">
        <v>33</v>
      </c>
      <c r="BF192" s="6"/>
      <c r="BG192" s="6"/>
      <c r="BH192" s="1" t="s">
        <v>42</v>
      </c>
      <c r="BI192" s="1" t="s">
        <v>39</v>
      </c>
      <c r="BJ192" s="6"/>
      <c r="BK192" s="11"/>
      <c r="BL192" s="1" t="s">
        <v>43</v>
      </c>
      <c r="BM192" s="1" t="s">
        <v>44</v>
      </c>
      <c r="BN192" s="6"/>
      <c r="BO192" s="6"/>
      <c r="BP192" s="1" t="s">
        <v>45</v>
      </c>
      <c r="BQ192" s="1" t="s">
        <v>44</v>
      </c>
      <c r="BR192" s="6"/>
      <c r="BS192" s="6"/>
      <c r="BT192" s="1" t="s">
        <v>46</v>
      </c>
      <c r="BU192" s="1" t="s">
        <v>47</v>
      </c>
      <c r="BV192" s="6"/>
      <c r="BW192" s="6"/>
      <c r="BX192" s="1" t="s">
        <v>46</v>
      </c>
      <c r="BY192" s="1" t="s">
        <v>41</v>
      </c>
      <c r="BZ192" s="6"/>
      <c r="CA192" s="6"/>
      <c r="CB192" s="1" t="s">
        <v>46</v>
      </c>
      <c r="CC192" s="1" t="s">
        <v>48</v>
      </c>
      <c r="CD192" s="6"/>
      <c r="CE192" s="6"/>
      <c r="CF192" s="1" t="s">
        <v>46</v>
      </c>
      <c r="CG192" s="1" t="s">
        <v>48</v>
      </c>
      <c r="CH192" s="6"/>
      <c r="CI192" s="6"/>
      <c r="CJ192" s="1" t="s">
        <v>46</v>
      </c>
      <c r="CK192" s="1" t="s">
        <v>39</v>
      </c>
      <c r="CL192" s="6"/>
      <c r="CM192" s="6"/>
      <c r="CN192" s="1" t="s">
        <v>49</v>
      </c>
      <c r="CO192" s="1" t="s">
        <v>39</v>
      </c>
      <c r="CP192" s="6"/>
      <c r="CQ192" s="6"/>
      <c r="CR192" s="1" t="s">
        <v>50</v>
      </c>
      <c r="CS192" s="1" t="s">
        <v>51</v>
      </c>
      <c r="CT192" s="6"/>
      <c r="CU192" s="6"/>
      <c r="CV192" s="1" t="s">
        <v>50</v>
      </c>
      <c r="CW192" s="1" t="s">
        <v>39</v>
      </c>
      <c r="CX192" s="6"/>
      <c r="CY192" s="6"/>
      <c r="CZ192" s="1" t="s">
        <v>50</v>
      </c>
      <c r="DA192" s="1" t="s">
        <v>39</v>
      </c>
      <c r="DB192" s="6"/>
      <c r="DC192" s="6"/>
      <c r="DD192" s="1" t="s">
        <v>59</v>
      </c>
      <c r="DE192" s="1" t="s">
        <v>60</v>
      </c>
      <c r="DF192" s="6"/>
      <c r="DG192" s="6"/>
      <c r="DH192" s="1" t="s">
        <v>52</v>
      </c>
      <c r="DI192" s="1" t="s">
        <v>53</v>
      </c>
      <c r="DJ192" s="6"/>
      <c r="DK192" s="6"/>
      <c r="DL192" s="1" t="s">
        <v>31</v>
      </c>
      <c r="DM192" s="11"/>
    </row>
    <row r="193" spans="1:117" s="12" customFormat="1" ht="15.75" customHeight="1" x14ac:dyDescent="0.25">
      <c r="A193" s="6">
        <v>192</v>
      </c>
      <c r="B193" s="6">
        <v>3</v>
      </c>
      <c r="C193" s="9" t="s">
        <v>199</v>
      </c>
      <c r="D193" s="8" t="s">
        <v>373</v>
      </c>
      <c r="E193" s="6">
        <v>-44.825000000000003</v>
      </c>
      <c r="F193" s="6">
        <v>0</v>
      </c>
      <c r="G193" s="6">
        <v>-44.825000000000003</v>
      </c>
      <c r="H193" s="10">
        <v>96.103560000000002</v>
      </c>
      <c r="I193" s="3">
        <f t="shared" si="7"/>
        <v>51.278559999999999</v>
      </c>
      <c r="J193" s="3">
        <f t="shared" si="6"/>
        <v>0</v>
      </c>
      <c r="K193" s="3">
        <f t="shared" si="8"/>
        <v>51.278559999999999</v>
      </c>
      <c r="L193" s="1" t="s">
        <v>28</v>
      </c>
      <c r="M193" s="1" t="s">
        <v>29</v>
      </c>
      <c r="N193" s="6"/>
      <c r="O193" s="6"/>
      <c r="P193" s="1" t="s">
        <v>30</v>
      </c>
      <c r="Q193" s="1" t="s">
        <v>34</v>
      </c>
      <c r="R193" s="6"/>
      <c r="S193" s="6"/>
      <c r="T193" s="1" t="s">
        <v>30</v>
      </c>
      <c r="U193" s="1" t="s">
        <v>32</v>
      </c>
      <c r="V193" s="6"/>
      <c r="W193" s="6"/>
      <c r="X193" s="6" t="s">
        <v>30</v>
      </c>
      <c r="Y193" s="6" t="s">
        <v>33</v>
      </c>
      <c r="Z193" s="6"/>
      <c r="AA193" s="6"/>
      <c r="AB193" s="1" t="s">
        <v>30</v>
      </c>
      <c r="AC193" s="1" t="s">
        <v>34</v>
      </c>
      <c r="AD193" s="6"/>
      <c r="AE193" s="6"/>
      <c r="AF193" s="1" t="s">
        <v>35</v>
      </c>
      <c r="AG193" s="1" t="s">
        <v>29</v>
      </c>
      <c r="AH193" s="6"/>
      <c r="AI193" s="6"/>
      <c r="AJ193" s="1" t="s">
        <v>36</v>
      </c>
      <c r="AK193" s="1" t="s">
        <v>37</v>
      </c>
      <c r="AL193" s="6"/>
      <c r="AM193" s="6"/>
      <c r="AN193" s="1" t="s">
        <v>38</v>
      </c>
      <c r="AO193" s="1" t="s">
        <v>39</v>
      </c>
      <c r="AP193" s="6"/>
      <c r="AQ193" s="6"/>
      <c r="AR193" s="1" t="s">
        <v>40</v>
      </c>
      <c r="AS193" s="1" t="s">
        <v>41</v>
      </c>
      <c r="AT193" s="6"/>
      <c r="AU193" s="6"/>
      <c r="AV193" s="6"/>
      <c r="AW193" s="6"/>
      <c r="AX193" s="6"/>
      <c r="AY193" s="6"/>
      <c r="AZ193" s="1" t="s">
        <v>42</v>
      </c>
      <c r="BA193" s="1" t="s">
        <v>39</v>
      </c>
      <c r="BB193" s="6"/>
      <c r="BC193" s="6"/>
      <c r="BD193" s="1" t="s">
        <v>42</v>
      </c>
      <c r="BE193" s="1" t="s">
        <v>33</v>
      </c>
      <c r="BF193" s="6"/>
      <c r="BG193" s="6"/>
      <c r="BH193" s="1" t="s">
        <v>42</v>
      </c>
      <c r="BI193" s="1" t="s">
        <v>39</v>
      </c>
      <c r="BJ193" s="6"/>
      <c r="BK193" s="11"/>
      <c r="BL193" s="1" t="s">
        <v>43</v>
      </c>
      <c r="BM193" s="1" t="s">
        <v>44</v>
      </c>
      <c r="BN193" s="6"/>
      <c r="BO193" s="6"/>
      <c r="BP193" s="1" t="s">
        <v>45</v>
      </c>
      <c r="BQ193" s="1" t="s">
        <v>44</v>
      </c>
      <c r="BR193" s="6"/>
      <c r="BS193" s="6"/>
      <c r="BT193" s="1" t="s">
        <v>46</v>
      </c>
      <c r="BU193" s="1" t="s">
        <v>47</v>
      </c>
      <c r="BV193" s="6"/>
      <c r="BW193" s="6"/>
      <c r="BX193" s="1" t="s">
        <v>46</v>
      </c>
      <c r="BY193" s="1" t="s">
        <v>41</v>
      </c>
      <c r="BZ193" s="6"/>
      <c r="CA193" s="6"/>
      <c r="CB193" s="1" t="s">
        <v>46</v>
      </c>
      <c r="CC193" s="1" t="s">
        <v>48</v>
      </c>
      <c r="CD193" s="6"/>
      <c r="CE193" s="6"/>
      <c r="CF193" s="1" t="s">
        <v>46</v>
      </c>
      <c r="CG193" s="1" t="s">
        <v>48</v>
      </c>
      <c r="CH193" s="6"/>
      <c r="CI193" s="6"/>
      <c r="CJ193" s="1" t="s">
        <v>46</v>
      </c>
      <c r="CK193" s="1" t="s">
        <v>39</v>
      </c>
      <c r="CL193" s="6"/>
      <c r="CM193" s="6"/>
      <c r="CN193" s="1" t="s">
        <v>49</v>
      </c>
      <c r="CO193" s="1" t="s">
        <v>39</v>
      </c>
      <c r="CP193" s="6"/>
      <c r="CQ193" s="6"/>
      <c r="CR193" s="1" t="s">
        <v>50</v>
      </c>
      <c r="CS193" s="1" t="s">
        <v>51</v>
      </c>
      <c r="CT193" s="6"/>
      <c r="CU193" s="6"/>
      <c r="CV193" s="1" t="s">
        <v>50</v>
      </c>
      <c r="CW193" s="1" t="s">
        <v>39</v>
      </c>
      <c r="CX193" s="6"/>
      <c r="CY193" s="6"/>
      <c r="CZ193" s="1" t="s">
        <v>50</v>
      </c>
      <c r="DA193" s="1" t="s">
        <v>39</v>
      </c>
      <c r="DB193" s="6"/>
      <c r="DC193" s="6"/>
      <c r="DD193" s="1" t="s">
        <v>59</v>
      </c>
      <c r="DE193" s="1" t="s">
        <v>60</v>
      </c>
      <c r="DF193" s="6"/>
      <c r="DG193" s="6"/>
      <c r="DH193" s="1" t="s">
        <v>52</v>
      </c>
      <c r="DI193" s="1" t="s">
        <v>53</v>
      </c>
      <c r="DJ193" s="6"/>
      <c r="DK193" s="6"/>
      <c r="DL193" s="1" t="s">
        <v>31</v>
      </c>
      <c r="DM193" s="11"/>
    </row>
    <row r="194" spans="1:117" s="42" customFormat="1" ht="15.75" customHeight="1" x14ac:dyDescent="0.25">
      <c r="A194" s="35">
        <v>193</v>
      </c>
      <c r="B194" s="35">
        <v>3</v>
      </c>
      <c r="C194" s="36" t="s">
        <v>200</v>
      </c>
      <c r="D194" s="37" t="s">
        <v>373</v>
      </c>
      <c r="E194" s="35">
        <v>1394.828</v>
      </c>
      <c r="F194" s="35">
        <v>13.411</v>
      </c>
      <c r="G194" s="35">
        <v>1377.7449999999999</v>
      </c>
      <c r="H194" s="38">
        <v>612.81852000000003</v>
      </c>
      <c r="I194" s="39">
        <f t="shared" si="7"/>
        <v>1990.5635199999999</v>
      </c>
      <c r="J194" s="39">
        <f t="shared" ref="J194:J257" si="9">O194+S194+W194+AA194+AE194+AI194+AM194+AQ194+AU194+AY194+BC194+BG194+BK194+BO194+BS194+BW194+CA194+CE194+CI194+CM194+CQ194+CU194+CY194+DC194+DG194+DK194+DM194</f>
        <v>97.298000000000002</v>
      </c>
      <c r="K194" s="39">
        <f t="shared" si="8"/>
        <v>1893.2655199999999</v>
      </c>
      <c r="L194" s="40" t="s">
        <v>28</v>
      </c>
      <c r="M194" s="40" t="s">
        <v>29</v>
      </c>
      <c r="N194" s="35"/>
      <c r="O194" s="35"/>
      <c r="P194" s="40" t="s">
        <v>30</v>
      </c>
      <c r="Q194" s="40" t="s">
        <v>34</v>
      </c>
      <c r="R194" s="35"/>
      <c r="S194" s="35"/>
      <c r="T194" s="40" t="s">
        <v>30</v>
      </c>
      <c r="U194" s="40" t="s">
        <v>32</v>
      </c>
      <c r="V194" s="35"/>
      <c r="W194" s="35"/>
      <c r="X194" s="35" t="s">
        <v>30</v>
      </c>
      <c r="Y194" s="35" t="s">
        <v>33</v>
      </c>
      <c r="Z194" s="35"/>
      <c r="AA194" s="35"/>
      <c r="AB194" s="40" t="s">
        <v>30</v>
      </c>
      <c r="AC194" s="40" t="s">
        <v>34</v>
      </c>
      <c r="AD194" s="35"/>
      <c r="AE194" s="35"/>
      <c r="AF194" s="40" t="s">
        <v>35</v>
      </c>
      <c r="AG194" s="40" t="s">
        <v>29</v>
      </c>
      <c r="AH194" s="35"/>
      <c r="AI194" s="35"/>
      <c r="AJ194" s="40" t="s">
        <v>36</v>
      </c>
      <c r="AK194" s="40" t="s">
        <v>37</v>
      </c>
      <c r="AL194" s="35"/>
      <c r="AM194" s="35"/>
      <c r="AN194" s="40" t="s">
        <v>38</v>
      </c>
      <c r="AO194" s="40" t="s">
        <v>39</v>
      </c>
      <c r="AP194" s="35"/>
      <c r="AQ194" s="35"/>
      <c r="AR194" s="40" t="s">
        <v>40</v>
      </c>
      <c r="AS194" s="40" t="s">
        <v>41</v>
      </c>
      <c r="AT194" s="35"/>
      <c r="AU194" s="35"/>
      <c r="AV194" s="35"/>
      <c r="AW194" s="35"/>
      <c r="AX194" s="35"/>
      <c r="AY194" s="35"/>
      <c r="AZ194" s="40" t="s">
        <v>42</v>
      </c>
      <c r="BA194" s="40" t="s">
        <v>39</v>
      </c>
      <c r="BB194" s="35"/>
      <c r="BC194" s="35"/>
      <c r="BD194" s="40" t="s">
        <v>42</v>
      </c>
      <c r="BE194" s="40" t="s">
        <v>33</v>
      </c>
      <c r="BF194" s="35"/>
      <c r="BG194" s="35"/>
      <c r="BH194" s="40" t="s">
        <v>42</v>
      </c>
      <c r="BI194" s="40" t="s">
        <v>39</v>
      </c>
      <c r="BJ194" s="35"/>
      <c r="BK194" s="41"/>
      <c r="BL194" s="40" t="s">
        <v>43</v>
      </c>
      <c r="BM194" s="40" t="s">
        <v>44</v>
      </c>
      <c r="BN194" s="35"/>
      <c r="BO194" s="35"/>
      <c r="BP194" s="40" t="s">
        <v>45</v>
      </c>
      <c r="BQ194" s="40" t="s">
        <v>44</v>
      </c>
      <c r="BR194" s="35"/>
      <c r="BS194" s="35"/>
      <c r="BT194" s="40" t="s">
        <v>46</v>
      </c>
      <c r="BU194" s="40" t="s">
        <v>47</v>
      </c>
      <c r="BV194" s="35"/>
      <c r="BW194" s="35"/>
      <c r="BX194" s="40" t="s">
        <v>46</v>
      </c>
      <c r="BY194" s="40" t="s">
        <v>41</v>
      </c>
      <c r="BZ194" s="35"/>
      <c r="CA194" s="35"/>
      <c r="CB194" s="40" t="s">
        <v>46</v>
      </c>
      <c r="CC194" s="40" t="s">
        <v>48</v>
      </c>
      <c r="CD194" s="35"/>
      <c r="CE194" s="35"/>
      <c r="CF194" s="40" t="s">
        <v>46</v>
      </c>
      <c r="CG194" s="40" t="s">
        <v>48</v>
      </c>
      <c r="CH194" s="35">
        <v>1.4999999999999999E-2</v>
      </c>
      <c r="CI194" s="35">
        <v>97.298000000000002</v>
      </c>
      <c r="CJ194" s="40" t="s">
        <v>46</v>
      </c>
      <c r="CK194" s="40" t="s">
        <v>39</v>
      </c>
      <c r="CL194" s="35"/>
      <c r="CM194" s="35"/>
      <c r="CN194" s="40" t="s">
        <v>49</v>
      </c>
      <c r="CO194" s="40" t="s">
        <v>39</v>
      </c>
      <c r="CP194" s="35"/>
      <c r="CQ194" s="35"/>
      <c r="CR194" s="40" t="s">
        <v>50</v>
      </c>
      <c r="CS194" s="40" t="s">
        <v>51</v>
      </c>
      <c r="CT194" s="35"/>
      <c r="CU194" s="35"/>
      <c r="CV194" s="40" t="s">
        <v>50</v>
      </c>
      <c r="CW194" s="40" t="s">
        <v>39</v>
      </c>
      <c r="CX194" s="35"/>
      <c r="CY194" s="35"/>
      <c r="CZ194" s="40" t="s">
        <v>50</v>
      </c>
      <c r="DA194" s="40" t="s">
        <v>39</v>
      </c>
      <c r="DB194" s="35"/>
      <c r="DC194" s="35"/>
      <c r="DD194" s="40" t="s">
        <v>59</v>
      </c>
      <c r="DE194" s="40" t="s">
        <v>60</v>
      </c>
      <c r="DF194" s="35"/>
      <c r="DG194" s="35"/>
      <c r="DH194" s="40" t="s">
        <v>52</v>
      </c>
      <c r="DI194" s="40" t="s">
        <v>53</v>
      </c>
      <c r="DJ194" s="35"/>
      <c r="DK194" s="35"/>
      <c r="DL194" s="40" t="s">
        <v>31</v>
      </c>
      <c r="DM194" s="41"/>
    </row>
    <row r="195" spans="1:117" s="12" customFormat="1" ht="15.75" customHeight="1" x14ac:dyDescent="0.25">
      <c r="A195" s="6">
        <v>194</v>
      </c>
      <c r="B195" s="6">
        <v>3</v>
      </c>
      <c r="C195" s="9" t="s">
        <v>429</v>
      </c>
      <c r="D195" s="8" t="s">
        <v>373</v>
      </c>
      <c r="E195" s="6">
        <v>-53.654000000000003</v>
      </c>
      <c r="F195" s="6">
        <v>57.345999999999997</v>
      </c>
      <c r="G195" s="6">
        <v>-112.068</v>
      </c>
      <c r="H195" s="10">
        <v>111.58212</v>
      </c>
      <c r="I195" s="3">
        <f t="shared" ref="I195:I258" si="10">(G195+H195)</f>
        <v>-0.48587999999999454</v>
      </c>
      <c r="J195" s="3">
        <f t="shared" si="9"/>
        <v>0</v>
      </c>
      <c r="K195" s="3">
        <f t="shared" ref="K195:K258" si="11">I195-J195</f>
        <v>-0.48587999999999454</v>
      </c>
      <c r="L195" s="1" t="s">
        <v>28</v>
      </c>
      <c r="M195" s="1" t="s">
        <v>29</v>
      </c>
      <c r="N195" s="6"/>
      <c r="O195" s="6"/>
      <c r="P195" s="1" t="s">
        <v>30</v>
      </c>
      <c r="Q195" s="1" t="s">
        <v>34</v>
      </c>
      <c r="R195" s="6"/>
      <c r="S195" s="6"/>
      <c r="T195" s="1" t="s">
        <v>30</v>
      </c>
      <c r="U195" s="1" t="s">
        <v>32</v>
      </c>
      <c r="V195" s="6"/>
      <c r="W195" s="6"/>
      <c r="X195" s="6" t="s">
        <v>30</v>
      </c>
      <c r="Y195" s="6" t="s">
        <v>33</v>
      </c>
      <c r="Z195" s="6"/>
      <c r="AA195" s="6"/>
      <c r="AB195" s="1" t="s">
        <v>30</v>
      </c>
      <c r="AC195" s="1" t="s">
        <v>34</v>
      </c>
      <c r="AD195" s="6"/>
      <c r="AE195" s="6"/>
      <c r="AF195" s="1" t="s">
        <v>35</v>
      </c>
      <c r="AG195" s="1" t="s">
        <v>29</v>
      </c>
      <c r="AH195" s="6"/>
      <c r="AI195" s="6"/>
      <c r="AJ195" s="1" t="s">
        <v>36</v>
      </c>
      <c r="AK195" s="1" t="s">
        <v>37</v>
      </c>
      <c r="AL195" s="6"/>
      <c r="AM195" s="6"/>
      <c r="AN195" s="1" t="s">
        <v>38</v>
      </c>
      <c r="AO195" s="1" t="s">
        <v>39</v>
      </c>
      <c r="AP195" s="6"/>
      <c r="AQ195" s="6"/>
      <c r="AR195" s="1" t="s">
        <v>40</v>
      </c>
      <c r="AS195" s="1" t="s">
        <v>41</v>
      </c>
      <c r="AT195" s="6"/>
      <c r="AU195" s="6"/>
      <c r="AV195" s="6"/>
      <c r="AW195" s="6"/>
      <c r="AX195" s="6"/>
      <c r="AY195" s="6"/>
      <c r="AZ195" s="1" t="s">
        <v>42</v>
      </c>
      <c r="BA195" s="1" t="s">
        <v>39</v>
      </c>
      <c r="BB195" s="6"/>
      <c r="BC195" s="6"/>
      <c r="BD195" s="1" t="s">
        <v>42</v>
      </c>
      <c r="BE195" s="1" t="s">
        <v>33</v>
      </c>
      <c r="BF195" s="6"/>
      <c r="BG195" s="6"/>
      <c r="BH195" s="1" t="s">
        <v>42</v>
      </c>
      <c r="BI195" s="1" t="s">
        <v>39</v>
      </c>
      <c r="BJ195" s="6"/>
      <c r="BK195" s="11"/>
      <c r="BL195" s="1" t="s">
        <v>43</v>
      </c>
      <c r="BM195" s="1" t="s">
        <v>44</v>
      </c>
      <c r="BN195" s="6"/>
      <c r="BO195" s="6"/>
      <c r="BP195" s="1" t="s">
        <v>45</v>
      </c>
      <c r="BQ195" s="1" t="s">
        <v>44</v>
      </c>
      <c r="BR195" s="6"/>
      <c r="BS195" s="6"/>
      <c r="BT195" s="1" t="s">
        <v>46</v>
      </c>
      <c r="BU195" s="1" t="s">
        <v>47</v>
      </c>
      <c r="BV195" s="6"/>
      <c r="BW195" s="6"/>
      <c r="BX195" s="1" t="s">
        <v>46</v>
      </c>
      <c r="BY195" s="1" t="s">
        <v>41</v>
      </c>
      <c r="BZ195" s="6"/>
      <c r="CA195" s="6"/>
      <c r="CB195" s="1" t="s">
        <v>46</v>
      </c>
      <c r="CC195" s="1" t="s">
        <v>48</v>
      </c>
      <c r="CD195" s="6"/>
      <c r="CE195" s="6"/>
      <c r="CF195" s="1" t="s">
        <v>46</v>
      </c>
      <c r="CG195" s="1" t="s">
        <v>48</v>
      </c>
      <c r="CH195" s="6"/>
      <c r="CI195" s="6"/>
      <c r="CJ195" s="1" t="s">
        <v>46</v>
      </c>
      <c r="CK195" s="1" t="s">
        <v>39</v>
      </c>
      <c r="CL195" s="6"/>
      <c r="CM195" s="6"/>
      <c r="CN195" s="1" t="s">
        <v>49</v>
      </c>
      <c r="CO195" s="1" t="s">
        <v>39</v>
      </c>
      <c r="CP195" s="6"/>
      <c r="CQ195" s="6"/>
      <c r="CR195" s="1" t="s">
        <v>50</v>
      </c>
      <c r="CS195" s="1" t="s">
        <v>51</v>
      </c>
      <c r="CT195" s="6"/>
      <c r="CU195" s="6"/>
      <c r="CV195" s="1" t="s">
        <v>50</v>
      </c>
      <c r="CW195" s="1" t="s">
        <v>39</v>
      </c>
      <c r="CX195" s="6"/>
      <c r="CY195" s="6"/>
      <c r="CZ195" s="1" t="s">
        <v>50</v>
      </c>
      <c r="DA195" s="1" t="s">
        <v>39</v>
      </c>
      <c r="DB195" s="6"/>
      <c r="DC195" s="6"/>
      <c r="DD195" s="1" t="s">
        <v>59</v>
      </c>
      <c r="DE195" s="1" t="s">
        <v>60</v>
      </c>
      <c r="DF195" s="6"/>
      <c r="DG195" s="6"/>
      <c r="DH195" s="1" t="s">
        <v>52</v>
      </c>
      <c r="DI195" s="1" t="s">
        <v>53</v>
      </c>
      <c r="DJ195" s="6"/>
      <c r="DK195" s="6"/>
      <c r="DL195" s="1" t="s">
        <v>31</v>
      </c>
      <c r="DM195" s="11"/>
    </row>
    <row r="196" spans="1:117" s="12" customFormat="1" ht="15.75" customHeight="1" x14ac:dyDescent="0.25">
      <c r="A196" s="6">
        <v>195</v>
      </c>
      <c r="B196" s="6">
        <v>3</v>
      </c>
      <c r="C196" s="9" t="s">
        <v>430</v>
      </c>
      <c r="D196" s="8" t="s">
        <v>373</v>
      </c>
      <c r="E196" s="6">
        <v>-49.62</v>
      </c>
      <c r="F196" s="6">
        <v>57.902000000000001</v>
      </c>
      <c r="G196" s="6">
        <v>-107.52200000000001</v>
      </c>
      <c r="H196" s="10">
        <v>69.006479999999996</v>
      </c>
      <c r="I196" s="3">
        <f t="shared" si="10"/>
        <v>-38.515520000000009</v>
      </c>
      <c r="J196" s="3">
        <f t="shared" si="9"/>
        <v>0</v>
      </c>
      <c r="K196" s="3">
        <f t="shared" si="11"/>
        <v>-38.515520000000009</v>
      </c>
      <c r="L196" s="1" t="s">
        <v>28</v>
      </c>
      <c r="M196" s="1" t="s">
        <v>29</v>
      </c>
      <c r="N196" s="6"/>
      <c r="O196" s="6"/>
      <c r="P196" s="1" t="s">
        <v>30</v>
      </c>
      <c r="Q196" s="1" t="s">
        <v>34</v>
      </c>
      <c r="R196" s="6"/>
      <c r="S196" s="6"/>
      <c r="T196" s="1" t="s">
        <v>30</v>
      </c>
      <c r="U196" s="1" t="s">
        <v>32</v>
      </c>
      <c r="V196" s="6"/>
      <c r="W196" s="6"/>
      <c r="X196" s="6" t="s">
        <v>30</v>
      </c>
      <c r="Y196" s="6" t="s">
        <v>33</v>
      </c>
      <c r="Z196" s="6"/>
      <c r="AA196" s="6"/>
      <c r="AB196" s="1" t="s">
        <v>30</v>
      </c>
      <c r="AC196" s="1" t="s">
        <v>34</v>
      </c>
      <c r="AD196" s="6"/>
      <c r="AE196" s="6"/>
      <c r="AF196" s="1" t="s">
        <v>35</v>
      </c>
      <c r="AG196" s="1" t="s">
        <v>29</v>
      </c>
      <c r="AH196" s="6"/>
      <c r="AI196" s="6"/>
      <c r="AJ196" s="1" t="s">
        <v>36</v>
      </c>
      <c r="AK196" s="1" t="s">
        <v>37</v>
      </c>
      <c r="AL196" s="6"/>
      <c r="AM196" s="6"/>
      <c r="AN196" s="1" t="s">
        <v>38</v>
      </c>
      <c r="AO196" s="1" t="s">
        <v>39</v>
      </c>
      <c r="AP196" s="6"/>
      <c r="AQ196" s="6"/>
      <c r="AR196" s="1" t="s">
        <v>40</v>
      </c>
      <c r="AS196" s="1" t="s">
        <v>41</v>
      </c>
      <c r="AT196" s="6"/>
      <c r="AU196" s="6"/>
      <c r="AV196" s="6"/>
      <c r="AW196" s="6"/>
      <c r="AX196" s="6"/>
      <c r="AY196" s="6"/>
      <c r="AZ196" s="1" t="s">
        <v>42</v>
      </c>
      <c r="BA196" s="1" t="s">
        <v>39</v>
      </c>
      <c r="BB196" s="6"/>
      <c r="BC196" s="6"/>
      <c r="BD196" s="1" t="s">
        <v>42</v>
      </c>
      <c r="BE196" s="1" t="s">
        <v>33</v>
      </c>
      <c r="BF196" s="6"/>
      <c r="BG196" s="6"/>
      <c r="BH196" s="1" t="s">
        <v>42</v>
      </c>
      <c r="BI196" s="1" t="s">
        <v>39</v>
      </c>
      <c r="BJ196" s="6"/>
      <c r="BK196" s="11"/>
      <c r="BL196" s="1" t="s">
        <v>43</v>
      </c>
      <c r="BM196" s="1" t="s">
        <v>44</v>
      </c>
      <c r="BN196" s="6"/>
      <c r="BO196" s="6"/>
      <c r="BP196" s="1" t="s">
        <v>45</v>
      </c>
      <c r="BQ196" s="1" t="s">
        <v>44</v>
      </c>
      <c r="BR196" s="6"/>
      <c r="BS196" s="6"/>
      <c r="BT196" s="1" t="s">
        <v>46</v>
      </c>
      <c r="BU196" s="1" t="s">
        <v>47</v>
      </c>
      <c r="BV196" s="6"/>
      <c r="BW196" s="6"/>
      <c r="BX196" s="1" t="s">
        <v>46</v>
      </c>
      <c r="BY196" s="1" t="s">
        <v>41</v>
      </c>
      <c r="BZ196" s="6"/>
      <c r="CA196" s="6"/>
      <c r="CB196" s="1" t="s">
        <v>46</v>
      </c>
      <c r="CC196" s="1" t="s">
        <v>48</v>
      </c>
      <c r="CD196" s="6"/>
      <c r="CE196" s="6"/>
      <c r="CF196" s="1" t="s">
        <v>46</v>
      </c>
      <c r="CG196" s="1" t="s">
        <v>48</v>
      </c>
      <c r="CH196" s="6"/>
      <c r="CI196" s="6"/>
      <c r="CJ196" s="1" t="s">
        <v>46</v>
      </c>
      <c r="CK196" s="1" t="s">
        <v>39</v>
      </c>
      <c r="CL196" s="6"/>
      <c r="CM196" s="6"/>
      <c r="CN196" s="1" t="s">
        <v>49</v>
      </c>
      <c r="CO196" s="1" t="s">
        <v>39</v>
      </c>
      <c r="CP196" s="6"/>
      <c r="CQ196" s="6"/>
      <c r="CR196" s="1" t="s">
        <v>50</v>
      </c>
      <c r="CS196" s="1" t="s">
        <v>51</v>
      </c>
      <c r="CT196" s="6"/>
      <c r="CU196" s="6"/>
      <c r="CV196" s="1" t="s">
        <v>50</v>
      </c>
      <c r="CW196" s="1" t="s">
        <v>39</v>
      </c>
      <c r="CX196" s="6"/>
      <c r="CY196" s="6"/>
      <c r="CZ196" s="1" t="s">
        <v>50</v>
      </c>
      <c r="DA196" s="1" t="s">
        <v>39</v>
      </c>
      <c r="DB196" s="6"/>
      <c r="DC196" s="6"/>
      <c r="DD196" s="1" t="s">
        <v>59</v>
      </c>
      <c r="DE196" s="1" t="s">
        <v>60</v>
      </c>
      <c r="DF196" s="6"/>
      <c r="DG196" s="6"/>
      <c r="DH196" s="1" t="s">
        <v>52</v>
      </c>
      <c r="DI196" s="1" t="s">
        <v>53</v>
      </c>
      <c r="DJ196" s="6"/>
      <c r="DK196" s="6"/>
      <c r="DL196" s="1" t="s">
        <v>31</v>
      </c>
      <c r="DM196" s="11"/>
    </row>
    <row r="197" spans="1:117" s="12" customFormat="1" ht="15.75" customHeight="1" x14ac:dyDescent="0.25">
      <c r="A197" s="6">
        <v>196</v>
      </c>
      <c r="B197" s="6">
        <v>3</v>
      </c>
      <c r="C197" s="9" t="s">
        <v>201</v>
      </c>
      <c r="D197" s="8" t="s">
        <v>373</v>
      </c>
      <c r="E197" s="6">
        <v>16.876000000000001</v>
      </c>
      <c r="F197" s="6">
        <v>284.86500000000001</v>
      </c>
      <c r="G197" s="6">
        <v>-267.98899999999998</v>
      </c>
      <c r="H197" s="10">
        <v>110.2572</v>
      </c>
      <c r="I197" s="3">
        <f t="shared" si="10"/>
        <v>-157.73179999999996</v>
      </c>
      <c r="J197" s="3">
        <f t="shared" si="9"/>
        <v>0</v>
      </c>
      <c r="K197" s="3">
        <f t="shared" si="11"/>
        <v>-157.73179999999996</v>
      </c>
      <c r="L197" s="1" t="s">
        <v>28</v>
      </c>
      <c r="M197" s="1" t="s">
        <v>29</v>
      </c>
      <c r="N197" s="6"/>
      <c r="O197" s="6"/>
      <c r="P197" s="1" t="s">
        <v>30</v>
      </c>
      <c r="Q197" s="1" t="s">
        <v>34</v>
      </c>
      <c r="R197" s="6"/>
      <c r="S197" s="6"/>
      <c r="T197" s="1" t="s">
        <v>30</v>
      </c>
      <c r="U197" s="1" t="s">
        <v>32</v>
      </c>
      <c r="V197" s="6"/>
      <c r="W197" s="6"/>
      <c r="X197" s="6" t="s">
        <v>30</v>
      </c>
      <c r="Y197" s="6" t="s">
        <v>33</v>
      </c>
      <c r="Z197" s="6"/>
      <c r="AA197" s="6"/>
      <c r="AB197" s="1" t="s">
        <v>30</v>
      </c>
      <c r="AC197" s="1" t="s">
        <v>34</v>
      </c>
      <c r="AD197" s="6"/>
      <c r="AE197" s="6"/>
      <c r="AF197" s="1" t="s">
        <v>35</v>
      </c>
      <c r="AG197" s="1" t="s">
        <v>29</v>
      </c>
      <c r="AH197" s="6"/>
      <c r="AI197" s="6"/>
      <c r="AJ197" s="1" t="s">
        <v>36</v>
      </c>
      <c r="AK197" s="1" t="s">
        <v>37</v>
      </c>
      <c r="AL197" s="6"/>
      <c r="AM197" s="6"/>
      <c r="AN197" s="1" t="s">
        <v>38</v>
      </c>
      <c r="AO197" s="1" t="s">
        <v>39</v>
      </c>
      <c r="AP197" s="6"/>
      <c r="AQ197" s="6"/>
      <c r="AR197" s="1" t="s">
        <v>40</v>
      </c>
      <c r="AS197" s="1" t="s">
        <v>41</v>
      </c>
      <c r="AT197" s="6"/>
      <c r="AU197" s="6"/>
      <c r="AV197" s="6"/>
      <c r="AW197" s="6"/>
      <c r="AX197" s="6"/>
      <c r="AY197" s="6"/>
      <c r="AZ197" s="1" t="s">
        <v>42</v>
      </c>
      <c r="BA197" s="1" t="s">
        <v>39</v>
      </c>
      <c r="BB197" s="6"/>
      <c r="BC197" s="6"/>
      <c r="BD197" s="1" t="s">
        <v>42</v>
      </c>
      <c r="BE197" s="1" t="s">
        <v>33</v>
      </c>
      <c r="BF197" s="6"/>
      <c r="BG197" s="6"/>
      <c r="BH197" s="1" t="s">
        <v>42</v>
      </c>
      <c r="BI197" s="1" t="s">
        <v>39</v>
      </c>
      <c r="BJ197" s="6"/>
      <c r="BK197" s="11"/>
      <c r="BL197" s="1" t="s">
        <v>43</v>
      </c>
      <c r="BM197" s="1" t="s">
        <v>44</v>
      </c>
      <c r="BN197" s="6"/>
      <c r="BO197" s="6"/>
      <c r="BP197" s="1" t="s">
        <v>45</v>
      </c>
      <c r="BQ197" s="1" t="s">
        <v>44</v>
      </c>
      <c r="BR197" s="6"/>
      <c r="BS197" s="6"/>
      <c r="BT197" s="1" t="s">
        <v>46</v>
      </c>
      <c r="BU197" s="1" t="s">
        <v>47</v>
      </c>
      <c r="BV197" s="6"/>
      <c r="BW197" s="6"/>
      <c r="BX197" s="1" t="s">
        <v>46</v>
      </c>
      <c r="BY197" s="1" t="s">
        <v>41</v>
      </c>
      <c r="BZ197" s="6"/>
      <c r="CA197" s="6"/>
      <c r="CB197" s="1" t="s">
        <v>46</v>
      </c>
      <c r="CC197" s="1" t="s">
        <v>48</v>
      </c>
      <c r="CD197" s="6"/>
      <c r="CE197" s="6"/>
      <c r="CF197" s="1" t="s">
        <v>46</v>
      </c>
      <c r="CG197" s="1" t="s">
        <v>48</v>
      </c>
      <c r="CH197" s="6"/>
      <c r="CI197" s="6"/>
      <c r="CJ197" s="1" t="s">
        <v>46</v>
      </c>
      <c r="CK197" s="1" t="s">
        <v>39</v>
      </c>
      <c r="CL197" s="6"/>
      <c r="CM197" s="6"/>
      <c r="CN197" s="1" t="s">
        <v>49</v>
      </c>
      <c r="CO197" s="1" t="s">
        <v>39</v>
      </c>
      <c r="CP197" s="6"/>
      <c r="CQ197" s="6"/>
      <c r="CR197" s="1" t="s">
        <v>50</v>
      </c>
      <c r="CS197" s="1" t="s">
        <v>51</v>
      </c>
      <c r="CT197" s="6"/>
      <c r="CU197" s="6"/>
      <c r="CV197" s="1" t="s">
        <v>50</v>
      </c>
      <c r="CW197" s="1" t="s">
        <v>39</v>
      </c>
      <c r="CX197" s="6"/>
      <c r="CY197" s="6"/>
      <c r="CZ197" s="1" t="s">
        <v>50</v>
      </c>
      <c r="DA197" s="1" t="s">
        <v>39</v>
      </c>
      <c r="DB197" s="6"/>
      <c r="DC197" s="6"/>
      <c r="DD197" s="1" t="s">
        <v>59</v>
      </c>
      <c r="DE197" s="1" t="s">
        <v>60</v>
      </c>
      <c r="DF197" s="6"/>
      <c r="DG197" s="6"/>
      <c r="DH197" s="1" t="s">
        <v>52</v>
      </c>
      <c r="DI197" s="1" t="s">
        <v>53</v>
      </c>
      <c r="DJ197" s="6"/>
      <c r="DK197" s="6"/>
      <c r="DL197" s="1" t="s">
        <v>31</v>
      </c>
      <c r="DM197" s="11"/>
    </row>
    <row r="198" spans="1:117" s="12" customFormat="1" ht="15.75" customHeight="1" x14ac:dyDescent="0.25">
      <c r="A198" s="6">
        <v>197</v>
      </c>
      <c r="B198" s="6">
        <v>3</v>
      </c>
      <c r="C198" s="9" t="s">
        <v>202</v>
      </c>
      <c r="D198" s="8" t="s">
        <v>373</v>
      </c>
      <c r="E198" s="6">
        <v>398.49799999999999</v>
      </c>
      <c r="F198" s="6">
        <v>11.420999999999999</v>
      </c>
      <c r="G198" s="6">
        <v>-148.19499999999999</v>
      </c>
      <c r="H198" s="10">
        <v>143.36544000000001</v>
      </c>
      <c r="I198" s="3">
        <f t="shared" si="10"/>
        <v>-4.8295599999999865</v>
      </c>
      <c r="J198" s="3">
        <f t="shared" si="9"/>
        <v>0</v>
      </c>
      <c r="K198" s="3">
        <f t="shared" si="11"/>
        <v>-4.8295599999999865</v>
      </c>
      <c r="L198" s="1" t="s">
        <v>28</v>
      </c>
      <c r="M198" s="1" t="s">
        <v>29</v>
      </c>
      <c r="N198" s="6"/>
      <c r="O198" s="6"/>
      <c r="P198" s="1" t="s">
        <v>30</v>
      </c>
      <c r="Q198" s="1" t="s">
        <v>34</v>
      </c>
      <c r="R198" s="6"/>
      <c r="S198" s="6"/>
      <c r="T198" s="1" t="s">
        <v>30</v>
      </c>
      <c r="U198" s="1" t="s">
        <v>32</v>
      </c>
      <c r="V198" s="6"/>
      <c r="W198" s="6"/>
      <c r="X198" s="6" t="s">
        <v>30</v>
      </c>
      <c r="Y198" s="6" t="s">
        <v>33</v>
      </c>
      <c r="Z198" s="6"/>
      <c r="AA198" s="6"/>
      <c r="AB198" s="1" t="s">
        <v>30</v>
      </c>
      <c r="AC198" s="1" t="s">
        <v>34</v>
      </c>
      <c r="AD198" s="6"/>
      <c r="AE198" s="6"/>
      <c r="AF198" s="1" t="s">
        <v>35</v>
      </c>
      <c r="AG198" s="1" t="s">
        <v>29</v>
      </c>
      <c r="AH198" s="6"/>
      <c r="AI198" s="6"/>
      <c r="AJ198" s="1" t="s">
        <v>36</v>
      </c>
      <c r="AK198" s="1" t="s">
        <v>37</v>
      </c>
      <c r="AL198" s="6"/>
      <c r="AM198" s="6"/>
      <c r="AN198" s="1" t="s">
        <v>38</v>
      </c>
      <c r="AO198" s="1" t="s">
        <v>39</v>
      </c>
      <c r="AP198" s="6"/>
      <c r="AQ198" s="6"/>
      <c r="AR198" s="1" t="s">
        <v>40</v>
      </c>
      <c r="AS198" s="1" t="s">
        <v>41</v>
      </c>
      <c r="AT198" s="6"/>
      <c r="AU198" s="6"/>
      <c r="AV198" s="6"/>
      <c r="AW198" s="6"/>
      <c r="AX198" s="6"/>
      <c r="AY198" s="6"/>
      <c r="AZ198" s="1" t="s">
        <v>42</v>
      </c>
      <c r="BA198" s="1" t="s">
        <v>39</v>
      </c>
      <c r="BB198" s="6"/>
      <c r="BC198" s="6"/>
      <c r="BD198" s="1" t="s">
        <v>42</v>
      </c>
      <c r="BE198" s="1" t="s">
        <v>33</v>
      </c>
      <c r="BF198" s="6"/>
      <c r="BG198" s="6"/>
      <c r="BH198" s="1" t="s">
        <v>42</v>
      </c>
      <c r="BI198" s="1" t="s">
        <v>39</v>
      </c>
      <c r="BJ198" s="6"/>
      <c r="BK198" s="11"/>
      <c r="BL198" s="1" t="s">
        <v>43</v>
      </c>
      <c r="BM198" s="1" t="s">
        <v>44</v>
      </c>
      <c r="BN198" s="6"/>
      <c r="BO198" s="6"/>
      <c r="BP198" s="1" t="s">
        <v>45</v>
      </c>
      <c r="BQ198" s="1" t="s">
        <v>44</v>
      </c>
      <c r="BR198" s="6"/>
      <c r="BS198" s="6"/>
      <c r="BT198" s="1" t="s">
        <v>46</v>
      </c>
      <c r="BU198" s="1" t="s">
        <v>47</v>
      </c>
      <c r="BV198" s="6"/>
      <c r="BW198" s="6"/>
      <c r="BX198" s="1" t="s">
        <v>46</v>
      </c>
      <c r="BY198" s="1" t="s">
        <v>41</v>
      </c>
      <c r="BZ198" s="6"/>
      <c r="CA198" s="6"/>
      <c r="CB198" s="1" t="s">
        <v>46</v>
      </c>
      <c r="CC198" s="1" t="s">
        <v>48</v>
      </c>
      <c r="CD198" s="6"/>
      <c r="CE198" s="6"/>
      <c r="CF198" s="1" t="s">
        <v>46</v>
      </c>
      <c r="CG198" s="1" t="s">
        <v>48</v>
      </c>
      <c r="CH198" s="6"/>
      <c r="CI198" s="6"/>
      <c r="CJ198" s="1" t="s">
        <v>46</v>
      </c>
      <c r="CK198" s="1" t="s">
        <v>39</v>
      </c>
      <c r="CL198" s="6"/>
      <c r="CM198" s="6"/>
      <c r="CN198" s="1" t="s">
        <v>49</v>
      </c>
      <c r="CO198" s="1" t="s">
        <v>39</v>
      </c>
      <c r="CP198" s="6"/>
      <c r="CQ198" s="6"/>
      <c r="CR198" s="1" t="s">
        <v>50</v>
      </c>
      <c r="CS198" s="1" t="s">
        <v>51</v>
      </c>
      <c r="CT198" s="6"/>
      <c r="CU198" s="6"/>
      <c r="CV198" s="1" t="s">
        <v>50</v>
      </c>
      <c r="CW198" s="1" t="s">
        <v>39</v>
      </c>
      <c r="CX198" s="6"/>
      <c r="CY198" s="6"/>
      <c r="CZ198" s="1" t="s">
        <v>50</v>
      </c>
      <c r="DA198" s="1" t="s">
        <v>39</v>
      </c>
      <c r="DB198" s="6"/>
      <c r="DC198" s="6"/>
      <c r="DD198" s="1" t="s">
        <v>59</v>
      </c>
      <c r="DE198" s="1" t="s">
        <v>60</v>
      </c>
      <c r="DF198" s="6"/>
      <c r="DG198" s="6"/>
      <c r="DH198" s="1" t="s">
        <v>52</v>
      </c>
      <c r="DI198" s="1" t="s">
        <v>53</v>
      </c>
      <c r="DJ198" s="6"/>
      <c r="DK198" s="6"/>
      <c r="DL198" s="1" t="s">
        <v>31</v>
      </c>
      <c r="DM198" s="11"/>
    </row>
    <row r="199" spans="1:117" s="12" customFormat="1" ht="15.75" customHeight="1" x14ac:dyDescent="0.25">
      <c r="A199" s="6">
        <v>198</v>
      </c>
      <c r="B199" s="6">
        <v>2</v>
      </c>
      <c r="C199" s="9" t="s">
        <v>431</v>
      </c>
      <c r="D199" s="8" t="s">
        <v>373</v>
      </c>
      <c r="E199" s="6">
        <v>-21.146000000000001</v>
      </c>
      <c r="F199" s="6">
        <v>5.944</v>
      </c>
      <c r="G199" s="6">
        <v>-27.09</v>
      </c>
      <c r="H199" s="10">
        <v>26.275200000000002</v>
      </c>
      <c r="I199" s="3">
        <f t="shared" si="10"/>
        <v>-0.81479999999999819</v>
      </c>
      <c r="J199" s="3">
        <f t="shared" si="9"/>
        <v>0</v>
      </c>
      <c r="K199" s="3">
        <f t="shared" si="11"/>
        <v>-0.81479999999999819</v>
      </c>
      <c r="L199" s="1" t="s">
        <v>28</v>
      </c>
      <c r="M199" s="1" t="s">
        <v>29</v>
      </c>
      <c r="N199" s="6"/>
      <c r="O199" s="6"/>
      <c r="P199" s="1" t="s">
        <v>30</v>
      </c>
      <c r="Q199" s="1" t="s">
        <v>34</v>
      </c>
      <c r="R199" s="6"/>
      <c r="S199" s="6"/>
      <c r="T199" s="1" t="s">
        <v>30</v>
      </c>
      <c r="U199" s="1" t="s">
        <v>32</v>
      </c>
      <c r="V199" s="6"/>
      <c r="W199" s="6"/>
      <c r="X199" s="6" t="s">
        <v>30</v>
      </c>
      <c r="Y199" s="6" t="s">
        <v>33</v>
      </c>
      <c r="Z199" s="6"/>
      <c r="AA199" s="6"/>
      <c r="AB199" s="1" t="s">
        <v>30</v>
      </c>
      <c r="AC199" s="1" t="s">
        <v>34</v>
      </c>
      <c r="AD199" s="6"/>
      <c r="AE199" s="6"/>
      <c r="AF199" s="1" t="s">
        <v>35</v>
      </c>
      <c r="AG199" s="1" t="s">
        <v>29</v>
      </c>
      <c r="AH199" s="6"/>
      <c r="AI199" s="6"/>
      <c r="AJ199" s="1" t="s">
        <v>36</v>
      </c>
      <c r="AK199" s="1" t="s">
        <v>37</v>
      </c>
      <c r="AL199" s="6"/>
      <c r="AM199" s="6"/>
      <c r="AN199" s="1" t="s">
        <v>38</v>
      </c>
      <c r="AO199" s="1" t="s">
        <v>39</v>
      </c>
      <c r="AP199" s="6"/>
      <c r="AQ199" s="6"/>
      <c r="AR199" s="1" t="s">
        <v>40</v>
      </c>
      <c r="AS199" s="1" t="s">
        <v>41</v>
      </c>
      <c r="AT199" s="6"/>
      <c r="AU199" s="6"/>
      <c r="AV199" s="6"/>
      <c r="AW199" s="6"/>
      <c r="AX199" s="6"/>
      <c r="AY199" s="6"/>
      <c r="AZ199" s="1" t="s">
        <v>42</v>
      </c>
      <c r="BA199" s="1" t="s">
        <v>39</v>
      </c>
      <c r="BB199" s="6"/>
      <c r="BC199" s="6"/>
      <c r="BD199" s="1" t="s">
        <v>42</v>
      </c>
      <c r="BE199" s="1" t="s">
        <v>33</v>
      </c>
      <c r="BF199" s="6"/>
      <c r="BG199" s="6"/>
      <c r="BH199" s="1" t="s">
        <v>42</v>
      </c>
      <c r="BI199" s="1" t="s">
        <v>39</v>
      </c>
      <c r="BJ199" s="6"/>
      <c r="BK199" s="11"/>
      <c r="BL199" s="1" t="s">
        <v>43</v>
      </c>
      <c r="BM199" s="1" t="s">
        <v>44</v>
      </c>
      <c r="BN199" s="6"/>
      <c r="BO199" s="6"/>
      <c r="BP199" s="1" t="s">
        <v>45</v>
      </c>
      <c r="BQ199" s="1" t="s">
        <v>44</v>
      </c>
      <c r="BR199" s="6"/>
      <c r="BS199" s="6"/>
      <c r="BT199" s="1" t="s">
        <v>46</v>
      </c>
      <c r="BU199" s="1" t="s">
        <v>47</v>
      </c>
      <c r="BV199" s="6"/>
      <c r="BW199" s="6"/>
      <c r="BX199" s="1" t="s">
        <v>46</v>
      </c>
      <c r="BY199" s="1" t="s">
        <v>41</v>
      </c>
      <c r="BZ199" s="6"/>
      <c r="CA199" s="6"/>
      <c r="CB199" s="1" t="s">
        <v>46</v>
      </c>
      <c r="CC199" s="1" t="s">
        <v>48</v>
      </c>
      <c r="CD199" s="6"/>
      <c r="CE199" s="6"/>
      <c r="CF199" s="1" t="s">
        <v>46</v>
      </c>
      <c r="CG199" s="1" t="s">
        <v>48</v>
      </c>
      <c r="CH199" s="6"/>
      <c r="CI199" s="6"/>
      <c r="CJ199" s="1" t="s">
        <v>46</v>
      </c>
      <c r="CK199" s="1" t="s">
        <v>39</v>
      </c>
      <c r="CL199" s="6"/>
      <c r="CM199" s="6"/>
      <c r="CN199" s="1" t="s">
        <v>49</v>
      </c>
      <c r="CO199" s="1" t="s">
        <v>39</v>
      </c>
      <c r="CP199" s="6"/>
      <c r="CQ199" s="6"/>
      <c r="CR199" s="1" t="s">
        <v>50</v>
      </c>
      <c r="CS199" s="1" t="s">
        <v>51</v>
      </c>
      <c r="CT199" s="6"/>
      <c r="CU199" s="6"/>
      <c r="CV199" s="1" t="s">
        <v>50</v>
      </c>
      <c r="CW199" s="1" t="s">
        <v>39</v>
      </c>
      <c r="CX199" s="6"/>
      <c r="CY199" s="6"/>
      <c r="CZ199" s="1" t="s">
        <v>50</v>
      </c>
      <c r="DA199" s="1" t="s">
        <v>39</v>
      </c>
      <c r="DB199" s="6"/>
      <c r="DC199" s="6"/>
      <c r="DD199" s="1" t="s">
        <v>59</v>
      </c>
      <c r="DE199" s="1" t="s">
        <v>60</v>
      </c>
      <c r="DF199" s="6"/>
      <c r="DG199" s="6"/>
      <c r="DH199" s="1" t="s">
        <v>52</v>
      </c>
      <c r="DI199" s="1" t="s">
        <v>53</v>
      </c>
      <c r="DJ199" s="6"/>
      <c r="DK199" s="6"/>
      <c r="DL199" s="1" t="s">
        <v>31</v>
      </c>
      <c r="DM199" s="11"/>
    </row>
    <row r="200" spans="1:117" s="12" customFormat="1" ht="15.75" customHeight="1" x14ac:dyDescent="0.25">
      <c r="A200" s="6">
        <v>199</v>
      </c>
      <c r="B200" s="6">
        <v>2</v>
      </c>
      <c r="C200" s="9" t="s">
        <v>432</v>
      </c>
      <c r="D200" s="8" t="s">
        <v>373</v>
      </c>
      <c r="E200" s="6">
        <v>-39.912999999999997</v>
      </c>
      <c r="F200" s="6">
        <v>3.9849999999999999</v>
      </c>
      <c r="G200" s="6">
        <v>-43.898000000000003</v>
      </c>
      <c r="H200" s="10">
        <v>38.714399999999998</v>
      </c>
      <c r="I200" s="3">
        <f t="shared" si="10"/>
        <v>-5.1836000000000055</v>
      </c>
      <c r="J200" s="3">
        <f t="shared" si="9"/>
        <v>0</v>
      </c>
      <c r="K200" s="3">
        <f t="shared" si="11"/>
        <v>-5.1836000000000055</v>
      </c>
      <c r="L200" s="1" t="s">
        <v>28</v>
      </c>
      <c r="M200" s="1" t="s">
        <v>29</v>
      </c>
      <c r="N200" s="6"/>
      <c r="O200" s="6"/>
      <c r="P200" s="1" t="s">
        <v>30</v>
      </c>
      <c r="Q200" s="1" t="s">
        <v>34</v>
      </c>
      <c r="R200" s="6"/>
      <c r="S200" s="6"/>
      <c r="T200" s="1" t="s">
        <v>30</v>
      </c>
      <c r="U200" s="1" t="s">
        <v>32</v>
      </c>
      <c r="V200" s="6"/>
      <c r="W200" s="6"/>
      <c r="X200" s="6" t="s">
        <v>30</v>
      </c>
      <c r="Y200" s="6" t="s">
        <v>33</v>
      </c>
      <c r="Z200" s="6"/>
      <c r="AA200" s="6"/>
      <c r="AB200" s="1" t="s">
        <v>30</v>
      </c>
      <c r="AC200" s="1" t="s">
        <v>34</v>
      </c>
      <c r="AD200" s="6"/>
      <c r="AE200" s="6"/>
      <c r="AF200" s="1" t="s">
        <v>35</v>
      </c>
      <c r="AG200" s="1" t="s">
        <v>29</v>
      </c>
      <c r="AH200" s="6"/>
      <c r="AI200" s="6"/>
      <c r="AJ200" s="1" t="s">
        <v>36</v>
      </c>
      <c r="AK200" s="1" t="s">
        <v>37</v>
      </c>
      <c r="AL200" s="6"/>
      <c r="AM200" s="6"/>
      <c r="AN200" s="1" t="s">
        <v>38</v>
      </c>
      <c r="AO200" s="1" t="s">
        <v>39</v>
      </c>
      <c r="AP200" s="6"/>
      <c r="AQ200" s="6"/>
      <c r="AR200" s="1" t="s">
        <v>40</v>
      </c>
      <c r="AS200" s="1" t="s">
        <v>41</v>
      </c>
      <c r="AT200" s="6"/>
      <c r="AU200" s="6"/>
      <c r="AV200" s="6"/>
      <c r="AW200" s="6"/>
      <c r="AX200" s="6"/>
      <c r="AY200" s="6"/>
      <c r="AZ200" s="1" t="s">
        <v>42</v>
      </c>
      <c r="BA200" s="1" t="s">
        <v>39</v>
      </c>
      <c r="BB200" s="6"/>
      <c r="BC200" s="6"/>
      <c r="BD200" s="1" t="s">
        <v>42</v>
      </c>
      <c r="BE200" s="1" t="s">
        <v>33</v>
      </c>
      <c r="BF200" s="6"/>
      <c r="BG200" s="6"/>
      <c r="BH200" s="1" t="s">
        <v>42</v>
      </c>
      <c r="BI200" s="1" t="s">
        <v>39</v>
      </c>
      <c r="BJ200" s="6"/>
      <c r="BK200" s="11"/>
      <c r="BL200" s="1" t="s">
        <v>43</v>
      </c>
      <c r="BM200" s="1" t="s">
        <v>44</v>
      </c>
      <c r="BN200" s="6"/>
      <c r="BO200" s="6"/>
      <c r="BP200" s="1" t="s">
        <v>45</v>
      </c>
      <c r="BQ200" s="1" t="s">
        <v>44</v>
      </c>
      <c r="BR200" s="6"/>
      <c r="BS200" s="6"/>
      <c r="BT200" s="1" t="s">
        <v>46</v>
      </c>
      <c r="BU200" s="1" t="s">
        <v>47</v>
      </c>
      <c r="BV200" s="6"/>
      <c r="BW200" s="6"/>
      <c r="BX200" s="1" t="s">
        <v>46</v>
      </c>
      <c r="BY200" s="1" t="s">
        <v>41</v>
      </c>
      <c r="BZ200" s="6"/>
      <c r="CA200" s="6"/>
      <c r="CB200" s="1" t="s">
        <v>46</v>
      </c>
      <c r="CC200" s="1" t="s">
        <v>48</v>
      </c>
      <c r="CD200" s="6"/>
      <c r="CE200" s="6"/>
      <c r="CF200" s="1" t="s">
        <v>46</v>
      </c>
      <c r="CG200" s="1" t="s">
        <v>48</v>
      </c>
      <c r="CH200" s="6"/>
      <c r="CI200" s="6"/>
      <c r="CJ200" s="1" t="s">
        <v>46</v>
      </c>
      <c r="CK200" s="1" t="s">
        <v>39</v>
      </c>
      <c r="CL200" s="6"/>
      <c r="CM200" s="6"/>
      <c r="CN200" s="1" t="s">
        <v>49</v>
      </c>
      <c r="CO200" s="1" t="s">
        <v>39</v>
      </c>
      <c r="CP200" s="6"/>
      <c r="CQ200" s="6"/>
      <c r="CR200" s="1" t="s">
        <v>50</v>
      </c>
      <c r="CS200" s="1" t="s">
        <v>51</v>
      </c>
      <c r="CT200" s="6"/>
      <c r="CU200" s="6"/>
      <c r="CV200" s="1" t="s">
        <v>50</v>
      </c>
      <c r="CW200" s="1" t="s">
        <v>39</v>
      </c>
      <c r="CX200" s="6"/>
      <c r="CY200" s="6"/>
      <c r="CZ200" s="1" t="s">
        <v>50</v>
      </c>
      <c r="DA200" s="1" t="s">
        <v>39</v>
      </c>
      <c r="DB200" s="6"/>
      <c r="DC200" s="6"/>
      <c r="DD200" s="1" t="s">
        <v>59</v>
      </c>
      <c r="DE200" s="1" t="s">
        <v>60</v>
      </c>
      <c r="DF200" s="6"/>
      <c r="DG200" s="6"/>
      <c r="DH200" s="1" t="s">
        <v>52</v>
      </c>
      <c r="DI200" s="1" t="s">
        <v>53</v>
      </c>
      <c r="DJ200" s="6"/>
      <c r="DK200" s="6"/>
      <c r="DL200" s="1" t="s">
        <v>31</v>
      </c>
      <c r="DM200" s="11"/>
    </row>
    <row r="201" spans="1:117" s="12" customFormat="1" ht="15.75" customHeight="1" x14ac:dyDescent="0.25">
      <c r="A201" s="6">
        <v>200</v>
      </c>
      <c r="B201" s="6">
        <v>2</v>
      </c>
      <c r="C201" s="9" t="s">
        <v>203</v>
      </c>
      <c r="D201" s="8" t="s">
        <v>373</v>
      </c>
      <c r="E201" s="6">
        <v>97.114000000000004</v>
      </c>
      <c r="F201" s="6">
        <v>0</v>
      </c>
      <c r="G201" s="6">
        <v>94.233999999999995</v>
      </c>
      <c r="H201" s="10">
        <v>47.586480000000002</v>
      </c>
      <c r="I201" s="3">
        <f t="shared" si="10"/>
        <v>141.82048</v>
      </c>
      <c r="J201" s="3">
        <f t="shared" si="9"/>
        <v>0</v>
      </c>
      <c r="K201" s="3">
        <f t="shared" si="11"/>
        <v>141.82048</v>
      </c>
      <c r="L201" s="1" t="s">
        <v>28</v>
      </c>
      <c r="M201" s="1" t="s">
        <v>29</v>
      </c>
      <c r="N201" s="6"/>
      <c r="O201" s="6"/>
      <c r="P201" s="1" t="s">
        <v>30</v>
      </c>
      <c r="Q201" s="1" t="s">
        <v>34</v>
      </c>
      <c r="R201" s="6"/>
      <c r="S201" s="6"/>
      <c r="T201" s="1" t="s">
        <v>30</v>
      </c>
      <c r="U201" s="1" t="s">
        <v>32</v>
      </c>
      <c r="V201" s="6"/>
      <c r="W201" s="6"/>
      <c r="X201" s="6" t="s">
        <v>30</v>
      </c>
      <c r="Y201" s="6" t="s">
        <v>33</v>
      </c>
      <c r="Z201" s="6"/>
      <c r="AA201" s="6"/>
      <c r="AB201" s="1" t="s">
        <v>30</v>
      </c>
      <c r="AC201" s="1" t="s">
        <v>34</v>
      </c>
      <c r="AD201" s="6"/>
      <c r="AE201" s="6"/>
      <c r="AF201" s="1" t="s">
        <v>35</v>
      </c>
      <c r="AG201" s="1" t="s">
        <v>29</v>
      </c>
      <c r="AH201" s="6"/>
      <c r="AI201" s="6"/>
      <c r="AJ201" s="1" t="s">
        <v>36</v>
      </c>
      <c r="AK201" s="1" t="s">
        <v>37</v>
      </c>
      <c r="AL201" s="6"/>
      <c r="AM201" s="6"/>
      <c r="AN201" s="1" t="s">
        <v>38</v>
      </c>
      <c r="AO201" s="1" t="s">
        <v>39</v>
      </c>
      <c r="AP201" s="6"/>
      <c r="AQ201" s="6"/>
      <c r="AR201" s="1" t="s">
        <v>40</v>
      </c>
      <c r="AS201" s="1" t="s">
        <v>41</v>
      </c>
      <c r="AT201" s="6"/>
      <c r="AU201" s="6"/>
      <c r="AV201" s="6"/>
      <c r="AW201" s="6"/>
      <c r="AX201" s="6"/>
      <c r="AY201" s="6"/>
      <c r="AZ201" s="1" t="s">
        <v>42</v>
      </c>
      <c r="BA201" s="1" t="s">
        <v>39</v>
      </c>
      <c r="BB201" s="6"/>
      <c r="BC201" s="6"/>
      <c r="BD201" s="1" t="s">
        <v>42</v>
      </c>
      <c r="BE201" s="1" t="s">
        <v>33</v>
      </c>
      <c r="BF201" s="6"/>
      <c r="BG201" s="6"/>
      <c r="BH201" s="1" t="s">
        <v>42</v>
      </c>
      <c r="BI201" s="1" t="s">
        <v>39</v>
      </c>
      <c r="BJ201" s="6"/>
      <c r="BK201" s="11"/>
      <c r="BL201" s="1" t="s">
        <v>43</v>
      </c>
      <c r="BM201" s="1" t="s">
        <v>44</v>
      </c>
      <c r="BN201" s="6"/>
      <c r="BO201" s="6"/>
      <c r="BP201" s="1" t="s">
        <v>45</v>
      </c>
      <c r="BQ201" s="1" t="s">
        <v>44</v>
      </c>
      <c r="BR201" s="6"/>
      <c r="BS201" s="6"/>
      <c r="BT201" s="1" t="s">
        <v>46</v>
      </c>
      <c r="BU201" s="1" t="s">
        <v>47</v>
      </c>
      <c r="BV201" s="6"/>
      <c r="BW201" s="6"/>
      <c r="BX201" s="1" t="s">
        <v>46</v>
      </c>
      <c r="BY201" s="1" t="s">
        <v>41</v>
      </c>
      <c r="BZ201" s="6"/>
      <c r="CA201" s="6"/>
      <c r="CB201" s="1" t="s">
        <v>46</v>
      </c>
      <c r="CC201" s="1" t="s">
        <v>48</v>
      </c>
      <c r="CD201" s="6"/>
      <c r="CE201" s="6"/>
      <c r="CF201" s="1" t="s">
        <v>46</v>
      </c>
      <c r="CG201" s="1" t="s">
        <v>48</v>
      </c>
      <c r="CH201" s="6"/>
      <c r="CI201" s="6"/>
      <c r="CJ201" s="1" t="s">
        <v>46</v>
      </c>
      <c r="CK201" s="1" t="s">
        <v>39</v>
      </c>
      <c r="CL201" s="6"/>
      <c r="CM201" s="6"/>
      <c r="CN201" s="1" t="s">
        <v>49</v>
      </c>
      <c r="CO201" s="1" t="s">
        <v>39</v>
      </c>
      <c r="CP201" s="6"/>
      <c r="CQ201" s="6"/>
      <c r="CR201" s="1" t="s">
        <v>50</v>
      </c>
      <c r="CS201" s="1" t="s">
        <v>51</v>
      </c>
      <c r="CT201" s="6"/>
      <c r="CU201" s="6"/>
      <c r="CV201" s="1" t="s">
        <v>50</v>
      </c>
      <c r="CW201" s="1" t="s">
        <v>39</v>
      </c>
      <c r="CX201" s="6"/>
      <c r="CY201" s="6"/>
      <c r="CZ201" s="1" t="s">
        <v>50</v>
      </c>
      <c r="DA201" s="1" t="s">
        <v>39</v>
      </c>
      <c r="DB201" s="6"/>
      <c r="DC201" s="6"/>
      <c r="DD201" s="1" t="s">
        <v>59</v>
      </c>
      <c r="DE201" s="1" t="s">
        <v>60</v>
      </c>
      <c r="DF201" s="6"/>
      <c r="DG201" s="6"/>
      <c r="DH201" s="1" t="s">
        <v>52</v>
      </c>
      <c r="DI201" s="1" t="s">
        <v>53</v>
      </c>
      <c r="DJ201" s="6"/>
      <c r="DK201" s="6"/>
      <c r="DL201" s="1" t="s">
        <v>31</v>
      </c>
      <c r="DM201" s="11"/>
    </row>
    <row r="202" spans="1:117" s="12" customFormat="1" ht="15.75" customHeight="1" x14ac:dyDescent="0.25">
      <c r="A202" s="6">
        <v>201</v>
      </c>
      <c r="B202" s="6">
        <v>2</v>
      </c>
      <c r="C202" s="9" t="s">
        <v>204</v>
      </c>
      <c r="D202" s="8" t="s">
        <v>373</v>
      </c>
      <c r="E202" s="6">
        <v>229.452</v>
      </c>
      <c r="F202" s="6">
        <v>3.984</v>
      </c>
      <c r="G202" s="6">
        <v>222.58799999999999</v>
      </c>
      <c r="H202" s="10">
        <v>69.973560000000006</v>
      </c>
      <c r="I202" s="3">
        <f t="shared" si="10"/>
        <v>292.56155999999999</v>
      </c>
      <c r="J202" s="3">
        <f t="shared" si="9"/>
        <v>0</v>
      </c>
      <c r="K202" s="3">
        <f t="shared" si="11"/>
        <v>292.56155999999999</v>
      </c>
      <c r="L202" s="1" t="s">
        <v>28</v>
      </c>
      <c r="M202" s="1" t="s">
        <v>29</v>
      </c>
      <c r="N202" s="6"/>
      <c r="O202" s="6"/>
      <c r="P202" s="1" t="s">
        <v>30</v>
      </c>
      <c r="Q202" s="1" t="s">
        <v>34</v>
      </c>
      <c r="R202" s="6"/>
      <c r="S202" s="6"/>
      <c r="T202" s="1" t="s">
        <v>30</v>
      </c>
      <c r="U202" s="1" t="s">
        <v>32</v>
      </c>
      <c r="V202" s="6"/>
      <c r="W202" s="6"/>
      <c r="X202" s="6" t="s">
        <v>30</v>
      </c>
      <c r="Y202" s="6" t="s">
        <v>33</v>
      </c>
      <c r="Z202" s="6"/>
      <c r="AA202" s="6"/>
      <c r="AB202" s="1" t="s">
        <v>30</v>
      </c>
      <c r="AC202" s="1" t="s">
        <v>34</v>
      </c>
      <c r="AD202" s="6"/>
      <c r="AE202" s="6"/>
      <c r="AF202" s="1" t="s">
        <v>35</v>
      </c>
      <c r="AG202" s="1" t="s">
        <v>29</v>
      </c>
      <c r="AH202" s="6"/>
      <c r="AI202" s="6"/>
      <c r="AJ202" s="1" t="s">
        <v>36</v>
      </c>
      <c r="AK202" s="1" t="s">
        <v>37</v>
      </c>
      <c r="AL202" s="6"/>
      <c r="AM202" s="6"/>
      <c r="AN202" s="1" t="s">
        <v>38</v>
      </c>
      <c r="AO202" s="1" t="s">
        <v>39</v>
      </c>
      <c r="AP202" s="6"/>
      <c r="AQ202" s="6"/>
      <c r="AR202" s="1" t="s">
        <v>40</v>
      </c>
      <c r="AS202" s="1" t="s">
        <v>41</v>
      </c>
      <c r="AT202" s="6"/>
      <c r="AU202" s="6"/>
      <c r="AV202" s="6"/>
      <c r="AW202" s="6"/>
      <c r="AX202" s="6"/>
      <c r="AY202" s="6"/>
      <c r="AZ202" s="1" t="s">
        <v>42</v>
      </c>
      <c r="BA202" s="1" t="s">
        <v>39</v>
      </c>
      <c r="BB202" s="6"/>
      <c r="BC202" s="6"/>
      <c r="BD202" s="1" t="s">
        <v>42</v>
      </c>
      <c r="BE202" s="1" t="s">
        <v>33</v>
      </c>
      <c r="BF202" s="6"/>
      <c r="BG202" s="6"/>
      <c r="BH202" s="1" t="s">
        <v>42</v>
      </c>
      <c r="BI202" s="1" t="s">
        <v>39</v>
      </c>
      <c r="BJ202" s="6"/>
      <c r="BK202" s="11"/>
      <c r="BL202" s="1" t="s">
        <v>43</v>
      </c>
      <c r="BM202" s="1" t="s">
        <v>44</v>
      </c>
      <c r="BN202" s="6"/>
      <c r="BO202" s="6"/>
      <c r="BP202" s="1" t="s">
        <v>45</v>
      </c>
      <c r="BQ202" s="1" t="s">
        <v>44</v>
      </c>
      <c r="BR202" s="6"/>
      <c r="BS202" s="6"/>
      <c r="BT202" s="1" t="s">
        <v>46</v>
      </c>
      <c r="BU202" s="1" t="s">
        <v>47</v>
      </c>
      <c r="BV202" s="6"/>
      <c r="BW202" s="6"/>
      <c r="BX202" s="1" t="s">
        <v>46</v>
      </c>
      <c r="BY202" s="1" t="s">
        <v>41</v>
      </c>
      <c r="BZ202" s="6"/>
      <c r="CA202" s="6"/>
      <c r="CB202" s="1" t="s">
        <v>46</v>
      </c>
      <c r="CC202" s="1" t="s">
        <v>48</v>
      </c>
      <c r="CD202" s="6"/>
      <c r="CE202" s="6"/>
      <c r="CF202" s="1" t="s">
        <v>46</v>
      </c>
      <c r="CG202" s="1" t="s">
        <v>48</v>
      </c>
      <c r="CH202" s="6"/>
      <c r="CI202" s="6"/>
      <c r="CJ202" s="1" t="s">
        <v>46</v>
      </c>
      <c r="CK202" s="1" t="s">
        <v>39</v>
      </c>
      <c r="CL202" s="6"/>
      <c r="CM202" s="6"/>
      <c r="CN202" s="1" t="s">
        <v>49</v>
      </c>
      <c r="CO202" s="1" t="s">
        <v>39</v>
      </c>
      <c r="CP202" s="6"/>
      <c r="CQ202" s="6"/>
      <c r="CR202" s="1" t="s">
        <v>50</v>
      </c>
      <c r="CS202" s="1" t="s">
        <v>51</v>
      </c>
      <c r="CT202" s="6"/>
      <c r="CU202" s="6"/>
      <c r="CV202" s="1" t="s">
        <v>50</v>
      </c>
      <c r="CW202" s="1" t="s">
        <v>39</v>
      </c>
      <c r="CX202" s="6"/>
      <c r="CY202" s="6"/>
      <c r="CZ202" s="1" t="s">
        <v>50</v>
      </c>
      <c r="DA202" s="1" t="s">
        <v>39</v>
      </c>
      <c r="DB202" s="6"/>
      <c r="DC202" s="6"/>
      <c r="DD202" s="1" t="s">
        <v>59</v>
      </c>
      <c r="DE202" s="1" t="s">
        <v>60</v>
      </c>
      <c r="DF202" s="6"/>
      <c r="DG202" s="6"/>
      <c r="DH202" s="1" t="s">
        <v>52</v>
      </c>
      <c r="DI202" s="1" t="s">
        <v>53</v>
      </c>
      <c r="DJ202" s="6"/>
      <c r="DK202" s="6"/>
      <c r="DL202" s="1" t="s">
        <v>31</v>
      </c>
      <c r="DM202" s="11"/>
    </row>
    <row r="203" spans="1:117" s="12" customFormat="1" ht="15.75" customHeight="1" x14ac:dyDescent="0.25">
      <c r="A203" s="6">
        <v>202</v>
      </c>
      <c r="B203" s="6">
        <v>1</v>
      </c>
      <c r="C203" s="9" t="s">
        <v>205</v>
      </c>
      <c r="D203" s="8" t="s">
        <v>373</v>
      </c>
      <c r="E203" s="6">
        <v>99.147999999999996</v>
      </c>
      <c r="F203" s="6">
        <v>1.659</v>
      </c>
      <c r="G203" s="6">
        <v>96.430999999999997</v>
      </c>
      <c r="H203" s="10">
        <v>72.495000000000005</v>
      </c>
      <c r="I203" s="3">
        <f t="shared" si="10"/>
        <v>168.92599999999999</v>
      </c>
      <c r="J203" s="3">
        <f t="shared" si="9"/>
        <v>0</v>
      </c>
      <c r="K203" s="3">
        <f t="shared" si="11"/>
        <v>168.92599999999999</v>
      </c>
      <c r="L203" s="1" t="s">
        <v>28</v>
      </c>
      <c r="M203" s="1" t="s">
        <v>29</v>
      </c>
      <c r="N203" s="6"/>
      <c r="O203" s="6"/>
      <c r="P203" s="1" t="s">
        <v>30</v>
      </c>
      <c r="Q203" s="1" t="s">
        <v>34</v>
      </c>
      <c r="R203" s="6"/>
      <c r="S203" s="6"/>
      <c r="T203" s="1" t="s">
        <v>30</v>
      </c>
      <c r="U203" s="1" t="s">
        <v>32</v>
      </c>
      <c r="V203" s="6"/>
      <c r="W203" s="6"/>
      <c r="X203" s="6" t="s">
        <v>30</v>
      </c>
      <c r="Y203" s="6" t="s">
        <v>33</v>
      </c>
      <c r="Z203" s="6"/>
      <c r="AA203" s="6"/>
      <c r="AB203" s="1" t="s">
        <v>30</v>
      </c>
      <c r="AC203" s="1" t="s">
        <v>34</v>
      </c>
      <c r="AD203" s="6"/>
      <c r="AE203" s="6"/>
      <c r="AF203" s="1" t="s">
        <v>35</v>
      </c>
      <c r="AG203" s="1" t="s">
        <v>29</v>
      </c>
      <c r="AH203" s="6"/>
      <c r="AI203" s="6"/>
      <c r="AJ203" s="1" t="s">
        <v>36</v>
      </c>
      <c r="AK203" s="1" t="s">
        <v>37</v>
      </c>
      <c r="AL203" s="6"/>
      <c r="AM203" s="6"/>
      <c r="AN203" s="1" t="s">
        <v>38</v>
      </c>
      <c r="AO203" s="1" t="s">
        <v>39</v>
      </c>
      <c r="AP203" s="6"/>
      <c r="AQ203" s="6"/>
      <c r="AR203" s="1" t="s">
        <v>40</v>
      </c>
      <c r="AS203" s="1" t="s">
        <v>41</v>
      </c>
      <c r="AT203" s="6"/>
      <c r="AU203" s="6"/>
      <c r="AV203" s="6"/>
      <c r="AW203" s="6"/>
      <c r="AX203" s="6"/>
      <c r="AY203" s="6"/>
      <c r="AZ203" s="1" t="s">
        <v>42</v>
      </c>
      <c r="BA203" s="1" t="s">
        <v>39</v>
      </c>
      <c r="BB203" s="6"/>
      <c r="BC203" s="6"/>
      <c r="BD203" s="1" t="s">
        <v>42</v>
      </c>
      <c r="BE203" s="1" t="s">
        <v>33</v>
      </c>
      <c r="BF203" s="6"/>
      <c r="BG203" s="6"/>
      <c r="BH203" s="1" t="s">
        <v>42</v>
      </c>
      <c r="BI203" s="1" t="s">
        <v>39</v>
      </c>
      <c r="BJ203" s="6"/>
      <c r="BK203" s="11"/>
      <c r="BL203" s="1" t="s">
        <v>43</v>
      </c>
      <c r="BM203" s="1" t="s">
        <v>44</v>
      </c>
      <c r="BN203" s="6"/>
      <c r="BO203" s="6"/>
      <c r="BP203" s="1" t="s">
        <v>45</v>
      </c>
      <c r="BQ203" s="1" t="s">
        <v>44</v>
      </c>
      <c r="BR203" s="6"/>
      <c r="BS203" s="6"/>
      <c r="BT203" s="1" t="s">
        <v>46</v>
      </c>
      <c r="BU203" s="1" t="s">
        <v>47</v>
      </c>
      <c r="BV203" s="6"/>
      <c r="BW203" s="6"/>
      <c r="BX203" s="1" t="s">
        <v>46</v>
      </c>
      <c r="BY203" s="1" t="s">
        <v>41</v>
      </c>
      <c r="BZ203" s="6"/>
      <c r="CA203" s="6"/>
      <c r="CB203" s="1" t="s">
        <v>46</v>
      </c>
      <c r="CC203" s="1" t="s">
        <v>48</v>
      </c>
      <c r="CD203" s="6"/>
      <c r="CE203" s="6"/>
      <c r="CF203" s="1" t="s">
        <v>46</v>
      </c>
      <c r="CG203" s="1" t="s">
        <v>48</v>
      </c>
      <c r="CH203" s="6"/>
      <c r="CI203" s="6"/>
      <c r="CJ203" s="1" t="s">
        <v>46</v>
      </c>
      <c r="CK203" s="1" t="s">
        <v>39</v>
      </c>
      <c r="CL203" s="6"/>
      <c r="CM203" s="6"/>
      <c r="CN203" s="1" t="s">
        <v>49</v>
      </c>
      <c r="CO203" s="1" t="s">
        <v>39</v>
      </c>
      <c r="CP203" s="6"/>
      <c r="CQ203" s="6"/>
      <c r="CR203" s="1" t="s">
        <v>50</v>
      </c>
      <c r="CS203" s="1" t="s">
        <v>51</v>
      </c>
      <c r="CT203" s="6"/>
      <c r="CU203" s="6"/>
      <c r="CV203" s="1" t="s">
        <v>50</v>
      </c>
      <c r="CW203" s="1" t="s">
        <v>39</v>
      </c>
      <c r="CX203" s="6"/>
      <c r="CY203" s="6"/>
      <c r="CZ203" s="1" t="s">
        <v>50</v>
      </c>
      <c r="DA203" s="1" t="s">
        <v>39</v>
      </c>
      <c r="DB203" s="6"/>
      <c r="DC203" s="6"/>
      <c r="DD203" s="1" t="s">
        <v>59</v>
      </c>
      <c r="DE203" s="1" t="s">
        <v>60</v>
      </c>
      <c r="DF203" s="6"/>
      <c r="DG203" s="6"/>
      <c r="DH203" s="1" t="s">
        <v>52</v>
      </c>
      <c r="DI203" s="1" t="s">
        <v>53</v>
      </c>
      <c r="DJ203" s="6"/>
      <c r="DK203" s="6"/>
      <c r="DL203" s="1" t="s">
        <v>31</v>
      </c>
      <c r="DM203" s="11"/>
    </row>
    <row r="204" spans="1:117" s="12" customFormat="1" ht="15.75" customHeight="1" x14ac:dyDescent="0.25">
      <c r="A204" s="6">
        <v>203</v>
      </c>
      <c r="B204" s="6">
        <v>1</v>
      </c>
      <c r="C204" s="9" t="s">
        <v>206</v>
      </c>
      <c r="D204" s="8" t="s">
        <v>373</v>
      </c>
      <c r="E204" s="6">
        <v>623.24099999999999</v>
      </c>
      <c r="F204" s="6">
        <v>6.0659999999999998</v>
      </c>
      <c r="G204" s="6">
        <v>606.75599999999997</v>
      </c>
      <c r="H204" s="10">
        <v>280.33751999999998</v>
      </c>
      <c r="I204" s="3">
        <f t="shared" si="10"/>
        <v>887.0935199999999</v>
      </c>
      <c r="J204" s="3">
        <f t="shared" si="9"/>
        <v>0</v>
      </c>
      <c r="K204" s="3">
        <f t="shared" si="11"/>
        <v>887.0935199999999</v>
      </c>
      <c r="L204" s="1" t="s">
        <v>28</v>
      </c>
      <c r="M204" s="1" t="s">
        <v>29</v>
      </c>
      <c r="N204" s="6"/>
      <c r="O204" s="6"/>
      <c r="P204" s="1" t="s">
        <v>30</v>
      </c>
      <c r="Q204" s="1" t="s">
        <v>34</v>
      </c>
      <c r="R204" s="6"/>
      <c r="S204" s="6"/>
      <c r="T204" s="1" t="s">
        <v>30</v>
      </c>
      <c r="U204" s="1" t="s">
        <v>32</v>
      </c>
      <c r="V204" s="6"/>
      <c r="W204" s="6"/>
      <c r="X204" s="6" t="s">
        <v>30</v>
      </c>
      <c r="Y204" s="6" t="s">
        <v>33</v>
      </c>
      <c r="Z204" s="6"/>
      <c r="AA204" s="6"/>
      <c r="AB204" s="1" t="s">
        <v>30</v>
      </c>
      <c r="AC204" s="1" t="s">
        <v>34</v>
      </c>
      <c r="AD204" s="6"/>
      <c r="AE204" s="6"/>
      <c r="AF204" s="1" t="s">
        <v>35</v>
      </c>
      <c r="AG204" s="1" t="s">
        <v>29</v>
      </c>
      <c r="AH204" s="6"/>
      <c r="AI204" s="6"/>
      <c r="AJ204" s="1" t="s">
        <v>36</v>
      </c>
      <c r="AK204" s="1" t="s">
        <v>37</v>
      </c>
      <c r="AL204" s="6"/>
      <c r="AM204" s="6"/>
      <c r="AN204" s="1" t="s">
        <v>38</v>
      </c>
      <c r="AO204" s="1" t="s">
        <v>39</v>
      </c>
      <c r="AP204" s="6"/>
      <c r="AQ204" s="6"/>
      <c r="AR204" s="1" t="s">
        <v>40</v>
      </c>
      <c r="AS204" s="1" t="s">
        <v>41</v>
      </c>
      <c r="AT204" s="6"/>
      <c r="AU204" s="6"/>
      <c r="AV204" s="6"/>
      <c r="AW204" s="6"/>
      <c r="AX204" s="6"/>
      <c r="AY204" s="6"/>
      <c r="AZ204" s="1" t="s">
        <v>42</v>
      </c>
      <c r="BA204" s="1" t="s">
        <v>39</v>
      </c>
      <c r="BB204" s="6"/>
      <c r="BC204" s="6"/>
      <c r="BD204" s="1" t="s">
        <v>42</v>
      </c>
      <c r="BE204" s="1" t="s">
        <v>33</v>
      </c>
      <c r="BF204" s="6"/>
      <c r="BG204" s="6"/>
      <c r="BH204" s="1" t="s">
        <v>42</v>
      </c>
      <c r="BI204" s="1" t="s">
        <v>39</v>
      </c>
      <c r="BJ204" s="6"/>
      <c r="BK204" s="11"/>
      <c r="BL204" s="1" t="s">
        <v>43</v>
      </c>
      <c r="BM204" s="1" t="s">
        <v>44</v>
      </c>
      <c r="BN204" s="6"/>
      <c r="BO204" s="6"/>
      <c r="BP204" s="1" t="s">
        <v>45</v>
      </c>
      <c r="BQ204" s="1" t="s">
        <v>44</v>
      </c>
      <c r="BR204" s="6"/>
      <c r="BS204" s="6"/>
      <c r="BT204" s="1" t="s">
        <v>46</v>
      </c>
      <c r="BU204" s="1" t="s">
        <v>47</v>
      </c>
      <c r="BV204" s="6"/>
      <c r="BW204" s="6"/>
      <c r="BX204" s="1" t="s">
        <v>46</v>
      </c>
      <c r="BY204" s="1" t="s">
        <v>41</v>
      </c>
      <c r="BZ204" s="6"/>
      <c r="CA204" s="6"/>
      <c r="CB204" s="1" t="s">
        <v>46</v>
      </c>
      <c r="CC204" s="1" t="s">
        <v>48</v>
      </c>
      <c r="CD204" s="6"/>
      <c r="CE204" s="6"/>
      <c r="CF204" s="1" t="s">
        <v>46</v>
      </c>
      <c r="CG204" s="1" t="s">
        <v>48</v>
      </c>
      <c r="CH204" s="6"/>
      <c r="CI204" s="6"/>
      <c r="CJ204" s="1" t="s">
        <v>46</v>
      </c>
      <c r="CK204" s="1" t="s">
        <v>39</v>
      </c>
      <c r="CL204" s="6"/>
      <c r="CM204" s="6"/>
      <c r="CN204" s="1" t="s">
        <v>49</v>
      </c>
      <c r="CO204" s="1" t="s">
        <v>39</v>
      </c>
      <c r="CP204" s="6"/>
      <c r="CQ204" s="6"/>
      <c r="CR204" s="1" t="s">
        <v>50</v>
      </c>
      <c r="CS204" s="1" t="s">
        <v>51</v>
      </c>
      <c r="CT204" s="6"/>
      <c r="CU204" s="6"/>
      <c r="CV204" s="1" t="s">
        <v>50</v>
      </c>
      <c r="CW204" s="1" t="s">
        <v>39</v>
      </c>
      <c r="CX204" s="6"/>
      <c r="CY204" s="6"/>
      <c r="CZ204" s="1" t="s">
        <v>50</v>
      </c>
      <c r="DA204" s="1" t="s">
        <v>39</v>
      </c>
      <c r="DB204" s="6"/>
      <c r="DC204" s="6"/>
      <c r="DD204" s="1" t="s">
        <v>59</v>
      </c>
      <c r="DE204" s="1" t="s">
        <v>60</v>
      </c>
      <c r="DF204" s="6"/>
      <c r="DG204" s="6"/>
      <c r="DH204" s="1" t="s">
        <v>52</v>
      </c>
      <c r="DI204" s="1" t="s">
        <v>53</v>
      </c>
      <c r="DJ204" s="6"/>
      <c r="DK204" s="6"/>
      <c r="DL204" s="1" t="s">
        <v>31</v>
      </c>
      <c r="DM204" s="11"/>
    </row>
    <row r="205" spans="1:117" s="12" customFormat="1" ht="15.75" customHeight="1" x14ac:dyDescent="0.25">
      <c r="A205" s="6">
        <v>204</v>
      </c>
      <c r="B205" s="6">
        <v>1</v>
      </c>
      <c r="C205" s="9" t="s">
        <v>207</v>
      </c>
      <c r="D205" s="8" t="s">
        <v>373</v>
      </c>
      <c r="E205" s="6">
        <v>562.47799999999995</v>
      </c>
      <c r="F205" s="6">
        <v>337.16699999999997</v>
      </c>
      <c r="G205" s="6">
        <v>223.661</v>
      </c>
      <c r="H205" s="10">
        <v>199.75128000000001</v>
      </c>
      <c r="I205" s="3">
        <f t="shared" si="10"/>
        <v>423.41228000000001</v>
      </c>
      <c r="J205" s="3">
        <f t="shared" si="9"/>
        <v>0</v>
      </c>
      <c r="K205" s="3">
        <f t="shared" si="11"/>
        <v>423.41228000000001</v>
      </c>
      <c r="L205" s="1" t="s">
        <v>28</v>
      </c>
      <c r="M205" s="1" t="s">
        <v>29</v>
      </c>
      <c r="N205" s="6"/>
      <c r="O205" s="6"/>
      <c r="P205" s="1" t="s">
        <v>30</v>
      </c>
      <c r="Q205" s="1" t="s">
        <v>34</v>
      </c>
      <c r="R205" s="6"/>
      <c r="S205" s="6"/>
      <c r="T205" s="1" t="s">
        <v>30</v>
      </c>
      <c r="U205" s="1" t="s">
        <v>32</v>
      </c>
      <c r="V205" s="6"/>
      <c r="W205" s="6"/>
      <c r="X205" s="6" t="s">
        <v>30</v>
      </c>
      <c r="Y205" s="6" t="s">
        <v>33</v>
      </c>
      <c r="Z205" s="6"/>
      <c r="AA205" s="6"/>
      <c r="AB205" s="1" t="s">
        <v>30</v>
      </c>
      <c r="AC205" s="1" t="s">
        <v>34</v>
      </c>
      <c r="AD205" s="6"/>
      <c r="AE205" s="6"/>
      <c r="AF205" s="1" t="s">
        <v>35</v>
      </c>
      <c r="AG205" s="1" t="s">
        <v>29</v>
      </c>
      <c r="AH205" s="6"/>
      <c r="AI205" s="6"/>
      <c r="AJ205" s="1" t="s">
        <v>36</v>
      </c>
      <c r="AK205" s="1" t="s">
        <v>37</v>
      </c>
      <c r="AL205" s="6"/>
      <c r="AM205" s="6"/>
      <c r="AN205" s="1" t="s">
        <v>38</v>
      </c>
      <c r="AO205" s="1" t="s">
        <v>39</v>
      </c>
      <c r="AP205" s="6"/>
      <c r="AQ205" s="6"/>
      <c r="AR205" s="1" t="s">
        <v>40</v>
      </c>
      <c r="AS205" s="1" t="s">
        <v>41</v>
      </c>
      <c r="AT205" s="6"/>
      <c r="AU205" s="6"/>
      <c r="AV205" s="6"/>
      <c r="AW205" s="6"/>
      <c r="AX205" s="6"/>
      <c r="AY205" s="6"/>
      <c r="AZ205" s="1" t="s">
        <v>42</v>
      </c>
      <c r="BA205" s="1" t="s">
        <v>39</v>
      </c>
      <c r="BB205" s="6"/>
      <c r="BC205" s="6"/>
      <c r="BD205" s="1" t="s">
        <v>42</v>
      </c>
      <c r="BE205" s="1" t="s">
        <v>33</v>
      </c>
      <c r="BF205" s="6"/>
      <c r="BG205" s="6"/>
      <c r="BH205" s="1" t="s">
        <v>42</v>
      </c>
      <c r="BI205" s="1" t="s">
        <v>39</v>
      </c>
      <c r="BJ205" s="6"/>
      <c r="BK205" s="11"/>
      <c r="BL205" s="1" t="s">
        <v>43</v>
      </c>
      <c r="BM205" s="1" t="s">
        <v>44</v>
      </c>
      <c r="BN205" s="6"/>
      <c r="BO205" s="6"/>
      <c r="BP205" s="1" t="s">
        <v>45</v>
      </c>
      <c r="BQ205" s="1" t="s">
        <v>44</v>
      </c>
      <c r="BR205" s="6"/>
      <c r="BS205" s="6"/>
      <c r="BT205" s="1" t="s">
        <v>46</v>
      </c>
      <c r="BU205" s="1" t="s">
        <v>47</v>
      </c>
      <c r="BV205" s="6"/>
      <c r="BW205" s="6"/>
      <c r="BX205" s="1" t="s">
        <v>46</v>
      </c>
      <c r="BY205" s="1" t="s">
        <v>41</v>
      </c>
      <c r="BZ205" s="6"/>
      <c r="CA205" s="6"/>
      <c r="CB205" s="1" t="s">
        <v>46</v>
      </c>
      <c r="CC205" s="1" t="s">
        <v>48</v>
      </c>
      <c r="CD205" s="6"/>
      <c r="CE205" s="6"/>
      <c r="CF205" s="1" t="s">
        <v>46</v>
      </c>
      <c r="CG205" s="1" t="s">
        <v>48</v>
      </c>
      <c r="CH205" s="6"/>
      <c r="CI205" s="6"/>
      <c r="CJ205" s="1" t="s">
        <v>46</v>
      </c>
      <c r="CK205" s="1" t="s">
        <v>39</v>
      </c>
      <c r="CL205" s="6"/>
      <c r="CM205" s="6"/>
      <c r="CN205" s="1" t="s">
        <v>49</v>
      </c>
      <c r="CO205" s="1" t="s">
        <v>39</v>
      </c>
      <c r="CP205" s="6"/>
      <c r="CQ205" s="6"/>
      <c r="CR205" s="1" t="s">
        <v>50</v>
      </c>
      <c r="CS205" s="1" t="s">
        <v>51</v>
      </c>
      <c r="CT205" s="6"/>
      <c r="CU205" s="6"/>
      <c r="CV205" s="1" t="s">
        <v>50</v>
      </c>
      <c r="CW205" s="1" t="s">
        <v>39</v>
      </c>
      <c r="CX205" s="6"/>
      <c r="CY205" s="6"/>
      <c r="CZ205" s="1" t="s">
        <v>50</v>
      </c>
      <c r="DA205" s="1" t="s">
        <v>39</v>
      </c>
      <c r="DB205" s="6"/>
      <c r="DC205" s="6"/>
      <c r="DD205" s="1" t="s">
        <v>59</v>
      </c>
      <c r="DE205" s="1" t="s">
        <v>60</v>
      </c>
      <c r="DF205" s="6"/>
      <c r="DG205" s="6"/>
      <c r="DH205" s="1" t="s">
        <v>52</v>
      </c>
      <c r="DI205" s="1" t="s">
        <v>53</v>
      </c>
      <c r="DJ205" s="6"/>
      <c r="DK205" s="6"/>
      <c r="DL205" s="1" t="s">
        <v>31</v>
      </c>
      <c r="DM205" s="11"/>
    </row>
    <row r="206" spans="1:117" s="12" customFormat="1" ht="15.75" customHeight="1" x14ac:dyDescent="0.25">
      <c r="A206" s="6">
        <v>205</v>
      </c>
      <c r="B206" s="6">
        <v>1</v>
      </c>
      <c r="C206" s="9" t="s">
        <v>208</v>
      </c>
      <c r="D206" s="8" t="s">
        <v>373</v>
      </c>
      <c r="E206" s="6">
        <v>339.61500000000001</v>
      </c>
      <c r="F206" s="6">
        <v>6.4450000000000003</v>
      </c>
      <c r="G206" s="6">
        <v>331.69400000000002</v>
      </c>
      <c r="H206" s="10">
        <v>140.43719999999999</v>
      </c>
      <c r="I206" s="3">
        <f t="shared" si="10"/>
        <v>472.13120000000004</v>
      </c>
      <c r="J206" s="3">
        <f t="shared" si="9"/>
        <v>0</v>
      </c>
      <c r="K206" s="3">
        <f t="shared" si="11"/>
        <v>472.13120000000004</v>
      </c>
      <c r="L206" s="1" t="s">
        <v>28</v>
      </c>
      <c r="M206" s="1" t="s">
        <v>29</v>
      </c>
      <c r="N206" s="6"/>
      <c r="O206" s="6"/>
      <c r="P206" s="1" t="s">
        <v>30</v>
      </c>
      <c r="Q206" s="1" t="s">
        <v>34</v>
      </c>
      <c r="R206" s="6"/>
      <c r="S206" s="6"/>
      <c r="T206" s="1" t="s">
        <v>30</v>
      </c>
      <c r="U206" s="1" t="s">
        <v>32</v>
      </c>
      <c r="V206" s="6"/>
      <c r="W206" s="6"/>
      <c r="X206" s="6" t="s">
        <v>30</v>
      </c>
      <c r="Y206" s="6" t="s">
        <v>33</v>
      </c>
      <c r="Z206" s="6"/>
      <c r="AA206" s="6"/>
      <c r="AB206" s="1" t="s">
        <v>30</v>
      </c>
      <c r="AC206" s="1" t="s">
        <v>34</v>
      </c>
      <c r="AD206" s="6"/>
      <c r="AE206" s="6"/>
      <c r="AF206" s="1" t="s">
        <v>35</v>
      </c>
      <c r="AG206" s="1" t="s">
        <v>29</v>
      </c>
      <c r="AH206" s="6"/>
      <c r="AI206" s="6"/>
      <c r="AJ206" s="1" t="s">
        <v>36</v>
      </c>
      <c r="AK206" s="1" t="s">
        <v>37</v>
      </c>
      <c r="AL206" s="6"/>
      <c r="AM206" s="6"/>
      <c r="AN206" s="1" t="s">
        <v>38</v>
      </c>
      <c r="AO206" s="1" t="s">
        <v>39</v>
      </c>
      <c r="AP206" s="6"/>
      <c r="AQ206" s="6"/>
      <c r="AR206" s="1" t="s">
        <v>40</v>
      </c>
      <c r="AS206" s="1" t="s">
        <v>41</v>
      </c>
      <c r="AT206" s="6"/>
      <c r="AU206" s="6"/>
      <c r="AV206" s="6"/>
      <c r="AW206" s="6"/>
      <c r="AX206" s="6"/>
      <c r="AY206" s="6"/>
      <c r="AZ206" s="1" t="s">
        <v>42</v>
      </c>
      <c r="BA206" s="1" t="s">
        <v>39</v>
      </c>
      <c r="BB206" s="6"/>
      <c r="BC206" s="6"/>
      <c r="BD206" s="1" t="s">
        <v>42</v>
      </c>
      <c r="BE206" s="1" t="s">
        <v>33</v>
      </c>
      <c r="BF206" s="6"/>
      <c r="BG206" s="6"/>
      <c r="BH206" s="1" t="s">
        <v>42</v>
      </c>
      <c r="BI206" s="1" t="s">
        <v>39</v>
      </c>
      <c r="BJ206" s="6"/>
      <c r="BK206" s="11"/>
      <c r="BL206" s="1" t="s">
        <v>43</v>
      </c>
      <c r="BM206" s="1" t="s">
        <v>44</v>
      </c>
      <c r="BN206" s="6"/>
      <c r="BO206" s="6"/>
      <c r="BP206" s="1" t="s">
        <v>45</v>
      </c>
      <c r="BQ206" s="1" t="s">
        <v>44</v>
      </c>
      <c r="BR206" s="6"/>
      <c r="BS206" s="6"/>
      <c r="BT206" s="1" t="s">
        <v>46</v>
      </c>
      <c r="BU206" s="1" t="s">
        <v>47</v>
      </c>
      <c r="BV206" s="6"/>
      <c r="BW206" s="6"/>
      <c r="BX206" s="1" t="s">
        <v>46</v>
      </c>
      <c r="BY206" s="1" t="s">
        <v>41</v>
      </c>
      <c r="BZ206" s="6"/>
      <c r="CA206" s="6"/>
      <c r="CB206" s="1" t="s">
        <v>46</v>
      </c>
      <c r="CC206" s="1" t="s">
        <v>48</v>
      </c>
      <c r="CD206" s="6"/>
      <c r="CE206" s="6"/>
      <c r="CF206" s="1" t="s">
        <v>46</v>
      </c>
      <c r="CG206" s="1" t="s">
        <v>48</v>
      </c>
      <c r="CH206" s="6"/>
      <c r="CI206" s="6"/>
      <c r="CJ206" s="1" t="s">
        <v>46</v>
      </c>
      <c r="CK206" s="1" t="s">
        <v>39</v>
      </c>
      <c r="CL206" s="6"/>
      <c r="CM206" s="6"/>
      <c r="CN206" s="1" t="s">
        <v>49</v>
      </c>
      <c r="CO206" s="1" t="s">
        <v>39</v>
      </c>
      <c r="CP206" s="6"/>
      <c r="CQ206" s="6"/>
      <c r="CR206" s="1" t="s">
        <v>50</v>
      </c>
      <c r="CS206" s="1" t="s">
        <v>51</v>
      </c>
      <c r="CT206" s="6"/>
      <c r="CU206" s="6"/>
      <c r="CV206" s="1" t="s">
        <v>50</v>
      </c>
      <c r="CW206" s="1" t="s">
        <v>39</v>
      </c>
      <c r="CX206" s="6"/>
      <c r="CY206" s="6"/>
      <c r="CZ206" s="1" t="s">
        <v>50</v>
      </c>
      <c r="DA206" s="1" t="s">
        <v>39</v>
      </c>
      <c r="DB206" s="6"/>
      <c r="DC206" s="6"/>
      <c r="DD206" s="1" t="s">
        <v>59</v>
      </c>
      <c r="DE206" s="1" t="s">
        <v>60</v>
      </c>
      <c r="DF206" s="6"/>
      <c r="DG206" s="6"/>
      <c r="DH206" s="1" t="s">
        <v>52</v>
      </c>
      <c r="DI206" s="1" t="s">
        <v>53</v>
      </c>
      <c r="DJ206" s="6"/>
      <c r="DK206" s="6"/>
      <c r="DL206" s="1" t="s">
        <v>31</v>
      </c>
      <c r="DM206" s="11"/>
    </row>
    <row r="207" spans="1:117" s="12" customFormat="1" ht="15.75" customHeight="1" x14ac:dyDescent="0.25">
      <c r="A207" s="6">
        <v>206</v>
      </c>
      <c r="B207" s="6">
        <v>1</v>
      </c>
      <c r="C207" s="9" t="s">
        <v>209</v>
      </c>
      <c r="D207" s="8" t="s">
        <v>373</v>
      </c>
      <c r="E207" s="6">
        <v>244.94</v>
      </c>
      <c r="F207" s="6">
        <v>113.988</v>
      </c>
      <c r="G207" s="6">
        <v>130.952</v>
      </c>
      <c r="H207" s="10">
        <v>120.1236</v>
      </c>
      <c r="I207" s="3">
        <f t="shared" si="10"/>
        <v>251.07560000000001</v>
      </c>
      <c r="J207" s="3">
        <f t="shared" si="9"/>
        <v>0</v>
      </c>
      <c r="K207" s="3">
        <f t="shared" si="11"/>
        <v>251.07560000000001</v>
      </c>
      <c r="L207" s="1" t="s">
        <v>28</v>
      </c>
      <c r="M207" s="1" t="s">
        <v>29</v>
      </c>
      <c r="N207" s="6"/>
      <c r="O207" s="6"/>
      <c r="P207" s="1" t="s">
        <v>30</v>
      </c>
      <c r="Q207" s="1" t="s">
        <v>34</v>
      </c>
      <c r="R207" s="6"/>
      <c r="S207" s="6"/>
      <c r="T207" s="1" t="s">
        <v>30</v>
      </c>
      <c r="U207" s="1" t="s">
        <v>32</v>
      </c>
      <c r="V207" s="6"/>
      <c r="W207" s="6"/>
      <c r="X207" s="6" t="s">
        <v>30</v>
      </c>
      <c r="Y207" s="6" t="s">
        <v>33</v>
      </c>
      <c r="Z207" s="6"/>
      <c r="AA207" s="6"/>
      <c r="AB207" s="1" t="s">
        <v>30</v>
      </c>
      <c r="AC207" s="1" t="s">
        <v>34</v>
      </c>
      <c r="AD207" s="6"/>
      <c r="AE207" s="6"/>
      <c r="AF207" s="1" t="s">
        <v>35</v>
      </c>
      <c r="AG207" s="1" t="s">
        <v>29</v>
      </c>
      <c r="AH207" s="6"/>
      <c r="AI207" s="6"/>
      <c r="AJ207" s="1" t="s">
        <v>36</v>
      </c>
      <c r="AK207" s="1" t="s">
        <v>37</v>
      </c>
      <c r="AL207" s="6"/>
      <c r="AM207" s="6"/>
      <c r="AN207" s="1" t="s">
        <v>38</v>
      </c>
      <c r="AO207" s="1" t="s">
        <v>39</v>
      </c>
      <c r="AP207" s="6"/>
      <c r="AQ207" s="6"/>
      <c r="AR207" s="1" t="s">
        <v>40</v>
      </c>
      <c r="AS207" s="1" t="s">
        <v>41</v>
      </c>
      <c r="AT207" s="6"/>
      <c r="AU207" s="6"/>
      <c r="AV207" s="6"/>
      <c r="AW207" s="6"/>
      <c r="AX207" s="6"/>
      <c r="AY207" s="6"/>
      <c r="AZ207" s="1" t="s">
        <v>42</v>
      </c>
      <c r="BA207" s="1" t="s">
        <v>39</v>
      </c>
      <c r="BB207" s="6"/>
      <c r="BC207" s="6"/>
      <c r="BD207" s="1" t="s">
        <v>42</v>
      </c>
      <c r="BE207" s="1" t="s">
        <v>33</v>
      </c>
      <c r="BF207" s="6"/>
      <c r="BG207" s="6"/>
      <c r="BH207" s="1" t="s">
        <v>42</v>
      </c>
      <c r="BI207" s="1" t="s">
        <v>39</v>
      </c>
      <c r="BJ207" s="6"/>
      <c r="BK207" s="11"/>
      <c r="BL207" s="1" t="s">
        <v>43</v>
      </c>
      <c r="BM207" s="1" t="s">
        <v>44</v>
      </c>
      <c r="BN207" s="6"/>
      <c r="BO207" s="6"/>
      <c r="BP207" s="1" t="s">
        <v>45</v>
      </c>
      <c r="BQ207" s="1" t="s">
        <v>44</v>
      </c>
      <c r="BR207" s="6"/>
      <c r="BS207" s="6"/>
      <c r="BT207" s="1" t="s">
        <v>46</v>
      </c>
      <c r="BU207" s="1" t="s">
        <v>47</v>
      </c>
      <c r="BV207" s="6"/>
      <c r="BW207" s="6"/>
      <c r="BX207" s="1" t="s">
        <v>46</v>
      </c>
      <c r="BY207" s="1" t="s">
        <v>41</v>
      </c>
      <c r="BZ207" s="6"/>
      <c r="CA207" s="6"/>
      <c r="CB207" s="1" t="s">
        <v>46</v>
      </c>
      <c r="CC207" s="1" t="s">
        <v>48</v>
      </c>
      <c r="CD207" s="6"/>
      <c r="CE207" s="6"/>
      <c r="CF207" s="1" t="s">
        <v>46</v>
      </c>
      <c r="CG207" s="1" t="s">
        <v>48</v>
      </c>
      <c r="CH207" s="6"/>
      <c r="CI207" s="6"/>
      <c r="CJ207" s="1" t="s">
        <v>46</v>
      </c>
      <c r="CK207" s="1" t="s">
        <v>39</v>
      </c>
      <c r="CL207" s="6"/>
      <c r="CM207" s="6"/>
      <c r="CN207" s="1" t="s">
        <v>49</v>
      </c>
      <c r="CO207" s="1" t="s">
        <v>39</v>
      </c>
      <c r="CP207" s="6"/>
      <c r="CQ207" s="6"/>
      <c r="CR207" s="1" t="s">
        <v>50</v>
      </c>
      <c r="CS207" s="1" t="s">
        <v>51</v>
      </c>
      <c r="CT207" s="6"/>
      <c r="CU207" s="6"/>
      <c r="CV207" s="1" t="s">
        <v>50</v>
      </c>
      <c r="CW207" s="1" t="s">
        <v>39</v>
      </c>
      <c r="CX207" s="6"/>
      <c r="CY207" s="6"/>
      <c r="CZ207" s="1" t="s">
        <v>50</v>
      </c>
      <c r="DA207" s="1" t="s">
        <v>39</v>
      </c>
      <c r="DB207" s="6"/>
      <c r="DC207" s="6"/>
      <c r="DD207" s="1" t="s">
        <v>59</v>
      </c>
      <c r="DE207" s="1" t="s">
        <v>60</v>
      </c>
      <c r="DF207" s="6"/>
      <c r="DG207" s="6"/>
      <c r="DH207" s="1" t="s">
        <v>52</v>
      </c>
      <c r="DI207" s="1" t="s">
        <v>53</v>
      </c>
      <c r="DJ207" s="6"/>
      <c r="DK207" s="6"/>
      <c r="DL207" s="1" t="s">
        <v>31</v>
      </c>
      <c r="DM207" s="11"/>
    </row>
    <row r="208" spans="1:117" s="12" customFormat="1" ht="15.75" customHeight="1" x14ac:dyDescent="0.25">
      <c r="A208" s="6">
        <v>207</v>
      </c>
      <c r="B208" s="6">
        <v>1</v>
      </c>
      <c r="C208" s="9" t="s">
        <v>210</v>
      </c>
      <c r="D208" s="8" t="s">
        <v>373</v>
      </c>
      <c r="E208" s="6">
        <v>332.50599999999997</v>
      </c>
      <c r="F208" s="6">
        <v>6.4050000000000002</v>
      </c>
      <c r="G208" s="6">
        <v>311.95</v>
      </c>
      <c r="H208" s="10">
        <v>129.04607999999999</v>
      </c>
      <c r="I208" s="3">
        <f t="shared" si="10"/>
        <v>440.99608000000001</v>
      </c>
      <c r="J208" s="3">
        <f t="shared" si="9"/>
        <v>0</v>
      </c>
      <c r="K208" s="3">
        <f t="shared" si="11"/>
        <v>440.99608000000001</v>
      </c>
      <c r="L208" s="1" t="s">
        <v>28</v>
      </c>
      <c r="M208" s="1" t="s">
        <v>29</v>
      </c>
      <c r="N208" s="6"/>
      <c r="O208" s="6"/>
      <c r="P208" s="1" t="s">
        <v>30</v>
      </c>
      <c r="Q208" s="1" t="s">
        <v>34</v>
      </c>
      <c r="R208" s="6"/>
      <c r="S208" s="6"/>
      <c r="T208" s="1" t="s">
        <v>30</v>
      </c>
      <c r="U208" s="1" t="s">
        <v>32</v>
      </c>
      <c r="V208" s="6"/>
      <c r="W208" s="6"/>
      <c r="X208" s="6" t="s">
        <v>30</v>
      </c>
      <c r="Y208" s="6" t="s">
        <v>33</v>
      </c>
      <c r="Z208" s="6"/>
      <c r="AA208" s="6"/>
      <c r="AB208" s="1" t="s">
        <v>30</v>
      </c>
      <c r="AC208" s="1" t="s">
        <v>34</v>
      </c>
      <c r="AD208" s="6"/>
      <c r="AE208" s="6"/>
      <c r="AF208" s="1" t="s">
        <v>35</v>
      </c>
      <c r="AG208" s="1" t="s">
        <v>29</v>
      </c>
      <c r="AH208" s="6"/>
      <c r="AI208" s="6"/>
      <c r="AJ208" s="1" t="s">
        <v>36</v>
      </c>
      <c r="AK208" s="1" t="s">
        <v>37</v>
      </c>
      <c r="AL208" s="6"/>
      <c r="AM208" s="6"/>
      <c r="AN208" s="1" t="s">
        <v>38</v>
      </c>
      <c r="AO208" s="1" t="s">
        <v>39</v>
      </c>
      <c r="AP208" s="6"/>
      <c r="AQ208" s="6"/>
      <c r="AR208" s="1" t="s">
        <v>40</v>
      </c>
      <c r="AS208" s="1" t="s">
        <v>41</v>
      </c>
      <c r="AT208" s="6"/>
      <c r="AU208" s="6"/>
      <c r="AV208" s="6"/>
      <c r="AW208" s="6"/>
      <c r="AX208" s="6"/>
      <c r="AY208" s="6"/>
      <c r="AZ208" s="1" t="s">
        <v>42</v>
      </c>
      <c r="BA208" s="1" t="s">
        <v>39</v>
      </c>
      <c r="BB208" s="6"/>
      <c r="BC208" s="6"/>
      <c r="BD208" s="1" t="s">
        <v>42</v>
      </c>
      <c r="BE208" s="1" t="s">
        <v>33</v>
      </c>
      <c r="BF208" s="6"/>
      <c r="BG208" s="6"/>
      <c r="BH208" s="1" t="s">
        <v>42</v>
      </c>
      <c r="BI208" s="1" t="s">
        <v>39</v>
      </c>
      <c r="BJ208" s="6"/>
      <c r="BK208" s="11"/>
      <c r="BL208" s="1" t="s">
        <v>43</v>
      </c>
      <c r="BM208" s="1" t="s">
        <v>44</v>
      </c>
      <c r="BN208" s="6"/>
      <c r="BO208" s="6"/>
      <c r="BP208" s="1" t="s">
        <v>45</v>
      </c>
      <c r="BQ208" s="1" t="s">
        <v>44</v>
      </c>
      <c r="BR208" s="6"/>
      <c r="BS208" s="6"/>
      <c r="BT208" s="1" t="s">
        <v>46</v>
      </c>
      <c r="BU208" s="1" t="s">
        <v>47</v>
      </c>
      <c r="BV208" s="6"/>
      <c r="BW208" s="6"/>
      <c r="BX208" s="1" t="s">
        <v>46</v>
      </c>
      <c r="BY208" s="1" t="s">
        <v>41</v>
      </c>
      <c r="BZ208" s="6"/>
      <c r="CA208" s="6"/>
      <c r="CB208" s="1" t="s">
        <v>46</v>
      </c>
      <c r="CC208" s="1" t="s">
        <v>48</v>
      </c>
      <c r="CD208" s="6"/>
      <c r="CE208" s="6"/>
      <c r="CF208" s="1" t="s">
        <v>46</v>
      </c>
      <c r="CG208" s="1" t="s">
        <v>48</v>
      </c>
      <c r="CH208" s="6"/>
      <c r="CI208" s="6"/>
      <c r="CJ208" s="1" t="s">
        <v>46</v>
      </c>
      <c r="CK208" s="1" t="s">
        <v>39</v>
      </c>
      <c r="CL208" s="6"/>
      <c r="CM208" s="6"/>
      <c r="CN208" s="1" t="s">
        <v>49</v>
      </c>
      <c r="CO208" s="1" t="s">
        <v>39</v>
      </c>
      <c r="CP208" s="6"/>
      <c r="CQ208" s="6"/>
      <c r="CR208" s="1" t="s">
        <v>50</v>
      </c>
      <c r="CS208" s="1" t="s">
        <v>51</v>
      </c>
      <c r="CT208" s="6"/>
      <c r="CU208" s="6"/>
      <c r="CV208" s="1" t="s">
        <v>50</v>
      </c>
      <c r="CW208" s="1" t="s">
        <v>39</v>
      </c>
      <c r="CX208" s="6"/>
      <c r="CY208" s="6"/>
      <c r="CZ208" s="1" t="s">
        <v>50</v>
      </c>
      <c r="DA208" s="1" t="s">
        <v>39</v>
      </c>
      <c r="DB208" s="6"/>
      <c r="DC208" s="6"/>
      <c r="DD208" s="1" t="s">
        <v>59</v>
      </c>
      <c r="DE208" s="1" t="s">
        <v>60</v>
      </c>
      <c r="DF208" s="6"/>
      <c r="DG208" s="6"/>
      <c r="DH208" s="1" t="s">
        <v>52</v>
      </c>
      <c r="DI208" s="1" t="s">
        <v>53</v>
      </c>
      <c r="DJ208" s="6"/>
      <c r="DK208" s="6"/>
      <c r="DL208" s="1" t="s">
        <v>31</v>
      </c>
      <c r="DM208" s="11"/>
    </row>
    <row r="209" spans="1:118" s="42" customFormat="1" ht="15.75" customHeight="1" x14ac:dyDescent="0.25">
      <c r="A209" s="35">
        <v>208</v>
      </c>
      <c r="B209" s="35">
        <v>1</v>
      </c>
      <c r="C209" s="36" t="s">
        <v>211</v>
      </c>
      <c r="D209" s="37" t="s">
        <v>373</v>
      </c>
      <c r="E209" s="35">
        <v>455.80200000000002</v>
      </c>
      <c r="F209" s="35">
        <v>0</v>
      </c>
      <c r="G209" s="35">
        <v>455.80200000000002</v>
      </c>
      <c r="H209" s="38">
        <v>167.42243999999999</v>
      </c>
      <c r="I209" s="39">
        <f t="shared" si="10"/>
        <v>623.22443999999996</v>
      </c>
      <c r="J209" s="39">
        <f t="shared" si="9"/>
        <v>5.6340000000000003</v>
      </c>
      <c r="K209" s="39">
        <f t="shared" si="11"/>
        <v>617.59043999999994</v>
      </c>
      <c r="L209" s="40" t="s">
        <v>28</v>
      </c>
      <c r="M209" s="40" t="s">
        <v>29</v>
      </c>
      <c r="N209" s="35"/>
      <c r="O209" s="35"/>
      <c r="P209" s="40" t="s">
        <v>30</v>
      </c>
      <c r="Q209" s="40" t="s">
        <v>34</v>
      </c>
      <c r="R209" s="35"/>
      <c r="S209" s="35"/>
      <c r="T209" s="40" t="s">
        <v>30</v>
      </c>
      <c r="U209" s="40" t="s">
        <v>32</v>
      </c>
      <c r="V209" s="35"/>
      <c r="W209" s="35"/>
      <c r="X209" s="35" t="s">
        <v>30</v>
      </c>
      <c r="Y209" s="35" t="s">
        <v>33</v>
      </c>
      <c r="Z209" s="35"/>
      <c r="AA209" s="35"/>
      <c r="AB209" s="40" t="s">
        <v>30</v>
      </c>
      <c r="AC209" s="40" t="s">
        <v>34</v>
      </c>
      <c r="AD209" s="35"/>
      <c r="AE209" s="35"/>
      <c r="AF209" s="40" t="s">
        <v>35</v>
      </c>
      <c r="AG209" s="40" t="s">
        <v>29</v>
      </c>
      <c r="AH209" s="35"/>
      <c r="AI209" s="35"/>
      <c r="AJ209" s="40" t="s">
        <v>36</v>
      </c>
      <c r="AK209" s="40" t="s">
        <v>37</v>
      </c>
      <c r="AL209" s="35"/>
      <c r="AM209" s="35"/>
      <c r="AN209" s="40" t="s">
        <v>38</v>
      </c>
      <c r="AO209" s="40" t="s">
        <v>39</v>
      </c>
      <c r="AP209" s="35"/>
      <c r="AQ209" s="35"/>
      <c r="AR209" s="40" t="s">
        <v>40</v>
      </c>
      <c r="AS209" s="40" t="s">
        <v>41</v>
      </c>
      <c r="AT209" s="35"/>
      <c r="AU209" s="35"/>
      <c r="AV209" s="35"/>
      <c r="AW209" s="35"/>
      <c r="AX209" s="35"/>
      <c r="AY209" s="35"/>
      <c r="AZ209" s="40" t="s">
        <v>42</v>
      </c>
      <c r="BA209" s="40" t="s">
        <v>39</v>
      </c>
      <c r="BB209" s="35"/>
      <c r="BC209" s="35"/>
      <c r="BD209" s="40" t="s">
        <v>42</v>
      </c>
      <c r="BE209" s="40" t="s">
        <v>33</v>
      </c>
      <c r="BF209" s="35"/>
      <c r="BG209" s="35"/>
      <c r="BH209" s="40" t="s">
        <v>42</v>
      </c>
      <c r="BI209" s="40" t="s">
        <v>39</v>
      </c>
      <c r="BJ209" s="35"/>
      <c r="BK209" s="41"/>
      <c r="BL209" s="40" t="s">
        <v>43</v>
      </c>
      <c r="BM209" s="40" t="s">
        <v>44</v>
      </c>
      <c r="BN209" s="35"/>
      <c r="BO209" s="35"/>
      <c r="BP209" s="40" t="s">
        <v>45</v>
      </c>
      <c r="BQ209" s="40" t="s">
        <v>44</v>
      </c>
      <c r="BR209" s="35"/>
      <c r="BS209" s="35"/>
      <c r="BT209" s="40" t="s">
        <v>46</v>
      </c>
      <c r="BU209" s="40" t="s">
        <v>47</v>
      </c>
      <c r="BV209" s="35"/>
      <c r="BW209" s="35"/>
      <c r="BX209" s="40" t="s">
        <v>46</v>
      </c>
      <c r="BY209" s="40" t="s">
        <v>41</v>
      </c>
      <c r="BZ209" s="35">
        <v>5.0000000000000001E-3</v>
      </c>
      <c r="CA209" s="35">
        <v>5.0490000000000004</v>
      </c>
      <c r="CB209" s="40" t="s">
        <v>46</v>
      </c>
      <c r="CC209" s="40" t="s">
        <v>48</v>
      </c>
      <c r="CD209" s="35"/>
      <c r="CE209" s="35"/>
      <c r="CF209" s="40" t="s">
        <v>46</v>
      </c>
      <c r="CG209" s="40" t="s">
        <v>48</v>
      </c>
      <c r="CH209" s="35"/>
      <c r="CI209" s="35"/>
      <c r="CJ209" s="40" t="s">
        <v>46</v>
      </c>
      <c r="CK209" s="40" t="s">
        <v>39</v>
      </c>
      <c r="CL209" s="35"/>
      <c r="CM209" s="35"/>
      <c r="CN209" s="40" t="s">
        <v>49</v>
      </c>
      <c r="CO209" s="40" t="s">
        <v>39</v>
      </c>
      <c r="CP209" s="35">
        <v>1</v>
      </c>
      <c r="CQ209" s="35">
        <v>0.58499999999999996</v>
      </c>
      <c r="CR209" s="40" t="s">
        <v>50</v>
      </c>
      <c r="CS209" s="40" t="s">
        <v>51</v>
      </c>
      <c r="CT209" s="35"/>
      <c r="CU209" s="35"/>
      <c r="CV209" s="40" t="s">
        <v>50</v>
      </c>
      <c r="CW209" s="40" t="s">
        <v>39</v>
      </c>
      <c r="CX209" s="35"/>
      <c r="CY209" s="35"/>
      <c r="CZ209" s="40" t="s">
        <v>50</v>
      </c>
      <c r="DA209" s="40" t="s">
        <v>39</v>
      </c>
      <c r="DB209" s="35"/>
      <c r="DC209" s="35"/>
      <c r="DD209" s="40" t="s">
        <v>59</v>
      </c>
      <c r="DE209" s="40" t="s">
        <v>60</v>
      </c>
      <c r="DF209" s="35"/>
      <c r="DG209" s="35"/>
      <c r="DH209" s="40" t="s">
        <v>52</v>
      </c>
      <c r="DI209" s="40" t="s">
        <v>53</v>
      </c>
      <c r="DJ209" s="35"/>
      <c r="DK209" s="35"/>
      <c r="DL209" s="40" t="s">
        <v>31</v>
      </c>
      <c r="DM209" s="41"/>
    </row>
    <row r="210" spans="1:118" s="42" customFormat="1" ht="15.75" customHeight="1" x14ac:dyDescent="0.25">
      <c r="A210" s="35">
        <v>209</v>
      </c>
      <c r="B210" s="35">
        <v>1</v>
      </c>
      <c r="C210" s="36" t="s">
        <v>212</v>
      </c>
      <c r="D210" s="37" t="s">
        <v>373</v>
      </c>
      <c r="E210" s="35">
        <v>-718.97500000000002</v>
      </c>
      <c r="F210" s="35">
        <v>1.8959999999999999</v>
      </c>
      <c r="G210" s="35">
        <v>-720.87099999999998</v>
      </c>
      <c r="H210" s="38">
        <v>75.051119999999997</v>
      </c>
      <c r="I210" s="39">
        <f t="shared" si="10"/>
        <v>-645.81988000000001</v>
      </c>
      <c r="J210" s="39">
        <f t="shared" si="9"/>
        <v>145.93299999999999</v>
      </c>
      <c r="K210" s="39">
        <f t="shared" si="11"/>
        <v>-791.75288</v>
      </c>
      <c r="L210" s="40" t="s">
        <v>28</v>
      </c>
      <c r="M210" s="40" t="s">
        <v>29</v>
      </c>
      <c r="N210" s="35"/>
      <c r="O210" s="35"/>
      <c r="P210" s="40" t="s">
        <v>30</v>
      </c>
      <c r="Q210" s="40" t="s">
        <v>34</v>
      </c>
      <c r="R210" s="35"/>
      <c r="S210" s="35"/>
      <c r="T210" s="40" t="s">
        <v>30</v>
      </c>
      <c r="U210" s="40" t="s">
        <v>32</v>
      </c>
      <c r="V210" s="35"/>
      <c r="W210" s="35"/>
      <c r="X210" s="35" t="s">
        <v>30</v>
      </c>
      <c r="Y210" s="35" t="s">
        <v>33</v>
      </c>
      <c r="Z210" s="35"/>
      <c r="AA210" s="35"/>
      <c r="AB210" s="40" t="s">
        <v>30</v>
      </c>
      <c r="AC210" s="40" t="s">
        <v>34</v>
      </c>
      <c r="AD210" s="35"/>
      <c r="AE210" s="35"/>
      <c r="AF210" s="40" t="s">
        <v>35</v>
      </c>
      <c r="AG210" s="40" t="s">
        <v>29</v>
      </c>
      <c r="AH210" s="35">
        <v>0.1</v>
      </c>
      <c r="AI210" s="35">
        <v>145.93299999999999</v>
      </c>
      <c r="AJ210" s="40" t="s">
        <v>36</v>
      </c>
      <c r="AK210" s="40" t="s">
        <v>37</v>
      </c>
      <c r="AL210" s="35"/>
      <c r="AM210" s="35"/>
      <c r="AN210" s="40" t="s">
        <v>38</v>
      </c>
      <c r="AO210" s="40" t="s">
        <v>39</v>
      </c>
      <c r="AP210" s="35"/>
      <c r="AQ210" s="35"/>
      <c r="AR210" s="40" t="s">
        <v>40</v>
      </c>
      <c r="AS210" s="40" t="s">
        <v>41</v>
      </c>
      <c r="AT210" s="35"/>
      <c r="AU210" s="35"/>
      <c r="AV210" s="35"/>
      <c r="AW210" s="35"/>
      <c r="AX210" s="35"/>
      <c r="AY210" s="35"/>
      <c r="AZ210" s="40" t="s">
        <v>42</v>
      </c>
      <c r="BA210" s="40" t="s">
        <v>39</v>
      </c>
      <c r="BB210" s="35"/>
      <c r="BC210" s="35"/>
      <c r="BD210" s="40" t="s">
        <v>42</v>
      </c>
      <c r="BE210" s="40" t="s">
        <v>33</v>
      </c>
      <c r="BF210" s="35"/>
      <c r="BG210" s="35"/>
      <c r="BH210" s="40" t="s">
        <v>42</v>
      </c>
      <c r="BI210" s="40" t="s">
        <v>39</v>
      </c>
      <c r="BJ210" s="35"/>
      <c r="BK210" s="41"/>
      <c r="BL210" s="40" t="s">
        <v>43</v>
      </c>
      <c r="BM210" s="40" t="s">
        <v>44</v>
      </c>
      <c r="BN210" s="35"/>
      <c r="BO210" s="35"/>
      <c r="BP210" s="40" t="s">
        <v>45</v>
      </c>
      <c r="BQ210" s="40" t="s">
        <v>44</v>
      </c>
      <c r="BR210" s="35"/>
      <c r="BS210" s="35"/>
      <c r="BT210" s="40" t="s">
        <v>46</v>
      </c>
      <c r="BU210" s="40" t="s">
        <v>47</v>
      </c>
      <c r="BV210" s="35"/>
      <c r="BW210" s="35"/>
      <c r="BX210" s="40" t="s">
        <v>46</v>
      </c>
      <c r="BY210" s="40" t="s">
        <v>41</v>
      </c>
      <c r="BZ210" s="35"/>
      <c r="CA210" s="35"/>
      <c r="CB210" s="40" t="s">
        <v>46</v>
      </c>
      <c r="CC210" s="40" t="s">
        <v>48</v>
      </c>
      <c r="CD210" s="35"/>
      <c r="CE210" s="35"/>
      <c r="CF210" s="40" t="s">
        <v>46</v>
      </c>
      <c r="CG210" s="40" t="s">
        <v>48</v>
      </c>
      <c r="CH210" s="35"/>
      <c r="CI210" s="35"/>
      <c r="CJ210" s="40" t="s">
        <v>46</v>
      </c>
      <c r="CK210" s="40" t="s">
        <v>39</v>
      </c>
      <c r="CL210" s="35"/>
      <c r="CM210" s="35"/>
      <c r="CN210" s="40" t="s">
        <v>49</v>
      </c>
      <c r="CO210" s="40" t="s">
        <v>39</v>
      </c>
      <c r="CP210" s="35"/>
      <c r="CQ210" s="35"/>
      <c r="CR210" s="40" t="s">
        <v>50</v>
      </c>
      <c r="CS210" s="40" t="s">
        <v>51</v>
      </c>
      <c r="CT210" s="35"/>
      <c r="CU210" s="35"/>
      <c r="CV210" s="40" t="s">
        <v>50</v>
      </c>
      <c r="CW210" s="40" t="s">
        <v>39</v>
      </c>
      <c r="CX210" s="35"/>
      <c r="CY210" s="35"/>
      <c r="CZ210" s="40" t="s">
        <v>50</v>
      </c>
      <c r="DA210" s="40" t="s">
        <v>39</v>
      </c>
      <c r="DB210" s="35"/>
      <c r="DC210" s="35"/>
      <c r="DD210" s="40" t="s">
        <v>59</v>
      </c>
      <c r="DE210" s="40" t="s">
        <v>60</v>
      </c>
      <c r="DF210" s="35"/>
      <c r="DG210" s="35"/>
      <c r="DH210" s="40" t="s">
        <v>52</v>
      </c>
      <c r="DI210" s="40" t="s">
        <v>53</v>
      </c>
      <c r="DJ210" s="35"/>
      <c r="DK210" s="35"/>
      <c r="DL210" s="40" t="s">
        <v>31</v>
      </c>
      <c r="DM210" s="41"/>
    </row>
    <row r="211" spans="1:118" s="42" customFormat="1" ht="15.75" customHeight="1" x14ac:dyDescent="0.25">
      <c r="A211" s="35">
        <v>210</v>
      </c>
      <c r="B211" s="35">
        <v>1</v>
      </c>
      <c r="C211" s="36" t="s">
        <v>213</v>
      </c>
      <c r="D211" s="37" t="s">
        <v>373</v>
      </c>
      <c r="E211" s="35">
        <v>1074.925</v>
      </c>
      <c r="F211" s="35">
        <v>14.112</v>
      </c>
      <c r="G211" s="35">
        <v>1054.7260000000001</v>
      </c>
      <c r="H211" s="38">
        <v>363.54971999999998</v>
      </c>
      <c r="I211" s="39">
        <f t="shared" si="10"/>
        <v>1418.2757200000001</v>
      </c>
      <c r="J211" s="39">
        <f t="shared" si="9"/>
        <v>1.54</v>
      </c>
      <c r="K211" s="39">
        <f t="shared" si="11"/>
        <v>1416.7357200000001</v>
      </c>
      <c r="L211" s="40" t="s">
        <v>28</v>
      </c>
      <c r="M211" s="40" t="s">
        <v>29</v>
      </c>
      <c r="N211" s="35"/>
      <c r="O211" s="35"/>
      <c r="P211" s="40" t="s">
        <v>30</v>
      </c>
      <c r="Q211" s="40" t="s">
        <v>34</v>
      </c>
      <c r="R211" s="35"/>
      <c r="S211" s="35"/>
      <c r="T211" s="40" t="s">
        <v>30</v>
      </c>
      <c r="U211" s="40" t="s">
        <v>32</v>
      </c>
      <c r="V211" s="35"/>
      <c r="W211" s="35"/>
      <c r="X211" s="35" t="s">
        <v>30</v>
      </c>
      <c r="Y211" s="35" t="s">
        <v>33</v>
      </c>
      <c r="Z211" s="35"/>
      <c r="AA211" s="35"/>
      <c r="AB211" s="40" t="s">
        <v>30</v>
      </c>
      <c r="AC211" s="40" t="s">
        <v>34</v>
      </c>
      <c r="AD211" s="35"/>
      <c r="AE211" s="35"/>
      <c r="AF211" s="40" t="s">
        <v>35</v>
      </c>
      <c r="AG211" s="40" t="s">
        <v>29</v>
      </c>
      <c r="AH211" s="35"/>
      <c r="AI211" s="35"/>
      <c r="AJ211" s="40" t="s">
        <v>36</v>
      </c>
      <c r="AK211" s="40" t="s">
        <v>37</v>
      </c>
      <c r="AL211" s="35"/>
      <c r="AM211" s="35"/>
      <c r="AN211" s="40" t="s">
        <v>38</v>
      </c>
      <c r="AO211" s="40" t="s">
        <v>39</v>
      </c>
      <c r="AP211" s="35"/>
      <c r="AQ211" s="35"/>
      <c r="AR211" s="40" t="s">
        <v>40</v>
      </c>
      <c r="AS211" s="40" t="s">
        <v>41</v>
      </c>
      <c r="AT211" s="35"/>
      <c r="AU211" s="35"/>
      <c r="AV211" s="35"/>
      <c r="AW211" s="35"/>
      <c r="AX211" s="35"/>
      <c r="AY211" s="35"/>
      <c r="AZ211" s="40" t="s">
        <v>42</v>
      </c>
      <c r="BA211" s="40" t="s">
        <v>39</v>
      </c>
      <c r="BB211" s="35"/>
      <c r="BC211" s="35"/>
      <c r="BD211" s="40" t="s">
        <v>42</v>
      </c>
      <c r="BE211" s="40" t="s">
        <v>33</v>
      </c>
      <c r="BF211" s="35"/>
      <c r="BG211" s="35"/>
      <c r="BH211" s="40" t="s">
        <v>42</v>
      </c>
      <c r="BI211" s="40" t="s">
        <v>39</v>
      </c>
      <c r="BJ211" s="35"/>
      <c r="BK211" s="41"/>
      <c r="BL211" s="40" t="s">
        <v>43</v>
      </c>
      <c r="BM211" s="40" t="s">
        <v>44</v>
      </c>
      <c r="BN211" s="35"/>
      <c r="BO211" s="35"/>
      <c r="BP211" s="40" t="s">
        <v>45</v>
      </c>
      <c r="BQ211" s="40" t="s">
        <v>44</v>
      </c>
      <c r="BR211" s="35"/>
      <c r="BS211" s="35"/>
      <c r="BT211" s="40" t="s">
        <v>46</v>
      </c>
      <c r="BU211" s="40" t="s">
        <v>47</v>
      </c>
      <c r="BV211" s="35"/>
      <c r="BW211" s="35"/>
      <c r="BX211" s="40" t="s">
        <v>46</v>
      </c>
      <c r="BY211" s="40" t="s">
        <v>41</v>
      </c>
      <c r="BZ211" s="35"/>
      <c r="CA211" s="35"/>
      <c r="CB211" s="40" t="s">
        <v>46</v>
      </c>
      <c r="CC211" s="40" t="s">
        <v>48</v>
      </c>
      <c r="CD211" s="35"/>
      <c r="CE211" s="35"/>
      <c r="CF211" s="40" t="s">
        <v>46</v>
      </c>
      <c r="CG211" s="40" t="s">
        <v>48</v>
      </c>
      <c r="CH211" s="35"/>
      <c r="CI211" s="35"/>
      <c r="CJ211" s="40" t="s">
        <v>46</v>
      </c>
      <c r="CK211" s="40" t="s">
        <v>39</v>
      </c>
      <c r="CL211" s="35"/>
      <c r="CM211" s="35"/>
      <c r="CN211" s="40" t="s">
        <v>49</v>
      </c>
      <c r="CO211" s="40" t="s">
        <v>39</v>
      </c>
      <c r="CP211" s="35">
        <v>1</v>
      </c>
      <c r="CQ211" s="35">
        <v>0.58499999999999996</v>
      </c>
      <c r="CR211" s="40" t="s">
        <v>50</v>
      </c>
      <c r="CS211" s="40" t="s">
        <v>51</v>
      </c>
      <c r="CT211" s="35"/>
      <c r="CU211" s="35"/>
      <c r="CV211" s="40" t="s">
        <v>50</v>
      </c>
      <c r="CW211" s="40" t="s">
        <v>39</v>
      </c>
      <c r="CX211" s="35"/>
      <c r="CY211" s="35"/>
      <c r="CZ211" s="40" t="s">
        <v>50</v>
      </c>
      <c r="DA211" s="40" t="s">
        <v>39</v>
      </c>
      <c r="DB211" s="35"/>
      <c r="DC211" s="35"/>
      <c r="DD211" s="40" t="s">
        <v>59</v>
      </c>
      <c r="DE211" s="40" t="s">
        <v>60</v>
      </c>
      <c r="DF211" s="35"/>
      <c r="DG211" s="35"/>
      <c r="DH211" s="40" t="s">
        <v>52</v>
      </c>
      <c r="DI211" s="40" t="s">
        <v>53</v>
      </c>
      <c r="DJ211" s="35"/>
      <c r="DK211" s="35"/>
      <c r="DL211" s="40" t="s">
        <v>31</v>
      </c>
      <c r="DM211" s="41">
        <v>0.95499999999999996</v>
      </c>
      <c r="DN211" s="42" t="s">
        <v>518</v>
      </c>
    </row>
    <row r="212" spans="1:118" s="12" customFormat="1" ht="15.75" customHeight="1" x14ac:dyDescent="0.25">
      <c r="A212" s="6">
        <v>211</v>
      </c>
      <c r="B212" s="6">
        <v>1</v>
      </c>
      <c r="C212" s="9" t="s">
        <v>433</v>
      </c>
      <c r="D212" s="8" t="s">
        <v>373</v>
      </c>
      <c r="E212" s="6">
        <v>246.36500000000001</v>
      </c>
      <c r="F212" s="6">
        <v>8.0820000000000007</v>
      </c>
      <c r="G212" s="6">
        <v>238.28299999999999</v>
      </c>
      <c r="H212" s="10">
        <v>93.305160000000001</v>
      </c>
      <c r="I212" s="3">
        <f t="shared" si="10"/>
        <v>331.58816000000002</v>
      </c>
      <c r="J212" s="3">
        <f t="shared" si="9"/>
        <v>0</v>
      </c>
      <c r="K212" s="3">
        <f t="shared" si="11"/>
        <v>331.58816000000002</v>
      </c>
      <c r="L212" s="1" t="s">
        <v>28</v>
      </c>
      <c r="M212" s="1" t="s">
        <v>29</v>
      </c>
      <c r="N212" s="6"/>
      <c r="O212" s="6"/>
      <c r="P212" s="1" t="s">
        <v>30</v>
      </c>
      <c r="Q212" s="1" t="s">
        <v>34</v>
      </c>
      <c r="R212" s="6"/>
      <c r="S212" s="6"/>
      <c r="T212" s="1" t="s">
        <v>30</v>
      </c>
      <c r="U212" s="1" t="s">
        <v>32</v>
      </c>
      <c r="V212" s="6"/>
      <c r="W212" s="6"/>
      <c r="X212" s="6" t="s">
        <v>30</v>
      </c>
      <c r="Y212" s="6" t="s">
        <v>33</v>
      </c>
      <c r="Z212" s="6"/>
      <c r="AA212" s="6"/>
      <c r="AB212" s="1" t="s">
        <v>30</v>
      </c>
      <c r="AC212" s="1" t="s">
        <v>34</v>
      </c>
      <c r="AD212" s="6"/>
      <c r="AE212" s="6"/>
      <c r="AF212" s="1" t="s">
        <v>35</v>
      </c>
      <c r="AG212" s="1" t="s">
        <v>29</v>
      </c>
      <c r="AH212" s="6"/>
      <c r="AI212" s="6"/>
      <c r="AJ212" s="1" t="s">
        <v>36</v>
      </c>
      <c r="AK212" s="1" t="s">
        <v>37</v>
      </c>
      <c r="AL212" s="6"/>
      <c r="AM212" s="6"/>
      <c r="AN212" s="1" t="s">
        <v>38</v>
      </c>
      <c r="AO212" s="1" t="s">
        <v>39</v>
      </c>
      <c r="AP212" s="6"/>
      <c r="AQ212" s="6"/>
      <c r="AR212" s="1" t="s">
        <v>40</v>
      </c>
      <c r="AS212" s="1" t="s">
        <v>41</v>
      </c>
      <c r="AT212" s="6"/>
      <c r="AU212" s="6"/>
      <c r="AV212" s="6"/>
      <c r="AW212" s="6"/>
      <c r="AX212" s="6"/>
      <c r="AY212" s="6"/>
      <c r="AZ212" s="1" t="s">
        <v>42</v>
      </c>
      <c r="BA212" s="1" t="s">
        <v>39</v>
      </c>
      <c r="BB212" s="6"/>
      <c r="BC212" s="6"/>
      <c r="BD212" s="1" t="s">
        <v>42</v>
      </c>
      <c r="BE212" s="1" t="s">
        <v>33</v>
      </c>
      <c r="BF212" s="6"/>
      <c r="BG212" s="6"/>
      <c r="BH212" s="1" t="s">
        <v>42</v>
      </c>
      <c r="BI212" s="1" t="s">
        <v>39</v>
      </c>
      <c r="BJ212" s="6"/>
      <c r="BK212" s="11"/>
      <c r="BL212" s="1" t="s">
        <v>43</v>
      </c>
      <c r="BM212" s="1" t="s">
        <v>44</v>
      </c>
      <c r="BN212" s="6"/>
      <c r="BO212" s="6"/>
      <c r="BP212" s="1" t="s">
        <v>45</v>
      </c>
      <c r="BQ212" s="1" t="s">
        <v>44</v>
      </c>
      <c r="BR212" s="6"/>
      <c r="BS212" s="6"/>
      <c r="BT212" s="1" t="s">
        <v>46</v>
      </c>
      <c r="BU212" s="1" t="s">
        <v>47</v>
      </c>
      <c r="BV212" s="6"/>
      <c r="BW212" s="6"/>
      <c r="BX212" s="1" t="s">
        <v>46</v>
      </c>
      <c r="BY212" s="1" t="s">
        <v>41</v>
      </c>
      <c r="BZ212" s="6"/>
      <c r="CA212" s="6"/>
      <c r="CB212" s="1" t="s">
        <v>46</v>
      </c>
      <c r="CC212" s="1" t="s">
        <v>48</v>
      </c>
      <c r="CD212" s="6"/>
      <c r="CE212" s="6"/>
      <c r="CF212" s="1" t="s">
        <v>46</v>
      </c>
      <c r="CG212" s="1" t="s">
        <v>48</v>
      </c>
      <c r="CH212" s="6"/>
      <c r="CI212" s="6"/>
      <c r="CJ212" s="1" t="s">
        <v>46</v>
      </c>
      <c r="CK212" s="1" t="s">
        <v>39</v>
      </c>
      <c r="CL212" s="6"/>
      <c r="CM212" s="6"/>
      <c r="CN212" s="1" t="s">
        <v>49</v>
      </c>
      <c r="CO212" s="1" t="s">
        <v>39</v>
      </c>
      <c r="CP212" s="6"/>
      <c r="CQ212" s="6"/>
      <c r="CR212" s="1" t="s">
        <v>50</v>
      </c>
      <c r="CS212" s="1" t="s">
        <v>51</v>
      </c>
      <c r="CT212" s="6"/>
      <c r="CU212" s="6"/>
      <c r="CV212" s="1" t="s">
        <v>50</v>
      </c>
      <c r="CW212" s="1" t="s">
        <v>39</v>
      </c>
      <c r="CX212" s="6"/>
      <c r="CY212" s="6"/>
      <c r="CZ212" s="1" t="s">
        <v>50</v>
      </c>
      <c r="DA212" s="1" t="s">
        <v>39</v>
      </c>
      <c r="DB212" s="6"/>
      <c r="DC212" s="6"/>
      <c r="DD212" s="1" t="s">
        <v>59</v>
      </c>
      <c r="DE212" s="1" t="s">
        <v>60</v>
      </c>
      <c r="DF212" s="6"/>
      <c r="DG212" s="6"/>
      <c r="DH212" s="1" t="s">
        <v>52</v>
      </c>
      <c r="DI212" s="1" t="s">
        <v>53</v>
      </c>
      <c r="DJ212" s="6"/>
      <c r="DK212" s="6"/>
      <c r="DL212" s="1" t="s">
        <v>31</v>
      </c>
      <c r="DM212" s="11"/>
    </row>
    <row r="213" spans="1:118" s="12" customFormat="1" ht="15.75" customHeight="1" x14ac:dyDescent="0.25">
      <c r="A213" s="6">
        <v>212</v>
      </c>
      <c r="B213" s="6">
        <v>1</v>
      </c>
      <c r="C213" s="9" t="s">
        <v>434</v>
      </c>
      <c r="D213" s="8" t="s">
        <v>373</v>
      </c>
      <c r="E213" s="6">
        <v>678.30899999999997</v>
      </c>
      <c r="F213" s="6">
        <v>2.7029999999999998</v>
      </c>
      <c r="G213" s="6">
        <v>675.60599999999999</v>
      </c>
      <c r="H213" s="10">
        <v>261.95159999999998</v>
      </c>
      <c r="I213" s="3">
        <f t="shared" si="10"/>
        <v>937.55759999999998</v>
      </c>
      <c r="J213" s="3">
        <f t="shared" si="9"/>
        <v>0</v>
      </c>
      <c r="K213" s="3">
        <f t="shared" si="11"/>
        <v>937.55759999999998</v>
      </c>
      <c r="L213" s="1" t="s">
        <v>28</v>
      </c>
      <c r="M213" s="1" t="s">
        <v>29</v>
      </c>
      <c r="N213" s="6"/>
      <c r="O213" s="6"/>
      <c r="P213" s="1" t="s">
        <v>30</v>
      </c>
      <c r="Q213" s="1" t="s">
        <v>34</v>
      </c>
      <c r="R213" s="6"/>
      <c r="S213" s="6"/>
      <c r="T213" s="1" t="s">
        <v>30</v>
      </c>
      <c r="U213" s="1" t="s">
        <v>32</v>
      </c>
      <c r="V213" s="6"/>
      <c r="W213" s="6"/>
      <c r="X213" s="6" t="s">
        <v>30</v>
      </c>
      <c r="Y213" s="6" t="s">
        <v>33</v>
      </c>
      <c r="Z213" s="6"/>
      <c r="AA213" s="6"/>
      <c r="AB213" s="1" t="s">
        <v>30</v>
      </c>
      <c r="AC213" s="1" t="s">
        <v>34</v>
      </c>
      <c r="AD213" s="6"/>
      <c r="AE213" s="6"/>
      <c r="AF213" s="1" t="s">
        <v>35</v>
      </c>
      <c r="AG213" s="1" t="s">
        <v>29</v>
      </c>
      <c r="AH213" s="6"/>
      <c r="AI213" s="6"/>
      <c r="AJ213" s="1" t="s">
        <v>36</v>
      </c>
      <c r="AK213" s="1" t="s">
        <v>37</v>
      </c>
      <c r="AL213" s="6"/>
      <c r="AM213" s="6"/>
      <c r="AN213" s="1" t="s">
        <v>38</v>
      </c>
      <c r="AO213" s="1" t="s">
        <v>39</v>
      </c>
      <c r="AP213" s="6"/>
      <c r="AQ213" s="6"/>
      <c r="AR213" s="1" t="s">
        <v>40</v>
      </c>
      <c r="AS213" s="1" t="s">
        <v>41</v>
      </c>
      <c r="AT213" s="6"/>
      <c r="AU213" s="6"/>
      <c r="AV213" s="6"/>
      <c r="AW213" s="6"/>
      <c r="AX213" s="6"/>
      <c r="AY213" s="6"/>
      <c r="AZ213" s="1" t="s">
        <v>42</v>
      </c>
      <c r="BA213" s="1" t="s">
        <v>39</v>
      </c>
      <c r="BB213" s="6"/>
      <c r="BC213" s="6"/>
      <c r="BD213" s="1" t="s">
        <v>42</v>
      </c>
      <c r="BE213" s="1" t="s">
        <v>33</v>
      </c>
      <c r="BF213" s="6"/>
      <c r="BG213" s="6"/>
      <c r="BH213" s="1" t="s">
        <v>42</v>
      </c>
      <c r="BI213" s="1" t="s">
        <v>522</v>
      </c>
      <c r="BJ213" s="6"/>
      <c r="BK213" s="11"/>
      <c r="BL213" s="1" t="s">
        <v>43</v>
      </c>
      <c r="BM213" s="1" t="s">
        <v>44</v>
      </c>
      <c r="BN213" s="6"/>
      <c r="BO213" s="6"/>
      <c r="BP213" s="1" t="s">
        <v>45</v>
      </c>
      <c r="BQ213" s="1" t="s">
        <v>44</v>
      </c>
      <c r="BR213" s="6"/>
      <c r="BS213" s="6"/>
      <c r="BT213" s="1" t="s">
        <v>46</v>
      </c>
      <c r="BU213" s="1" t="s">
        <v>47</v>
      </c>
      <c r="BV213" s="6"/>
      <c r="BW213" s="6"/>
      <c r="BX213" s="1" t="s">
        <v>46</v>
      </c>
      <c r="BY213" s="1" t="s">
        <v>41</v>
      </c>
      <c r="BZ213" s="6"/>
      <c r="CA213" s="6"/>
      <c r="CB213" s="1" t="s">
        <v>46</v>
      </c>
      <c r="CC213" s="1" t="s">
        <v>48</v>
      </c>
      <c r="CD213" s="6"/>
      <c r="CE213" s="6"/>
      <c r="CF213" s="1" t="s">
        <v>46</v>
      </c>
      <c r="CG213" s="1" t="s">
        <v>48</v>
      </c>
      <c r="CH213" s="6"/>
      <c r="CI213" s="6"/>
      <c r="CJ213" s="1" t="s">
        <v>46</v>
      </c>
      <c r="CK213" s="1" t="s">
        <v>39</v>
      </c>
      <c r="CL213" s="6"/>
      <c r="CM213" s="6"/>
      <c r="CN213" s="1" t="s">
        <v>49</v>
      </c>
      <c r="CO213" s="1" t="s">
        <v>39</v>
      </c>
      <c r="CP213" s="6"/>
      <c r="CQ213" s="6"/>
      <c r="CR213" s="1" t="s">
        <v>50</v>
      </c>
      <c r="CS213" s="1" t="s">
        <v>51</v>
      </c>
      <c r="CT213" s="6"/>
      <c r="CU213" s="6"/>
      <c r="CV213" s="1" t="s">
        <v>50</v>
      </c>
      <c r="CW213" s="1" t="s">
        <v>39</v>
      </c>
      <c r="CX213" s="6"/>
      <c r="CY213" s="6"/>
      <c r="CZ213" s="1" t="s">
        <v>50</v>
      </c>
      <c r="DA213" s="1" t="s">
        <v>39</v>
      </c>
      <c r="DB213" s="6"/>
      <c r="DC213" s="6"/>
      <c r="DD213" s="1" t="s">
        <v>59</v>
      </c>
      <c r="DE213" s="1" t="s">
        <v>60</v>
      </c>
      <c r="DF213" s="6"/>
      <c r="DG213" s="6"/>
      <c r="DH213" s="1" t="s">
        <v>52</v>
      </c>
      <c r="DI213" s="1" t="s">
        <v>53</v>
      </c>
      <c r="DJ213" s="6"/>
      <c r="DK213" s="6"/>
      <c r="DL213" s="1" t="s">
        <v>31</v>
      </c>
      <c r="DM213" s="11"/>
    </row>
    <row r="214" spans="1:118" s="12" customFormat="1" ht="15.75" customHeight="1" x14ac:dyDescent="0.25">
      <c r="A214" s="6">
        <v>213</v>
      </c>
      <c r="B214" s="6">
        <v>1</v>
      </c>
      <c r="C214" s="9" t="s">
        <v>214</v>
      </c>
      <c r="D214" s="8" t="s">
        <v>373</v>
      </c>
      <c r="E214" s="6">
        <v>258.49799999999999</v>
      </c>
      <c r="F214" s="6">
        <v>45.9</v>
      </c>
      <c r="G214" s="6">
        <v>192.07</v>
      </c>
      <c r="H214" s="10">
        <v>101.35824</v>
      </c>
      <c r="I214" s="3">
        <f t="shared" si="10"/>
        <v>293.42823999999996</v>
      </c>
      <c r="J214" s="3">
        <f t="shared" si="9"/>
        <v>0</v>
      </c>
      <c r="K214" s="3">
        <f t="shared" si="11"/>
        <v>293.42823999999996</v>
      </c>
      <c r="L214" s="1" t="s">
        <v>28</v>
      </c>
      <c r="M214" s="1" t="s">
        <v>29</v>
      </c>
      <c r="N214" s="6"/>
      <c r="O214" s="6"/>
      <c r="P214" s="1" t="s">
        <v>30</v>
      </c>
      <c r="Q214" s="1" t="s">
        <v>34</v>
      </c>
      <c r="R214" s="6"/>
      <c r="S214" s="6"/>
      <c r="T214" s="1" t="s">
        <v>30</v>
      </c>
      <c r="U214" s="1" t="s">
        <v>32</v>
      </c>
      <c r="V214" s="6"/>
      <c r="W214" s="6"/>
      <c r="X214" s="6" t="s">
        <v>30</v>
      </c>
      <c r="Y214" s="6" t="s">
        <v>33</v>
      </c>
      <c r="Z214" s="6"/>
      <c r="AA214" s="6"/>
      <c r="AB214" s="1" t="s">
        <v>30</v>
      </c>
      <c r="AC214" s="1" t="s">
        <v>34</v>
      </c>
      <c r="AD214" s="6"/>
      <c r="AE214" s="6"/>
      <c r="AF214" s="1" t="s">
        <v>35</v>
      </c>
      <c r="AG214" s="1" t="s">
        <v>29</v>
      </c>
      <c r="AH214" s="6"/>
      <c r="AI214" s="6"/>
      <c r="AJ214" s="1" t="s">
        <v>36</v>
      </c>
      <c r="AK214" s="1" t="s">
        <v>37</v>
      </c>
      <c r="AL214" s="6"/>
      <c r="AM214" s="6"/>
      <c r="AN214" s="1" t="s">
        <v>38</v>
      </c>
      <c r="AO214" s="1" t="s">
        <v>39</v>
      </c>
      <c r="AP214" s="6"/>
      <c r="AQ214" s="6"/>
      <c r="AR214" s="1" t="s">
        <v>40</v>
      </c>
      <c r="AS214" s="1" t="s">
        <v>41</v>
      </c>
      <c r="AT214" s="6"/>
      <c r="AU214" s="6"/>
      <c r="AV214" s="6"/>
      <c r="AW214" s="6"/>
      <c r="AX214" s="6"/>
      <c r="AY214" s="6"/>
      <c r="AZ214" s="1" t="s">
        <v>42</v>
      </c>
      <c r="BA214" s="1" t="s">
        <v>39</v>
      </c>
      <c r="BB214" s="6"/>
      <c r="BC214" s="6"/>
      <c r="BD214" s="1" t="s">
        <v>42</v>
      </c>
      <c r="BE214" s="1" t="s">
        <v>33</v>
      </c>
      <c r="BF214" s="6"/>
      <c r="BG214" s="6"/>
      <c r="BH214" s="1" t="s">
        <v>42</v>
      </c>
      <c r="BI214" s="1" t="s">
        <v>39</v>
      </c>
      <c r="BJ214" s="6"/>
      <c r="BK214" s="11"/>
      <c r="BL214" s="1" t="s">
        <v>43</v>
      </c>
      <c r="BM214" s="1" t="s">
        <v>44</v>
      </c>
      <c r="BN214" s="6"/>
      <c r="BO214" s="6"/>
      <c r="BP214" s="1" t="s">
        <v>45</v>
      </c>
      <c r="BQ214" s="1" t="s">
        <v>44</v>
      </c>
      <c r="BR214" s="6"/>
      <c r="BS214" s="6"/>
      <c r="BT214" s="1" t="s">
        <v>46</v>
      </c>
      <c r="BU214" s="1" t="s">
        <v>47</v>
      </c>
      <c r="BV214" s="6"/>
      <c r="BW214" s="6"/>
      <c r="BX214" s="1" t="s">
        <v>46</v>
      </c>
      <c r="BY214" s="1" t="s">
        <v>41</v>
      </c>
      <c r="BZ214" s="6"/>
      <c r="CA214" s="6"/>
      <c r="CB214" s="1" t="s">
        <v>46</v>
      </c>
      <c r="CC214" s="1" t="s">
        <v>48</v>
      </c>
      <c r="CD214" s="6"/>
      <c r="CE214" s="6"/>
      <c r="CF214" s="1" t="s">
        <v>46</v>
      </c>
      <c r="CG214" s="1" t="s">
        <v>48</v>
      </c>
      <c r="CH214" s="6"/>
      <c r="CI214" s="6"/>
      <c r="CJ214" s="1" t="s">
        <v>46</v>
      </c>
      <c r="CK214" s="1" t="s">
        <v>39</v>
      </c>
      <c r="CL214" s="6"/>
      <c r="CM214" s="6"/>
      <c r="CN214" s="1" t="s">
        <v>49</v>
      </c>
      <c r="CO214" s="1" t="s">
        <v>39</v>
      </c>
      <c r="CP214" s="6"/>
      <c r="CQ214" s="6"/>
      <c r="CR214" s="1" t="s">
        <v>50</v>
      </c>
      <c r="CS214" s="1" t="s">
        <v>51</v>
      </c>
      <c r="CT214" s="6"/>
      <c r="CU214" s="6"/>
      <c r="CV214" s="1" t="s">
        <v>50</v>
      </c>
      <c r="CW214" s="1" t="s">
        <v>39</v>
      </c>
      <c r="CX214" s="6"/>
      <c r="CY214" s="6"/>
      <c r="CZ214" s="1" t="s">
        <v>50</v>
      </c>
      <c r="DA214" s="1" t="s">
        <v>39</v>
      </c>
      <c r="DB214" s="6"/>
      <c r="DC214" s="6"/>
      <c r="DD214" s="1" t="s">
        <v>59</v>
      </c>
      <c r="DE214" s="1" t="s">
        <v>60</v>
      </c>
      <c r="DF214" s="6"/>
      <c r="DG214" s="6"/>
      <c r="DH214" s="1" t="s">
        <v>52</v>
      </c>
      <c r="DI214" s="1" t="s">
        <v>53</v>
      </c>
      <c r="DJ214" s="6"/>
      <c r="DK214" s="6"/>
      <c r="DL214" s="1" t="s">
        <v>31</v>
      </c>
      <c r="DM214" s="11"/>
    </row>
    <row r="215" spans="1:118" s="12" customFormat="1" ht="15.75" customHeight="1" x14ac:dyDescent="0.25">
      <c r="A215" s="6">
        <v>214</v>
      </c>
      <c r="B215" s="6">
        <v>1</v>
      </c>
      <c r="C215" s="9" t="s">
        <v>215</v>
      </c>
      <c r="D215" s="8" t="s">
        <v>373</v>
      </c>
      <c r="E215" s="6">
        <v>144.548</v>
      </c>
      <c r="F215" s="6">
        <v>10.093</v>
      </c>
      <c r="G215" s="6">
        <v>134.45500000000001</v>
      </c>
      <c r="H215" s="10">
        <v>84.097319999999996</v>
      </c>
      <c r="I215" s="3">
        <f t="shared" si="10"/>
        <v>218.55232000000001</v>
      </c>
      <c r="J215" s="3">
        <f t="shared" si="9"/>
        <v>0</v>
      </c>
      <c r="K215" s="3">
        <f t="shared" si="11"/>
        <v>218.55232000000001</v>
      </c>
      <c r="L215" s="1" t="s">
        <v>28</v>
      </c>
      <c r="M215" s="1" t="s">
        <v>29</v>
      </c>
      <c r="N215" s="6"/>
      <c r="O215" s="6"/>
      <c r="P215" s="1" t="s">
        <v>30</v>
      </c>
      <c r="Q215" s="1" t="s">
        <v>34</v>
      </c>
      <c r="R215" s="6"/>
      <c r="S215" s="6"/>
      <c r="T215" s="1" t="s">
        <v>30</v>
      </c>
      <c r="U215" s="1" t="s">
        <v>32</v>
      </c>
      <c r="V215" s="6"/>
      <c r="W215" s="6"/>
      <c r="X215" s="6" t="s">
        <v>30</v>
      </c>
      <c r="Y215" s="6" t="s">
        <v>33</v>
      </c>
      <c r="Z215" s="6"/>
      <c r="AA215" s="6"/>
      <c r="AB215" s="1" t="s">
        <v>30</v>
      </c>
      <c r="AC215" s="1" t="s">
        <v>34</v>
      </c>
      <c r="AD215" s="6"/>
      <c r="AE215" s="6"/>
      <c r="AF215" s="1" t="s">
        <v>35</v>
      </c>
      <c r="AG215" s="1" t="s">
        <v>29</v>
      </c>
      <c r="AH215" s="6"/>
      <c r="AI215" s="6"/>
      <c r="AJ215" s="1" t="s">
        <v>36</v>
      </c>
      <c r="AK215" s="1" t="s">
        <v>37</v>
      </c>
      <c r="AL215" s="6"/>
      <c r="AM215" s="6"/>
      <c r="AN215" s="1" t="s">
        <v>38</v>
      </c>
      <c r="AO215" s="1" t="s">
        <v>39</v>
      </c>
      <c r="AP215" s="6"/>
      <c r="AQ215" s="6"/>
      <c r="AR215" s="1" t="s">
        <v>40</v>
      </c>
      <c r="AS215" s="1" t="s">
        <v>41</v>
      </c>
      <c r="AT215" s="6"/>
      <c r="AU215" s="6"/>
      <c r="AV215" s="6"/>
      <c r="AW215" s="6"/>
      <c r="AX215" s="6"/>
      <c r="AY215" s="6"/>
      <c r="AZ215" s="1" t="s">
        <v>42</v>
      </c>
      <c r="BA215" s="1" t="s">
        <v>39</v>
      </c>
      <c r="BB215" s="6"/>
      <c r="BC215" s="6"/>
      <c r="BD215" s="1" t="s">
        <v>42</v>
      </c>
      <c r="BE215" s="1" t="s">
        <v>33</v>
      </c>
      <c r="BF215" s="6"/>
      <c r="BG215" s="6"/>
      <c r="BH215" s="1" t="s">
        <v>42</v>
      </c>
      <c r="BI215" s="1" t="s">
        <v>39</v>
      </c>
      <c r="BJ215" s="6"/>
      <c r="BK215" s="11"/>
      <c r="BL215" s="1" t="s">
        <v>43</v>
      </c>
      <c r="BM215" s="1" t="s">
        <v>44</v>
      </c>
      <c r="BN215" s="6"/>
      <c r="BO215" s="6"/>
      <c r="BP215" s="1" t="s">
        <v>45</v>
      </c>
      <c r="BQ215" s="1" t="s">
        <v>44</v>
      </c>
      <c r="BR215" s="6"/>
      <c r="BS215" s="6"/>
      <c r="BT215" s="1" t="s">
        <v>46</v>
      </c>
      <c r="BU215" s="1" t="s">
        <v>47</v>
      </c>
      <c r="BV215" s="6"/>
      <c r="BW215" s="6"/>
      <c r="BX215" s="1" t="s">
        <v>46</v>
      </c>
      <c r="BY215" s="1" t="s">
        <v>41</v>
      </c>
      <c r="BZ215" s="6"/>
      <c r="CA215" s="6"/>
      <c r="CB215" s="1" t="s">
        <v>46</v>
      </c>
      <c r="CC215" s="1" t="s">
        <v>48</v>
      </c>
      <c r="CD215" s="6"/>
      <c r="CE215" s="6"/>
      <c r="CF215" s="1" t="s">
        <v>46</v>
      </c>
      <c r="CG215" s="1" t="s">
        <v>48</v>
      </c>
      <c r="CH215" s="6"/>
      <c r="CI215" s="6"/>
      <c r="CJ215" s="1" t="s">
        <v>46</v>
      </c>
      <c r="CK215" s="1" t="s">
        <v>39</v>
      </c>
      <c r="CL215" s="6"/>
      <c r="CM215" s="6"/>
      <c r="CN215" s="1" t="s">
        <v>49</v>
      </c>
      <c r="CO215" s="1" t="s">
        <v>39</v>
      </c>
      <c r="CP215" s="6"/>
      <c r="CQ215" s="6"/>
      <c r="CR215" s="1" t="s">
        <v>50</v>
      </c>
      <c r="CS215" s="1" t="s">
        <v>51</v>
      </c>
      <c r="CT215" s="6"/>
      <c r="CU215" s="6"/>
      <c r="CV215" s="1" t="s">
        <v>50</v>
      </c>
      <c r="CW215" s="1" t="s">
        <v>39</v>
      </c>
      <c r="CX215" s="6"/>
      <c r="CY215" s="6"/>
      <c r="CZ215" s="1" t="s">
        <v>50</v>
      </c>
      <c r="DA215" s="1" t="s">
        <v>39</v>
      </c>
      <c r="DB215" s="6"/>
      <c r="DC215" s="6"/>
      <c r="DD215" s="1" t="s">
        <v>59</v>
      </c>
      <c r="DE215" s="1" t="s">
        <v>60</v>
      </c>
      <c r="DF215" s="6"/>
      <c r="DG215" s="6"/>
      <c r="DH215" s="1" t="s">
        <v>52</v>
      </c>
      <c r="DI215" s="1" t="s">
        <v>53</v>
      </c>
      <c r="DJ215" s="6"/>
      <c r="DK215" s="6"/>
      <c r="DL215" s="1" t="s">
        <v>31</v>
      </c>
      <c r="DM215" s="11"/>
    </row>
    <row r="216" spans="1:118" s="42" customFormat="1" ht="15.75" customHeight="1" x14ac:dyDescent="0.25">
      <c r="A216" s="35">
        <v>215</v>
      </c>
      <c r="B216" s="35">
        <v>1</v>
      </c>
      <c r="C216" s="36" t="s">
        <v>216</v>
      </c>
      <c r="D216" s="37" t="s">
        <v>373</v>
      </c>
      <c r="E216" s="35">
        <v>133.00700000000001</v>
      </c>
      <c r="F216" s="35">
        <v>0</v>
      </c>
      <c r="G216" s="35">
        <v>116.461</v>
      </c>
      <c r="H216" s="38">
        <v>91.884720000000002</v>
      </c>
      <c r="I216" s="39">
        <f t="shared" si="10"/>
        <v>208.34572</v>
      </c>
      <c r="J216" s="39">
        <f t="shared" si="9"/>
        <v>16.585000000000001</v>
      </c>
      <c r="K216" s="39">
        <f t="shared" si="11"/>
        <v>191.76071999999999</v>
      </c>
      <c r="L216" s="40" t="s">
        <v>28</v>
      </c>
      <c r="M216" s="40" t="s">
        <v>29</v>
      </c>
      <c r="N216" s="35"/>
      <c r="O216" s="35"/>
      <c r="P216" s="40" t="s">
        <v>30</v>
      </c>
      <c r="Q216" s="40" t="s">
        <v>34</v>
      </c>
      <c r="R216" s="35"/>
      <c r="S216" s="35"/>
      <c r="T216" s="40" t="s">
        <v>30</v>
      </c>
      <c r="U216" s="40" t="s">
        <v>32</v>
      </c>
      <c r="V216" s="35"/>
      <c r="W216" s="35"/>
      <c r="X216" s="35" t="s">
        <v>30</v>
      </c>
      <c r="Y216" s="35" t="s">
        <v>33</v>
      </c>
      <c r="Z216" s="35"/>
      <c r="AA216" s="35"/>
      <c r="AB216" s="40" t="s">
        <v>30</v>
      </c>
      <c r="AC216" s="40" t="s">
        <v>34</v>
      </c>
      <c r="AD216" s="35"/>
      <c r="AE216" s="35"/>
      <c r="AF216" s="40" t="s">
        <v>35</v>
      </c>
      <c r="AG216" s="40" t="s">
        <v>29</v>
      </c>
      <c r="AH216" s="35"/>
      <c r="AI216" s="35"/>
      <c r="AJ216" s="40" t="s">
        <v>36</v>
      </c>
      <c r="AK216" s="40" t="s">
        <v>37</v>
      </c>
      <c r="AL216" s="35"/>
      <c r="AM216" s="35"/>
      <c r="AN216" s="40" t="s">
        <v>38</v>
      </c>
      <c r="AO216" s="40" t="s">
        <v>39</v>
      </c>
      <c r="AP216" s="35"/>
      <c r="AQ216" s="35"/>
      <c r="AR216" s="40" t="s">
        <v>40</v>
      </c>
      <c r="AS216" s="40" t="s">
        <v>41</v>
      </c>
      <c r="AT216" s="35"/>
      <c r="AU216" s="35"/>
      <c r="AV216" s="35"/>
      <c r="AW216" s="35"/>
      <c r="AX216" s="35"/>
      <c r="AY216" s="35"/>
      <c r="AZ216" s="40" t="s">
        <v>42</v>
      </c>
      <c r="BA216" s="40" t="s">
        <v>39</v>
      </c>
      <c r="BB216" s="35"/>
      <c r="BC216" s="35"/>
      <c r="BD216" s="40" t="s">
        <v>42</v>
      </c>
      <c r="BE216" s="40" t="s">
        <v>33</v>
      </c>
      <c r="BF216" s="35"/>
      <c r="BG216" s="35"/>
      <c r="BH216" s="40" t="s">
        <v>42</v>
      </c>
      <c r="BI216" s="40" t="s">
        <v>39</v>
      </c>
      <c r="BJ216" s="35"/>
      <c r="BK216" s="41"/>
      <c r="BL216" s="40" t="s">
        <v>43</v>
      </c>
      <c r="BM216" s="40" t="s">
        <v>44</v>
      </c>
      <c r="BN216" s="35"/>
      <c r="BO216" s="35"/>
      <c r="BP216" s="40" t="s">
        <v>45</v>
      </c>
      <c r="BQ216" s="40" t="s">
        <v>44</v>
      </c>
      <c r="BR216" s="35"/>
      <c r="BS216" s="35"/>
      <c r="BT216" s="40" t="s">
        <v>46</v>
      </c>
      <c r="BU216" s="40" t="s">
        <v>47</v>
      </c>
      <c r="BV216" s="35"/>
      <c r="BW216" s="35"/>
      <c r="BX216" s="40" t="s">
        <v>46</v>
      </c>
      <c r="BY216" s="40" t="s">
        <v>41</v>
      </c>
      <c r="BZ216" s="35"/>
      <c r="CA216" s="35"/>
      <c r="CB216" s="40" t="s">
        <v>46</v>
      </c>
      <c r="CC216" s="40" t="s">
        <v>48</v>
      </c>
      <c r="CD216" s="35"/>
      <c r="CE216" s="35"/>
      <c r="CF216" s="40" t="s">
        <v>46</v>
      </c>
      <c r="CG216" s="40" t="s">
        <v>48</v>
      </c>
      <c r="CH216" s="35"/>
      <c r="CI216" s="35"/>
      <c r="CJ216" s="40" t="s">
        <v>46</v>
      </c>
      <c r="CK216" s="40" t="s">
        <v>39</v>
      </c>
      <c r="CL216" s="35"/>
      <c r="CM216" s="35"/>
      <c r="CN216" s="40" t="s">
        <v>49</v>
      </c>
      <c r="CO216" s="40" t="s">
        <v>39</v>
      </c>
      <c r="CP216" s="35"/>
      <c r="CQ216" s="35"/>
      <c r="CR216" s="40" t="s">
        <v>50</v>
      </c>
      <c r="CS216" s="40" t="s">
        <v>51</v>
      </c>
      <c r="CT216" s="35"/>
      <c r="CU216" s="35"/>
      <c r="CV216" s="40" t="s">
        <v>50</v>
      </c>
      <c r="CW216" s="40" t="s">
        <v>39</v>
      </c>
      <c r="CX216" s="35">
        <v>18</v>
      </c>
      <c r="CY216" s="35">
        <v>16.585000000000001</v>
      </c>
      <c r="CZ216" s="40" t="s">
        <v>50</v>
      </c>
      <c r="DA216" s="40" t="s">
        <v>39</v>
      </c>
      <c r="DB216" s="35"/>
      <c r="DC216" s="35"/>
      <c r="DD216" s="40" t="s">
        <v>59</v>
      </c>
      <c r="DE216" s="40" t="s">
        <v>60</v>
      </c>
      <c r="DF216" s="35"/>
      <c r="DG216" s="35"/>
      <c r="DH216" s="40" t="s">
        <v>52</v>
      </c>
      <c r="DI216" s="40" t="s">
        <v>53</v>
      </c>
      <c r="DJ216" s="35"/>
      <c r="DK216" s="35"/>
      <c r="DL216" s="40" t="s">
        <v>31</v>
      </c>
      <c r="DM216" s="41"/>
    </row>
    <row r="217" spans="1:118" s="12" customFormat="1" ht="15.75" customHeight="1" x14ac:dyDescent="0.25">
      <c r="A217" s="6">
        <v>216</v>
      </c>
      <c r="B217" s="6">
        <v>1</v>
      </c>
      <c r="C217" s="9" t="s">
        <v>217</v>
      </c>
      <c r="D217" s="8" t="s">
        <v>373</v>
      </c>
      <c r="E217" s="6">
        <v>561.42600000000004</v>
      </c>
      <c r="F217" s="6">
        <v>383.74099999999999</v>
      </c>
      <c r="G217" s="6">
        <v>122.181</v>
      </c>
      <c r="H217" s="10">
        <v>366.95195999999999</v>
      </c>
      <c r="I217" s="3">
        <f t="shared" si="10"/>
        <v>489.13295999999997</v>
      </c>
      <c r="J217" s="3">
        <f t="shared" si="9"/>
        <v>0</v>
      </c>
      <c r="K217" s="3">
        <f t="shared" si="11"/>
        <v>489.13295999999997</v>
      </c>
      <c r="L217" s="1" t="s">
        <v>28</v>
      </c>
      <c r="M217" s="1" t="s">
        <v>29</v>
      </c>
      <c r="N217" s="6"/>
      <c r="O217" s="6"/>
      <c r="P217" s="1" t="s">
        <v>30</v>
      </c>
      <c r="Q217" s="1" t="s">
        <v>34</v>
      </c>
      <c r="R217" s="6"/>
      <c r="S217" s="6"/>
      <c r="T217" s="1" t="s">
        <v>30</v>
      </c>
      <c r="U217" s="1" t="s">
        <v>32</v>
      </c>
      <c r="V217" s="6"/>
      <c r="W217" s="6"/>
      <c r="X217" s="6" t="s">
        <v>30</v>
      </c>
      <c r="Y217" s="6" t="s">
        <v>33</v>
      </c>
      <c r="Z217" s="6"/>
      <c r="AA217" s="6"/>
      <c r="AB217" s="1" t="s">
        <v>30</v>
      </c>
      <c r="AC217" s="1" t="s">
        <v>34</v>
      </c>
      <c r="AD217" s="6"/>
      <c r="AE217" s="6"/>
      <c r="AF217" s="1" t="s">
        <v>35</v>
      </c>
      <c r="AG217" s="1" t="s">
        <v>29</v>
      </c>
      <c r="AH217" s="6"/>
      <c r="AI217" s="6"/>
      <c r="AJ217" s="1" t="s">
        <v>36</v>
      </c>
      <c r="AK217" s="1" t="s">
        <v>37</v>
      </c>
      <c r="AL217" s="6"/>
      <c r="AM217" s="6"/>
      <c r="AN217" s="1" t="s">
        <v>38</v>
      </c>
      <c r="AO217" s="1" t="s">
        <v>39</v>
      </c>
      <c r="AP217" s="6"/>
      <c r="AQ217" s="6"/>
      <c r="AR217" s="1" t="s">
        <v>40</v>
      </c>
      <c r="AS217" s="1" t="s">
        <v>41</v>
      </c>
      <c r="AT217" s="6"/>
      <c r="AU217" s="6"/>
      <c r="AV217" s="6"/>
      <c r="AW217" s="6"/>
      <c r="AX217" s="6"/>
      <c r="AY217" s="6"/>
      <c r="AZ217" s="1" t="s">
        <v>42</v>
      </c>
      <c r="BA217" s="1" t="s">
        <v>39</v>
      </c>
      <c r="BB217" s="6"/>
      <c r="BC217" s="6"/>
      <c r="BD217" s="1" t="s">
        <v>42</v>
      </c>
      <c r="BE217" s="1" t="s">
        <v>33</v>
      </c>
      <c r="BF217" s="6"/>
      <c r="BG217" s="6"/>
      <c r="BH217" s="1" t="s">
        <v>42</v>
      </c>
      <c r="BI217" s="1" t="s">
        <v>39</v>
      </c>
      <c r="BJ217" s="6"/>
      <c r="BK217" s="11"/>
      <c r="BL217" s="1" t="s">
        <v>43</v>
      </c>
      <c r="BM217" s="1" t="s">
        <v>44</v>
      </c>
      <c r="BN217" s="6"/>
      <c r="BO217" s="6"/>
      <c r="BP217" s="1" t="s">
        <v>45</v>
      </c>
      <c r="BQ217" s="1" t="s">
        <v>44</v>
      </c>
      <c r="BR217" s="6"/>
      <c r="BS217" s="6"/>
      <c r="BT217" s="1" t="s">
        <v>46</v>
      </c>
      <c r="BU217" s="1" t="s">
        <v>47</v>
      </c>
      <c r="BV217" s="6"/>
      <c r="BW217" s="6"/>
      <c r="BX217" s="1" t="s">
        <v>46</v>
      </c>
      <c r="BY217" s="1" t="s">
        <v>41</v>
      </c>
      <c r="BZ217" s="6"/>
      <c r="CA217" s="6"/>
      <c r="CB217" s="1" t="s">
        <v>46</v>
      </c>
      <c r="CC217" s="1" t="s">
        <v>48</v>
      </c>
      <c r="CD217" s="6"/>
      <c r="CE217" s="6"/>
      <c r="CF217" s="1" t="s">
        <v>46</v>
      </c>
      <c r="CG217" s="1" t="s">
        <v>48</v>
      </c>
      <c r="CH217" s="6"/>
      <c r="CI217" s="6"/>
      <c r="CJ217" s="1" t="s">
        <v>46</v>
      </c>
      <c r="CK217" s="1" t="s">
        <v>39</v>
      </c>
      <c r="CL217" s="6"/>
      <c r="CM217" s="6"/>
      <c r="CN217" s="1" t="s">
        <v>49</v>
      </c>
      <c r="CO217" s="1" t="s">
        <v>39</v>
      </c>
      <c r="CP217" s="6"/>
      <c r="CQ217" s="6"/>
      <c r="CR217" s="1" t="s">
        <v>50</v>
      </c>
      <c r="CS217" s="1" t="s">
        <v>51</v>
      </c>
      <c r="CT217" s="6"/>
      <c r="CU217" s="6"/>
      <c r="CV217" s="1" t="s">
        <v>50</v>
      </c>
      <c r="CW217" s="1" t="s">
        <v>39</v>
      </c>
      <c r="CX217" s="6"/>
      <c r="CY217" s="6"/>
      <c r="CZ217" s="1" t="s">
        <v>50</v>
      </c>
      <c r="DA217" s="1" t="s">
        <v>39</v>
      </c>
      <c r="DB217" s="6"/>
      <c r="DC217" s="6"/>
      <c r="DD217" s="1" t="s">
        <v>59</v>
      </c>
      <c r="DE217" s="1" t="s">
        <v>60</v>
      </c>
      <c r="DF217" s="6"/>
      <c r="DG217" s="6"/>
      <c r="DH217" s="1" t="s">
        <v>52</v>
      </c>
      <c r="DI217" s="1" t="s">
        <v>53</v>
      </c>
      <c r="DJ217" s="6"/>
      <c r="DK217" s="6"/>
      <c r="DL217" s="1" t="s">
        <v>31</v>
      </c>
      <c r="DM217" s="11"/>
    </row>
    <row r="218" spans="1:118" s="42" customFormat="1" ht="15.75" customHeight="1" x14ac:dyDescent="0.25">
      <c r="A218" s="35">
        <v>217</v>
      </c>
      <c r="B218" s="35">
        <v>1</v>
      </c>
      <c r="C218" s="36" t="s">
        <v>218</v>
      </c>
      <c r="D218" s="37" t="s">
        <v>373</v>
      </c>
      <c r="E218" s="35">
        <v>430.64499999999998</v>
      </c>
      <c r="F218" s="35">
        <v>46.715000000000003</v>
      </c>
      <c r="G218" s="35">
        <v>252.20699999999999</v>
      </c>
      <c r="H218" s="38">
        <v>302.39064000000002</v>
      </c>
      <c r="I218" s="39">
        <f t="shared" si="10"/>
        <v>554.59763999999996</v>
      </c>
      <c r="J218" s="39">
        <f t="shared" si="9"/>
        <v>5.4450000000000003</v>
      </c>
      <c r="K218" s="39">
        <f t="shared" si="11"/>
        <v>549.15263999999991</v>
      </c>
      <c r="L218" s="40" t="s">
        <v>28</v>
      </c>
      <c r="M218" s="40" t="s">
        <v>29</v>
      </c>
      <c r="N218" s="35"/>
      <c r="O218" s="35"/>
      <c r="P218" s="40" t="s">
        <v>30</v>
      </c>
      <c r="Q218" s="40" t="s">
        <v>34</v>
      </c>
      <c r="R218" s="35"/>
      <c r="S218" s="35"/>
      <c r="T218" s="40" t="s">
        <v>30</v>
      </c>
      <c r="U218" s="40" t="s">
        <v>32</v>
      </c>
      <c r="V218" s="35"/>
      <c r="W218" s="35"/>
      <c r="X218" s="35" t="s">
        <v>30</v>
      </c>
      <c r="Y218" s="35" t="s">
        <v>33</v>
      </c>
      <c r="Z218" s="35"/>
      <c r="AA218" s="35"/>
      <c r="AB218" s="40" t="s">
        <v>30</v>
      </c>
      <c r="AC218" s="40" t="s">
        <v>34</v>
      </c>
      <c r="AD218" s="35"/>
      <c r="AE218" s="35"/>
      <c r="AF218" s="40" t="s">
        <v>35</v>
      </c>
      <c r="AG218" s="40" t="s">
        <v>29</v>
      </c>
      <c r="AH218" s="35"/>
      <c r="AI218" s="35"/>
      <c r="AJ218" s="40" t="s">
        <v>36</v>
      </c>
      <c r="AK218" s="40" t="s">
        <v>37</v>
      </c>
      <c r="AL218" s="35"/>
      <c r="AM218" s="35"/>
      <c r="AN218" s="40" t="s">
        <v>38</v>
      </c>
      <c r="AO218" s="40" t="s">
        <v>39</v>
      </c>
      <c r="AP218" s="35"/>
      <c r="AQ218" s="35"/>
      <c r="AR218" s="40" t="s">
        <v>40</v>
      </c>
      <c r="AS218" s="40" t="s">
        <v>41</v>
      </c>
      <c r="AT218" s="35"/>
      <c r="AU218" s="35"/>
      <c r="AV218" s="35"/>
      <c r="AW218" s="35"/>
      <c r="AX218" s="35"/>
      <c r="AY218" s="35"/>
      <c r="AZ218" s="40" t="s">
        <v>42</v>
      </c>
      <c r="BA218" s="40" t="s">
        <v>39</v>
      </c>
      <c r="BB218" s="35"/>
      <c r="BC218" s="35"/>
      <c r="BD218" s="40" t="s">
        <v>42</v>
      </c>
      <c r="BE218" s="40" t="s">
        <v>33</v>
      </c>
      <c r="BF218" s="35"/>
      <c r="BG218" s="35"/>
      <c r="BH218" s="40" t="s">
        <v>42</v>
      </c>
      <c r="BI218" s="40" t="s">
        <v>39</v>
      </c>
      <c r="BJ218" s="35"/>
      <c r="BK218" s="41"/>
      <c r="BL218" s="40" t="s">
        <v>43</v>
      </c>
      <c r="BM218" s="40" t="s">
        <v>44</v>
      </c>
      <c r="BN218" s="35"/>
      <c r="BO218" s="35"/>
      <c r="BP218" s="40" t="s">
        <v>45</v>
      </c>
      <c r="BQ218" s="40" t="s">
        <v>44</v>
      </c>
      <c r="BR218" s="35"/>
      <c r="BS218" s="35"/>
      <c r="BT218" s="40" t="s">
        <v>46</v>
      </c>
      <c r="BU218" s="40" t="s">
        <v>47</v>
      </c>
      <c r="BV218" s="35"/>
      <c r="BW218" s="35"/>
      <c r="BX218" s="40" t="s">
        <v>46</v>
      </c>
      <c r="BY218" s="40" t="s">
        <v>41</v>
      </c>
      <c r="BZ218" s="35"/>
      <c r="CA218" s="35"/>
      <c r="CB218" s="40" t="s">
        <v>46</v>
      </c>
      <c r="CC218" s="40" t="s">
        <v>48</v>
      </c>
      <c r="CD218" s="35">
        <v>5.0000000000000001E-3</v>
      </c>
      <c r="CE218" s="35">
        <v>5.4450000000000003</v>
      </c>
      <c r="CF218" s="40" t="s">
        <v>46</v>
      </c>
      <c r="CG218" s="40" t="s">
        <v>48</v>
      </c>
      <c r="CH218" s="35"/>
      <c r="CI218" s="35"/>
      <c r="CJ218" s="40" t="s">
        <v>46</v>
      </c>
      <c r="CK218" s="40" t="s">
        <v>39</v>
      </c>
      <c r="CL218" s="35"/>
      <c r="CM218" s="35"/>
      <c r="CN218" s="40" t="s">
        <v>49</v>
      </c>
      <c r="CO218" s="40" t="s">
        <v>39</v>
      </c>
      <c r="CP218" s="35"/>
      <c r="CQ218" s="35"/>
      <c r="CR218" s="40" t="s">
        <v>50</v>
      </c>
      <c r="CS218" s="40" t="s">
        <v>51</v>
      </c>
      <c r="CT218" s="35"/>
      <c r="CU218" s="35"/>
      <c r="CV218" s="40" t="s">
        <v>50</v>
      </c>
      <c r="CW218" s="40" t="s">
        <v>39</v>
      </c>
      <c r="CX218" s="35"/>
      <c r="CY218" s="35"/>
      <c r="CZ218" s="40" t="s">
        <v>50</v>
      </c>
      <c r="DA218" s="40" t="s">
        <v>39</v>
      </c>
      <c r="DB218" s="35"/>
      <c r="DC218" s="35"/>
      <c r="DD218" s="40" t="s">
        <v>59</v>
      </c>
      <c r="DE218" s="40" t="s">
        <v>60</v>
      </c>
      <c r="DF218" s="35"/>
      <c r="DG218" s="35"/>
      <c r="DH218" s="40" t="s">
        <v>52</v>
      </c>
      <c r="DI218" s="40" t="s">
        <v>53</v>
      </c>
      <c r="DJ218" s="35"/>
      <c r="DK218" s="35"/>
      <c r="DL218" s="40" t="s">
        <v>31</v>
      </c>
      <c r="DM218" s="41"/>
    </row>
    <row r="219" spans="1:118" s="42" customFormat="1" ht="15.75" customHeight="1" x14ac:dyDescent="0.25">
      <c r="A219" s="35">
        <v>218</v>
      </c>
      <c r="B219" s="35">
        <v>1</v>
      </c>
      <c r="C219" s="36" t="s">
        <v>435</v>
      </c>
      <c r="D219" s="37" t="s">
        <v>373</v>
      </c>
      <c r="E219" s="35">
        <v>36.238999999999997</v>
      </c>
      <c r="F219" s="35">
        <v>58.404000000000003</v>
      </c>
      <c r="G219" s="35">
        <v>-23.811</v>
      </c>
      <c r="H219" s="38">
        <v>79.467839999999995</v>
      </c>
      <c r="I219" s="39">
        <f t="shared" si="10"/>
        <v>55.656839999999995</v>
      </c>
      <c r="J219" s="39">
        <f t="shared" si="9"/>
        <v>1.0859999999999999</v>
      </c>
      <c r="K219" s="39">
        <f t="shared" si="11"/>
        <v>54.570839999999997</v>
      </c>
      <c r="L219" s="40" t="s">
        <v>28</v>
      </c>
      <c r="M219" s="40" t="s">
        <v>29</v>
      </c>
      <c r="N219" s="35"/>
      <c r="O219" s="35"/>
      <c r="P219" s="40" t="s">
        <v>30</v>
      </c>
      <c r="Q219" s="40" t="s">
        <v>34</v>
      </c>
      <c r="R219" s="35"/>
      <c r="S219" s="35"/>
      <c r="T219" s="40" t="s">
        <v>30</v>
      </c>
      <c r="U219" s="40" t="s">
        <v>32</v>
      </c>
      <c r="V219" s="35"/>
      <c r="W219" s="35"/>
      <c r="X219" s="35" t="s">
        <v>30</v>
      </c>
      <c r="Y219" s="35" t="s">
        <v>33</v>
      </c>
      <c r="Z219" s="35"/>
      <c r="AA219" s="35"/>
      <c r="AB219" s="40" t="s">
        <v>30</v>
      </c>
      <c r="AC219" s="40" t="s">
        <v>34</v>
      </c>
      <c r="AD219" s="35"/>
      <c r="AE219" s="35"/>
      <c r="AF219" s="40" t="s">
        <v>35</v>
      </c>
      <c r="AG219" s="40" t="s">
        <v>29</v>
      </c>
      <c r="AH219" s="35"/>
      <c r="AI219" s="35"/>
      <c r="AJ219" s="40" t="s">
        <v>36</v>
      </c>
      <c r="AK219" s="40" t="s">
        <v>37</v>
      </c>
      <c r="AL219" s="35"/>
      <c r="AM219" s="35"/>
      <c r="AN219" s="40" t="s">
        <v>38</v>
      </c>
      <c r="AO219" s="40" t="s">
        <v>39</v>
      </c>
      <c r="AP219" s="35">
        <v>1</v>
      </c>
      <c r="AQ219" s="35">
        <v>0.501</v>
      </c>
      <c r="AR219" s="40" t="s">
        <v>40</v>
      </c>
      <c r="AS219" s="40" t="s">
        <v>41</v>
      </c>
      <c r="AT219" s="35"/>
      <c r="AU219" s="35"/>
      <c r="AV219" s="35"/>
      <c r="AW219" s="35"/>
      <c r="AX219" s="35"/>
      <c r="AY219" s="35"/>
      <c r="AZ219" s="40" t="s">
        <v>42</v>
      </c>
      <c r="BA219" s="40" t="s">
        <v>39</v>
      </c>
      <c r="BB219" s="35"/>
      <c r="BC219" s="35"/>
      <c r="BD219" s="40" t="s">
        <v>42</v>
      </c>
      <c r="BE219" s="40" t="s">
        <v>33</v>
      </c>
      <c r="BF219" s="35"/>
      <c r="BG219" s="35"/>
      <c r="BH219" s="40" t="s">
        <v>42</v>
      </c>
      <c r="BI219" s="40" t="s">
        <v>39</v>
      </c>
      <c r="BJ219" s="35"/>
      <c r="BK219" s="41"/>
      <c r="BL219" s="40" t="s">
        <v>43</v>
      </c>
      <c r="BM219" s="40" t="s">
        <v>44</v>
      </c>
      <c r="BN219" s="35"/>
      <c r="BO219" s="35"/>
      <c r="BP219" s="40" t="s">
        <v>45</v>
      </c>
      <c r="BQ219" s="40" t="s">
        <v>44</v>
      </c>
      <c r="BR219" s="35"/>
      <c r="BS219" s="35"/>
      <c r="BT219" s="40" t="s">
        <v>46</v>
      </c>
      <c r="BU219" s="40" t="s">
        <v>47</v>
      </c>
      <c r="BV219" s="35"/>
      <c r="BW219" s="35"/>
      <c r="BX219" s="40" t="s">
        <v>46</v>
      </c>
      <c r="BY219" s="40" t="s">
        <v>41</v>
      </c>
      <c r="BZ219" s="35"/>
      <c r="CA219" s="35"/>
      <c r="CB219" s="40" t="s">
        <v>46</v>
      </c>
      <c r="CC219" s="40" t="s">
        <v>48</v>
      </c>
      <c r="CD219" s="35"/>
      <c r="CE219" s="35"/>
      <c r="CF219" s="40" t="s">
        <v>46</v>
      </c>
      <c r="CG219" s="40" t="s">
        <v>48</v>
      </c>
      <c r="CH219" s="35"/>
      <c r="CI219" s="35"/>
      <c r="CJ219" s="40" t="s">
        <v>46</v>
      </c>
      <c r="CK219" s="40" t="s">
        <v>39</v>
      </c>
      <c r="CL219" s="35"/>
      <c r="CM219" s="35"/>
      <c r="CN219" s="40" t="s">
        <v>49</v>
      </c>
      <c r="CO219" s="40" t="s">
        <v>39</v>
      </c>
      <c r="CP219" s="35">
        <v>1</v>
      </c>
      <c r="CQ219" s="35">
        <v>0.58499999999999996</v>
      </c>
      <c r="CR219" s="40" t="s">
        <v>50</v>
      </c>
      <c r="CS219" s="40" t="s">
        <v>51</v>
      </c>
      <c r="CT219" s="35"/>
      <c r="CU219" s="35"/>
      <c r="CV219" s="40" t="s">
        <v>50</v>
      </c>
      <c r="CW219" s="40" t="s">
        <v>39</v>
      </c>
      <c r="CX219" s="35"/>
      <c r="CY219" s="35"/>
      <c r="CZ219" s="40" t="s">
        <v>50</v>
      </c>
      <c r="DA219" s="40" t="s">
        <v>39</v>
      </c>
      <c r="DB219" s="35"/>
      <c r="DC219" s="35"/>
      <c r="DD219" s="40" t="s">
        <v>59</v>
      </c>
      <c r="DE219" s="40" t="s">
        <v>60</v>
      </c>
      <c r="DF219" s="35"/>
      <c r="DG219" s="35"/>
      <c r="DH219" s="40" t="s">
        <v>52</v>
      </c>
      <c r="DI219" s="40" t="s">
        <v>53</v>
      </c>
      <c r="DJ219" s="35"/>
      <c r="DK219" s="35"/>
      <c r="DL219" s="40" t="s">
        <v>31</v>
      </c>
      <c r="DM219" s="41"/>
    </row>
    <row r="220" spans="1:118" s="12" customFormat="1" ht="15.75" customHeight="1" x14ac:dyDescent="0.25">
      <c r="A220" s="6">
        <v>219</v>
      </c>
      <c r="B220" s="6">
        <v>1</v>
      </c>
      <c r="C220" s="9" t="s">
        <v>436</v>
      </c>
      <c r="D220" s="8" t="s">
        <v>373</v>
      </c>
      <c r="E220" s="6">
        <v>51.3</v>
      </c>
      <c r="F220" s="6">
        <v>17.675000000000001</v>
      </c>
      <c r="G220" s="6">
        <v>15.651</v>
      </c>
      <c r="H220" s="10">
        <v>125.48136</v>
      </c>
      <c r="I220" s="3">
        <f t="shared" si="10"/>
        <v>141.13236000000001</v>
      </c>
      <c r="J220" s="3">
        <f t="shared" si="9"/>
        <v>0</v>
      </c>
      <c r="K220" s="3">
        <f t="shared" si="11"/>
        <v>141.13236000000001</v>
      </c>
      <c r="L220" s="1" t="s">
        <v>28</v>
      </c>
      <c r="M220" s="1" t="s">
        <v>29</v>
      </c>
      <c r="N220" s="6"/>
      <c r="O220" s="6"/>
      <c r="P220" s="1" t="s">
        <v>30</v>
      </c>
      <c r="Q220" s="1" t="s">
        <v>34</v>
      </c>
      <c r="R220" s="6"/>
      <c r="S220" s="6"/>
      <c r="T220" s="1" t="s">
        <v>30</v>
      </c>
      <c r="U220" s="1" t="s">
        <v>32</v>
      </c>
      <c r="V220" s="6"/>
      <c r="W220" s="6"/>
      <c r="X220" s="6" t="s">
        <v>30</v>
      </c>
      <c r="Y220" s="6" t="s">
        <v>33</v>
      </c>
      <c r="Z220" s="6"/>
      <c r="AA220" s="6"/>
      <c r="AB220" s="1" t="s">
        <v>30</v>
      </c>
      <c r="AC220" s="1" t="s">
        <v>34</v>
      </c>
      <c r="AD220" s="6"/>
      <c r="AE220" s="6"/>
      <c r="AF220" s="1" t="s">
        <v>35</v>
      </c>
      <c r="AG220" s="1" t="s">
        <v>29</v>
      </c>
      <c r="AH220" s="6"/>
      <c r="AI220" s="6"/>
      <c r="AJ220" s="1" t="s">
        <v>36</v>
      </c>
      <c r="AK220" s="1" t="s">
        <v>37</v>
      </c>
      <c r="AL220" s="6"/>
      <c r="AM220" s="6"/>
      <c r="AN220" s="1" t="s">
        <v>38</v>
      </c>
      <c r="AO220" s="1" t="s">
        <v>39</v>
      </c>
      <c r="AP220" s="6"/>
      <c r="AQ220" s="6"/>
      <c r="AR220" s="1" t="s">
        <v>40</v>
      </c>
      <c r="AS220" s="1" t="s">
        <v>41</v>
      </c>
      <c r="AT220" s="6"/>
      <c r="AU220" s="6"/>
      <c r="AV220" s="6"/>
      <c r="AW220" s="6"/>
      <c r="AX220" s="6"/>
      <c r="AY220" s="6"/>
      <c r="AZ220" s="1" t="s">
        <v>42</v>
      </c>
      <c r="BA220" s="1" t="s">
        <v>39</v>
      </c>
      <c r="BB220" s="6"/>
      <c r="BC220" s="6"/>
      <c r="BD220" s="1" t="s">
        <v>42</v>
      </c>
      <c r="BE220" s="1" t="s">
        <v>33</v>
      </c>
      <c r="BF220" s="6"/>
      <c r="BG220" s="6"/>
      <c r="BH220" s="1" t="s">
        <v>42</v>
      </c>
      <c r="BI220" s="1" t="s">
        <v>39</v>
      </c>
      <c r="BJ220" s="6"/>
      <c r="BK220" s="11"/>
      <c r="BL220" s="1" t="s">
        <v>43</v>
      </c>
      <c r="BM220" s="1" t="s">
        <v>44</v>
      </c>
      <c r="BN220" s="6"/>
      <c r="BO220" s="6"/>
      <c r="BP220" s="1" t="s">
        <v>45</v>
      </c>
      <c r="BQ220" s="1" t="s">
        <v>44</v>
      </c>
      <c r="BR220" s="6"/>
      <c r="BS220" s="6"/>
      <c r="BT220" s="1" t="s">
        <v>46</v>
      </c>
      <c r="BU220" s="1" t="s">
        <v>47</v>
      </c>
      <c r="BV220" s="6"/>
      <c r="BW220" s="6"/>
      <c r="BX220" s="1" t="s">
        <v>46</v>
      </c>
      <c r="BY220" s="1" t="s">
        <v>41</v>
      </c>
      <c r="BZ220" s="6"/>
      <c r="CA220" s="6"/>
      <c r="CB220" s="1" t="s">
        <v>46</v>
      </c>
      <c r="CC220" s="1" t="s">
        <v>48</v>
      </c>
      <c r="CD220" s="6"/>
      <c r="CE220" s="6"/>
      <c r="CF220" s="1" t="s">
        <v>46</v>
      </c>
      <c r="CG220" s="1" t="s">
        <v>48</v>
      </c>
      <c r="CH220" s="6"/>
      <c r="CI220" s="6"/>
      <c r="CJ220" s="1" t="s">
        <v>46</v>
      </c>
      <c r="CK220" s="1" t="s">
        <v>39</v>
      </c>
      <c r="CL220" s="6"/>
      <c r="CM220" s="6"/>
      <c r="CN220" s="1" t="s">
        <v>49</v>
      </c>
      <c r="CO220" s="1" t="s">
        <v>39</v>
      </c>
      <c r="CP220" s="6"/>
      <c r="CQ220" s="6"/>
      <c r="CR220" s="1" t="s">
        <v>50</v>
      </c>
      <c r="CS220" s="1" t="s">
        <v>51</v>
      </c>
      <c r="CT220" s="6"/>
      <c r="CU220" s="6"/>
      <c r="CV220" s="1" t="s">
        <v>50</v>
      </c>
      <c r="CW220" s="1" t="s">
        <v>39</v>
      </c>
      <c r="CX220" s="6"/>
      <c r="CY220" s="6"/>
      <c r="CZ220" s="1" t="s">
        <v>50</v>
      </c>
      <c r="DA220" s="1" t="s">
        <v>39</v>
      </c>
      <c r="DB220" s="6"/>
      <c r="DC220" s="6"/>
      <c r="DD220" s="1" t="s">
        <v>59</v>
      </c>
      <c r="DE220" s="1" t="s">
        <v>60</v>
      </c>
      <c r="DF220" s="6"/>
      <c r="DG220" s="6"/>
      <c r="DH220" s="1" t="s">
        <v>52</v>
      </c>
      <c r="DI220" s="1" t="s">
        <v>53</v>
      </c>
      <c r="DJ220" s="6"/>
      <c r="DK220" s="6"/>
      <c r="DL220" s="1" t="s">
        <v>31</v>
      </c>
      <c r="DM220" s="11"/>
    </row>
    <row r="221" spans="1:118" s="42" customFormat="1" ht="15.75" customHeight="1" x14ac:dyDescent="0.25">
      <c r="A221" s="35">
        <v>220</v>
      </c>
      <c r="B221" s="35">
        <v>1</v>
      </c>
      <c r="C221" s="36" t="s">
        <v>219</v>
      </c>
      <c r="D221" s="37" t="s">
        <v>373</v>
      </c>
      <c r="E221" s="35">
        <v>1396.6590000000001</v>
      </c>
      <c r="F221" s="35">
        <v>67.436999999999998</v>
      </c>
      <c r="G221" s="35">
        <v>843.69</v>
      </c>
      <c r="H221" s="38">
        <v>437.99808000000002</v>
      </c>
      <c r="I221" s="39">
        <f t="shared" si="10"/>
        <v>1281.6880800000001</v>
      </c>
      <c r="J221" s="39">
        <f t="shared" si="9"/>
        <v>26.950000000000003</v>
      </c>
      <c r="K221" s="39">
        <f t="shared" si="11"/>
        <v>1254.7380800000001</v>
      </c>
      <c r="L221" s="40" t="s">
        <v>28</v>
      </c>
      <c r="M221" s="40" t="s">
        <v>29</v>
      </c>
      <c r="N221" s="35"/>
      <c r="O221" s="35"/>
      <c r="P221" s="40" t="s">
        <v>30</v>
      </c>
      <c r="Q221" s="40" t="s">
        <v>34</v>
      </c>
      <c r="R221" s="35"/>
      <c r="S221" s="35"/>
      <c r="T221" s="40" t="s">
        <v>30</v>
      </c>
      <c r="U221" s="40" t="s">
        <v>32</v>
      </c>
      <c r="V221" s="35"/>
      <c r="W221" s="35"/>
      <c r="X221" s="35" t="s">
        <v>30</v>
      </c>
      <c r="Y221" s="35" t="s">
        <v>33</v>
      </c>
      <c r="Z221" s="35"/>
      <c r="AA221" s="35"/>
      <c r="AB221" s="40" t="s">
        <v>30</v>
      </c>
      <c r="AC221" s="40" t="s">
        <v>34</v>
      </c>
      <c r="AD221" s="35"/>
      <c r="AE221" s="35"/>
      <c r="AF221" s="40" t="s">
        <v>35</v>
      </c>
      <c r="AG221" s="40" t="s">
        <v>29</v>
      </c>
      <c r="AH221" s="35"/>
      <c r="AI221" s="35"/>
      <c r="AJ221" s="40" t="s">
        <v>36</v>
      </c>
      <c r="AK221" s="40" t="s">
        <v>37</v>
      </c>
      <c r="AL221" s="35"/>
      <c r="AM221" s="35"/>
      <c r="AN221" s="40" t="s">
        <v>38</v>
      </c>
      <c r="AO221" s="40" t="s">
        <v>39</v>
      </c>
      <c r="AP221" s="35">
        <v>1</v>
      </c>
      <c r="AQ221" s="35">
        <v>0.501</v>
      </c>
      <c r="AR221" s="40" t="s">
        <v>40</v>
      </c>
      <c r="AS221" s="40" t="s">
        <v>41</v>
      </c>
      <c r="AT221" s="35"/>
      <c r="AU221" s="35"/>
      <c r="AV221" s="35"/>
      <c r="AW221" s="35"/>
      <c r="AX221" s="35"/>
      <c r="AY221" s="35"/>
      <c r="AZ221" s="40" t="s">
        <v>42</v>
      </c>
      <c r="BA221" s="40" t="s">
        <v>39</v>
      </c>
      <c r="BB221" s="35"/>
      <c r="BC221" s="35"/>
      <c r="BD221" s="40" t="s">
        <v>42</v>
      </c>
      <c r="BE221" s="40" t="s">
        <v>33</v>
      </c>
      <c r="BF221" s="35">
        <v>2</v>
      </c>
      <c r="BG221" s="35">
        <v>26.449000000000002</v>
      </c>
      <c r="BH221" s="40" t="s">
        <v>42</v>
      </c>
      <c r="BI221" s="40" t="s">
        <v>39</v>
      </c>
      <c r="BJ221" s="35"/>
      <c r="BK221" s="41"/>
      <c r="BL221" s="40" t="s">
        <v>43</v>
      </c>
      <c r="BM221" s="40" t="s">
        <v>44</v>
      </c>
      <c r="BN221" s="35"/>
      <c r="BO221" s="35"/>
      <c r="BP221" s="40" t="s">
        <v>45</v>
      </c>
      <c r="BQ221" s="40" t="s">
        <v>44</v>
      </c>
      <c r="BR221" s="35"/>
      <c r="BS221" s="35"/>
      <c r="BT221" s="40" t="s">
        <v>46</v>
      </c>
      <c r="BU221" s="40" t="s">
        <v>47</v>
      </c>
      <c r="BV221" s="35"/>
      <c r="BW221" s="35"/>
      <c r="BX221" s="40" t="s">
        <v>46</v>
      </c>
      <c r="BY221" s="40" t="s">
        <v>41</v>
      </c>
      <c r="BZ221" s="35"/>
      <c r="CA221" s="35"/>
      <c r="CB221" s="40" t="s">
        <v>46</v>
      </c>
      <c r="CC221" s="40" t="s">
        <v>48</v>
      </c>
      <c r="CD221" s="35"/>
      <c r="CE221" s="35"/>
      <c r="CF221" s="40" t="s">
        <v>46</v>
      </c>
      <c r="CG221" s="40" t="s">
        <v>48</v>
      </c>
      <c r="CH221" s="35"/>
      <c r="CI221" s="35"/>
      <c r="CJ221" s="40" t="s">
        <v>46</v>
      </c>
      <c r="CK221" s="40" t="s">
        <v>39</v>
      </c>
      <c r="CL221" s="35"/>
      <c r="CM221" s="35"/>
      <c r="CN221" s="40" t="s">
        <v>49</v>
      </c>
      <c r="CO221" s="40" t="s">
        <v>39</v>
      </c>
      <c r="CP221" s="35"/>
      <c r="CQ221" s="35"/>
      <c r="CR221" s="40" t="s">
        <v>50</v>
      </c>
      <c r="CS221" s="40" t="s">
        <v>51</v>
      </c>
      <c r="CT221" s="35"/>
      <c r="CU221" s="35"/>
      <c r="CV221" s="40" t="s">
        <v>50</v>
      </c>
      <c r="CW221" s="40" t="s">
        <v>39</v>
      </c>
      <c r="CX221" s="35"/>
      <c r="CY221" s="35"/>
      <c r="CZ221" s="40" t="s">
        <v>50</v>
      </c>
      <c r="DA221" s="40" t="s">
        <v>39</v>
      </c>
      <c r="DB221" s="35"/>
      <c r="DC221" s="35"/>
      <c r="DD221" s="40" t="s">
        <v>59</v>
      </c>
      <c r="DE221" s="40" t="s">
        <v>60</v>
      </c>
      <c r="DF221" s="35"/>
      <c r="DG221" s="35"/>
      <c r="DH221" s="40" t="s">
        <v>52</v>
      </c>
      <c r="DI221" s="40" t="s">
        <v>53</v>
      </c>
      <c r="DJ221" s="35"/>
      <c r="DK221" s="35"/>
      <c r="DL221" s="40" t="s">
        <v>31</v>
      </c>
      <c r="DM221" s="41"/>
    </row>
    <row r="222" spans="1:118" s="12" customFormat="1" ht="15.75" customHeight="1" x14ac:dyDescent="0.25">
      <c r="A222" s="6">
        <v>221</v>
      </c>
      <c r="B222" s="6">
        <v>1</v>
      </c>
      <c r="C222" s="9" t="s">
        <v>437</v>
      </c>
      <c r="D222" s="8" t="s">
        <v>373</v>
      </c>
      <c r="E222" s="6">
        <v>217.24700000000001</v>
      </c>
      <c r="F222" s="6">
        <v>2.794</v>
      </c>
      <c r="G222" s="6">
        <v>211.54</v>
      </c>
      <c r="H222" s="10">
        <v>62.471760000000003</v>
      </c>
      <c r="I222" s="3">
        <f t="shared" si="10"/>
        <v>274.01175999999998</v>
      </c>
      <c r="J222" s="3">
        <f t="shared" si="9"/>
        <v>0</v>
      </c>
      <c r="K222" s="3">
        <f t="shared" si="11"/>
        <v>274.01175999999998</v>
      </c>
      <c r="L222" s="1" t="s">
        <v>28</v>
      </c>
      <c r="M222" s="1" t="s">
        <v>29</v>
      </c>
      <c r="N222" s="6"/>
      <c r="O222" s="6"/>
      <c r="P222" s="1" t="s">
        <v>30</v>
      </c>
      <c r="Q222" s="1" t="s">
        <v>34</v>
      </c>
      <c r="R222" s="6"/>
      <c r="S222" s="6"/>
      <c r="T222" s="1" t="s">
        <v>30</v>
      </c>
      <c r="U222" s="1" t="s">
        <v>32</v>
      </c>
      <c r="V222" s="6"/>
      <c r="W222" s="6"/>
      <c r="X222" s="6" t="s">
        <v>30</v>
      </c>
      <c r="Y222" s="6" t="s">
        <v>33</v>
      </c>
      <c r="Z222" s="6"/>
      <c r="AA222" s="6"/>
      <c r="AB222" s="1" t="s">
        <v>30</v>
      </c>
      <c r="AC222" s="1" t="s">
        <v>34</v>
      </c>
      <c r="AD222" s="6"/>
      <c r="AE222" s="6"/>
      <c r="AF222" s="1" t="s">
        <v>35</v>
      </c>
      <c r="AG222" s="1" t="s">
        <v>29</v>
      </c>
      <c r="AH222" s="6"/>
      <c r="AI222" s="6"/>
      <c r="AJ222" s="1" t="s">
        <v>36</v>
      </c>
      <c r="AK222" s="1" t="s">
        <v>37</v>
      </c>
      <c r="AL222" s="6"/>
      <c r="AM222" s="6"/>
      <c r="AN222" s="1" t="s">
        <v>38</v>
      </c>
      <c r="AO222" s="1" t="s">
        <v>39</v>
      </c>
      <c r="AP222" s="6"/>
      <c r="AQ222" s="6"/>
      <c r="AR222" s="1" t="s">
        <v>40</v>
      </c>
      <c r="AS222" s="1" t="s">
        <v>41</v>
      </c>
      <c r="AT222" s="6"/>
      <c r="AU222" s="6"/>
      <c r="AV222" s="6"/>
      <c r="AW222" s="6"/>
      <c r="AX222" s="6"/>
      <c r="AY222" s="6"/>
      <c r="AZ222" s="1" t="s">
        <v>42</v>
      </c>
      <c r="BA222" s="1" t="s">
        <v>39</v>
      </c>
      <c r="BB222" s="6"/>
      <c r="BC222" s="6"/>
      <c r="BD222" s="1" t="s">
        <v>42</v>
      </c>
      <c r="BE222" s="1" t="s">
        <v>33</v>
      </c>
      <c r="BF222" s="6"/>
      <c r="BG222" s="6"/>
      <c r="BH222" s="1" t="s">
        <v>42</v>
      </c>
      <c r="BI222" s="1" t="s">
        <v>39</v>
      </c>
      <c r="BJ222" s="6"/>
      <c r="BK222" s="11"/>
      <c r="BL222" s="1" t="s">
        <v>43</v>
      </c>
      <c r="BM222" s="1" t="s">
        <v>44</v>
      </c>
      <c r="BN222" s="6"/>
      <c r="BO222" s="6"/>
      <c r="BP222" s="1" t="s">
        <v>45</v>
      </c>
      <c r="BQ222" s="1" t="s">
        <v>44</v>
      </c>
      <c r="BR222" s="6"/>
      <c r="BS222" s="6"/>
      <c r="BT222" s="1" t="s">
        <v>46</v>
      </c>
      <c r="BU222" s="1" t="s">
        <v>47</v>
      </c>
      <c r="BV222" s="6"/>
      <c r="BW222" s="6"/>
      <c r="BX222" s="1" t="s">
        <v>46</v>
      </c>
      <c r="BY222" s="1" t="s">
        <v>41</v>
      </c>
      <c r="BZ222" s="6"/>
      <c r="CA222" s="6"/>
      <c r="CB222" s="1" t="s">
        <v>46</v>
      </c>
      <c r="CC222" s="1" t="s">
        <v>48</v>
      </c>
      <c r="CD222" s="6"/>
      <c r="CE222" s="6"/>
      <c r="CF222" s="1" t="s">
        <v>46</v>
      </c>
      <c r="CG222" s="1" t="s">
        <v>48</v>
      </c>
      <c r="CH222" s="6"/>
      <c r="CI222" s="6"/>
      <c r="CJ222" s="1" t="s">
        <v>46</v>
      </c>
      <c r="CK222" s="1" t="s">
        <v>39</v>
      </c>
      <c r="CL222" s="6"/>
      <c r="CM222" s="6"/>
      <c r="CN222" s="1" t="s">
        <v>49</v>
      </c>
      <c r="CO222" s="1" t="s">
        <v>39</v>
      </c>
      <c r="CP222" s="6"/>
      <c r="CQ222" s="6"/>
      <c r="CR222" s="1" t="s">
        <v>50</v>
      </c>
      <c r="CS222" s="1" t="s">
        <v>51</v>
      </c>
      <c r="CT222" s="6"/>
      <c r="CU222" s="6"/>
      <c r="CV222" s="1" t="s">
        <v>50</v>
      </c>
      <c r="CW222" s="1" t="s">
        <v>39</v>
      </c>
      <c r="CX222" s="6"/>
      <c r="CY222" s="6"/>
      <c r="CZ222" s="1" t="s">
        <v>50</v>
      </c>
      <c r="DA222" s="1" t="s">
        <v>39</v>
      </c>
      <c r="DB222" s="6"/>
      <c r="DC222" s="6"/>
      <c r="DD222" s="1" t="s">
        <v>59</v>
      </c>
      <c r="DE222" s="1" t="s">
        <v>60</v>
      </c>
      <c r="DF222" s="6"/>
      <c r="DG222" s="6"/>
      <c r="DH222" s="1" t="s">
        <v>52</v>
      </c>
      <c r="DI222" s="1" t="s">
        <v>53</v>
      </c>
      <c r="DJ222" s="6"/>
      <c r="DK222" s="6"/>
      <c r="DL222" s="1" t="s">
        <v>31</v>
      </c>
      <c r="DM222" s="11"/>
    </row>
    <row r="223" spans="1:118" s="12" customFormat="1" ht="15.75" customHeight="1" x14ac:dyDescent="0.25">
      <c r="A223" s="6">
        <v>222</v>
      </c>
      <c r="B223" s="6">
        <v>1</v>
      </c>
      <c r="C223" s="9" t="s">
        <v>438</v>
      </c>
      <c r="D223" s="8" t="s">
        <v>373</v>
      </c>
      <c r="E223" s="6">
        <v>231.12</v>
      </c>
      <c r="F223" s="6">
        <v>0</v>
      </c>
      <c r="G223" s="6">
        <v>191.04499999999999</v>
      </c>
      <c r="H223" s="10">
        <v>70.097880000000004</v>
      </c>
      <c r="I223" s="3">
        <f t="shared" si="10"/>
        <v>261.14287999999999</v>
      </c>
      <c r="J223" s="3">
        <f t="shared" si="9"/>
        <v>0</v>
      </c>
      <c r="K223" s="3">
        <f t="shared" si="11"/>
        <v>261.14287999999999</v>
      </c>
      <c r="L223" s="1" t="s">
        <v>28</v>
      </c>
      <c r="M223" s="1" t="s">
        <v>29</v>
      </c>
      <c r="N223" s="6"/>
      <c r="O223" s="6"/>
      <c r="P223" s="1" t="s">
        <v>30</v>
      </c>
      <c r="Q223" s="1" t="s">
        <v>34</v>
      </c>
      <c r="R223" s="6"/>
      <c r="S223" s="6"/>
      <c r="T223" s="1" t="s">
        <v>30</v>
      </c>
      <c r="U223" s="1" t="s">
        <v>32</v>
      </c>
      <c r="V223" s="6"/>
      <c r="W223" s="6"/>
      <c r="X223" s="6" t="s">
        <v>30</v>
      </c>
      <c r="Y223" s="6" t="s">
        <v>33</v>
      </c>
      <c r="Z223" s="6"/>
      <c r="AA223" s="6"/>
      <c r="AB223" s="1" t="s">
        <v>30</v>
      </c>
      <c r="AC223" s="1" t="s">
        <v>34</v>
      </c>
      <c r="AD223" s="6"/>
      <c r="AE223" s="6"/>
      <c r="AF223" s="1" t="s">
        <v>35</v>
      </c>
      <c r="AG223" s="1" t="s">
        <v>29</v>
      </c>
      <c r="AH223" s="6"/>
      <c r="AI223" s="6"/>
      <c r="AJ223" s="1" t="s">
        <v>36</v>
      </c>
      <c r="AK223" s="1" t="s">
        <v>37</v>
      </c>
      <c r="AL223" s="6"/>
      <c r="AM223" s="6"/>
      <c r="AN223" s="1" t="s">
        <v>38</v>
      </c>
      <c r="AO223" s="1" t="s">
        <v>39</v>
      </c>
      <c r="AP223" s="6"/>
      <c r="AQ223" s="6"/>
      <c r="AR223" s="1" t="s">
        <v>40</v>
      </c>
      <c r="AS223" s="1" t="s">
        <v>41</v>
      </c>
      <c r="AT223" s="6"/>
      <c r="AU223" s="6"/>
      <c r="AV223" s="6"/>
      <c r="AW223" s="6"/>
      <c r="AX223" s="6"/>
      <c r="AY223" s="6"/>
      <c r="AZ223" s="1" t="s">
        <v>42</v>
      </c>
      <c r="BA223" s="1" t="s">
        <v>39</v>
      </c>
      <c r="BB223" s="6"/>
      <c r="BC223" s="6"/>
      <c r="BD223" s="1" t="s">
        <v>42</v>
      </c>
      <c r="BE223" s="1" t="s">
        <v>33</v>
      </c>
      <c r="BF223" s="6"/>
      <c r="BG223" s="6"/>
      <c r="BH223" s="1" t="s">
        <v>42</v>
      </c>
      <c r="BI223" s="1" t="s">
        <v>39</v>
      </c>
      <c r="BJ223" s="6"/>
      <c r="BK223" s="11"/>
      <c r="BL223" s="1" t="s">
        <v>43</v>
      </c>
      <c r="BM223" s="1" t="s">
        <v>44</v>
      </c>
      <c r="BN223" s="6"/>
      <c r="BO223" s="6"/>
      <c r="BP223" s="1" t="s">
        <v>45</v>
      </c>
      <c r="BQ223" s="1" t="s">
        <v>44</v>
      </c>
      <c r="BR223" s="6"/>
      <c r="BS223" s="6"/>
      <c r="BT223" s="1" t="s">
        <v>46</v>
      </c>
      <c r="BU223" s="1" t="s">
        <v>47</v>
      </c>
      <c r="BV223" s="6"/>
      <c r="BW223" s="6"/>
      <c r="BX223" s="1" t="s">
        <v>46</v>
      </c>
      <c r="BY223" s="1" t="s">
        <v>41</v>
      </c>
      <c r="BZ223" s="6"/>
      <c r="CA223" s="6"/>
      <c r="CB223" s="1" t="s">
        <v>46</v>
      </c>
      <c r="CC223" s="1" t="s">
        <v>48</v>
      </c>
      <c r="CD223" s="6"/>
      <c r="CE223" s="6"/>
      <c r="CF223" s="1" t="s">
        <v>46</v>
      </c>
      <c r="CG223" s="1" t="s">
        <v>48</v>
      </c>
      <c r="CH223" s="6"/>
      <c r="CI223" s="6"/>
      <c r="CJ223" s="1" t="s">
        <v>46</v>
      </c>
      <c r="CK223" s="1" t="s">
        <v>39</v>
      </c>
      <c r="CL223" s="6"/>
      <c r="CM223" s="6"/>
      <c r="CN223" s="1" t="s">
        <v>49</v>
      </c>
      <c r="CO223" s="1" t="s">
        <v>39</v>
      </c>
      <c r="CP223" s="6"/>
      <c r="CQ223" s="6"/>
      <c r="CR223" s="1" t="s">
        <v>50</v>
      </c>
      <c r="CS223" s="1" t="s">
        <v>51</v>
      </c>
      <c r="CT223" s="6"/>
      <c r="CU223" s="6"/>
      <c r="CV223" s="1" t="s">
        <v>50</v>
      </c>
      <c r="CW223" s="1" t="s">
        <v>39</v>
      </c>
      <c r="CX223" s="6"/>
      <c r="CY223" s="6"/>
      <c r="CZ223" s="1" t="s">
        <v>50</v>
      </c>
      <c r="DA223" s="1" t="s">
        <v>39</v>
      </c>
      <c r="DB223" s="6"/>
      <c r="DC223" s="6"/>
      <c r="DD223" s="1" t="s">
        <v>59</v>
      </c>
      <c r="DE223" s="1" t="s">
        <v>60</v>
      </c>
      <c r="DF223" s="6"/>
      <c r="DG223" s="6"/>
      <c r="DH223" s="1" t="s">
        <v>52</v>
      </c>
      <c r="DI223" s="1" t="s">
        <v>53</v>
      </c>
      <c r="DJ223" s="6"/>
      <c r="DK223" s="6"/>
      <c r="DL223" s="1" t="s">
        <v>31</v>
      </c>
      <c r="DM223" s="11"/>
    </row>
    <row r="224" spans="1:118" s="12" customFormat="1" ht="15.75" customHeight="1" x14ac:dyDescent="0.25">
      <c r="A224" s="6">
        <v>223</v>
      </c>
      <c r="B224" s="6">
        <v>1</v>
      </c>
      <c r="C224" s="9" t="s">
        <v>439</v>
      </c>
      <c r="D224" s="8" t="s">
        <v>373</v>
      </c>
      <c r="E224" s="6">
        <v>320.83300000000003</v>
      </c>
      <c r="F224" s="6">
        <v>18.11</v>
      </c>
      <c r="G224" s="6">
        <v>302.72300000000001</v>
      </c>
      <c r="H224" s="10">
        <v>100.7364</v>
      </c>
      <c r="I224" s="3">
        <f t="shared" si="10"/>
        <v>403.45940000000002</v>
      </c>
      <c r="J224" s="3">
        <f t="shared" si="9"/>
        <v>0</v>
      </c>
      <c r="K224" s="3">
        <f t="shared" si="11"/>
        <v>403.45940000000002</v>
      </c>
      <c r="L224" s="1" t="s">
        <v>28</v>
      </c>
      <c r="M224" s="1" t="s">
        <v>29</v>
      </c>
      <c r="N224" s="6"/>
      <c r="O224" s="6"/>
      <c r="P224" s="1" t="s">
        <v>30</v>
      </c>
      <c r="Q224" s="1" t="s">
        <v>34</v>
      </c>
      <c r="R224" s="6"/>
      <c r="S224" s="6"/>
      <c r="T224" s="1" t="s">
        <v>30</v>
      </c>
      <c r="U224" s="1" t="s">
        <v>32</v>
      </c>
      <c r="V224" s="6"/>
      <c r="W224" s="6"/>
      <c r="X224" s="6" t="s">
        <v>30</v>
      </c>
      <c r="Y224" s="6" t="s">
        <v>33</v>
      </c>
      <c r="Z224" s="6"/>
      <c r="AA224" s="6"/>
      <c r="AB224" s="1" t="s">
        <v>30</v>
      </c>
      <c r="AC224" s="1" t="s">
        <v>34</v>
      </c>
      <c r="AD224" s="6"/>
      <c r="AE224" s="6"/>
      <c r="AF224" s="1" t="s">
        <v>35</v>
      </c>
      <c r="AG224" s="1" t="s">
        <v>29</v>
      </c>
      <c r="AH224" s="6"/>
      <c r="AI224" s="6"/>
      <c r="AJ224" s="1" t="s">
        <v>36</v>
      </c>
      <c r="AK224" s="1" t="s">
        <v>37</v>
      </c>
      <c r="AL224" s="6"/>
      <c r="AM224" s="6"/>
      <c r="AN224" s="1" t="s">
        <v>38</v>
      </c>
      <c r="AO224" s="1" t="s">
        <v>39</v>
      </c>
      <c r="AP224" s="6"/>
      <c r="AQ224" s="6"/>
      <c r="AR224" s="1" t="s">
        <v>40</v>
      </c>
      <c r="AS224" s="1" t="s">
        <v>41</v>
      </c>
      <c r="AT224" s="6"/>
      <c r="AU224" s="6"/>
      <c r="AV224" s="6"/>
      <c r="AW224" s="6"/>
      <c r="AX224" s="6"/>
      <c r="AY224" s="6"/>
      <c r="AZ224" s="1" t="s">
        <v>42</v>
      </c>
      <c r="BA224" s="1" t="s">
        <v>39</v>
      </c>
      <c r="BB224" s="6"/>
      <c r="BC224" s="6"/>
      <c r="BD224" s="1" t="s">
        <v>42</v>
      </c>
      <c r="BE224" s="1" t="s">
        <v>33</v>
      </c>
      <c r="BF224" s="6"/>
      <c r="BG224" s="6"/>
      <c r="BH224" s="1" t="s">
        <v>42</v>
      </c>
      <c r="BI224" s="1" t="s">
        <v>39</v>
      </c>
      <c r="BJ224" s="6"/>
      <c r="BK224" s="11"/>
      <c r="BL224" s="1" t="s">
        <v>43</v>
      </c>
      <c r="BM224" s="1" t="s">
        <v>44</v>
      </c>
      <c r="BN224" s="6"/>
      <c r="BO224" s="6"/>
      <c r="BP224" s="1" t="s">
        <v>45</v>
      </c>
      <c r="BQ224" s="1" t="s">
        <v>44</v>
      </c>
      <c r="BR224" s="6"/>
      <c r="BS224" s="6"/>
      <c r="BT224" s="1" t="s">
        <v>46</v>
      </c>
      <c r="BU224" s="1" t="s">
        <v>47</v>
      </c>
      <c r="BV224" s="6"/>
      <c r="BW224" s="6"/>
      <c r="BX224" s="1" t="s">
        <v>46</v>
      </c>
      <c r="BY224" s="1" t="s">
        <v>41</v>
      </c>
      <c r="BZ224" s="6"/>
      <c r="CA224" s="6"/>
      <c r="CB224" s="1" t="s">
        <v>46</v>
      </c>
      <c r="CC224" s="1" t="s">
        <v>48</v>
      </c>
      <c r="CD224" s="6"/>
      <c r="CE224" s="6"/>
      <c r="CF224" s="1" t="s">
        <v>46</v>
      </c>
      <c r="CG224" s="1" t="s">
        <v>48</v>
      </c>
      <c r="CH224" s="6"/>
      <c r="CI224" s="6"/>
      <c r="CJ224" s="1" t="s">
        <v>46</v>
      </c>
      <c r="CK224" s="1" t="s">
        <v>39</v>
      </c>
      <c r="CL224" s="6"/>
      <c r="CM224" s="6"/>
      <c r="CN224" s="1" t="s">
        <v>49</v>
      </c>
      <c r="CO224" s="1" t="s">
        <v>39</v>
      </c>
      <c r="CP224" s="6"/>
      <c r="CQ224" s="6"/>
      <c r="CR224" s="1" t="s">
        <v>50</v>
      </c>
      <c r="CS224" s="1" t="s">
        <v>51</v>
      </c>
      <c r="CT224" s="6"/>
      <c r="CU224" s="6"/>
      <c r="CV224" s="1" t="s">
        <v>50</v>
      </c>
      <c r="CW224" s="1" t="s">
        <v>39</v>
      </c>
      <c r="CX224" s="6"/>
      <c r="CY224" s="6"/>
      <c r="CZ224" s="1" t="s">
        <v>50</v>
      </c>
      <c r="DA224" s="1" t="s">
        <v>39</v>
      </c>
      <c r="DB224" s="6"/>
      <c r="DC224" s="6"/>
      <c r="DD224" s="1" t="s">
        <v>59</v>
      </c>
      <c r="DE224" s="1" t="s">
        <v>60</v>
      </c>
      <c r="DF224" s="6"/>
      <c r="DG224" s="6"/>
      <c r="DH224" s="1" t="s">
        <v>52</v>
      </c>
      <c r="DI224" s="1" t="s">
        <v>53</v>
      </c>
      <c r="DJ224" s="6"/>
      <c r="DK224" s="6"/>
      <c r="DL224" s="1" t="s">
        <v>31</v>
      </c>
      <c r="DM224" s="11"/>
    </row>
    <row r="225" spans="1:118" s="42" customFormat="1" ht="15.75" customHeight="1" x14ac:dyDescent="0.25">
      <c r="A225" s="35">
        <v>224</v>
      </c>
      <c r="B225" s="35">
        <v>1</v>
      </c>
      <c r="C225" s="36" t="s">
        <v>440</v>
      </c>
      <c r="D225" s="37" t="s">
        <v>373</v>
      </c>
      <c r="E225" s="35">
        <v>134.74600000000001</v>
      </c>
      <c r="F225" s="35">
        <v>35.268000000000001</v>
      </c>
      <c r="G225" s="35">
        <v>92.843000000000004</v>
      </c>
      <c r="H225" s="38">
        <v>76.145039999999995</v>
      </c>
      <c r="I225" s="39">
        <f t="shared" si="10"/>
        <v>168.98804000000001</v>
      </c>
      <c r="J225" s="39">
        <f t="shared" si="9"/>
        <v>1.65</v>
      </c>
      <c r="K225" s="39">
        <f t="shared" si="11"/>
        <v>167.33804000000001</v>
      </c>
      <c r="L225" s="40" t="s">
        <v>28</v>
      </c>
      <c r="M225" s="40" t="s">
        <v>29</v>
      </c>
      <c r="N225" s="35"/>
      <c r="O225" s="35"/>
      <c r="P225" s="40" t="s">
        <v>30</v>
      </c>
      <c r="Q225" s="40" t="s">
        <v>34</v>
      </c>
      <c r="R225" s="35"/>
      <c r="S225" s="35"/>
      <c r="T225" s="40" t="s">
        <v>30</v>
      </c>
      <c r="U225" s="40" t="s">
        <v>32</v>
      </c>
      <c r="V225" s="35"/>
      <c r="W225" s="35"/>
      <c r="X225" s="35" t="s">
        <v>30</v>
      </c>
      <c r="Y225" s="35" t="s">
        <v>33</v>
      </c>
      <c r="Z225" s="35"/>
      <c r="AA225" s="35"/>
      <c r="AB225" s="40" t="s">
        <v>30</v>
      </c>
      <c r="AC225" s="40" t="s">
        <v>34</v>
      </c>
      <c r="AD225" s="35"/>
      <c r="AE225" s="35"/>
      <c r="AF225" s="40" t="s">
        <v>35</v>
      </c>
      <c r="AG225" s="40" t="s">
        <v>29</v>
      </c>
      <c r="AH225" s="35"/>
      <c r="AI225" s="35"/>
      <c r="AJ225" s="40" t="s">
        <v>36</v>
      </c>
      <c r="AK225" s="40" t="s">
        <v>37</v>
      </c>
      <c r="AL225" s="35"/>
      <c r="AM225" s="35"/>
      <c r="AN225" s="40" t="s">
        <v>38</v>
      </c>
      <c r="AO225" s="40" t="s">
        <v>39</v>
      </c>
      <c r="AP225" s="35"/>
      <c r="AQ225" s="35"/>
      <c r="AR225" s="40" t="s">
        <v>40</v>
      </c>
      <c r="AS225" s="40" t="s">
        <v>41</v>
      </c>
      <c r="AT225" s="35"/>
      <c r="AU225" s="35"/>
      <c r="AV225" s="35"/>
      <c r="AW225" s="35"/>
      <c r="AX225" s="35"/>
      <c r="AY225" s="35"/>
      <c r="AZ225" s="40" t="s">
        <v>42</v>
      </c>
      <c r="BA225" s="40" t="s">
        <v>39</v>
      </c>
      <c r="BB225" s="35"/>
      <c r="BC225" s="35"/>
      <c r="BD225" s="40" t="s">
        <v>42</v>
      </c>
      <c r="BE225" s="40" t="s">
        <v>33</v>
      </c>
      <c r="BF225" s="35"/>
      <c r="BG225" s="35"/>
      <c r="BH225" s="40" t="s">
        <v>42</v>
      </c>
      <c r="BI225" s="40" t="s">
        <v>39</v>
      </c>
      <c r="BJ225" s="35"/>
      <c r="BK225" s="41"/>
      <c r="BL225" s="40" t="s">
        <v>43</v>
      </c>
      <c r="BM225" s="40" t="s">
        <v>44</v>
      </c>
      <c r="BN225" s="35"/>
      <c r="BO225" s="35"/>
      <c r="BP225" s="40" t="s">
        <v>45</v>
      </c>
      <c r="BQ225" s="40" t="s">
        <v>44</v>
      </c>
      <c r="BR225" s="35"/>
      <c r="BS225" s="35"/>
      <c r="BT225" s="40" t="s">
        <v>46</v>
      </c>
      <c r="BU225" s="40" t="s">
        <v>47</v>
      </c>
      <c r="BV225" s="35"/>
      <c r="BW225" s="35"/>
      <c r="BX225" s="40" t="s">
        <v>46</v>
      </c>
      <c r="BY225" s="40" t="s">
        <v>41</v>
      </c>
      <c r="BZ225" s="35"/>
      <c r="CA225" s="35"/>
      <c r="CB225" s="40" t="s">
        <v>46</v>
      </c>
      <c r="CC225" s="40" t="s">
        <v>48</v>
      </c>
      <c r="CD225" s="35"/>
      <c r="CE225" s="35"/>
      <c r="CF225" s="40" t="s">
        <v>46</v>
      </c>
      <c r="CG225" s="40" t="s">
        <v>48</v>
      </c>
      <c r="CH225" s="35"/>
      <c r="CI225" s="35"/>
      <c r="CJ225" s="40" t="s">
        <v>46</v>
      </c>
      <c r="CK225" s="40" t="s">
        <v>39</v>
      </c>
      <c r="CL225" s="35"/>
      <c r="CM225" s="35"/>
      <c r="CN225" s="40" t="s">
        <v>49</v>
      </c>
      <c r="CO225" s="40" t="s">
        <v>39</v>
      </c>
      <c r="CP225" s="35"/>
      <c r="CQ225" s="35"/>
      <c r="CR225" s="40" t="s">
        <v>50</v>
      </c>
      <c r="CS225" s="40" t="s">
        <v>51</v>
      </c>
      <c r="CT225" s="35"/>
      <c r="CU225" s="35"/>
      <c r="CV225" s="40" t="s">
        <v>50</v>
      </c>
      <c r="CW225" s="40" t="s">
        <v>39</v>
      </c>
      <c r="CX225" s="35"/>
      <c r="CY225" s="35"/>
      <c r="CZ225" s="40" t="s">
        <v>50</v>
      </c>
      <c r="DA225" s="40" t="s">
        <v>39</v>
      </c>
      <c r="DB225" s="35"/>
      <c r="DC225" s="35"/>
      <c r="DD225" s="40" t="s">
        <v>59</v>
      </c>
      <c r="DE225" s="40" t="s">
        <v>60</v>
      </c>
      <c r="DF225" s="35"/>
      <c r="DG225" s="35"/>
      <c r="DH225" s="40" t="s">
        <v>52</v>
      </c>
      <c r="DI225" s="40" t="s">
        <v>53</v>
      </c>
      <c r="DJ225" s="35"/>
      <c r="DK225" s="35"/>
      <c r="DL225" s="40" t="s">
        <v>31</v>
      </c>
      <c r="DM225" s="41">
        <v>1.65</v>
      </c>
      <c r="DN225" s="42" t="s">
        <v>518</v>
      </c>
    </row>
    <row r="226" spans="1:118" s="12" customFormat="1" ht="15.75" customHeight="1" x14ac:dyDescent="0.25">
      <c r="A226" s="6">
        <v>225</v>
      </c>
      <c r="B226" s="6">
        <v>1</v>
      </c>
      <c r="C226" s="9" t="s">
        <v>441</v>
      </c>
      <c r="D226" s="8" t="s">
        <v>373</v>
      </c>
      <c r="E226" s="6">
        <v>156.93600000000001</v>
      </c>
      <c r="F226" s="6">
        <v>0</v>
      </c>
      <c r="G226" s="6">
        <v>156.93600000000001</v>
      </c>
      <c r="H226" s="10">
        <v>83.14752</v>
      </c>
      <c r="I226" s="3">
        <f t="shared" si="10"/>
        <v>240.08352000000002</v>
      </c>
      <c r="J226" s="3">
        <f t="shared" si="9"/>
        <v>0</v>
      </c>
      <c r="K226" s="3">
        <f t="shared" si="11"/>
        <v>240.08352000000002</v>
      </c>
      <c r="L226" s="1" t="s">
        <v>28</v>
      </c>
      <c r="M226" s="1" t="s">
        <v>29</v>
      </c>
      <c r="N226" s="6"/>
      <c r="O226" s="6"/>
      <c r="P226" s="1" t="s">
        <v>30</v>
      </c>
      <c r="Q226" s="1" t="s">
        <v>34</v>
      </c>
      <c r="R226" s="6"/>
      <c r="S226" s="6"/>
      <c r="T226" s="1" t="s">
        <v>30</v>
      </c>
      <c r="U226" s="1" t="s">
        <v>32</v>
      </c>
      <c r="V226" s="6"/>
      <c r="W226" s="6"/>
      <c r="X226" s="6" t="s">
        <v>30</v>
      </c>
      <c r="Y226" s="6" t="s">
        <v>33</v>
      </c>
      <c r="Z226" s="6"/>
      <c r="AA226" s="6"/>
      <c r="AB226" s="1" t="s">
        <v>30</v>
      </c>
      <c r="AC226" s="1" t="s">
        <v>34</v>
      </c>
      <c r="AD226" s="6"/>
      <c r="AE226" s="6"/>
      <c r="AF226" s="1" t="s">
        <v>35</v>
      </c>
      <c r="AG226" s="1" t="s">
        <v>29</v>
      </c>
      <c r="AH226" s="6"/>
      <c r="AI226" s="6"/>
      <c r="AJ226" s="1" t="s">
        <v>36</v>
      </c>
      <c r="AK226" s="1" t="s">
        <v>37</v>
      </c>
      <c r="AL226" s="6"/>
      <c r="AM226" s="6"/>
      <c r="AN226" s="1" t="s">
        <v>38</v>
      </c>
      <c r="AO226" s="1" t="s">
        <v>39</v>
      </c>
      <c r="AP226" s="6"/>
      <c r="AQ226" s="6"/>
      <c r="AR226" s="1" t="s">
        <v>40</v>
      </c>
      <c r="AS226" s="1" t="s">
        <v>41</v>
      </c>
      <c r="AT226" s="6"/>
      <c r="AU226" s="6"/>
      <c r="AV226" s="6"/>
      <c r="AW226" s="6"/>
      <c r="AX226" s="6"/>
      <c r="AY226" s="6"/>
      <c r="AZ226" s="1" t="s">
        <v>42</v>
      </c>
      <c r="BA226" s="1" t="s">
        <v>39</v>
      </c>
      <c r="BB226" s="6"/>
      <c r="BC226" s="6"/>
      <c r="BD226" s="1" t="s">
        <v>42</v>
      </c>
      <c r="BE226" s="1" t="s">
        <v>33</v>
      </c>
      <c r="BF226" s="6"/>
      <c r="BG226" s="6"/>
      <c r="BH226" s="1" t="s">
        <v>42</v>
      </c>
      <c r="BI226" s="1" t="s">
        <v>39</v>
      </c>
      <c r="BJ226" s="6"/>
      <c r="BK226" s="11"/>
      <c r="BL226" s="1" t="s">
        <v>43</v>
      </c>
      <c r="BM226" s="1" t="s">
        <v>44</v>
      </c>
      <c r="BN226" s="6"/>
      <c r="BO226" s="6"/>
      <c r="BP226" s="1" t="s">
        <v>45</v>
      </c>
      <c r="BQ226" s="1" t="s">
        <v>44</v>
      </c>
      <c r="BR226" s="6"/>
      <c r="BS226" s="6"/>
      <c r="BT226" s="1" t="s">
        <v>46</v>
      </c>
      <c r="BU226" s="1" t="s">
        <v>47</v>
      </c>
      <c r="BV226" s="6"/>
      <c r="BW226" s="6"/>
      <c r="BX226" s="1" t="s">
        <v>46</v>
      </c>
      <c r="BY226" s="1" t="s">
        <v>41</v>
      </c>
      <c r="BZ226" s="6"/>
      <c r="CA226" s="6"/>
      <c r="CB226" s="1" t="s">
        <v>46</v>
      </c>
      <c r="CC226" s="1" t="s">
        <v>48</v>
      </c>
      <c r="CD226" s="6"/>
      <c r="CE226" s="6"/>
      <c r="CF226" s="1" t="s">
        <v>46</v>
      </c>
      <c r="CG226" s="1" t="s">
        <v>48</v>
      </c>
      <c r="CH226" s="6"/>
      <c r="CI226" s="6"/>
      <c r="CJ226" s="1" t="s">
        <v>46</v>
      </c>
      <c r="CK226" s="1" t="s">
        <v>39</v>
      </c>
      <c r="CL226" s="6"/>
      <c r="CM226" s="6"/>
      <c r="CN226" s="1" t="s">
        <v>49</v>
      </c>
      <c r="CO226" s="1" t="s">
        <v>39</v>
      </c>
      <c r="CP226" s="6"/>
      <c r="CQ226" s="6"/>
      <c r="CR226" s="1" t="s">
        <v>50</v>
      </c>
      <c r="CS226" s="1" t="s">
        <v>51</v>
      </c>
      <c r="CT226" s="6"/>
      <c r="CU226" s="6"/>
      <c r="CV226" s="1" t="s">
        <v>50</v>
      </c>
      <c r="CW226" s="1" t="s">
        <v>39</v>
      </c>
      <c r="CX226" s="6"/>
      <c r="CY226" s="6"/>
      <c r="CZ226" s="1" t="s">
        <v>50</v>
      </c>
      <c r="DA226" s="1" t="s">
        <v>39</v>
      </c>
      <c r="DB226" s="6"/>
      <c r="DC226" s="6"/>
      <c r="DD226" s="1" t="s">
        <v>59</v>
      </c>
      <c r="DE226" s="1" t="s">
        <v>60</v>
      </c>
      <c r="DF226" s="6"/>
      <c r="DG226" s="6"/>
      <c r="DH226" s="1" t="s">
        <v>52</v>
      </c>
      <c r="DI226" s="1" t="s">
        <v>53</v>
      </c>
      <c r="DJ226" s="6"/>
      <c r="DK226" s="6"/>
      <c r="DL226" s="1" t="s">
        <v>31</v>
      </c>
      <c r="DM226" s="11"/>
    </row>
    <row r="227" spans="1:118" s="12" customFormat="1" ht="15.75" customHeight="1" x14ac:dyDescent="0.25">
      <c r="A227" s="6">
        <v>226</v>
      </c>
      <c r="B227" s="6">
        <v>1</v>
      </c>
      <c r="C227" s="9" t="s">
        <v>442</v>
      </c>
      <c r="D227" s="8" t="s">
        <v>373</v>
      </c>
      <c r="E227" s="6">
        <v>203.89599999999999</v>
      </c>
      <c r="F227" s="6">
        <v>216.60300000000001</v>
      </c>
      <c r="G227" s="6">
        <v>-12.707000000000001</v>
      </c>
      <c r="H227" s="10">
        <v>104.82684</v>
      </c>
      <c r="I227" s="3">
        <f t="shared" si="10"/>
        <v>92.119840000000011</v>
      </c>
      <c r="J227" s="3">
        <f t="shared" si="9"/>
        <v>0</v>
      </c>
      <c r="K227" s="3">
        <f t="shared" si="11"/>
        <v>92.119840000000011</v>
      </c>
      <c r="L227" s="1" t="s">
        <v>28</v>
      </c>
      <c r="M227" s="1" t="s">
        <v>29</v>
      </c>
      <c r="N227" s="6"/>
      <c r="O227" s="6"/>
      <c r="P227" s="1" t="s">
        <v>30</v>
      </c>
      <c r="Q227" s="1" t="s">
        <v>34</v>
      </c>
      <c r="R227" s="6"/>
      <c r="S227" s="6"/>
      <c r="T227" s="1" t="s">
        <v>30</v>
      </c>
      <c r="U227" s="1" t="s">
        <v>32</v>
      </c>
      <c r="V227" s="6"/>
      <c r="W227" s="6"/>
      <c r="X227" s="6" t="s">
        <v>30</v>
      </c>
      <c r="Y227" s="6" t="s">
        <v>33</v>
      </c>
      <c r="Z227" s="6"/>
      <c r="AA227" s="6"/>
      <c r="AB227" s="1" t="s">
        <v>30</v>
      </c>
      <c r="AC227" s="1" t="s">
        <v>34</v>
      </c>
      <c r="AD227" s="6"/>
      <c r="AE227" s="6"/>
      <c r="AF227" s="1" t="s">
        <v>35</v>
      </c>
      <c r="AG227" s="1" t="s">
        <v>29</v>
      </c>
      <c r="AH227" s="6"/>
      <c r="AI227" s="6"/>
      <c r="AJ227" s="1" t="s">
        <v>36</v>
      </c>
      <c r="AK227" s="1" t="s">
        <v>37</v>
      </c>
      <c r="AL227" s="6"/>
      <c r="AM227" s="6"/>
      <c r="AN227" s="1" t="s">
        <v>38</v>
      </c>
      <c r="AO227" s="1" t="s">
        <v>39</v>
      </c>
      <c r="AP227" s="6"/>
      <c r="AQ227" s="6"/>
      <c r="AR227" s="1" t="s">
        <v>40</v>
      </c>
      <c r="AS227" s="1" t="s">
        <v>41</v>
      </c>
      <c r="AT227" s="6"/>
      <c r="AU227" s="6"/>
      <c r="AV227" s="6"/>
      <c r="AW227" s="6"/>
      <c r="AX227" s="6"/>
      <c r="AY227" s="6"/>
      <c r="AZ227" s="1" t="s">
        <v>42</v>
      </c>
      <c r="BA227" s="1" t="s">
        <v>39</v>
      </c>
      <c r="BB227" s="6"/>
      <c r="BC227" s="6"/>
      <c r="BD227" s="1" t="s">
        <v>42</v>
      </c>
      <c r="BE227" s="1" t="s">
        <v>33</v>
      </c>
      <c r="BF227" s="6"/>
      <c r="BG227" s="6"/>
      <c r="BH227" s="1" t="s">
        <v>42</v>
      </c>
      <c r="BI227" s="1" t="s">
        <v>39</v>
      </c>
      <c r="BJ227" s="6"/>
      <c r="BK227" s="11"/>
      <c r="BL227" s="1" t="s">
        <v>43</v>
      </c>
      <c r="BM227" s="1" t="s">
        <v>44</v>
      </c>
      <c r="BN227" s="6"/>
      <c r="BO227" s="6"/>
      <c r="BP227" s="1" t="s">
        <v>45</v>
      </c>
      <c r="BQ227" s="1" t="s">
        <v>44</v>
      </c>
      <c r="BR227" s="6"/>
      <c r="BS227" s="6"/>
      <c r="BT227" s="1" t="s">
        <v>46</v>
      </c>
      <c r="BU227" s="1" t="s">
        <v>47</v>
      </c>
      <c r="BV227" s="6"/>
      <c r="BW227" s="6"/>
      <c r="BX227" s="1" t="s">
        <v>46</v>
      </c>
      <c r="BY227" s="1" t="s">
        <v>41</v>
      </c>
      <c r="BZ227" s="6"/>
      <c r="CA227" s="6"/>
      <c r="CB227" s="1" t="s">
        <v>46</v>
      </c>
      <c r="CC227" s="1" t="s">
        <v>48</v>
      </c>
      <c r="CD227" s="6"/>
      <c r="CE227" s="6"/>
      <c r="CF227" s="1" t="s">
        <v>46</v>
      </c>
      <c r="CG227" s="1" t="s">
        <v>48</v>
      </c>
      <c r="CH227" s="6"/>
      <c r="CI227" s="6"/>
      <c r="CJ227" s="1" t="s">
        <v>46</v>
      </c>
      <c r="CK227" s="1" t="s">
        <v>39</v>
      </c>
      <c r="CL227" s="6"/>
      <c r="CM227" s="6"/>
      <c r="CN227" s="1" t="s">
        <v>49</v>
      </c>
      <c r="CO227" s="1" t="s">
        <v>39</v>
      </c>
      <c r="CP227" s="6"/>
      <c r="CQ227" s="6"/>
      <c r="CR227" s="1" t="s">
        <v>50</v>
      </c>
      <c r="CS227" s="1" t="s">
        <v>51</v>
      </c>
      <c r="CT227" s="6"/>
      <c r="CU227" s="6"/>
      <c r="CV227" s="1" t="s">
        <v>50</v>
      </c>
      <c r="CW227" s="1" t="s">
        <v>39</v>
      </c>
      <c r="CX227" s="6"/>
      <c r="CY227" s="6"/>
      <c r="CZ227" s="1" t="s">
        <v>50</v>
      </c>
      <c r="DA227" s="1" t="s">
        <v>39</v>
      </c>
      <c r="DB227" s="6"/>
      <c r="DC227" s="6"/>
      <c r="DD227" s="1" t="s">
        <v>59</v>
      </c>
      <c r="DE227" s="1" t="s">
        <v>60</v>
      </c>
      <c r="DF227" s="6"/>
      <c r="DG227" s="6"/>
      <c r="DH227" s="1" t="s">
        <v>52</v>
      </c>
      <c r="DI227" s="1" t="s">
        <v>53</v>
      </c>
      <c r="DJ227" s="6"/>
      <c r="DK227" s="6"/>
      <c r="DL227" s="1" t="s">
        <v>31</v>
      </c>
      <c r="DM227" s="11"/>
    </row>
    <row r="228" spans="1:118" s="12" customFormat="1" ht="15.75" customHeight="1" x14ac:dyDescent="0.25">
      <c r="A228" s="6">
        <v>227</v>
      </c>
      <c r="B228" s="6">
        <v>1</v>
      </c>
      <c r="C228" s="9" t="s">
        <v>220</v>
      </c>
      <c r="D228" s="8" t="s">
        <v>373</v>
      </c>
      <c r="E228" s="6">
        <v>-224.14099999999999</v>
      </c>
      <c r="F228" s="6">
        <v>412.15899999999999</v>
      </c>
      <c r="G228" s="6">
        <v>-636.29999999999995</v>
      </c>
      <c r="H228" s="10">
        <v>118.74132</v>
      </c>
      <c r="I228" s="3">
        <f t="shared" si="10"/>
        <v>-517.55867999999998</v>
      </c>
      <c r="J228" s="3">
        <f t="shared" si="9"/>
        <v>0</v>
      </c>
      <c r="K228" s="3">
        <f t="shared" si="11"/>
        <v>-517.55867999999998</v>
      </c>
      <c r="L228" s="1" t="s">
        <v>28</v>
      </c>
      <c r="M228" s="1" t="s">
        <v>29</v>
      </c>
      <c r="N228" s="6"/>
      <c r="O228" s="6"/>
      <c r="P228" s="1" t="s">
        <v>30</v>
      </c>
      <c r="Q228" s="1" t="s">
        <v>34</v>
      </c>
      <c r="R228" s="6"/>
      <c r="S228" s="6"/>
      <c r="T228" s="1" t="s">
        <v>30</v>
      </c>
      <c r="U228" s="1" t="s">
        <v>32</v>
      </c>
      <c r="V228" s="6"/>
      <c r="W228" s="6"/>
      <c r="X228" s="6" t="s">
        <v>30</v>
      </c>
      <c r="Y228" s="6" t="s">
        <v>33</v>
      </c>
      <c r="Z228" s="6"/>
      <c r="AA228" s="6"/>
      <c r="AB228" s="1" t="s">
        <v>30</v>
      </c>
      <c r="AC228" s="1" t="s">
        <v>34</v>
      </c>
      <c r="AD228" s="6"/>
      <c r="AE228" s="6"/>
      <c r="AF228" s="1" t="s">
        <v>35</v>
      </c>
      <c r="AG228" s="1" t="s">
        <v>29</v>
      </c>
      <c r="AH228" s="6"/>
      <c r="AI228" s="6"/>
      <c r="AJ228" s="1" t="s">
        <v>36</v>
      </c>
      <c r="AK228" s="1" t="s">
        <v>37</v>
      </c>
      <c r="AL228" s="6"/>
      <c r="AM228" s="6"/>
      <c r="AN228" s="1" t="s">
        <v>38</v>
      </c>
      <c r="AO228" s="1" t="s">
        <v>39</v>
      </c>
      <c r="AP228" s="6"/>
      <c r="AQ228" s="6"/>
      <c r="AR228" s="1" t="s">
        <v>40</v>
      </c>
      <c r="AS228" s="1" t="s">
        <v>41</v>
      </c>
      <c r="AT228" s="6"/>
      <c r="AU228" s="6"/>
      <c r="AV228" s="6"/>
      <c r="AW228" s="6"/>
      <c r="AX228" s="6"/>
      <c r="AY228" s="6"/>
      <c r="AZ228" s="1" t="s">
        <v>42</v>
      </c>
      <c r="BA228" s="1" t="s">
        <v>39</v>
      </c>
      <c r="BB228" s="6"/>
      <c r="BC228" s="6"/>
      <c r="BD228" s="1" t="s">
        <v>42</v>
      </c>
      <c r="BE228" s="1" t="s">
        <v>33</v>
      </c>
      <c r="BF228" s="6"/>
      <c r="BG228" s="6"/>
      <c r="BH228" s="1" t="s">
        <v>42</v>
      </c>
      <c r="BI228" s="1" t="s">
        <v>39</v>
      </c>
      <c r="BJ228" s="6"/>
      <c r="BK228" s="11"/>
      <c r="BL228" s="1" t="s">
        <v>43</v>
      </c>
      <c r="BM228" s="1" t="s">
        <v>44</v>
      </c>
      <c r="BN228" s="6"/>
      <c r="BO228" s="6"/>
      <c r="BP228" s="1" t="s">
        <v>45</v>
      </c>
      <c r="BQ228" s="1" t="s">
        <v>44</v>
      </c>
      <c r="BR228" s="6"/>
      <c r="BS228" s="6"/>
      <c r="BT228" s="1" t="s">
        <v>46</v>
      </c>
      <c r="BU228" s="1" t="s">
        <v>47</v>
      </c>
      <c r="BV228" s="6"/>
      <c r="BW228" s="6"/>
      <c r="BX228" s="1" t="s">
        <v>46</v>
      </c>
      <c r="BY228" s="1" t="s">
        <v>41</v>
      </c>
      <c r="BZ228" s="6"/>
      <c r="CA228" s="6"/>
      <c r="CB228" s="1" t="s">
        <v>46</v>
      </c>
      <c r="CC228" s="1" t="s">
        <v>48</v>
      </c>
      <c r="CD228" s="6"/>
      <c r="CE228" s="6"/>
      <c r="CF228" s="1" t="s">
        <v>46</v>
      </c>
      <c r="CG228" s="1" t="s">
        <v>48</v>
      </c>
      <c r="CH228" s="6"/>
      <c r="CI228" s="6"/>
      <c r="CJ228" s="1" t="s">
        <v>46</v>
      </c>
      <c r="CK228" s="1" t="s">
        <v>39</v>
      </c>
      <c r="CL228" s="6"/>
      <c r="CM228" s="6"/>
      <c r="CN228" s="1" t="s">
        <v>49</v>
      </c>
      <c r="CO228" s="1" t="s">
        <v>39</v>
      </c>
      <c r="CP228" s="6"/>
      <c r="CQ228" s="6"/>
      <c r="CR228" s="1" t="s">
        <v>50</v>
      </c>
      <c r="CS228" s="1" t="s">
        <v>51</v>
      </c>
      <c r="CT228" s="6"/>
      <c r="CU228" s="6"/>
      <c r="CV228" s="1" t="s">
        <v>50</v>
      </c>
      <c r="CW228" s="1" t="s">
        <v>39</v>
      </c>
      <c r="CX228" s="6"/>
      <c r="CY228" s="6"/>
      <c r="CZ228" s="1" t="s">
        <v>50</v>
      </c>
      <c r="DA228" s="1" t="s">
        <v>39</v>
      </c>
      <c r="DB228" s="6"/>
      <c r="DC228" s="6"/>
      <c r="DD228" s="1" t="s">
        <v>59</v>
      </c>
      <c r="DE228" s="1" t="s">
        <v>60</v>
      </c>
      <c r="DF228" s="6"/>
      <c r="DG228" s="6"/>
      <c r="DH228" s="1" t="s">
        <v>52</v>
      </c>
      <c r="DI228" s="1" t="s">
        <v>53</v>
      </c>
      <c r="DJ228" s="6"/>
      <c r="DK228" s="6"/>
      <c r="DL228" s="1" t="s">
        <v>31</v>
      </c>
      <c r="DM228" s="11"/>
    </row>
    <row r="229" spans="1:118" s="42" customFormat="1" ht="15.75" customHeight="1" x14ac:dyDescent="0.25">
      <c r="A229" s="35">
        <v>228</v>
      </c>
      <c r="B229" s="35">
        <v>1</v>
      </c>
      <c r="C229" s="36" t="s">
        <v>221</v>
      </c>
      <c r="D229" s="37" t="s">
        <v>373</v>
      </c>
      <c r="E229" s="35">
        <v>296.34699999999998</v>
      </c>
      <c r="F229" s="35">
        <v>1.0609999999999999</v>
      </c>
      <c r="G229" s="35">
        <v>286.25099999999998</v>
      </c>
      <c r="H229" s="38">
        <v>115.97580000000001</v>
      </c>
      <c r="I229" s="39">
        <f t="shared" si="10"/>
        <v>402.22679999999997</v>
      </c>
      <c r="J229" s="39">
        <f t="shared" si="9"/>
        <v>284.245</v>
      </c>
      <c r="K229" s="39">
        <f t="shared" si="11"/>
        <v>117.98179999999996</v>
      </c>
      <c r="L229" s="40" t="s">
        <v>28</v>
      </c>
      <c r="M229" s="40" t="s">
        <v>29</v>
      </c>
      <c r="N229" s="35"/>
      <c r="O229" s="35"/>
      <c r="P229" s="40" t="s">
        <v>30</v>
      </c>
      <c r="Q229" s="40" t="s">
        <v>34</v>
      </c>
      <c r="R229" s="35"/>
      <c r="S229" s="35"/>
      <c r="T229" s="40" t="s">
        <v>30</v>
      </c>
      <c r="U229" s="40" t="s">
        <v>32</v>
      </c>
      <c r="V229" s="35"/>
      <c r="W229" s="35"/>
      <c r="X229" s="35" t="s">
        <v>30</v>
      </c>
      <c r="Y229" s="35" t="s">
        <v>33</v>
      </c>
      <c r="Z229" s="35"/>
      <c r="AA229" s="35"/>
      <c r="AB229" s="40" t="s">
        <v>30</v>
      </c>
      <c r="AC229" s="40" t="s">
        <v>34</v>
      </c>
      <c r="AD229" s="35"/>
      <c r="AE229" s="35"/>
      <c r="AF229" s="40" t="s">
        <v>35</v>
      </c>
      <c r="AG229" s="40" t="s">
        <v>29</v>
      </c>
      <c r="AH229" s="35"/>
      <c r="AI229" s="35"/>
      <c r="AJ229" s="40" t="s">
        <v>36</v>
      </c>
      <c r="AK229" s="40" t="s">
        <v>37</v>
      </c>
      <c r="AL229" s="35"/>
      <c r="AM229" s="35"/>
      <c r="AN229" s="40" t="s">
        <v>38</v>
      </c>
      <c r="AO229" s="40" t="s">
        <v>39</v>
      </c>
      <c r="AP229" s="35"/>
      <c r="AQ229" s="35"/>
      <c r="AR229" s="40" t="s">
        <v>40</v>
      </c>
      <c r="AS229" s="40" t="s">
        <v>41</v>
      </c>
      <c r="AT229" s="35"/>
      <c r="AU229" s="35"/>
      <c r="AV229" s="35"/>
      <c r="AW229" s="35"/>
      <c r="AX229" s="35"/>
      <c r="AY229" s="35"/>
      <c r="AZ229" s="40" t="s">
        <v>42</v>
      </c>
      <c r="BA229" s="40" t="s">
        <v>39</v>
      </c>
      <c r="BB229" s="35"/>
      <c r="BC229" s="35"/>
      <c r="BD229" s="40" t="s">
        <v>42</v>
      </c>
      <c r="BE229" s="40" t="s">
        <v>33</v>
      </c>
      <c r="BF229" s="35"/>
      <c r="BG229" s="35"/>
      <c r="BH229" s="40" t="s">
        <v>42</v>
      </c>
      <c r="BI229" s="40" t="s">
        <v>524</v>
      </c>
      <c r="BJ229" s="35">
        <v>9</v>
      </c>
      <c r="BK229" s="41">
        <f>147.673+136.236</f>
        <v>283.90899999999999</v>
      </c>
      <c r="BL229" s="40" t="s">
        <v>43</v>
      </c>
      <c r="BM229" s="40" t="s">
        <v>44</v>
      </c>
      <c r="BN229" s="35"/>
      <c r="BO229" s="35"/>
      <c r="BP229" s="40" t="s">
        <v>45</v>
      </c>
      <c r="BQ229" s="40" t="s">
        <v>44</v>
      </c>
      <c r="BR229" s="35"/>
      <c r="BS229" s="35"/>
      <c r="BT229" s="40" t="s">
        <v>46</v>
      </c>
      <c r="BU229" s="40" t="s">
        <v>47</v>
      </c>
      <c r="BV229" s="35"/>
      <c r="BW229" s="35"/>
      <c r="BX229" s="40" t="s">
        <v>46</v>
      </c>
      <c r="BY229" s="40" t="s">
        <v>41</v>
      </c>
      <c r="BZ229" s="35"/>
      <c r="CA229" s="35"/>
      <c r="CB229" s="40" t="s">
        <v>46</v>
      </c>
      <c r="CC229" s="40" t="s">
        <v>48</v>
      </c>
      <c r="CD229" s="35"/>
      <c r="CE229" s="35"/>
      <c r="CF229" s="40" t="s">
        <v>46</v>
      </c>
      <c r="CG229" s="40" t="s">
        <v>48</v>
      </c>
      <c r="CH229" s="35"/>
      <c r="CI229" s="35"/>
      <c r="CJ229" s="40" t="s">
        <v>46</v>
      </c>
      <c r="CK229" s="40" t="s">
        <v>39</v>
      </c>
      <c r="CL229" s="35"/>
      <c r="CM229" s="35"/>
      <c r="CN229" s="40" t="s">
        <v>49</v>
      </c>
      <c r="CO229" s="40" t="s">
        <v>39</v>
      </c>
      <c r="CP229" s="35"/>
      <c r="CQ229" s="35"/>
      <c r="CR229" s="40" t="s">
        <v>50</v>
      </c>
      <c r="CS229" s="40" t="s">
        <v>51</v>
      </c>
      <c r="CT229" s="35"/>
      <c r="CU229" s="35"/>
      <c r="CV229" s="40" t="s">
        <v>50</v>
      </c>
      <c r="CW229" s="40" t="s">
        <v>39</v>
      </c>
      <c r="CX229" s="35">
        <v>2</v>
      </c>
      <c r="CY229" s="35">
        <v>0.33600000000000002</v>
      </c>
      <c r="CZ229" s="40" t="s">
        <v>50</v>
      </c>
      <c r="DA229" s="40" t="s">
        <v>39</v>
      </c>
      <c r="DB229" s="35"/>
      <c r="DC229" s="35"/>
      <c r="DD229" s="40" t="s">
        <v>59</v>
      </c>
      <c r="DE229" s="40" t="s">
        <v>60</v>
      </c>
      <c r="DF229" s="35"/>
      <c r="DG229" s="35"/>
      <c r="DH229" s="40" t="s">
        <v>52</v>
      </c>
      <c r="DI229" s="40" t="s">
        <v>53</v>
      </c>
      <c r="DJ229" s="35"/>
      <c r="DK229" s="35"/>
      <c r="DL229" s="40" t="s">
        <v>31</v>
      </c>
      <c r="DM229" s="41"/>
    </row>
    <row r="230" spans="1:118" s="12" customFormat="1" ht="15.75" customHeight="1" x14ac:dyDescent="0.25">
      <c r="A230" s="6">
        <v>229</v>
      </c>
      <c r="B230" s="6">
        <v>1</v>
      </c>
      <c r="C230" s="9" t="s">
        <v>222</v>
      </c>
      <c r="D230" s="8" t="s">
        <v>373</v>
      </c>
      <c r="E230" s="6">
        <v>303.81799999999998</v>
      </c>
      <c r="F230" s="6">
        <v>28.698</v>
      </c>
      <c r="G230" s="6">
        <v>222.91800000000001</v>
      </c>
      <c r="H230" s="10">
        <v>83.716319999999996</v>
      </c>
      <c r="I230" s="3">
        <f t="shared" si="10"/>
        <v>306.63432</v>
      </c>
      <c r="J230" s="3">
        <f t="shared" si="9"/>
        <v>0</v>
      </c>
      <c r="K230" s="3">
        <f t="shared" si="11"/>
        <v>306.63432</v>
      </c>
      <c r="L230" s="1" t="s">
        <v>28</v>
      </c>
      <c r="M230" s="1" t="s">
        <v>29</v>
      </c>
      <c r="N230" s="6"/>
      <c r="O230" s="6"/>
      <c r="P230" s="1" t="s">
        <v>30</v>
      </c>
      <c r="Q230" s="1" t="s">
        <v>34</v>
      </c>
      <c r="R230" s="6"/>
      <c r="S230" s="6"/>
      <c r="T230" s="1" t="s">
        <v>30</v>
      </c>
      <c r="U230" s="1" t="s">
        <v>32</v>
      </c>
      <c r="V230" s="6"/>
      <c r="W230" s="6"/>
      <c r="X230" s="6" t="s">
        <v>30</v>
      </c>
      <c r="Y230" s="6" t="s">
        <v>33</v>
      </c>
      <c r="Z230" s="6"/>
      <c r="AA230" s="6"/>
      <c r="AB230" s="1" t="s">
        <v>30</v>
      </c>
      <c r="AC230" s="1" t="s">
        <v>34</v>
      </c>
      <c r="AD230" s="6"/>
      <c r="AE230" s="6"/>
      <c r="AF230" s="1" t="s">
        <v>35</v>
      </c>
      <c r="AG230" s="1" t="s">
        <v>29</v>
      </c>
      <c r="AH230" s="6"/>
      <c r="AI230" s="6"/>
      <c r="AJ230" s="1" t="s">
        <v>36</v>
      </c>
      <c r="AK230" s="1" t="s">
        <v>37</v>
      </c>
      <c r="AL230" s="6"/>
      <c r="AM230" s="6"/>
      <c r="AN230" s="1" t="s">
        <v>38</v>
      </c>
      <c r="AO230" s="1" t="s">
        <v>39</v>
      </c>
      <c r="AP230" s="6"/>
      <c r="AQ230" s="6"/>
      <c r="AR230" s="1" t="s">
        <v>40</v>
      </c>
      <c r="AS230" s="1" t="s">
        <v>41</v>
      </c>
      <c r="AT230" s="6"/>
      <c r="AU230" s="6"/>
      <c r="AV230" s="6"/>
      <c r="AW230" s="6"/>
      <c r="AX230" s="6"/>
      <c r="AY230" s="6"/>
      <c r="AZ230" s="1" t="s">
        <v>42</v>
      </c>
      <c r="BA230" s="1" t="s">
        <v>39</v>
      </c>
      <c r="BB230" s="6"/>
      <c r="BC230" s="6"/>
      <c r="BD230" s="1" t="s">
        <v>42</v>
      </c>
      <c r="BE230" s="1" t="s">
        <v>33</v>
      </c>
      <c r="BF230" s="6"/>
      <c r="BG230" s="6"/>
      <c r="BH230" s="1" t="s">
        <v>42</v>
      </c>
      <c r="BI230" s="1" t="s">
        <v>39</v>
      </c>
      <c r="BJ230" s="6"/>
      <c r="BK230" s="11"/>
      <c r="BL230" s="1" t="s">
        <v>43</v>
      </c>
      <c r="BM230" s="1" t="s">
        <v>44</v>
      </c>
      <c r="BN230" s="6"/>
      <c r="BO230" s="6"/>
      <c r="BP230" s="1" t="s">
        <v>45</v>
      </c>
      <c r="BQ230" s="1" t="s">
        <v>44</v>
      </c>
      <c r="BR230" s="6"/>
      <c r="BS230" s="6"/>
      <c r="BT230" s="1" t="s">
        <v>46</v>
      </c>
      <c r="BU230" s="1" t="s">
        <v>47</v>
      </c>
      <c r="BV230" s="6"/>
      <c r="BW230" s="6"/>
      <c r="BX230" s="1" t="s">
        <v>46</v>
      </c>
      <c r="BY230" s="1" t="s">
        <v>41</v>
      </c>
      <c r="BZ230" s="6"/>
      <c r="CA230" s="6"/>
      <c r="CB230" s="1" t="s">
        <v>46</v>
      </c>
      <c r="CC230" s="1" t="s">
        <v>48</v>
      </c>
      <c r="CD230" s="6"/>
      <c r="CE230" s="6"/>
      <c r="CF230" s="1" t="s">
        <v>46</v>
      </c>
      <c r="CG230" s="1" t="s">
        <v>48</v>
      </c>
      <c r="CH230" s="6"/>
      <c r="CI230" s="6"/>
      <c r="CJ230" s="1" t="s">
        <v>46</v>
      </c>
      <c r="CK230" s="1" t="s">
        <v>39</v>
      </c>
      <c r="CL230" s="6"/>
      <c r="CM230" s="6"/>
      <c r="CN230" s="1" t="s">
        <v>49</v>
      </c>
      <c r="CO230" s="1" t="s">
        <v>39</v>
      </c>
      <c r="CP230" s="6"/>
      <c r="CQ230" s="6"/>
      <c r="CR230" s="1" t="s">
        <v>50</v>
      </c>
      <c r="CS230" s="1" t="s">
        <v>51</v>
      </c>
      <c r="CT230" s="6"/>
      <c r="CU230" s="6"/>
      <c r="CV230" s="1" t="s">
        <v>50</v>
      </c>
      <c r="CW230" s="1" t="s">
        <v>39</v>
      </c>
      <c r="CX230" s="6"/>
      <c r="CY230" s="6"/>
      <c r="CZ230" s="1" t="s">
        <v>50</v>
      </c>
      <c r="DA230" s="1" t="s">
        <v>39</v>
      </c>
      <c r="DB230" s="6"/>
      <c r="DC230" s="6"/>
      <c r="DD230" s="1" t="s">
        <v>59</v>
      </c>
      <c r="DE230" s="1" t="s">
        <v>60</v>
      </c>
      <c r="DF230" s="6"/>
      <c r="DG230" s="6"/>
      <c r="DH230" s="1" t="s">
        <v>52</v>
      </c>
      <c r="DI230" s="1" t="s">
        <v>53</v>
      </c>
      <c r="DJ230" s="6"/>
      <c r="DK230" s="6"/>
      <c r="DL230" s="1" t="s">
        <v>31</v>
      </c>
      <c r="DM230" s="11"/>
    </row>
    <row r="231" spans="1:118" s="42" customFormat="1" ht="15.75" customHeight="1" x14ac:dyDescent="0.25">
      <c r="A231" s="35">
        <v>230</v>
      </c>
      <c r="B231" s="35">
        <v>2</v>
      </c>
      <c r="C231" s="36" t="s">
        <v>223</v>
      </c>
      <c r="D231" s="37" t="s">
        <v>373</v>
      </c>
      <c r="E231" s="35">
        <v>1312.7719999999999</v>
      </c>
      <c r="F231" s="35">
        <v>16.314</v>
      </c>
      <c r="G231" s="35">
        <v>1265.047</v>
      </c>
      <c r="H231" s="38">
        <v>502.37736000000001</v>
      </c>
      <c r="I231" s="39">
        <f t="shared" si="10"/>
        <v>1767.42436</v>
      </c>
      <c r="J231" s="39">
        <f t="shared" si="9"/>
        <v>1.0900000000000001</v>
      </c>
      <c r="K231" s="39">
        <f t="shared" si="11"/>
        <v>1766.3343600000001</v>
      </c>
      <c r="L231" s="40" t="s">
        <v>28</v>
      </c>
      <c r="M231" s="40" t="s">
        <v>29</v>
      </c>
      <c r="N231" s="35"/>
      <c r="O231" s="35"/>
      <c r="P231" s="40" t="s">
        <v>30</v>
      </c>
      <c r="Q231" s="40" t="s">
        <v>34</v>
      </c>
      <c r="R231" s="35"/>
      <c r="S231" s="35"/>
      <c r="T231" s="40" t="s">
        <v>30</v>
      </c>
      <c r="U231" s="40" t="s">
        <v>32</v>
      </c>
      <c r="V231" s="35"/>
      <c r="W231" s="35"/>
      <c r="X231" s="35" t="s">
        <v>30</v>
      </c>
      <c r="Y231" s="35" t="s">
        <v>33</v>
      </c>
      <c r="Z231" s="35"/>
      <c r="AA231" s="35"/>
      <c r="AB231" s="40" t="s">
        <v>30</v>
      </c>
      <c r="AC231" s="40" t="s">
        <v>34</v>
      </c>
      <c r="AD231" s="35"/>
      <c r="AE231" s="35"/>
      <c r="AF231" s="40" t="s">
        <v>35</v>
      </c>
      <c r="AG231" s="40" t="s">
        <v>29</v>
      </c>
      <c r="AH231" s="35"/>
      <c r="AI231" s="35"/>
      <c r="AJ231" s="40" t="s">
        <v>36</v>
      </c>
      <c r="AK231" s="40" t="s">
        <v>37</v>
      </c>
      <c r="AL231" s="35"/>
      <c r="AM231" s="35"/>
      <c r="AN231" s="40" t="s">
        <v>38</v>
      </c>
      <c r="AO231" s="40" t="s">
        <v>39</v>
      </c>
      <c r="AP231" s="35"/>
      <c r="AQ231" s="35"/>
      <c r="AR231" s="40" t="s">
        <v>40</v>
      </c>
      <c r="AS231" s="40" t="s">
        <v>41</v>
      </c>
      <c r="AT231" s="35"/>
      <c r="AU231" s="35"/>
      <c r="AV231" s="35"/>
      <c r="AW231" s="35"/>
      <c r="AX231" s="35"/>
      <c r="AY231" s="35"/>
      <c r="AZ231" s="40" t="s">
        <v>42</v>
      </c>
      <c r="BA231" s="40" t="s">
        <v>39</v>
      </c>
      <c r="BB231" s="35"/>
      <c r="BC231" s="35"/>
      <c r="BD231" s="40" t="s">
        <v>42</v>
      </c>
      <c r="BE231" s="40" t="s">
        <v>33</v>
      </c>
      <c r="BF231" s="35"/>
      <c r="BG231" s="35"/>
      <c r="BH231" s="40" t="s">
        <v>42</v>
      </c>
      <c r="BI231" s="40" t="s">
        <v>39</v>
      </c>
      <c r="BJ231" s="35"/>
      <c r="BK231" s="41"/>
      <c r="BL231" s="40" t="s">
        <v>43</v>
      </c>
      <c r="BM231" s="40" t="s">
        <v>44</v>
      </c>
      <c r="BN231" s="35"/>
      <c r="BO231" s="35"/>
      <c r="BP231" s="40" t="s">
        <v>45</v>
      </c>
      <c r="BQ231" s="40" t="s">
        <v>44</v>
      </c>
      <c r="BR231" s="35"/>
      <c r="BS231" s="35"/>
      <c r="BT231" s="40" t="s">
        <v>46</v>
      </c>
      <c r="BU231" s="40" t="s">
        <v>47</v>
      </c>
      <c r="BV231" s="35"/>
      <c r="BW231" s="35"/>
      <c r="BX231" s="40" t="s">
        <v>46</v>
      </c>
      <c r="BY231" s="40" t="s">
        <v>41</v>
      </c>
      <c r="BZ231" s="35"/>
      <c r="CA231" s="35"/>
      <c r="CB231" s="40" t="s">
        <v>46</v>
      </c>
      <c r="CC231" s="40" t="s">
        <v>48</v>
      </c>
      <c r="CD231" s="35"/>
      <c r="CE231" s="35"/>
      <c r="CF231" s="40" t="s">
        <v>46</v>
      </c>
      <c r="CG231" s="40" t="s">
        <v>48</v>
      </c>
      <c r="CH231" s="35"/>
      <c r="CI231" s="35"/>
      <c r="CJ231" s="40" t="s">
        <v>46</v>
      </c>
      <c r="CK231" s="40" t="s">
        <v>39</v>
      </c>
      <c r="CL231" s="35"/>
      <c r="CM231" s="35"/>
      <c r="CN231" s="40" t="s">
        <v>49</v>
      </c>
      <c r="CO231" s="40" t="s">
        <v>39</v>
      </c>
      <c r="CP231" s="35"/>
      <c r="CQ231" s="35"/>
      <c r="CR231" s="40" t="s">
        <v>50</v>
      </c>
      <c r="CS231" s="40" t="s">
        <v>51</v>
      </c>
      <c r="CT231" s="35"/>
      <c r="CU231" s="35"/>
      <c r="CV231" s="40" t="s">
        <v>50</v>
      </c>
      <c r="CW231" s="40" t="s">
        <v>39</v>
      </c>
      <c r="CX231" s="35">
        <v>2</v>
      </c>
      <c r="CY231" s="35">
        <v>1.0900000000000001</v>
      </c>
      <c r="CZ231" s="40" t="s">
        <v>50</v>
      </c>
      <c r="DA231" s="40" t="s">
        <v>39</v>
      </c>
      <c r="DB231" s="35"/>
      <c r="DC231" s="35"/>
      <c r="DD231" s="40" t="s">
        <v>59</v>
      </c>
      <c r="DE231" s="40" t="s">
        <v>60</v>
      </c>
      <c r="DF231" s="35"/>
      <c r="DG231" s="35"/>
      <c r="DH231" s="40" t="s">
        <v>52</v>
      </c>
      <c r="DI231" s="40" t="s">
        <v>53</v>
      </c>
      <c r="DJ231" s="35"/>
      <c r="DK231" s="35"/>
      <c r="DL231" s="40" t="s">
        <v>31</v>
      </c>
      <c r="DM231" s="41"/>
    </row>
    <row r="232" spans="1:118" s="42" customFormat="1" ht="15.75" customHeight="1" x14ac:dyDescent="0.25">
      <c r="A232" s="35">
        <v>231</v>
      </c>
      <c r="B232" s="35">
        <v>2</v>
      </c>
      <c r="C232" s="36" t="s">
        <v>224</v>
      </c>
      <c r="D232" s="37" t="s">
        <v>373</v>
      </c>
      <c r="E232" s="35">
        <v>925.73599999999999</v>
      </c>
      <c r="F232" s="35">
        <v>142.172</v>
      </c>
      <c r="G232" s="35">
        <v>728.46900000000005</v>
      </c>
      <c r="H232" s="38">
        <v>358.21848</v>
      </c>
      <c r="I232" s="39">
        <f t="shared" si="10"/>
        <v>1086.6874800000001</v>
      </c>
      <c r="J232" s="39">
        <f t="shared" si="9"/>
        <v>117.607</v>
      </c>
      <c r="K232" s="39">
        <f t="shared" si="11"/>
        <v>969.08048000000008</v>
      </c>
      <c r="L232" s="40" t="s">
        <v>28</v>
      </c>
      <c r="M232" s="40" t="s">
        <v>29</v>
      </c>
      <c r="N232" s="35"/>
      <c r="O232" s="35"/>
      <c r="P232" s="40" t="s">
        <v>30</v>
      </c>
      <c r="Q232" s="40" t="s">
        <v>34</v>
      </c>
      <c r="R232" s="35"/>
      <c r="S232" s="35"/>
      <c r="T232" s="40" t="s">
        <v>30</v>
      </c>
      <c r="U232" s="40" t="s">
        <v>32</v>
      </c>
      <c r="V232" s="35"/>
      <c r="W232" s="35"/>
      <c r="X232" s="35" t="s">
        <v>30</v>
      </c>
      <c r="Y232" s="35" t="s">
        <v>33</v>
      </c>
      <c r="Z232" s="35"/>
      <c r="AA232" s="35"/>
      <c r="AB232" s="40" t="s">
        <v>30</v>
      </c>
      <c r="AC232" s="40" t="s">
        <v>34</v>
      </c>
      <c r="AD232" s="35"/>
      <c r="AE232" s="35"/>
      <c r="AF232" s="40" t="s">
        <v>35</v>
      </c>
      <c r="AG232" s="40" t="s">
        <v>29</v>
      </c>
      <c r="AH232" s="35"/>
      <c r="AI232" s="35"/>
      <c r="AJ232" s="40" t="s">
        <v>36</v>
      </c>
      <c r="AK232" s="40" t="s">
        <v>37</v>
      </c>
      <c r="AL232" s="35"/>
      <c r="AM232" s="35"/>
      <c r="AN232" s="40" t="s">
        <v>38</v>
      </c>
      <c r="AO232" s="40" t="s">
        <v>39</v>
      </c>
      <c r="AP232" s="35"/>
      <c r="AQ232" s="35"/>
      <c r="AR232" s="40" t="s">
        <v>40</v>
      </c>
      <c r="AS232" s="40" t="s">
        <v>41</v>
      </c>
      <c r="AT232" s="35"/>
      <c r="AU232" s="35"/>
      <c r="AV232" s="35"/>
      <c r="AW232" s="35"/>
      <c r="AX232" s="35"/>
      <c r="AY232" s="35"/>
      <c r="AZ232" s="40" t="s">
        <v>42</v>
      </c>
      <c r="BA232" s="40" t="s">
        <v>39</v>
      </c>
      <c r="BB232" s="35"/>
      <c r="BC232" s="35"/>
      <c r="BD232" s="40" t="s">
        <v>42</v>
      </c>
      <c r="BE232" s="40" t="s">
        <v>33</v>
      </c>
      <c r="BF232" s="35"/>
      <c r="BG232" s="35"/>
      <c r="BH232" s="40" t="s">
        <v>42</v>
      </c>
      <c r="BI232" s="40" t="s">
        <v>39</v>
      </c>
      <c r="BJ232" s="35"/>
      <c r="BK232" s="41"/>
      <c r="BL232" s="40" t="s">
        <v>43</v>
      </c>
      <c r="BM232" s="40" t="s">
        <v>44</v>
      </c>
      <c r="BN232" s="35">
        <v>2E-3</v>
      </c>
      <c r="BO232" s="35">
        <v>0.441</v>
      </c>
      <c r="BP232" s="40" t="s">
        <v>45</v>
      </c>
      <c r="BQ232" s="40" t="s">
        <v>44</v>
      </c>
      <c r="BR232" s="35"/>
      <c r="BS232" s="35"/>
      <c r="BT232" s="40" t="s">
        <v>46</v>
      </c>
      <c r="BU232" s="40" t="s">
        <v>47</v>
      </c>
      <c r="BV232" s="35"/>
      <c r="BW232" s="35"/>
      <c r="BX232" s="40" t="s">
        <v>46</v>
      </c>
      <c r="BY232" s="40" t="s">
        <v>41</v>
      </c>
      <c r="BZ232" s="35"/>
      <c r="CA232" s="35"/>
      <c r="CB232" s="40" t="s">
        <v>46</v>
      </c>
      <c r="CC232" s="40" t="s">
        <v>48</v>
      </c>
      <c r="CD232" s="35"/>
      <c r="CE232" s="35"/>
      <c r="CF232" s="40" t="s">
        <v>46</v>
      </c>
      <c r="CG232" s="40" t="s">
        <v>48</v>
      </c>
      <c r="CH232" s="35"/>
      <c r="CI232" s="35"/>
      <c r="CJ232" s="40" t="s">
        <v>46</v>
      </c>
      <c r="CK232" s="40" t="s">
        <v>39</v>
      </c>
      <c r="CL232" s="35"/>
      <c r="CM232" s="35"/>
      <c r="CN232" s="40" t="s">
        <v>49</v>
      </c>
      <c r="CO232" s="40" t="s">
        <v>39</v>
      </c>
      <c r="CP232" s="35"/>
      <c r="CQ232" s="35"/>
      <c r="CR232" s="40" t="s">
        <v>50</v>
      </c>
      <c r="CS232" s="40" t="s">
        <v>51</v>
      </c>
      <c r="CT232" s="35"/>
      <c r="CU232" s="35"/>
      <c r="CV232" s="40" t="s">
        <v>50</v>
      </c>
      <c r="CW232" s="40" t="s">
        <v>39</v>
      </c>
      <c r="CX232" s="35">
        <v>54</v>
      </c>
      <c r="CY232" s="35">
        <v>44.856000000000002</v>
      </c>
      <c r="CZ232" s="40" t="s">
        <v>50</v>
      </c>
      <c r="DA232" s="40" t="s">
        <v>39</v>
      </c>
      <c r="DB232" s="35">
        <v>25</v>
      </c>
      <c r="DC232" s="35">
        <v>72.31</v>
      </c>
      <c r="DD232" s="40" t="s">
        <v>59</v>
      </c>
      <c r="DE232" s="40" t="s">
        <v>60</v>
      </c>
      <c r="DF232" s="35"/>
      <c r="DG232" s="35"/>
      <c r="DH232" s="40" t="s">
        <v>52</v>
      </c>
      <c r="DI232" s="40" t="s">
        <v>53</v>
      </c>
      <c r="DJ232" s="35"/>
      <c r="DK232" s="35"/>
      <c r="DL232" s="40" t="s">
        <v>31</v>
      </c>
      <c r="DM232" s="41"/>
    </row>
    <row r="233" spans="1:118" s="42" customFormat="1" ht="15.75" customHeight="1" x14ac:dyDescent="0.25">
      <c r="A233" s="35">
        <v>232</v>
      </c>
      <c r="B233" s="35">
        <v>2</v>
      </c>
      <c r="C233" s="36" t="s">
        <v>443</v>
      </c>
      <c r="D233" s="37" t="s">
        <v>373</v>
      </c>
      <c r="E233" s="35">
        <v>94.024000000000001</v>
      </c>
      <c r="F233" s="35">
        <v>2.113</v>
      </c>
      <c r="G233" s="35">
        <v>91.911000000000001</v>
      </c>
      <c r="H233" s="38">
        <v>62.707920000000001</v>
      </c>
      <c r="I233" s="39">
        <f t="shared" si="10"/>
        <v>154.61892</v>
      </c>
      <c r="J233" s="39">
        <f t="shared" si="9"/>
        <v>1.7689999999999999</v>
      </c>
      <c r="K233" s="39">
        <f t="shared" si="11"/>
        <v>152.84992</v>
      </c>
      <c r="L233" s="40" t="s">
        <v>28</v>
      </c>
      <c r="M233" s="40" t="s">
        <v>29</v>
      </c>
      <c r="N233" s="35"/>
      <c r="O233" s="35"/>
      <c r="P233" s="40" t="s">
        <v>30</v>
      </c>
      <c r="Q233" s="40" t="s">
        <v>34</v>
      </c>
      <c r="R233" s="35"/>
      <c r="S233" s="35"/>
      <c r="T233" s="40" t="s">
        <v>30</v>
      </c>
      <c r="U233" s="40" t="s">
        <v>32</v>
      </c>
      <c r="V233" s="35"/>
      <c r="W233" s="35"/>
      <c r="X233" s="35" t="s">
        <v>30</v>
      </c>
      <c r="Y233" s="35" t="s">
        <v>33</v>
      </c>
      <c r="Z233" s="35"/>
      <c r="AA233" s="35"/>
      <c r="AB233" s="40" t="s">
        <v>30</v>
      </c>
      <c r="AC233" s="40" t="s">
        <v>34</v>
      </c>
      <c r="AD233" s="35"/>
      <c r="AE233" s="35"/>
      <c r="AF233" s="40" t="s">
        <v>35</v>
      </c>
      <c r="AG233" s="40" t="s">
        <v>29</v>
      </c>
      <c r="AH233" s="35"/>
      <c r="AI233" s="35"/>
      <c r="AJ233" s="40" t="s">
        <v>36</v>
      </c>
      <c r="AK233" s="40" t="s">
        <v>37</v>
      </c>
      <c r="AL233" s="35"/>
      <c r="AM233" s="35"/>
      <c r="AN233" s="40" t="s">
        <v>38</v>
      </c>
      <c r="AO233" s="40" t="s">
        <v>39</v>
      </c>
      <c r="AP233" s="35"/>
      <c r="AQ233" s="35"/>
      <c r="AR233" s="40" t="s">
        <v>40</v>
      </c>
      <c r="AS233" s="40" t="s">
        <v>41</v>
      </c>
      <c r="AT233" s="35"/>
      <c r="AU233" s="35"/>
      <c r="AV233" s="35"/>
      <c r="AW233" s="35"/>
      <c r="AX233" s="35"/>
      <c r="AY233" s="35"/>
      <c r="AZ233" s="40" t="s">
        <v>42</v>
      </c>
      <c r="BA233" s="40" t="s">
        <v>39</v>
      </c>
      <c r="BB233" s="35"/>
      <c r="BC233" s="35"/>
      <c r="BD233" s="40" t="s">
        <v>42</v>
      </c>
      <c r="BE233" s="40" t="s">
        <v>33</v>
      </c>
      <c r="BF233" s="35"/>
      <c r="BG233" s="35"/>
      <c r="BH233" s="40" t="s">
        <v>42</v>
      </c>
      <c r="BI233" s="40" t="s">
        <v>39</v>
      </c>
      <c r="BJ233" s="35"/>
      <c r="BK233" s="41"/>
      <c r="BL233" s="40" t="s">
        <v>43</v>
      </c>
      <c r="BM233" s="40" t="s">
        <v>44</v>
      </c>
      <c r="BN233" s="35"/>
      <c r="BO233" s="35"/>
      <c r="BP233" s="40" t="s">
        <v>45</v>
      </c>
      <c r="BQ233" s="40" t="s">
        <v>44</v>
      </c>
      <c r="BR233" s="35"/>
      <c r="BS233" s="35"/>
      <c r="BT233" s="40" t="s">
        <v>46</v>
      </c>
      <c r="BU233" s="40" t="s">
        <v>47</v>
      </c>
      <c r="BV233" s="35"/>
      <c r="BW233" s="35"/>
      <c r="BX233" s="40" t="s">
        <v>46</v>
      </c>
      <c r="BY233" s="40" t="s">
        <v>41</v>
      </c>
      <c r="BZ233" s="35"/>
      <c r="CA233" s="35"/>
      <c r="CB233" s="40" t="s">
        <v>46</v>
      </c>
      <c r="CC233" s="40" t="s">
        <v>48</v>
      </c>
      <c r="CD233" s="35"/>
      <c r="CE233" s="35"/>
      <c r="CF233" s="40" t="s">
        <v>46</v>
      </c>
      <c r="CG233" s="40" t="s">
        <v>48</v>
      </c>
      <c r="CH233" s="35"/>
      <c r="CI233" s="35"/>
      <c r="CJ233" s="40" t="s">
        <v>46</v>
      </c>
      <c r="CK233" s="40" t="s">
        <v>39</v>
      </c>
      <c r="CL233" s="35"/>
      <c r="CM233" s="35"/>
      <c r="CN233" s="40" t="s">
        <v>49</v>
      </c>
      <c r="CO233" s="40" t="s">
        <v>39</v>
      </c>
      <c r="CP233" s="35"/>
      <c r="CQ233" s="35"/>
      <c r="CR233" s="40" t="s">
        <v>50</v>
      </c>
      <c r="CS233" s="40" t="s">
        <v>51</v>
      </c>
      <c r="CT233" s="35"/>
      <c r="CU233" s="35"/>
      <c r="CV233" s="40" t="s">
        <v>50</v>
      </c>
      <c r="CW233" s="40" t="s">
        <v>39</v>
      </c>
      <c r="CX233" s="35">
        <v>2</v>
      </c>
      <c r="CY233" s="35">
        <v>1.7689999999999999</v>
      </c>
      <c r="CZ233" s="40" t="s">
        <v>50</v>
      </c>
      <c r="DA233" s="40" t="s">
        <v>39</v>
      </c>
      <c r="DB233" s="35"/>
      <c r="DC233" s="35"/>
      <c r="DD233" s="40" t="s">
        <v>59</v>
      </c>
      <c r="DE233" s="40" t="s">
        <v>60</v>
      </c>
      <c r="DF233" s="35"/>
      <c r="DG233" s="35"/>
      <c r="DH233" s="40" t="s">
        <v>52</v>
      </c>
      <c r="DI233" s="40" t="s">
        <v>53</v>
      </c>
      <c r="DJ233" s="35"/>
      <c r="DK233" s="35"/>
      <c r="DL233" s="40" t="s">
        <v>31</v>
      </c>
      <c r="DM233" s="41"/>
      <c r="DN233" s="42" t="s">
        <v>512</v>
      </c>
    </row>
    <row r="234" spans="1:118" s="12" customFormat="1" ht="15.75" customHeight="1" x14ac:dyDescent="0.25">
      <c r="A234" s="6">
        <v>233</v>
      </c>
      <c r="B234" s="6">
        <v>2</v>
      </c>
      <c r="C234" s="9" t="s">
        <v>444</v>
      </c>
      <c r="D234" s="8" t="s">
        <v>373</v>
      </c>
      <c r="E234" s="6">
        <v>33.814999999999998</v>
      </c>
      <c r="F234" s="6">
        <v>0</v>
      </c>
      <c r="G234" s="6">
        <v>33.814999999999998</v>
      </c>
      <c r="H234" s="10">
        <v>22.009440000000001</v>
      </c>
      <c r="I234" s="3">
        <f t="shared" si="10"/>
        <v>55.824439999999996</v>
      </c>
      <c r="J234" s="3">
        <f t="shared" si="9"/>
        <v>0</v>
      </c>
      <c r="K234" s="3">
        <f t="shared" si="11"/>
        <v>55.824439999999996</v>
      </c>
      <c r="L234" s="1" t="s">
        <v>28</v>
      </c>
      <c r="M234" s="1" t="s">
        <v>29</v>
      </c>
      <c r="N234" s="6"/>
      <c r="O234" s="6"/>
      <c r="P234" s="1" t="s">
        <v>30</v>
      </c>
      <c r="Q234" s="1" t="s">
        <v>34</v>
      </c>
      <c r="R234" s="6"/>
      <c r="S234" s="6"/>
      <c r="T234" s="1" t="s">
        <v>30</v>
      </c>
      <c r="U234" s="1" t="s">
        <v>32</v>
      </c>
      <c r="V234" s="6"/>
      <c r="W234" s="6"/>
      <c r="X234" s="6" t="s">
        <v>30</v>
      </c>
      <c r="Y234" s="6" t="s">
        <v>33</v>
      </c>
      <c r="Z234" s="6"/>
      <c r="AA234" s="6"/>
      <c r="AB234" s="1" t="s">
        <v>30</v>
      </c>
      <c r="AC234" s="1" t="s">
        <v>34</v>
      </c>
      <c r="AD234" s="6"/>
      <c r="AE234" s="6"/>
      <c r="AF234" s="1" t="s">
        <v>35</v>
      </c>
      <c r="AG234" s="1" t="s">
        <v>29</v>
      </c>
      <c r="AH234" s="6"/>
      <c r="AI234" s="6"/>
      <c r="AJ234" s="1" t="s">
        <v>36</v>
      </c>
      <c r="AK234" s="1" t="s">
        <v>37</v>
      </c>
      <c r="AL234" s="6"/>
      <c r="AM234" s="6"/>
      <c r="AN234" s="1" t="s">
        <v>38</v>
      </c>
      <c r="AO234" s="1" t="s">
        <v>39</v>
      </c>
      <c r="AP234" s="6"/>
      <c r="AQ234" s="6"/>
      <c r="AR234" s="1" t="s">
        <v>40</v>
      </c>
      <c r="AS234" s="1" t="s">
        <v>41</v>
      </c>
      <c r="AT234" s="6"/>
      <c r="AU234" s="6"/>
      <c r="AV234" s="6"/>
      <c r="AW234" s="6"/>
      <c r="AX234" s="6"/>
      <c r="AY234" s="6"/>
      <c r="AZ234" s="1" t="s">
        <v>42</v>
      </c>
      <c r="BA234" s="1" t="s">
        <v>39</v>
      </c>
      <c r="BB234" s="6"/>
      <c r="BC234" s="6"/>
      <c r="BD234" s="1" t="s">
        <v>42</v>
      </c>
      <c r="BE234" s="1" t="s">
        <v>33</v>
      </c>
      <c r="BF234" s="6"/>
      <c r="BG234" s="6"/>
      <c r="BH234" s="1" t="s">
        <v>42</v>
      </c>
      <c r="BI234" s="1" t="s">
        <v>39</v>
      </c>
      <c r="BJ234" s="6"/>
      <c r="BK234" s="11"/>
      <c r="BL234" s="1" t="s">
        <v>43</v>
      </c>
      <c r="BM234" s="1" t="s">
        <v>44</v>
      </c>
      <c r="BN234" s="6"/>
      <c r="BO234" s="6"/>
      <c r="BP234" s="1" t="s">
        <v>45</v>
      </c>
      <c r="BQ234" s="1" t="s">
        <v>44</v>
      </c>
      <c r="BR234" s="6"/>
      <c r="BS234" s="6"/>
      <c r="BT234" s="1" t="s">
        <v>46</v>
      </c>
      <c r="BU234" s="1" t="s">
        <v>47</v>
      </c>
      <c r="BV234" s="6"/>
      <c r="BW234" s="6"/>
      <c r="BX234" s="1" t="s">
        <v>46</v>
      </c>
      <c r="BY234" s="1" t="s">
        <v>41</v>
      </c>
      <c r="BZ234" s="6"/>
      <c r="CA234" s="6"/>
      <c r="CB234" s="1" t="s">
        <v>46</v>
      </c>
      <c r="CC234" s="1" t="s">
        <v>48</v>
      </c>
      <c r="CD234" s="6"/>
      <c r="CE234" s="6"/>
      <c r="CF234" s="1" t="s">
        <v>46</v>
      </c>
      <c r="CG234" s="1" t="s">
        <v>48</v>
      </c>
      <c r="CH234" s="6"/>
      <c r="CI234" s="6"/>
      <c r="CJ234" s="1" t="s">
        <v>46</v>
      </c>
      <c r="CK234" s="1" t="s">
        <v>39</v>
      </c>
      <c r="CL234" s="6"/>
      <c r="CM234" s="6"/>
      <c r="CN234" s="1" t="s">
        <v>49</v>
      </c>
      <c r="CO234" s="1" t="s">
        <v>39</v>
      </c>
      <c r="CP234" s="6"/>
      <c r="CQ234" s="6"/>
      <c r="CR234" s="1" t="s">
        <v>50</v>
      </c>
      <c r="CS234" s="1" t="s">
        <v>51</v>
      </c>
      <c r="CT234" s="6"/>
      <c r="CU234" s="6"/>
      <c r="CV234" s="1" t="s">
        <v>50</v>
      </c>
      <c r="CW234" s="1" t="s">
        <v>39</v>
      </c>
      <c r="CX234" s="6"/>
      <c r="CY234" s="6"/>
      <c r="CZ234" s="1" t="s">
        <v>50</v>
      </c>
      <c r="DA234" s="1" t="s">
        <v>39</v>
      </c>
      <c r="DB234" s="6"/>
      <c r="DC234" s="6"/>
      <c r="DD234" s="1" t="s">
        <v>59</v>
      </c>
      <c r="DE234" s="1" t="s">
        <v>60</v>
      </c>
      <c r="DF234" s="6"/>
      <c r="DG234" s="6"/>
      <c r="DH234" s="1" t="s">
        <v>52</v>
      </c>
      <c r="DI234" s="1" t="s">
        <v>53</v>
      </c>
      <c r="DJ234" s="6"/>
      <c r="DK234" s="6"/>
      <c r="DL234" s="1" t="s">
        <v>31</v>
      </c>
      <c r="DM234" s="11"/>
    </row>
    <row r="235" spans="1:118" s="12" customFormat="1" ht="15.75" customHeight="1" x14ac:dyDescent="0.25">
      <c r="A235" s="6">
        <v>234</v>
      </c>
      <c r="B235" s="6">
        <v>2</v>
      </c>
      <c r="C235" s="9" t="s">
        <v>225</v>
      </c>
      <c r="D235" s="8" t="s">
        <v>373</v>
      </c>
      <c r="E235" s="6">
        <v>-344.03300000000002</v>
      </c>
      <c r="F235" s="6">
        <v>509.827</v>
      </c>
      <c r="G235" s="6">
        <v>-863.45100000000002</v>
      </c>
      <c r="H235" s="10">
        <v>217.96644000000001</v>
      </c>
      <c r="I235" s="3">
        <f t="shared" si="10"/>
        <v>-645.48455999999999</v>
      </c>
      <c r="J235" s="3">
        <f t="shared" si="9"/>
        <v>0</v>
      </c>
      <c r="K235" s="3">
        <f t="shared" si="11"/>
        <v>-645.48455999999999</v>
      </c>
      <c r="L235" s="1" t="s">
        <v>28</v>
      </c>
      <c r="M235" s="1" t="s">
        <v>29</v>
      </c>
      <c r="N235" s="6"/>
      <c r="O235" s="6"/>
      <c r="P235" s="1" t="s">
        <v>30</v>
      </c>
      <c r="Q235" s="1" t="s">
        <v>34</v>
      </c>
      <c r="R235" s="6"/>
      <c r="S235" s="6"/>
      <c r="T235" s="1" t="s">
        <v>30</v>
      </c>
      <c r="U235" s="1" t="s">
        <v>32</v>
      </c>
      <c r="V235" s="6"/>
      <c r="W235" s="6"/>
      <c r="X235" s="6" t="s">
        <v>30</v>
      </c>
      <c r="Y235" s="6" t="s">
        <v>33</v>
      </c>
      <c r="Z235" s="6"/>
      <c r="AA235" s="6"/>
      <c r="AB235" s="1" t="s">
        <v>30</v>
      </c>
      <c r="AC235" s="1" t="s">
        <v>34</v>
      </c>
      <c r="AD235" s="6"/>
      <c r="AE235" s="6"/>
      <c r="AF235" s="1" t="s">
        <v>35</v>
      </c>
      <c r="AG235" s="1" t="s">
        <v>29</v>
      </c>
      <c r="AH235" s="6"/>
      <c r="AI235" s="6"/>
      <c r="AJ235" s="1" t="s">
        <v>36</v>
      </c>
      <c r="AK235" s="1" t="s">
        <v>37</v>
      </c>
      <c r="AL235" s="6"/>
      <c r="AM235" s="6"/>
      <c r="AN235" s="1" t="s">
        <v>38</v>
      </c>
      <c r="AO235" s="1" t="s">
        <v>39</v>
      </c>
      <c r="AP235" s="6"/>
      <c r="AQ235" s="6"/>
      <c r="AR235" s="1" t="s">
        <v>40</v>
      </c>
      <c r="AS235" s="1" t="s">
        <v>41</v>
      </c>
      <c r="AT235" s="6"/>
      <c r="AU235" s="6"/>
      <c r="AV235" s="6"/>
      <c r="AW235" s="6"/>
      <c r="AX235" s="6"/>
      <c r="AY235" s="6"/>
      <c r="AZ235" s="1" t="s">
        <v>42</v>
      </c>
      <c r="BA235" s="1" t="s">
        <v>39</v>
      </c>
      <c r="BB235" s="6"/>
      <c r="BC235" s="6"/>
      <c r="BD235" s="1" t="s">
        <v>42</v>
      </c>
      <c r="BE235" s="1" t="s">
        <v>33</v>
      </c>
      <c r="BF235" s="6"/>
      <c r="BG235" s="6"/>
      <c r="BH235" s="1" t="s">
        <v>42</v>
      </c>
      <c r="BI235" s="1" t="s">
        <v>39</v>
      </c>
      <c r="BJ235" s="6"/>
      <c r="BK235" s="11"/>
      <c r="BL235" s="1" t="s">
        <v>43</v>
      </c>
      <c r="BM235" s="1" t="s">
        <v>44</v>
      </c>
      <c r="BN235" s="6"/>
      <c r="BO235" s="6"/>
      <c r="BP235" s="1" t="s">
        <v>45</v>
      </c>
      <c r="BQ235" s="1" t="s">
        <v>44</v>
      </c>
      <c r="BR235" s="6"/>
      <c r="BS235" s="6"/>
      <c r="BT235" s="1" t="s">
        <v>46</v>
      </c>
      <c r="BU235" s="1" t="s">
        <v>47</v>
      </c>
      <c r="BV235" s="6"/>
      <c r="BW235" s="6"/>
      <c r="BX235" s="1" t="s">
        <v>46</v>
      </c>
      <c r="BY235" s="1" t="s">
        <v>41</v>
      </c>
      <c r="BZ235" s="6"/>
      <c r="CA235" s="6"/>
      <c r="CB235" s="1" t="s">
        <v>46</v>
      </c>
      <c r="CC235" s="1" t="s">
        <v>48</v>
      </c>
      <c r="CD235" s="6"/>
      <c r="CE235" s="6"/>
      <c r="CF235" s="1" t="s">
        <v>46</v>
      </c>
      <c r="CG235" s="1" t="s">
        <v>48</v>
      </c>
      <c r="CH235" s="6"/>
      <c r="CI235" s="6"/>
      <c r="CJ235" s="1" t="s">
        <v>46</v>
      </c>
      <c r="CK235" s="1" t="s">
        <v>39</v>
      </c>
      <c r="CL235" s="6"/>
      <c r="CM235" s="6"/>
      <c r="CN235" s="1" t="s">
        <v>49</v>
      </c>
      <c r="CO235" s="1" t="s">
        <v>39</v>
      </c>
      <c r="CP235" s="6"/>
      <c r="CQ235" s="6"/>
      <c r="CR235" s="1" t="s">
        <v>50</v>
      </c>
      <c r="CS235" s="1" t="s">
        <v>51</v>
      </c>
      <c r="CT235" s="6"/>
      <c r="CU235" s="6"/>
      <c r="CV235" s="1" t="s">
        <v>50</v>
      </c>
      <c r="CW235" s="1" t="s">
        <v>39</v>
      </c>
      <c r="CX235" s="6"/>
      <c r="CY235" s="6"/>
      <c r="CZ235" s="1" t="s">
        <v>50</v>
      </c>
      <c r="DA235" s="1" t="s">
        <v>39</v>
      </c>
      <c r="DB235" s="6"/>
      <c r="DC235" s="6"/>
      <c r="DD235" s="1" t="s">
        <v>59</v>
      </c>
      <c r="DE235" s="1" t="s">
        <v>60</v>
      </c>
      <c r="DF235" s="6"/>
      <c r="DG235" s="6"/>
      <c r="DH235" s="1" t="s">
        <v>52</v>
      </c>
      <c r="DI235" s="1" t="s">
        <v>53</v>
      </c>
      <c r="DJ235" s="6"/>
      <c r="DK235" s="6"/>
      <c r="DL235" s="1" t="s">
        <v>31</v>
      </c>
      <c r="DM235" s="11"/>
    </row>
    <row r="236" spans="1:118" s="12" customFormat="1" ht="15.75" customHeight="1" x14ac:dyDescent="0.25">
      <c r="A236" s="6">
        <v>235</v>
      </c>
      <c r="B236" s="6">
        <v>2</v>
      </c>
      <c r="C236" s="9" t="s">
        <v>226</v>
      </c>
      <c r="D236" s="8" t="s">
        <v>373</v>
      </c>
      <c r="E236" s="6">
        <v>-97.325999999999993</v>
      </c>
      <c r="F236" s="6">
        <v>3.8719999999999999</v>
      </c>
      <c r="G236" s="6">
        <v>-101.19799999999999</v>
      </c>
      <c r="H236" s="10">
        <v>24.35352</v>
      </c>
      <c r="I236" s="3">
        <f t="shared" si="10"/>
        <v>-76.84447999999999</v>
      </c>
      <c r="J236" s="3">
        <f t="shared" si="9"/>
        <v>0</v>
      </c>
      <c r="K236" s="3">
        <f t="shared" si="11"/>
        <v>-76.84447999999999</v>
      </c>
      <c r="L236" s="1" t="s">
        <v>28</v>
      </c>
      <c r="M236" s="1" t="s">
        <v>29</v>
      </c>
      <c r="N236" s="6"/>
      <c r="O236" s="6"/>
      <c r="P236" s="1" t="s">
        <v>30</v>
      </c>
      <c r="Q236" s="1" t="s">
        <v>34</v>
      </c>
      <c r="R236" s="6"/>
      <c r="S236" s="6"/>
      <c r="T236" s="1" t="s">
        <v>30</v>
      </c>
      <c r="U236" s="1" t="s">
        <v>32</v>
      </c>
      <c r="V236" s="6"/>
      <c r="W236" s="6"/>
      <c r="X236" s="6" t="s">
        <v>30</v>
      </c>
      <c r="Y236" s="6" t="s">
        <v>33</v>
      </c>
      <c r="Z236" s="6"/>
      <c r="AA236" s="6"/>
      <c r="AB236" s="1" t="s">
        <v>30</v>
      </c>
      <c r="AC236" s="1" t="s">
        <v>34</v>
      </c>
      <c r="AD236" s="6"/>
      <c r="AE236" s="6"/>
      <c r="AF236" s="1" t="s">
        <v>35</v>
      </c>
      <c r="AG236" s="1" t="s">
        <v>29</v>
      </c>
      <c r="AH236" s="6"/>
      <c r="AI236" s="6"/>
      <c r="AJ236" s="1" t="s">
        <v>36</v>
      </c>
      <c r="AK236" s="1" t="s">
        <v>37</v>
      </c>
      <c r="AL236" s="6"/>
      <c r="AM236" s="6"/>
      <c r="AN236" s="1" t="s">
        <v>38</v>
      </c>
      <c r="AO236" s="1" t="s">
        <v>39</v>
      </c>
      <c r="AP236" s="6"/>
      <c r="AQ236" s="6"/>
      <c r="AR236" s="1" t="s">
        <v>40</v>
      </c>
      <c r="AS236" s="1" t="s">
        <v>41</v>
      </c>
      <c r="AT236" s="6"/>
      <c r="AU236" s="6"/>
      <c r="AV236" s="6"/>
      <c r="AW236" s="6"/>
      <c r="AX236" s="6"/>
      <c r="AY236" s="6"/>
      <c r="AZ236" s="1" t="s">
        <v>42</v>
      </c>
      <c r="BA236" s="1" t="s">
        <v>39</v>
      </c>
      <c r="BB236" s="6"/>
      <c r="BC236" s="6"/>
      <c r="BD236" s="1" t="s">
        <v>42</v>
      </c>
      <c r="BE236" s="1" t="s">
        <v>33</v>
      </c>
      <c r="BF236" s="6"/>
      <c r="BG236" s="6"/>
      <c r="BH236" s="1" t="s">
        <v>42</v>
      </c>
      <c r="BI236" s="1" t="s">
        <v>39</v>
      </c>
      <c r="BJ236" s="6"/>
      <c r="BK236" s="11"/>
      <c r="BL236" s="1" t="s">
        <v>43</v>
      </c>
      <c r="BM236" s="1" t="s">
        <v>44</v>
      </c>
      <c r="BN236" s="6"/>
      <c r="BO236" s="6"/>
      <c r="BP236" s="1" t="s">
        <v>45</v>
      </c>
      <c r="BQ236" s="1" t="s">
        <v>44</v>
      </c>
      <c r="BR236" s="6"/>
      <c r="BS236" s="6"/>
      <c r="BT236" s="1" t="s">
        <v>46</v>
      </c>
      <c r="BU236" s="1" t="s">
        <v>47</v>
      </c>
      <c r="BV236" s="6"/>
      <c r="BW236" s="6"/>
      <c r="BX236" s="1" t="s">
        <v>46</v>
      </c>
      <c r="BY236" s="1" t="s">
        <v>41</v>
      </c>
      <c r="BZ236" s="6"/>
      <c r="CA236" s="6"/>
      <c r="CB236" s="1" t="s">
        <v>46</v>
      </c>
      <c r="CC236" s="1" t="s">
        <v>48</v>
      </c>
      <c r="CD236" s="6"/>
      <c r="CE236" s="6"/>
      <c r="CF236" s="1" t="s">
        <v>46</v>
      </c>
      <c r="CG236" s="1" t="s">
        <v>48</v>
      </c>
      <c r="CH236" s="6"/>
      <c r="CI236" s="6"/>
      <c r="CJ236" s="1" t="s">
        <v>46</v>
      </c>
      <c r="CK236" s="1" t="s">
        <v>39</v>
      </c>
      <c r="CL236" s="6"/>
      <c r="CM236" s="6"/>
      <c r="CN236" s="1" t="s">
        <v>49</v>
      </c>
      <c r="CO236" s="1" t="s">
        <v>39</v>
      </c>
      <c r="CP236" s="6"/>
      <c r="CQ236" s="6"/>
      <c r="CR236" s="1" t="s">
        <v>50</v>
      </c>
      <c r="CS236" s="1" t="s">
        <v>51</v>
      </c>
      <c r="CT236" s="6"/>
      <c r="CU236" s="6"/>
      <c r="CV236" s="1" t="s">
        <v>50</v>
      </c>
      <c r="CW236" s="1" t="s">
        <v>39</v>
      </c>
      <c r="CX236" s="6"/>
      <c r="CY236" s="6"/>
      <c r="CZ236" s="1" t="s">
        <v>50</v>
      </c>
      <c r="DA236" s="1" t="s">
        <v>39</v>
      </c>
      <c r="DB236" s="6"/>
      <c r="DC236" s="6"/>
      <c r="DD236" s="1" t="s">
        <v>59</v>
      </c>
      <c r="DE236" s="1" t="s">
        <v>60</v>
      </c>
      <c r="DF236" s="6"/>
      <c r="DG236" s="6"/>
      <c r="DH236" s="1" t="s">
        <v>52</v>
      </c>
      <c r="DI236" s="1" t="s">
        <v>53</v>
      </c>
      <c r="DJ236" s="6"/>
      <c r="DK236" s="6"/>
      <c r="DL236" s="1" t="s">
        <v>31</v>
      </c>
      <c r="DM236" s="11"/>
    </row>
    <row r="237" spans="1:118" s="12" customFormat="1" ht="15.75" customHeight="1" x14ac:dyDescent="0.25">
      <c r="A237" s="6">
        <v>236</v>
      </c>
      <c r="B237" s="6">
        <v>2</v>
      </c>
      <c r="C237" s="9" t="s">
        <v>227</v>
      </c>
      <c r="D237" s="8" t="s">
        <v>373</v>
      </c>
      <c r="E237" s="6">
        <v>307.637</v>
      </c>
      <c r="F237" s="6">
        <v>11.807</v>
      </c>
      <c r="G237" s="6">
        <v>45.442</v>
      </c>
      <c r="H237" s="10">
        <v>152.77727999999999</v>
      </c>
      <c r="I237" s="3">
        <f t="shared" si="10"/>
        <v>198.21928</v>
      </c>
      <c r="J237" s="3">
        <f t="shared" si="9"/>
        <v>0</v>
      </c>
      <c r="K237" s="3">
        <f t="shared" si="11"/>
        <v>198.21928</v>
      </c>
      <c r="L237" s="1" t="s">
        <v>28</v>
      </c>
      <c r="M237" s="1" t="s">
        <v>29</v>
      </c>
      <c r="N237" s="6"/>
      <c r="O237" s="6"/>
      <c r="P237" s="1" t="s">
        <v>30</v>
      </c>
      <c r="Q237" s="1" t="s">
        <v>34</v>
      </c>
      <c r="R237" s="6"/>
      <c r="S237" s="6"/>
      <c r="T237" s="1" t="s">
        <v>30</v>
      </c>
      <c r="U237" s="1" t="s">
        <v>32</v>
      </c>
      <c r="V237" s="6"/>
      <c r="W237" s="6"/>
      <c r="X237" s="6" t="s">
        <v>30</v>
      </c>
      <c r="Y237" s="6" t="s">
        <v>33</v>
      </c>
      <c r="Z237" s="6"/>
      <c r="AA237" s="6"/>
      <c r="AB237" s="1" t="s">
        <v>30</v>
      </c>
      <c r="AC237" s="1" t="s">
        <v>34</v>
      </c>
      <c r="AD237" s="6"/>
      <c r="AE237" s="6"/>
      <c r="AF237" s="1" t="s">
        <v>35</v>
      </c>
      <c r="AG237" s="1" t="s">
        <v>29</v>
      </c>
      <c r="AH237" s="6"/>
      <c r="AI237" s="6"/>
      <c r="AJ237" s="1" t="s">
        <v>36</v>
      </c>
      <c r="AK237" s="1" t="s">
        <v>37</v>
      </c>
      <c r="AL237" s="6"/>
      <c r="AM237" s="6"/>
      <c r="AN237" s="1" t="s">
        <v>38</v>
      </c>
      <c r="AO237" s="1" t="s">
        <v>39</v>
      </c>
      <c r="AP237" s="6"/>
      <c r="AQ237" s="6"/>
      <c r="AR237" s="1" t="s">
        <v>40</v>
      </c>
      <c r="AS237" s="1" t="s">
        <v>41</v>
      </c>
      <c r="AT237" s="6"/>
      <c r="AU237" s="6"/>
      <c r="AV237" s="6"/>
      <c r="AW237" s="6"/>
      <c r="AX237" s="6"/>
      <c r="AY237" s="6"/>
      <c r="AZ237" s="1" t="s">
        <v>42</v>
      </c>
      <c r="BA237" s="1" t="s">
        <v>39</v>
      </c>
      <c r="BB237" s="6"/>
      <c r="BC237" s="6"/>
      <c r="BD237" s="1" t="s">
        <v>42</v>
      </c>
      <c r="BE237" s="1" t="s">
        <v>33</v>
      </c>
      <c r="BF237" s="6"/>
      <c r="BG237" s="6"/>
      <c r="BH237" s="1" t="s">
        <v>42</v>
      </c>
      <c r="BI237" s="1" t="s">
        <v>39</v>
      </c>
      <c r="BJ237" s="6"/>
      <c r="BK237" s="11"/>
      <c r="BL237" s="1" t="s">
        <v>43</v>
      </c>
      <c r="BM237" s="1" t="s">
        <v>44</v>
      </c>
      <c r="BN237" s="6"/>
      <c r="BO237" s="6"/>
      <c r="BP237" s="1" t="s">
        <v>45</v>
      </c>
      <c r="BQ237" s="1" t="s">
        <v>44</v>
      </c>
      <c r="BR237" s="6"/>
      <c r="BS237" s="6"/>
      <c r="BT237" s="1" t="s">
        <v>46</v>
      </c>
      <c r="BU237" s="1" t="s">
        <v>47</v>
      </c>
      <c r="BV237" s="6"/>
      <c r="BW237" s="6"/>
      <c r="BX237" s="1" t="s">
        <v>46</v>
      </c>
      <c r="BY237" s="1" t="s">
        <v>41</v>
      </c>
      <c r="BZ237" s="6"/>
      <c r="CA237" s="6"/>
      <c r="CB237" s="1" t="s">
        <v>46</v>
      </c>
      <c r="CC237" s="1" t="s">
        <v>48</v>
      </c>
      <c r="CD237" s="6"/>
      <c r="CE237" s="6"/>
      <c r="CF237" s="1" t="s">
        <v>46</v>
      </c>
      <c r="CG237" s="1" t="s">
        <v>48</v>
      </c>
      <c r="CH237" s="6"/>
      <c r="CI237" s="6"/>
      <c r="CJ237" s="1" t="s">
        <v>46</v>
      </c>
      <c r="CK237" s="1" t="s">
        <v>39</v>
      </c>
      <c r="CL237" s="6"/>
      <c r="CM237" s="6"/>
      <c r="CN237" s="1" t="s">
        <v>49</v>
      </c>
      <c r="CO237" s="1" t="s">
        <v>39</v>
      </c>
      <c r="CP237" s="6"/>
      <c r="CQ237" s="6"/>
      <c r="CR237" s="1" t="s">
        <v>50</v>
      </c>
      <c r="CS237" s="1" t="s">
        <v>51</v>
      </c>
      <c r="CT237" s="6"/>
      <c r="CU237" s="6"/>
      <c r="CV237" s="1" t="s">
        <v>50</v>
      </c>
      <c r="CW237" s="1" t="s">
        <v>39</v>
      </c>
      <c r="CX237" s="6"/>
      <c r="CY237" s="6"/>
      <c r="CZ237" s="1" t="s">
        <v>50</v>
      </c>
      <c r="DA237" s="1" t="s">
        <v>39</v>
      </c>
      <c r="DB237" s="6"/>
      <c r="DC237" s="6"/>
      <c r="DD237" s="1" t="s">
        <v>59</v>
      </c>
      <c r="DE237" s="1" t="s">
        <v>60</v>
      </c>
      <c r="DF237" s="6"/>
      <c r="DG237" s="6"/>
      <c r="DH237" s="1" t="s">
        <v>52</v>
      </c>
      <c r="DI237" s="1" t="s">
        <v>53</v>
      </c>
      <c r="DJ237" s="6"/>
      <c r="DK237" s="6"/>
      <c r="DL237" s="1" t="s">
        <v>31</v>
      </c>
      <c r="DM237" s="11"/>
    </row>
    <row r="238" spans="1:118" s="12" customFormat="1" ht="15.75" customHeight="1" x14ac:dyDescent="0.25">
      <c r="A238" s="6">
        <v>237</v>
      </c>
      <c r="B238" s="6">
        <v>2</v>
      </c>
      <c r="C238" s="9" t="s">
        <v>228</v>
      </c>
      <c r="D238" s="8" t="s">
        <v>373</v>
      </c>
      <c r="E238" s="6">
        <v>442.65600000000001</v>
      </c>
      <c r="F238" s="6">
        <v>69.966999999999999</v>
      </c>
      <c r="G238" s="6">
        <v>371.31799999999998</v>
      </c>
      <c r="H238" s="10">
        <v>223.57295999999999</v>
      </c>
      <c r="I238" s="3">
        <f t="shared" si="10"/>
        <v>594.89095999999995</v>
      </c>
      <c r="J238" s="3">
        <f t="shared" si="9"/>
        <v>0</v>
      </c>
      <c r="K238" s="3">
        <f t="shared" si="11"/>
        <v>594.89095999999995</v>
      </c>
      <c r="L238" s="1" t="s">
        <v>28</v>
      </c>
      <c r="M238" s="1" t="s">
        <v>29</v>
      </c>
      <c r="N238" s="6"/>
      <c r="O238" s="6"/>
      <c r="P238" s="1" t="s">
        <v>30</v>
      </c>
      <c r="Q238" s="1" t="s">
        <v>34</v>
      </c>
      <c r="R238" s="6"/>
      <c r="S238" s="6"/>
      <c r="T238" s="1" t="s">
        <v>30</v>
      </c>
      <c r="U238" s="1" t="s">
        <v>32</v>
      </c>
      <c r="V238" s="6"/>
      <c r="W238" s="6"/>
      <c r="X238" s="6" t="s">
        <v>30</v>
      </c>
      <c r="Y238" s="6" t="s">
        <v>33</v>
      </c>
      <c r="Z238" s="6"/>
      <c r="AA238" s="6"/>
      <c r="AB238" s="1" t="s">
        <v>30</v>
      </c>
      <c r="AC238" s="1" t="s">
        <v>34</v>
      </c>
      <c r="AD238" s="6"/>
      <c r="AE238" s="6"/>
      <c r="AF238" s="1" t="s">
        <v>35</v>
      </c>
      <c r="AG238" s="1" t="s">
        <v>29</v>
      </c>
      <c r="AH238" s="6"/>
      <c r="AI238" s="6"/>
      <c r="AJ238" s="1" t="s">
        <v>36</v>
      </c>
      <c r="AK238" s="1" t="s">
        <v>37</v>
      </c>
      <c r="AL238" s="6"/>
      <c r="AM238" s="6"/>
      <c r="AN238" s="1" t="s">
        <v>38</v>
      </c>
      <c r="AO238" s="1" t="s">
        <v>39</v>
      </c>
      <c r="AP238" s="6"/>
      <c r="AQ238" s="6"/>
      <c r="AR238" s="1" t="s">
        <v>40</v>
      </c>
      <c r="AS238" s="1" t="s">
        <v>41</v>
      </c>
      <c r="AT238" s="6"/>
      <c r="AU238" s="6"/>
      <c r="AV238" s="6"/>
      <c r="AW238" s="6"/>
      <c r="AX238" s="6"/>
      <c r="AY238" s="6"/>
      <c r="AZ238" s="1" t="s">
        <v>42</v>
      </c>
      <c r="BA238" s="1" t="s">
        <v>39</v>
      </c>
      <c r="BB238" s="6"/>
      <c r="BC238" s="6"/>
      <c r="BD238" s="1" t="s">
        <v>42</v>
      </c>
      <c r="BE238" s="1" t="s">
        <v>33</v>
      </c>
      <c r="BF238" s="6"/>
      <c r="BG238" s="6"/>
      <c r="BH238" s="1" t="s">
        <v>42</v>
      </c>
      <c r="BI238" s="1" t="s">
        <v>39</v>
      </c>
      <c r="BJ238" s="6"/>
      <c r="BK238" s="11"/>
      <c r="BL238" s="1" t="s">
        <v>43</v>
      </c>
      <c r="BM238" s="1" t="s">
        <v>44</v>
      </c>
      <c r="BN238" s="6"/>
      <c r="BO238" s="6"/>
      <c r="BP238" s="1" t="s">
        <v>45</v>
      </c>
      <c r="BQ238" s="1" t="s">
        <v>44</v>
      </c>
      <c r="BR238" s="6"/>
      <c r="BS238" s="6"/>
      <c r="BT238" s="1" t="s">
        <v>46</v>
      </c>
      <c r="BU238" s="1" t="s">
        <v>47</v>
      </c>
      <c r="BV238" s="6"/>
      <c r="BW238" s="6"/>
      <c r="BX238" s="1" t="s">
        <v>46</v>
      </c>
      <c r="BY238" s="1" t="s">
        <v>41</v>
      </c>
      <c r="BZ238" s="6"/>
      <c r="CA238" s="6"/>
      <c r="CB238" s="1" t="s">
        <v>46</v>
      </c>
      <c r="CC238" s="1" t="s">
        <v>48</v>
      </c>
      <c r="CD238" s="6"/>
      <c r="CE238" s="6"/>
      <c r="CF238" s="1" t="s">
        <v>46</v>
      </c>
      <c r="CG238" s="1" t="s">
        <v>48</v>
      </c>
      <c r="CH238" s="6"/>
      <c r="CI238" s="6"/>
      <c r="CJ238" s="1" t="s">
        <v>46</v>
      </c>
      <c r="CK238" s="1" t="s">
        <v>39</v>
      </c>
      <c r="CL238" s="6"/>
      <c r="CM238" s="6"/>
      <c r="CN238" s="1" t="s">
        <v>49</v>
      </c>
      <c r="CO238" s="1" t="s">
        <v>39</v>
      </c>
      <c r="CP238" s="6"/>
      <c r="CQ238" s="6"/>
      <c r="CR238" s="1" t="s">
        <v>50</v>
      </c>
      <c r="CS238" s="1" t="s">
        <v>51</v>
      </c>
      <c r="CT238" s="6"/>
      <c r="CU238" s="6"/>
      <c r="CV238" s="1" t="s">
        <v>50</v>
      </c>
      <c r="CW238" s="1" t="s">
        <v>39</v>
      </c>
      <c r="CX238" s="6"/>
      <c r="CY238" s="6"/>
      <c r="CZ238" s="1" t="s">
        <v>50</v>
      </c>
      <c r="DA238" s="1" t="s">
        <v>39</v>
      </c>
      <c r="DB238" s="6"/>
      <c r="DC238" s="6"/>
      <c r="DD238" s="1" t="s">
        <v>59</v>
      </c>
      <c r="DE238" s="1" t="s">
        <v>60</v>
      </c>
      <c r="DF238" s="6"/>
      <c r="DG238" s="6"/>
      <c r="DH238" s="1" t="s">
        <v>52</v>
      </c>
      <c r="DI238" s="1" t="s">
        <v>53</v>
      </c>
      <c r="DJ238" s="6"/>
      <c r="DK238" s="6"/>
      <c r="DL238" s="1" t="s">
        <v>31</v>
      </c>
      <c r="DM238" s="11"/>
    </row>
    <row r="239" spans="1:118" s="12" customFormat="1" ht="15.75" customHeight="1" x14ac:dyDescent="0.25">
      <c r="A239" s="6">
        <v>238</v>
      </c>
      <c r="B239" s="6">
        <v>2</v>
      </c>
      <c r="C239" s="9" t="s">
        <v>229</v>
      </c>
      <c r="D239" s="8" t="s">
        <v>373</v>
      </c>
      <c r="E239" s="6">
        <v>577.05899999999997</v>
      </c>
      <c r="F239" s="6">
        <v>256.84399999999999</v>
      </c>
      <c r="G239" s="6">
        <v>123.672</v>
      </c>
      <c r="H239" s="10">
        <v>473.32283999999999</v>
      </c>
      <c r="I239" s="3">
        <f t="shared" si="10"/>
        <v>596.99483999999995</v>
      </c>
      <c r="J239" s="3">
        <f t="shared" si="9"/>
        <v>0</v>
      </c>
      <c r="K239" s="3">
        <f t="shared" si="11"/>
        <v>596.99483999999995</v>
      </c>
      <c r="L239" s="1" t="s">
        <v>28</v>
      </c>
      <c r="M239" s="1" t="s">
        <v>29</v>
      </c>
      <c r="N239" s="6"/>
      <c r="O239" s="6"/>
      <c r="P239" s="1" t="s">
        <v>30</v>
      </c>
      <c r="Q239" s="1" t="s">
        <v>34</v>
      </c>
      <c r="R239" s="6"/>
      <c r="S239" s="6"/>
      <c r="T239" s="1" t="s">
        <v>30</v>
      </c>
      <c r="U239" s="1" t="s">
        <v>32</v>
      </c>
      <c r="V239" s="6"/>
      <c r="W239" s="6"/>
      <c r="X239" s="6" t="s">
        <v>30</v>
      </c>
      <c r="Y239" s="6" t="s">
        <v>33</v>
      </c>
      <c r="Z239" s="6"/>
      <c r="AA239" s="6"/>
      <c r="AB239" s="1" t="s">
        <v>30</v>
      </c>
      <c r="AC239" s="1" t="s">
        <v>34</v>
      </c>
      <c r="AD239" s="6"/>
      <c r="AE239" s="6"/>
      <c r="AF239" s="1" t="s">
        <v>35</v>
      </c>
      <c r="AG239" s="1" t="s">
        <v>29</v>
      </c>
      <c r="AH239" s="6"/>
      <c r="AI239" s="6"/>
      <c r="AJ239" s="1" t="s">
        <v>36</v>
      </c>
      <c r="AK239" s="1" t="s">
        <v>37</v>
      </c>
      <c r="AL239" s="6"/>
      <c r="AM239" s="6"/>
      <c r="AN239" s="1" t="s">
        <v>38</v>
      </c>
      <c r="AO239" s="1" t="s">
        <v>39</v>
      </c>
      <c r="AP239" s="6"/>
      <c r="AQ239" s="6"/>
      <c r="AR239" s="1" t="s">
        <v>40</v>
      </c>
      <c r="AS239" s="1" t="s">
        <v>41</v>
      </c>
      <c r="AT239" s="6"/>
      <c r="AU239" s="6"/>
      <c r="AV239" s="6"/>
      <c r="AW239" s="6"/>
      <c r="AX239" s="6"/>
      <c r="AY239" s="6"/>
      <c r="AZ239" s="1" t="s">
        <v>42</v>
      </c>
      <c r="BA239" s="1" t="s">
        <v>39</v>
      </c>
      <c r="BB239" s="6"/>
      <c r="BC239" s="6"/>
      <c r="BD239" s="1" t="s">
        <v>42</v>
      </c>
      <c r="BE239" s="1" t="s">
        <v>33</v>
      </c>
      <c r="BF239" s="6"/>
      <c r="BG239" s="6"/>
      <c r="BH239" s="1" t="s">
        <v>42</v>
      </c>
      <c r="BI239" s="1" t="s">
        <v>39</v>
      </c>
      <c r="BJ239" s="6"/>
      <c r="BK239" s="11"/>
      <c r="BL239" s="1" t="s">
        <v>43</v>
      </c>
      <c r="BM239" s="1" t="s">
        <v>44</v>
      </c>
      <c r="BN239" s="6"/>
      <c r="BO239" s="6"/>
      <c r="BP239" s="1" t="s">
        <v>45</v>
      </c>
      <c r="BQ239" s="1" t="s">
        <v>44</v>
      </c>
      <c r="BR239" s="6"/>
      <c r="BS239" s="6"/>
      <c r="BT239" s="1" t="s">
        <v>46</v>
      </c>
      <c r="BU239" s="1" t="s">
        <v>47</v>
      </c>
      <c r="BV239" s="6"/>
      <c r="BW239" s="6"/>
      <c r="BX239" s="1" t="s">
        <v>46</v>
      </c>
      <c r="BY239" s="1" t="s">
        <v>41</v>
      </c>
      <c r="BZ239" s="6"/>
      <c r="CA239" s="6"/>
      <c r="CB239" s="1" t="s">
        <v>46</v>
      </c>
      <c r="CC239" s="1" t="s">
        <v>48</v>
      </c>
      <c r="CD239" s="6"/>
      <c r="CE239" s="6"/>
      <c r="CF239" s="1" t="s">
        <v>46</v>
      </c>
      <c r="CG239" s="1" t="s">
        <v>48</v>
      </c>
      <c r="CH239" s="6"/>
      <c r="CI239" s="6"/>
      <c r="CJ239" s="1" t="s">
        <v>46</v>
      </c>
      <c r="CK239" s="1" t="s">
        <v>39</v>
      </c>
      <c r="CL239" s="6"/>
      <c r="CM239" s="6"/>
      <c r="CN239" s="1" t="s">
        <v>49</v>
      </c>
      <c r="CO239" s="1" t="s">
        <v>39</v>
      </c>
      <c r="CP239" s="6"/>
      <c r="CQ239" s="6"/>
      <c r="CR239" s="1" t="s">
        <v>50</v>
      </c>
      <c r="CS239" s="1" t="s">
        <v>51</v>
      </c>
      <c r="CT239" s="6"/>
      <c r="CU239" s="6"/>
      <c r="CV239" s="1" t="s">
        <v>50</v>
      </c>
      <c r="CW239" s="1" t="s">
        <v>39</v>
      </c>
      <c r="CX239" s="6"/>
      <c r="CY239" s="6"/>
      <c r="CZ239" s="1" t="s">
        <v>50</v>
      </c>
      <c r="DA239" s="1" t="s">
        <v>39</v>
      </c>
      <c r="DB239" s="6"/>
      <c r="DC239" s="6"/>
      <c r="DD239" s="1" t="s">
        <v>59</v>
      </c>
      <c r="DE239" s="1" t="s">
        <v>60</v>
      </c>
      <c r="DF239" s="6"/>
      <c r="DG239" s="6"/>
      <c r="DH239" s="1" t="s">
        <v>52</v>
      </c>
      <c r="DI239" s="1" t="s">
        <v>53</v>
      </c>
      <c r="DJ239" s="6"/>
      <c r="DK239" s="6"/>
      <c r="DL239" s="1" t="s">
        <v>31</v>
      </c>
      <c r="DM239" s="11"/>
    </row>
    <row r="240" spans="1:118" s="42" customFormat="1" ht="15.75" customHeight="1" x14ac:dyDescent="0.25">
      <c r="A240" s="35">
        <v>239</v>
      </c>
      <c r="B240" s="35">
        <v>2</v>
      </c>
      <c r="C240" s="36" t="s">
        <v>230</v>
      </c>
      <c r="D240" s="37" t="s">
        <v>373</v>
      </c>
      <c r="E240" s="35">
        <v>567.23500000000001</v>
      </c>
      <c r="F240" s="35">
        <v>71.045000000000002</v>
      </c>
      <c r="G240" s="35">
        <v>121.03</v>
      </c>
      <c r="H240" s="38">
        <v>373.45283999999998</v>
      </c>
      <c r="I240" s="39">
        <f t="shared" si="10"/>
        <v>494.48284000000001</v>
      </c>
      <c r="J240" s="39">
        <f t="shared" si="9"/>
        <v>0.92100000000000004</v>
      </c>
      <c r="K240" s="39">
        <f t="shared" si="11"/>
        <v>493.56184000000002</v>
      </c>
      <c r="L240" s="40" t="s">
        <v>28</v>
      </c>
      <c r="M240" s="40" t="s">
        <v>29</v>
      </c>
      <c r="N240" s="35"/>
      <c r="O240" s="35"/>
      <c r="P240" s="40" t="s">
        <v>30</v>
      </c>
      <c r="Q240" s="40" t="s">
        <v>34</v>
      </c>
      <c r="R240" s="35"/>
      <c r="S240" s="35"/>
      <c r="T240" s="40" t="s">
        <v>30</v>
      </c>
      <c r="U240" s="40" t="s">
        <v>32</v>
      </c>
      <c r="V240" s="35"/>
      <c r="W240" s="35"/>
      <c r="X240" s="35" t="s">
        <v>30</v>
      </c>
      <c r="Y240" s="35" t="s">
        <v>33</v>
      </c>
      <c r="Z240" s="35"/>
      <c r="AA240" s="35"/>
      <c r="AB240" s="40" t="s">
        <v>30</v>
      </c>
      <c r="AC240" s="40" t="s">
        <v>34</v>
      </c>
      <c r="AD240" s="35"/>
      <c r="AE240" s="35"/>
      <c r="AF240" s="40" t="s">
        <v>35</v>
      </c>
      <c r="AG240" s="40" t="s">
        <v>29</v>
      </c>
      <c r="AH240" s="35"/>
      <c r="AI240" s="35"/>
      <c r="AJ240" s="40" t="s">
        <v>36</v>
      </c>
      <c r="AK240" s="40" t="s">
        <v>37</v>
      </c>
      <c r="AL240" s="35"/>
      <c r="AM240" s="35"/>
      <c r="AN240" s="40" t="s">
        <v>38</v>
      </c>
      <c r="AO240" s="40" t="s">
        <v>39</v>
      </c>
      <c r="AP240" s="35"/>
      <c r="AQ240" s="35"/>
      <c r="AR240" s="40" t="s">
        <v>40</v>
      </c>
      <c r="AS240" s="40" t="s">
        <v>41</v>
      </c>
      <c r="AT240" s="35"/>
      <c r="AU240" s="35"/>
      <c r="AV240" s="35"/>
      <c r="AW240" s="35"/>
      <c r="AX240" s="35"/>
      <c r="AY240" s="35"/>
      <c r="AZ240" s="40" t="s">
        <v>42</v>
      </c>
      <c r="BA240" s="40" t="s">
        <v>39</v>
      </c>
      <c r="BB240" s="35"/>
      <c r="BC240" s="35"/>
      <c r="BD240" s="40" t="s">
        <v>42</v>
      </c>
      <c r="BE240" s="40" t="s">
        <v>33</v>
      </c>
      <c r="BF240" s="35"/>
      <c r="BG240" s="35"/>
      <c r="BH240" s="40" t="s">
        <v>42</v>
      </c>
      <c r="BI240" s="40" t="s">
        <v>39</v>
      </c>
      <c r="BJ240" s="35"/>
      <c r="BK240" s="41"/>
      <c r="BL240" s="40" t="s">
        <v>43</v>
      </c>
      <c r="BM240" s="40" t="s">
        <v>44</v>
      </c>
      <c r="BN240" s="35"/>
      <c r="BO240" s="35"/>
      <c r="BP240" s="40" t="s">
        <v>45</v>
      </c>
      <c r="BQ240" s="40" t="s">
        <v>44</v>
      </c>
      <c r="BR240" s="35"/>
      <c r="BS240" s="35"/>
      <c r="BT240" s="40" t="s">
        <v>46</v>
      </c>
      <c r="BU240" s="40" t="s">
        <v>47</v>
      </c>
      <c r="BV240" s="35"/>
      <c r="BW240" s="35"/>
      <c r="BX240" s="40" t="s">
        <v>46</v>
      </c>
      <c r="BY240" s="40" t="s">
        <v>41</v>
      </c>
      <c r="BZ240" s="35"/>
      <c r="CA240" s="35"/>
      <c r="CB240" s="40" t="s">
        <v>46</v>
      </c>
      <c r="CC240" s="40" t="s">
        <v>48</v>
      </c>
      <c r="CD240" s="35"/>
      <c r="CE240" s="35"/>
      <c r="CF240" s="40" t="s">
        <v>46</v>
      </c>
      <c r="CG240" s="40" t="s">
        <v>48</v>
      </c>
      <c r="CH240" s="35"/>
      <c r="CI240" s="35"/>
      <c r="CJ240" s="40" t="s">
        <v>46</v>
      </c>
      <c r="CK240" s="40" t="s">
        <v>39</v>
      </c>
      <c r="CL240" s="35"/>
      <c r="CM240" s="35"/>
      <c r="CN240" s="40" t="s">
        <v>49</v>
      </c>
      <c r="CO240" s="40" t="s">
        <v>39</v>
      </c>
      <c r="CP240" s="35"/>
      <c r="CQ240" s="35"/>
      <c r="CR240" s="40" t="s">
        <v>50</v>
      </c>
      <c r="CS240" s="40" t="s">
        <v>51</v>
      </c>
      <c r="CT240" s="35"/>
      <c r="CU240" s="35"/>
      <c r="CV240" s="40" t="s">
        <v>50</v>
      </c>
      <c r="CW240" s="40" t="s">
        <v>39</v>
      </c>
      <c r="CX240" s="35">
        <v>1</v>
      </c>
      <c r="CY240" s="35">
        <v>0.92100000000000004</v>
      </c>
      <c r="CZ240" s="40" t="s">
        <v>50</v>
      </c>
      <c r="DA240" s="40" t="s">
        <v>39</v>
      </c>
      <c r="DB240" s="35"/>
      <c r="DC240" s="35"/>
      <c r="DD240" s="40" t="s">
        <v>59</v>
      </c>
      <c r="DE240" s="40" t="s">
        <v>60</v>
      </c>
      <c r="DF240" s="35"/>
      <c r="DG240" s="35"/>
      <c r="DH240" s="40" t="s">
        <v>52</v>
      </c>
      <c r="DI240" s="40" t="s">
        <v>53</v>
      </c>
      <c r="DJ240" s="35"/>
      <c r="DK240" s="35"/>
      <c r="DL240" s="40" t="s">
        <v>31</v>
      </c>
      <c r="DM240" s="41"/>
    </row>
    <row r="241" spans="1:118" s="12" customFormat="1" ht="15.75" customHeight="1" x14ac:dyDescent="0.25">
      <c r="A241" s="6">
        <v>240</v>
      </c>
      <c r="B241" s="6">
        <v>2</v>
      </c>
      <c r="C241" s="9" t="s">
        <v>231</v>
      </c>
      <c r="D241" s="8" t="s">
        <v>373</v>
      </c>
      <c r="E241" s="6">
        <v>465.41</v>
      </c>
      <c r="F241" s="6">
        <v>410.32100000000003</v>
      </c>
      <c r="G241" s="6">
        <v>42.481999999999999</v>
      </c>
      <c r="H241" s="10">
        <v>323.89391999999998</v>
      </c>
      <c r="I241" s="3">
        <f t="shared" si="10"/>
        <v>366.37591999999995</v>
      </c>
      <c r="J241" s="3">
        <f t="shared" si="9"/>
        <v>0</v>
      </c>
      <c r="K241" s="3">
        <f t="shared" si="11"/>
        <v>366.37591999999995</v>
      </c>
      <c r="L241" s="1" t="s">
        <v>28</v>
      </c>
      <c r="M241" s="1" t="s">
        <v>29</v>
      </c>
      <c r="N241" s="6"/>
      <c r="O241" s="6"/>
      <c r="P241" s="1" t="s">
        <v>30</v>
      </c>
      <c r="Q241" s="1" t="s">
        <v>34</v>
      </c>
      <c r="R241" s="6"/>
      <c r="S241" s="6"/>
      <c r="T241" s="1" t="s">
        <v>30</v>
      </c>
      <c r="U241" s="1" t="s">
        <v>32</v>
      </c>
      <c r="V241" s="6"/>
      <c r="W241" s="6"/>
      <c r="X241" s="6" t="s">
        <v>30</v>
      </c>
      <c r="Y241" s="6" t="s">
        <v>33</v>
      </c>
      <c r="Z241" s="6"/>
      <c r="AA241" s="6"/>
      <c r="AB241" s="1" t="s">
        <v>30</v>
      </c>
      <c r="AC241" s="1" t="s">
        <v>34</v>
      </c>
      <c r="AD241" s="6"/>
      <c r="AE241" s="6"/>
      <c r="AF241" s="1" t="s">
        <v>35</v>
      </c>
      <c r="AG241" s="1" t="s">
        <v>29</v>
      </c>
      <c r="AH241" s="6"/>
      <c r="AI241" s="6"/>
      <c r="AJ241" s="1" t="s">
        <v>36</v>
      </c>
      <c r="AK241" s="1" t="s">
        <v>37</v>
      </c>
      <c r="AL241" s="6"/>
      <c r="AM241" s="6"/>
      <c r="AN241" s="1" t="s">
        <v>38</v>
      </c>
      <c r="AO241" s="1" t="s">
        <v>39</v>
      </c>
      <c r="AP241" s="6"/>
      <c r="AQ241" s="6"/>
      <c r="AR241" s="1" t="s">
        <v>40</v>
      </c>
      <c r="AS241" s="1" t="s">
        <v>41</v>
      </c>
      <c r="AT241" s="6"/>
      <c r="AU241" s="6"/>
      <c r="AV241" s="6"/>
      <c r="AW241" s="6"/>
      <c r="AX241" s="6"/>
      <c r="AY241" s="6"/>
      <c r="AZ241" s="1" t="s">
        <v>42</v>
      </c>
      <c r="BA241" s="1" t="s">
        <v>39</v>
      </c>
      <c r="BB241" s="6"/>
      <c r="BC241" s="6"/>
      <c r="BD241" s="1" t="s">
        <v>42</v>
      </c>
      <c r="BE241" s="1" t="s">
        <v>33</v>
      </c>
      <c r="BF241" s="6"/>
      <c r="BG241" s="6"/>
      <c r="BH241" s="1" t="s">
        <v>42</v>
      </c>
      <c r="BI241" s="1" t="s">
        <v>39</v>
      </c>
      <c r="BJ241" s="6"/>
      <c r="BK241" s="11"/>
      <c r="BL241" s="1" t="s">
        <v>43</v>
      </c>
      <c r="BM241" s="1" t="s">
        <v>44</v>
      </c>
      <c r="BN241" s="6"/>
      <c r="BO241" s="6"/>
      <c r="BP241" s="1" t="s">
        <v>45</v>
      </c>
      <c r="BQ241" s="1" t="s">
        <v>44</v>
      </c>
      <c r="BR241" s="6"/>
      <c r="BS241" s="6"/>
      <c r="BT241" s="1" t="s">
        <v>46</v>
      </c>
      <c r="BU241" s="1" t="s">
        <v>47</v>
      </c>
      <c r="BV241" s="6"/>
      <c r="BW241" s="6"/>
      <c r="BX241" s="1" t="s">
        <v>46</v>
      </c>
      <c r="BY241" s="1" t="s">
        <v>41</v>
      </c>
      <c r="BZ241" s="6"/>
      <c r="CA241" s="6"/>
      <c r="CB241" s="1" t="s">
        <v>46</v>
      </c>
      <c r="CC241" s="1" t="s">
        <v>48</v>
      </c>
      <c r="CD241" s="6"/>
      <c r="CE241" s="6"/>
      <c r="CF241" s="1" t="s">
        <v>46</v>
      </c>
      <c r="CG241" s="1" t="s">
        <v>48</v>
      </c>
      <c r="CH241" s="6"/>
      <c r="CI241" s="6"/>
      <c r="CJ241" s="1" t="s">
        <v>46</v>
      </c>
      <c r="CK241" s="1" t="s">
        <v>39</v>
      </c>
      <c r="CL241" s="6"/>
      <c r="CM241" s="6"/>
      <c r="CN241" s="1" t="s">
        <v>49</v>
      </c>
      <c r="CO241" s="1" t="s">
        <v>39</v>
      </c>
      <c r="CP241" s="6"/>
      <c r="CQ241" s="6"/>
      <c r="CR241" s="1" t="s">
        <v>50</v>
      </c>
      <c r="CS241" s="1" t="s">
        <v>51</v>
      </c>
      <c r="CT241" s="6"/>
      <c r="CU241" s="6"/>
      <c r="CV241" s="1" t="s">
        <v>50</v>
      </c>
      <c r="CW241" s="1" t="s">
        <v>39</v>
      </c>
      <c r="CX241" s="6"/>
      <c r="CY241" s="6"/>
      <c r="CZ241" s="1" t="s">
        <v>50</v>
      </c>
      <c r="DA241" s="1" t="s">
        <v>39</v>
      </c>
      <c r="DB241" s="6"/>
      <c r="DC241" s="6"/>
      <c r="DD241" s="1" t="s">
        <v>59</v>
      </c>
      <c r="DE241" s="1" t="s">
        <v>60</v>
      </c>
      <c r="DF241" s="6"/>
      <c r="DG241" s="6"/>
      <c r="DH241" s="1" t="s">
        <v>52</v>
      </c>
      <c r="DI241" s="1" t="s">
        <v>53</v>
      </c>
      <c r="DJ241" s="6"/>
      <c r="DK241" s="6"/>
      <c r="DL241" s="1" t="s">
        <v>31</v>
      </c>
      <c r="DM241" s="11"/>
    </row>
    <row r="242" spans="1:118" s="12" customFormat="1" ht="15.75" customHeight="1" x14ac:dyDescent="0.25">
      <c r="A242" s="6">
        <v>241</v>
      </c>
      <c r="B242" s="6">
        <v>2</v>
      </c>
      <c r="C242" s="9" t="s">
        <v>232</v>
      </c>
      <c r="D242" s="8" t="s">
        <v>373</v>
      </c>
      <c r="E242" s="6">
        <v>97.905000000000001</v>
      </c>
      <c r="F242" s="6">
        <v>18.241</v>
      </c>
      <c r="G242" s="6">
        <v>73.527000000000001</v>
      </c>
      <c r="H242" s="10">
        <v>74.359560000000002</v>
      </c>
      <c r="I242" s="3">
        <f t="shared" si="10"/>
        <v>147.88656</v>
      </c>
      <c r="J242" s="3">
        <f t="shared" si="9"/>
        <v>0</v>
      </c>
      <c r="K242" s="3">
        <f t="shared" si="11"/>
        <v>147.88656</v>
      </c>
      <c r="L242" s="1" t="s">
        <v>28</v>
      </c>
      <c r="M242" s="1" t="s">
        <v>29</v>
      </c>
      <c r="N242" s="6"/>
      <c r="O242" s="6"/>
      <c r="P242" s="1" t="s">
        <v>30</v>
      </c>
      <c r="Q242" s="1" t="s">
        <v>34</v>
      </c>
      <c r="R242" s="6"/>
      <c r="S242" s="6"/>
      <c r="T242" s="1" t="s">
        <v>30</v>
      </c>
      <c r="U242" s="1" t="s">
        <v>32</v>
      </c>
      <c r="V242" s="6"/>
      <c r="W242" s="6"/>
      <c r="X242" s="6" t="s">
        <v>30</v>
      </c>
      <c r="Y242" s="6" t="s">
        <v>33</v>
      </c>
      <c r="Z242" s="6"/>
      <c r="AA242" s="6"/>
      <c r="AB242" s="1" t="s">
        <v>30</v>
      </c>
      <c r="AC242" s="1" t="s">
        <v>34</v>
      </c>
      <c r="AD242" s="6"/>
      <c r="AE242" s="6"/>
      <c r="AF242" s="1" t="s">
        <v>35</v>
      </c>
      <c r="AG242" s="1" t="s">
        <v>29</v>
      </c>
      <c r="AH242" s="6"/>
      <c r="AI242" s="6"/>
      <c r="AJ242" s="1" t="s">
        <v>36</v>
      </c>
      <c r="AK242" s="1" t="s">
        <v>37</v>
      </c>
      <c r="AL242" s="6"/>
      <c r="AM242" s="6"/>
      <c r="AN242" s="1" t="s">
        <v>38</v>
      </c>
      <c r="AO242" s="1" t="s">
        <v>39</v>
      </c>
      <c r="AP242" s="6"/>
      <c r="AQ242" s="6"/>
      <c r="AR242" s="1" t="s">
        <v>40</v>
      </c>
      <c r="AS242" s="1" t="s">
        <v>41</v>
      </c>
      <c r="AT242" s="6"/>
      <c r="AU242" s="6"/>
      <c r="AV242" s="6"/>
      <c r="AW242" s="6"/>
      <c r="AX242" s="6"/>
      <c r="AY242" s="6"/>
      <c r="AZ242" s="1" t="s">
        <v>42</v>
      </c>
      <c r="BA242" s="1" t="s">
        <v>39</v>
      </c>
      <c r="BB242" s="6"/>
      <c r="BC242" s="6"/>
      <c r="BD242" s="1" t="s">
        <v>42</v>
      </c>
      <c r="BE242" s="1" t="s">
        <v>33</v>
      </c>
      <c r="BF242" s="6"/>
      <c r="BG242" s="6"/>
      <c r="BH242" s="1" t="s">
        <v>42</v>
      </c>
      <c r="BI242" s="1" t="s">
        <v>39</v>
      </c>
      <c r="BJ242" s="6"/>
      <c r="BK242" s="11"/>
      <c r="BL242" s="1" t="s">
        <v>43</v>
      </c>
      <c r="BM242" s="1" t="s">
        <v>44</v>
      </c>
      <c r="BN242" s="6"/>
      <c r="BO242" s="6"/>
      <c r="BP242" s="1" t="s">
        <v>45</v>
      </c>
      <c r="BQ242" s="1" t="s">
        <v>44</v>
      </c>
      <c r="BR242" s="6"/>
      <c r="BS242" s="6"/>
      <c r="BT242" s="1" t="s">
        <v>46</v>
      </c>
      <c r="BU242" s="1" t="s">
        <v>47</v>
      </c>
      <c r="BV242" s="6"/>
      <c r="BW242" s="6"/>
      <c r="BX242" s="1" t="s">
        <v>46</v>
      </c>
      <c r="BY242" s="1" t="s">
        <v>41</v>
      </c>
      <c r="BZ242" s="6"/>
      <c r="CA242" s="6"/>
      <c r="CB242" s="1" t="s">
        <v>46</v>
      </c>
      <c r="CC242" s="1" t="s">
        <v>48</v>
      </c>
      <c r="CD242" s="6"/>
      <c r="CE242" s="6"/>
      <c r="CF242" s="1" t="s">
        <v>46</v>
      </c>
      <c r="CG242" s="1" t="s">
        <v>48</v>
      </c>
      <c r="CH242" s="6"/>
      <c r="CI242" s="6"/>
      <c r="CJ242" s="1" t="s">
        <v>46</v>
      </c>
      <c r="CK242" s="1" t="s">
        <v>39</v>
      </c>
      <c r="CL242" s="6"/>
      <c r="CM242" s="6"/>
      <c r="CN242" s="1" t="s">
        <v>49</v>
      </c>
      <c r="CO242" s="1" t="s">
        <v>39</v>
      </c>
      <c r="CP242" s="6"/>
      <c r="CQ242" s="6"/>
      <c r="CR242" s="1" t="s">
        <v>50</v>
      </c>
      <c r="CS242" s="1" t="s">
        <v>51</v>
      </c>
      <c r="CT242" s="6"/>
      <c r="CU242" s="6"/>
      <c r="CV242" s="1" t="s">
        <v>50</v>
      </c>
      <c r="CW242" s="1" t="s">
        <v>39</v>
      </c>
      <c r="CX242" s="6"/>
      <c r="CY242" s="6"/>
      <c r="CZ242" s="1" t="s">
        <v>50</v>
      </c>
      <c r="DA242" s="1" t="s">
        <v>39</v>
      </c>
      <c r="DB242" s="6"/>
      <c r="DC242" s="6"/>
      <c r="DD242" s="1" t="s">
        <v>59</v>
      </c>
      <c r="DE242" s="1" t="s">
        <v>60</v>
      </c>
      <c r="DF242" s="6"/>
      <c r="DG242" s="6"/>
      <c r="DH242" s="1" t="s">
        <v>52</v>
      </c>
      <c r="DI242" s="1" t="s">
        <v>53</v>
      </c>
      <c r="DJ242" s="6"/>
      <c r="DK242" s="6"/>
      <c r="DL242" s="1" t="s">
        <v>31</v>
      </c>
      <c r="DM242" s="11"/>
    </row>
    <row r="243" spans="1:118" s="12" customFormat="1" ht="15.75" customHeight="1" x14ac:dyDescent="0.25">
      <c r="A243" s="6">
        <v>242</v>
      </c>
      <c r="B243" s="6">
        <v>2</v>
      </c>
      <c r="C243" s="9" t="s">
        <v>233</v>
      </c>
      <c r="D243" s="8" t="s">
        <v>373</v>
      </c>
      <c r="E243" s="6">
        <v>209.75399999999999</v>
      </c>
      <c r="F243" s="6">
        <v>365.64</v>
      </c>
      <c r="G243" s="6">
        <v>-167.27199999999999</v>
      </c>
      <c r="H243" s="10">
        <v>128.29632000000001</v>
      </c>
      <c r="I243" s="3">
        <f t="shared" si="10"/>
        <v>-38.975679999999983</v>
      </c>
      <c r="J243" s="3">
        <f t="shared" si="9"/>
        <v>0</v>
      </c>
      <c r="K243" s="3">
        <f t="shared" si="11"/>
        <v>-38.975679999999983</v>
      </c>
      <c r="L243" s="1" t="s">
        <v>28</v>
      </c>
      <c r="M243" s="1" t="s">
        <v>29</v>
      </c>
      <c r="N243" s="6"/>
      <c r="O243" s="6"/>
      <c r="P243" s="1" t="s">
        <v>30</v>
      </c>
      <c r="Q243" s="1" t="s">
        <v>34</v>
      </c>
      <c r="R243" s="6"/>
      <c r="S243" s="6"/>
      <c r="T243" s="1" t="s">
        <v>30</v>
      </c>
      <c r="U243" s="1" t="s">
        <v>32</v>
      </c>
      <c r="V243" s="6"/>
      <c r="W243" s="6"/>
      <c r="X243" s="6" t="s">
        <v>30</v>
      </c>
      <c r="Y243" s="6" t="s">
        <v>33</v>
      </c>
      <c r="Z243" s="6"/>
      <c r="AA243" s="6"/>
      <c r="AB243" s="1" t="s">
        <v>30</v>
      </c>
      <c r="AC243" s="1" t="s">
        <v>34</v>
      </c>
      <c r="AD243" s="6"/>
      <c r="AE243" s="6"/>
      <c r="AF243" s="1" t="s">
        <v>35</v>
      </c>
      <c r="AG243" s="1" t="s">
        <v>29</v>
      </c>
      <c r="AH243" s="6"/>
      <c r="AI243" s="6"/>
      <c r="AJ243" s="1" t="s">
        <v>36</v>
      </c>
      <c r="AK243" s="1" t="s">
        <v>37</v>
      </c>
      <c r="AL243" s="6"/>
      <c r="AM243" s="6"/>
      <c r="AN243" s="1" t="s">
        <v>38</v>
      </c>
      <c r="AO243" s="1" t="s">
        <v>39</v>
      </c>
      <c r="AP243" s="6"/>
      <c r="AQ243" s="6"/>
      <c r="AR243" s="1" t="s">
        <v>40</v>
      </c>
      <c r="AS243" s="1" t="s">
        <v>41</v>
      </c>
      <c r="AT243" s="6"/>
      <c r="AU243" s="6"/>
      <c r="AV243" s="6"/>
      <c r="AW243" s="6"/>
      <c r="AX243" s="6"/>
      <c r="AY243" s="6"/>
      <c r="AZ243" s="1" t="s">
        <v>42</v>
      </c>
      <c r="BA243" s="1" t="s">
        <v>39</v>
      </c>
      <c r="BB243" s="6"/>
      <c r="BC243" s="6"/>
      <c r="BD243" s="1" t="s">
        <v>42</v>
      </c>
      <c r="BE243" s="1" t="s">
        <v>33</v>
      </c>
      <c r="BF243" s="6"/>
      <c r="BG243" s="6"/>
      <c r="BH243" s="1" t="s">
        <v>42</v>
      </c>
      <c r="BI243" s="1" t="s">
        <v>39</v>
      </c>
      <c r="BJ243" s="6"/>
      <c r="BK243" s="11"/>
      <c r="BL243" s="1" t="s">
        <v>43</v>
      </c>
      <c r="BM243" s="1" t="s">
        <v>44</v>
      </c>
      <c r="BN243" s="6"/>
      <c r="BO243" s="6"/>
      <c r="BP243" s="1" t="s">
        <v>45</v>
      </c>
      <c r="BQ243" s="1" t="s">
        <v>44</v>
      </c>
      <c r="BR243" s="6"/>
      <c r="BS243" s="6"/>
      <c r="BT243" s="1" t="s">
        <v>46</v>
      </c>
      <c r="BU243" s="1" t="s">
        <v>47</v>
      </c>
      <c r="BV243" s="6"/>
      <c r="BW243" s="6"/>
      <c r="BX243" s="1" t="s">
        <v>46</v>
      </c>
      <c r="BY243" s="1" t="s">
        <v>41</v>
      </c>
      <c r="BZ243" s="6"/>
      <c r="CA243" s="6"/>
      <c r="CB243" s="1" t="s">
        <v>46</v>
      </c>
      <c r="CC243" s="1" t="s">
        <v>48</v>
      </c>
      <c r="CD243" s="6"/>
      <c r="CE243" s="6"/>
      <c r="CF243" s="1" t="s">
        <v>46</v>
      </c>
      <c r="CG243" s="1" t="s">
        <v>48</v>
      </c>
      <c r="CH243" s="6"/>
      <c r="CI243" s="6"/>
      <c r="CJ243" s="1" t="s">
        <v>46</v>
      </c>
      <c r="CK243" s="1" t="s">
        <v>39</v>
      </c>
      <c r="CL243" s="6"/>
      <c r="CM243" s="6"/>
      <c r="CN243" s="1" t="s">
        <v>49</v>
      </c>
      <c r="CO243" s="1" t="s">
        <v>39</v>
      </c>
      <c r="CP243" s="6"/>
      <c r="CQ243" s="6"/>
      <c r="CR243" s="1" t="s">
        <v>50</v>
      </c>
      <c r="CS243" s="1" t="s">
        <v>51</v>
      </c>
      <c r="CT243" s="6"/>
      <c r="CU243" s="6"/>
      <c r="CV243" s="1" t="s">
        <v>50</v>
      </c>
      <c r="CW243" s="1" t="s">
        <v>39</v>
      </c>
      <c r="CX243" s="6"/>
      <c r="CY243" s="6"/>
      <c r="CZ243" s="1" t="s">
        <v>50</v>
      </c>
      <c r="DA243" s="1" t="s">
        <v>39</v>
      </c>
      <c r="DB243" s="6"/>
      <c r="DC243" s="6"/>
      <c r="DD243" s="1" t="s">
        <v>59</v>
      </c>
      <c r="DE243" s="1" t="s">
        <v>60</v>
      </c>
      <c r="DF243" s="6"/>
      <c r="DG243" s="6"/>
      <c r="DH243" s="1" t="s">
        <v>52</v>
      </c>
      <c r="DI243" s="1" t="s">
        <v>53</v>
      </c>
      <c r="DJ243" s="6"/>
      <c r="DK243" s="6"/>
      <c r="DL243" s="1" t="s">
        <v>31</v>
      </c>
      <c r="DM243" s="11"/>
    </row>
    <row r="244" spans="1:118" s="12" customFormat="1" ht="15.75" customHeight="1" x14ac:dyDescent="0.25">
      <c r="A244" s="6">
        <v>243</v>
      </c>
      <c r="B244" s="6">
        <v>2</v>
      </c>
      <c r="C244" s="9" t="s">
        <v>445</v>
      </c>
      <c r="D244" s="8" t="s">
        <v>373</v>
      </c>
      <c r="E244" s="6">
        <v>88.534000000000006</v>
      </c>
      <c r="F244" s="6">
        <v>7.234</v>
      </c>
      <c r="G244" s="6">
        <v>63.613999999999997</v>
      </c>
      <c r="H244" s="10">
        <v>48.639479999999999</v>
      </c>
      <c r="I244" s="3">
        <f t="shared" si="10"/>
        <v>112.25348</v>
      </c>
      <c r="J244" s="3">
        <f t="shared" si="9"/>
        <v>0</v>
      </c>
      <c r="K244" s="3">
        <f t="shared" si="11"/>
        <v>112.25348</v>
      </c>
      <c r="L244" s="1" t="s">
        <v>28</v>
      </c>
      <c r="M244" s="1" t="s">
        <v>29</v>
      </c>
      <c r="N244" s="6"/>
      <c r="O244" s="6"/>
      <c r="P244" s="1" t="s">
        <v>30</v>
      </c>
      <c r="Q244" s="1" t="s">
        <v>34</v>
      </c>
      <c r="R244" s="6"/>
      <c r="S244" s="6"/>
      <c r="T244" s="1" t="s">
        <v>30</v>
      </c>
      <c r="U244" s="1" t="s">
        <v>32</v>
      </c>
      <c r="V244" s="6"/>
      <c r="W244" s="6"/>
      <c r="X244" s="6" t="s">
        <v>30</v>
      </c>
      <c r="Y244" s="6" t="s">
        <v>33</v>
      </c>
      <c r="Z244" s="6"/>
      <c r="AA244" s="6"/>
      <c r="AB244" s="1" t="s">
        <v>30</v>
      </c>
      <c r="AC244" s="1" t="s">
        <v>34</v>
      </c>
      <c r="AD244" s="6"/>
      <c r="AE244" s="6"/>
      <c r="AF244" s="1" t="s">
        <v>35</v>
      </c>
      <c r="AG244" s="1" t="s">
        <v>29</v>
      </c>
      <c r="AH244" s="6"/>
      <c r="AI244" s="6"/>
      <c r="AJ244" s="1" t="s">
        <v>36</v>
      </c>
      <c r="AK244" s="1" t="s">
        <v>37</v>
      </c>
      <c r="AL244" s="6"/>
      <c r="AM244" s="6"/>
      <c r="AN244" s="1" t="s">
        <v>38</v>
      </c>
      <c r="AO244" s="1" t="s">
        <v>39</v>
      </c>
      <c r="AP244" s="6"/>
      <c r="AQ244" s="6"/>
      <c r="AR244" s="1" t="s">
        <v>40</v>
      </c>
      <c r="AS244" s="1" t="s">
        <v>41</v>
      </c>
      <c r="AT244" s="6"/>
      <c r="AU244" s="6"/>
      <c r="AV244" s="6"/>
      <c r="AW244" s="6"/>
      <c r="AX244" s="6"/>
      <c r="AY244" s="6"/>
      <c r="AZ244" s="1" t="s">
        <v>42</v>
      </c>
      <c r="BA244" s="1" t="s">
        <v>39</v>
      </c>
      <c r="BB244" s="6"/>
      <c r="BC244" s="6"/>
      <c r="BD244" s="1" t="s">
        <v>42</v>
      </c>
      <c r="BE244" s="1" t="s">
        <v>33</v>
      </c>
      <c r="BF244" s="6"/>
      <c r="BG244" s="6"/>
      <c r="BH244" s="1" t="s">
        <v>42</v>
      </c>
      <c r="BI244" s="1" t="s">
        <v>39</v>
      </c>
      <c r="BJ244" s="6"/>
      <c r="BK244" s="11"/>
      <c r="BL244" s="1" t="s">
        <v>43</v>
      </c>
      <c r="BM244" s="1" t="s">
        <v>44</v>
      </c>
      <c r="BN244" s="6"/>
      <c r="BO244" s="6"/>
      <c r="BP244" s="1" t="s">
        <v>45</v>
      </c>
      <c r="BQ244" s="1" t="s">
        <v>44</v>
      </c>
      <c r="BR244" s="6"/>
      <c r="BS244" s="6"/>
      <c r="BT244" s="1" t="s">
        <v>46</v>
      </c>
      <c r="BU244" s="1" t="s">
        <v>47</v>
      </c>
      <c r="BV244" s="6"/>
      <c r="BW244" s="6"/>
      <c r="BX244" s="1" t="s">
        <v>46</v>
      </c>
      <c r="BY244" s="1" t="s">
        <v>41</v>
      </c>
      <c r="BZ244" s="6"/>
      <c r="CA244" s="6"/>
      <c r="CB244" s="1" t="s">
        <v>46</v>
      </c>
      <c r="CC244" s="1" t="s">
        <v>48</v>
      </c>
      <c r="CD244" s="6"/>
      <c r="CE244" s="6"/>
      <c r="CF244" s="1" t="s">
        <v>46</v>
      </c>
      <c r="CG244" s="1" t="s">
        <v>48</v>
      </c>
      <c r="CH244" s="6"/>
      <c r="CI244" s="6"/>
      <c r="CJ244" s="1" t="s">
        <v>46</v>
      </c>
      <c r="CK244" s="1" t="s">
        <v>39</v>
      </c>
      <c r="CL244" s="6"/>
      <c r="CM244" s="6"/>
      <c r="CN244" s="1" t="s">
        <v>49</v>
      </c>
      <c r="CO244" s="1" t="s">
        <v>39</v>
      </c>
      <c r="CP244" s="6"/>
      <c r="CQ244" s="6"/>
      <c r="CR244" s="1" t="s">
        <v>50</v>
      </c>
      <c r="CS244" s="1" t="s">
        <v>51</v>
      </c>
      <c r="CT244" s="6"/>
      <c r="CU244" s="6"/>
      <c r="CV244" s="1" t="s">
        <v>50</v>
      </c>
      <c r="CW244" s="1" t="s">
        <v>39</v>
      </c>
      <c r="CX244" s="6"/>
      <c r="CY244" s="6"/>
      <c r="CZ244" s="1" t="s">
        <v>50</v>
      </c>
      <c r="DA244" s="1" t="s">
        <v>39</v>
      </c>
      <c r="DB244" s="6"/>
      <c r="DC244" s="6"/>
      <c r="DD244" s="1" t="s">
        <v>59</v>
      </c>
      <c r="DE244" s="1" t="s">
        <v>60</v>
      </c>
      <c r="DF244" s="6"/>
      <c r="DG244" s="6"/>
      <c r="DH244" s="1" t="s">
        <v>52</v>
      </c>
      <c r="DI244" s="1" t="s">
        <v>53</v>
      </c>
      <c r="DJ244" s="6"/>
      <c r="DK244" s="6"/>
      <c r="DL244" s="1" t="s">
        <v>31</v>
      </c>
      <c r="DM244" s="11"/>
    </row>
    <row r="245" spans="1:118" s="12" customFormat="1" ht="15.75" customHeight="1" x14ac:dyDescent="0.25">
      <c r="A245" s="6">
        <v>244</v>
      </c>
      <c r="B245" s="6">
        <v>2</v>
      </c>
      <c r="C245" s="9" t="s">
        <v>446</v>
      </c>
      <c r="D245" s="8" t="s">
        <v>373</v>
      </c>
      <c r="E245" s="6">
        <v>91.858000000000004</v>
      </c>
      <c r="F245" s="6">
        <v>12.967000000000001</v>
      </c>
      <c r="G245" s="6">
        <v>78.891000000000005</v>
      </c>
      <c r="H245" s="10">
        <v>51.692639999999997</v>
      </c>
      <c r="I245" s="3">
        <f t="shared" si="10"/>
        <v>130.58364</v>
      </c>
      <c r="J245" s="3">
        <f t="shared" si="9"/>
        <v>0</v>
      </c>
      <c r="K245" s="3">
        <f t="shared" si="11"/>
        <v>130.58364</v>
      </c>
      <c r="L245" s="1" t="s">
        <v>28</v>
      </c>
      <c r="M245" s="1" t="s">
        <v>29</v>
      </c>
      <c r="N245" s="6"/>
      <c r="O245" s="6"/>
      <c r="P245" s="1" t="s">
        <v>30</v>
      </c>
      <c r="Q245" s="1" t="s">
        <v>34</v>
      </c>
      <c r="R245" s="6"/>
      <c r="S245" s="6"/>
      <c r="T245" s="1" t="s">
        <v>30</v>
      </c>
      <c r="U245" s="1" t="s">
        <v>32</v>
      </c>
      <c r="V245" s="6"/>
      <c r="W245" s="6"/>
      <c r="X245" s="6" t="s">
        <v>30</v>
      </c>
      <c r="Y245" s="6" t="s">
        <v>33</v>
      </c>
      <c r="Z245" s="6"/>
      <c r="AA245" s="6"/>
      <c r="AB245" s="1" t="s">
        <v>30</v>
      </c>
      <c r="AC245" s="1" t="s">
        <v>34</v>
      </c>
      <c r="AD245" s="6"/>
      <c r="AE245" s="6"/>
      <c r="AF245" s="1" t="s">
        <v>35</v>
      </c>
      <c r="AG245" s="1" t="s">
        <v>29</v>
      </c>
      <c r="AH245" s="6"/>
      <c r="AI245" s="6"/>
      <c r="AJ245" s="1" t="s">
        <v>36</v>
      </c>
      <c r="AK245" s="1" t="s">
        <v>37</v>
      </c>
      <c r="AL245" s="6"/>
      <c r="AM245" s="6"/>
      <c r="AN245" s="1" t="s">
        <v>38</v>
      </c>
      <c r="AO245" s="1" t="s">
        <v>39</v>
      </c>
      <c r="AP245" s="6"/>
      <c r="AQ245" s="6"/>
      <c r="AR245" s="1" t="s">
        <v>40</v>
      </c>
      <c r="AS245" s="1" t="s">
        <v>41</v>
      </c>
      <c r="AT245" s="6"/>
      <c r="AU245" s="6"/>
      <c r="AV245" s="6"/>
      <c r="AW245" s="6"/>
      <c r="AX245" s="6"/>
      <c r="AY245" s="6"/>
      <c r="AZ245" s="1" t="s">
        <v>42</v>
      </c>
      <c r="BA245" s="1" t="s">
        <v>39</v>
      </c>
      <c r="BB245" s="6"/>
      <c r="BC245" s="6"/>
      <c r="BD245" s="1" t="s">
        <v>42</v>
      </c>
      <c r="BE245" s="1" t="s">
        <v>33</v>
      </c>
      <c r="BF245" s="6"/>
      <c r="BG245" s="6"/>
      <c r="BH245" s="1" t="s">
        <v>42</v>
      </c>
      <c r="BI245" s="1" t="s">
        <v>39</v>
      </c>
      <c r="BJ245" s="6"/>
      <c r="BK245" s="11"/>
      <c r="BL245" s="1" t="s">
        <v>43</v>
      </c>
      <c r="BM245" s="1" t="s">
        <v>44</v>
      </c>
      <c r="BN245" s="6"/>
      <c r="BO245" s="6"/>
      <c r="BP245" s="1" t="s">
        <v>45</v>
      </c>
      <c r="BQ245" s="1" t="s">
        <v>44</v>
      </c>
      <c r="BR245" s="6"/>
      <c r="BS245" s="6"/>
      <c r="BT245" s="1" t="s">
        <v>46</v>
      </c>
      <c r="BU245" s="1" t="s">
        <v>47</v>
      </c>
      <c r="BV245" s="6"/>
      <c r="BW245" s="6"/>
      <c r="BX245" s="1" t="s">
        <v>46</v>
      </c>
      <c r="BY245" s="1" t="s">
        <v>41</v>
      </c>
      <c r="BZ245" s="6"/>
      <c r="CA245" s="6"/>
      <c r="CB245" s="1" t="s">
        <v>46</v>
      </c>
      <c r="CC245" s="1" t="s">
        <v>48</v>
      </c>
      <c r="CD245" s="6"/>
      <c r="CE245" s="6"/>
      <c r="CF245" s="1" t="s">
        <v>46</v>
      </c>
      <c r="CG245" s="1" t="s">
        <v>48</v>
      </c>
      <c r="CH245" s="6"/>
      <c r="CI245" s="6"/>
      <c r="CJ245" s="1" t="s">
        <v>46</v>
      </c>
      <c r="CK245" s="1" t="s">
        <v>39</v>
      </c>
      <c r="CL245" s="6"/>
      <c r="CM245" s="6"/>
      <c r="CN245" s="1" t="s">
        <v>49</v>
      </c>
      <c r="CO245" s="1" t="s">
        <v>39</v>
      </c>
      <c r="CP245" s="6"/>
      <c r="CQ245" s="6"/>
      <c r="CR245" s="1" t="s">
        <v>50</v>
      </c>
      <c r="CS245" s="1" t="s">
        <v>51</v>
      </c>
      <c r="CT245" s="6"/>
      <c r="CU245" s="6"/>
      <c r="CV245" s="1" t="s">
        <v>50</v>
      </c>
      <c r="CW245" s="1" t="s">
        <v>39</v>
      </c>
      <c r="CX245" s="6"/>
      <c r="CY245" s="6"/>
      <c r="CZ245" s="1" t="s">
        <v>50</v>
      </c>
      <c r="DA245" s="1" t="s">
        <v>39</v>
      </c>
      <c r="DB245" s="6"/>
      <c r="DC245" s="6"/>
      <c r="DD245" s="1" t="s">
        <v>59</v>
      </c>
      <c r="DE245" s="1" t="s">
        <v>60</v>
      </c>
      <c r="DF245" s="6"/>
      <c r="DG245" s="6"/>
      <c r="DH245" s="1" t="s">
        <v>52</v>
      </c>
      <c r="DI245" s="1" t="s">
        <v>53</v>
      </c>
      <c r="DJ245" s="6"/>
      <c r="DK245" s="6"/>
      <c r="DL245" s="1" t="s">
        <v>31</v>
      </c>
      <c r="DM245" s="11"/>
    </row>
    <row r="246" spans="1:118" s="12" customFormat="1" ht="15.75" customHeight="1" x14ac:dyDescent="0.25">
      <c r="A246" s="6">
        <v>245</v>
      </c>
      <c r="B246" s="6">
        <v>2</v>
      </c>
      <c r="C246" s="9" t="s">
        <v>447</v>
      </c>
      <c r="D246" s="8" t="s">
        <v>373</v>
      </c>
      <c r="E246" s="6">
        <v>-124.364</v>
      </c>
      <c r="F246" s="6">
        <v>224.02099999999999</v>
      </c>
      <c r="G246" s="6">
        <v>-348.38499999999999</v>
      </c>
      <c r="H246" s="10">
        <v>43.409759999999999</v>
      </c>
      <c r="I246" s="3">
        <f t="shared" si="10"/>
        <v>-304.97523999999999</v>
      </c>
      <c r="J246" s="3">
        <f t="shared" si="9"/>
        <v>0</v>
      </c>
      <c r="K246" s="3">
        <f t="shared" si="11"/>
        <v>-304.97523999999999</v>
      </c>
      <c r="L246" s="1" t="s">
        <v>28</v>
      </c>
      <c r="M246" s="1" t="s">
        <v>29</v>
      </c>
      <c r="N246" s="6"/>
      <c r="O246" s="6"/>
      <c r="P246" s="1" t="s">
        <v>30</v>
      </c>
      <c r="Q246" s="1" t="s">
        <v>34</v>
      </c>
      <c r="R246" s="6"/>
      <c r="S246" s="6"/>
      <c r="T246" s="1" t="s">
        <v>30</v>
      </c>
      <c r="U246" s="1" t="s">
        <v>32</v>
      </c>
      <c r="V246" s="6"/>
      <c r="W246" s="6"/>
      <c r="X246" s="6" t="s">
        <v>30</v>
      </c>
      <c r="Y246" s="6" t="s">
        <v>33</v>
      </c>
      <c r="Z246" s="6"/>
      <c r="AA246" s="6"/>
      <c r="AB246" s="1" t="s">
        <v>30</v>
      </c>
      <c r="AC246" s="1" t="s">
        <v>34</v>
      </c>
      <c r="AD246" s="6"/>
      <c r="AE246" s="6"/>
      <c r="AF246" s="1" t="s">
        <v>35</v>
      </c>
      <c r="AG246" s="1" t="s">
        <v>29</v>
      </c>
      <c r="AH246" s="6"/>
      <c r="AI246" s="6"/>
      <c r="AJ246" s="1" t="s">
        <v>36</v>
      </c>
      <c r="AK246" s="1" t="s">
        <v>37</v>
      </c>
      <c r="AL246" s="6"/>
      <c r="AM246" s="6"/>
      <c r="AN246" s="1" t="s">
        <v>38</v>
      </c>
      <c r="AO246" s="1" t="s">
        <v>39</v>
      </c>
      <c r="AP246" s="6"/>
      <c r="AQ246" s="6"/>
      <c r="AR246" s="1" t="s">
        <v>40</v>
      </c>
      <c r="AS246" s="1" t="s">
        <v>41</v>
      </c>
      <c r="AT246" s="6"/>
      <c r="AU246" s="6"/>
      <c r="AV246" s="6"/>
      <c r="AW246" s="6"/>
      <c r="AX246" s="6"/>
      <c r="AY246" s="6"/>
      <c r="AZ246" s="1" t="s">
        <v>42</v>
      </c>
      <c r="BA246" s="1" t="s">
        <v>39</v>
      </c>
      <c r="BB246" s="6"/>
      <c r="BC246" s="6"/>
      <c r="BD246" s="1" t="s">
        <v>42</v>
      </c>
      <c r="BE246" s="1" t="s">
        <v>33</v>
      </c>
      <c r="BF246" s="6"/>
      <c r="BG246" s="6"/>
      <c r="BH246" s="1" t="s">
        <v>42</v>
      </c>
      <c r="BI246" s="1" t="s">
        <v>39</v>
      </c>
      <c r="BJ246" s="6"/>
      <c r="BK246" s="11"/>
      <c r="BL246" s="1" t="s">
        <v>43</v>
      </c>
      <c r="BM246" s="1" t="s">
        <v>44</v>
      </c>
      <c r="BN246" s="6"/>
      <c r="BO246" s="6"/>
      <c r="BP246" s="1" t="s">
        <v>45</v>
      </c>
      <c r="BQ246" s="1" t="s">
        <v>44</v>
      </c>
      <c r="BR246" s="6"/>
      <c r="BS246" s="6"/>
      <c r="BT246" s="1" t="s">
        <v>46</v>
      </c>
      <c r="BU246" s="1" t="s">
        <v>47</v>
      </c>
      <c r="BV246" s="6"/>
      <c r="BW246" s="6"/>
      <c r="BX246" s="1" t="s">
        <v>46</v>
      </c>
      <c r="BY246" s="1" t="s">
        <v>41</v>
      </c>
      <c r="BZ246" s="6"/>
      <c r="CA246" s="6"/>
      <c r="CB246" s="1" t="s">
        <v>46</v>
      </c>
      <c r="CC246" s="1" t="s">
        <v>48</v>
      </c>
      <c r="CD246" s="6"/>
      <c r="CE246" s="6"/>
      <c r="CF246" s="1" t="s">
        <v>46</v>
      </c>
      <c r="CG246" s="1" t="s">
        <v>48</v>
      </c>
      <c r="CH246" s="6"/>
      <c r="CI246" s="6"/>
      <c r="CJ246" s="1" t="s">
        <v>46</v>
      </c>
      <c r="CK246" s="1" t="s">
        <v>39</v>
      </c>
      <c r="CL246" s="6"/>
      <c r="CM246" s="6"/>
      <c r="CN246" s="1" t="s">
        <v>49</v>
      </c>
      <c r="CO246" s="1" t="s">
        <v>39</v>
      </c>
      <c r="CP246" s="6"/>
      <c r="CQ246" s="6"/>
      <c r="CR246" s="1" t="s">
        <v>50</v>
      </c>
      <c r="CS246" s="1" t="s">
        <v>51</v>
      </c>
      <c r="CT246" s="6"/>
      <c r="CU246" s="6"/>
      <c r="CV246" s="1" t="s">
        <v>50</v>
      </c>
      <c r="CW246" s="1" t="s">
        <v>39</v>
      </c>
      <c r="CX246" s="6"/>
      <c r="CY246" s="6"/>
      <c r="CZ246" s="1" t="s">
        <v>50</v>
      </c>
      <c r="DA246" s="1" t="s">
        <v>39</v>
      </c>
      <c r="DB246" s="6"/>
      <c r="DC246" s="6"/>
      <c r="DD246" s="1" t="s">
        <v>59</v>
      </c>
      <c r="DE246" s="1" t="s">
        <v>60</v>
      </c>
      <c r="DF246" s="6"/>
      <c r="DG246" s="6"/>
      <c r="DH246" s="1" t="s">
        <v>52</v>
      </c>
      <c r="DI246" s="1" t="s">
        <v>53</v>
      </c>
      <c r="DJ246" s="6"/>
      <c r="DK246" s="6"/>
      <c r="DL246" s="1" t="s">
        <v>31</v>
      </c>
      <c r="DM246" s="11"/>
    </row>
    <row r="247" spans="1:118" s="12" customFormat="1" ht="15.75" customHeight="1" x14ac:dyDescent="0.25">
      <c r="A247" s="6">
        <v>246</v>
      </c>
      <c r="B247" s="6">
        <v>2</v>
      </c>
      <c r="C247" s="9" t="s">
        <v>448</v>
      </c>
      <c r="D247" s="8" t="s">
        <v>373</v>
      </c>
      <c r="E247" s="6">
        <v>-105.38800000000001</v>
      </c>
      <c r="F247" s="6">
        <v>0</v>
      </c>
      <c r="G247" s="6">
        <v>-105.38800000000001</v>
      </c>
      <c r="H247" s="10">
        <v>37.436039999999998</v>
      </c>
      <c r="I247" s="3">
        <f t="shared" si="10"/>
        <v>-67.951960000000014</v>
      </c>
      <c r="J247" s="3">
        <f t="shared" si="9"/>
        <v>0</v>
      </c>
      <c r="K247" s="3">
        <f t="shared" si="11"/>
        <v>-67.951960000000014</v>
      </c>
      <c r="L247" s="1" t="s">
        <v>28</v>
      </c>
      <c r="M247" s="1" t="s">
        <v>29</v>
      </c>
      <c r="N247" s="6"/>
      <c r="O247" s="6"/>
      <c r="P247" s="1" t="s">
        <v>30</v>
      </c>
      <c r="Q247" s="1" t="s">
        <v>34</v>
      </c>
      <c r="R247" s="6"/>
      <c r="S247" s="6"/>
      <c r="T247" s="1" t="s">
        <v>30</v>
      </c>
      <c r="U247" s="1" t="s">
        <v>32</v>
      </c>
      <c r="V247" s="6"/>
      <c r="W247" s="6"/>
      <c r="X247" s="6" t="s">
        <v>30</v>
      </c>
      <c r="Y247" s="6" t="s">
        <v>33</v>
      </c>
      <c r="Z247" s="6"/>
      <c r="AA247" s="6"/>
      <c r="AB247" s="1" t="s">
        <v>30</v>
      </c>
      <c r="AC247" s="1" t="s">
        <v>34</v>
      </c>
      <c r="AD247" s="6"/>
      <c r="AE247" s="6"/>
      <c r="AF247" s="1" t="s">
        <v>35</v>
      </c>
      <c r="AG247" s="1" t="s">
        <v>29</v>
      </c>
      <c r="AH247" s="6"/>
      <c r="AI247" s="6"/>
      <c r="AJ247" s="1" t="s">
        <v>36</v>
      </c>
      <c r="AK247" s="1" t="s">
        <v>37</v>
      </c>
      <c r="AL247" s="6"/>
      <c r="AM247" s="6"/>
      <c r="AN247" s="1" t="s">
        <v>38</v>
      </c>
      <c r="AO247" s="1" t="s">
        <v>39</v>
      </c>
      <c r="AP247" s="6"/>
      <c r="AQ247" s="6"/>
      <c r="AR247" s="1" t="s">
        <v>40</v>
      </c>
      <c r="AS247" s="1" t="s">
        <v>41</v>
      </c>
      <c r="AT247" s="6"/>
      <c r="AU247" s="6"/>
      <c r="AV247" s="6"/>
      <c r="AW247" s="6"/>
      <c r="AX247" s="6"/>
      <c r="AY247" s="6"/>
      <c r="AZ247" s="1" t="s">
        <v>42</v>
      </c>
      <c r="BA247" s="1" t="s">
        <v>39</v>
      </c>
      <c r="BB247" s="6"/>
      <c r="BC247" s="6"/>
      <c r="BD247" s="1" t="s">
        <v>42</v>
      </c>
      <c r="BE247" s="1" t="s">
        <v>33</v>
      </c>
      <c r="BF247" s="6"/>
      <c r="BG247" s="6"/>
      <c r="BH247" s="1" t="s">
        <v>42</v>
      </c>
      <c r="BI247" s="1" t="s">
        <v>39</v>
      </c>
      <c r="BJ247" s="6"/>
      <c r="BK247" s="11"/>
      <c r="BL247" s="1" t="s">
        <v>43</v>
      </c>
      <c r="BM247" s="1" t="s">
        <v>44</v>
      </c>
      <c r="BN247" s="6"/>
      <c r="BO247" s="6"/>
      <c r="BP247" s="1" t="s">
        <v>45</v>
      </c>
      <c r="BQ247" s="1" t="s">
        <v>44</v>
      </c>
      <c r="BR247" s="6"/>
      <c r="BS247" s="6"/>
      <c r="BT247" s="1" t="s">
        <v>46</v>
      </c>
      <c r="BU247" s="1" t="s">
        <v>47</v>
      </c>
      <c r="BV247" s="6"/>
      <c r="BW247" s="6"/>
      <c r="BX247" s="1" t="s">
        <v>46</v>
      </c>
      <c r="BY247" s="1" t="s">
        <v>41</v>
      </c>
      <c r="BZ247" s="6"/>
      <c r="CA247" s="6"/>
      <c r="CB247" s="1" t="s">
        <v>46</v>
      </c>
      <c r="CC247" s="1" t="s">
        <v>48</v>
      </c>
      <c r="CD247" s="6"/>
      <c r="CE247" s="6"/>
      <c r="CF247" s="1" t="s">
        <v>46</v>
      </c>
      <c r="CG247" s="1" t="s">
        <v>48</v>
      </c>
      <c r="CH247" s="6"/>
      <c r="CI247" s="6"/>
      <c r="CJ247" s="1" t="s">
        <v>46</v>
      </c>
      <c r="CK247" s="1" t="s">
        <v>39</v>
      </c>
      <c r="CL247" s="6"/>
      <c r="CM247" s="6"/>
      <c r="CN247" s="1" t="s">
        <v>49</v>
      </c>
      <c r="CO247" s="1" t="s">
        <v>39</v>
      </c>
      <c r="CP247" s="6"/>
      <c r="CQ247" s="6"/>
      <c r="CR247" s="1" t="s">
        <v>50</v>
      </c>
      <c r="CS247" s="1" t="s">
        <v>51</v>
      </c>
      <c r="CT247" s="6"/>
      <c r="CU247" s="6"/>
      <c r="CV247" s="1" t="s">
        <v>50</v>
      </c>
      <c r="CW247" s="1" t="s">
        <v>39</v>
      </c>
      <c r="CX247" s="6"/>
      <c r="CY247" s="6"/>
      <c r="CZ247" s="1" t="s">
        <v>50</v>
      </c>
      <c r="DA247" s="1" t="s">
        <v>39</v>
      </c>
      <c r="DB247" s="6"/>
      <c r="DC247" s="6"/>
      <c r="DD247" s="1" t="s">
        <v>59</v>
      </c>
      <c r="DE247" s="1" t="s">
        <v>60</v>
      </c>
      <c r="DF247" s="6"/>
      <c r="DG247" s="6"/>
      <c r="DH247" s="1" t="s">
        <v>52</v>
      </c>
      <c r="DI247" s="1" t="s">
        <v>53</v>
      </c>
      <c r="DJ247" s="6"/>
      <c r="DK247" s="6"/>
      <c r="DL247" s="1" t="s">
        <v>31</v>
      </c>
      <c r="DM247" s="11"/>
    </row>
    <row r="248" spans="1:118" s="42" customFormat="1" ht="15.75" customHeight="1" x14ac:dyDescent="0.25">
      <c r="A248" s="35">
        <v>247</v>
      </c>
      <c r="B248" s="35">
        <v>2</v>
      </c>
      <c r="C248" s="36" t="s">
        <v>234</v>
      </c>
      <c r="D248" s="37" t="s">
        <v>373</v>
      </c>
      <c r="E248" s="35">
        <v>826.35599999999999</v>
      </c>
      <c r="F248" s="35">
        <v>25.161999999999999</v>
      </c>
      <c r="G248" s="35">
        <v>792.92100000000005</v>
      </c>
      <c r="H248" s="38">
        <v>276.63708000000003</v>
      </c>
      <c r="I248" s="39">
        <f t="shared" si="10"/>
        <v>1069.55808</v>
      </c>
      <c r="J248" s="39">
        <f t="shared" si="9"/>
        <v>10.154</v>
      </c>
      <c r="K248" s="39">
        <f t="shared" si="11"/>
        <v>1059.40408</v>
      </c>
      <c r="L248" s="40" t="s">
        <v>28</v>
      </c>
      <c r="M248" s="40" t="s">
        <v>29</v>
      </c>
      <c r="N248" s="35"/>
      <c r="O248" s="35"/>
      <c r="P248" s="40" t="s">
        <v>30</v>
      </c>
      <c r="Q248" s="40" t="s">
        <v>34</v>
      </c>
      <c r="R248" s="35"/>
      <c r="S248" s="35"/>
      <c r="T248" s="40" t="s">
        <v>30</v>
      </c>
      <c r="U248" s="40" t="s">
        <v>32</v>
      </c>
      <c r="V248" s="35"/>
      <c r="W248" s="35"/>
      <c r="X248" s="35" t="s">
        <v>30</v>
      </c>
      <c r="Y248" s="35" t="s">
        <v>33</v>
      </c>
      <c r="Z248" s="35"/>
      <c r="AA248" s="35"/>
      <c r="AB248" s="40" t="s">
        <v>30</v>
      </c>
      <c r="AC248" s="40" t="s">
        <v>34</v>
      </c>
      <c r="AD248" s="35"/>
      <c r="AE248" s="35"/>
      <c r="AF248" s="40" t="s">
        <v>35</v>
      </c>
      <c r="AG248" s="40" t="s">
        <v>29</v>
      </c>
      <c r="AH248" s="35"/>
      <c r="AI248" s="35"/>
      <c r="AJ248" s="40" t="s">
        <v>36</v>
      </c>
      <c r="AK248" s="40" t="s">
        <v>37</v>
      </c>
      <c r="AL248" s="35"/>
      <c r="AM248" s="35"/>
      <c r="AN248" s="40" t="s">
        <v>38</v>
      </c>
      <c r="AO248" s="40" t="s">
        <v>39</v>
      </c>
      <c r="AP248" s="35"/>
      <c r="AQ248" s="35"/>
      <c r="AR248" s="40" t="s">
        <v>40</v>
      </c>
      <c r="AS248" s="40" t="s">
        <v>41</v>
      </c>
      <c r="AT248" s="35"/>
      <c r="AU248" s="35"/>
      <c r="AV248" s="35"/>
      <c r="AW248" s="35"/>
      <c r="AX248" s="35"/>
      <c r="AY248" s="35"/>
      <c r="AZ248" s="40" t="s">
        <v>42</v>
      </c>
      <c r="BA248" s="40" t="s">
        <v>39</v>
      </c>
      <c r="BB248" s="35"/>
      <c r="BC248" s="35"/>
      <c r="BD248" s="40" t="s">
        <v>42</v>
      </c>
      <c r="BE248" s="40" t="s">
        <v>33</v>
      </c>
      <c r="BF248" s="35"/>
      <c r="BG248" s="35"/>
      <c r="BH248" s="40" t="s">
        <v>42</v>
      </c>
      <c r="BI248" s="40" t="s">
        <v>39</v>
      </c>
      <c r="BJ248" s="35">
        <v>3</v>
      </c>
      <c r="BK248" s="41">
        <v>10.154</v>
      </c>
      <c r="BL248" s="40" t="s">
        <v>43</v>
      </c>
      <c r="BM248" s="40" t="s">
        <v>44</v>
      </c>
      <c r="BN248" s="35"/>
      <c r="BO248" s="35"/>
      <c r="BP248" s="40" t="s">
        <v>45</v>
      </c>
      <c r="BQ248" s="40" t="s">
        <v>44</v>
      </c>
      <c r="BR248" s="35"/>
      <c r="BS248" s="35"/>
      <c r="BT248" s="40" t="s">
        <v>46</v>
      </c>
      <c r="BU248" s="40" t="s">
        <v>47</v>
      </c>
      <c r="BV248" s="35"/>
      <c r="BW248" s="35"/>
      <c r="BX248" s="40" t="s">
        <v>46</v>
      </c>
      <c r="BY248" s="40" t="s">
        <v>41</v>
      </c>
      <c r="BZ248" s="35"/>
      <c r="CA248" s="35"/>
      <c r="CB248" s="40" t="s">
        <v>46</v>
      </c>
      <c r="CC248" s="40" t="s">
        <v>48</v>
      </c>
      <c r="CD248" s="35"/>
      <c r="CE248" s="35"/>
      <c r="CF248" s="40" t="s">
        <v>46</v>
      </c>
      <c r="CG248" s="40" t="s">
        <v>48</v>
      </c>
      <c r="CH248" s="35"/>
      <c r="CI248" s="35"/>
      <c r="CJ248" s="40" t="s">
        <v>46</v>
      </c>
      <c r="CK248" s="40" t="s">
        <v>39</v>
      </c>
      <c r="CL248" s="35"/>
      <c r="CM248" s="35"/>
      <c r="CN248" s="40" t="s">
        <v>49</v>
      </c>
      <c r="CO248" s="40" t="s">
        <v>39</v>
      </c>
      <c r="CP248" s="35"/>
      <c r="CQ248" s="35"/>
      <c r="CR248" s="40" t="s">
        <v>50</v>
      </c>
      <c r="CS248" s="40" t="s">
        <v>51</v>
      </c>
      <c r="CT248" s="35"/>
      <c r="CU248" s="35"/>
      <c r="CV248" s="40" t="s">
        <v>50</v>
      </c>
      <c r="CW248" s="40" t="s">
        <v>39</v>
      </c>
      <c r="CX248" s="35"/>
      <c r="CY248" s="35"/>
      <c r="CZ248" s="40" t="s">
        <v>50</v>
      </c>
      <c r="DA248" s="40" t="s">
        <v>39</v>
      </c>
      <c r="DB248" s="35"/>
      <c r="DC248" s="35"/>
      <c r="DD248" s="40" t="s">
        <v>59</v>
      </c>
      <c r="DE248" s="40" t="s">
        <v>60</v>
      </c>
      <c r="DF248" s="35"/>
      <c r="DG248" s="35"/>
      <c r="DH248" s="40" t="s">
        <v>52</v>
      </c>
      <c r="DI248" s="40" t="s">
        <v>53</v>
      </c>
      <c r="DJ248" s="35"/>
      <c r="DK248" s="35"/>
      <c r="DL248" s="40" t="s">
        <v>31</v>
      </c>
      <c r="DM248" s="41"/>
    </row>
    <row r="249" spans="1:118" s="12" customFormat="1" ht="15.75" customHeight="1" x14ac:dyDescent="0.25">
      <c r="A249" s="6">
        <v>248</v>
      </c>
      <c r="B249" s="6">
        <v>2</v>
      </c>
      <c r="C249" s="9" t="s">
        <v>235</v>
      </c>
      <c r="D249" s="8" t="s">
        <v>373</v>
      </c>
      <c r="E249" s="6">
        <v>145.55099999999999</v>
      </c>
      <c r="F249" s="6">
        <v>1.012</v>
      </c>
      <c r="G249" s="6">
        <v>144.53899999999999</v>
      </c>
      <c r="H249" s="10">
        <v>99.974519999999998</v>
      </c>
      <c r="I249" s="3">
        <f t="shared" si="10"/>
        <v>244.51351999999997</v>
      </c>
      <c r="J249" s="3">
        <f t="shared" si="9"/>
        <v>0</v>
      </c>
      <c r="K249" s="3">
        <f t="shared" si="11"/>
        <v>244.51351999999997</v>
      </c>
      <c r="L249" s="1" t="s">
        <v>28</v>
      </c>
      <c r="M249" s="1" t="s">
        <v>29</v>
      </c>
      <c r="N249" s="6"/>
      <c r="O249" s="6"/>
      <c r="P249" s="1" t="s">
        <v>30</v>
      </c>
      <c r="Q249" s="1" t="s">
        <v>34</v>
      </c>
      <c r="R249" s="6"/>
      <c r="S249" s="6"/>
      <c r="T249" s="1" t="s">
        <v>30</v>
      </c>
      <c r="U249" s="1" t="s">
        <v>32</v>
      </c>
      <c r="V249" s="6"/>
      <c r="W249" s="6"/>
      <c r="X249" s="6" t="s">
        <v>30</v>
      </c>
      <c r="Y249" s="6" t="s">
        <v>33</v>
      </c>
      <c r="Z249" s="6"/>
      <c r="AA249" s="6"/>
      <c r="AB249" s="1" t="s">
        <v>30</v>
      </c>
      <c r="AC249" s="1" t="s">
        <v>34</v>
      </c>
      <c r="AD249" s="6"/>
      <c r="AE249" s="6"/>
      <c r="AF249" s="1" t="s">
        <v>35</v>
      </c>
      <c r="AG249" s="1" t="s">
        <v>29</v>
      </c>
      <c r="AH249" s="6"/>
      <c r="AI249" s="6"/>
      <c r="AJ249" s="1" t="s">
        <v>36</v>
      </c>
      <c r="AK249" s="1" t="s">
        <v>37</v>
      </c>
      <c r="AL249" s="6"/>
      <c r="AM249" s="6"/>
      <c r="AN249" s="1" t="s">
        <v>38</v>
      </c>
      <c r="AO249" s="1" t="s">
        <v>39</v>
      </c>
      <c r="AP249" s="6"/>
      <c r="AQ249" s="6"/>
      <c r="AR249" s="1" t="s">
        <v>40</v>
      </c>
      <c r="AS249" s="1" t="s">
        <v>41</v>
      </c>
      <c r="AT249" s="6"/>
      <c r="AU249" s="6"/>
      <c r="AV249" s="6"/>
      <c r="AW249" s="6"/>
      <c r="AX249" s="6"/>
      <c r="AY249" s="6"/>
      <c r="AZ249" s="1" t="s">
        <v>42</v>
      </c>
      <c r="BA249" s="1" t="s">
        <v>39</v>
      </c>
      <c r="BB249" s="6"/>
      <c r="BC249" s="6"/>
      <c r="BD249" s="1" t="s">
        <v>42</v>
      </c>
      <c r="BE249" s="1" t="s">
        <v>33</v>
      </c>
      <c r="BF249" s="6"/>
      <c r="BG249" s="6"/>
      <c r="BH249" s="1" t="s">
        <v>42</v>
      </c>
      <c r="BI249" s="1" t="s">
        <v>39</v>
      </c>
      <c r="BJ249" s="6"/>
      <c r="BK249" s="11"/>
      <c r="BL249" s="1" t="s">
        <v>43</v>
      </c>
      <c r="BM249" s="1" t="s">
        <v>44</v>
      </c>
      <c r="BN249" s="6"/>
      <c r="BO249" s="6"/>
      <c r="BP249" s="1" t="s">
        <v>45</v>
      </c>
      <c r="BQ249" s="1" t="s">
        <v>44</v>
      </c>
      <c r="BR249" s="6"/>
      <c r="BS249" s="6"/>
      <c r="BT249" s="1" t="s">
        <v>46</v>
      </c>
      <c r="BU249" s="1" t="s">
        <v>47</v>
      </c>
      <c r="BV249" s="6"/>
      <c r="BW249" s="6"/>
      <c r="BX249" s="1" t="s">
        <v>46</v>
      </c>
      <c r="BY249" s="1" t="s">
        <v>41</v>
      </c>
      <c r="BZ249" s="6"/>
      <c r="CA249" s="6"/>
      <c r="CB249" s="1" t="s">
        <v>46</v>
      </c>
      <c r="CC249" s="1" t="s">
        <v>48</v>
      </c>
      <c r="CD249" s="6"/>
      <c r="CE249" s="6"/>
      <c r="CF249" s="1" t="s">
        <v>46</v>
      </c>
      <c r="CG249" s="1" t="s">
        <v>48</v>
      </c>
      <c r="CH249" s="6"/>
      <c r="CI249" s="6"/>
      <c r="CJ249" s="1" t="s">
        <v>46</v>
      </c>
      <c r="CK249" s="1" t="s">
        <v>39</v>
      </c>
      <c r="CL249" s="6"/>
      <c r="CM249" s="6"/>
      <c r="CN249" s="1" t="s">
        <v>49</v>
      </c>
      <c r="CO249" s="1" t="s">
        <v>39</v>
      </c>
      <c r="CP249" s="6"/>
      <c r="CQ249" s="6"/>
      <c r="CR249" s="1" t="s">
        <v>50</v>
      </c>
      <c r="CS249" s="1" t="s">
        <v>51</v>
      </c>
      <c r="CT249" s="6"/>
      <c r="CU249" s="6"/>
      <c r="CV249" s="1" t="s">
        <v>50</v>
      </c>
      <c r="CW249" s="1" t="s">
        <v>39</v>
      </c>
      <c r="CX249" s="6"/>
      <c r="CY249" s="6"/>
      <c r="CZ249" s="1" t="s">
        <v>50</v>
      </c>
      <c r="DA249" s="1" t="s">
        <v>39</v>
      </c>
      <c r="DB249" s="6"/>
      <c r="DC249" s="6"/>
      <c r="DD249" s="1" t="s">
        <v>59</v>
      </c>
      <c r="DE249" s="1" t="s">
        <v>60</v>
      </c>
      <c r="DF249" s="6"/>
      <c r="DG249" s="6"/>
      <c r="DH249" s="1" t="s">
        <v>52</v>
      </c>
      <c r="DI249" s="1" t="s">
        <v>53</v>
      </c>
      <c r="DJ249" s="6"/>
      <c r="DK249" s="6"/>
      <c r="DL249" s="1" t="s">
        <v>31</v>
      </c>
      <c r="DM249" s="11"/>
    </row>
    <row r="250" spans="1:118" s="12" customFormat="1" ht="15.75" customHeight="1" x14ac:dyDescent="0.25">
      <c r="A250" s="6">
        <v>249</v>
      </c>
      <c r="B250" s="6">
        <v>2</v>
      </c>
      <c r="C250" s="9" t="s">
        <v>236</v>
      </c>
      <c r="D250" s="8" t="s">
        <v>373</v>
      </c>
      <c r="E250" s="6">
        <v>152.404</v>
      </c>
      <c r="F250" s="6">
        <v>22.707999999999998</v>
      </c>
      <c r="G250" s="6">
        <v>-74.802999999999997</v>
      </c>
      <c r="H250" s="10">
        <v>51.742919999999998</v>
      </c>
      <c r="I250" s="3">
        <f t="shared" si="10"/>
        <v>-23.060079999999999</v>
      </c>
      <c r="J250" s="3">
        <f t="shared" si="9"/>
        <v>0</v>
      </c>
      <c r="K250" s="3">
        <f t="shared" si="11"/>
        <v>-23.060079999999999</v>
      </c>
      <c r="L250" s="1" t="s">
        <v>28</v>
      </c>
      <c r="M250" s="1" t="s">
        <v>29</v>
      </c>
      <c r="N250" s="6"/>
      <c r="O250" s="6"/>
      <c r="P250" s="1" t="s">
        <v>30</v>
      </c>
      <c r="Q250" s="1" t="s">
        <v>34</v>
      </c>
      <c r="R250" s="6"/>
      <c r="S250" s="6"/>
      <c r="T250" s="1" t="s">
        <v>30</v>
      </c>
      <c r="U250" s="1" t="s">
        <v>32</v>
      </c>
      <c r="V250" s="6"/>
      <c r="W250" s="6"/>
      <c r="X250" s="6" t="s">
        <v>30</v>
      </c>
      <c r="Y250" s="6" t="s">
        <v>33</v>
      </c>
      <c r="Z250" s="6"/>
      <c r="AA250" s="6"/>
      <c r="AB250" s="1" t="s">
        <v>30</v>
      </c>
      <c r="AC250" s="1" t="s">
        <v>34</v>
      </c>
      <c r="AD250" s="6"/>
      <c r="AE250" s="6"/>
      <c r="AF250" s="1" t="s">
        <v>35</v>
      </c>
      <c r="AG250" s="1" t="s">
        <v>29</v>
      </c>
      <c r="AH250" s="6"/>
      <c r="AI250" s="6"/>
      <c r="AJ250" s="1" t="s">
        <v>36</v>
      </c>
      <c r="AK250" s="1" t="s">
        <v>37</v>
      </c>
      <c r="AL250" s="6"/>
      <c r="AM250" s="6"/>
      <c r="AN250" s="1" t="s">
        <v>38</v>
      </c>
      <c r="AO250" s="1" t="s">
        <v>39</v>
      </c>
      <c r="AP250" s="6"/>
      <c r="AQ250" s="6"/>
      <c r="AR250" s="1" t="s">
        <v>40</v>
      </c>
      <c r="AS250" s="1" t="s">
        <v>41</v>
      </c>
      <c r="AT250" s="6"/>
      <c r="AU250" s="6"/>
      <c r="AV250" s="6"/>
      <c r="AW250" s="6"/>
      <c r="AX250" s="6"/>
      <c r="AY250" s="6"/>
      <c r="AZ250" s="1" t="s">
        <v>42</v>
      </c>
      <c r="BA250" s="1" t="s">
        <v>39</v>
      </c>
      <c r="BB250" s="6"/>
      <c r="BC250" s="6"/>
      <c r="BD250" s="1" t="s">
        <v>42</v>
      </c>
      <c r="BE250" s="1" t="s">
        <v>33</v>
      </c>
      <c r="BF250" s="6"/>
      <c r="BG250" s="6"/>
      <c r="BH250" s="1" t="s">
        <v>42</v>
      </c>
      <c r="BI250" s="1" t="s">
        <v>39</v>
      </c>
      <c r="BJ250" s="6"/>
      <c r="BK250" s="11"/>
      <c r="BL250" s="1" t="s">
        <v>43</v>
      </c>
      <c r="BM250" s="1" t="s">
        <v>44</v>
      </c>
      <c r="BN250" s="6"/>
      <c r="BO250" s="6"/>
      <c r="BP250" s="1" t="s">
        <v>45</v>
      </c>
      <c r="BQ250" s="1" t="s">
        <v>44</v>
      </c>
      <c r="BR250" s="6"/>
      <c r="BS250" s="6"/>
      <c r="BT250" s="1" t="s">
        <v>46</v>
      </c>
      <c r="BU250" s="1" t="s">
        <v>47</v>
      </c>
      <c r="BV250" s="6"/>
      <c r="BW250" s="6"/>
      <c r="BX250" s="1" t="s">
        <v>46</v>
      </c>
      <c r="BY250" s="1" t="s">
        <v>41</v>
      </c>
      <c r="BZ250" s="6"/>
      <c r="CA250" s="6"/>
      <c r="CB250" s="1" t="s">
        <v>46</v>
      </c>
      <c r="CC250" s="1" t="s">
        <v>48</v>
      </c>
      <c r="CD250" s="6"/>
      <c r="CE250" s="6"/>
      <c r="CF250" s="1" t="s">
        <v>46</v>
      </c>
      <c r="CG250" s="1" t="s">
        <v>48</v>
      </c>
      <c r="CH250" s="6"/>
      <c r="CI250" s="6"/>
      <c r="CJ250" s="1" t="s">
        <v>46</v>
      </c>
      <c r="CK250" s="1" t="s">
        <v>39</v>
      </c>
      <c r="CL250" s="6"/>
      <c r="CM250" s="6"/>
      <c r="CN250" s="1" t="s">
        <v>49</v>
      </c>
      <c r="CO250" s="1" t="s">
        <v>39</v>
      </c>
      <c r="CP250" s="6"/>
      <c r="CQ250" s="6"/>
      <c r="CR250" s="1" t="s">
        <v>50</v>
      </c>
      <c r="CS250" s="1" t="s">
        <v>51</v>
      </c>
      <c r="CT250" s="6"/>
      <c r="CU250" s="6"/>
      <c r="CV250" s="1" t="s">
        <v>50</v>
      </c>
      <c r="CW250" s="1" t="s">
        <v>39</v>
      </c>
      <c r="CX250" s="6"/>
      <c r="CY250" s="6"/>
      <c r="CZ250" s="1" t="s">
        <v>50</v>
      </c>
      <c r="DA250" s="1" t="s">
        <v>39</v>
      </c>
      <c r="DB250" s="6"/>
      <c r="DC250" s="6"/>
      <c r="DD250" s="1" t="s">
        <v>59</v>
      </c>
      <c r="DE250" s="1" t="s">
        <v>60</v>
      </c>
      <c r="DF250" s="6"/>
      <c r="DG250" s="6"/>
      <c r="DH250" s="1" t="s">
        <v>52</v>
      </c>
      <c r="DI250" s="1" t="s">
        <v>53</v>
      </c>
      <c r="DJ250" s="6"/>
      <c r="DK250" s="6"/>
      <c r="DL250" s="1" t="s">
        <v>31</v>
      </c>
      <c r="DM250" s="11"/>
    </row>
    <row r="251" spans="1:118" s="12" customFormat="1" ht="15.75" customHeight="1" x14ac:dyDescent="0.25">
      <c r="A251" s="6">
        <v>250</v>
      </c>
      <c r="B251" s="6">
        <v>2</v>
      </c>
      <c r="C251" s="9" t="s">
        <v>237</v>
      </c>
      <c r="D251" s="8" t="s">
        <v>373</v>
      </c>
      <c r="E251" s="6">
        <v>353.50700000000001</v>
      </c>
      <c r="F251" s="6">
        <v>366.75099999999998</v>
      </c>
      <c r="G251" s="6">
        <v>-17.538</v>
      </c>
      <c r="H251" s="10">
        <v>195.04812000000001</v>
      </c>
      <c r="I251" s="3">
        <f t="shared" si="10"/>
        <v>177.51012</v>
      </c>
      <c r="J251" s="3">
        <f t="shared" si="9"/>
        <v>0</v>
      </c>
      <c r="K251" s="3">
        <f t="shared" si="11"/>
        <v>177.51012</v>
      </c>
      <c r="L251" s="1" t="s">
        <v>28</v>
      </c>
      <c r="M251" s="1" t="s">
        <v>29</v>
      </c>
      <c r="N251" s="6"/>
      <c r="O251" s="6"/>
      <c r="P251" s="1" t="s">
        <v>30</v>
      </c>
      <c r="Q251" s="1" t="s">
        <v>34</v>
      </c>
      <c r="R251" s="6"/>
      <c r="S251" s="6"/>
      <c r="T251" s="1" t="s">
        <v>30</v>
      </c>
      <c r="U251" s="1" t="s">
        <v>32</v>
      </c>
      <c r="V251" s="6"/>
      <c r="W251" s="6"/>
      <c r="X251" s="6" t="s">
        <v>30</v>
      </c>
      <c r="Y251" s="6" t="s">
        <v>33</v>
      </c>
      <c r="Z251" s="6"/>
      <c r="AA251" s="6"/>
      <c r="AB251" s="1" t="s">
        <v>30</v>
      </c>
      <c r="AC251" s="1" t="s">
        <v>34</v>
      </c>
      <c r="AD251" s="6"/>
      <c r="AE251" s="6"/>
      <c r="AF251" s="1" t="s">
        <v>35</v>
      </c>
      <c r="AG251" s="1" t="s">
        <v>29</v>
      </c>
      <c r="AH251" s="6"/>
      <c r="AI251" s="6"/>
      <c r="AJ251" s="1" t="s">
        <v>36</v>
      </c>
      <c r="AK251" s="1" t="s">
        <v>37</v>
      </c>
      <c r="AL251" s="6"/>
      <c r="AM251" s="6"/>
      <c r="AN251" s="1" t="s">
        <v>38</v>
      </c>
      <c r="AO251" s="1" t="s">
        <v>39</v>
      </c>
      <c r="AP251" s="6"/>
      <c r="AQ251" s="6"/>
      <c r="AR251" s="1" t="s">
        <v>40</v>
      </c>
      <c r="AS251" s="1" t="s">
        <v>41</v>
      </c>
      <c r="AT251" s="6"/>
      <c r="AU251" s="6"/>
      <c r="AV251" s="6"/>
      <c r="AW251" s="6"/>
      <c r="AX251" s="6"/>
      <c r="AY251" s="6"/>
      <c r="AZ251" s="1" t="s">
        <v>42</v>
      </c>
      <c r="BA251" s="1" t="s">
        <v>39</v>
      </c>
      <c r="BB251" s="6"/>
      <c r="BC251" s="6"/>
      <c r="BD251" s="1" t="s">
        <v>42</v>
      </c>
      <c r="BE251" s="1" t="s">
        <v>33</v>
      </c>
      <c r="BF251" s="6"/>
      <c r="BG251" s="6"/>
      <c r="BH251" s="1" t="s">
        <v>42</v>
      </c>
      <c r="BI251" s="1" t="s">
        <v>39</v>
      </c>
      <c r="BJ251" s="6"/>
      <c r="BK251" s="11"/>
      <c r="BL251" s="1" t="s">
        <v>43</v>
      </c>
      <c r="BM251" s="1" t="s">
        <v>44</v>
      </c>
      <c r="BN251" s="6"/>
      <c r="BO251" s="6"/>
      <c r="BP251" s="1" t="s">
        <v>45</v>
      </c>
      <c r="BQ251" s="1" t="s">
        <v>44</v>
      </c>
      <c r="BR251" s="6"/>
      <c r="BS251" s="6"/>
      <c r="BT251" s="1" t="s">
        <v>46</v>
      </c>
      <c r="BU251" s="1" t="s">
        <v>47</v>
      </c>
      <c r="BV251" s="6"/>
      <c r="BW251" s="6"/>
      <c r="BX251" s="1" t="s">
        <v>46</v>
      </c>
      <c r="BY251" s="1" t="s">
        <v>41</v>
      </c>
      <c r="BZ251" s="6"/>
      <c r="CA251" s="6"/>
      <c r="CB251" s="1" t="s">
        <v>46</v>
      </c>
      <c r="CC251" s="1" t="s">
        <v>48</v>
      </c>
      <c r="CD251" s="6"/>
      <c r="CE251" s="6"/>
      <c r="CF251" s="1" t="s">
        <v>46</v>
      </c>
      <c r="CG251" s="1" t="s">
        <v>48</v>
      </c>
      <c r="CH251" s="6"/>
      <c r="CI251" s="6"/>
      <c r="CJ251" s="1" t="s">
        <v>46</v>
      </c>
      <c r="CK251" s="1" t="s">
        <v>39</v>
      </c>
      <c r="CL251" s="6"/>
      <c r="CM251" s="6"/>
      <c r="CN251" s="1" t="s">
        <v>49</v>
      </c>
      <c r="CO251" s="1" t="s">
        <v>39</v>
      </c>
      <c r="CP251" s="6"/>
      <c r="CQ251" s="6"/>
      <c r="CR251" s="1" t="s">
        <v>50</v>
      </c>
      <c r="CS251" s="1" t="s">
        <v>51</v>
      </c>
      <c r="CT251" s="6"/>
      <c r="CU251" s="6"/>
      <c r="CV251" s="1" t="s">
        <v>50</v>
      </c>
      <c r="CW251" s="1" t="s">
        <v>39</v>
      </c>
      <c r="CX251" s="6"/>
      <c r="CY251" s="6"/>
      <c r="CZ251" s="1" t="s">
        <v>50</v>
      </c>
      <c r="DA251" s="1" t="s">
        <v>39</v>
      </c>
      <c r="DB251" s="6"/>
      <c r="DC251" s="6"/>
      <c r="DD251" s="1" t="s">
        <v>59</v>
      </c>
      <c r="DE251" s="1" t="s">
        <v>60</v>
      </c>
      <c r="DF251" s="6"/>
      <c r="DG251" s="6"/>
      <c r="DH251" s="1" t="s">
        <v>52</v>
      </c>
      <c r="DI251" s="1" t="s">
        <v>53</v>
      </c>
      <c r="DJ251" s="6"/>
      <c r="DK251" s="6"/>
      <c r="DL251" s="1" t="s">
        <v>31</v>
      </c>
      <c r="DM251" s="11"/>
    </row>
    <row r="252" spans="1:118" s="42" customFormat="1" ht="15.75" customHeight="1" x14ac:dyDescent="0.25">
      <c r="A252" s="35">
        <v>251</v>
      </c>
      <c r="B252" s="35">
        <v>2</v>
      </c>
      <c r="C252" s="36" t="s">
        <v>238</v>
      </c>
      <c r="D252" s="37" t="s">
        <v>373</v>
      </c>
      <c r="E252" s="35">
        <v>932.48500000000001</v>
      </c>
      <c r="F252" s="35">
        <v>264.01900000000001</v>
      </c>
      <c r="G252" s="35">
        <v>602.96400000000006</v>
      </c>
      <c r="H252" s="38">
        <v>292.59683999999999</v>
      </c>
      <c r="I252" s="39">
        <f t="shared" si="10"/>
        <v>895.5608400000001</v>
      </c>
      <c r="J252" s="39">
        <f t="shared" si="9"/>
        <v>273.99599999999998</v>
      </c>
      <c r="K252" s="39">
        <f t="shared" si="11"/>
        <v>621.56484000000012</v>
      </c>
      <c r="L252" s="40" t="s">
        <v>28</v>
      </c>
      <c r="M252" s="40" t="s">
        <v>29</v>
      </c>
      <c r="N252" s="35"/>
      <c r="O252" s="35"/>
      <c r="P252" s="40" t="s">
        <v>30</v>
      </c>
      <c r="Q252" s="40" t="s">
        <v>34</v>
      </c>
      <c r="R252" s="35"/>
      <c r="S252" s="35"/>
      <c r="T252" s="40" t="s">
        <v>30</v>
      </c>
      <c r="U252" s="40" t="s">
        <v>32</v>
      </c>
      <c r="V252" s="35"/>
      <c r="W252" s="35"/>
      <c r="X252" s="35" t="s">
        <v>30</v>
      </c>
      <c r="Y252" s="35" t="s">
        <v>33</v>
      </c>
      <c r="Z252" s="35"/>
      <c r="AA252" s="35"/>
      <c r="AB252" s="40" t="s">
        <v>30</v>
      </c>
      <c r="AC252" s="40" t="s">
        <v>34</v>
      </c>
      <c r="AD252" s="35"/>
      <c r="AE252" s="35"/>
      <c r="AF252" s="40" t="s">
        <v>35</v>
      </c>
      <c r="AG252" s="40" t="s">
        <v>29</v>
      </c>
      <c r="AH252" s="35"/>
      <c r="AI252" s="35"/>
      <c r="AJ252" s="40" t="s">
        <v>36</v>
      </c>
      <c r="AK252" s="40" t="s">
        <v>37</v>
      </c>
      <c r="AL252" s="35">
        <v>7.0000000000000007E-2</v>
      </c>
      <c r="AM252" s="35">
        <v>248.255</v>
      </c>
      <c r="AN252" s="40" t="s">
        <v>38</v>
      </c>
      <c r="AO252" s="40" t="s">
        <v>39</v>
      </c>
      <c r="AP252" s="35"/>
      <c r="AQ252" s="35"/>
      <c r="AR252" s="40" t="s">
        <v>40</v>
      </c>
      <c r="AS252" s="40" t="s">
        <v>41</v>
      </c>
      <c r="AT252" s="35"/>
      <c r="AU252" s="35"/>
      <c r="AV252" s="35"/>
      <c r="AW252" s="35"/>
      <c r="AX252" s="35"/>
      <c r="AY252" s="35"/>
      <c r="AZ252" s="40" t="s">
        <v>42</v>
      </c>
      <c r="BA252" s="40" t="s">
        <v>39</v>
      </c>
      <c r="BB252" s="35"/>
      <c r="BC252" s="35"/>
      <c r="BD252" s="40" t="s">
        <v>42</v>
      </c>
      <c r="BE252" s="40" t="s">
        <v>33</v>
      </c>
      <c r="BF252" s="35"/>
      <c r="BG252" s="35"/>
      <c r="BH252" s="40" t="s">
        <v>42</v>
      </c>
      <c r="BI252" s="40" t="s">
        <v>39</v>
      </c>
      <c r="BJ252" s="35">
        <v>3</v>
      </c>
      <c r="BK252" s="41">
        <v>25.741</v>
      </c>
      <c r="BL252" s="40" t="s">
        <v>43</v>
      </c>
      <c r="BM252" s="40" t="s">
        <v>44</v>
      </c>
      <c r="BN252" s="35"/>
      <c r="BO252" s="35"/>
      <c r="BP252" s="40" t="s">
        <v>45</v>
      </c>
      <c r="BQ252" s="40" t="s">
        <v>44</v>
      </c>
      <c r="BR252" s="35"/>
      <c r="BS252" s="35"/>
      <c r="BT252" s="40" t="s">
        <v>46</v>
      </c>
      <c r="BU252" s="40" t="s">
        <v>47</v>
      </c>
      <c r="BV252" s="35"/>
      <c r="BW252" s="35"/>
      <c r="BX252" s="40" t="s">
        <v>46</v>
      </c>
      <c r="BY252" s="40" t="s">
        <v>41</v>
      </c>
      <c r="BZ252" s="35"/>
      <c r="CA252" s="35"/>
      <c r="CB252" s="40" t="s">
        <v>46</v>
      </c>
      <c r="CC252" s="40" t="s">
        <v>48</v>
      </c>
      <c r="CD252" s="35"/>
      <c r="CE252" s="35"/>
      <c r="CF252" s="40" t="s">
        <v>46</v>
      </c>
      <c r="CG252" s="40" t="s">
        <v>48</v>
      </c>
      <c r="CH252" s="35"/>
      <c r="CI252" s="35"/>
      <c r="CJ252" s="40" t="s">
        <v>46</v>
      </c>
      <c r="CK252" s="40" t="s">
        <v>39</v>
      </c>
      <c r="CL252" s="35"/>
      <c r="CM252" s="35"/>
      <c r="CN252" s="40" t="s">
        <v>49</v>
      </c>
      <c r="CO252" s="40" t="s">
        <v>39</v>
      </c>
      <c r="CP252" s="35"/>
      <c r="CQ252" s="35"/>
      <c r="CR252" s="40" t="s">
        <v>50</v>
      </c>
      <c r="CS252" s="40" t="s">
        <v>51</v>
      </c>
      <c r="CT252" s="35"/>
      <c r="CU252" s="35"/>
      <c r="CV252" s="40" t="s">
        <v>50</v>
      </c>
      <c r="CW252" s="40" t="s">
        <v>39</v>
      </c>
      <c r="CX252" s="35"/>
      <c r="CY252" s="35"/>
      <c r="CZ252" s="40" t="s">
        <v>50</v>
      </c>
      <c r="DA252" s="40" t="s">
        <v>39</v>
      </c>
      <c r="DB252" s="35"/>
      <c r="DC252" s="35"/>
      <c r="DD252" s="40" t="s">
        <v>59</v>
      </c>
      <c r="DE252" s="40" t="s">
        <v>60</v>
      </c>
      <c r="DF252" s="35"/>
      <c r="DG252" s="35"/>
      <c r="DH252" s="40" t="s">
        <v>52</v>
      </c>
      <c r="DI252" s="40" t="s">
        <v>53</v>
      </c>
      <c r="DJ252" s="35"/>
      <c r="DK252" s="35"/>
      <c r="DL252" s="40" t="s">
        <v>31</v>
      </c>
      <c r="DM252" s="41"/>
    </row>
    <row r="253" spans="1:118" s="12" customFormat="1" ht="15.75" customHeight="1" x14ac:dyDescent="0.25">
      <c r="A253" s="6">
        <v>252</v>
      </c>
      <c r="B253" s="6">
        <v>2</v>
      </c>
      <c r="C253" s="9" t="s">
        <v>239</v>
      </c>
      <c r="D253" s="8" t="s">
        <v>373</v>
      </c>
      <c r="E253" s="6">
        <v>248.04499999999999</v>
      </c>
      <c r="F253" s="6">
        <v>4.7750000000000004</v>
      </c>
      <c r="G253" s="6">
        <v>243.27</v>
      </c>
      <c r="H253" s="10">
        <v>94.7988</v>
      </c>
      <c r="I253" s="3">
        <f t="shared" si="10"/>
        <v>338.06880000000001</v>
      </c>
      <c r="J253" s="3">
        <f t="shared" si="9"/>
        <v>0</v>
      </c>
      <c r="K253" s="3">
        <f t="shared" si="11"/>
        <v>338.06880000000001</v>
      </c>
      <c r="L253" s="1" t="s">
        <v>28</v>
      </c>
      <c r="M253" s="1" t="s">
        <v>29</v>
      </c>
      <c r="N253" s="6"/>
      <c r="O253" s="6"/>
      <c r="P253" s="1" t="s">
        <v>30</v>
      </c>
      <c r="Q253" s="1" t="s">
        <v>34</v>
      </c>
      <c r="R253" s="6"/>
      <c r="S253" s="6"/>
      <c r="T253" s="1" t="s">
        <v>30</v>
      </c>
      <c r="U253" s="1" t="s">
        <v>32</v>
      </c>
      <c r="V253" s="6"/>
      <c r="W253" s="6"/>
      <c r="X253" s="6" t="s">
        <v>30</v>
      </c>
      <c r="Y253" s="6" t="s">
        <v>33</v>
      </c>
      <c r="Z253" s="6"/>
      <c r="AA253" s="6"/>
      <c r="AB253" s="1" t="s">
        <v>30</v>
      </c>
      <c r="AC253" s="1" t="s">
        <v>34</v>
      </c>
      <c r="AD253" s="6"/>
      <c r="AE253" s="6"/>
      <c r="AF253" s="1" t="s">
        <v>35</v>
      </c>
      <c r="AG253" s="1" t="s">
        <v>29</v>
      </c>
      <c r="AH253" s="6"/>
      <c r="AI253" s="6"/>
      <c r="AJ253" s="1" t="s">
        <v>36</v>
      </c>
      <c r="AK253" s="1" t="s">
        <v>37</v>
      </c>
      <c r="AL253" s="6"/>
      <c r="AM253" s="6"/>
      <c r="AN253" s="1" t="s">
        <v>38</v>
      </c>
      <c r="AO253" s="1" t="s">
        <v>39</v>
      </c>
      <c r="AP253" s="6"/>
      <c r="AQ253" s="6"/>
      <c r="AR253" s="1" t="s">
        <v>40</v>
      </c>
      <c r="AS253" s="1" t="s">
        <v>41</v>
      </c>
      <c r="AT253" s="6"/>
      <c r="AU253" s="6"/>
      <c r="AV253" s="6"/>
      <c r="AW253" s="6"/>
      <c r="AX253" s="6"/>
      <c r="AY253" s="6"/>
      <c r="AZ253" s="1" t="s">
        <v>42</v>
      </c>
      <c r="BA253" s="1" t="s">
        <v>39</v>
      </c>
      <c r="BB253" s="6"/>
      <c r="BC253" s="6"/>
      <c r="BD253" s="1" t="s">
        <v>42</v>
      </c>
      <c r="BE253" s="1" t="s">
        <v>33</v>
      </c>
      <c r="BF253" s="6"/>
      <c r="BG253" s="6"/>
      <c r="BH253" s="1" t="s">
        <v>42</v>
      </c>
      <c r="BI253" s="1" t="s">
        <v>39</v>
      </c>
      <c r="BJ253" s="6"/>
      <c r="BK253" s="11"/>
      <c r="BL253" s="1" t="s">
        <v>43</v>
      </c>
      <c r="BM253" s="1" t="s">
        <v>44</v>
      </c>
      <c r="BN253" s="6"/>
      <c r="BO253" s="6"/>
      <c r="BP253" s="1" t="s">
        <v>45</v>
      </c>
      <c r="BQ253" s="1" t="s">
        <v>44</v>
      </c>
      <c r="BR253" s="6"/>
      <c r="BS253" s="6"/>
      <c r="BT253" s="1" t="s">
        <v>46</v>
      </c>
      <c r="BU253" s="1" t="s">
        <v>47</v>
      </c>
      <c r="BV253" s="6"/>
      <c r="BW253" s="6"/>
      <c r="BX253" s="1" t="s">
        <v>46</v>
      </c>
      <c r="BY253" s="1" t="s">
        <v>41</v>
      </c>
      <c r="BZ253" s="6"/>
      <c r="CA253" s="6"/>
      <c r="CB253" s="1" t="s">
        <v>46</v>
      </c>
      <c r="CC253" s="1" t="s">
        <v>48</v>
      </c>
      <c r="CD253" s="6"/>
      <c r="CE253" s="6"/>
      <c r="CF253" s="1" t="s">
        <v>46</v>
      </c>
      <c r="CG253" s="1" t="s">
        <v>48</v>
      </c>
      <c r="CH253" s="6"/>
      <c r="CI253" s="6"/>
      <c r="CJ253" s="1" t="s">
        <v>46</v>
      </c>
      <c r="CK253" s="1" t="s">
        <v>39</v>
      </c>
      <c r="CL253" s="6"/>
      <c r="CM253" s="6"/>
      <c r="CN253" s="1" t="s">
        <v>49</v>
      </c>
      <c r="CO253" s="1" t="s">
        <v>39</v>
      </c>
      <c r="CP253" s="6"/>
      <c r="CQ253" s="6"/>
      <c r="CR253" s="1" t="s">
        <v>50</v>
      </c>
      <c r="CS253" s="1" t="s">
        <v>51</v>
      </c>
      <c r="CT253" s="6"/>
      <c r="CU253" s="6"/>
      <c r="CV253" s="1" t="s">
        <v>50</v>
      </c>
      <c r="CW253" s="1" t="s">
        <v>39</v>
      </c>
      <c r="CX253" s="6"/>
      <c r="CY253" s="6"/>
      <c r="CZ253" s="1" t="s">
        <v>50</v>
      </c>
      <c r="DA253" s="1" t="s">
        <v>39</v>
      </c>
      <c r="DB253" s="6"/>
      <c r="DC253" s="6"/>
      <c r="DD253" s="1" t="s">
        <v>59</v>
      </c>
      <c r="DE253" s="1" t="s">
        <v>60</v>
      </c>
      <c r="DF253" s="6"/>
      <c r="DG253" s="6"/>
      <c r="DH253" s="1" t="s">
        <v>52</v>
      </c>
      <c r="DI253" s="1" t="s">
        <v>53</v>
      </c>
      <c r="DJ253" s="6"/>
      <c r="DK253" s="6"/>
      <c r="DL253" s="1" t="s">
        <v>31</v>
      </c>
      <c r="DM253" s="11"/>
    </row>
    <row r="254" spans="1:118" s="42" customFormat="1" ht="15.75" customHeight="1" x14ac:dyDescent="0.25">
      <c r="A254" s="35">
        <v>253</v>
      </c>
      <c r="B254" s="35">
        <v>2</v>
      </c>
      <c r="C254" s="36" t="s">
        <v>240</v>
      </c>
      <c r="D254" s="37" t="s">
        <v>373</v>
      </c>
      <c r="E254" s="35">
        <v>710.78399999999999</v>
      </c>
      <c r="F254" s="35">
        <v>42.661999999999999</v>
      </c>
      <c r="G254" s="35">
        <v>656.87199999999996</v>
      </c>
      <c r="H254" s="38">
        <v>278.32463999999999</v>
      </c>
      <c r="I254" s="39">
        <f t="shared" si="10"/>
        <v>935.19663999999989</v>
      </c>
      <c r="J254" s="39">
        <f t="shared" si="9"/>
        <v>1.1339999999999999</v>
      </c>
      <c r="K254" s="39">
        <f t="shared" si="11"/>
        <v>934.06263999999987</v>
      </c>
      <c r="L254" s="40" t="s">
        <v>28</v>
      </c>
      <c r="M254" s="40" t="s">
        <v>29</v>
      </c>
      <c r="N254" s="35"/>
      <c r="O254" s="35"/>
      <c r="P254" s="40" t="s">
        <v>30</v>
      </c>
      <c r="Q254" s="40" t="s">
        <v>34</v>
      </c>
      <c r="R254" s="35"/>
      <c r="S254" s="35"/>
      <c r="T254" s="40" t="s">
        <v>30</v>
      </c>
      <c r="U254" s="40" t="s">
        <v>32</v>
      </c>
      <c r="V254" s="35"/>
      <c r="W254" s="35"/>
      <c r="X254" s="35" t="s">
        <v>30</v>
      </c>
      <c r="Y254" s="35" t="s">
        <v>33</v>
      </c>
      <c r="Z254" s="35"/>
      <c r="AA254" s="35"/>
      <c r="AB254" s="40" t="s">
        <v>30</v>
      </c>
      <c r="AC254" s="40" t="s">
        <v>34</v>
      </c>
      <c r="AD254" s="35"/>
      <c r="AE254" s="35"/>
      <c r="AF254" s="40" t="s">
        <v>35</v>
      </c>
      <c r="AG254" s="40" t="s">
        <v>29</v>
      </c>
      <c r="AH254" s="35"/>
      <c r="AI254" s="35"/>
      <c r="AJ254" s="40" t="s">
        <v>36</v>
      </c>
      <c r="AK254" s="40" t="s">
        <v>37</v>
      </c>
      <c r="AL254" s="35"/>
      <c r="AM254" s="35"/>
      <c r="AN254" s="40" t="s">
        <v>38</v>
      </c>
      <c r="AO254" s="40" t="s">
        <v>39</v>
      </c>
      <c r="AP254" s="35">
        <v>2</v>
      </c>
      <c r="AQ254" s="35">
        <v>1.1339999999999999</v>
      </c>
      <c r="AR254" s="40" t="s">
        <v>40</v>
      </c>
      <c r="AS254" s="40" t="s">
        <v>41</v>
      </c>
      <c r="AT254" s="35"/>
      <c r="AU254" s="35"/>
      <c r="AV254" s="35"/>
      <c r="AW254" s="35"/>
      <c r="AX254" s="35"/>
      <c r="AY254" s="35"/>
      <c r="AZ254" s="40" t="s">
        <v>42</v>
      </c>
      <c r="BA254" s="40" t="s">
        <v>39</v>
      </c>
      <c r="BB254" s="35"/>
      <c r="BC254" s="35"/>
      <c r="BD254" s="40" t="s">
        <v>42</v>
      </c>
      <c r="BE254" s="40" t="s">
        <v>33</v>
      </c>
      <c r="BF254" s="35"/>
      <c r="BG254" s="35"/>
      <c r="BH254" s="40" t="s">
        <v>42</v>
      </c>
      <c r="BI254" s="40" t="s">
        <v>39</v>
      </c>
      <c r="BJ254" s="35"/>
      <c r="BK254" s="41"/>
      <c r="BL254" s="40" t="s">
        <v>43</v>
      </c>
      <c r="BM254" s="40" t="s">
        <v>44</v>
      </c>
      <c r="BN254" s="35"/>
      <c r="BO254" s="35"/>
      <c r="BP254" s="40" t="s">
        <v>45</v>
      </c>
      <c r="BQ254" s="40" t="s">
        <v>44</v>
      </c>
      <c r="BR254" s="35"/>
      <c r="BS254" s="35"/>
      <c r="BT254" s="40" t="s">
        <v>46</v>
      </c>
      <c r="BU254" s="40" t="s">
        <v>47</v>
      </c>
      <c r="BV254" s="35"/>
      <c r="BW254" s="35"/>
      <c r="BX254" s="40" t="s">
        <v>46</v>
      </c>
      <c r="BY254" s="40" t="s">
        <v>41</v>
      </c>
      <c r="BZ254" s="35"/>
      <c r="CA254" s="35"/>
      <c r="CB254" s="40" t="s">
        <v>46</v>
      </c>
      <c r="CC254" s="40" t="s">
        <v>48</v>
      </c>
      <c r="CD254" s="35"/>
      <c r="CE254" s="35"/>
      <c r="CF254" s="40" t="s">
        <v>46</v>
      </c>
      <c r="CG254" s="40" t="s">
        <v>48</v>
      </c>
      <c r="CH254" s="35"/>
      <c r="CI254" s="35"/>
      <c r="CJ254" s="40" t="s">
        <v>46</v>
      </c>
      <c r="CK254" s="40" t="s">
        <v>39</v>
      </c>
      <c r="CL254" s="35"/>
      <c r="CM254" s="35"/>
      <c r="CN254" s="40" t="s">
        <v>49</v>
      </c>
      <c r="CO254" s="40" t="s">
        <v>39</v>
      </c>
      <c r="CP254" s="35"/>
      <c r="CQ254" s="35"/>
      <c r="CR254" s="40" t="s">
        <v>50</v>
      </c>
      <c r="CS254" s="40" t="s">
        <v>51</v>
      </c>
      <c r="CT254" s="35"/>
      <c r="CU254" s="35"/>
      <c r="CV254" s="40" t="s">
        <v>50</v>
      </c>
      <c r="CW254" s="40" t="s">
        <v>39</v>
      </c>
      <c r="CX254" s="35"/>
      <c r="CY254" s="35"/>
      <c r="CZ254" s="40" t="s">
        <v>50</v>
      </c>
      <c r="DA254" s="40" t="s">
        <v>39</v>
      </c>
      <c r="DB254" s="35"/>
      <c r="DC254" s="35"/>
      <c r="DD254" s="40" t="s">
        <v>59</v>
      </c>
      <c r="DE254" s="40" t="s">
        <v>60</v>
      </c>
      <c r="DF254" s="35"/>
      <c r="DG254" s="35"/>
      <c r="DH254" s="40" t="s">
        <v>52</v>
      </c>
      <c r="DI254" s="40" t="s">
        <v>53</v>
      </c>
      <c r="DJ254" s="35"/>
      <c r="DK254" s="35"/>
      <c r="DL254" s="40" t="s">
        <v>31</v>
      </c>
      <c r="DM254" s="41"/>
    </row>
    <row r="255" spans="1:118" s="12" customFormat="1" ht="15.75" customHeight="1" x14ac:dyDescent="0.25">
      <c r="A255" s="6">
        <v>254</v>
      </c>
      <c r="B255" s="6">
        <v>2</v>
      </c>
      <c r="C255" s="9" t="s">
        <v>241</v>
      </c>
      <c r="D255" s="8" t="s">
        <v>373</v>
      </c>
      <c r="E255" s="6">
        <v>107.06699999999999</v>
      </c>
      <c r="F255" s="6">
        <v>72.572999999999993</v>
      </c>
      <c r="G255" s="6">
        <v>34.494</v>
      </c>
      <c r="H255" s="10">
        <v>103.42536</v>
      </c>
      <c r="I255" s="3">
        <f t="shared" si="10"/>
        <v>137.91935999999998</v>
      </c>
      <c r="J255" s="3">
        <f t="shared" si="9"/>
        <v>0</v>
      </c>
      <c r="K255" s="3">
        <f t="shared" si="11"/>
        <v>137.91935999999998</v>
      </c>
      <c r="L255" s="1" t="s">
        <v>28</v>
      </c>
      <c r="M255" s="1" t="s">
        <v>29</v>
      </c>
      <c r="N255" s="6"/>
      <c r="O255" s="6"/>
      <c r="P255" s="1" t="s">
        <v>30</v>
      </c>
      <c r="Q255" s="1" t="s">
        <v>34</v>
      </c>
      <c r="R255" s="6"/>
      <c r="S255" s="6"/>
      <c r="T255" s="1" t="s">
        <v>30</v>
      </c>
      <c r="U255" s="1" t="s">
        <v>32</v>
      </c>
      <c r="V255" s="6"/>
      <c r="W255" s="6"/>
      <c r="X255" s="6" t="s">
        <v>30</v>
      </c>
      <c r="Y255" s="6" t="s">
        <v>33</v>
      </c>
      <c r="Z255" s="6"/>
      <c r="AA255" s="6"/>
      <c r="AB255" s="1" t="s">
        <v>30</v>
      </c>
      <c r="AC255" s="1" t="s">
        <v>34</v>
      </c>
      <c r="AD255" s="6"/>
      <c r="AE255" s="6"/>
      <c r="AF255" s="1" t="s">
        <v>35</v>
      </c>
      <c r="AG255" s="1" t="s">
        <v>29</v>
      </c>
      <c r="AH255" s="6"/>
      <c r="AI255" s="6"/>
      <c r="AJ255" s="1" t="s">
        <v>36</v>
      </c>
      <c r="AK255" s="1" t="s">
        <v>37</v>
      </c>
      <c r="AL255" s="6"/>
      <c r="AM255" s="6"/>
      <c r="AN255" s="1" t="s">
        <v>38</v>
      </c>
      <c r="AO255" s="1" t="s">
        <v>39</v>
      </c>
      <c r="AP255" s="6"/>
      <c r="AQ255" s="6"/>
      <c r="AR255" s="1" t="s">
        <v>40</v>
      </c>
      <c r="AS255" s="1" t="s">
        <v>41</v>
      </c>
      <c r="AT255" s="6"/>
      <c r="AU255" s="6"/>
      <c r="AV255" s="6"/>
      <c r="AW255" s="6"/>
      <c r="AX255" s="6"/>
      <c r="AY255" s="6"/>
      <c r="AZ255" s="1" t="s">
        <v>42</v>
      </c>
      <c r="BA255" s="1" t="s">
        <v>39</v>
      </c>
      <c r="BB255" s="6"/>
      <c r="BC255" s="6"/>
      <c r="BD255" s="1" t="s">
        <v>42</v>
      </c>
      <c r="BE255" s="1" t="s">
        <v>33</v>
      </c>
      <c r="BF255" s="6"/>
      <c r="BG255" s="6"/>
      <c r="BH255" s="1" t="s">
        <v>42</v>
      </c>
      <c r="BI255" s="1" t="s">
        <v>39</v>
      </c>
      <c r="BJ255" s="6"/>
      <c r="BK255" s="11"/>
      <c r="BL255" s="1" t="s">
        <v>43</v>
      </c>
      <c r="BM255" s="1" t="s">
        <v>44</v>
      </c>
      <c r="BN255" s="6"/>
      <c r="BO255" s="6"/>
      <c r="BP255" s="1" t="s">
        <v>45</v>
      </c>
      <c r="BQ255" s="1" t="s">
        <v>44</v>
      </c>
      <c r="BR255" s="6"/>
      <c r="BS255" s="6"/>
      <c r="BT255" s="1" t="s">
        <v>46</v>
      </c>
      <c r="BU255" s="1" t="s">
        <v>47</v>
      </c>
      <c r="BV255" s="6"/>
      <c r="BW255" s="6"/>
      <c r="BX255" s="1" t="s">
        <v>46</v>
      </c>
      <c r="BY255" s="1" t="s">
        <v>41</v>
      </c>
      <c r="BZ255" s="6"/>
      <c r="CA255" s="6"/>
      <c r="CB255" s="1" t="s">
        <v>46</v>
      </c>
      <c r="CC255" s="1" t="s">
        <v>48</v>
      </c>
      <c r="CD255" s="6"/>
      <c r="CE255" s="6"/>
      <c r="CF255" s="1" t="s">
        <v>46</v>
      </c>
      <c r="CG255" s="1" t="s">
        <v>48</v>
      </c>
      <c r="CH255" s="6"/>
      <c r="CI255" s="6"/>
      <c r="CJ255" s="1" t="s">
        <v>46</v>
      </c>
      <c r="CK255" s="1" t="s">
        <v>39</v>
      </c>
      <c r="CL255" s="6"/>
      <c r="CM255" s="6"/>
      <c r="CN255" s="1" t="s">
        <v>49</v>
      </c>
      <c r="CO255" s="1" t="s">
        <v>39</v>
      </c>
      <c r="CP255" s="6"/>
      <c r="CQ255" s="6"/>
      <c r="CR255" s="1" t="s">
        <v>50</v>
      </c>
      <c r="CS255" s="1" t="s">
        <v>51</v>
      </c>
      <c r="CT255" s="6"/>
      <c r="CU255" s="6"/>
      <c r="CV255" s="1" t="s">
        <v>50</v>
      </c>
      <c r="CW255" s="1" t="s">
        <v>39</v>
      </c>
      <c r="CX255" s="6"/>
      <c r="CY255" s="6"/>
      <c r="CZ255" s="1" t="s">
        <v>50</v>
      </c>
      <c r="DA255" s="1" t="s">
        <v>39</v>
      </c>
      <c r="DB255" s="6"/>
      <c r="DC255" s="6"/>
      <c r="DD255" s="1" t="s">
        <v>59</v>
      </c>
      <c r="DE255" s="1" t="s">
        <v>60</v>
      </c>
      <c r="DF255" s="6"/>
      <c r="DG255" s="6"/>
      <c r="DH255" s="1" t="s">
        <v>52</v>
      </c>
      <c r="DI255" s="1" t="s">
        <v>53</v>
      </c>
      <c r="DJ255" s="6"/>
      <c r="DK255" s="6"/>
      <c r="DL255" s="1" t="s">
        <v>31</v>
      </c>
      <c r="DM255" s="11"/>
    </row>
    <row r="256" spans="1:118" s="42" customFormat="1" ht="15.75" customHeight="1" x14ac:dyDescent="0.25">
      <c r="A256" s="35">
        <v>255</v>
      </c>
      <c r="B256" s="35">
        <v>2</v>
      </c>
      <c r="C256" s="36" t="s">
        <v>242</v>
      </c>
      <c r="D256" s="37" t="s">
        <v>373</v>
      </c>
      <c r="E256" s="35">
        <v>15.477</v>
      </c>
      <c r="F256" s="35">
        <v>2.8140000000000001</v>
      </c>
      <c r="G256" s="35">
        <v>1.8720000000000001</v>
      </c>
      <c r="H256" s="38">
        <v>198.80256</v>
      </c>
      <c r="I256" s="39">
        <f t="shared" si="10"/>
        <v>200.67456000000001</v>
      </c>
      <c r="J256" s="39">
        <f t="shared" si="9"/>
        <v>5.657</v>
      </c>
      <c r="K256" s="39">
        <f t="shared" si="11"/>
        <v>195.01756</v>
      </c>
      <c r="L256" s="40" t="s">
        <v>28</v>
      </c>
      <c r="M256" s="40" t="s">
        <v>29</v>
      </c>
      <c r="N256" s="35"/>
      <c r="O256" s="35"/>
      <c r="P256" s="40" t="s">
        <v>30</v>
      </c>
      <c r="Q256" s="40" t="s">
        <v>34</v>
      </c>
      <c r="R256" s="35"/>
      <c r="S256" s="35"/>
      <c r="T256" s="40" t="s">
        <v>30</v>
      </c>
      <c r="U256" s="40" t="s">
        <v>32</v>
      </c>
      <c r="V256" s="35"/>
      <c r="W256" s="35"/>
      <c r="X256" s="35" t="s">
        <v>30</v>
      </c>
      <c r="Y256" s="35" t="s">
        <v>33</v>
      </c>
      <c r="Z256" s="35"/>
      <c r="AA256" s="35"/>
      <c r="AB256" s="40" t="s">
        <v>30</v>
      </c>
      <c r="AC256" s="40" t="s">
        <v>34</v>
      </c>
      <c r="AD256" s="35"/>
      <c r="AE256" s="35"/>
      <c r="AF256" s="40" t="s">
        <v>35</v>
      </c>
      <c r="AG256" s="40" t="s">
        <v>29</v>
      </c>
      <c r="AH256" s="35"/>
      <c r="AI256" s="35"/>
      <c r="AJ256" s="40" t="s">
        <v>36</v>
      </c>
      <c r="AK256" s="40" t="s">
        <v>37</v>
      </c>
      <c r="AL256" s="35"/>
      <c r="AM256" s="35"/>
      <c r="AN256" s="40" t="s">
        <v>38</v>
      </c>
      <c r="AO256" s="40" t="s">
        <v>39</v>
      </c>
      <c r="AP256" s="35"/>
      <c r="AQ256" s="35"/>
      <c r="AR256" s="40" t="s">
        <v>40</v>
      </c>
      <c r="AS256" s="40" t="s">
        <v>41</v>
      </c>
      <c r="AT256" s="35"/>
      <c r="AU256" s="35"/>
      <c r="AV256" s="35"/>
      <c r="AW256" s="35"/>
      <c r="AX256" s="35"/>
      <c r="AY256" s="35"/>
      <c r="AZ256" s="40" t="s">
        <v>42</v>
      </c>
      <c r="BA256" s="40" t="s">
        <v>39</v>
      </c>
      <c r="BB256" s="35"/>
      <c r="BC256" s="35"/>
      <c r="BD256" s="40" t="s">
        <v>42</v>
      </c>
      <c r="BE256" s="40" t="s">
        <v>33</v>
      </c>
      <c r="BF256" s="35"/>
      <c r="BG256" s="35"/>
      <c r="BH256" s="40" t="s">
        <v>42</v>
      </c>
      <c r="BI256" s="40" t="s">
        <v>39</v>
      </c>
      <c r="BJ256" s="35"/>
      <c r="BK256" s="41"/>
      <c r="BL256" s="40" t="s">
        <v>43</v>
      </c>
      <c r="BM256" s="40" t="s">
        <v>44</v>
      </c>
      <c r="BN256" s="35"/>
      <c r="BO256" s="35"/>
      <c r="BP256" s="40" t="s">
        <v>45</v>
      </c>
      <c r="BQ256" s="40" t="s">
        <v>44</v>
      </c>
      <c r="BR256" s="35"/>
      <c r="BS256" s="35"/>
      <c r="BT256" s="40" t="s">
        <v>46</v>
      </c>
      <c r="BU256" s="40" t="s">
        <v>47</v>
      </c>
      <c r="BV256" s="35"/>
      <c r="BW256" s="35"/>
      <c r="BX256" s="40" t="s">
        <v>46</v>
      </c>
      <c r="BY256" s="40" t="s">
        <v>41</v>
      </c>
      <c r="BZ256" s="35"/>
      <c r="CA256" s="35"/>
      <c r="CB256" s="40" t="s">
        <v>46</v>
      </c>
      <c r="CC256" s="40" t="s">
        <v>48</v>
      </c>
      <c r="CD256" s="35"/>
      <c r="CE256" s="35"/>
      <c r="CF256" s="40" t="s">
        <v>46</v>
      </c>
      <c r="CG256" s="40" t="s">
        <v>48</v>
      </c>
      <c r="CH256" s="35"/>
      <c r="CI256" s="35"/>
      <c r="CJ256" s="40" t="s">
        <v>46</v>
      </c>
      <c r="CK256" s="40" t="s">
        <v>39</v>
      </c>
      <c r="CL256" s="35"/>
      <c r="CM256" s="35"/>
      <c r="CN256" s="40" t="s">
        <v>49</v>
      </c>
      <c r="CO256" s="40" t="s">
        <v>39</v>
      </c>
      <c r="CP256" s="35"/>
      <c r="CQ256" s="35"/>
      <c r="CR256" s="40" t="s">
        <v>50</v>
      </c>
      <c r="CS256" s="40" t="s">
        <v>51</v>
      </c>
      <c r="CT256" s="35"/>
      <c r="CU256" s="35"/>
      <c r="CV256" s="40" t="s">
        <v>50</v>
      </c>
      <c r="CW256" s="40" t="s">
        <v>39</v>
      </c>
      <c r="CX256" s="35">
        <v>1</v>
      </c>
      <c r="CY256" s="35">
        <v>0.92100000000000004</v>
      </c>
      <c r="CZ256" s="40" t="s">
        <v>50</v>
      </c>
      <c r="DA256" s="40" t="s">
        <v>39</v>
      </c>
      <c r="DB256" s="35"/>
      <c r="DC256" s="35"/>
      <c r="DD256" s="40" t="s">
        <v>59</v>
      </c>
      <c r="DE256" s="40" t="s">
        <v>60</v>
      </c>
      <c r="DF256" s="35"/>
      <c r="DG256" s="35"/>
      <c r="DH256" s="40" t="s">
        <v>52</v>
      </c>
      <c r="DI256" s="40" t="s">
        <v>53</v>
      </c>
      <c r="DJ256" s="35"/>
      <c r="DK256" s="35"/>
      <c r="DL256" s="40" t="s">
        <v>31</v>
      </c>
      <c r="DM256" s="41">
        <v>4.7359999999999998</v>
      </c>
      <c r="DN256" s="42" t="s">
        <v>518</v>
      </c>
    </row>
    <row r="257" spans="1:118" s="12" customFormat="1" ht="15.75" customHeight="1" x14ac:dyDescent="0.25">
      <c r="A257" s="6">
        <v>256</v>
      </c>
      <c r="B257" s="6">
        <v>2</v>
      </c>
      <c r="C257" s="9" t="s">
        <v>449</v>
      </c>
      <c r="D257" s="8" t="s">
        <v>373</v>
      </c>
      <c r="E257" s="6">
        <v>-84.775999999999996</v>
      </c>
      <c r="F257" s="6">
        <v>61.134999999999998</v>
      </c>
      <c r="G257" s="6">
        <v>-148.20599999999999</v>
      </c>
      <c r="H257" s="10">
        <v>42.100200000000001</v>
      </c>
      <c r="I257" s="3">
        <f t="shared" si="10"/>
        <v>-106.10579999999999</v>
      </c>
      <c r="J257" s="3">
        <f t="shared" si="9"/>
        <v>0</v>
      </c>
      <c r="K257" s="3">
        <f t="shared" si="11"/>
        <v>-106.10579999999999</v>
      </c>
      <c r="L257" s="1" t="s">
        <v>28</v>
      </c>
      <c r="M257" s="1" t="s">
        <v>29</v>
      </c>
      <c r="N257" s="6"/>
      <c r="O257" s="6"/>
      <c r="P257" s="1" t="s">
        <v>30</v>
      </c>
      <c r="Q257" s="1" t="s">
        <v>34</v>
      </c>
      <c r="R257" s="6"/>
      <c r="S257" s="6"/>
      <c r="T257" s="1" t="s">
        <v>30</v>
      </c>
      <c r="U257" s="1" t="s">
        <v>32</v>
      </c>
      <c r="V257" s="6"/>
      <c r="W257" s="6"/>
      <c r="X257" s="6" t="s">
        <v>30</v>
      </c>
      <c r="Y257" s="6" t="s">
        <v>33</v>
      </c>
      <c r="Z257" s="6"/>
      <c r="AA257" s="6"/>
      <c r="AB257" s="1" t="s">
        <v>30</v>
      </c>
      <c r="AC257" s="1" t="s">
        <v>34</v>
      </c>
      <c r="AD257" s="6"/>
      <c r="AE257" s="6"/>
      <c r="AF257" s="1" t="s">
        <v>35</v>
      </c>
      <c r="AG257" s="1" t="s">
        <v>29</v>
      </c>
      <c r="AH257" s="6"/>
      <c r="AI257" s="6"/>
      <c r="AJ257" s="1" t="s">
        <v>36</v>
      </c>
      <c r="AK257" s="1" t="s">
        <v>37</v>
      </c>
      <c r="AL257" s="6"/>
      <c r="AM257" s="6"/>
      <c r="AN257" s="1" t="s">
        <v>38</v>
      </c>
      <c r="AO257" s="1" t="s">
        <v>39</v>
      </c>
      <c r="AP257" s="6"/>
      <c r="AQ257" s="6"/>
      <c r="AR257" s="1" t="s">
        <v>40</v>
      </c>
      <c r="AS257" s="1" t="s">
        <v>41</v>
      </c>
      <c r="AT257" s="6"/>
      <c r="AU257" s="6"/>
      <c r="AV257" s="6"/>
      <c r="AW257" s="6"/>
      <c r="AX257" s="6"/>
      <c r="AY257" s="6"/>
      <c r="AZ257" s="1" t="s">
        <v>42</v>
      </c>
      <c r="BA257" s="1" t="s">
        <v>39</v>
      </c>
      <c r="BB257" s="6"/>
      <c r="BC257" s="6"/>
      <c r="BD257" s="1" t="s">
        <v>42</v>
      </c>
      <c r="BE257" s="1" t="s">
        <v>33</v>
      </c>
      <c r="BF257" s="6"/>
      <c r="BG257" s="6"/>
      <c r="BH257" s="1" t="s">
        <v>42</v>
      </c>
      <c r="BI257" s="1" t="s">
        <v>39</v>
      </c>
      <c r="BJ257" s="6"/>
      <c r="BK257" s="11"/>
      <c r="BL257" s="1" t="s">
        <v>43</v>
      </c>
      <c r="BM257" s="1" t="s">
        <v>44</v>
      </c>
      <c r="BN257" s="6"/>
      <c r="BO257" s="6"/>
      <c r="BP257" s="1" t="s">
        <v>45</v>
      </c>
      <c r="BQ257" s="1" t="s">
        <v>44</v>
      </c>
      <c r="BR257" s="6"/>
      <c r="BS257" s="6"/>
      <c r="BT257" s="1" t="s">
        <v>46</v>
      </c>
      <c r="BU257" s="1" t="s">
        <v>47</v>
      </c>
      <c r="BV257" s="6"/>
      <c r="BW257" s="6"/>
      <c r="BX257" s="1" t="s">
        <v>46</v>
      </c>
      <c r="BY257" s="1" t="s">
        <v>41</v>
      </c>
      <c r="BZ257" s="6"/>
      <c r="CA257" s="6"/>
      <c r="CB257" s="1" t="s">
        <v>46</v>
      </c>
      <c r="CC257" s="1" t="s">
        <v>48</v>
      </c>
      <c r="CD257" s="6"/>
      <c r="CE257" s="6"/>
      <c r="CF257" s="1" t="s">
        <v>46</v>
      </c>
      <c r="CG257" s="1" t="s">
        <v>48</v>
      </c>
      <c r="CH257" s="6"/>
      <c r="CI257" s="6"/>
      <c r="CJ257" s="1" t="s">
        <v>46</v>
      </c>
      <c r="CK257" s="1" t="s">
        <v>39</v>
      </c>
      <c r="CL257" s="6"/>
      <c r="CM257" s="6"/>
      <c r="CN257" s="1" t="s">
        <v>49</v>
      </c>
      <c r="CO257" s="1" t="s">
        <v>39</v>
      </c>
      <c r="CP257" s="6"/>
      <c r="CQ257" s="6"/>
      <c r="CR257" s="1" t="s">
        <v>50</v>
      </c>
      <c r="CS257" s="1" t="s">
        <v>51</v>
      </c>
      <c r="CT257" s="6"/>
      <c r="CU257" s="6"/>
      <c r="CV257" s="1" t="s">
        <v>50</v>
      </c>
      <c r="CW257" s="1" t="s">
        <v>39</v>
      </c>
      <c r="CX257" s="6"/>
      <c r="CY257" s="6"/>
      <c r="CZ257" s="1" t="s">
        <v>50</v>
      </c>
      <c r="DA257" s="1" t="s">
        <v>39</v>
      </c>
      <c r="DB257" s="6"/>
      <c r="DC257" s="6"/>
      <c r="DD257" s="1" t="s">
        <v>59</v>
      </c>
      <c r="DE257" s="1" t="s">
        <v>60</v>
      </c>
      <c r="DF257" s="6"/>
      <c r="DG257" s="6"/>
      <c r="DH257" s="1" t="s">
        <v>52</v>
      </c>
      <c r="DI257" s="1" t="s">
        <v>53</v>
      </c>
      <c r="DJ257" s="6"/>
      <c r="DK257" s="6"/>
      <c r="DL257" s="1" t="s">
        <v>31</v>
      </c>
      <c r="DM257" s="11"/>
    </row>
    <row r="258" spans="1:118" s="12" customFormat="1" ht="15.75" customHeight="1" x14ac:dyDescent="0.25">
      <c r="A258" s="6">
        <v>257</v>
      </c>
      <c r="B258" s="6">
        <v>2</v>
      </c>
      <c r="C258" s="9" t="s">
        <v>450</v>
      </c>
      <c r="D258" s="8" t="s">
        <v>373</v>
      </c>
      <c r="E258" s="6">
        <v>-13.146000000000001</v>
      </c>
      <c r="F258" s="6">
        <v>0</v>
      </c>
      <c r="G258" s="6">
        <v>-13.146000000000001</v>
      </c>
      <c r="H258" s="10">
        <v>6.1570799999999997</v>
      </c>
      <c r="I258" s="3">
        <f t="shared" si="10"/>
        <v>-6.9889200000000011</v>
      </c>
      <c r="J258" s="3">
        <f t="shared" ref="J258:J321" si="12">O258+S258+W258+AA258+AE258+AI258+AM258+AQ258+AU258+AY258+BC258+BG258+BK258+BO258+BS258+BW258+CA258+CE258+CI258+CM258+CQ258+CU258+CY258+DC258+DG258+DK258+DM258</f>
        <v>0</v>
      </c>
      <c r="K258" s="3">
        <f t="shared" si="11"/>
        <v>-6.9889200000000011</v>
      </c>
      <c r="L258" s="1" t="s">
        <v>28</v>
      </c>
      <c r="M258" s="1" t="s">
        <v>29</v>
      </c>
      <c r="N258" s="6"/>
      <c r="O258" s="6"/>
      <c r="P258" s="1" t="s">
        <v>30</v>
      </c>
      <c r="Q258" s="1" t="s">
        <v>34</v>
      </c>
      <c r="R258" s="6"/>
      <c r="S258" s="6"/>
      <c r="T258" s="1" t="s">
        <v>30</v>
      </c>
      <c r="U258" s="1" t="s">
        <v>32</v>
      </c>
      <c r="V258" s="6"/>
      <c r="W258" s="6"/>
      <c r="X258" s="6" t="s">
        <v>30</v>
      </c>
      <c r="Y258" s="6" t="s">
        <v>33</v>
      </c>
      <c r="Z258" s="6"/>
      <c r="AA258" s="6"/>
      <c r="AB258" s="1" t="s">
        <v>30</v>
      </c>
      <c r="AC258" s="1" t="s">
        <v>34</v>
      </c>
      <c r="AD258" s="6"/>
      <c r="AE258" s="6"/>
      <c r="AF258" s="1" t="s">
        <v>35</v>
      </c>
      <c r="AG258" s="1" t="s">
        <v>29</v>
      </c>
      <c r="AH258" s="6"/>
      <c r="AI258" s="6"/>
      <c r="AJ258" s="1" t="s">
        <v>36</v>
      </c>
      <c r="AK258" s="1" t="s">
        <v>37</v>
      </c>
      <c r="AL258" s="6"/>
      <c r="AM258" s="6"/>
      <c r="AN258" s="1" t="s">
        <v>38</v>
      </c>
      <c r="AO258" s="1" t="s">
        <v>39</v>
      </c>
      <c r="AP258" s="6"/>
      <c r="AQ258" s="6"/>
      <c r="AR258" s="1" t="s">
        <v>40</v>
      </c>
      <c r="AS258" s="1" t="s">
        <v>41</v>
      </c>
      <c r="AT258" s="6"/>
      <c r="AU258" s="6"/>
      <c r="AV258" s="6"/>
      <c r="AW258" s="6"/>
      <c r="AX258" s="6"/>
      <c r="AY258" s="6"/>
      <c r="AZ258" s="1" t="s">
        <v>42</v>
      </c>
      <c r="BA258" s="1" t="s">
        <v>39</v>
      </c>
      <c r="BB258" s="6"/>
      <c r="BC258" s="6"/>
      <c r="BD258" s="1" t="s">
        <v>42</v>
      </c>
      <c r="BE258" s="1" t="s">
        <v>33</v>
      </c>
      <c r="BF258" s="6"/>
      <c r="BG258" s="6"/>
      <c r="BH258" s="1" t="s">
        <v>42</v>
      </c>
      <c r="BI258" s="1" t="s">
        <v>39</v>
      </c>
      <c r="BJ258" s="6"/>
      <c r="BK258" s="11"/>
      <c r="BL258" s="1" t="s">
        <v>43</v>
      </c>
      <c r="BM258" s="1" t="s">
        <v>44</v>
      </c>
      <c r="BN258" s="6"/>
      <c r="BO258" s="6"/>
      <c r="BP258" s="1" t="s">
        <v>45</v>
      </c>
      <c r="BQ258" s="1" t="s">
        <v>44</v>
      </c>
      <c r="BR258" s="6"/>
      <c r="BS258" s="6"/>
      <c r="BT258" s="1" t="s">
        <v>46</v>
      </c>
      <c r="BU258" s="1" t="s">
        <v>47</v>
      </c>
      <c r="BV258" s="6"/>
      <c r="BW258" s="6"/>
      <c r="BX258" s="1" t="s">
        <v>46</v>
      </c>
      <c r="BY258" s="1" t="s">
        <v>41</v>
      </c>
      <c r="BZ258" s="6"/>
      <c r="CA258" s="6"/>
      <c r="CB258" s="1" t="s">
        <v>46</v>
      </c>
      <c r="CC258" s="1" t="s">
        <v>48</v>
      </c>
      <c r="CD258" s="6"/>
      <c r="CE258" s="6"/>
      <c r="CF258" s="1" t="s">
        <v>46</v>
      </c>
      <c r="CG258" s="1" t="s">
        <v>48</v>
      </c>
      <c r="CH258" s="6"/>
      <c r="CI258" s="6"/>
      <c r="CJ258" s="1" t="s">
        <v>46</v>
      </c>
      <c r="CK258" s="1" t="s">
        <v>39</v>
      </c>
      <c r="CL258" s="6"/>
      <c r="CM258" s="6"/>
      <c r="CN258" s="1" t="s">
        <v>49</v>
      </c>
      <c r="CO258" s="1" t="s">
        <v>39</v>
      </c>
      <c r="CP258" s="6"/>
      <c r="CQ258" s="6"/>
      <c r="CR258" s="1" t="s">
        <v>50</v>
      </c>
      <c r="CS258" s="1" t="s">
        <v>51</v>
      </c>
      <c r="CT258" s="6"/>
      <c r="CU258" s="6"/>
      <c r="CV258" s="1" t="s">
        <v>50</v>
      </c>
      <c r="CW258" s="1" t="s">
        <v>39</v>
      </c>
      <c r="CX258" s="6"/>
      <c r="CY258" s="6"/>
      <c r="CZ258" s="1" t="s">
        <v>50</v>
      </c>
      <c r="DA258" s="1" t="s">
        <v>39</v>
      </c>
      <c r="DB258" s="6"/>
      <c r="DC258" s="6"/>
      <c r="DD258" s="1" t="s">
        <v>59</v>
      </c>
      <c r="DE258" s="1" t="s">
        <v>60</v>
      </c>
      <c r="DF258" s="6"/>
      <c r="DG258" s="6"/>
      <c r="DH258" s="1" t="s">
        <v>52</v>
      </c>
      <c r="DI258" s="1" t="s">
        <v>53</v>
      </c>
      <c r="DJ258" s="6"/>
      <c r="DK258" s="6"/>
      <c r="DL258" s="1" t="s">
        <v>31</v>
      </c>
      <c r="DM258" s="11"/>
    </row>
    <row r="259" spans="1:118" s="12" customFormat="1" ht="15.75" customHeight="1" x14ac:dyDescent="0.25">
      <c r="A259" s="6">
        <v>258</v>
      </c>
      <c r="B259" s="6">
        <v>2</v>
      </c>
      <c r="C259" s="9" t="s">
        <v>243</v>
      </c>
      <c r="D259" s="8" t="s">
        <v>373</v>
      </c>
      <c r="E259" s="6">
        <v>-271.14100000000002</v>
      </c>
      <c r="F259" s="6">
        <v>9.7149999999999999</v>
      </c>
      <c r="G259" s="6">
        <v>-283.73599999999999</v>
      </c>
      <c r="H259" s="10">
        <v>107.52719999999999</v>
      </c>
      <c r="I259" s="3">
        <f t="shared" ref="I259:I322" si="13">(G259+H259)</f>
        <v>-176.2088</v>
      </c>
      <c r="J259" s="3">
        <f t="shared" si="12"/>
        <v>0</v>
      </c>
      <c r="K259" s="3">
        <f t="shared" ref="K259:K322" si="14">I259-J259</f>
        <v>-176.2088</v>
      </c>
      <c r="L259" s="1" t="s">
        <v>28</v>
      </c>
      <c r="M259" s="1" t="s">
        <v>29</v>
      </c>
      <c r="N259" s="6"/>
      <c r="O259" s="6"/>
      <c r="P259" s="1" t="s">
        <v>30</v>
      </c>
      <c r="Q259" s="1" t="s">
        <v>34</v>
      </c>
      <c r="R259" s="6"/>
      <c r="S259" s="6"/>
      <c r="T259" s="1" t="s">
        <v>30</v>
      </c>
      <c r="U259" s="1" t="s">
        <v>32</v>
      </c>
      <c r="V259" s="6"/>
      <c r="W259" s="6"/>
      <c r="X259" s="6" t="s">
        <v>30</v>
      </c>
      <c r="Y259" s="6" t="s">
        <v>33</v>
      </c>
      <c r="Z259" s="6"/>
      <c r="AA259" s="6"/>
      <c r="AB259" s="1" t="s">
        <v>30</v>
      </c>
      <c r="AC259" s="1" t="s">
        <v>34</v>
      </c>
      <c r="AD259" s="6"/>
      <c r="AE259" s="6"/>
      <c r="AF259" s="1" t="s">
        <v>35</v>
      </c>
      <c r="AG259" s="1" t="s">
        <v>29</v>
      </c>
      <c r="AH259" s="6"/>
      <c r="AI259" s="6"/>
      <c r="AJ259" s="1" t="s">
        <v>36</v>
      </c>
      <c r="AK259" s="1" t="s">
        <v>37</v>
      </c>
      <c r="AL259" s="6"/>
      <c r="AM259" s="6"/>
      <c r="AN259" s="1" t="s">
        <v>38</v>
      </c>
      <c r="AO259" s="1" t="s">
        <v>39</v>
      </c>
      <c r="AP259" s="6"/>
      <c r="AQ259" s="6"/>
      <c r="AR259" s="1" t="s">
        <v>40</v>
      </c>
      <c r="AS259" s="1" t="s">
        <v>41</v>
      </c>
      <c r="AT259" s="6"/>
      <c r="AU259" s="6"/>
      <c r="AV259" s="6"/>
      <c r="AW259" s="6"/>
      <c r="AX259" s="6"/>
      <c r="AY259" s="6"/>
      <c r="AZ259" s="1" t="s">
        <v>42</v>
      </c>
      <c r="BA259" s="1" t="s">
        <v>39</v>
      </c>
      <c r="BB259" s="6"/>
      <c r="BC259" s="6"/>
      <c r="BD259" s="1" t="s">
        <v>42</v>
      </c>
      <c r="BE259" s="1" t="s">
        <v>33</v>
      </c>
      <c r="BF259" s="6"/>
      <c r="BG259" s="6"/>
      <c r="BH259" s="1" t="s">
        <v>42</v>
      </c>
      <c r="BI259" s="1" t="s">
        <v>39</v>
      </c>
      <c r="BJ259" s="6"/>
      <c r="BK259" s="11"/>
      <c r="BL259" s="1" t="s">
        <v>43</v>
      </c>
      <c r="BM259" s="1" t="s">
        <v>44</v>
      </c>
      <c r="BN259" s="6"/>
      <c r="BO259" s="6"/>
      <c r="BP259" s="1" t="s">
        <v>45</v>
      </c>
      <c r="BQ259" s="1" t="s">
        <v>44</v>
      </c>
      <c r="BR259" s="6"/>
      <c r="BS259" s="6"/>
      <c r="BT259" s="1" t="s">
        <v>46</v>
      </c>
      <c r="BU259" s="1" t="s">
        <v>47</v>
      </c>
      <c r="BV259" s="6"/>
      <c r="BW259" s="6"/>
      <c r="BX259" s="1" t="s">
        <v>46</v>
      </c>
      <c r="BY259" s="1" t="s">
        <v>41</v>
      </c>
      <c r="BZ259" s="6"/>
      <c r="CA259" s="6"/>
      <c r="CB259" s="1" t="s">
        <v>46</v>
      </c>
      <c r="CC259" s="1" t="s">
        <v>48</v>
      </c>
      <c r="CD259" s="6"/>
      <c r="CE259" s="6"/>
      <c r="CF259" s="1" t="s">
        <v>46</v>
      </c>
      <c r="CG259" s="1" t="s">
        <v>48</v>
      </c>
      <c r="CH259" s="6"/>
      <c r="CI259" s="6"/>
      <c r="CJ259" s="1" t="s">
        <v>46</v>
      </c>
      <c r="CK259" s="1" t="s">
        <v>39</v>
      </c>
      <c r="CL259" s="6"/>
      <c r="CM259" s="6"/>
      <c r="CN259" s="1" t="s">
        <v>49</v>
      </c>
      <c r="CO259" s="1" t="s">
        <v>39</v>
      </c>
      <c r="CP259" s="6"/>
      <c r="CQ259" s="6"/>
      <c r="CR259" s="1" t="s">
        <v>50</v>
      </c>
      <c r="CS259" s="1" t="s">
        <v>51</v>
      </c>
      <c r="CT259" s="6"/>
      <c r="CU259" s="6"/>
      <c r="CV259" s="1" t="s">
        <v>50</v>
      </c>
      <c r="CW259" s="1" t="s">
        <v>39</v>
      </c>
      <c r="CX259" s="6"/>
      <c r="CY259" s="6"/>
      <c r="CZ259" s="1" t="s">
        <v>50</v>
      </c>
      <c r="DA259" s="1" t="s">
        <v>39</v>
      </c>
      <c r="DB259" s="6"/>
      <c r="DC259" s="6"/>
      <c r="DD259" s="1" t="s">
        <v>59</v>
      </c>
      <c r="DE259" s="1" t="s">
        <v>60</v>
      </c>
      <c r="DF259" s="6"/>
      <c r="DG259" s="6"/>
      <c r="DH259" s="1" t="s">
        <v>52</v>
      </c>
      <c r="DI259" s="1" t="s">
        <v>53</v>
      </c>
      <c r="DJ259" s="6"/>
      <c r="DK259" s="6"/>
      <c r="DL259" s="1" t="s">
        <v>31</v>
      </c>
      <c r="DM259" s="11"/>
    </row>
    <row r="260" spans="1:118" s="42" customFormat="1" ht="15.75" customHeight="1" x14ac:dyDescent="0.25">
      <c r="A260" s="35">
        <v>259</v>
      </c>
      <c r="B260" s="35">
        <v>2</v>
      </c>
      <c r="C260" s="36" t="s">
        <v>244</v>
      </c>
      <c r="D260" s="37" t="s">
        <v>373</v>
      </c>
      <c r="E260" s="35">
        <v>293.14699999999999</v>
      </c>
      <c r="F260" s="35">
        <v>44.216000000000001</v>
      </c>
      <c r="G260" s="35">
        <v>248.93100000000001</v>
      </c>
      <c r="H260" s="38">
        <v>132.39264</v>
      </c>
      <c r="I260" s="39">
        <f t="shared" si="13"/>
        <v>381.32364000000001</v>
      </c>
      <c r="J260" s="39">
        <f t="shared" si="12"/>
        <v>1.0900000000000001</v>
      </c>
      <c r="K260" s="39">
        <f t="shared" si="14"/>
        <v>380.23364000000004</v>
      </c>
      <c r="L260" s="40" t="s">
        <v>28</v>
      </c>
      <c r="M260" s="40" t="s">
        <v>29</v>
      </c>
      <c r="N260" s="35"/>
      <c r="O260" s="35"/>
      <c r="P260" s="40" t="s">
        <v>30</v>
      </c>
      <c r="Q260" s="40" t="s">
        <v>34</v>
      </c>
      <c r="R260" s="35"/>
      <c r="S260" s="35"/>
      <c r="T260" s="40" t="s">
        <v>30</v>
      </c>
      <c r="U260" s="40" t="s">
        <v>32</v>
      </c>
      <c r="V260" s="35"/>
      <c r="W260" s="35"/>
      <c r="X260" s="35" t="s">
        <v>30</v>
      </c>
      <c r="Y260" s="35" t="s">
        <v>33</v>
      </c>
      <c r="Z260" s="35"/>
      <c r="AA260" s="35"/>
      <c r="AB260" s="40" t="s">
        <v>30</v>
      </c>
      <c r="AC260" s="40" t="s">
        <v>34</v>
      </c>
      <c r="AD260" s="35"/>
      <c r="AE260" s="35"/>
      <c r="AF260" s="40" t="s">
        <v>35</v>
      </c>
      <c r="AG260" s="40" t="s">
        <v>29</v>
      </c>
      <c r="AH260" s="35"/>
      <c r="AI260" s="35"/>
      <c r="AJ260" s="40" t="s">
        <v>36</v>
      </c>
      <c r="AK260" s="40" t="s">
        <v>37</v>
      </c>
      <c r="AL260" s="35"/>
      <c r="AM260" s="35"/>
      <c r="AN260" s="40" t="s">
        <v>38</v>
      </c>
      <c r="AO260" s="40" t="s">
        <v>39</v>
      </c>
      <c r="AP260" s="35"/>
      <c r="AQ260" s="35"/>
      <c r="AR260" s="40" t="s">
        <v>40</v>
      </c>
      <c r="AS260" s="40" t="s">
        <v>41</v>
      </c>
      <c r="AT260" s="35"/>
      <c r="AU260" s="35"/>
      <c r="AV260" s="35"/>
      <c r="AW260" s="35"/>
      <c r="AX260" s="35"/>
      <c r="AY260" s="35"/>
      <c r="AZ260" s="40" t="s">
        <v>42</v>
      </c>
      <c r="BA260" s="40" t="s">
        <v>39</v>
      </c>
      <c r="BB260" s="35"/>
      <c r="BC260" s="35"/>
      <c r="BD260" s="40" t="s">
        <v>42</v>
      </c>
      <c r="BE260" s="40" t="s">
        <v>33</v>
      </c>
      <c r="BF260" s="35"/>
      <c r="BG260" s="35"/>
      <c r="BH260" s="40" t="s">
        <v>42</v>
      </c>
      <c r="BI260" s="40" t="s">
        <v>39</v>
      </c>
      <c r="BJ260" s="35"/>
      <c r="BK260" s="41"/>
      <c r="BL260" s="40" t="s">
        <v>43</v>
      </c>
      <c r="BM260" s="40" t="s">
        <v>44</v>
      </c>
      <c r="BN260" s="35"/>
      <c r="BO260" s="35"/>
      <c r="BP260" s="40" t="s">
        <v>45</v>
      </c>
      <c r="BQ260" s="40" t="s">
        <v>44</v>
      </c>
      <c r="BR260" s="35"/>
      <c r="BS260" s="35"/>
      <c r="BT260" s="40" t="s">
        <v>46</v>
      </c>
      <c r="BU260" s="40" t="s">
        <v>47</v>
      </c>
      <c r="BV260" s="35"/>
      <c r="BW260" s="35"/>
      <c r="BX260" s="40" t="s">
        <v>46</v>
      </c>
      <c r="BY260" s="40" t="s">
        <v>41</v>
      </c>
      <c r="BZ260" s="35"/>
      <c r="CA260" s="35"/>
      <c r="CB260" s="40" t="s">
        <v>46</v>
      </c>
      <c r="CC260" s="40" t="s">
        <v>48</v>
      </c>
      <c r="CD260" s="35"/>
      <c r="CE260" s="35"/>
      <c r="CF260" s="40" t="s">
        <v>46</v>
      </c>
      <c r="CG260" s="40" t="s">
        <v>48</v>
      </c>
      <c r="CH260" s="35"/>
      <c r="CI260" s="35"/>
      <c r="CJ260" s="40" t="s">
        <v>46</v>
      </c>
      <c r="CK260" s="40" t="s">
        <v>39</v>
      </c>
      <c r="CL260" s="35"/>
      <c r="CM260" s="35"/>
      <c r="CN260" s="40" t="s">
        <v>49</v>
      </c>
      <c r="CO260" s="40" t="s">
        <v>39</v>
      </c>
      <c r="CP260" s="35"/>
      <c r="CQ260" s="35"/>
      <c r="CR260" s="40" t="s">
        <v>50</v>
      </c>
      <c r="CS260" s="40" t="s">
        <v>51</v>
      </c>
      <c r="CT260" s="35"/>
      <c r="CU260" s="35"/>
      <c r="CV260" s="40" t="s">
        <v>50</v>
      </c>
      <c r="CW260" s="40" t="s">
        <v>39</v>
      </c>
      <c r="CX260" s="35">
        <v>2</v>
      </c>
      <c r="CY260" s="35">
        <v>1.0900000000000001</v>
      </c>
      <c r="CZ260" s="40" t="s">
        <v>50</v>
      </c>
      <c r="DA260" s="40" t="s">
        <v>39</v>
      </c>
      <c r="DB260" s="35"/>
      <c r="DC260" s="35"/>
      <c r="DD260" s="40" t="s">
        <v>59</v>
      </c>
      <c r="DE260" s="40" t="s">
        <v>60</v>
      </c>
      <c r="DF260" s="35"/>
      <c r="DG260" s="35"/>
      <c r="DH260" s="40" t="s">
        <v>52</v>
      </c>
      <c r="DI260" s="40" t="s">
        <v>53</v>
      </c>
      <c r="DJ260" s="35"/>
      <c r="DK260" s="35"/>
      <c r="DL260" s="40" t="s">
        <v>31</v>
      </c>
      <c r="DM260" s="41"/>
    </row>
    <row r="261" spans="1:118" s="12" customFormat="1" ht="15.75" customHeight="1" x14ac:dyDescent="0.25">
      <c r="A261" s="6">
        <v>260</v>
      </c>
      <c r="B261" s="6">
        <v>2</v>
      </c>
      <c r="C261" s="9" t="s">
        <v>245</v>
      </c>
      <c r="D261" s="8" t="s">
        <v>373</v>
      </c>
      <c r="E261" s="6">
        <v>187.655</v>
      </c>
      <c r="F261" s="6">
        <v>5.2270000000000003</v>
      </c>
      <c r="G261" s="6">
        <v>181.19399999999999</v>
      </c>
      <c r="H261" s="10">
        <v>90.345960000000005</v>
      </c>
      <c r="I261" s="3">
        <f t="shared" si="13"/>
        <v>271.53996000000001</v>
      </c>
      <c r="J261" s="3">
        <f t="shared" si="12"/>
        <v>0</v>
      </c>
      <c r="K261" s="3">
        <f t="shared" si="14"/>
        <v>271.53996000000001</v>
      </c>
      <c r="L261" s="1" t="s">
        <v>28</v>
      </c>
      <c r="M261" s="1" t="s">
        <v>29</v>
      </c>
      <c r="N261" s="6"/>
      <c r="O261" s="6"/>
      <c r="P261" s="1" t="s">
        <v>30</v>
      </c>
      <c r="Q261" s="1" t="s">
        <v>34</v>
      </c>
      <c r="R261" s="6"/>
      <c r="S261" s="6"/>
      <c r="T261" s="1" t="s">
        <v>30</v>
      </c>
      <c r="U261" s="1" t="s">
        <v>32</v>
      </c>
      <c r="V261" s="6"/>
      <c r="W261" s="6"/>
      <c r="X261" s="6" t="s">
        <v>30</v>
      </c>
      <c r="Y261" s="6" t="s">
        <v>33</v>
      </c>
      <c r="Z261" s="6"/>
      <c r="AA261" s="6"/>
      <c r="AB261" s="1" t="s">
        <v>30</v>
      </c>
      <c r="AC261" s="1" t="s">
        <v>34</v>
      </c>
      <c r="AD261" s="6"/>
      <c r="AE261" s="6"/>
      <c r="AF261" s="1" t="s">
        <v>35</v>
      </c>
      <c r="AG261" s="1" t="s">
        <v>29</v>
      </c>
      <c r="AH261" s="6"/>
      <c r="AI261" s="6"/>
      <c r="AJ261" s="1" t="s">
        <v>36</v>
      </c>
      <c r="AK261" s="1" t="s">
        <v>37</v>
      </c>
      <c r="AL261" s="6"/>
      <c r="AM261" s="6"/>
      <c r="AN261" s="1" t="s">
        <v>38</v>
      </c>
      <c r="AO261" s="1" t="s">
        <v>39</v>
      </c>
      <c r="AP261" s="6"/>
      <c r="AQ261" s="6"/>
      <c r="AR261" s="1" t="s">
        <v>40</v>
      </c>
      <c r="AS261" s="1" t="s">
        <v>41</v>
      </c>
      <c r="AT261" s="6"/>
      <c r="AU261" s="6"/>
      <c r="AV261" s="6"/>
      <c r="AW261" s="6"/>
      <c r="AX261" s="6"/>
      <c r="AY261" s="6"/>
      <c r="AZ261" s="1" t="s">
        <v>42</v>
      </c>
      <c r="BA261" s="1" t="s">
        <v>39</v>
      </c>
      <c r="BB261" s="6"/>
      <c r="BC261" s="6"/>
      <c r="BD261" s="1" t="s">
        <v>42</v>
      </c>
      <c r="BE261" s="1" t="s">
        <v>33</v>
      </c>
      <c r="BF261" s="6"/>
      <c r="BG261" s="6"/>
      <c r="BH261" s="1" t="s">
        <v>42</v>
      </c>
      <c r="BI261" s="1" t="s">
        <v>39</v>
      </c>
      <c r="BJ261" s="6"/>
      <c r="BK261" s="11"/>
      <c r="BL261" s="1" t="s">
        <v>43</v>
      </c>
      <c r="BM261" s="1" t="s">
        <v>44</v>
      </c>
      <c r="BN261" s="6"/>
      <c r="BO261" s="6"/>
      <c r="BP261" s="1" t="s">
        <v>45</v>
      </c>
      <c r="BQ261" s="1" t="s">
        <v>44</v>
      </c>
      <c r="BR261" s="6"/>
      <c r="BS261" s="6"/>
      <c r="BT261" s="1" t="s">
        <v>46</v>
      </c>
      <c r="BU261" s="1" t="s">
        <v>47</v>
      </c>
      <c r="BV261" s="6"/>
      <c r="BW261" s="6"/>
      <c r="BX261" s="1" t="s">
        <v>46</v>
      </c>
      <c r="BY261" s="1" t="s">
        <v>41</v>
      </c>
      <c r="BZ261" s="6"/>
      <c r="CA261" s="6"/>
      <c r="CB261" s="1" t="s">
        <v>46</v>
      </c>
      <c r="CC261" s="1" t="s">
        <v>48</v>
      </c>
      <c r="CD261" s="6"/>
      <c r="CE261" s="6"/>
      <c r="CF261" s="1" t="s">
        <v>46</v>
      </c>
      <c r="CG261" s="1" t="s">
        <v>48</v>
      </c>
      <c r="CH261" s="6"/>
      <c r="CI261" s="6"/>
      <c r="CJ261" s="1" t="s">
        <v>46</v>
      </c>
      <c r="CK261" s="1" t="s">
        <v>39</v>
      </c>
      <c r="CL261" s="6"/>
      <c r="CM261" s="6"/>
      <c r="CN261" s="1" t="s">
        <v>49</v>
      </c>
      <c r="CO261" s="1" t="s">
        <v>39</v>
      </c>
      <c r="CP261" s="6"/>
      <c r="CQ261" s="6"/>
      <c r="CR261" s="1" t="s">
        <v>50</v>
      </c>
      <c r="CS261" s="1" t="s">
        <v>51</v>
      </c>
      <c r="CT261" s="6"/>
      <c r="CU261" s="6"/>
      <c r="CV261" s="1" t="s">
        <v>50</v>
      </c>
      <c r="CW261" s="1" t="s">
        <v>39</v>
      </c>
      <c r="CX261" s="6"/>
      <c r="CY261" s="6"/>
      <c r="CZ261" s="1" t="s">
        <v>50</v>
      </c>
      <c r="DA261" s="1" t="s">
        <v>39</v>
      </c>
      <c r="DB261" s="6"/>
      <c r="DC261" s="6"/>
      <c r="DD261" s="1" t="s">
        <v>59</v>
      </c>
      <c r="DE261" s="1" t="s">
        <v>60</v>
      </c>
      <c r="DF261" s="6"/>
      <c r="DG261" s="6"/>
      <c r="DH261" s="1" t="s">
        <v>52</v>
      </c>
      <c r="DI261" s="1" t="s">
        <v>53</v>
      </c>
      <c r="DJ261" s="6"/>
      <c r="DK261" s="6"/>
      <c r="DL261" s="1" t="s">
        <v>31</v>
      </c>
      <c r="DM261" s="11"/>
    </row>
    <row r="262" spans="1:118" s="12" customFormat="1" ht="15.75" customHeight="1" x14ac:dyDescent="0.25">
      <c r="A262" s="6">
        <v>261</v>
      </c>
      <c r="B262" s="6">
        <v>1</v>
      </c>
      <c r="C262" s="9" t="s">
        <v>246</v>
      </c>
      <c r="D262" s="8" t="s">
        <v>373</v>
      </c>
      <c r="E262" s="6">
        <v>35.756</v>
      </c>
      <c r="F262" s="6">
        <v>0</v>
      </c>
      <c r="G262" s="6">
        <v>34.755000000000003</v>
      </c>
      <c r="H262" s="10">
        <v>29.448599999999999</v>
      </c>
      <c r="I262" s="3">
        <f t="shared" si="13"/>
        <v>64.203599999999994</v>
      </c>
      <c r="J262" s="3">
        <f t="shared" si="12"/>
        <v>0</v>
      </c>
      <c r="K262" s="3">
        <f t="shared" si="14"/>
        <v>64.203599999999994</v>
      </c>
      <c r="L262" s="1" t="s">
        <v>28</v>
      </c>
      <c r="M262" s="1" t="s">
        <v>29</v>
      </c>
      <c r="N262" s="6"/>
      <c r="O262" s="6"/>
      <c r="P262" s="1" t="s">
        <v>30</v>
      </c>
      <c r="Q262" s="1" t="s">
        <v>34</v>
      </c>
      <c r="R262" s="6"/>
      <c r="S262" s="6"/>
      <c r="T262" s="1" t="s">
        <v>30</v>
      </c>
      <c r="U262" s="1" t="s">
        <v>32</v>
      </c>
      <c r="V262" s="6"/>
      <c r="W262" s="6"/>
      <c r="X262" s="6" t="s">
        <v>30</v>
      </c>
      <c r="Y262" s="6" t="s">
        <v>33</v>
      </c>
      <c r="Z262" s="6"/>
      <c r="AA262" s="6"/>
      <c r="AB262" s="1" t="s">
        <v>30</v>
      </c>
      <c r="AC262" s="1" t="s">
        <v>34</v>
      </c>
      <c r="AD262" s="6"/>
      <c r="AE262" s="6"/>
      <c r="AF262" s="1" t="s">
        <v>35</v>
      </c>
      <c r="AG262" s="1" t="s">
        <v>29</v>
      </c>
      <c r="AH262" s="6"/>
      <c r="AI262" s="6"/>
      <c r="AJ262" s="1" t="s">
        <v>36</v>
      </c>
      <c r="AK262" s="1" t="s">
        <v>37</v>
      </c>
      <c r="AL262" s="6"/>
      <c r="AM262" s="6"/>
      <c r="AN262" s="1" t="s">
        <v>38</v>
      </c>
      <c r="AO262" s="1" t="s">
        <v>39</v>
      </c>
      <c r="AP262" s="6"/>
      <c r="AQ262" s="6"/>
      <c r="AR262" s="1" t="s">
        <v>40</v>
      </c>
      <c r="AS262" s="1" t="s">
        <v>41</v>
      </c>
      <c r="AT262" s="6"/>
      <c r="AU262" s="6"/>
      <c r="AV262" s="6"/>
      <c r="AW262" s="6"/>
      <c r="AX262" s="6"/>
      <c r="AY262" s="6"/>
      <c r="AZ262" s="1" t="s">
        <v>42</v>
      </c>
      <c r="BA262" s="1" t="s">
        <v>39</v>
      </c>
      <c r="BB262" s="6"/>
      <c r="BC262" s="6"/>
      <c r="BD262" s="1" t="s">
        <v>42</v>
      </c>
      <c r="BE262" s="1" t="s">
        <v>33</v>
      </c>
      <c r="BF262" s="6"/>
      <c r="BG262" s="6"/>
      <c r="BH262" s="1" t="s">
        <v>42</v>
      </c>
      <c r="BI262" s="1" t="s">
        <v>39</v>
      </c>
      <c r="BJ262" s="6"/>
      <c r="BK262" s="11"/>
      <c r="BL262" s="1" t="s">
        <v>43</v>
      </c>
      <c r="BM262" s="1" t="s">
        <v>44</v>
      </c>
      <c r="BN262" s="6"/>
      <c r="BO262" s="6"/>
      <c r="BP262" s="1" t="s">
        <v>45</v>
      </c>
      <c r="BQ262" s="1" t="s">
        <v>44</v>
      </c>
      <c r="BR262" s="6"/>
      <c r="BS262" s="6"/>
      <c r="BT262" s="1" t="s">
        <v>46</v>
      </c>
      <c r="BU262" s="1" t="s">
        <v>47</v>
      </c>
      <c r="BV262" s="6"/>
      <c r="BW262" s="6"/>
      <c r="BX262" s="1" t="s">
        <v>46</v>
      </c>
      <c r="BY262" s="1" t="s">
        <v>41</v>
      </c>
      <c r="BZ262" s="6"/>
      <c r="CA262" s="6"/>
      <c r="CB262" s="1" t="s">
        <v>46</v>
      </c>
      <c r="CC262" s="1" t="s">
        <v>48</v>
      </c>
      <c r="CD262" s="6"/>
      <c r="CE262" s="6"/>
      <c r="CF262" s="1" t="s">
        <v>46</v>
      </c>
      <c r="CG262" s="1" t="s">
        <v>48</v>
      </c>
      <c r="CH262" s="6"/>
      <c r="CI262" s="6"/>
      <c r="CJ262" s="1" t="s">
        <v>46</v>
      </c>
      <c r="CK262" s="1" t="s">
        <v>39</v>
      </c>
      <c r="CL262" s="6"/>
      <c r="CM262" s="6"/>
      <c r="CN262" s="1" t="s">
        <v>49</v>
      </c>
      <c r="CO262" s="1" t="s">
        <v>39</v>
      </c>
      <c r="CP262" s="6"/>
      <c r="CQ262" s="6"/>
      <c r="CR262" s="1" t="s">
        <v>50</v>
      </c>
      <c r="CS262" s="1" t="s">
        <v>51</v>
      </c>
      <c r="CT262" s="6"/>
      <c r="CU262" s="6"/>
      <c r="CV262" s="1" t="s">
        <v>50</v>
      </c>
      <c r="CW262" s="1" t="s">
        <v>39</v>
      </c>
      <c r="CX262" s="6"/>
      <c r="CY262" s="6"/>
      <c r="CZ262" s="1" t="s">
        <v>50</v>
      </c>
      <c r="DA262" s="1" t="s">
        <v>39</v>
      </c>
      <c r="DB262" s="6"/>
      <c r="DC262" s="6"/>
      <c r="DD262" s="1" t="s">
        <v>59</v>
      </c>
      <c r="DE262" s="1" t="s">
        <v>60</v>
      </c>
      <c r="DF262" s="6"/>
      <c r="DG262" s="6"/>
      <c r="DH262" s="1" t="s">
        <v>52</v>
      </c>
      <c r="DI262" s="1" t="s">
        <v>53</v>
      </c>
      <c r="DJ262" s="6"/>
      <c r="DK262" s="6"/>
      <c r="DL262" s="1" t="s">
        <v>31</v>
      </c>
      <c r="DM262" s="11"/>
    </row>
    <row r="263" spans="1:118" s="12" customFormat="1" ht="15.75" customHeight="1" x14ac:dyDescent="0.25">
      <c r="A263" s="6">
        <v>262</v>
      </c>
      <c r="B263" s="6">
        <v>3</v>
      </c>
      <c r="C263" s="9" t="s">
        <v>247</v>
      </c>
      <c r="D263" s="8" t="s">
        <v>373</v>
      </c>
      <c r="E263" s="6">
        <v>222.36799999999999</v>
      </c>
      <c r="F263" s="6">
        <v>150.83799999999999</v>
      </c>
      <c r="G263" s="6">
        <v>67.168000000000006</v>
      </c>
      <c r="H263" s="10">
        <v>95.71284</v>
      </c>
      <c r="I263" s="3">
        <f t="shared" si="13"/>
        <v>162.88084000000001</v>
      </c>
      <c r="J263" s="3">
        <f t="shared" si="12"/>
        <v>0</v>
      </c>
      <c r="K263" s="3">
        <f t="shared" si="14"/>
        <v>162.88084000000001</v>
      </c>
      <c r="L263" s="1" t="s">
        <v>28</v>
      </c>
      <c r="M263" s="1" t="s">
        <v>29</v>
      </c>
      <c r="N263" s="6"/>
      <c r="O263" s="6"/>
      <c r="P263" s="1" t="s">
        <v>30</v>
      </c>
      <c r="Q263" s="1" t="s">
        <v>34</v>
      </c>
      <c r="R263" s="6"/>
      <c r="S263" s="6"/>
      <c r="T263" s="1" t="s">
        <v>30</v>
      </c>
      <c r="U263" s="1" t="s">
        <v>32</v>
      </c>
      <c r="V263" s="6"/>
      <c r="W263" s="6"/>
      <c r="X263" s="6" t="s">
        <v>30</v>
      </c>
      <c r="Y263" s="6" t="s">
        <v>33</v>
      </c>
      <c r="Z263" s="6"/>
      <c r="AA263" s="6"/>
      <c r="AB263" s="1" t="s">
        <v>30</v>
      </c>
      <c r="AC263" s="1" t="s">
        <v>34</v>
      </c>
      <c r="AD263" s="6"/>
      <c r="AE263" s="6"/>
      <c r="AF263" s="1" t="s">
        <v>35</v>
      </c>
      <c r="AG263" s="1" t="s">
        <v>29</v>
      </c>
      <c r="AH263" s="6"/>
      <c r="AI263" s="6"/>
      <c r="AJ263" s="1" t="s">
        <v>36</v>
      </c>
      <c r="AK263" s="1" t="s">
        <v>37</v>
      </c>
      <c r="AL263" s="6"/>
      <c r="AM263" s="6"/>
      <c r="AN263" s="1" t="s">
        <v>38</v>
      </c>
      <c r="AO263" s="1" t="s">
        <v>39</v>
      </c>
      <c r="AP263" s="6"/>
      <c r="AQ263" s="6"/>
      <c r="AR263" s="1" t="s">
        <v>40</v>
      </c>
      <c r="AS263" s="1" t="s">
        <v>41</v>
      </c>
      <c r="AT263" s="6"/>
      <c r="AU263" s="6"/>
      <c r="AV263" s="6"/>
      <c r="AW263" s="6"/>
      <c r="AX263" s="6"/>
      <c r="AY263" s="6"/>
      <c r="AZ263" s="1" t="s">
        <v>42</v>
      </c>
      <c r="BA263" s="1" t="s">
        <v>39</v>
      </c>
      <c r="BB263" s="6"/>
      <c r="BC263" s="6"/>
      <c r="BD263" s="1" t="s">
        <v>42</v>
      </c>
      <c r="BE263" s="1" t="s">
        <v>33</v>
      </c>
      <c r="BF263" s="6"/>
      <c r="BG263" s="6"/>
      <c r="BH263" s="1" t="s">
        <v>42</v>
      </c>
      <c r="BI263" s="1" t="s">
        <v>39</v>
      </c>
      <c r="BJ263" s="6"/>
      <c r="BK263" s="11"/>
      <c r="BL263" s="1" t="s">
        <v>43</v>
      </c>
      <c r="BM263" s="1" t="s">
        <v>44</v>
      </c>
      <c r="BN263" s="6"/>
      <c r="BO263" s="6"/>
      <c r="BP263" s="1" t="s">
        <v>45</v>
      </c>
      <c r="BQ263" s="1" t="s">
        <v>44</v>
      </c>
      <c r="BR263" s="6"/>
      <c r="BS263" s="6"/>
      <c r="BT263" s="1" t="s">
        <v>46</v>
      </c>
      <c r="BU263" s="1" t="s">
        <v>47</v>
      </c>
      <c r="BV263" s="6"/>
      <c r="BW263" s="6"/>
      <c r="BX263" s="1" t="s">
        <v>46</v>
      </c>
      <c r="BY263" s="1" t="s">
        <v>41</v>
      </c>
      <c r="BZ263" s="6"/>
      <c r="CA263" s="6"/>
      <c r="CB263" s="1" t="s">
        <v>46</v>
      </c>
      <c r="CC263" s="1" t="s">
        <v>48</v>
      </c>
      <c r="CD263" s="6"/>
      <c r="CE263" s="6"/>
      <c r="CF263" s="1" t="s">
        <v>46</v>
      </c>
      <c r="CG263" s="1" t="s">
        <v>48</v>
      </c>
      <c r="CH263" s="6"/>
      <c r="CI263" s="6"/>
      <c r="CJ263" s="1" t="s">
        <v>46</v>
      </c>
      <c r="CK263" s="1" t="s">
        <v>39</v>
      </c>
      <c r="CL263" s="6"/>
      <c r="CM263" s="6"/>
      <c r="CN263" s="1" t="s">
        <v>49</v>
      </c>
      <c r="CO263" s="1" t="s">
        <v>39</v>
      </c>
      <c r="CP263" s="6"/>
      <c r="CQ263" s="6"/>
      <c r="CR263" s="1" t="s">
        <v>50</v>
      </c>
      <c r="CS263" s="1" t="s">
        <v>51</v>
      </c>
      <c r="CT263" s="6"/>
      <c r="CU263" s="6"/>
      <c r="CV263" s="1" t="s">
        <v>50</v>
      </c>
      <c r="CW263" s="1" t="s">
        <v>39</v>
      </c>
      <c r="CX263" s="6"/>
      <c r="CY263" s="6"/>
      <c r="CZ263" s="1" t="s">
        <v>50</v>
      </c>
      <c r="DA263" s="1" t="s">
        <v>39</v>
      </c>
      <c r="DB263" s="6"/>
      <c r="DC263" s="6"/>
      <c r="DD263" s="1" t="s">
        <v>59</v>
      </c>
      <c r="DE263" s="1" t="s">
        <v>60</v>
      </c>
      <c r="DF263" s="6"/>
      <c r="DG263" s="6"/>
      <c r="DH263" s="1" t="s">
        <v>52</v>
      </c>
      <c r="DI263" s="1" t="s">
        <v>53</v>
      </c>
      <c r="DJ263" s="6"/>
      <c r="DK263" s="6"/>
      <c r="DL263" s="1" t="s">
        <v>31</v>
      </c>
      <c r="DM263" s="11"/>
    </row>
    <row r="264" spans="1:118" s="42" customFormat="1" ht="15.75" customHeight="1" x14ac:dyDescent="0.25">
      <c r="A264" s="35">
        <v>263</v>
      </c>
      <c r="B264" s="35">
        <v>1</v>
      </c>
      <c r="C264" s="36" t="s">
        <v>248</v>
      </c>
      <c r="D264" s="37" t="s">
        <v>373</v>
      </c>
      <c r="E264" s="35">
        <v>461.32900000000001</v>
      </c>
      <c r="F264" s="35">
        <v>5.3719999999999999</v>
      </c>
      <c r="G264" s="35">
        <v>444.358</v>
      </c>
      <c r="H264" s="38">
        <v>241.87656000000001</v>
      </c>
      <c r="I264" s="39">
        <f t="shared" si="13"/>
        <v>686.23455999999999</v>
      </c>
      <c r="J264" s="39">
        <f t="shared" si="12"/>
        <v>0.96399999999999997</v>
      </c>
      <c r="K264" s="39">
        <f t="shared" si="14"/>
        <v>685.27055999999993</v>
      </c>
      <c r="L264" s="40" t="s">
        <v>28</v>
      </c>
      <c r="M264" s="40" t="s">
        <v>29</v>
      </c>
      <c r="N264" s="35"/>
      <c r="O264" s="35"/>
      <c r="P264" s="40" t="s">
        <v>30</v>
      </c>
      <c r="Q264" s="40" t="s">
        <v>34</v>
      </c>
      <c r="R264" s="35"/>
      <c r="S264" s="35"/>
      <c r="T264" s="40" t="s">
        <v>30</v>
      </c>
      <c r="U264" s="40" t="s">
        <v>32</v>
      </c>
      <c r="V264" s="35"/>
      <c r="W264" s="35"/>
      <c r="X264" s="35" t="s">
        <v>30</v>
      </c>
      <c r="Y264" s="35" t="s">
        <v>33</v>
      </c>
      <c r="Z264" s="35"/>
      <c r="AA264" s="35"/>
      <c r="AB264" s="40" t="s">
        <v>30</v>
      </c>
      <c r="AC264" s="40" t="s">
        <v>34</v>
      </c>
      <c r="AD264" s="35"/>
      <c r="AE264" s="35"/>
      <c r="AF264" s="40" t="s">
        <v>35</v>
      </c>
      <c r="AG264" s="40" t="s">
        <v>29</v>
      </c>
      <c r="AH264" s="35"/>
      <c r="AI264" s="35"/>
      <c r="AJ264" s="40" t="s">
        <v>36</v>
      </c>
      <c r="AK264" s="40" t="s">
        <v>37</v>
      </c>
      <c r="AL264" s="35"/>
      <c r="AM264" s="35"/>
      <c r="AN264" s="40" t="s">
        <v>38</v>
      </c>
      <c r="AO264" s="40" t="s">
        <v>39</v>
      </c>
      <c r="AP264" s="35"/>
      <c r="AQ264" s="35"/>
      <c r="AR264" s="40" t="s">
        <v>40</v>
      </c>
      <c r="AS264" s="40" t="s">
        <v>41</v>
      </c>
      <c r="AT264" s="35"/>
      <c r="AU264" s="35"/>
      <c r="AV264" s="35"/>
      <c r="AW264" s="35"/>
      <c r="AX264" s="35"/>
      <c r="AY264" s="35"/>
      <c r="AZ264" s="40" t="s">
        <v>42</v>
      </c>
      <c r="BA264" s="40" t="s">
        <v>39</v>
      </c>
      <c r="BB264" s="35"/>
      <c r="BC264" s="35"/>
      <c r="BD264" s="40" t="s">
        <v>42</v>
      </c>
      <c r="BE264" s="40" t="s">
        <v>33</v>
      </c>
      <c r="BF264" s="35"/>
      <c r="BG264" s="35"/>
      <c r="BH264" s="40" t="s">
        <v>42</v>
      </c>
      <c r="BI264" s="40" t="s">
        <v>39</v>
      </c>
      <c r="BJ264" s="35"/>
      <c r="BK264" s="41"/>
      <c r="BL264" s="40" t="s">
        <v>43</v>
      </c>
      <c r="BM264" s="40" t="s">
        <v>44</v>
      </c>
      <c r="BN264" s="35"/>
      <c r="BO264" s="35"/>
      <c r="BP264" s="40" t="s">
        <v>45</v>
      </c>
      <c r="BQ264" s="40" t="s">
        <v>44</v>
      </c>
      <c r="BR264" s="35"/>
      <c r="BS264" s="35"/>
      <c r="BT264" s="40" t="s">
        <v>46</v>
      </c>
      <c r="BU264" s="40" t="s">
        <v>47</v>
      </c>
      <c r="BV264" s="35"/>
      <c r="BW264" s="35"/>
      <c r="BX264" s="40" t="s">
        <v>46</v>
      </c>
      <c r="BY264" s="40" t="s">
        <v>41</v>
      </c>
      <c r="BZ264" s="35"/>
      <c r="CA264" s="35"/>
      <c r="CB264" s="40" t="s">
        <v>46</v>
      </c>
      <c r="CC264" s="40" t="s">
        <v>48</v>
      </c>
      <c r="CD264" s="35"/>
      <c r="CE264" s="35"/>
      <c r="CF264" s="40" t="s">
        <v>46</v>
      </c>
      <c r="CG264" s="40" t="s">
        <v>48</v>
      </c>
      <c r="CH264" s="35"/>
      <c r="CI264" s="35"/>
      <c r="CJ264" s="40" t="s">
        <v>46</v>
      </c>
      <c r="CK264" s="40" t="s">
        <v>39</v>
      </c>
      <c r="CL264" s="35"/>
      <c r="CM264" s="35"/>
      <c r="CN264" s="40" t="s">
        <v>49</v>
      </c>
      <c r="CO264" s="40" t="s">
        <v>39</v>
      </c>
      <c r="CP264" s="35"/>
      <c r="CQ264" s="35"/>
      <c r="CR264" s="40" t="s">
        <v>50</v>
      </c>
      <c r="CS264" s="40" t="s">
        <v>51</v>
      </c>
      <c r="CT264" s="35"/>
      <c r="CU264" s="35"/>
      <c r="CV264" s="40" t="s">
        <v>50</v>
      </c>
      <c r="CW264" s="40" t="s">
        <v>39</v>
      </c>
      <c r="CX264" s="35"/>
      <c r="CY264" s="35"/>
      <c r="CZ264" s="40" t="s">
        <v>50</v>
      </c>
      <c r="DA264" s="40" t="s">
        <v>39</v>
      </c>
      <c r="DB264" s="35"/>
      <c r="DC264" s="35"/>
      <c r="DD264" s="40" t="s">
        <v>59</v>
      </c>
      <c r="DE264" s="40" t="s">
        <v>60</v>
      </c>
      <c r="DF264" s="35"/>
      <c r="DG264" s="35"/>
      <c r="DH264" s="40" t="s">
        <v>52</v>
      </c>
      <c r="DI264" s="40" t="s">
        <v>53</v>
      </c>
      <c r="DJ264" s="35"/>
      <c r="DK264" s="35"/>
      <c r="DL264" s="40" t="s">
        <v>31</v>
      </c>
      <c r="DM264" s="41">
        <v>0.96399999999999997</v>
      </c>
      <c r="DN264" s="42" t="s">
        <v>518</v>
      </c>
    </row>
    <row r="265" spans="1:118" s="12" customFormat="1" ht="15.75" customHeight="1" x14ac:dyDescent="0.25">
      <c r="A265" s="6">
        <v>264</v>
      </c>
      <c r="B265" s="6">
        <v>3</v>
      </c>
      <c r="C265" s="9" t="s">
        <v>249</v>
      </c>
      <c r="D265" s="8" t="s">
        <v>373</v>
      </c>
      <c r="E265" s="6">
        <v>235.696</v>
      </c>
      <c r="F265" s="6">
        <v>0</v>
      </c>
      <c r="G265" s="6">
        <v>120.289</v>
      </c>
      <c r="H265" s="10">
        <v>73.366079999999997</v>
      </c>
      <c r="I265" s="3">
        <f t="shared" si="13"/>
        <v>193.65508</v>
      </c>
      <c r="J265" s="3">
        <f t="shared" si="12"/>
        <v>0</v>
      </c>
      <c r="K265" s="3">
        <f t="shared" si="14"/>
        <v>193.65508</v>
      </c>
      <c r="L265" s="1" t="s">
        <v>28</v>
      </c>
      <c r="M265" s="1" t="s">
        <v>29</v>
      </c>
      <c r="N265" s="6"/>
      <c r="O265" s="6"/>
      <c r="P265" s="1" t="s">
        <v>30</v>
      </c>
      <c r="Q265" s="1" t="s">
        <v>34</v>
      </c>
      <c r="R265" s="6"/>
      <c r="S265" s="6"/>
      <c r="T265" s="1" t="s">
        <v>30</v>
      </c>
      <c r="U265" s="1" t="s">
        <v>32</v>
      </c>
      <c r="V265" s="6"/>
      <c r="W265" s="6"/>
      <c r="X265" s="6" t="s">
        <v>30</v>
      </c>
      <c r="Y265" s="6" t="s">
        <v>33</v>
      </c>
      <c r="Z265" s="6"/>
      <c r="AA265" s="6"/>
      <c r="AB265" s="1" t="s">
        <v>30</v>
      </c>
      <c r="AC265" s="1" t="s">
        <v>34</v>
      </c>
      <c r="AD265" s="6"/>
      <c r="AE265" s="6"/>
      <c r="AF265" s="1" t="s">
        <v>35</v>
      </c>
      <c r="AG265" s="1" t="s">
        <v>29</v>
      </c>
      <c r="AH265" s="6"/>
      <c r="AI265" s="6"/>
      <c r="AJ265" s="1" t="s">
        <v>36</v>
      </c>
      <c r="AK265" s="1" t="s">
        <v>37</v>
      </c>
      <c r="AL265" s="6"/>
      <c r="AM265" s="6"/>
      <c r="AN265" s="1" t="s">
        <v>38</v>
      </c>
      <c r="AO265" s="1" t="s">
        <v>39</v>
      </c>
      <c r="AP265" s="6"/>
      <c r="AQ265" s="6"/>
      <c r="AR265" s="1" t="s">
        <v>40</v>
      </c>
      <c r="AS265" s="1" t="s">
        <v>41</v>
      </c>
      <c r="AT265" s="6"/>
      <c r="AU265" s="6"/>
      <c r="AV265" s="6"/>
      <c r="AW265" s="6"/>
      <c r="AX265" s="6"/>
      <c r="AY265" s="6"/>
      <c r="AZ265" s="1" t="s">
        <v>42</v>
      </c>
      <c r="BA265" s="1" t="s">
        <v>39</v>
      </c>
      <c r="BB265" s="6"/>
      <c r="BC265" s="6"/>
      <c r="BD265" s="1" t="s">
        <v>42</v>
      </c>
      <c r="BE265" s="1" t="s">
        <v>33</v>
      </c>
      <c r="BF265" s="6"/>
      <c r="BG265" s="6"/>
      <c r="BH265" s="1" t="s">
        <v>42</v>
      </c>
      <c r="BI265" s="1" t="s">
        <v>39</v>
      </c>
      <c r="BJ265" s="6"/>
      <c r="BK265" s="11"/>
      <c r="BL265" s="1" t="s">
        <v>43</v>
      </c>
      <c r="BM265" s="1" t="s">
        <v>44</v>
      </c>
      <c r="BN265" s="6"/>
      <c r="BO265" s="6"/>
      <c r="BP265" s="1" t="s">
        <v>45</v>
      </c>
      <c r="BQ265" s="1" t="s">
        <v>44</v>
      </c>
      <c r="BR265" s="6"/>
      <c r="BS265" s="6"/>
      <c r="BT265" s="1" t="s">
        <v>46</v>
      </c>
      <c r="BU265" s="1" t="s">
        <v>47</v>
      </c>
      <c r="BV265" s="6"/>
      <c r="BW265" s="6"/>
      <c r="BX265" s="1" t="s">
        <v>46</v>
      </c>
      <c r="BY265" s="1" t="s">
        <v>41</v>
      </c>
      <c r="BZ265" s="6"/>
      <c r="CA265" s="6"/>
      <c r="CB265" s="1" t="s">
        <v>46</v>
      </c>
      <c r="CC265" s="1" t="s">
        <v>48</v>
      </c>
      <c r="CD265" s="6"/>
      <c r="CE265" s="6"/>
      <c r="CF265" s="1" t="s">
        <v>46</v>
      </c>
      <c r="CG265" s="1" t="s">
        <v>48</v>
      </c>
      <c r="CH265" s="6"/>
      <c r="CI265" s="6"/>
      <c r="CJ265" s="1" t="s">
        <v>46</v>
      </c>
      <c r="CK265" s="1" t="s">
        <v>39</v>
      </c>
      <c r="CL265" s="6"/>
      <c r="CM265" s="6"/>
      <c r="CN265" s="1" t="s">
        <v>49</v>
      </c>
      <c r="CO265" s="1" t="s">
        <v>39</v>
      </c>
      <c r="CP265" s="6"/>
      <c r="CQ265" s="6"/>
      <c r="CR265" s="1" t="s">
        <v>50</v>
      </c>
      <c r="CS265" s="1" t="s">
        <v>51</v>
      </c>
      <c r="CT265" s="6"/>
      <c r="CU265" s="6"/>
      <c r="CV265" s="1" t="s">
        <v>50</v>
      </c>
      <c r="CW265" s="1" t="s">
        <v>39</v>
      </c>
      <c r="CX265" s="6"/>
      <c r="CY265" s="6"/>
      <c r="CZ265" s="1" t="s">
        <v>50</v>
      </c>
      <c r="DA265" s="1" t="s">
        <v>39</v>
      </c>
      <c r="DB265" s="6"/>
      <c r="DC265" s="6"/>
      <c r="DD265" s="1" t="s">
        <v>59</v>
      </c>
      <c r="DE265" s="1" t="s">
        <v>60</v>
      </c>
      <c r="DF265" s="6"/>
      <c r="DG265" s="6"/>
      <c r="DH265" s="1" t="s">
        <v>52</v>
      </c>
      <c r="DI265" s="1" t="s">
        <v>53</v>
      </c>
      <c r="DJ265" s="6"/>
      <c r="DK265" s="6"/>
      <c r="DL265" s="1" t="s">
        <v>31</v>
      </c>
      <c r="DM265" s="11"/>
    </row>
    <row r="266" spans="1:118" s="12" customFormat="1" ht="15.75" customHeight="1" x14ac:dyDescent="0.25">
      <c r="A266" s="6">
        <v>265</v>
      </c>
      <c r="B266" s="6">
        <v>3</v>
      </c>
      <c r="C266" s="9" t="s">
        <v>250</v>
      </c>
      <c r="D266" s="8" t="s">
        <v>373</v>
      </c>
      <c r="E266" s="6">
        <v>404.69</v>
      </c>
      <c r="F266" s="6">
        <v>29.134</v>
      </c>
      <c r="G266" s="6">
        <v>368.27600000000001</v>
      </c>
      <c r="H266" s="10">
        <v>150.79104000000001</v>
      </c>
      <c r="I266" s="3">
        <f t="shared" si="13"/>
        <v>519.06704000000002</v>
      </c>
      <c r="J266" s="3">
        <f t="shared" si="12"/>
        <v>0</v>
      </c>
      <c r="K266" s="3">
        <f t="shared" si="14"/>
        <v>519.06704000000002</v>
      </c>
      <c r="L266" s="1" t="s">
        <v>28</v>
      </c>
      <c r="M266" s="1" t="s">
        <v>29</v>
      </c>
      <c r="N266" s="6"/>
      <c r="O266" s="6"/>
      <c r="P266" s="1" t="s">
        <v>30</v>
      </c>
      <c r="Q266" s="1" t="s">
        <v>34</v>
      </c>
      <c r="R266" s="6"/>
      <c r="S266" s="6"/>
      <c r="T266" s="1" t="s">
        <v>30</v>
      </c>
      <c r="U266" s="1" t="s">
        <v>32</v>
      </c>
      <c r="V266" s="6"/>
      <c r="W266" s="6"/>
      <c r="X266" s="6" t="s">
        <v>30</v>
      </c>
      <c r="Y266" s="6" t="s">
        <v>33</v>
      </c>
      <c r="Z266" s="6"/>
      <c r="AA266" s="6"/>
      <c r="AB266" s="1" t="s">
        <v>30</v>
      </c>
      <c r="AC266" s="1" t="s">
        <v>34</v>
      </c>
      <c r="AD266" s="6"/>
      <c r="AE266" s="6"/>
      <c r="AF266" s="1" t="s">
        <v>35</v>
      </c>
      <c r="AG266" s="1" t="s">
        <v>29</v>
      </c>
      <c r="AH266" s="6"/>
      <c r="AI266" s="6"/>
      <c r="AJ266" s="1" t="s">
        <v>36</v>
      </c>
      <c r="AK266" s="1" t="s">
        <v>37</v>
      </c>
      <c r="AL266" s="6"/>
      <c r="AM266" s="6"/>
      <c r="AN266" s="1" t="s">
        <v>38</v>
      </c>
      <c r="AO266" s="1" t="s">
        <v>39</v>
      </c>
      <c r="AP266" s="6"/>
      <c r="AQ266" s="6"/>
      <c r="AR266" s="1" t="s">
        <v>40</v>
      </c>
      <c r="AS266" s="1" t="s">
        <v>41</v>
      </c>
      <c r="AT266" s="6"/>
      <c r="AU266" s="6"/>
      <c r="AV266" s="6"/>
      <c r="AW266" s="6"/>
      <c r="AX266" s="6"/>
      <c r="AY266" s="6"/>
      <c r="AZ266" s="1" t="s">
        <v>42</v>
      </c>
      <c r="BA266" s="1" t="s">
        <v>39</v>
      </c>
      <c r="BB266" s="6"/>
      <c r="BC266" s="6"/>
      <c r="BD266" s="1" t="s">
        <v>42</v>
      </c>
      <c r="BE266" s="1" t="s">
        <v>33</v>
      </c>
      <c r="BF266" s="6"/>
      <c r="BG266" s="6"/>
      <c r="BH266" s="1" t="s">
        <v>42</v>
      </c>
      <c r="BI266" s="1" t="s">
        <v>39</v>
      </c>
      <c r="BJ266" s="6"/>
      <c r="BK266" s="11"/>
      <c r="BL266" s="1" t="s">
        <v>43</v>
      </c>
      <c r="BM266" s="1" t="s">
        <v>44</v>
      </c>
      <c r="BN266" s="6"/>
      <c r="BO266" s="6"/>
      <c r="BP266" s="1" t="s">
        <v>45</v>
      </c>
      <c r="BQ266" s="1" t="s">
        <v>44</v>
      </c>
      <c r="BR266" s="6"/>
      <c r="BS266" s="6"/>
      <c r="BT266" s="1" t="s">
        <v>46</v>
      </c>
      <c r="BU266" s="1" t="s">
        <v>47</v>
      </c>
      <c r="BV266" s="6"/>
      <c r="BW266" s="6"/>
      <c r="BX266" s="1" t="s">
        <v>46</v>
      </c>
      <c r="BY266" s="1" t="s">
        <v>41</v>
      </c>
      <c r="BZ266" s="6"/>
      <c r="CA266" s="6"/>
      <c r="CB266" s="1" t="s">
        <v>46</v>
      </c>
      <c r="CC266" s="1" t="s">
        <v>48</v>
      </c>
      <c r="CD266" s="6"/>
      <c r="CE266" s="6"/>
      <c r="CF266" s="1" t="s">
        <v>46</v>
      </c>
      <c r="CG266" s="1" t="s">
        <v>48</v>
      </c>
      <c r="CH266" s="6"/>
      <c r="CI266" s="6"/>
      <c r="CJ266" s="1" t="s">
        <v>46</v>
      </c>
      <c r="CK266" s="1" t="s">
        <v>39</v>
      </c>
      <c r="CL266" s="6"/>
      <c r="CM266" s="6"/>
      <c r="CN266" s="1" t="s">
        <v>49</v>
      </c>
      <c r="CO266" s="1" t="s">
        <v>39</v>
      </c>
      <c r="CP266" s="6"/>
      <c r="CQ266" s="6"/>
      <c r="CR266" s="1" t="s">
        <v>50</v>
      </c>
      <c r="CS266" s="1" t="s">
        <v>51</v>
      </c>
      <c r="CT266" s="6"/>
      <c r="CU266" s="6"/>
      <c r="CV266" s="1" t="s">
        <v>50</v>
      </c>
      <c r="CW266" s="1" t="s">
        <v>39</v>
      </c>
      <c r="CX266" s="6"/>
      <c r="CY266" s="6"/>
      <c r="CZ266" s="1" t="s">
        <v>50</v>
      </c>
      <c r="DA266" s="1" t="s">
        <v>39</v>
      </c>
      <c r="DB266" s="6"/>
      <c r="DC266" s="6"/>
      <c r="DD266" s="1" t="s">
        <v>59</v>
      </c>
      <c r="DE266" s="1" t="s">
        <v>60</v>
      </c>
      <c r="DF266" s="6"/>
      <c r="DG266" s="6"/>
      <c r="DH266" s="1" t="s">
        <v>52</v>
      </c>
      <c r="DI266" s="1" t="s">
        <v>53</v>
      </c>
      <c r="DJ266" s="6"/>
      <c r="DK266" s="6"/>
      <c r="DL266" s="1" t="s">
        <v>31</v>
      </c>
      <c r="DM266" s="11"/>
    </row>
    <row r="267" spans="1:118" s="42" customFormat="1" ht="15.75" customHeight="1" x14ac:dyDescent="0.25">
      <c r="A267" s="35">
        <v>266</v>
      </c>
      <c r="B267" s="35">
        <v>3</v>
      </c>
      <c r="C267" s="36" t="s">
        <v>251</v>
      </c>
      <c r="D267" s="37" t="s">
        <v>373</v>
      </c>
      <c r="E267" s="35">
        <v>-408.09399999999999</v>
      </c>
      <c r="F267" s="35">
        <v>9.0359999999999996</v>
      </c>
      <c r="G267" s="35">
        <v>-426.78199999999998</v>
      </c>
      <c r="H267" s="38">
        <v>141.41927999999999</v>
      </c>
      <c r="I267" s="39">
        <f t="shared" si="13"/>
        <v>-285.36271999999997</v>
      </c>
      <c r="J267" s="39">
        <f t="shared" si="12"/>
        <v>8.3439999999999994</v>
      </c>
      <c r="K267" s="39">
        <f t="shared" si="14"/>
        <v>-293.70671999999996</v>
      </c>
      <c r="L267" s="40" t="s">
        <v>28</v>
      </c>
      <c r="M267" s="40" t="s">
        <v>29</v>
      </c>
      <c r="N267" s="35"/>
      <c r="O267" s="35"/>
      <c r="P267" s="40" t="s">
        <v>30</v>
      </c>
      <c r="Q267" s="40" t="s">
        <v>34</v>
      </c>
      <c r="R267" s="35"/>
      <c r="S267" s="35"/>
      <c r="T267" s="40" t="s">
        <v>30</v>
      </c>
      <c r="U267" s="40" t="s">
        <v>32</v>
      </c>
      <c r="V267" s="35"/>
      <c r="W267" s="35"/>
      <c r="X267" s="35" t="s">
        <v>30</v>
      </c>
      <c r="Y267" s="35" t="s">
        <v>33</v>
      </c>
      <c r="Z267" s="35"/>
      <c r="AA267" s="35"/>
      <c r="AB267" s="40" t="s">
        <v>30</v>
      </c>
      <c r="AC267" s="40" t="s">
        <v>34</v>
      </c>
      <c r="AD267" s="35"/>
      <c r="AE267" s="35"/>
      <c r="AF267" s="40" t="s">
        <v>35</v>
      </c>
      <c r="AG267" s="40" t="s">
        <v>29</v>
      </c>
      <c r="AH267" s="35"/>
      <c r="AI267" s="35"/>
      <c r="AJ267" s="40" t="s">
        <v>36</v>
      </c>
      <c r="AK267" s="40" t="s">
        <v>37</v>
      </c>
      <c r="AL267" s="35"/>
      <c r="AM267" s="35"/>
      <c r="AN267" s="40" t="s">
        <v>38</v>
      </c>
      <c r="AO267" s="40" t="s">
        <v>39</v>
      </c>
      <c r="AP267" s="35"/>
      <c r="AQ267" s="35"/>
      <c r="AR267" s="40" t="s">
        <v>40</v>
      </c>
      <c r="AS267" s="40" t="s">
        <v>41</v>
      </c>
      <c r="AT267" s="35"/>
      <c r="AU267" s="35"/>
      <c r="AV267" s="35"/>
      <c r="AW267" s="35"/>
      <c r="AX267" s="35"/>
      <c r="AY267" s="35"/>
      <c r="AZ267" s="40" t="s">
        <v>42</v>
      </c>
      <c r="BA267" s="40" t="s">
        <v>39</v>
      </c>
      <c r="BB267" s="35"/>
      <c r="BC267" s="35"/>
      <c r="BD267" s="40" t="s">
        <v>42</v>
      </c>
      <c r="BE267" s="40" t="s">
        <v>33</v>
      </c>
      <c r="BF267" s="35"/>
      <c r="BG267" s="35"/>
      <c r="BH267" s="40" t="s">
        <v>42</v>
      </c>
      <c r="BI267" s="40" t="s">
        <v>39</v>
      </c>
      <c r="BJ267" s="35"/>
      <c r="BK267" s="41"/>
      <c r="BL267" s="40" t="s">
        <v>43</v>
      </c>
      <c r="BM267" s="40" t="s">
        <v>44</v>
      </c>
      <c r="BN267" s="35"/>
      <c r="BO267" s="35"/>
      <c r="BP267" s="40" t="s">
        <v>45</v>
      </c>
      <c r="BQ267" s="40" t="s">
        <v>44</v>
      </c>
      <c r="BR267" s="35">
        <v>5.0000000000000001E-3</v>
      </c>
      <c r="BS267" s="35">
        <v>8.3439999999999994</v>
      </c>
      <c r="BT267" s="40" t="s">
        <v>46</v>
      </c>
      <c r="BU267" s="40" t="s">
        <v>47</v>
      </c>
      <c r="BV267" s="35"/>
      <c r="BW267" s="35"/>
      <c r="BX267" s="40" t="s">
        <v>46</v>
      </c>
      <c r="BY267" s="40" t="s">
        <v>41</v>
      </c>
      <c r="BZ267" s="35"/>
      <c r="CA267" s="35"/>
      <c r="CB267" s="40" t="s">
        <v>46</v>
      </c>
      <c r="CC267" s="40" t="s">
        <v>48</v>
      </c>
      <c r="CD267" s="35"/>
      <c r="CE267" s="35"/>
      <c r="CF267" s="40" t="s">
        <v>46</v>
      </c>
      <c r="CG267" s="40" t="s">
        <v>48</v>
      </c>
      <c r="CH267" s="35"/>
      <c r="CI267" s="35"/>
      <c r="CJ267" s="40" t="s">
        <v>46</v>
      </c>
      <c r="CK267" s="40" t="s">
        <v>39</v>
      </c>
      <c r="CL267" s="35"/>
      <c r="CM267" s="35"/>
      <c r="CN267" s="40" t="s">
        <v>49</v>
      </c>
      <c r="CO267" s="40" t="s">
        <v>39</v>
      </c>
      <c r="CP267" s="35"/>
      <c r="CQ267" s="35"/>
      <c r="CR267" s="40" t="s">
        <v>50</v>
      </c>
      <c r="CS267" s="40" t="s">
        <v>51</v>
      </c>
      <c r="CT267" s="35"/>
      <c r="CU267" s="35"/>
      <c r="CV267" s="40" t="s">
        <v>50</v>
      </c>
      <c r="CW267" s="40" t="s">
        <v>39</v>
      </c>
      <c r="CX267" s="35"/>
      <c r="CY267" s="35"/>
      <c r="CZ267" s="40" t="s">
        <v>50</v>
      </c>
      <c r="DA267" s="40" t="s">
        <v>39</v>
      </c>
      <c r="DB267" s="35"/>
      <c r="DC267" s="35"/>
      <c r="DD267" s="40" t="s">
        <v>59</v>
      </c>
      <c r="DE267" s="40" t="s">
        <v>60</v>
      </c>
      <c r="DF267" s="35"/>
      <c r="DG267" s="35"/>
      <c r="DH267" s="40" t="s">
        <v>52</v>
      </c>
      <c r="DI267" s="40" t="s">
        <v>53</v>
      </c>
      <c r="DJ267" s="35"/>
      <c r="DK267" s="35"/>
      <c r="DL267" s="40" t="s">
        <v>31</v>
      </c>
      <c r="DM267" s="41"/>
    </row>
    <row r="268" spans="1:118" s="12" customFormat="1" ht="15.75" customHeight="1" x14ac:dyDescent="0.25">
      <c r="A268" s="6">
        <v>267</v>
      </c>
      <c r="B268" s="6">
        <v>3</v>
      </c>
      <c r="C268" s="9" t="s">
        <v>252</v>
      </c>
      <c r="D268" s="8" t="s">
        <v>373</v>
      </c>
      <c r="E268" s="6">
        <v>118.06699999999999</v>
      </c>
      <c r="F268" s="6">
        <v>16.262</v>
      </c>
      <c r="G268" s="6">
        <v>-292.60300000000001</v>
      </c>
      <c r="H268" s="10">
        <v>112.74527999999999</v>
      </c>
      <c r="I268" s="3">
        <f t="shared" si="13"/>
        <v>-179.85772000000003</v>
      </c>
      <c r="J268" s="3">
        <f t="shared" si="12"/>
        <v>0</v>
      </c>
      <c r="K268" s="3">
        <f t="shared" si="14"/>
        <v>-179.85772000000003</v>
      </c>
      <c r="L268" s="1" t="s">
        <v>28</v>
      </c>
      <c r="M268" s="1" t="s">
        <v>29</v>
      </c>
      <c r="N268" s="6"/>
      <c r="O268" s="6"/>
      <c r="P268" s="1" t="s">
        <v>30</v>
      </c>
      <c r="Q268" s="1" t="s">
        <v>34</v>
      </c>
      <c r="R268" s="6"/>
      <c r="S268" s="6"/>
      <c r="T268" s="1" t="s">
        <v>30</v>
      </c>
      <c r="U268" s="1" t="s">
        <v>32</v>
      </c>
      <c r="V268" s="6"/>
      <c r="W268" s="6"/>
      <c r="X268" s="6" t="s">
        <v>30</v>
      </c>
      <c r="Y268" s="6" t="s">
        <v>33</v>
      </c>
      <c r="Z268" s="6"/>
      <c r="AA268" s="6"/>
      <c r="AB268" s="1" t="s">
        <v>30</v>
      </c>
      <c r="AC268" s="1" t="s">
        <v>34</v>
      </c>
      <c r="AD268" s="6"/>
      <c r="AE268" s="6"/>
      <c r="AF268" s="1" t="s">
        <v>35</v>
      </c>
      <c r="AG268" s="1" t="s">
        <v>29</v>
      </c>
      <c r="AH268" s="6"/>
      <c r="AI268" s="6"/>
      <c r="AJ268" s="1" t="s">
        <v>36</v>
      </c>
      <c r="AK268" s="1" t="s">
        <v>37</v>
      </c>
      <c r="AL268" s="6"/>
      <c r="AM268" s="6"/>
      <c r="AN268" s="1" t="s">
        <v>38</v>
      </c>
      <c r="AO268" s="1" t="s">
        <v>39</v>
      </c>
      <c r="AP268" s="6"/>
      <c r="AQ268" s="6"/>
      <c r="AR268" s="1" t="s">
        <v>40</v>
      </c>
      <c r="AS268" s="1" t="s">
        <v>41</v>
      </c>
      <c r="AT268" s="6"/>
      <c r="AU268" s="6"/>
      <c r="AV268" s="6"/>
      <c r="AW268" s="6"/>
      <c r="AX268" s="6"/>
      <c r="AY268" s="6"/>
      <c r="AZ268" s="1" t="s">
        <v>42</v>
      </c>
      <c r="BA268" s="1" t="s">
        <v>39</v>
      </c>
      <c r="BB268" s="6"/>
      <c r="BC268" s="6"/>
      <c r="BD268" s="1" t="s">
        <v>42</v>
      </c>
      <c r="BE268" s="1" t="s">
        <v>33</v>
      </c>
      <c r="BF268" s="6"/>
      <c r="BG268" s="6"/>
      <c r="BH268" s="1" t="s">
        <v>42</v>
      </c>
      <c r="BI268" s="1" t="s">
        <v>39</v>
      </c>
      <c r="BJ268" s="6"/>
      <c r="BK268" s="11"/>
      <c r="BL268" s="1" t="s">
        <v>43</v>
      </c>
      <c r="BM268" s="1" t="s">
        <v>44</v>
      </c>
      <c r="BN268" s="6"/>
      <c r="BO268" s="6"/>
      <c r="BP268" s="1" t="s">
        <v>45</v>
      </c>
      <c r="BQ268" s="1" t="s">
        <v>44</v>
      </c>
      <c r="BR268" s="6"/>
      <c r="BS268" s="6"/>
      <c r="BT268" s="1" t="s">
        <v>46</v>
      </c>
      <c r="BU268" s="1" t="s">
        <v>47</v>
      </c>
      <c r="BV268" s="6"/>
      <c r="BW268" s="6"/>
      <c r="BX268" s="1" t="s">
        <v>46</v>
      </c>
      <c r="BY268" s="1" t="s">
        <v>41</v>
      </c>
      <c r="BZ268" s="6"/>
      <c r="CA268" s="6"/>
      <c r="CB268" s="1" t="s">
        <v>46</v>
      </c>
      <c r="CC268" s="1" t="s">
        <v>48</v>
      </c>
      <c r="CD268" s="6"/>
      <c r="CE268" s="6"/>
      <c r="CF268" s="1" t="s">
        <v>46</v>
      </c>
      <c r="CG268" s="1" t="s">
        <v>48</v>
      </c>
      <c r="CH268" s="6"/>
      <c r="CI268" s="6"/>
      <c r="CJ268" s="1" t="s">
        <v>46</v>
      </c>
      <c r="CK268" s="1" t="s">
        <v>39</v>
      </c>
      <c r="CL268" s="6"/>
      <c r="CM268" s="6"/>
      <c r="CN268" s="1" t="s">
        <v>49</v>
      </c>
      <c r="CO268" s="1" t="s">
        <v>39</v>
      </c>
      <c r="CP268" s="6"/>
      <c r="CQ268" s="6"/>
      <c r="CR268" s="1" t="s">
        <v>50</v>
      </c>
      <c r="CS268" s="1" t="s">
        <v>51</v>
      </c>
      <c r="CT268" s="6"/>
      <c r="CU268" s="6"/>
      <c r="CV268" s="1" t="s">
        <v>50</v>
      </c>
      <c r="CW268" s="1" t="s">
        <v>39</v>
      </c>
      <c r="CX268" s="6"/>
      <c r="CY268" s="6"/>
      <c r="CZ268" s="1" t="s">
        <v>50</v>
      </c>
      <c r="DA268" s="1" t="s">
        <v>39</v>
      </c>
      <c r="DB268" s="6"/>
      <c r="DC268" s="6"/>
      <c r="DD268" s="1" t="s">
        <v>59</v>
      </c>
      <c r="DE268" s="1" t="s">
        <v>60</v>
      </c>
      <c r="DF268" s="6"/>
      <c r="DG268" s="6"/>
      <c r="DH268" s="1" t="s">
        <v>52</v>
      </c>
      <c r="DI268" s="1" t="s">
        <v>53</v>
      </c>
      <c r="DJ268" s="6"/>
      <c r="DK268" s="6"/>
      <c r="DL268" s="1" t="s">
        <v>31</v>
      </c>
      <c r="DM268" s="11"/>
    </row>
    <row r="269" spans="1:118" s="12" customFormat="1" ht="15.75" customHeight="1" x14ac:dyDescent="0.25">
      <c r="A269" s="6">
        <v>268</v>
      </c>
      <c r="B269" s="6">
        <v>3</v>
      </c>
      <c r="C269" s="9" t="s">
        <v>253</v>
      </c>
      <c r="D269" s="8" t="s">
        <v>373</v>
      </c>
      <c r="E269" s="6">
        <v>118.999</v>
      </c>
      <c r="F269" s="6">
        <v>4.6559999999999997</v>
      </c>
      <c r="G269" s="6">
        <v>113.09099999999999</v>
      </c>
      <c r="H269" s="10">
        <v>89.458439999999996</v>
      </c>
      <c r="I269" s="3">
        <f t="shared" si="13"/>
        <v>202.54944</v>
      </c>
      <c r="J269" s="3">
        <f t="shared" si="12"/>
        <v>0</v>
      </c>
      <c r="K269" s="3">
        <f t="shared" si="14"/>
        <v>202.54944</v>
      </c>
      <c r="L269" s="1" t="s">
        <v>28</v>
      </c>
      <c r="M269" s="1" t="s">
        <v>29</v>
      </c>
      <c r="N269" s="6"/>
      <c r="O269" s="6"/>
      <c r="P269" s="1" t="s">
        <v>30</v>
      </c>
      <c r="Q269" s="1" t="s">
        <v>34</v>
      </c>
      <c r="R269" s="6"/>
      <c r="S269" s="6"/>
      <c r="T269" s="1" t="s">
        <v>30</v>
      </c>
      <c r="U269" s="1" t="s">
        <v>32</v>
      </c>
      <c r="V269" s="6"/>
      <c r="W269" s="6"/>
      <c r="X269" s="6" t="s">
        <v>30</v>
      </c>
      <c r="Y269" s="6" t="s">
        <v>33</v>
      </c>
      <c r="Z269" s="6"/>
      <c r="AA269" s="6"/>
      <c r="AB269" s="1" t="s">
        <v>30</v>
      </c>
      <c r="AC269" s="1" t="s">
        <v>34</v>
      </c>
      <c r="AD269" s="6"/>
      <c r="AE269" s="6"/>
      <c r="AF269" s="1" t="s">
        <v>35</v>
      </c>
      <c r="AG269" s="1" t="s">
        <v>29</v>
      </c>
      <c r="AH269" s="6"/>
      <c r="AI269" s="6"/>
      <c r="AJ269" s="1" t="s">
        <v>36</v>
      </c>
      <c r="AK269" s="1" t="s">
        <v>37</v>
      </c>
      <c r="AL269" s="6"/>
      <c r="AM269" s="6"/>
      <c r="AN269" s="1" t="s">
        <v>38</v>
      </c>
      <c r="AO269" s="1" t="s">
        <v>39</v>
      </c>
      <c r="AP269" s="6"/>
      <c r="AQ269" s="6"/>
      <c r="AR269" s="1" t="s">
        <v>40</v>
      </c>
      <c r="AS269" s="1" t="s">
        <v>41</v>
      </c>
      <c r="AT269" s="6"/>
      <c r="AU269" s="6"/>
      <c r="AV269" s="6"/>
      <c r="AW269" s="6"/>
      <c r="AX269" s="6"/>
      <c r="AY269" s="6"/>
      <c r="AZ269" s="1" t="s">
        <v>42</v>
      </c>
      <c r="BA269" s="1" t="s">
        <v>39</v>
      </c>
      <c r="BB269" s="6"/>
      <c r="BC269" s="6"/>
      <c r="BD269" s="1" t="s">
        <v>42</v>
      </c>
      <c r="BE269" s="1" t="s">
        <v>33</v>
      </c>
      <c r="BF269" s="6"/>
      <c r="BG269" s="6"/>
      <c r="BH269" s="1" t="s">
        <v>42</v>
      </c>
      <c r="BI269" s="1" t="s">
        <v>39</v>
      </c>
      <c r="BJ269" s="6"/>
      <c r="BK269" s="11"/>
      <c r="BL269" s="1" t="s">
        <v>43</v>
      </c>
      <c r="BM269" s="1" t="s">
        <v>44</v>
      </c>
      <c r="BN269" s="6"/>
      <c r="BO269" s="6"/>
      <c r="BP269" s="1" t="s">
        <v>45</v>
      </c>
      <c r="BQ269" s="1" t="s">
        <v>44</v>
      </c>
      <c r="BR269" s="6"/>
      <c r="BS269" s="6"/>
      <c r="BT269" s="1" t="s">
        <v>46</v>
      </c>
      <c r="BU269" s="1" t="s">
        <v>47</v>
      </c>
      <c r="BV269" s="6"/>
      <c r="BW269" s="6"/>
      <c r="BX269" s="1" t="s">
        <v>46</v>
      </c>
      <c r="BY269" s="1" t="s">
        <v>41</v>
      </c>
      <c r="BZ269" s="6"/>
      <c r="CA269" s="6"/>
      <c r="CB269" s="1" t="s">
        <v>46</v>
      </c>
      <c r="CC269" s="1" t="s">
        <v>48</v>
      </c>
      <c r="CD269" s="6"/>
      <c r="CE269" s="6"/>
      <c r="CF269" s="1" t="s">
        <v>46</v>
      </c>
      <c r="CG269" s="1" t="s">
        <v>48</v>
      </c>
      <c r="CH269" s="6"/>
      <c r="CI269" s="6"/>
      <c r="CJ269" s="1" t="s">
        <v>46</v>
      </c>
      <c r="CK269" s="1" t="s">
        <v>39</v>
      </c>
      <c r="CL269" s="6"/>
      <c r="CM269" s="6"/>
      <c r="CN269" s="1" t="s">
        <v>49</v>
      </c>
      <c r="CO269" s="1" t="s">
        <v>39</v>
      </c>
      <c r="CP269" s="6"/>
      <c r="CQ269" s="6"/>
      <c r="CR269" s="1" t="s">
        <v>50</v>
      </c>
      <c r="CS269" s="1" t="s">
        <v>51</v>
      </c>
      <c r="CT269" s="6"/>
      <c r="CU269" s="6"/>
      <c r="CV269" s="1" t="s">
        <v>50</v>
      </c>
      <c r="CW269" s="1" t="s">
        <v>39</v>
      </c>
      <c r="CX269" s="6"/>
      <c r="CY269" s="6"/>
      <c r="CZ269" s="1" t="s">
        <v>50</v>
      </c>
      <c r="DA269" s="1" t="s">
        <v>39</v>
      </c>
      <c r="DB269" s="6"/>
      <c r="DC269" s="6"/>
      <c r="DD269" s="1" t="s">
        <v>59</v>
      </c>
      <c r="DE269" s="1" t="s">
        <v>60</v>
      </c>
      <c r="DF269" s="6"/>
      <c r="DG269" s="6"/>
      <c r="DH269" s="1" t="s">
        <v>52</v>
      </c>
      <c r="DI269" s="1" t="s">
        <v>53</v>
      </c>
      <c r="DJ269" s="6"/>
      <c r="DK269" s="6"/>
      <c r="DL269" s="1" t="s">
        <v>31</v>
      </c>
      <c r="DM269" s="11"/>
    </row>
    <row r="270" spans="1:118" s="42" customFormat="1" ht="15.75" customHeight="1" x14ac:dyDescent="0.25">
      <c r="A270" s="35">
        <v>269</v>
      </c>
      <c r="B270" s="35">
        <v>3</v>
      </c>
      <c r="C270" s="36" t="s">
        <v>254</v>
      </c>
      <c r="D270" s="37" t="s">
        <v>373</v>
      </c>
      <c r="E270" s="35">
        <v>316.84399999999999</v>
      </c>
      <c r="F270" s="35">
        <v>0.873</v>
      </c>
      <c r="G270" s="35">
        <v>309.32400000000001</v>
      </c>
      <c r="H270" s="38">
        <v>160.86492000000001</v>
      </c>
      <c r="I270" s="39">
        <f t="shared" si="13"/>
        <v>470.18892000000005</v>
      </c>
      <c r="J270" s="39">
        <f t="shared" si="12"/>
        <v>75.201999999999998</v>
      </c>
      <c r="K270" s="39">
        <f t="shared" si="14"/>
        <v>394.98692000000005</v>
      </c>
      <c r="L270" s="40" t="s">
        <v>28</v>
      </c>
      <c r="M270" s="40" t="s">
        <v>29</v>
      </c>
      <c r="N270" s="35"/>
      <c r="O270" s="35"/>
      <c r="P270" s="40" t="s">
        <v>30</v>
      </c>
      <c r="Q270" s="40" t="s">
        <v>34</v>
      </c>
      <c r="R270" s="35"/>
      <c r="S270" s="35"/>
      <c r="T270" s="40" t="s">
        <v>30</v>
      </c>
      <c r="U270" s="40" t="s">
        <v>32</v>
      </c>
      <c r="V270" s="35"/>
      <c r="W270" s="35"/>
      <c r="X270" s="35" t="s">
        <v>30</v>
      </c>
      <c r="Y270" s="35" t="s">
        <v>33</v>
      </c>
      <c r="Z270" s="35"/>
      <c r="AA270" s="35"/>
      <c r="AB270" s="40" t="s">
        <v>30</v>
      </c>
      <c r="AC270" s="40" t="s">
        <v>34</v>
      </c>
      <c r="AD270" s="35"/>
      <c r="AE270" s="35"/>
      <c r="AF270" s="40" t="s">
        <v>35</v>
      </c>
      <c r="AG270" s="40" t="s">
        <v>29</v>
      </c>
      <c r="AH270" s="35"/>
      <c r="AI270" s="35"/>
      <c r="AJ270" s="40" t="s">
        <v>36</v>
      </c>
      <c r="AK270" s="40" t="s">
        <v>37</v>
      </c>
      <c r="AL270" s="35"/>
      <c r="AM270" s="35"/>
      <c r="AN270" s="40" t="s">
        <v>38</v>
      </c>
      <c r="AO270" s="40" t="s">
        <v>39</v>
      </c>
      <c r="AP270" s="35"/>
      <c r="AQ270" s="35"/>
      <c r="AR270" s="40" t="s">
        <v>40</v>
      </c>
      <c r="AS270" s="40" t="s">
        <v>41</v>
      </c>
      <c r="AT270" s="35"/>
      <c r="AU270" s="35"/>
      <c r="AV270" s="35"/>
      <c r="AW270" s="35"/>
      <c r="AX270" s="35"/>
      <c r="AY270" s="35"/>
      <c r="AZ270" s="40" t="s">
        <v>42</v>
      </c>
      <c r="BA270" s="40" t="s">
        <v>39</v>
      </c>
      <c r="BB270" s="35"/>
      <c r="BC270" s="35"/>
      <c r="BD270" s="40" t="s">
        <v>42</v>
      </c>
      <c r="BE270" s="40" t="s">
        <v>33</v>
      </c>
      <c r="BF270" s="35">
        <v>1</v>
      </c>
      <c r="BG270" s="35">
        <v>75.201999999999998</v>
      </c>
      <c r="BH270" s="40" t="s">
        <v>42</v>
      </c>
      <c r="BI270" s="40" t="s">
        <v>39</v>
      </c>
      <c r="BJ270" s="35"/>
      <c r="BK270" s="41"/>
      <c r="BL270" s="40" t="s">
        <v>43</v>
      </c>
      <c r="BM270" s="40" t="s">
        <v>44</v>
      </c>
      <c r="BN270" s="35"/>
      <c r="BO270" s="35"/>
      <c r="BP270" s="40" t="s">
        <v>45</v>
      </c>
      <c r="BQ270" s="40" t="s">
        <v>44</v>
      </c>
      <c r="BR270" s="35"/>
      <c r="BS270" s="35"/>
      <c r="BT270" s="40" t="s">
        <v>46</v>
      </c>
      <c r="BU270" s="40" t="s">
        <v>47</v>
      </c>
      <c r="BV270" s="35"/>
      <c r="BW270" s="35"/>
      <c r="BX270" s="40" t="s">
        <v>46</v>
      </c>
      <c r="BY270" s="40" t="s">
        <v>41</v>
      </c>
      <c r="BZ270" s="35"/>
      <c r="CA270" s="35"/>
      <c r="CB270" s="40" t="s">
        <v>46</v>
      </c>
      <c r="CC270" s="40" t="s">
        <v>48</v>
      </c>
      <c r="CD270" s="35"/>
      <c r="CE270" s="35"/>
      <c r="CF270" s="40" t="s">
        <v>46</v>
      </c>
      <c r="CG270" s="40" t="s">
        <v>48</v>
      </c>
      <c r="CH270" s="35"/>
      <c r="CI270" s="35"/>
      <c r="CJ270" s="40" t="s">
        <v>46</v>
      </c>
      <c r="CK270" s="40" t="s">
        <v>39</v>
      </c>
      <c r="CL270" s="35"/>
      <c r="CM270" s="35"/>
      <c r="CN270" s="40" t="s">
        <v>49</v>
      </c>
      <c r="CO270" s="40" t="s">
        <v>39</v>
      </c>
      <c r="CP270" s="35"/>
      <c r="CQ270" s="35"/>
      <c r="CR270" s="40" t="s">
        <v>50</v>
      </c>
      <c r="CS270" s="40" t="s">
        <v>51</v>
      </c>
      <c r="CT270" s="35"/>
      <c r="CU270" s="35"/>
      <c r="CV270" s="40" t="s">
        <v>50</v>
      </c>
      <c r="CW270" s="40" t="s">
        <v>39</v>
      </c>
      <c r="CX270" s="35"/>
      <c r="CY270" s="35"/>
      <c r="CZ270" s="40" t="s">
        <v>50</v>
      </c>
      <c r="DA270" s="40" t="s">
        <v>39</v>
      </c>
      <c r="DB270" s="35"/>
      <c r="DC270" s="35"/>
      <c r="DD270" s="40" t="s">
        <v>59</v>
      </c>
      <c r="DE270" s="40" t="s">
        <v>60</v>
      </c>
      <c r="DF270" s="35"/>
      <c r="DG270" s="35"/>
      <c r="DH270" s="40" t="s">
        <v>52</v>
      </c>
      <c r="DI270" s="40" t="s">
        <v>53</v>
      </c>
      <c r="DJ270" s="35"/>
      <c r="DK270" s="35"/>
      <c r="DL270" s="40" t="s">
        <v>31</v>
      </c>
      <c r="DM270" s="41"/>
    </row>
    <row r="271" spans="1:118" s="12" customFormat="1" ht="15.75" customHeight="1" x14ac:dyDescent="0.25">
      <c r="A271" s="6">
        <v>270</v>
      </c>
      <c r="B271" s="6">
        <v>3</v>
      </c>
      <c r="C271" s="9" t="s">
        <v>451</v>
      </c>
      <c r="D271" s="8" t="s">
        <v>373</v>
      </c>
      <c r="E271" s="6">
        <v>94.694999999999993</v>
      </c>
      <c r="F271" s="6">
        <v>7.18</v>
      </c>
      <c r="G271" s="6">
        <v>55.581000000000003</v>
      </c>
      <c r="H271" s="10">
        <v>102.51804</v>
      </c>
      <c r="I271" s="3">
        <f t="shared" si="13"/>
        <v>158.09904</v>
      </c>
      <c r="J271" s="3">
        <f t="shared" si="12"/>
        <v>0</v>
      </c>
      <c r="K271" s="3">
        <f t="shared" si="14"/>
        <v>158.09904</v>
      </c>
      <c r="L271" s="1" t="s">
        <v>28</v>
      </c>
      <c r="M271" s="1" t="s">
        <v>29</v>
      </c>
      <c r="N271" s="6"/>
      <c r="O271" s="6"/>
      <c r="P271" s="1" t="s">
        <v>30</v>
      </c>
      <c r="Q271" s="1" t="s">
        <v>34</v>
      </c>
      <c r="R271" s="6"/>
      <c r="S271" s="6"/>
      <c r="T271" s="1" t="s">
        <v>30</v>
      </c>
      <c r="U271" s="1" t="s">
        <v>32</v>
      </c>
      <c r="V271" s="6"/>
      <c r="W271" s="6"/>
      <c r="X271" s="6" t="s">
        <v>30</v>
      </c>
      <c r="Y271" s="6" t="s">
        <v>33</v>
      </c>
      <c r="Z271" s="6"/>
      <c r="AA271" s="6"/>
      <c r="AB271" s="1" t="s">
        <v>30</v>
      </c>
      <c r="AC271" s="1" t="s">
        <v>34</v>
      </c>
      <c r="AD271" s="6"/>
      <c r="AE271" s="6"/>
      <c r="AF271" s="1" t="s">
        <v>35</v>
      </c>
      <c r="AG271" s="1" t="s">
        <v>29</v>
      </c>
      <c r="AH271" s="6"/>
      <c r="AI271" s="6"/>
      <c r="AJ271" s="1" t="s">
        <v>36</v>
      </c>
      <c r="AK271" s="1" t="s">
        <v>37</v>
      </c>
      <c r="AL271" s="6"/>
      <c r="AM271" s="6"/>
      <c r="AN271" s="1" t="s">
        <v>38</v>
      </c>
      <c r="AO271" s="1" t="s">
        <v>39</v>
      </c>
      <c r="AP271" s="6"/>
      <c r="AQ271" s="6"/>
      <c r="AR271" s="1" t="s">
        <v>40</v>
      </c>
      <c r="AS271" s="1" t="s">
        <v>41</v>
      </c>
      <c r="AT271" s="6"/>
      <c r="AU271" s="6"/>
      <c r="AV271" s="6"/>
      <c r="AW271" s="6"/>
      <c r="AX271" s="6"/>
      <c r="AY271" s="6"/>
      <c r="AZ271" s="1" t="s">
        <v>42</v>
      </c>
      <c r="BA271" s="1" t="s">
        <v>39</v>
      </c>
      <c r="BB271" s="6"/>
      <c r="BC271" s="6"/>
      <c r="BD271" s="1" t="s">
        <v>42</v>
      </c>
      <c r="BE271" s="1" t="s">
        <v>33</v>
      </c>
      <c r="BF271" s="6"/>
      <c r="BG271" s="6"/>
      <c r="BH271" s="1" t="s">
        <v>42</v>
      </c>
      <c r="BI271" s="1" t="s">
        <v>39</v>
      </c>
      <c r="BJ271" s="6"/>
      <c r="BK271" s="11"/>
      <c r="BL271" s="1" t="s">
        <v>43</v>
      </c>
      <c r="BM271" s="1" t="s">
        <v>44</v>
      </c>
      <c r="BN271" s="6"/>
      <c r="BO271" s="6"/>
      <c r="BP271" s="1" t="s">
        <v>45</v>
      </c>
      <c r="BQ271" s="1" t="s">
        <v>44</v>
      </c>
      <c r="BR271" s="6"/>
      <c r="BS271" s="6"/>
      <c r="BT271" s="1" t="s">
        <v>46</v>
      </c>
      <c r="BU271" s="1" t="s">
        <v>47</v>
      </c>
      <c r="BV271" s="6"/>
      <c r="BW271" s="6"/>
      <c r="BX271" s="1" t="s">
        <v>46</v>
      </c>
      <c r="BY271" s="1" t="s">
        <v>41</v>
      </c>
      <c r="BZ271" s="6"/>
      <c r="CA271" s="6"/>
      <c r="CB271" s="1" t="s">
        <v>46</v>
      </c>
      <c r="CC271" s="1" t="s">
        <v>48</v>
      </c>
      <c r="CD271" s="6"/>
      <c r="CE271" s="6"/>
      <c r="CF271" s="1" t="s">
        <v>46</v>
      </c>
      <c r="CG271" s="1" t="s">
        <v>48</v>
      </c>
      <c r="CH271" s="6"/>
      <c r="CI271" s="6"/>
      <c r="CJ271" s="1" t="s">
        <v>46</v>
      </c>
      <c r="CK271" s="1" t="s">
        <v>39</v>
      </c>
      <c r="CL271" s="6"/>
      <c r="CM271" s="6"/>
      <c r="CN271" s="1" t="s">
        <v>49</v>
      </c>
      <c r="CO271" s="1" t="s">
        <v>39</v>
      </c>
      <c r="CP271" s="6"/>
      <c r="CQ271" s="6"/>
      <c r="CR271" s="1" t="s">
        <v>50</v>
      </c>
      <c r="CS271" s="1" t="s">
        <v>51</v>
      </c>
      <c r="CT271" s="6"/>
      <c r="CU271" s="6"/>
      <c r="CV271" s="1" t="s">
        <v>50</v>
      </c>
      <c r="CW271" s="1" t="s">
        <v>39</v>
      </c>
      <c r="CX271" s="6"/>
      <c r="CY271" s="6"/>
      <c r="CZ271" s="1" t="s">
        <v>50</v>
      </c>
      <c r="DA271" s="1" t="s">
        <v>39</v>
      </c>
      <c r="DB271" s="6"/>
      <c r="DC271" s="6"/>
      <c r="DD271" s="1" t="s">
        <v>59</v>
      </c>
      <c r="DE271" s="1" t="s">
        <v>60</v>
      </c>
      <c r="DF271" s="6"/>
      <c r="DG271" s="6"/>
      <c r="DH271" s="1" t="s">
        <v>52</v>
      </c>
      <c r="DI271" s="1" t="s">
        <v>53</v>
      </c>
      <c r="DJ271" s="6"/>
      <c r="DK271" s="6"/>
      <c r="DL271" s="1" t="s">
        <v>31</v>
      </c>
      <c r="DM271" s="11"/>
    </row>
    <row r="272" spans="1:118" s="12" customFormat="1" ht="15.75" customHeight="1" x14ac:dyDescent="0.25">
      <c r="A272" s="6">
        <v>271</v>
      </c>
      <c r="B272" s="6">
        <v>3</v>
      </c>
      <c r="C272" s="9" t="s">
        <v>452</v>
      </c>
      <c r="D272" s="8" t="s">
        <v>373</v>
      </c>
      <c r="E272" s="6">
        <v>21.847000000000001</v>
      </c>
      <c r="F272" s="6">
        <v>2.5670000000000002</v>
      </c>
      <c r="G272" s="6">
        <v>19.28</v>
      </c>
      <c r="H272" s="10">
        <v>26.670120000000001</v>
      </c>
      <c r="I272" s="3">
        <f t="shared" si="13"/>
        <v>45.950119999999998</v>
      </c>
      <c r="J272" s="3">
        <f t="shared" si="12"/>
        <v>0</v>
      </c>
      <c r="K272" s="3">
        <f t="shared" si="14"/>
        <v>45.950119999999998</v>
      </c>
      <c r="L272" s="1" t="s">
        <v>28</v>
      </c>
      <c r="M272" s="1" t="s">
        <v>29</v>
      </c>
      <c r="N272" s="6"/>
      <c r="O272" s="6"/>
      <c r="P272" s="1" t="s">
        <v>30</v>
      </c>
      <c r="Q272" s="1" t="s">
        <v>34</v>
      </c>
      <c r="R272" s="6"/>
      <c r="S272" s="6"/>
      <c r="T272" s="1" t="s">
        <v>30</v>
      </c>
      <c r="U272" s="1" t="s">
        <v>32</v>
      </c>
      <c r="V272" s="6"/>
      <c r="W272" s="6"/>
      <c r="X272" s="6" t="s">
        <v>30</v>
      </c>
      <c r="Y272" s="6" t="s">
        <v>33</v>
      </c>
      <c r="Z272" s="6"/>
      <c r="AA272" s="6"/>
      <c r="AB272" s="1" t="s">
        <v>30</v>
      </c>
      <c r="AC272" s="1" t="s">
        <v>34</v>
      </c>
      <c r="AD272" s="6"/>
      <c r="AE272" s="6"/>
      <c r="AF272" s="1" t="s">
        <v>35</v>
      </c>
      <c r="AG272" s="1" t="s">
        <v>29</v>
      </c>
      <c r="AH272" s="6"/>
      <c r="AI272" s="6"/>
      <c r="AJ272" s="1" t="s">
        <v>36</v>
      </c>
      <c r="AK272" s="1" t="s">
        <v>37</v>
      </c>
      <c r="AL272" s="6"/>
      <c r="AM272" s="6"/>
      <c r="AN272" s="1" t="s">
        <v>38</v>
      </c>
      <c r="AO272" s="1" t="s">
        <v>39</v>
      </c>
      <c r="AP272" s="6"/>
      <c r="AQ272" s="6"/>
      <c r="AR272" s="1" t="s">
        <v>40</v>
      </c>
      <c r="AS272" s="1" t="s">
        <v>41</v>
      </c>
      <c r="AT272" s="6"/>
      <c r="AU272" s="6"/>
      <c r="AV272" s="6"/>
      <c r="AW272" s="6"/>
      <c r="AX272" s="6"/>
      <c r="AY272" s="6"/>
      <c r="AZ272" s="1" t="s">
        <v>42</v>
      </c>
      <c r="BA272" s="1" t="s">
        <v>39</v>
      </c>
      <c r="BB272" s="6"/>
      <c r="BC272" s="6"/>
      <c r="BD272" s="1" t="s">
        <v>42</v>
      </c>
      <c r="BE272" s="1" t="s">
        <v>33</v>
      </c>
      <c r="BF272" s="6"/>
      <c r="BG272" s="6"/>
      <c r="BH272" s="1" t="s">
        <v>42</v>
      </c>
      <c r="BI272" s="1" t="s">
        <v>39</v>
      </c>
      <c r="BJ272" s="6"/>
      <c r="BK272" s="11"/>
      <c r="BL272" s="1" t="s">
        <v>43</v>
      </c>
      <c r="BM272" s="1" t="s">
        <v>44</v>
      </c>
      <c r="BN272" s="6"/>
      <c r="BO272" s="6"/>
      <c r="BP272" s="1" t="s">
        <v>45</v>
      </c>
      <c r="BQ272" s="1" t="s">
        <v>44</v>
      </c>
      <c r="BR272" s="6"/>
      <c r="BS272" s="6"/>
      <c r="BT272" s="1" t="s">
        <v>46</v>
      </c>
      <c r="BU272" s="1" t="s">
        <v>47</v>
      </c>
      <c r="BV272" s="6"/>
      <c r="BW272" s="6"/>
      <c r="BX272" s="1" t="s">
        <v>46</v>
      </c>
      <c r="BY272" s="1" t="s">
        <v>41</v>
      </c>
      <c r="BZ272" s="6"/>
      <c r="CA272" s="6"/>
      <c r="CB272" s="1" t="s">
        <v>46</v>
      </c>
      <c r="CC272" s="1" t="s">
        <v>48</v>
      </c>
      <c r="CD272" s="6"/>
      <c r="CE272" s="6"/>
      <c r="CF272" s="1" t="s">
        <v>46</v>
      </c>
      <c r="CG272" s="1" t="s">
        <v>48</v>
      </c>
      <c r="CH272" s="6"/>
      <c r="CI272" s="6"/>
      <c r="CJ272" s="1" t="s">
        <v>46</v>
      </c>
      <c r="CK272" s="1" t="s">
        <v>39</v>
      </c>
      <c r="CL272" s="6"/>
      <c r="CM272" s="6"/>
      <c r="CN272" s="1" t="s">
        <v>49</v>
      </c>
      <c r="CO272" s="1" t="s">
        <v>39</v>
      </c>
      <c r="CP272" s="6"/>
      <c r="CQ272" s="6"/>
      <c r="CR272" s="1" t="s">
        <v>50</v>
      </c>
      <c r="CS272" s="1" t="s">
        <v>51</v>
      </c>
      <c r="CT272" s="6"/>
      <c r="CU272" s="6"/>
      <c r="CV272" s="1" t="s">
        <v>50</v>
      </c>
      <c r="CW272" s="1" t="s">
        <v>39</v>
      </c>
      <c r="CX272" s="6"/>
      <c r="CY272" s="6"/>
      <c r="CZ272" s="1" t="s">
        <v>50</v>
      </c>
      <c r="DA272" s="1" t="s">
        <v>39</v>
      </c>
      <c r="DB272" s="6"/>
      <c r="DC272" s="6"/>
      <c r="DD272" s="1" t="s">
        <v>59</v>
      </c>
      <c r="DE272" s="1" t="s">
        <v>60</v>
      </c>
      <c r="DF272" s="6"/>
      <c r="DG272" s="6"/>
      <c r="DH272" s="1" t="s">
        <v>52</v>
      </c>
      <c r="DI272" s="1" t="s">
        <v>53</v>
      </c>
      <c r="DJ272" s="6"/>
      <c r="DK272" s="6"/>
      <c r="DL272" s="1" t="s">
        <v>31</v>
      </c>
      <c r="DM272" s="11"/>
    </row>
    <row r="273" spans="1:118" s="12" customFormat="1" ht="15.75" customHeight="1" x14ac:dyDescent="0.25">
      <c r="A273" s="6">
        <v>272</v>
      </c>
      <c r="B273" s="6">
        <v>3</v>
      </c>
      <c r="C273" s="9" t="s">
        <v>255</v>
      </c>
      <c r="D273" s="8" t="s">
        <v>373</v>
      </c>
      <c r="E273" s="6">
        <v>181.17</v>
      </c>
      <c r="F273" s="6">
        <v>40.795999999999999</v>
      </c>
      <c r="G273" s="6">
        <v>140.374</v>
      </c>
      <c r="H273" s="10">
        <v>162.54372000000001</v>
      </c>
      <c r="I273" s="3">
        <f t="shared" si="13"/>
        <v>302.91772000000003</v>
      </c>
      <c r="J273" s="3">
        <f t="shared" si="12"/>
        <v>0</v>
      </c>
      <c r="K273" s="3">
        <f t="shared" si="14"/>
        <v>302.91772000000003</v>
      </c>
      <c r="L273" s="1" t="s">
        <v>28</v>
      </c>
      <c r="M273" s="1" t="s">
        <v>29</v>
      </c>
      <c r="N273" s="6"/>
      <c r="O273" s="6"/>
      <c r="P273" s="1" t="s">
        <v>30</v>
      </c>
      <c r="Q273" s="1" t="s">
        <v>34</v>
      </c>
      <c r="R273" s="6"/>
      <c r="S273" s="6"/>
      <c r="T273" s="1" t="s">
        <v>30</v>
      </c>
      <c r="U273" s="1" t="s">
        <v>32</v>
      </c>
      <c r="V273" s="6"/>
      <c r="W273" s="6"/>
      <c r="X273" s="6" t="s">
        <v>30</v>
      </c>
      <c r="Y273" s="6" t="s">
        <v>33</v>
      </c>
      <c r="Z273" s="6"/>
      <c r="AA273" s="6"/>
      <c r="AB273" s="1" t="s">
        <v>30</v>
      </c>
      <c r="AC273" s="1" t="s">
        <v>34</v>
      </c>
      <c r="AD273" s="6"/>
      <c r="AE273" s="6"/>
      <c r="AF273" s="1" t="s">
        <v>35</v>
      </c>
      <c r="AG273" s="1" t="s">
        <v>29</v>
      </c>
      <c r="AH273" s="6"/>
      <c r="AI273" s="6"/>
      <c r="AJ273" s="1" t="s">
        <v>36</v>
      </c>
      <c r="AK273" s="1" t="s">
        <v>37</v>
      </c>
      <c r="AL273" s="6"/>
      <c r="AM273" s="6"/>
      <c r="AN273" s="1" t="s">
        <v>38</v>
      </c>
      <c r="AO273" s="1" t="s">
        <v>39</v>
      </c>
      <c r="AP273" s="6"/>
      <c r="AQ273" s="6"/>
      <c r="AR273" s="1" t="s">
        <v>40</v>
      </c>
      <c r="AS273" s="1" t="s">
        <v>41</v>
      </c>
      <c r="AT273" s="6"/>
      <c r="AU273" s="6"/>
      <c r="AV273" s="6"/>
      <c r="AW273" s="6"/>
      <c r="AX273" s="6"/>
      <c r="AY273" s="6"/>
      <c r="AZ273" s="1" t="s">
        <v>42</v>
      </c>
      <c r="BA273" s="1" t="s">
        <v>39</v>
      </c>
      <c r="BB273" s="6"/>
      <c r="BC273" s="6"/>
      <c r="BD273" s="1" t="s">
        <v>42</v>
      </c>
      <c r="BE273" s="1" t="s">
        <v>33</v>
      </c>
      <c r="BF273" s="6"/>
      <c r="BG273" s="6"/>
      <c r="BH273" s="1" t="s">
        <v>42</v>
      </c>
      <c r="BI273" s="1" t="s">
        <v>39</v>
      </c>
      <c r="BJ273" s="6"/>
      <c r="BK273" s="11"/>
      <c r="BL273" s="1" t="s">
        <v>43</v>
      </c>
      <c r="BM273" s="1" t="s">
        <v>44</v>
      </c>
      <c r="BN273" s="6"/>
      <c r="BO273" s="6"/>
      <c r="BP273" s="1" t="s">
        <v>45</v>
      </c>
      <c r="BQ273" s="1" t="s">
        <v>44</v>
      </c>
      <c r="BR273" s="6"/>
      <c r="BS273" s="6"/>
      <c r="BT273" s="1" t="s">
        <v>46</v>
      </c>
      <c r="BU273" s="1" t="s">
        <v>47</v>
      </c>
      <c r="BV273" s="6"/>
      <c r="BW273" s="6"/>
      <c r="BX273" s="1" t="s">
        <v>46</v>
      </c>
      <c r="BY273" s="1" t="s">
        <v>41</v>
      </c>
      <c r="BZ273" s="6"/>
      <c r="CA273" s="6"/>
      <c r="CB273" s="1" t="s">
        <v>46</v>
      </c>
      <c r="CC273" s="1" t="s">
        <v>48</v>
      </c>
      <c r="CD273" s="6"/>
      <c r="CE273" s="6"/>
      <c r="CF273" s="1" t="s">
        <v>46</v>
      </c>
      <c r="CG273" s="1" t="s">
        <v>48</v>
      </c>
      <c r="CH273" s="6"/>
      <c r="CI273" s="6"/>
      <c r="CJ273" s="1" t="s">
        <v>46</v>
      </c>
      <c r="CK273" s="1" t="s">
        <v>39</v>
      </c>
      <c r="CL273" s="6"/>
      <c r="CM273" s="6"/>
      <c r="CN273" s="1" t="s">
        <v>49</v>
      </c>
      <c r="CO273" s="1" t="s">
        <v>39</v>
      </c>
      <c r="CP273" s="6"/>
      <c r="CQ273" s="6"/>
      <c r="CR273" s="1" t="s">
        <v>50</v>
      </c>
      <c r="CS273" s="1" t="s">
        <v>51</v>
      </c>
      <c r="CT273" s="6"/>
      <c r="CU273" s="6"/>
      <c r="CV273" s="1" t="s">
        <v>50</v>
      </c>
      <c r="CW273" s="1" t="s">
        <v>39</v>
      </c>
      <c r="CX273" s="6"/>
      <c r="CY273" s="6"/>
      <c r="CZ273" s="1" t="s">
        <v>50</v>
      </c>
      <c r="DA273" s="1" t="s">
        <v>39</v>
      </c>
      <c r="DB273" s="6"/>
      <c r="DC273" s="6"/>
      <c r="DD273" s="1" t="s">
        <v>59</v>
      </c>
      <c r="DE273" s="1" t="s">
        <v>60</v>
      </c>
      <c r="DF273" s="6"/>
      <c r="DG273" s="6"/>
      <c r="DH273" s="1" t="s">
        <v>52</v>
      </c>
      <c r="DI273" s="1" t="s">
        <v>53</v>
      </c>
      <c r="DJ273" s="6"/>
      <c r="DK273" s="6"/>
      <c r="DL273" s="1" t="s">
        <v>31</v>
      </c>
      <c r="DM273" s="11"/>
    </row>
    <row r="274" spans="1:118" s="12" customFormat="1" ht="15.75" customHeight="1" x14ac:dyDescent="0.25">
      <c r="A274" s="6">
        <v>273</v>
      </c>
      <c r="B274" s="6">
        <v>3</v>
      </c>
      <c r="C274" s="9" t="s">
        <v>256</v>
      </c>
      <c r="D274" s="8" t="s">
        <v>373</v>
      </c>
      <c r="E274" s="6">
        <v>33.677</v>
      </c>
      <c r="F274" s="6">
        <v>13.794</v>
      </c>
      <c r="G274" s="6">
        <v>19.257000000000001</v>
      </c>
      <c r="H274" s="10">
        <v>42.164879999999997</v>
      </c>
      <c r="I274" s="3">
        <f t="shared" si="13"/>
        <v>61.421880000000002</v>
      </c>
      <c r="J274" s="3">
        <f t="shared" si="12"/>
        <v>0</v>
      </c>
      <c r="K274" s="3">
        <f t="shared" si="14"/>
        <v>61.421880000000002</v>
      </c>
      <c r="L274" s="1" t="s">
        <v>28</v>
      </c>
      <c r="M274" s="1" t="s">
        <v>29</v>
      </c>
      <c r="N274" s="6"/>
      <c r="O274" s="6"/>
      <c r="P274" s="1" t="s">
        <v>30</v>
      </c>
      <c r="Q274" s="1" t="s">
        <v>34</v>
      </c>
      <c r="R274" s="6"/>
      <c r="S274" s="6"/>
      <c r="T274" s="1" t="s">
        <v>30</v>
      </c>
      <c r="U274" s="1" t="s">
        <v>32</v>
      </c>
      <c r="V274" s="6"/>
      <c r="W274" s="6"/>
      <c r="X274" s="6" t="s">
        <v>30</v>
      </c>
      <c r="Y274" s="6" t="s">
        <v>33</v>
      </c>
      <c r="Z274" s="6"/>
      <c r="AA274" s="6"/>
      <c r="AB274" s="1" t="s">
        <v>30</v>
      </c>
      <c r="AC274" s="1" t="s">
        <v>34</v>
      </c>
      <c r="AD274" s="6"/>
      <c r="AE274" s="6"/>
      <c r="AF274" s="1" t="s">
        <v>35</v>
      </c>
      <c r="AG274" s="1" t="s">
        <v>29</v>
      </c>
      <c r="AH274" s="6"/>
      <c r="AI274" s="6"/>
      <c r="AJ274" s="1" t="s">
        <v>36</v>
      </c>
      <c r="AK274" s="1" t="s">
        <v>37</v>
      </c>
      <c r="AL274" s="6"/>
      <c r="AM274" s="6"/>
      <c r="AN274" s="1" t="s">
        <v>38</v>
      </c>
      <c r="AO274" s="1" t="s">
        <v>39</v>
      </c>
      <c r="AP274" s="6"/>
      <c r="AQ274" s="6"/>
      <c r="AR274" s="1" t="s">
        <v>40</v>
      </c>
      <c r="AS274" s="1" t="s">
        <v>41</v>
      </c>
      <c r="AT274" s="6"/>
      <c r="AU274" s="6"/>
      <c r="AV274" s="6"/>
      <c r="AW274" s="6"/>
      <c r="AX274" s="6"/>
      <c r="AY274" s="6"/>
      <c r="AZ274" s="1" t="s">
        <v>42</v>
      </c>
      <c r="BA274" s="1" t="s">
        <v>39</v>
      </c>
      <c r="BB274" s="6"/>
      <c r="BC274" s="6"/>
      <c r="BD274" s="1" t="s">
        <v>42</v>
      </c>
      <c r="BE274" s="1" t="s">
        <v>33</v>
      </c>
      <c r="BF274" s="6"/>
      <c r="BG274" s="6"/>
      <c r="BH274" s="1" t="s">
        <v>42</v>
      </c>
      <c r="BI274" s="1" t="s">
        <v>39</v>
      </c>
      <c r="BJ274" s="6"/>
      <c r="BK274" s="11"/>
      <c r="BL274" s="1" t="s">
        <v>43</v>
      </c>
      <c r="BM274" s="1" t="s">
        <v>44</v>
      </c>
      <c r="BN274" s="6"/>
      <c r="BO274" s="6"/>
      <c r="BP274" s="1" t="s">
        <v>45</v>
      </c>
      <c r="BQ274" s="1" t="s">
        <v>44</v>
      </c>
      <c r="BR274" s="6"/>
      <c r="BS274" s="6"/>
      <c r="BT274" s="1" t="s">
        <v>46</v>
      </c>
      <c r="BU274" s="1" t="s">
        <v>47</v>
      </c>
      <c r="BV274" s="6"/>
      <c r="BW274" s="6"/>
      <c r="BX274" s="1" t="s">
        <v>46</v>
      </c>
      <c r="BY274" s="1" t="s">
        <v>41</v>
      </c>
      <c r="BZ274" s="6"/>
      <c r="CA274" s="6"/>
      <c r="CB274" s="1" t="s">
        <v>46</v>
      </c>
      <c r="CC274" s="1" t="s">
        <v>48</v>
      </c>
      <c r="CD274" s="6"/>
      <c r="CE274" s="6"/>
      <c r="CF274" s="1" t="s">
        <v>46</v>
      </c>
      <c r="CG274" s="1" t="s">
        <v>48</v>
      </c>
      <c r="CH274" s="6"/>
      <c r="CI274" s="6"/>
      <c r="CJ274" s="1" t="s">
        <v>46</v>
      </c>
      <c r="CK274" s="1" t="s">
        <v>39</v>
      </c>
      <c r="CL274" s="6"/>
      <c r="CM274" s="6"/>
      <c r="CN274" s="1" t="s">
        <v>49</v>
      </c>
      <c r="CO274" s="1" t="s">
        <v>39</v>
      </c>
      <c r="CP274" s="6"/>
      <c r="CQ274" s="6"/>
      <c r="CR274" s="1" t="s">
        <v>50</v>
      </c>
      <c r="CS274" s="1" t="s">
        <v>51</v>
      </c>
      <c r="CT274" s="6"/>
      <c r="CU274" s="6"/>
      <c r="CV274" s="1" t="s">
        <v>50</v>
      </c>
      <c r="CW274" s="1" t="s">
        <v>39</v>
      </c>
      <c r="CX274" s="6"/>
      <c r="CY274" s="6"/>
      <c r="CZ274" s="1" t="s">
        <v>50</v>
      </c>
      <c r="DA274" s="1" t="s">
        <v>39</v>
      </c>
      <c r="DB274" s="6"/>
      <c r="DC274" s="6"/>
      <c r="DD274" s="1" t="s">
        <v>59</v>
      </c>
      <c r="DE274" s="1" t="s">
        <v>60</v>
      </c>
      <c r="DF274" s="6"/>
      <c r="DG274" s="6"/>
      <c r="DH274" s="1" t="s">
        <v>52</v>
      </c>
      <c r="DI274" s="1" t="s">
        <v>53</v>
      </c>
      <c r="DJ274" s="6"/>
      <c r="DK274" s="6"/>
      <c r="DL274" s="1" t="s">
        <v>31</v>
      </c>
      <c r="DM274" s="11"/>
    </row>
    <row r="275" spans="1:118" s="42" customFormat="1" ht="15.75" customHeight="1" x14ac:dyDescent="0.25">
      <c r="A275" s="35">
        <v>274</v>
      </c>
      <c r="B275" s="35">
        <v>3</v>
      </c>
      <c r="C275" s="36" t="s">
        <v>257</v>
      </c>
      <c r="D275" s="37" t="s">
        <v>373</v>
      </c>
      <c r="E275" s="35">
        <v>-490.15899999999999</v>
      </c>
      <c r="F275" s="35">
        <v>71.251000000000005</v>
      </c>
      <c r="G275" s="35">
        <v>-850.46</v>
      </c>
      <c r="H275" s="38">
        <v>276.59003999999999</v>
      </c>
      <c r="I275" s="39">
        <f t="shared" si="13"/>
        <v>-573.86995999999999</v>
      </c>
      <c r="J275" s="39">
        <f t="shared" si="12"/>
        <v>20.588000000000001</v>
      </c>
      <c r="K275" s="39">
        <f t="shared" si="14"/>
        <v>-594.45795999999996</v>
      </c>
      <c r="L275" s="40" t="s">
        <v>28</v>
      </c>
      <c r="M275" s="40" t="s">
        <v>29</v>
      </c>
      <c r="N275" s="35"/>
      <c r="O275" s="35"/>
      <c r="P275" s="40" t="s">
        <v>30</v>
      </c>
      <c r="Q275" s="40" t="s">
        <v>34</v>
      </c>
      <c r="R275" s="35"/>
      <c r="S275" s="35"/>
      <c r="T275" s="40" t="s">
        <v>30</v>
      </c>
      <c r="U275" s="40" t="s">
        <v>32</v>
      </c>
      <c r="V275" s="35"/>
      <c r="W275" s="35"/>
      <c r="X275" s="35" t="s">
        <v>30</v>
      </c>
      <c r="Y275" s="35" t="s">
        <v>33</v>
      </c>
      <c r="Z275" s="35"/>
      <c r="AA275" s="35"/>
      <c r="AB275" s="40" t="s">
        <v>30</v>
      </c>
      <c r="AC275" s="40" t="s">
        <v>34</v>
      </c>
      <c r="AD275" s="35">
        <v>4</v>
      </c>
      <c r="AE275" s="35">
        <v>11.207000000000001</v>
      </c>
      <c r="AF275" s="40" t="s">
        <v>35</v>
      </c>
      <c r="AG275" s="40" t="s">
        <v>29</v>
      </c>
      <c r="AH275" s="35">
        <v>6.0000000000000001E-3</v>
      </c>
      <c r="AI275" s="35">
        <v>7.0140000000000002</v>
      </c>
      <c r="AJ275" s="40" t="s">
        <v>36</v>
      </c>
      <c r="AK275" s="40" t="s">
        <v>37</v>
      </c>
      <c r="AL275" s="35"/>
      <c r="AM275" s="35"/>
      <c r="AN275" s="40" t="s">
        <v>38</v>
      </c>
      <c r="AO275" s="40" t="s">
        <v>39</v>
      </c>
      <c r="AP275" s="35"/>
      <c r="AQ275" s="35"/>
      <c r="AR275" s="40" t="s">
        <v>40</v>
      </c>
      <c r="AS275" s="40" t="s">
        <v>41</v>
      </c>
      <c r="AT275" s="35"/>
      <c r="AU275" s="35"/>
      <c r="AV275" s="35"/>
      <c r="AW275" s="35"/>
      <c r="AX275" s="35"/>
      <c r="AY275" s="35"/>
      <c r="AZ275" s="40" t="s">
        <v>42</v>
      </c>
      <c r="BA275" s="40" t="s">
        <v>39</v>
      </c>
      <c r="BB275" s="35"/>
      <c r="BC275" s="35"/>
      <c r="BD275" s="40" t="s">
        <v>42</v>
      </c>
      <c r="BE275" s="40" t="s">
        <v>33</v>
      </c>
      <c r="BF275" s="35"/>
      <c r="BG275" s="35"/>
      <c r="BH275" s="40" t="s">
        <v>42</v>
      </c>
      <c r="BI275" s="40" t="s">
        <v>39</v>
      </c>
      <c r="BJ275" s="35"/>
      <c r="BK275" s="41"/>
      <c r="BL275" s="40" t="s">
        <v>43</v>
      </c>
      <c r="BM275" s="40" t="s">
        <v>44</v>
      </c>
      <c r="BN275" s="35"/>
      <c r="BO275" s="35"/>
      <c r="BP275" s="40" t="s">
        <v>45</v>
      </c>
      <c r="BQ275" s="40" t="s">
        <v>44</v>
      </c>
      <c r="BR275" s="35"/>
      <c r="BS275" s="35"/>
      <c r="BT275" s="40" t="s">
        <v>46</v>
      </c>
      <c r="BU275" s="40" t="s">
        <v>47</v>
      </c>
      <c r="BV275" s="35"/>
      <c r="BW275" s="35"/>
      <c r="BX275" s="40" t="s">
        <v>46</v>
      </c>
      <c r="BY275" s="40" t="s">
        <v>41</v>
      </c>
      <c r="BZ275" s="35"/>
      <c r="CA275" s="35"/>
      <c r="CB275" s="40" t="s">
        <v>46</v>
      </c>
      <c r="CC275" s="40" t="s">
        <v>48</v>
      </c>
      <c r="CD275" s="35"/>
      <c r="CE275" s="35"/>
      <c r="CF275" s="40" t="s">
        <v>46</v>
      </c>
      <c r="CG275" s="40" t="s">
        <v>48</v>
      </c>
      <c r="CH275" s="35"/>
      <c r="CI275" s="35"/>
      <c r="CJ275" s="40" t="s">
        <v>46</v>
      </c>
      <c r="CK275" s="40" t="s">
        <v>39</v>
      </c>
      <c r="CL275" s="35"/>
      <c r="CM275" s="35"/>
      <c r="CN275" s="40" t="s">
        <v>49</v>
      </c>
      <c r="CO275" s="40" t="s">
        <v>39</v>
      </c>
      <c r="CP275" s="35"/>
      <c r="CQ275" s="35"/>
      <c r="CR275" s="40" t="s">
        <v>50</v>
      </c>
      <c r="CS275" s="40" t="s">
        <v>51</v>
      </c>
      <c r="CT275" s="35"/>
      <c r="CU275" s="35"/>
      <c r="CV275" s="40" t="s">
        <v>50</v>
      </c>
      <c r="CW275" s="40" t="s">
        <v>39</v>
      </c>
      <c r="CX275" s="35">
        <v>2</v>
      </c>
      <c r="CY275" s="35">
        <v>2.367</v>
      </c>
      <c r="CZ275" s="40" t="s">
        <v>50</v>
      </c>
      <c r="DA275" s="40" t="s">
        <v>39</v>
      </c>
      <c r="DB275" s="35"/>
      <c r="DC275" s="35"/>
      <c r="DD275" s="40" t="s">
        <v>59</v>
      </c>
      <c r="DE275" s="40" t="s">
        <v>60</v>
      </c>
      <c r="DF275" s="35"/>
      <c r="DG275" s="35"/>
      <c r="DH275" s="40" t="s">
        <v>52</v>
      </c>
      <c r="DI275" s="40" t="s">
        <v>53</v>
      </c>
      <c r="DJ275" s="35"/>
      <c r="DK275" s="35"/>
      <c r="DL275" s="40" t="s">
        <v>31</v>
      </c>
      <c r="DM275" s="41"/>
    </row>
    <row r="276" spans="1:118" s="12" customFormat="1" ht="15.75" customHeight="1" x14ac:dyDescent="0.25">
      <c r="A276" s="6">
        <v>275</v>
      </c>
      <c r="B276" s="6">
        <v>3</v>
      </c>
      <c r="C276" s="9" t="s">
        <v>258</v>
      </c>
      <c r="D276" s="8" t="s">
        <v>373</v>
      </c>
      <c r="E276" s="6">
        <v>232.44499999999999</v>
      </c>
      <c r="F276" s="6">
        <v>15.419</v>
      </c>
      <c r="G276" s="6">
        <v>215.97900000000001</v>
      </c>
      <c r="H276" s="10">
        <v>94.175280000000001</v>
      </c>
      <c r="I276" s="3">
        <f t="shared" si="13"/>
        <v>310.15428000000003</v>
      </c>
      <c r="J276" s="3">
        <f t="shared" si="12"/>
        <v>0</v>
      </c>
      <c r="K276" s="3">
        <f t="shared" si="14"/>
        <v>310.15428000000003</v>
      </c>
      <c r="L276" s="1" t="s">
        <v>28</v>
      </c>
      <c r="M276" s="1" t="s">
        <v>29</v>
      </c>
      <c r="N276" s="6"/>
      <c r="O276" s="6"/>
      <c r="P276" s="1" t="s">
        <v>30</v>
      </c>
      <c r="Q276" s="1" t="s">
        <v>34</v>
      </c>
      <c r="R276" s="6"/>
      <c r="S276" s="6"/>
      <c r="T276" s="1" t="s">
        <v>30</v>
      </c>
      <c r="U276" s="1" t="s">
        <v>32</v>
      </c>
      <c r="V276" s="6"/>
      <c r="W276" s="6"/>
      <c r="X276" s="6" t="s">
        <v>30</v>
      </c>
      <c r="Y276" s="6" t="s">
        <v>33</v>
      </c>
      <c r="Z276" s="6"/>
      <c r="AA276" s="6"/>
      <c r="AB276" s="1" t="s">
        <v>30</v>
      </c>
      <c r="AC276" s="1" t="s">
        <v>34</v>
      </c>
      <c r="AD276" s="6"/>
      <c r="AE276" s="6"/>
      <c r="AF276" s="1" t="s">
        <v>35</v>
      </c>
      <c r="AG276" s="1" t="s">
        <v>29</v>
      </c>
      <c r="AH276" s="6"/>
      <c r="AI276" s="6"/>
      <c r="AJ276" s="1" t="s">
        <v>36</v>
      </c>
      <c r="AK276" s="1" t="s">
        <v>37</v>
      </c>
      <c r="AL276" s="6"/>
      <c r="AM276" s="6"/>
      <c r="AN276" s="1" t="s">
        <v>38</v>
      </c>
      <c r="AO276" s="1" t="s">
        <v>39</v>
      </c>
      <c r="AP276" s="6"/>
      <c r="AQ276" s="6"/>
      <c r="AR276" s="1" t="s">
        <v>40</v>
      </c>
      <c r="AS276" s="1" t="s">
        <v>41</v>
      </c>
      <c r="AT276" s="6"/>
      <c r="AU276" s="6"/>
      <c r="AV276" s="6"/>
      <c r="AW276" s="6"/>
      <c r="AX276" s="6"/>
      <c r="AY276" s="6"/>
      <c r="AZ276" s="1" t="s">
        <v>42</v>
      </c>
      <c r="BA276" s="1" t="s">
        <v>39</v>
      </c>
      <c r="BB276" s="6"/>
      <c r="BC276" s="6"/>
      <c r="BD276" s="1" t="s">
        <v>42</v>
      </c>
      <c r="BE276" s="1" t="s">
        <v>33</v>
      </c>
      <c r="BF276" s="6"/>
      <c r="BG276" s="6"/>
      <c r="BH276" s="1" t="s">
        <v>42</v>
      </c>
      <c r="BI276" s="1" t="s">
        <v>39</v>
      </c>
      <c r="BJ276" s="6"/>
      <c r="BK276" s="11"/>
      <c r="BL276" s="1" t="s">
        <v>43</v>
      </c>
      <c r="BM276" s="1" t="s">
        <v>44</v>
      </c>
      <c r="BN276" s="6"/>
      <c r="BO276" s="6"/>
      <c r="BP276" s="1" t="s">
        <v>45</v>
      </c>
      <c r="BQ276" s="1" t="s">
        <v>44</v>
      </c>
      <c r="BR276" s="6"/>
      <c r="BS276" s="6"/>
      <c r="BT276" s="1" t="s">
        <v>46</v>
      </c>
      <c r="BU276" s="1" t="s">
        <v>47</v>
      </c>
      <c r="BV276" s="6"/>
      <c r="BW276" s="6"/>
      <c r="BX276" s="1" t="s">
        <v>46</v>
      </c>
      <c r="BY276" s="1" t="s">
        <v>41</v>
      </c>
      <c r="BZ276" s="6"/>
      <c r="CA276" s="6"/>
      <c r="CB276" s="1" t="s">
        <v>46</v>
      </c>
      <c r="CC276" s="1" t="s">
        <v>48</v>
      </c>
      <c r="CD276" s="6"/>
      <c r="CE276" s="6"/>
      <c r="CF276" s="1" t="s">
        <v>46</v>
      </c>
      <c r="CG276" s="1" t="s">
        <v>48</v>
      </c>
      <c r="CH276" s="6"/>
      <c r="CI276" s="6"/>
      <c r="CJ276" s="1" t="s">
        <v>46</v>
      </c>
      <c r="CK276" s="1" t="s">
        <v>39</v>
      </c>
      <c r="CL276" s="6"/>
      <c r="CM276" s="6"/>
      <c r="CN276" s="1" t="s">
        <v>49</v>
      </c>
      <c r="CO276" s="1" t="s">
        <v>39</v>
      </c>
      <c r="CP276" s="6"/>
      <c r="CQ276" s="6"/>
      <c r="CR276" s="1" t="s">
        <v>50</v>
      </c>
      <c r="CS276" s="1" t="s">
        <v>51</v>
      </c>
      <c r="CT276" s="6"/>
      <c r="CU276" s="6"/>
      <c r="CV276" s="1" t="s">
        <v>50</v>
      </c>
      <c r="CW276" s="1" t="s">
        <v>39</v>
      </c>
      <c r="CX276" s="6"/>
      <c r="CY276" s="6"/>
      <c r="CZ276" s="1" t="s">
        <v>50</v>
      </c>
      <c r="DA276" s="1" t="s">
        <v>39</v>
      </c>
      <c r="DB276" s="6"/>
      <c r="DC276" s="6"/>
      <c r="DD276" s="1" t="s">
        <v>59</v>
      </c>
      <c r="DE276" s="1" t="s">
        <v>60</v>
      </c>
      <c r="DF276" s="6"/>
      <c r="DG276" s="6"/>
      <c r="DH276" s="1" t="s">
        <v>52</v>
      </c>
      <c r="DI276" s="1" t="s">
        <v>53</v>
      </c>
      <c r="DJ276" s="6"/>
      <c r="DK276" s="6"/>
      <c r="DL276" s="1" t="s">
        <v>31</v>
      </c>
      <c r="DM276" s="11"/>
    </row>
    <row r="277" spans="1:118" s="42" customFormat="1" ht="15.75" customHeight="1" x14ac:dyDescent="0.25">
      <c r="A277" s="35">
        <v>276</v>
      </c>
      <c r="B277" s="35">
        <v>3</v>
      </c>
      <c r="C277" s="36" t="s">
        <v>259</v>
      </c>
      <c r="D277" s="37" t="s">
        <v>373</v>
      </c>
      <c r="E277" s="35">
        <v>376.99400000000003</v>
      </c>
      <c r="F277" s="35">
        <v>42.984999999999999</v>
      </c>
      <c r="G277" s="35">
        <v>330.80799999999999</v>
      </c>
      <c r="H277" s="38">
        <v>399.95076</v>
      </c>
      <c r="I277" s="39">
        <f t="shared" si="13"/>
        <v>730.75875999999994</v>
      </c>
      <c r="J277" s="39">
        <f t="shared" si="12"/>
        <v>23.033000000000001</v>
      </c>
      <c r="K277" s="39">
        <f t="shared" si="14"/>
        <v>707.72575999999992</v>
      </c>
      <c r="L277" s="40" t="s">
        <v>28</v>
      </c>
      <c r="M277" s="40" t="s">
        <v>29</v>
      </c>
      <c r="N277" s="35"/>
      <c r="O277" s="35"/>
      <c r="P277" s="40" t="s">
        <v>30</v>
      </c>
      <c r="Q277" s="40" t="s">
        <v>34</v>
      </c>
      <c r="R277" s="35"/>
      <c r="S277" s="35"/>
      <c r="T277" s="40" t="s">
        <v>30</v>
      </c>
      <c r="U277" s="40" t="s">
        <v>32</v>
      </c>
      <c r="V277" s="35"/>
      <c r="W277" s="35"/>
      <c r="X277" s="35" t="s">
        <v>30</v>
      </c>
      <c r="Y277" s="35" t="s">
        <v>33</v>
      </c>
      <c r="Z277" s="35"/>
      <c r="AA277" s="35"/>
      <c r="AB277" s="40" t="s">
        <v>30</v>
      </c>
      <c r="AC277" s="40" t="s">
        <v>34</v>
      </c>
      <c r="AD277" s="35"/>
      <c r="AE277" s="35"/>
      <c r="AF277" s="40" t="s">
        <v>35</v>
      </c>
      <c r="AG277" s="40" t="s">
        <v>29</v>
      </c>
      <c r="AH277" s="35"/>
      <c r="AI277" s="35"/>
      <c r="AJ277" s="40" t="s">
        <v>36</v>
      </c>
      <c r="AK277" s="40" t="s">
        <v>37</v>
      </c>
      <c r="AL277" s="35"/>
      <c r="AM277" s="35"/>
      <c r="AN277" s="40" t="s">
        <v>38</v>
      </c>
      <c r="AO277" s="40" t="s">
        <v>39</v>
      </c>
      <c r="AP277" s="35">
        <v>5</v>
      </c>
      <c r="AQ277" s="35">
        <v>4.2329999999999997</v>
      </c>
      <c r="AR277" s="40" t="s">
        <v>40</v>
      </c>
      <c r="AS277" s="40" t="s">
        <v>41</v>
      </c>
      <c r="AT277" s="35"/>
      <c r="AU277" s="35"/>
      <c r="AV277" s="35"/>
      <c r="AW277" s="35"/>
      <c r="AX277" s="35"/>
      <c r="AY277" s="35"/>
      <c r="AZ277" s="40" t="s">
        <v>42</v>
      </c>
      <c r="BA277" s="40" t="s">
        <v>39</v>
      </c>
      <c r="BB277" s="35"/>
      <c r="BC277" s="35"/>
      <c r="BD277" s="40" t="s">
        <v>42</v>
      </c>
      <c r="BE277" s="40" t="s">
        <v>33</v>
      </c>
      <c r="BF277" s="35">
        <v>1</v>
      </c>
      <c r="BG277" s="35">
        <v>18.8</v>
      </c>
      <c r="BH277" s="40" t="s">
        <v>42</v>
      </c>
      <c r="BI277" s="40" t="s">
        <v>39</v>
      </c>
      <c r="BJ277" s="35"/>
      <c r="BK277" s="41"/>
      <c r="BL277" s="40" t="s">
        <v>43</v>
      </c>
      <c r="BM277" s="40" t="s">
        <v>44</v>
      </c>
      <c r="BN277" s="35"/>
      <c r="BO277" s="35"/>
      <c r="BP277" s="40" t="s">
        <v>45</v>
      </c>
      <c r="BQ277" s="40" t="s">
        <v>44</v>
      </c>
      <c r="BR277" s="35"/>
      <c r="BS277" s="35"/>
      <c r="BT277" s="40" t="s">
        <v>46</v>
      </c>
      <c r="BU277" s="40" t="s">
        <v>47</v>
      </c>
      <c r="BV277" s="35"/>
      <c r="BW277" s="35"/>
      <c r="BX277" s="40" t="s">
        <v>46</v>
      </c>
      <c r="BY277" s="40" t="s">
        <v>41</v>
      </c>
      <c r="BZ277" s="35"/>
      <c r="CA277" s="35"/>
      <c r="CB277" s="40" t="s">
        <v>46</v>
      </c>
      <c r="CC277" s="40" t="s">
        <v>48</v>
      </c>
      <c r="CD277" s="35"/>
      <c r="CE277" s="35"/>
      <c r="CF277" s="40" t="s">
        <v>46</v>
      </c>
      <c r="CG277" s="40" t="s">
        <v>48</v>
      </c>
      <c r="CH277" s="35"/>
      <c r="CI277" s="35"/>
      <c r="CJ277" s="40" t="s">
        <v>46</v>
      </c>
      <c r="CK277" s="40" t="s">
        <v>39</v>
      </c>
      <c r="CL277" s="35"/>
      <c r="CM277" s="35"/>
      <c r="CN277" s="40" t="s">
        <v>49</v>
      </c>
      <c r="CO277" s="40" t="s">
        <v>39</v>
      </c>
      <c r="CP277" s="35"/>
      <c r="CQ277" s="35"/>
      <c r="CR277" s="40" t="s">
        <v>50</v>
      </c>
      <c r="CS277" s="40" t="s">
        <v>51</v>
      </c>
      <c r="CT277" s="35"/>
      <c r="CU277" s="35"/>
      <c r="CV277" s="40" t="s">
        <v>50</v>
      </c>
      <c r="CW277" s="40" t="s">
        <v>39</v>
      </c>
      <c r="CX277" s="35"/>
      <c r="CY277" s="35"/>
      <c r="CZ277" s="40" t="s">
        <v>50</v>
      </c>
      <c r="DA277" s="40" t="s">
        <v>39</v>
      </c>
      <c r="DB277" s="35"/>
      <c r="DC277" s="35"/>
      <c r="DD277" s="40" t="s">
        <v>59</v>
      </c>
      <c r="DE277" s="40" t="s">
        <v>60</v>
      </c>
      <c r="DF277" s="35"/>
      <c r="DG277" s="35"/>
      <c r="DH277" s="40" t="s">
        <v>52</v>
      </c>
      <c r="DI277" s="40" t="s">
        <v>53</v>
      </c>
      <c r="DJ277" s="35"/>
      <c r="DK277" s="35"/>
      <c r="DL277" s="40" t="s">
        <v>31</v>
      </c>
      <c r="DM277" s="41"/>
    </row>
    <row r="278" spans="1:118" s="12" customFormat="1" ht="15.75" customHeight="1" x14ac:dyDescent="0.25">
      <c r="A278" s="6">
        <v>277</v>
      </c>
      <c r="B278" s="6">
        <v>1</v>
      </c>
      <c r="C278" s="9" t="s">
        <v>260</v>
      </c>
      <c r="D278" s="8" t="s">
        <v>373</v>
      </c>
      <c r="E278" s="6">
        <v>1560.345</v>
      </c>
      <c r="F278" s="6">
        <v>316.089</v>
      </c>
      <c r="G278" s="6">
        <v>1198.415</v>
      </c>
      <c r="H278" s="10">
        <v>718.57115999999996</v>
      </c>
      <c r="I278" s="3">
        <f t="shared" si="13"/>
        <v>1916.9861599999999</v>
      </c>
      <c r="J278" s="3">
        <f t="shared" si="12"/>
        <v>0</v>
      </c>
      <c r="K278" s="3">
        <f t="shared" si="14"/>
        <v>1916.9861599999999</v>
      </c>
      <c r="L278" s="1" t="s">
        <v>28</v>
      </c>
      <c r="M278" s="1" t="s">
        <v>29</v>
      </c>
      <c r="N278" s="6"/>
      <c r="O278" s="6"/>
      <c r="P278" s="1" t="s">
        <v>30</v>
      </c>
      <c r="Q278" s="1" t="s">
        <v>34</v>
      </c>
      <c r="R278" s="6"/>
      <c r="S278" s="6"/>
      <c r="T278" s="1" t="s">
        <v>30</v>
      </c>
      <c r="U278" s="1" t="s">
        <v>32</v>
      </c>
      <c r="V278" s="6"/>
      <c r="W278" s="6"/>
      <c r="X278" s="6" t="s">
        <v>30</v>
      </c>
      <c r="Y278" s="6" t="s">
        <v>33</v>
      </c>
      <c r="Z278" s="6"/>
      <c r="AA278" s="6"/>
      <c r="AB278" s="1" t="s">
        <v>30</v>
      </c>
      <c r="AC278" s="1" t="s">
        <v>34</v>
      </c>
      <c r="AD278" s="6"/>
      <c r="AE278" s="6"/>
      <c r="AF278" s="1" t="s">
        <v>35</v>
      </c>
      <c r="AG278" s="1" t="s">
        <v>29</v>
      </c>
      <c r="AH278" s="6"/>
      <c r="AI278" s="6"/>
      <c r="AJ278" s="1" t="s">
        <v>36</v>
      </c>
      <c r="AK278" s="1" t="s">
        <v>37</v>
      </c>
      <c r="AL278" s="6"/>
      <c r="AM278" s="6"/>
      <c r="AN278" s="1" t="s">
        <v>38</v>
      </c>
      <c r="AO278" s="1" t="s">
        <v>39</v>
      </c>
      <c r="AP278" s="6"/>
      <c r="AQ278" s="6"/>
      <c r="AR278" s="1" t="s">
        <v>40</v>
      </c>
      <c r="AS278" s="1" t="s">
        <v>41</v>
      </c>
      <c r="AT278" s="6"/>
      <c r="AU278" s="6"/>
      <c r="AV278" s="6"/>
      <c r="AW278" s="6"/>
      <c r="AX278" s="6"/>
      <c r="AY278" s="6"/>
      <c r="AZ278" s="1" t="s">
        <v>42</v>
      </c>
      <c r="BA278" s="1" t="s">
        <v>39</v>
      </c>
      <c r="BB278" s="6"/>
      <c r="BC278" s="6"/>
      <c r="BD278" s="1" t="s">
        <v>42</v>
      </c>
      <c r="BE278" s="1" t="s">
        <v>33</v>
      </c>
      <c r="BF278" s="6"/>
      <c r="BG278" s="6"/>
      <c r="BH278" s="1" t="s">
        <v>42</v>
      </c>
      <c r="BI278" s="1" t="s">
        <v>39</v>
      </c>
      <c r="BJ278" s="6"/>
      <c r="BK278" s="11"/>
      <c r="BL278" s="1" t="s">
        <v>43</v>
      </c>
      <c r="BM278" s="1" t="s">
        <v>44</v>
      </c>
      <c r="BN278" s="6"/>
      <c r="BO278" s="6"/>
      <c r="BP278" s="1" t="s">
        <v>45</v>
      </c>
      <c r="BQ278" s="1" t="s">
        <v>44</v>
      </c>
      <c r="BR278" s="6"/>
      <c r="BS278" s="6"/>
      <c r="BT278" s="1" t="s">
        <v>46</v>
      </c>
      <c r="BU278" s="1" t="s">
        <v>47</v>
      </c>
      <c r="BV278" s="6"/>
      <c r="BW278" s="6"/>
      <c r="BX278" s="1" t="s">
        <v>46</v>
      </c>
      <c r="BY278" s="1" t="s">
        <v>41</v>
      </c>
      <c r="BZ278" s="6"/>
      <c r="CA278" s="6"/>
      <c r="CB278" s="1" t="s">
        <v>46</v>
      </c>
      <c r="CC278" s="1" t="s">
        <v>48</v>
      </c>
      <c r="CD278" s="6"/>
      <c r="CE278" s="6"/>
      <c r="CF278" s="1" t="s">
        <v>46</v>
      </c>
      <c r="CG278" s="1" t="s">
        <v>48</v>
      </c>
      <c r="CH278" s="6"/>
      <c r="CI278" s="6"/>
      <c r="CJ278" s="1" t="s">
        <v>46</v>
      </c>
      <c r="CK278" s="1" t="s">
        <v>39</v>
      </c>
      <c r="CL278" s="6"/>
      <c r="CM278" s="6"/>
      <c r="CN278" s="1" t="s">
        <v>49</v>
      </c>
      <c r="CO278" s="1" t="s">
        <v>39</v>
      </c>
      <c r="CP278" s="6"/>
      <c r="CQ278" s="6"/>
      <c r="CR278" s="1" t="s">
        <v>50</v>
      </c>
      <c r="CS278" s="1" t="s">
        <v>51</v>
      </c>
      <c r="CT278" s="6"/>
      <c r="CU278" s="6"/>
      <c r="CV278" s="1" t="s">
        <v>50</v>
      </c>
      <c r="CW278" s="1" t="s">
        <v>39</v>
      </c>
      <c r="CX278" s="6"/>
      <c r="CY278" s="6"/>
      <c r="CZ278" s="1" t="s">
        <v>50</v>
      </c>
      <c r="DA278" s="1" t="s">
        <v>39</v>
      </c>
      <c r="DB278" s="6"/>
      <c r="DC278" s="6"/>
      <c r="DD278" s="1" t="s">
        <v>59</v>
      </c>
      <c r="DE278" s="1" t="s">
        <v>60</v>
      </c>
      <c r="DF278" s="6"/>
      <c r="DG278" s="6"/>
      <c r="DH278" s="1" t="s">
        <v>52</v>
      </c>
      <c r="DI278" s="1" t="s">
        <v>53</v>
      </c>
      <c r="DJ278" s="6"/>
      <c r="DK278" s="6"/>
      <c r="DL278" s="1" t="s">
        <v>31</v>
      </c>
      <c r="DM278" s="11"/>
    </row>
    <row r="279" spans="1:118" s="42" customFormat="1" ht="15.75" customHeight="1" x14ac:dyDescent="0.25">
      <c r="A279" s="35">
        <v>278</v>
      </c>
      <c r="B279" s="35">
        <v>3</v>
      </c>
      <c r="C279" s="36" t="s">
        <v>261</v>
      </c>
      <c r="D279" s="37" t="s">
        <v>373</v>
      </c>
      <c r="E279" s="35">
        <v>-295.13299999999998</v>
      </c>
      <c r="F279" s="35">
        <v>3.2210000000000001</v>
      </c>
      <c r="G279" s="35">
        <v>-298.35399999999998</v>
      </c>
      <c r="H279" s="38">
        <v>178.31327999999999</v>
      </c>
      <c r="I279" s="39">
        <f t="shared" si="13"/>
        <v>-120.04071999999999</v>
      </c>
      <c r="J279" s="39">
        <f t="shared" si="12"/>
        <v>1.667</v>
      </c>
      <c r="K279" s="39">
        <f t="shared" si="14"/>
        <v>-121.70771999999999</v>
      </c>
      <c r="L279" s="40" t="s">
        <v>28</v>
      </c>
      <c r="M279" s="40" t="s">
        <v>29</v>
      </c>
      <c r="N279" s="35"/>
      <c r="O279" s="35"/>
      <c r="P279" s="40" t="s">
        <v>30</v>
      </c>
      <c r="Q279" s="40" t="s">
        <v>34</v>
      </c>
      <c r="R279" s="35"/>
      <c r="S279" s="35"/>
      <c r="T279" s="40" t="s">
        <v>30</v>
      </c>
      <c r="U279" s="40" t="s">
        <v>32</v>
      </c>
      <c r="V279" s="35"/>
      <c r="W279" s="35"/>
      <c r="X279" s="35" t="s">
        <v>30</v>
      </c>
      <c r="Y279" s="35" t="s">
        <v>33</v>
      </c>
      <c r="Z279" s="35"/>
      <c r="AA279" s="35"/>
      <c r="AB279" s="40" t="s">
        <v>30</v>
      </c>
      <c r="AC279" s="40" t="s">
        <v>34</v>
      </c>
      <c r="AD279" s="35"/>
      <c r="AE279" s="35"/>
      <c r="AF279" s="40" t="s">
        <v>35</v>
      </c>
      <c r="AG279" s="40" t="s">
        <v>29</v>
      </c>
      <c r="AH279" s="35"/>
      <c r="AI279" s="35"/>
      <c r="AJ279" s="40" t="s">
        <v>36</v>
      </c>
      <c r="AK279" s="40" t="s">
        <v>37</v>
      </c>
      <c r="AL279" s="35"/>
      <c r="AM279" s="35"/>
      <c r="AN279" s="40" t="s">
        <v>38</v>
      </c>
      <c r="AO279" s="40" t="s">
        <v>39</v>
      </c>
      <c r="AP279" s="35"/>
      <c r="AQ279" s="35"/>
      <c r="AR279" s="40" t="s">
        <v>40</v>
      </c>
      <c r="AS279" s="40" t="s">
        <v>41</v>
      </c>
      <c r="AT279" s="35"/>
      <c r="AU279" s="35"/>
      <c r="AV279" s="35"/>
      <c r="AW279" s="35"/>
      <c r="AX279" s="35"/>
      <c r="AY279" s="35"/>
      <c r="AZ279" s="40" t="s">
        <v>42</v>
      </c>
      <c r="BA279" s="40" t="s">
        <v>39</v>
      </c>
      <c r="BB279" s="35"/>
      <c r="BC279" s="35"/>
      <c r="BD279" s="40" t="s">
        <v>42</v>
      </c>
      <c r="BE279" s="40" t="s">
        <v>33</v>
      </c>
      <c r="BF279" s="35"/>
      <c r="BG279" s="35"/>
      <c r="BH279" s="40" t="s">
        <v>42</v>
      </c>
      <c r="BI279" s="40" t="s">
        <v>39</v>
      </c>
      <c r="BJ279" s="35"/>
      <c r="BK279" s="41"/>
      <c r="BL279" s="40" t="s">
        <v>43</v>
      </c>
      <c r="BM279" s="40" t="s">
        <v>44</v>
      </c>
      <c r="BN279" s="35"/>
      <c r="BO279" s="35"/>
      <c r="BP279" s="40" t="s">
        <v>45</v>
      </c>
      <c r="BQ279" s="40" t="s">
        <v>44</v>
      </c>
      <c r="BR279" s="35"/>
      <c r="BS279" s="35"/>
      <c r="BT279" s="40" t="s">
        <v>46</v>
      </c>
      <c r="BU279" s="40" t="s">
        <v>47</v>
      </c>
      <c r="BV279" s="35"/>
      <c r="BW279" s="35"/>
      <c r="BX279" s="40" t="s">
        <v>46</v>
      </c>
      <c r="BY279" s="40" t="s">
        <v>41</v>
      </c>
      <c r="BZ279" s="35"/>
      <c r="CA279" s="35"/>
      <c r="CB279" s="40" t="s">
        <v>46</v>
      </c>
      <c r="CC279" s="40" t="s">
        <v>48</v>
      </c>
      <c r="CD279" s="35"/>
      <c r="CE279" s="35"/>
      <c r="CF279" s="40" t="s">
        <v>46</v>
      </c>
      <c r="CG279" s="40" t="s">
        <v>48</v>
      </c>
      <c r="CH279" s="35"/>
      <c r="CI279" s="35"/>
      <c r="CJ279" s="40" t="s">
        <v>46</v>
      </c>
      <c r="CK279" s="40" t="s">
        <v>39</v>
      </c>
      <c r="CL279" s="35"/>
      <c r="CM279" s="35"/>
      <c r="CN279" s="40" t="s">
        <v>49</v>
      </c>
      <c r="CO279" s="40" t="s">
        <v>39</v>
      </c>
      <c r="CP279" s="35"/>
      <c r="CQ279" s="35"/>
      <c r="CR279" s="40" t="s">
        <v>50</v>
      </c>
      <c r="CS279" s="40" t="s">
        <v>51</v>
      </c>
      <c r="CT279" s="35"/>
      <c r="CU279" s="35"/>
      <c r="CV279" s="40" t="s">
        <v>50</v>
      </c>
      <c r="CW279" s="40" t="s">
        <v>39</v>
      </c>
      <c r="CX279" s="35">
        <v>2</v>
      </c>
      <c r="CY279" s="35">
        <v>1.667</v>
      </c>
      <c r="CZ279" s="40" t="s">
        <v>50</v>
      </c>
      <c r="DA279" s="40" t="s">
        <v>39</v>
      </c>
      <c r="DB279" s="35"/>
      <c r="DC279" s="35"/>
      <c r="DD279" s="40" t="s">
        <v>59</v>
      </c>
      <c r="DE279" s="40" t="s">
        <v>60</v>
      </c>
      <c r="DF279" s="35"/>
      <c r="DG279" s="35"/>
      <c r="DH279" s="40" t="s">
        <v>52</v>
      </c>
      <c r="DI279" s="40" t="s">
        <v>53</v>
      </c>
      <c r="DJ279" s="35"/>
      <c r="DK279" s="35"/>
      <c r="DL279" s="40" t="s">
        <v>31</v>
      </c>
      <c r="DM279" s="41"/>
    </row>
    <row r="280" spans="1:118" s="12" customFormat="1" ht="15.75" customHeight="1" x14ac:dyDescent="0.25">
      <c r="A280" s="6">
        <v>279</v>
      </c>
      <c r="B280" s="6">
        <v>3</v>
      </c>
      <c r="C280" s="9" t="s">
        <v>262</v>
      </c>
      <c r="D280" s="8" t="s">
        <v>373</v>
      </c>
      <c r="E280" s="6">
        <v>29.38</v>
      </c>
      <c r="F280" s="6">
        <v>4.8659999999999997</v>
      </c>
      <c r="G280" s="6">
        <v>24.513999999999999</v>
      </c>
      <c r="H280" s="10">
        <v>11.625120000000001</v>
      </c>
      <c r="I280" s="3">
        <f t="shared" si="13"/>
        <v>36.139119999999998</v>
      </c>
      <c r="J280" s="3">
        <f t="shared" si="12"/>
        <v>0</v>
      </c>
      <c r="K280" s="3">
        <f t="shared" si="14"/>
        <v>36.139119999999998</v>
      </c>
      <c r="L280" s="1" t="s">
        <v>28</v>
      </c>
      <c r="M280" s="1" t="s">
        <v>29</v>
      </c>
      <c r="N280" s="6"/>
      <c r="O280" s="6"/>
      <c r="P280" s="1" t="s">
        <v>30</v>
      </c>
      <c r="Q280" s="1" t="s">
        <v>34</v>
      </c>
      <c r="R280" s="6"/>
      <c r="S280" s="6"/>
      <c r="T280" s="1" t="s">
        <v>30</v>
      </c>
      <c r="U280" s="1" t="s">
        <v>32</v>
      </c>
      <c r="V280" s="6"/>
      <c r="W280" s="6"/>
      <c r="X280" s="6" t="s">
        <v>30</v>
      </c>
      <c r="Y280" s="6" t="s">
        <v>33</v>
      </c>
      <c r="Z280" s="6"/>
      <c r="AA280" s="6"/>
      <c r="AB280" s="1" t="s">
        <v>30</v>
      </c>
      <c r="AC280" s="1" t="s">
        <v>34</v>
      </c>
      <c r="AD280" s="6"/>
      <c r="AE280" s="6"/>
      <c r="AF280" s="1" t="s">
        <v>35</v>
      </c>
      <c r="AG280" s="1" t="s">
        <v>29</v>
      </c>
      <c r="AH280" s="6"/>
      <c r="AI280" s="6"/>
      <c r="AJ280" s="1" t="s">
        <v>36</v>
      </c>
      <c r="AK280" s="1" t="s">
        <v>37</v>
      </c>
      <c r="AL280" s="6"/>
      <c r="AM280" s="6"/>
      <c r="AN280" s="1" t="s">
        <v>38</v>
      </c>
      <c r="AO280" s="1" t="s">
        <v>39</v>
      </c>
      <c r="AP280" s="6"/>
      <c r="AQ280" s="6"/>
      <c r="AR280" s="1" t="s">
        <v>40</v>
      </c>
      <c r="AS280" s="1" t="s">
        <v>41</v>
      </c>
      <c r="AT280" s="6"/>
      <c r="AU280" s="6"/>
      <c r="AV280" s="6"/>
      <c r="AW280" s="6"/>
      <c r="AX280" s="6"/>
      <c r="AY280" s="6"/>
      <c r="AZ280" s="1" t="s">
        <v>42</v>
      </c>
      <c r="BA280" s="1" t="s">
        <v>39</v>
      </c>
      <c r="BB280" s="6"/>
      <c r="BC280" s="6"/>
      <c r="BD280" s="1" t="s">
        <v>42</v>
      </c>
      <c r="BE280" s="1" t="s">
        <v>33</v>
      </c>
      <c r="BF280" s="6"/>
      <c r="BG280" s="6"/>
      <c r="BH280" s="1" t="s">
        <v>42</v>
      </c>
      <c r="BI280" s="1" t="s">
        <v>39</v>
      </c>
      <c r="BJ280" s="6"/>
      <c r="BK280" s="11"/>
      <c r="BL280" s="1" t="s">
        <v>43</v>
      </c>
      <c r="BM280" s="1" t="s">
        <v>44</v>
      </c>
      <c r="BN280" s="6"/>
      <c r="BO280" s="6"/>
      <c r="BP280" s="1" t="s">
        <v>45</v>
      </c>
      <c r="BQ280" s="1" t="s">
        <v>44</v>
      </c>
      <c r="BR280" s="6"/>
      <c r="BS280" s="6"/>
      <c r="BT280" s="1" t="s">
        <v>46</v>
      </c>
      <c r="BU280" s="1" t="s">
        <v>47</v>
      </c>
      <c r="BV280" s="6"/>
      <c r="BW280" s="6"/>
      <c r="BX280" s="1" t="s">
        <v>46</v>
      </c>
      <c r="BY280" s="1" t="s">
        <v>41</v>
      </c>
      <c r="BZ280" s="6"/>
      <c r="CA280" s="6"/>
      <c r="CB280" s="1" t="s">
        <v>46</v>
      </c>
      <c r="CC280" s="1" t="s">
        <v>48</v>
      </c>
      <c r="CD280" s="6"/>
      <c r="CE280" s="6"/>
      <c r="CF280" s="1" t="s">
        <v>46</v>
      </c>
      <c r="CG280" s="1" t="s">
        <v>48</v>
      </c>
      <c r="CH280" s="6"/>
      <c r="CI280" s="6"/>
      <c r="CJ280" s="1" t="s">
        <v>46</v>
      </c>
      <c r="CK280" s="1" t="s">
        <v>39</v>
      </c>
      <c r="CL280" s="6"/>
      <c r="CM280" s="6"/>
      <c r="CN280" s="1" t="s">
        <v>49</v>
      </c>
      <c r="CO280" s="1" t="s">
        <v>39</v>
      </c>
      <c r="CP280" s="6"/>
      <c r="CQ280" s="6"/>
      <c r="CR280" s="1" t="s">
        <v>50</v>
      </c>
      <c r="CS280" s="1" t="s">
        <v>51</v>
      </c>
      <c r="CT280" s="6"/>
      <c r="CU280" s="6"/>
      <c r="CV280" s="1" t="s">
        <v>50</v>
      </c>
      <c r="CW280" s="1" t="s">
        <v>39</v>
      </c>
      <c r="CX280" s="6"/>
      <c r="CY280" s="6"/>
      <c r="CZ280" s="1" t="s">
        <v>50</v>
      </c>
      <c r="DA280" s="1" t="s">
        <v>39</v>
      </c>
      <c r="DB280" s="6"/>
      <c r="DC280" s="6"/>
      <c r="DD280" s="1" t="s">
        <v>59</v>
      </c>
      <c r="DE280" s="1" t="s">
        <v>60</v>
      </c>
      <c r="DF280" s="6"/>
      <c r="DG280" s="6"/>
      <c r="DH280" s="1" t="s">
        <v>52</v>
      </c>
      <c r="DI280" s="1" t="s">
        <v>53</v>
      </c>
      <c r="DJ280" s="6"/>
      <c r="DK280" s="6"/>
      <c r="DL280" s="1" t="s">
        <v>31</v>
      </c>
      <c r="DM280" s="11"/>
    </row>
    <row r="281" spans="1:118" s="12" customFormat="1" ht="15.75" customHeight="1" x14ac:dyDescent="0.25">
      <c r="A281" s="6">
        <v>280</v>
      </c>
      <c r="B281" s="6">
        <v>3</v>
      </c>
      <c r="C281" s="9" t="s">
        <v>453</v>
      </c>
      <c r="D281" s="8" t="s">
        <v>373</v>
      </c>
      <c r="E281" s="6">
        <v>72.742000000000004</v>
      </c>
      <c r="F281" s="6">
        <v>557.94299999999998</v>
      </c>
      <c r="G281" s="6">
        <v>-520.66999999999996</v>
      </c>
      <c r="H281" s="10">
        <v>314.01996000000003</v>
      </c>
      <c r="I281" s="3">
        <f t="shared" si="13"/>
        <v>-206.65003999999993</v>
      </c>
      <c r="J281" s="3">
        <f t="shared" si="12"/>
        <v>0</v>
      </c>
      <c r="K281" s="3">
        <f t="shared" si="14"/>
        <v>-206.65003999999993</v>
      </c>
      <c r="L281" s="1" t="s">
        <v>28</v>
      </c>
      <c r="M281" s="1" t="s">
        <v>29</v>
      </c>
      <c r="N281" s="6"/>
      <c r="O281" s="6"/>
      <c r="P281" s="1" t="s">
        <v>30</v>
      </c>
      <c r="Q281" s="1" t="s">
        <v>34</v>
      </c>
      <c r="R281" s="6"/>
      <c r="S281" s="6"/>
      <c r="T281" s="1" t="s">
        <v>30</v>
      </c>
      <c r="U281" s="1" t="s">
        <v>32</v>
      </c>
      <c r="V281" s="6"/>
      <c r="W281" s="6"/>
      <c r="X281" s="6" t="s">
        <v>30</v>
      </c>
      <c r="Y281" s="6" t="s">
        <v>33</v>
      </c>
      <c r="Z281" s="6"/>
      <c r="AA281" s="6"/>
      <c r="AB281" s="1" t="s">
        <v>30</v>
      </c>
      <c r="AC281" s="1" t="s">
        <v>34</v>
      </c>
      <c r="AD281" s="6"/>
      <c r="AE281" s="6"/>
      <c r="AF281" s="1" t="s">
        <v>35</v>
      </c>
      <c r="AG281" s="1" t="s">
        <v>29</v>
      </c>
      <c r="AH281" s="6"/>
      <c r="AI281" s="6"/>
      <c r="AJ281" s="1" t="s">
        <v>36</v>
      </c>
      <c r="AK281" s="1" t="s">
        <v>37</v>
      </c>
      <c r="AL281" s="6"/>
      <c r="AM281" s="6"/>
      <c r="AN281" s="1" t="s">
        <v>38</v>
      </c>
      <c r="AO281" s="1" t="s">
        <v>39</v>
      </c>
      <c r="AP281" s="6"/>
      <c r="AQ281" s="6"/>
      <c r="AR281" s="1" t="s">
        <v>40</v>
      </c>
      <c r="AS281" s="1" t="s">
        <v>41</v>
      </c>
      <c r="AT281" s="6"/>
      <c r="AU281" s="6"/>
      <c r="AV281" s="6"/>
      <c r="AW281" s="6"/>
      <c r="AX281" s="6"/>
      <c r="AY281" s="6"/>
      <c r="AZ281" s="1" t="s">
        <v>42</v>
      </c>
      <c r="BA281" s="1" t="s">
        <v>39</v>
      </c>
      <c r="BB281" s="6"/>
      <c r="BC281" s="6"/>
      <c r="BD281" s="1" t="s">
        <v>42</v>
      </c>
      <c r="BE281" s="1" t="s">
        <v>33</v>
      </c>
      <c r="BF281" s="6"/>
      <c r="BG281" s="6"/>
      <c r="BH281" s="1" t="s">
        <v>42</v>
      </c>
      <c r="BI281" s="1" t="s">
        <v>39</v>
      </c>
      <c r="BJ281" s="6"/>
      <c r="BK281" s="11"/>
      <c r="BL281" s="1" t="s">
        <v>43</v>
      </c>
      <c r="BM281" s="1" t="s">
        <v>44</v>
      </c>
      <c r="BN281" s="6"/>
      <c r="BO281" s="6"/>
      <c r="BP281" s="1" t="s">
        <v>45</v>
      </c>
      <c r="BQ281" s="1" t="s">
        <v>44</v>
      </c>
      <c r="BR281" s="6"/>
      <c r="BS281" s="6"/>
      <c r="BT281" s="1" t="s">
        <v>46</v>
      </c>
      <c r="BU281" s="1" t="s">
        <v>47</v>
      </c>
      <c r="BV281" s="6"/>
      <c r="BW281" s="6"/>
      <c r="BX281" s="1" t="s">
        <v>46</v>
      </c>
      <c r="BY281" s="1" t="s">
        <v>41</v>
      </c>
      <c r="BZ281" s="6"/>
      <c r="CA281" s="6"/>
      <c r="CB281" s="1" t="s">
        <v>46</v>
      </c>
      <c r="CC281" s="1" t="s">
        <v>48</v>
      </c>
      <c r="CD281" s="6"/>
      <c r="CE281" s="6"/>
      <c r="CF281" s="1" t="s">
        <v>46</v>
      </c>
      <c r="CG281" s="1" t="s">
        <v>48</v>
      </c>
      <c r="CH281" s="6"/>
      <c r="CI281" s="6"/>
      <c r="CJ281" s="1" t="s">
        <v>46</v>
      </c>
      <c r="CK281" s="1" t="s">
        <v>39</v>
      </c>
      <c r="CL281" s="6"/>
      <c r="CM281" s="6"/>
      <c r="CN281" s="1" t="s">
        <v>49</v>
      </c>
      <c r="CO281" s="1" t="s">
        <v>39</v>
      </c>
      <c r="CP281" s="6"/>
      <c r="CQ281" s="6"/>
      <c r="CR281" s="1" t="s">
        <v>50</v>
      </c>
      <c r="CS281" s="1" t="s">
        <v>51</v>
      </c>
      <c r="CT281" s="6"/>
      <c r="CU281" s="6"/>
      <c r="CV281" s="1" t="s">
        <v>50</v>
      </c>
      <c r="CW281" s="1" t="s">
        <v>39</v>
      </c>
      <c r="CX281" s="6"/>
      <c r="CY281" s="6"/>
      <c r="CZ281" s="1" t="s">
        <v>50</v>
      </c>
      <c r="DA281" s="1" t="s">
        <v>39</v>
      </c>
      <c r="DB281" s="6"/>
      <c r="DC281" s="6"/>
      <c r="DD281" s="1" t="s">
        <v>59</v>
      </c>
      <c r="DE281" s="1" t="s">
        <v>60</v>
      </c>
      <c r="DF281" s="6"/>
      <c r="DG281" s="6"/>
      <c r="DH281" s="1" t="s">
        <v>52</v>
      </c>
      <c r="DI281" s="1" t="s">
        <v>53</v>
      </c>
      <c r="DJ281" s="6"/>
      <c r="DK281" s="6"/>
      <c r="DL281" s="1" t="s">
        <v>31</v>
      </c>
      <c r="DM281" s="11"/>
    </row>
    <row r="282" spans="1:118" s="12" customFormat="1" ht="15.75" customHeight="1" x14ac:dyDescent="0.25">
      <c r="A282" s="6">
        <v>281</v>
      </c>
      <c r="B282" s="6">
        <v>3</v>
      </c>
      <c r="C282" s="9" t="s">
        <v>454</v>
      </c>
      <c r="D282" s="8" t="s">
        <v>373</v>
      </c>
      <c r="E282" s="6">
        <v>65.533000000000001</v>
      </c>
      <c r="F282" s="6">
        <v>316.60899999999998</v>
      </c>
      <c r="G282" s="6">
        <v>-251.07599999999999</v>
      </c>
      <c r="H282" s="10">
        <v>164.535</v>
      </c>
      <c r="I282" s="3">
        <f t="shared" si="13"/>
        <v>-86.540999999999997</v>
      </c>
      <c r="J282" s="3">
        <f t="shared" si="12"/>
        <v>0</v>
      </c>
      <c r="K282" s="3">
        <f t="shared" si="14"/>
        <v>-86.540999999999997</v>
      </c>
      <c r="L282" s="1" t="s">
        <v>28</v>
      </c>
      <c r="M282" s="1" t="s">
        <v>29</v>
      </c>
      <c r="N282" s="6"/>
      <c r="O282" s="6"/>
      <c r="P282" s="1" t="s">
        <v>30</v>
      </c>
      <c r="Q282" s="1" t="s">
        <v>34</v>
      </c>
      <c r="R282" s="6"/>
      <c r="S282" s="6"/>
      <c r="T282" s="1" t="s">
        <v>30</v>
      </c>
      <c r="U282" s="1" t="s">
        <v>32</v>
      </c>
      <c r="V282" s="6"/>
      <c r="W282" s="6"/>
      <c r="X282" s="6" t="s">
        <v>30</v>
      </c>
      <c r="Y282" s="6" t="s">
        <v>33</v>
      </c>
      <c r="Z282" s="6"/>
      <c r="AA282" s="6"/>
      <c r="AB282" s="1" t="s">
        <v>30</v>
      </c>
      <c r="AC282" s="1" t="s">
        <v>34</v>
      </c>
      <c r="AD282" s="6"/>
      <c r="AE282" s="6"/>
      <c r="AF282" s="1" t="s">
        <v>35</v>
      </c>
      <c r="AG282" s="1" t="s">
        <v>29</v>
      </c>
      <c r="AH282" s="6"/>
      <c r="AI282" s="6"/>
      <c r="AJ282" s="1" t="s">
        <v>36</v>
      </c>
      <c r="AK282" s="1" t="s">
        <v>37</v>
      </c>
      <c r="AL282" s="6"/>
      <c r="AM282" s="6"/>
      <c r="AN282" s="1" t="s">
        <v>38</v>
      </c>
      <c r="AO282" s="1" t="s">
        <v>39</v>
      </c>
      <c r="AP282" s="6"/>
      <c r="AQ282" s="6"/>
      <c r="AR282" s="1" t="s">
        <v>40</v>
      </c>
      <c r="AS282" s="1" t="s">
        <v>41</v>
      </c>
      <c r="AT282" s="6"/>
      <c r="AU282" s="6"/>
      <c r="AV282" s="6"/>
      <c r="AW282" s="6"/>
      <c r="AX282" s="6"/>
      <c r="AY282" s="6"/>
      <c r="AZ282" s="1" t="s">
        <v>42</v>
      </c>
      <c r="BA282" s="1" t="s">
        <v>39</v>
      </c>
      <c r="BB282" s="6"/>
      <c r="BC282" s="6"/>
      <c r="BD282" s="1" t="s">
        <v>42</v>
      </c>
      <c r="BE282" s="1" t="s">
        <v>33</v>
      </c>
      <c r="BF282" s="6"/>
      <c r="BG282" s="6"/>
      <c r="BH282" s="1" t="s">
        <v>42</v>
      </c>
      <c r="BI282" s="1" t="s">
        <v>39</v>
      </c>
      <c r="BJ282" s="6"/>
      <c r="BK282" s="11"/>
      <c r="BL282" s="1" t="s">
        <v>43</v>
      </c>
      <c r="BM282" s="1" t="s">
        <v>44</v>
      </c>
      <c r="BN282" s="6"/>
      <c r="BO282" s="6"/>
      <c r="BP282" s="1" t="s">
        <v>45</v>
      </c>
      <c r="BQ282" s="1" t="s">
        <v>44</v>
      </c>
      <c r="BR282" s="6"/>
      <c r="BS282" s="6"/>
      <c r="BT282" s="1" t="s">
        <v>46</v>
      </c>
      <c r="BU282" s="1" t="s">
        <v>47</v>
      </c>
      <c r="BV282" s="6"/>
      <c r="BW282" s="6"/>
      <c r="BX282" s="1" t="s">
        <v>46</v>
      </c>
      <c r="BY282" s="1" t="s">
        <v>41</v>
      </c>
      <c r="BZ282" s="6"/>
      <c r="CA282" s="6"/>
      <c r="CB282" s="1" t="s">
        <v>46</v>
      </c>
      <c r="CC282" s="1" t="s">
        <v>48</v>
      </c>
      <c r="CD282" s="6"/>
      <c r="CE282" s="6"/>
      <c r="CF282" s="1" t="s">
        <v>46</v>
      </c>
      <c r="CG282" s="1" t="s">
        <v>48</v>
      </c>
      <c r="CH282" s="6"/>
      <c r="CI282" s="6"/>
      <c r="CJ282" s="1" t="s">
        <v>46</v>
      </c>
      <c r="CK282" s="1" t="s">
        <v>39</v>
      </c>
      <c r="CL282" s="6"/>
      <c r="CM282" s="6"/>
      <c r="CN282" s="1" t="s">
        <v>49</v>
      </c>
      <c r="CO282" s="1" t="s">
        <v>39</v>
      </c>
      <c r="CP282" s="6"/>
      <c r="CQ282" s="6"/>
      <c r="CR282" s="1" t="s">
        <v>50</v>
      </c>
      <c r="CS282" s="1" t="s">
        <v>51</v>
      </c>
      <c r="CT282" s="6"/>
      <c r="CU282" s="6"/>
      <c r="CV282" s="1" t="s">
        <v>50</v>
      </c>
      <c r="CW282" s="1" t="s">
        <v>39</v>
      </c>
      <c r="CX282" s="6"/>
      <c r="CY282" s="6"/>
      <c r="CZ282" s="1" t="s">
        <v>50</v>
      </c>
      <c r="DA282" s="1" t="s">
        <v>39</v>
      </c>
      <c r="DB282" s="6"/>
      <c r="DC282" s="6"/>
      <c r="DD282" s="1" t="s">
        <v>59</v>
      </c>
      <c r="DE282" s="1" t="s">
        <v>60</v>
      </c>
      <c r="DF282" s="6"/>
      <c r="DG282" s="6"/>
      <c r="DH282" s="1" t="s">
        <v>52</v>
      </c>
      <c r="DI282" s="1" t="s">
        <v>53</v>
      </c>
      <c r="DJ282" s="6"/>
      <c r="DK282" s="6"/>
      <c r="DL282" s="1" t="s">
        <v>31</v>
      </c>
      <c r="DM282" s="11"/>
    </row>
    <row r="283" spans="1:118" s="12" customFormat="1" ht="15.75" customHeight="1" x14ac:dyDescent="0.25">
      <c r="A283" s="6">
        <v>282</v>
      </c>
      <c r="B283" s="6">
        <v>3</v>
      </c>
      <c r="C283" s="9" t="s">
        <v>263</v>
      </c>
      <c r="D283" s="8" t="s">
        <v>373</v>
      </c>
      <c r="E283" s="6">
        <v>109.261</v>
      </c>
      <c r="F283" s="6">
        <v>312.33100000000002</v>
      </c>
      <c r="G283" s="6">
        <v>-203.07</v>
      </c>
      <c r="H283" s="10">
        <v>92.298240000000007</v>
      </c>
      <c r="I283" s="3">
        <f t="shared" si="13"/>
        <v>-110.77175999999999</v>
      </c>
      <c r="J283" s="3">
        <f t="shared" si="12"/>
        <v>0</v>
      </c>
      <c r="K283" s="3">
        <f t="shared" si="14"/>
        <v>-110.77175999999999</v>
      </c>
      <c r="L283" s="1" t="s">
        <v>28</v>
      </c>
      <c r="M283" s="1" t="s">
        <v>29</v>
      </c>
      <c r="N283" s="6"/>
      <c r="O283" s="6"/>
      <c r="P283" s="1" t="s">
        <v>30</v>
      </c>
      <c r="Q283" s="1" t="s">
        <v>34</v>
      </c>
      <c r="R283" s="6"/>
      <c r="S283" s="6"/>
      <c r="T283" s="1" t="s">
        <v>30</v>
      </c>
      <c r="U283" s="1" t="s">
        <v>32</v>
      </c>
      <c r="V283" s="6"/>
      <c r="W283" s="6"/>
      <c r="X283" s="6" t="s">
        <v>30</v>
      </c>
      <c r="Y283" s="6" t="s">
        <v>33</v>
      </c>
      <c r="Z283" s="6"/>
      <c r="AA283" s="6"/>
      <c r="AB283" s="1" t="s">
        <v>30</v>
      </c>
      <c r="AC283" s="1" t="s">
        <v>34</v>
      </c>
      <c r="AD283" s="6"/>
      <c r="AE283" s="6"/>
      <c r="AF283" s="1" t="s">
        <v>35</v>
      </c>
      <c r="AG283" s="1" t="s">
        <v>29</v>
      </c>
      <c r="AH283" s="6"/>
      <c r="AI283" s="6"/>
      <c r="AJ283" s="1" t="s">
        <v>36</v>
      </c>
      <c r="AK283" s="1" t="s">
        <v>37</v>
      </c>
      <c r="AL283" s="6"/>
      <c r="AM283" s="6"/>
      <c r="AN283" s="1" t="s">
        <v>38</v>
      </c>
      <c r="AO283" s="1" t="s">
        <v>39</v>
      </c>
      <c r="AP283" s="6"/>
      <c r="AQ283" s="6"/>
      <c r="AR283" s="1" t="s">
        <v>40</v>
      </c>
      <c r="AS283" s="1" t="s">
        <v>41</v>
      </c>
      <c r="AT283" s="6"/>
      <c r="AU283" s="6"/>
      <c r="AV283" s="6"/>
      <c r="AW283" s="6"/>
      <c r="AX283" s="6"/>
      <c r="AY283" s="6"/>
      <c r="AZ283" s="1" t="s">
        <v>42</v>
      </c>
      <c r="BA283" s="1" t="s">
        <v>39</v>
      </c>
      <c r="BB283" s="6"/>
      <c r="BC283" s="6"/>
      <c r="BD283" s="1" t="s">
        <v>42</v>
      </c>
      <c r="BE283" s="1" t="s">
        <v>33</v>
      </c>
      <c r="BF283" s="6"/>
      <c r="BG283" s="6"/>
      <c r="BH283" s="1" t="s">
        <v>42</v>
      </c>
      <c r="BI283" s="1" t="s">
        <v>39</v>
      </c>
      <c r="BJ283" s="6"/>
      <c r="BK283" s="11"/>
      <c r="BL283" s="1" t="s">
        <v>43</v>
      </c>
      <c r="BM283" s="1" t="s">
        <v>44</v>
      </c>
      <c r="BN283" s="6"/>
      <c r="BO283" s="6"/>
      <c r="BP283" s="1" t="s">
        <v>45</v>
      </c>
      <c r="BQ283" s="1" t="s">
        <v>44</v>
      </c>
      <c r="BR283" s="6"/>
      <c r="BS283" s="6"/>
      <c r="BT283" s="1" t="s">
        <v>46</v>
      </c>
      <c r="BU283" s="1" t="s">
        <v>47</v>
      </c>
      <c r="BV283" s="6"/>
      <c r="BW283" s="6"/>
      <c r="BX283" s="1" t="s">
        <v>46</v>
      </c>
      <c r="BY283" s="1" t="s">
        <v>41</v>
      </c>
      <c r="BZ283" s="6"/>
      <c r="CA283" s="6"/>
      <c r="CB283" s="1" t="s">
        <v>46</v>
      </c>
      <c r="CC283" s="1" t="s">
        <v>48</v>
      </c>
      <c r="CD283" s="6"/>
      <c r="CE283" s="6"/>
      <c r="CF283" s="1" t="s">
        <v>46</v>
      </c>
      <c r="CG283" s="1" t="s">
        <v>48</v>
      </c>
      <c r="CH283" s="6"/>
      <c r="CI283" s="6"/>
      <c r="CJ283" s="1" t="s">
        <v>46</v>
      </c>
      <c r="CK283" s="1" t="s">
        <v>39</v>
      </c>
      <c r="CL283" s="6"/>
      <c r="CM283" s="6"/>
      <c r="CN283" s="1" t="s">
        <v>49</v>
      </c>
      <c r="CO283" s="1" t="s">
        <v>39</v>
      </c>
      <c r="CP283" s="6"/>
      <c r="CQ283" s="6"/>
      <c r="CR283" s="1" t="s">
        <v>50</v>
      </c>
      <c r="CS283" s="1" t="s">
        <v>51</v>
      </c>
      <c r="CT283" s="6"/>
      <c r="CU283" s="6"/>
      <c r="CV283" s="1" t="s">
        <v>50</v>
      </c>
      <c r="CW283" s="1" t="s">
        <v>39</v>
      </c>
      <c r="CX283" s="6"/>
      <c r="CY283" s="6"/>
      <c r="CZ283" s="1" t="s">
        <v>50</v>
      </c>
      <c r="DA283" s="1" t="s">
        <v>39</v>
      </c>
      <c r="DB283" s="6"/>
      <c r="DC283" s="6"/>
      <c r="DD283" s="1" t="s">
        <v>59</v>
      </c>
      <c r="DE283" s="1" t="s">
        <v>60</v>
      </c>
      <c r="DF283" s="6"/>
      <c r="DG283" s="6"/>
      <c r="DH283" s="1" t="s">
        <v>52</v>
      </c>
      <c r="DI283" s="1" t="s">
        <v>53</v>
      </c>
      <c r="DJ283" s="6"/>
      <c r="DK283" s="6"/>
      <c r="DL283" s="1" t="s">
        <v>31</v>
      </c>
      <c r="DM283" s="11"/>
    </row>
    <row r="284" spans="1:118" s="42" customFormat="1" ht="15.75" customHeight="1" x14ac:dyDescent="0.25">
      <c r="A284" s="35">
        <v>283</v>
      </c>
      <c r="B284" s="35">
        <v>3</v>
      </c>
      <c r="C284" s="36" t="s">
        <v>455</v>
      </c>
      <c r="D284" s="37" t="s">
        <v>373</v>
      </c>
      <c r="E284" s="35">
        <v>-793.70299999999997</v>
      </c>
      <c r="F284" s="35">
        <v>307.209</v>
      </c>
      <c r="G284" s="35">
        <v>-1126.412</v>
      </c>
      <c r="H284" s="38">
        <v>243.12540000000001</v>
      </c>
      <c r="I284" s="39">
        <f t="shared" si="13"/>
        <v>-883.28660000000002</v>
      </c>
      <c r="J284" s="39">
        <f t="shared" si="12"/>
        <v>4.891</v>
      </c>
      <c r="K284" s="39">
        <f t="shared" si="14"/>
        <v>-888.17759999999998</v>
      </c>
      <c r="L284" s="40" t="s">
        <v>28</v>
      </c>
      <c r="M284" s="40" t="s">
        <v>29</v>
      </c>
      <c r="N284" s="35"/>
      <c r="O284" s="35"/>
      <c r="P284" s="40" t="s">
        <v>30</v>
      </c>
      <c r="Q284" s="40" t="s">
        <v>34</v>
      </c>
      <c r="R284" s="35"/>
      <c r="S284" s="35"/>
      <c r="T284" s="40" t="s">
        <v>30</v>
      </c>
      <c r="U284" s="40" t="s">
        <v>32</v>
      </c>
      <c r="V284" s="35"/>
      <c r="W284" s="35"/>
      <c r="X284" s="35" t="s">
        <v>30</v>
      </c>
      <c r="Y284" s="35" t="s">
        <v>33</v>
      </c>
      <c r="Z284" s="35"/>
      <c r="AA284" s="35"/>
      <c r="AB284" s="40" t="s">
        <v>30</v>
      </c>
      <c r="AC284" s="40" t="s">
        <v>34</v>
      </c>
      <c r="AD284" s="35"/>
      <c r="AE284" s="35"/>
      <c r="AF284" s="40" t="s">
        <v>35</v>
      </c>
      <c r="AG284" s="40" t="s">
        <v>29</v>
      </c>
      <c r="AH284" s="35"/>
      <c r="AI284" s="35"/>
      <c r="AJ284" s="40" t="s">
        <v>36</v>
      </c>
      <c r="AK284" s="40" t="s">
        <v>37</v>
      </c>
      <c r="AL284" s="35"/>
      <c r="AM284" s="35"/>
      <c r="AN284" s="40" t="s">
        <v>38</v>
      </c>
      <c r="AO284" s="40" t="s">
        <v>39</v>
      </c>
      <c r="AP284" s="35"/>
      <c r="AQ284" s="35"/>
      <c r="AR284" s="40" t="s">
        <v>40</v>
      </c>
      <c r="AS284" s="40" t="s">
        <v>41</v>
      </c>
      <c r="AT284" s="35"/>
      <c r="AU284" s="35"/>
      <c r="AV284" s="35"/>
      <c r="AW284" s="35"/>
      <c r="AX284" s="35"/>
      <c r="AY284" s="35"/>
      <c r="AZ284" s="40" t="s">
        <v>42</v>
      </c>
      <c r="BA284" s="40" t="s">
        <v>39</v>
      </c>
      <c r="BB284" s="35"/>
      <c r="BC284" s="35"/>
      <c r="BD284" s="40" t="s">
        <v>42</v>
      </c>
      <c r="BE284" s="40" t="s">
        <v>33</v>
      </c>
      <c r="BF284" s="35"/>
      <c r="BG284" s="35"/>
      <c r="BH284" s="40" t="s">
        <v>42</v>
      </c>
      <c r="BI284" s="40" t="s">
        <v>39</v>
      </c>
      <c r="BJ284" s="35"/>
      <c r="BK284" s="41"/>
      <c r="BL284" s="40" t="s">
        <v>43</v>
      </c>
      <c r="BM284" s="40" t="s">
        <v>44</v>
      </c>
      <c r="BN284" s="35"/>
      <c r="BO284" s="35"/>
      <c r="BP284" s="40" t="s">
        <v>45</v>
      </c>
      <c r="BQ284" s="40" t="s">
        <v>44</v>
      </c>
      <c r="BR284" s="35"/>
      <c r="BS284" s="35"/>
      <c r="BT284" s="40" t="s">
        <v>46</v>
      </c>
      <c r="BU284" s="40" t="s">
        <v>47</v>
      </c>
      <c r="BV284" s="35"/>
      <c r="BW284" s="35"/>
      <c r="BX284" s="40" t="s">
        <v>46</v>
      </c>
      <c r="BY284" s="40" t="s">
        <v>41</v>
      </c>
      <c r="BZ284" s="35">
        <v>6.0000000000000001E-3</v>
      </c>
      <c r="CA284" s="35">
        <v>4.891</v>
      </c>
      <c r="CB284" s="40" t="s">
        <v>46</v>
      </c>
      <c r="CC284" s="40" t="s">
        <v>48</v>
      </c>
      <c r="CD284" s="35"/>
      <c r="CE284" s="35"/>
      <c r="CF284" s="40" t="s">
        <v>46</v>
      </c>
      <c r="CG284" s="40" t="s">
        <v>48</v>
      </c>
      <c r="CH284" s="35"/>
      <c r="CI284" s="35"/>
      <c r="CJ284" s="40" t="s">
        <v>46</v>
      </c>
      <c r="CK284" s="40" t="s">
        <v>39</v>
      </c>
      <c r="CL284" s="35"/>
      <c r="CM284" s="35"/>
      <c r="CN284" s="40" t="s">
        <v>49</v>
      </c>
      <c r="CO284" s="40" t="s">
        <v>39</v>
      </c>
      <c r="CP284" s="35"/>
      <c r="CQ284" s="35"/>
      <c r="CR284" s="40" t="s">
        <v>50</v>
      </c>
      <c r="CS284" s="40" t="s">
        <v>51</v>
      </c>
      <c r="CT284" s="35"/>
      <c r="CU284" s="35"/>
      <c r="CV284" s="40" t="s">
        <v>50</v>
      </c>
      <c r="CW284" s="40" t="s">
        <v>39</v>
      </c>
      <c r="CX284" s="35"/>
      <c r="CY284" s="35"/>
      <c r="CZ284" s="40" t="s">
        <v>50</v>
      </c>
      <c r="DA284" s="40" t="s">
        <v>39</v>
      </c>
      <c r="DB284" s="35"/>
      <c r="DC284" s="35"/>
      <c r="DD284" s="40" t="s">
        <v>59</v>
      </c>
      <c r="DE284" s="40" t="s">
        <v>60</v>
      </c>
      <c r="DF284" s="35"/>
      <c r="DG284" s="35"/>
      <c r="DH284" s="40" t="s">
        <v>52</v>
      </c>
      <c r="DI284" s="40" t="s">
        <v>53</v>
      </c>
      <c r="DJ284" s="35"/>
      <c r="DK284" s="35"/>
      <c r="DL284" s="40" t="s">
        <v>31</v>
      </c>
      <c r="DM284" s="41"/>
    </row>
    <row r="285" spans="1:118" s="12" customFormat="1" ht="15.75" customHeight="1" x14ac:dyDescent="0.25">
      <c r="A285" s="6">
        <v>284</v>
      </c>
      <c r="B285" s="6">
        <v>3</v>
      </c>
      <c r="C285" s="9" t="s">
        <v>456</v>
      </c>
      <c r="D285" s="8" t="s">
        <v>373</v>
      </c>
      <c r="E285" s="6">
        <v>-68</v>
      </c>
      <c r="F285" s="6">
        <v>19.414999999999999</v>
      </c>
      <c r="G285" s="6">
        <v>-87.415000000000006</v>
      </c>
      <c r="H285" s="10">
        <v>19.84188</v>
      </c>
      <c r="I285" s="3">
        <f t="shared" si="13"/>
        <v>-67.573120000000003</v>
      </c>
      <c r="J285" s="3">
        <f t="shared" si="12"/>
        <v>0</v>
      </c>
      <c r="K285" s="3">
        <f t="shared" si="14"/>
        <v>-67.573120000000003</v>
      </c>
      <c r="L285" s="1" t="s">
        <v>28</v>
      </c>
      <c r="M285" s="1" t="s">
        <v>29</v>
      </c>
      <c r="N285" s="6"/>
      <c r="O285" s="6"/>
      <c r="P285" s="1" t="s">
        <v>30</v>
      </c>
      <c r="Q285" s="1" t="s">
        <v>34</v>
      </c>
      <c r="R285" s="6"/>
      <c r="S285" s="6"/>
      <c r="T285" s="1" t="s">
        <v>30</v>
      </c>
      <c r="U285" s="1" t="s">
        <v>32</v>
      </c>
      <c r="V285" s="6"/>
      <c r="W285" s="6"/>
      <c r="X285" s="6" t="s">
        <v>30</v>
      </c>
      <c r="Y285" s="6" t="s">
        <v>33</v>
      </c>
      <c r="Z285" s="6"/>
      <c r="AA285" s="6"/>
      <c r="AB285" s="1" t="s">
        <v>30</v>
      </c>
      <c r="AC285" s="1" t="s">
        <v>34</v>
      </c>
      <c r="AD285" s="6"/>
      <c r="AE285" s="6"/>
      <c r="AF285" s="1" t="s">
        <v>35</v>
      </c>
      <c r="AG285" s="1" t="s">
        <v>29</v>
      </c>
      <c r="AH285" s="6"/>
      <c r="AI285" s="6"/>
      <c r="AJ285" s="1" t="s">
        <v>36</v>
      </c>
      <c r="AK285" s="1" t="s">
        <v>37</v>
      </c>
      <c r="AL285" s="6"/>
      <c r="AM285" s="6"/>
      <c r="AN285" s="1" t="s">
        <v>38</v>
      </c>
      <c r="AO285" s="1" t="s">
        <v>39</v>
      </c>
      <c r="AP285" s="6"/>
      <c r="AQ285" s="6"/>
      <c r="AR285" s="1" t="s">
        <v>40</v>
      </c>
      <c r="AS285" s="1" t="s">
        <v>41</v>
      </c>
      <c r="AT285" s="6"/>
      <c r="AU285" s="6"/>
      <c r="AV285" s="6"/>
      <c r="AW285" s="6"/>
      <c r="AX285" s="6"/>
      <c r="AY285" s="6"/>
      <c r="AZ285" s="1" t="s">
        <v>42</v>
      </c>
      <c r="BA285" s="1" t="s">
        <v>39</v>
      </c>
      <c r="BB285" s="6"/>
      <c r="BC285" s="6"/>
      <c r="BD285" s="1" t="s">
        <v>42</v>
      </c>
      <c r="BE285" s="1" t="s">
        <v>33</v>
      </c>
      <c r="BF285" s="6"/>
      <c r="BG285" s="6"/>
      <c r="BH285" s="1" t="s">
        <v>42</v>
      </c>
      <c r="BI285" s="1" t="s">
        <v>39</v>
      </c>
      <c r="BJ285" s="6"/>
      <c r="BK285" s="11"/>
      <c r="BL285" s="1" t="s">
        <v>43</v>
      </c>
      <c r="BM285" s="1" t="s">
        <v>44</v>
      </c>
      <c r="BN285" s="6"/>
      <c r="BO285" s="6"/>
      <c r="BP285" s="1" t="s">
        <v>45</v>
      </c>
      <c r="BQ285" s="1" t="s">
        <v>44</v>
      </c>
      <c r="BR285" s="6"/>
      <c r="BS285" s="6"/>
      <c r="BT285" s="1" t="s">
        <v>46</v>
      </c>
      <c r="BU285" s="1" t="s">
        <v>47</v>
      </c>
      <c r="BV285" s="6"/>
      <c r="BW285" s="6"/>
      <c r="BX285" s="1" t="s">
        <v>46</v>
      </c>
      <c r="BY285" s="1" t="s">
        <v>41</v>
      </c>
      <c r="BZ285" s="6"/>
      <c r="CA285" s="6"/>
      <c r="CB285" s="1" t="s">
        <v>46</v>
      </c>
      <c r="CC285" s="1" t="s">
        <v>48</v>
      </c>
      <c r="CD285" s="6"/>
      <c r="CE285" s="6"/>
      <c r="CF285" s="1" t="s">
        <v>46</v>
      </c>
      <c r="CG285" s="1" t="s">
        <v>48</v>
      </c>
      <c r="CH285" s="6"/>
      <c r="CI285" s="6"/>
      <c r="CJ285" s="1" t="s">
        <v>46</v>
      </c>
      <c r="CK285" s="1" t="s">
        <v>39</v>
      </c>
      <c r="CL285" s="6"/>
      <c r="CM285" s="6"/>
      <c r="CN285" s="1" t="s">
        <v>49</v>
      </c>
      <c r="CO285" s="1" t="s">
        <v>39</v>
      </c>
      <c r="CP285" s="6"/>
      <c r="CQ285" s="6"/>
      <c r="CR285" s="1" t="s">
        <v>50</v>
      </c>
      <c r="CS285" s="1" t="s">
        <v>51</v>
      </c>
      <c r="CT285" s="6"/>
      <c r="CU285" s="6"/>
      <c r="CV285" s="1" t="s">
        <v>50</v>
      </c>
      <c r="CW285" s="1" t="s">
        <v>39</v>
      </c>
      <c r="CX285" s="6"/>
      <c r="CY285" s="6"/>
      <c r="CZ285" s="1" t="s">
        <v>50</v>
      </c>
      <c r="DA285" s="1" t="s">
        <v>39</v>
      </c>
      <c r="DB285" s="6"/>
      <c r="DC285" s="6"/>
      <c r="DD285" s="1" t="s">
        <v>59</v>
      </c>
      <c r="DE285" s="1" t="s">
        <v>60</v>
      </c>
      <c r="DF285" s="6"/>
      <c r="DG285" s="6"/>
      <c r="DH285" s="1" t="s">
        <v>52</v>
      </c>
      <c r="DI285" s="1" t="s">
        <v>53</v>
      </c>
      <c r="DJ285" s="6"/>
      <c r="DK285" s="6"/>
      <c r="DL285" s="1" t="s">
        <v>31</v>
      </c>
      <c r="DM285" s="11"/>
    </row>
    <row r="286" spans="1:118" s="42" customFormat="1" ht="15.75" customHeight="1" x14ac:dyDescent="0.25">
      <c r="A286" s="35">
        <v>285</v>
      </c>
      <c r="B286" s="35">
        <v>2</v>
      </c>
      <c r="C286" s="36" t="s">
        <v>264</v>
      </c>
      <c r="D286" s="37" t="s">
        <v>373</v>
      </c>
      <c r="E286" s="35">
        <v>422.37200000000001</v>
      </c>
      <c r="F286" s="35">
        <v>7.173</v>
      </c>
      <c r="G286" s="35">
        <v>414.61</v>
      </c>
      <c r="H286" s="38">
        <v>152.08296000000001</v>
      </c>
      <c r="I286" s="39">
        <f t="shared" si="13"/>
        <v>566.69296000000008</v>
      </c>
      <c r="J286" s="39">
        <f t="shared" si="12"/>
        <v>2.9</v>
      </c>
      <c r="K286" s="39">
        <f t="shared" si="14"/>
        <v>563.79296000000011</v>
      </c>
      <c r="L286" s="40" t="s">
        <v>28</v>
      </c>
      <c r="M286" s="40" t="s">
        <v>29</v>
      </c>
      <c r="N286" s="35"/>
      <c r="O286" s="35"/>
      <c r="P286" s="40" t="s">
        <v>30</v>
      </c>
      <c r="Q286" s="40" t="s">
        <v>34</v>
      </c>
      <c r="R286" s="35"/>
      <c r="S286" s="35"/>
      <c r="T286" s="40" t="s">
        <v>30</v>
      </c>
      <c r="U286" s="40" t="s">
        <v>32</v>
      </c>
      <c r="V286" s="35"/>
      <c r="W286" s="35"/>
      <c r="X286" s="35" t="s">
        <v>30</v>
      </c>
      <c r="Y286" s="35" t="s">
        <v>33</v>
      </c>
      <c r="Z286" s="35"/>
      <c r="AA286" s="35"/>
      <c r="AB286" s="40" t="s">
        <v>30</v>
      </c>
      <c r="AC286" s="40" t="s">
        <v>34</v>
      </c>
      <c r="AD286" s="35"/>
      <c r="AE286" s="35"/>
      <c r="AF286" s="40" t="s">
        <v>35</v>
      </c>
      <c r="AG286" s="40" t="s">
        <v>29</v>
      </c>
      <c r="AH286" s="35"/>
      <c r="AI286" s="35"/>
      <c r="AJ286" s="40" t="s">
        <v>36</v>
      </c>
      <c r="AK286" s="40" t="s">
        <v>37</v>
      </c>
      <c r="AL286" s="35"/>
      <c r="AM286" s="35"/>
      <c r="AN286" s="40" t="s">
        <v>38</v>
      </c>
      <c r="AO286" s="40" t="s">
        <v>39</v>
      </c>
      <c r="AP286" s="35"/>
      <c r="AQ286" s="35"/>
      <c r="AR286" s="40" t="s">
        <v>40</v>
      </c>
      <c r="AS286" s="40" t="s">
        <v>41</v>
      </c>
      <c r="AT286" s="35"/>
      <c r="AU286" s="35"/>
      <c r="AV286" s="35"/>
      <c r="AW286" s="35"/>
      <c r="AX286" s="35"/>
      <c r="AY286" s="35"/>
      <c r="AZ286" s="40" t="s">
        <v>42</v>
      </c>
      <c r="BA286" s="40" t="s">
        <v>39</v>
      </c>
      <c r="BB286" s="35"/>
      <c r="BC286" s="35"/>
      <c r="BD286" s="40" t="s">
        <v>42</v>
      </c>
      <c r="BE286" s="40" t="s">
        <v>33</v>
      </c>
      <c r="BF286" s="35"/>
      <c r="BG286" s="35"/>
      <c r="BH286" s="40" t="s">
        <v>42</v>
      </c>
      <c r="BI286" s="40" t="s">
        <v>39</v>
      </c>
      <c r="BJ286" s="35"/>
      <c r="BK286" s="41"/>
      <c r="BL286" s="40" t="s">
        <v>43</v>
      </c>
      <c r="BM286" s="40" t="s">
        <v>44</v>
      </c>
      <c r="BN286" s="35"/>
      <c r="BO286" s="35"/>
      <c r="BP286" s="40" t="s">
        <v>45</v>
      </c>
      <c r="BQ286" s="40" t="s">
        <v>44</v>
      </c>
      <c r="BR286" s="35"/>
      <c r="BS286" s="35"/>
      <c r="BT286" s="40" t="s">
        <v>46</v>
      </c>
      <c r="BU286" s="40" t="s">
        <v>47</v>
      </c>
      <c r="BV286" s="35"/>
      <c r="BW286" s="35"/>
      <c r="BX286" s="40" t="s">
        <v>46</v>
      </c>
      <c r="BY286" s="40" t="s">
        <v>41</v>
      </c>
      <c r="BZ286" s="35"/>
      <c r="CA286" s="35"/>
      <c r="CB286" s="40" t="s">
        <v>46</v>
      </c>
      <c r="CC286" s="40" t="s">
        <v>48</v>
      </c>
      <c r="CD286" s="35"/>
      <c r="CE286" s="35"/>
      <c r="CF286" s="40" t="s">
        <v>46</v>
      </c>
      <c r="CG286" s="40" t="s">
        <v>48</v>
      </c>
      <c r="CH286" s="35"/>
      <c r="CI286" s="35"/>
      <c r="CJ286" s="40" t="s">
        <v>46</v>
      </c>
      <c r="CK286" s="40" t="s">
        <v>39</v>
      </c>
      <c r="CL286" s="35"/>
      <c r="CM286" s="35"/>
      <c r="CN286" s="40" t="s">
        <v>49</v>
      </c>
      <c r="CO286" s="40" t="s">
        <v>39</v>
      </c>
      <c r="CP286" s="35"/>
      <c r="CQ286" s="35"/>
      <c r="CR286" s="40" t="s">
        <v>50</v>
      </c>
      <c r="CS286" s="40" t="s">
        <v>51</v>
      </c>
      <c r="CT286" s="35"/>
      <c r="CU286" s="35"/>
      <c r="CV286" s="40" t="s">
        <v>50</v>
      </c>
      <c r="CW286" s="40" t="s">
        <v>39</v>
      </c>
      <c r="CX286" s="35">
        <v>3</v>
      </c>
      <c r="CY286" s="35">
        <v>1.349</v>
      </c>
      <c r="CZ286" s="40" t="s">
        <v>50</v>
      </c>
      <c r="DA286" s="40" t="s">
        <v>39</v>
      </c>
      <c r="DB286" s="35"/>
      <c r="DC286" s="35"/>
      <c r="DD286" s="40" t="s">
        <v>59</v>
      </c>
      <c r="DE286" s="40" t="s">
        <v>60</v>
      </c>
      <c r="DF286" s="35"/>
      <c r="DG286" s="35"/>
      <c r="DH286" s="40" t="s">
        <v>52</v>
      </c>
      <c r="DI286" s="40" t="s">
        <v>53</v>
      </c>
      <c r="DJ286" s="35"/>
      <c r="DK286" s="35"/>
      <c r="DL286" s="40" t="s">
        <v>31</v>
      </c>
      <c r="DM286" s="41">
        <v>1.5509999999999999</v>
      </c>
      <c r="DN286" s="42" t="s">
        <v>518</v>
      </c>
    </row>
    <row r="287" spans="1:118" s="12" customFormat="1" ht="15.75" customHeight="1" x14ac:dyDescent="0.25">
      <c r="A287" s="6">
        <v>286</v>
      </c>
      <c r="B287" s="6">
        <v>2</v>
      </c>
      <c r="C287" s="9" t="s">
        <v>457</v>
      </c>
      <c r="D287" s="8" t="s">
        <v>373</v>
      </c>
      <c r="E287" s="6">
        <v>243.28899999999999</v>
      </c>
      <c r="F287" s="6">
        <v>104.262</v>
      </c>
      <c r="G287" s="6">
        <v>123.928</v>
      </c>
      <c r="H287" s="10">
        <v>146.88947999999999</v>
      </c>
      <c r="I287" s="3">
        <f t="shared" si="13"/>
        <v>270.81747999999999</v>
      </c>
      <c r="J287" s="3">
        <f t="shared" si="12"/>
        <v>0</v>
      </c>
      <c r="K287" s="3">
        <f t="shared" si="14"/>
        <v>270.81747999999999</v>
      </c>
      <c r="L287" s="1" t="s">
        <v>28</v>
      </c>
      <c r="M287" s="1" t="s">
        <v>29</v>
      </c>
      <c r="N287" s="6"/>
      <c r="O287" s="6"/>
      <c r="P287" s="1" t="s">
        <v>30</v>
      </c>
      <c r="Q287" s="1" t="s">
        <v>34</v>
      </c>
      <c r="R287" s="6"/>
      <c r="S287" s="6"/>
      <c r="T287" s="1" t="s">
        <v>30</v>
      </c>
      <c r="U287" s="1" t="s">
        <v>32</v>
      </c>
      <c r="V287" s="6"/>
      <c r="W287" s="6"/>
      <c r="X287" s="6" t="s">
        <v>30</v>
      </c>
      <c r="Y287" s="6" t="s">
        <v>33</v>
      </c>
      <c r="Z287" s="6"/>
      <c r="AA287" s="6"/>
      <c r="AB287" s="1" t="s">
        <v>30</v>
      </c>
      <c r="AC287" s="1" t="s">
        <v>34</v>
      </c>
      <c r="AD287" s="6"/>
      <c r="AE287" s="6"/>
      <c r="AF287" s="1" t="s">
        <v>35</v>
      </c>
      <c r="AG287" s="1" t="s">
        <v>29</v>
      </c>
      <c r="AH287" s="6"/>
      <c r="AI287" s="6"/>
      <c r="AJ287" s="1" t="s">
        <v>36</v>
      </c>
      <c r="AK287" s="1" t="s">
        <v>37</v>
      </c>
      <c r="AL287" s="6"/>
      <c r="AM287" s="6"/>
      <c r="AN287" s="1" t="s">
        <v>38</v>
      </c>
      <c r="AO287" s="1" t="s">
        <v>39</v>
      </c>
      <c r="AP287" s="6"/>
      <c r="AQ287" s="6"/>
      <c r="AR287" s="1" t="s">
        <v>40</v>
      </c>
      <c r="AS287" s="1" t="s">
        <v>41</v>
      </c>
      <c r="AT287" s="6"/>
      <c r="AU287" s="6"/>
      <c r="AV287" s="6"/>
      <c r="AW287" s="6"/>
      <c r="AX287" s="6"/>
      <c r="AY287" s="6"/>
      <c r="AZ287" s="1" t="s">
        <v>42</v>
      </c>
      <c r="BA287" s="1" t="s">
        <v>39</v>
      </c>
      <c r="BB287" s="6"/>
      <c r="BC287" s="6"/>
      <c r="BD287" s="1" t="s">
        <v>42</v>
      </c>
      <c r="BE287" s="1" t="s">
        <v>33</v>
      </c>
      <c r="BF287" s="6"/>
      <c r="BG287" s="6"/>
      <c r="BH287" s="1" t="s">
        <v>42</v>
      </c>
      <c r="BI287" s="1" t="s">
        <v>39</v>
      </c>
      <c r="BJ287" s="6"/>
      <c r="BK287" s="11"/>
      <c r="BL287" s="1" t="s">
        <v>43</v>
      </c>
      <c r="BM287" s="1" t="s">
        <v>44</v>
      </c>
      <c r="BN287" s="6"/>
      <c r="BO287" s="6"/>
      <c r="BP287" s="1" t="s">
        <v>45</v>
      </c>
      <c r="BQ287" s="1" t="s">
        <v>44</v>
      </c>
      <c r="BR287" s="6"/>
      <c r="BS287" s="6"/>
      <c r="BT287" s="1" t="s">
        <v>46</v>
      </c>
      <c r="BU287" s="1" t="s">
        <v>47</v>
      </c>
      <c r="BV287" s="6"/>
      <c r="BW287" s="6"/>
      <c r="BX287" s="1" t="s">
        <v>46</v>
      </c>
      <c r="BY287" s="1" t="s">
        <v>41</v>
      </c>
      <c r="BZ287" s="6"/>
      <c r="CA287" s="6"/>
      <c r="CB287" s="1" t="s">
        <v>46</v>
      </c>
      <c r="CC287" s="1" t="s">
        <v>48</v>
      </c>
      <c r="CD287" s="6"/>
      <c r="CE287" s="6"/>
      <c r="CF287" s="1" t="s">
        <v>46</v>
      </c>
      <c r="CG287" s="1" t="s">
        <v>48</v>
      </c>
      <c r="CH287" s="6"/>
      <c r="CI287" s="6"/>
      <c r="CJ287" s="1" t="s">
        <v>46</v>
      </c>
      <c r="CK287" s="1" t="s">
        <v>39</v>
      </c>
      <c r="CL287" s="6"/>
      <c r="CM287" s="6"/>
      <c r="CN287" s="1" t="s">
        <v>49</v>
      </c>
      <c r="CO287" s="1" t="s">
        <v>39</v>
      </c>
      <c r="CP287" s="6"/>
      <c r="CQ287" s="6"/>
      <c r="CR287" s="1" t="s">
        <v>50</v>
      </c>
      <c r="CS287" s="1" t="s">
        <v>51</v>
      </c>
      <c r="CT287" s="6"/>
      <c r="CU287" s="6"/>
      <c r="CV287" s="1" t="s">
        <v>50</v>
      </c>
      <c r="CW287" s="1" t="s">
        <v>39</v>
      </c>
      <c r="CX287" s="6"/>
      <c r="CY287" s="6"/>
      <c r="CZ287" s="1" t="s">
        <v>50</v>
      </c>
      <c r="DA287" s="1" t="s">
        <v>39</v>
      </c>
      <c r="DB287" s="6"/>
      <c r="DC287" s="6"/>
      <c r="DD287" s="1" t="s">
        <v>59</v>
      </c>
      <c r="DE287" s="1" t="s">
        <v>60</v>
      </c>
      <c r="DF287" s="6"/>
      <c r="DG287" s="6"/>
      <c r="DH287" s="1" t="s">
        <v>52</v>
      </c>
      <c r="DI287" s="1" t="s">
        <v>53</v>
      </c>
      <c r="DJ287" s="6"/>
      <c r="DK287" s="6"/>
      <c r="DL287" s="1" t="s">
        <v>31</v>
      </c>
      <c r="DM287" s="11"/>
    </row>
    <row r="288" spans="1:118" s="12" customFormat="1" ht="15.75" customHeight="1" x14ac:dyDescent="0.25">
      <c r="A288" s="6">
        <v>287</v>
      </c>
      <c r="B288" s="6">
        <v>2</v>
      </c>
      <c r="C288" s="9" t="s">
        <v>458</v>
      </c>
      <c r="D288" s="8" t="s">
        <v>373</v>
      </c>
      <c r="E288" s="6">
        <v>22.585000000000001</v>
      </c>
      <c r="F288" s="6">
        <v>0.88600000000000001</v>
      </c>
      <c r="G288" s="6">
        <v>21.699000000000002</v>
      </c>
      <c r="H288" s="10">
        <v>13.636799999999999</v>
      </c>
      <c r="I288" s="3">
        <f t="shared" si="13"/>
        <v>35.335799999999999</v>
      </c>
      <c r="J288" s="3">
        <f t="shared" si="12"/>
        <v>0</v>
      </c>
      <c r="K288" s="3">
        <f t="shared" si="14"/>
        <v>35.335799999999999</v>
      </c>
      <c r="L288" s="1" t="s">
        <v>28</v>
      </c>
      <c r="M288" s="1" t="s">
        <v>29</v>
      </c>
      <c r="N288" s="6"/>
      <c r="O288" s="6"/>
      <c r="P288" s="1" t="s">
        <v>30</v>
      </c>
      <c r="Q288" s="1" t="s">
        <v>34</v>
      </c>
      <c r="R288" s="6"/>
      <c r="S288" s="6"/>
      <c r="T288" s="1" t="s">
        <v>30</v>
      </c>
      <c r="U288" s="1" t="s">
        <v>32</v>
      </c>
      <c r="V288" s="6"/>
      <c r="W288" s="6"/>
      <c r="X288" s="6" t="s">
        <v>30</v>
      </c>
      <c r="Y288" s="6" t="s">
        <v>33</v>
      </c>
      <c r="Z288" s="6"/>
      <c r="AA288" s="6"/>
      <c r="AB288" s="1" t="s">
        <v>30</v>
      </c>
      <c r="AC288" s="1" t="s">
        <v>34</v>
      </c>
      <c r="AD288" s="6"/>
      <c r="AE288" s="6"/>
      <c r="AF288" s="1" t="s">
        <v>35</v>
      </c>
      <c r="AG288" s="1" t="s">
        <v>29</v>
      </c>
      <c r="AH288" s="6"/>
      <c r="AI288" s="6"/>
      <c r="AJ288" s="1" t="s">
        <v>36</v>
      </c>
      <c r="AK288" s="1" t="s">
        <v>37</v>
      </c>
      <c r="AL288" s="6"/>
      <c r="AM288" s="6"/>
      <c r="AN288" s="1" t="s">
        <v>38</v>
      </c>
      <c r="AO288" s="1" t="s">
        <v>39</v>
      </c>
      <c r="AP288" s="6"/>
      <c r="AQ288" s="6"/>
      <c r="AR288" s="1" t="s">
        <v>40</v>
      </c>
      <c r="AS288" s="1" t="s">
        <v>41</v>
      </c>
      <c r="AT288" s="6"/>
      <c r="AU288" s="6"/>
      <c r="AV288" s="6"/>
      <c r="AW288" s="6"/>
      <c r="AX288" s="6"/>
      <c r="AY288" s="6"/>
      <c r="AZ288" s="1" t="s">
        <v>42</v>
      </c>
      <c r="BA288" s="1" t="s">
        <v>39</v>
      </c>
      <c r="BB288" s="6"/>
      <c r="BC288" s="6"/>
      <c r="BD288" s="1" t="s">
        <v>42</v>
      </c>
      <c r="BE288" s="1" t="s">
        <v>33</v>
      </c>
      <c r="BF288" s="6"/>
      <c r="BG288" s="6"/>
      <c r="BH288" s="1" t="s">
        <v>42</v>
      </c>
      <c r="BI288" s="1" t="s">
        <v>39</v>
      </c>
      <c r="BJ288" s="6"/>
      <c r="BK288" s="11"/>
      <c r="BL288" s="1" t="s">
        <v>43</v>
      </c>
      <c r="BM288" s="1" t="s">
        <v>44</v>
      </c>
      <c r="BN288" s="6"/>
      <c r="BO288" s="6"/>
      <c r="BP288" s="1" t="s">
        <v>45</v>
      </c>
      <c r="BQ288" s="1" t="s">
        <v>44</v>
      </c>
      <c r="BR288" s="6"/>
      <c r="BS288" s="6"/>
      <c r="BT288" s="1" t="s">
        <v>46</v>
      </c>
      <c r="BU288" s="1" t="s">
        <v>47</v>
      </c>
      <c r="BV288" s="6"/>
      <c r="BW288" s="6"/>
      <c r="BX288" s="1" t="s">
        <v>46</v>
      </c>
      <c r="BY288" s="1" t="s">
        <v>41</v>
      </c>
      <c r="BZ288" s="6"/>
      <c r="CA288" s="6"/>
      <c r="CB288" s="1" t="s">
        <v>46</v>
      </c>
      <c r="CC288" s="1" t="s">
        <v>48</v>
      </c>
      <c r="CD288" s="6"/>
      <c r="CE288" s="6"/>
      <c r="CF288" s="1" t="s">
        <v>46</v>
      </c>
      <c r="CG288" s="1" t="s">
        <v>48</v>
      </c>
      <c r="CH288" s="6"/>
      <c r="CI288" s="6"/>
      <c r="CJ288" s="1" t="s">
        <v>46</v>
      </c>
      <c r="CK288" s="1" t="s">
        <v>39</v>
      </c>
      <c r="CL288" s="6"/>
      <c r="CM288" s="6"/>
      <c r="CN288" s="1" t="s">
        <v>49</v>
      </c>
      <c r="CO288" s="1" t="s">
        <v>39</v>
      </c>
      <c r="CP288" s="6"/>
      <c r="CQ288" s="6"/>
      <c r="CR288" s="1" t="s">
        <v>50</v>
      </c>
      <c r="CS288" s="1" t="s">
        <v>51</v>
      </c>
      <c r="CT288" s="6"/>
      <c r="CU288" s="6"/>
      <c r="CV288" s="1" t="s">
        <v>50</v>
      </c>
      <c r="CW288" s="1" t="s">
        <v>39</v>
      </c>
      <c r="CX288" s="6"/>
      <c r="CY288" s="6"/>
      <c r="CZ288" s="1" t="s">
        <v>50</v>
      </c>
      <c r="DA288" s="1" t="s">
        <v>39</v>
      </c>
      <c r="DB288" s="6"/>
      <c r="DC288" s="6"/>
      <c r="DD288" s="1" t="s">
        <v>59</v>
      </c>
      <c r="DE288" s="1" t="s">
        <v>60</v>
      </c>
      <c r="DF288" s="6"/>
      <c r="DG288" s="6"/>
      <c r="DH288" s="1" t="s">
        <v>52</v>
      </c>
      <c r="DI288" s="1" t="s">
        <v>53</v>
      </c>
      <c r="DJ288" s="6"/>
      <c r="DK288" s="6"/>
      <c r="DL288" s="1" t="s">
        <v>31</v>
      </c>
      <c r="DM288" s="11"/>
    </row>
    <row r="289" spans="1:117" s="12" customFormat="1" ht="15.75" customHeight="1" x14ac:dyDescent="0.25">
      <c r="A289" s="6">
        <v>288</v>
      </c>
      <c r="B289" s="6">
        <v>2</v>
      </c>
      <c r="C289" s="9" t="s">
        <v>459</v>
      </c>
      <c r="D289" s="8" t="s">
        <v>373</v>
      </c>
      <c r="E289" s="6">
        <v>171.886</v>
      </c>
      <c r="F289" s="6">
        <v>14.875</v>
      </c>
      <c r="G289" s="6">
        <v>157.011</v>
      </c>
      <c r="H289" s="10">
        <v>97.097399999999993</v>
      </c>
      <c r="I289" s="3">
        <f t="shared" si="13"/>
        <v>254.10839999999999</v>
      </c>
      <c r="J289" s="3">
        <f t="shared" si="12"/>
        <v>0</v>
      </c>
      <c r="K289" s="3">
        <f t="shared" si="14"/>
        <v>254.10839999999999</v>
      </c>
      <c r="L289" s="1" t="s">
        <v>28</v>
      </c>
      <c r="M289" s="1" t="s">
        <v>29</v>
      </c>
      <c r="N289" s="6"/>
      <c r="O289" s="6"/>
      <c r="P289" s="1" t="s">
        <v>30</v>
      </c>
      <c r="Q289" s="1" t="s">
        <v>34</v>
      </c>
      <c r="R289" s="6"/>
      <c r="S289" s="6"/>
      <c r="T289" s="1" t="s">
        <v>30</v>
      </c>
      <c r="U289" s="1" t="s">
        <v>32</v>
      </c>
      <c r="V289" s="6"/>
      <c r="W289" s="6"/>
      <c r="X289" s="6" t="s">
        <v>30</v>
      </c>
      <c r="Y289" s="6" t="s">
        <v>33</v>
      </c>
      <c r="Z289" s="6"/>
      <c r="AA289" s="6"/>
      <c r="AB289" s="1" t="s">
        <v>30</v>
      </c>
      <c r="AC289" s="1" t="s">
        <v>34</v>
      </c>
      <c r="AD289" s="6"/>
      <c r="AE289" s="6"/>
      <c r="AF289" s="1" t="s">
        <v>35</v>
      </c>
      <c r="AG289" s="1" t="s">
        <v>29</v>
      </c>
      <c r="AH289" s="6"/>
      <c r="AI289" s="6"/>
      <c r="AJ289" s="1" t="s">
        <v>36</v>
      </c>
      <c r="AK289" s="1" t="s">
        <v>37</v>
      </c>
      <c r="AL289" s="6"/>
      <c r="AM289" s="6"/>
      <c r="AN289" s="1" t="s">
        <v>38</v>
      </c>
      <c r="AO289" s="1" t="s">
        <v>39</v>
      </c>
      <c r="AP289" s="6"/>
      <c r="AQ289" s="6"/>
      <c r="AR289" s="1" t="s">
        <v>40</v>
      </c>
      <c r="AS289" s="1" t="s">
        <v>41</v>
      </c>
      <c r="AT289" s="6"/>
      <c r="AU289" s="6"/>
      <c r="AV289" s="6"/>
      <c r="AW289" s="6"/>
      <c r="AX289" s="6"/>
      <c r="AY289" s="6"/>
      <c r="AZ289" s="1" t="s">
        <v>42</v>
      </c>
      <c r="BA289" s="1" t="s">
        <v>39</v>
      </c>
      <c r="BB289" s="6"/>
      <c r="BC289" s="6"/>
      <c r="BD289" s="1" t="s">
        <v>42</v>
      </c>
      <c r="BE289" s="1" t="s">
        <v>33</v>
      </c>
      <c r="BF289" s="6"/>
      <c r="BG289" s="6"/>
      <c r="BH289" s="1" t="s">
        <v>42</v>
      </c>
      <c r="BI289" s="1" t="s">
        <v>39</v>
      </c>
      <c r="BJ289" s="6"/>
      <c r="BK289" s="11"/>
      <c r="BL289" s="1" t="s">
        <v>43</v>
      </c>
      <c r="BM289" s="1" t="s">
        <v>44</v>
      </c>
      <c r="BN289" s="6"/>
      <c r="BO289" s="6"/>
      <c r="BP289" s="1" t="s">
        <v>45</v>
      </c>
      <c r="BQ289" s="1" t="s">
        <v>44</v>
      </c>
      <c r="BR289" s="6"/>
      <c r="BS289" s="6"/>
      <c r="BT289" s="1" t="s">
        <v>46</v>
      </c>
      <c r="BU289" s="1" t="s">
        <v>47</v>
      </c>
      <c r="BV289" s="6"/>
      <c r="BW289" s="6"/>
      <c r="BX289" s="1" t="s">
        <v>46</v>
      </c>
      <c r="BY289" s="1" t="s">
        <v>41</v>
      </c>
      <c r="BZ289" s="6"/>
      <c r="CA289" s="6"/>
      <c r="CB289" s="1" t="s">
        <v>46</v>
      </c>
      <c r="CC289" s="1" t="s">
        <v>48</v>
      </c>
      <c r="CD289" s="6"/>
      <c r="CE289" s="6"/>
      <c r="CF289" s="1" t="s">
        <v>46</v>
      </c>
      <c r="CG289" s="1" t="s">
        <v>48</v>
      </c>
      <c r="CH289" s="6"/>
      <c r="CI289" s="6"/>
      <c r="CJ289" s="1" t="s">
        <v>46</v>
      </c>
      <c r="CK289" s="1" t="s">
        <v>39</v>
      </c>
      <c r="CL289" s="6"/>
      <c r="CM289" s="6"/>
      <c r="CN289" s="1" t="s">
        <v>49</v>
      </c>
      <c r="CO289" s="1" t="s">
        <v>39</v>
      </c>
      <c r="CP289" s="6"/>
      <c r="CQ289" s="6"/>
      <c r="CR289" s="1" t="s">
        <v>50</v>
      </c>
      <c r="CS289" s="1" t="s">
        <v>51</v>
      </c>
      <c r="CT289" s="6"/>
      <c r="CU289" s="6"/>
      <c r="CV289" s="1" t="s">
        <v>50</v>
      </c>
      <c r="CW289" s="1" t="s">
        <v>39</v>
      </c>
      <c r="CX289" s="6"/>
      <c r="CY289" s="6"/>
      <c r="CZ289" s="1" t="s">
        <v>50</v>
      </c>
      <c r="DA289" s="1" t="s">
        <v>39</v>
      </c>
      <c r="DB289" s="6"/>
      <c r="DC289" s="6"/>
      <c r="DD289" s="1" t="s">
        <v>59</v>
      </c>
      <c r="DE289" s="1" t="s">
        <v>60</v>
      </c>
      <c r="DF289" s="6"/>
      <c r="DG289" s="6"/>
      <c r="DH289" s="1" t="s">
        <v>52</v>
      </c>
      <c r="DI289" s="1" t="s">
        <v>53</v>
      </c>
      <c r="DJ289" s="6"/>
      <c r="DK289" s="6"/>
      <c r="DL289" s="1" t="s">
        <v>31</v>
      </c>
      <c r="DM289" s="11"/>
    </row>
    <row r="290" spans="1:117" s="42" customFormat="1" ht="15.75" customHeight="1" x14ac:dyDescent="0.25">
      <c r="A290" s="35">
        <v>289</v>
      </c>
      <c r="B290" s="35">
        <v>2</v>
      </c>
      <c r="C290" s="36" t="s">
        <v>265</v>
      </c>
      <c r="D290" s="37" t="s">
        <v>373</v>
      </c>
      <c r="E290" s="35">
        <v>702.09699999999998</v>
      </c>
      <c r="F290" s="35">
        <v>4.7229999999999999</v>
      </c>
      <c r="G290" s="35">
        <v>674.98699999999997</v>
      </c>
      <c r="H290" s="38">
        <v>224.46755999999999</v>
      </c>
      <c r="I290" s="39">
        <f t="shared" si="13"/>
        <v>899.4545599999999</v>
      </c>
      <c r="J290" s="39">
        <f t="shared" si="12"/>
        <v>0.501</v>
      </c>
      <c r="K290" s="39">
        <f t="shared" si="14"/>
        <v>898.95355999999992</v>
      </c>
      <c r="L290" s="40" t="s">
        <v>28</v>
      </c>
      <c r="M290" s="40" t="s">
        <v>29</v>
      </c>
      <c r="N290" s="35"/>
      <c r="O290" s="35"/>
      <c r="P290" s="40" t="s">
        <v>30</v>
      </c>
      <c r="Q290" s="40" t="s">
        <v>34</v>
      </c>
      <c r="R290" s="35"/>
      <c r="S290" s="35"/>
      <c r="T290" s="40" t="s">
        <v>30</v>
      </c>
      <c r="U290" s="40" t="s">
        <v>32</v>
      </c>
      <c r="V290" s="35"/>
      <c r="W290" s="35"/>
      <c r="X290" s="35" t="s">
        <v>30</v>
      </c>
      <c r="Y290" s="35" t="s">
        <v>33</v>
      </c>
      <c r="Z290" s="35"/>
      <c r="AA290" s="35"/>
      <c r="AB290" s="40" t="s">
        <v>30</v>
      </c>
      <c r="AC290" s="40" t="s">
        <v>34</v>
      </c>
      <c r="AD290" s="35"/>
      <c r="AE290" s="35"/>
      <c r="AF290" s="40" t="s">
        <v>35</v>
      </c>
      <c r="AG290" s="40" t="s">
        <v>29</v>
      </c>
      <c r="AH290" s="35"/>
      <c r="AI290" s="35"/>
      <c r="AJ290" s="40" t="s">
        <v>36</v>
      </c>
      <c r="AK290" s="40" t="s">
        <v>37</v>
      </c>
      <c r="AL290" s="35"/>
      <c r="AM290" s="35"/>
      <c r="AN290" s="40" t="s">
        <v>38</v>
      </c>
      <c r="AO290" s="40" t="s">
        <v>39</v>
      </c>
      <c r="AP290" s="35">
        <v>1</v>
      </c>
      <c r="AQ290" s="35">
        <v>0.501</v>
      </c>
      <c r="AR290" s="40" t="s">
        <v>40</v>
      </c>
      <c r="AS290" s="40" t="s">
        <v>41</v>
      </c>
      <c r="AT290" s="35"/>
      <c r="AU290" s="35"/>
      <c r="AV290" s="35"/>
      <c r="AW290" s="35"/>
      <c r="AX290" s="35"/>
      <c r="AY290" s="35"/>
      <c r="AZ290" s="40" t="s">
        <v>42</v>
      </c>
      <c r="BA290" s="40" t="s">
        <v>39</v>
      </c>
      <c r="BB290" s="35"/>
      <c r="BC290" s="35"/>
      <c r="BD290" s="40" t="s">
        <v>42</v>
      </c>
      <c r="BE290" s="40" t="s">
        <v>33</v>
      </c>
      <c r="BF290" s="35"/>
      <c r="BG290" s="35"/>
      <c r="BH290" s="40" t="s">
        <v>42</v>
      </c>
      <c r="BI290" s="40" t="s">
        <v>39</v>
      </c>
      <c r="BJ290" s="35"/>
      <c r="BK290" s="41"/>
      <c r="BL290" s="40" t="s">
        <v>43</v>
      </c>
      <c r="BM290" s="40" t="s">
        <v>44</v>
      </c>
      <c r="BN290" s="35"/>
      <c r="BO290" s="35"/>
      <c r="BP290" s="40" t="s">
        <v>45</v>
      </c>
      <c r="BQ290" s="40" t="s">
        <v>44</v>
      </c>
      <c r="BR290" s="35"/>
      <c r="BS290" s="35"/>
      <c r="BT290" s="40" t="s">
        <v>46</v>
      </c>
      <c r="BU290" s="40" t="s">
        <v>47</v>
      </c>
      <c r="BV290" s="35"/>
      <c r="BW290" s="35"/>
      <c r="BX290" s="40" t="s">
        <v>46</v>
      </c>
      <c r="BY290" s="40" t="s">
        <v>41</v>
      </c>
      <c r="BZ290" s="35"/>
      <c r="CA290" s="35"/>
      <c r="CB290" s="40" t="s">
        <v>46</v>
      </c>
      <c r="CC290" s="40" t="s">
        <v>48</v>
      </c>
      <c r="CD290" s="35"/>
      <c r="CE290" s="35"/>
      <c r="CF290" s="40" t="s">
        <v>46</v>
      </c>
      <c r="CG290" s="40" t="s">
        <v>48</v>
      </c>
      <c r="CH290" s="35"/>
      <c r="CI290" s="35"/>
      <c r="CJ290" s="40" t="s">
        <v>46</v>
      </c>
      <c r="CK290" s="40" t="s">
        <v>39</v>
      </c>
      <c r="CL290" s="35"/>
      <c r="CM290" s="35"/>
      <c r="CN290" s="40" t="s">
        <v>49</v>
      </c>
      <c r="CO290" s="40" t="s">
        <v>39</v>
      </c>
      <c r="CP290" s="35"/>
      <c r="CQ290" s="35"/>
      <c r="CR290" s="40" t="s">
        <v>50</v>
      </c>
      <c r="CS290" s="40" t="s">
        <v>51</v>
      </c>
      <c r="CT290" s="35"/>
      <c r="CU290" s="35"/>
      <c r="CV290" s="40" t="s">
        <v>50</v>
      </c>
      <c r="CW290" s="40" t="s">
        <v>39</v>
      </c>
      <c r="CX290" s="35"/>
      <c r="CY290" s="35"/>
      <c r="CZ290" s="40" t="s">
        <v>50</v>
      </c>
      <c r="DA290" s="40" t="s">
        <v>39</v>
      </c>
      <c r="DB290" s="35"/>
      <c r="DC290" s="35"/>
      <c r="DD290" s="40" t="s">
        <v>59</v>
      </c>
      <c r="DE290" s="40" t="s">
        <v>60</v>
      </c>
      <c r="DF290" s="35"/>
      <c r="DG290" s="35"/>
      <c r="DH290" s="40" t="s">
        <v>52</v>
      </c>
      <c r="DI290" s="40" t="s">
        <v>53</v>
      </c>
      <c r="DJ290" s="35"/>
      <c r="DK290" s="35"/>
      <c r="DL290" s="40" t="s">
        <v>31</v>
      </c>
      <c r="DM290" s="41"/>
    </row>
    <row r="291" spans="1:117" s="12" customFormat="1" ht="15.75" customHeight="1" x14ac:dyDescent="0.25">
      <c r="A291" s="6">
        <v>290</v>
      </c>
      <c r="B291" s="6">
        <v>2</v>
      </c>
      <c r="C291" s="9" t="s">
        <v>266</v>
      </c>
      <c r="D291" s="8" t="s">
        <v>373</v>
      </c>
      <c r="E291" s="6">
        <v>192.03100000000001</v>
      </c>
      <c r="F291" s="6">
        <v>17.343</v>
      </c>
      <c r="G291" s="6">
        <v>-162.43899999999999</v>
      </c>
      <c r="H291" s="10">
        <v>186.72492</v>
      </c>
      <c r="I291" s="3">
        <f t="shared" si="13"/>
        <v>24.285920000000004</v>
      </c>
      <c r="J291" s="3">
        <f t="shared" si="12"/>
        <v>0</v>
      </c>
      <c r="K291" s="3">
        <f t="shared" si="14"/>
        <v>24.285920000000004</v>
      </c>
      <c r="L291" s="1" t="s">
        <v>28</v>
      </c>
      <c r="M291" s="1" t="s">
        <v>29</v>
      </c>
      <c r="N291" s="6"/>
      <c r="O291" s="6"/>
      <c r="P291" s="1" t="s">
        <v>30</v>
      </c>
      <c r="Q291" s="1" t="s">
        <v>34</v>
      </c>
      <c r="R291" s="6"/>
      <c r="S291" s="6"/>
      <c r="T291" s="1" t="s">
        <v>30</v>
      </c>
      <c r="U291" s="1" t="s">
        <v>32</v>
      </c>
      <c r="V291" s="6"/>
      <c r="W291" s="6"/>
      <c r="X291" s="6" t="s">
        <v>30</v>
      </c>
      <c r="Y291" s="6" t="s">
        <v>33</v>
      </c>
      <c r="Z291" s="6"/>
      <c r="AA291" s="6"/>
      <c r="AB291" s="1" t="s">
        <v>30</v>
      </c>
      <c r="AC291" s="1" t="s">
        <v>34</v>
      </c>
      <c r="AD291" s="6"/>
      <c r="AE291" s="6"/>
      <c r="AF291" s="1" t="s">
        <v>35</v>
      </c>
      <c r="AG291" s="1" t="s">
        <v>29</v>
      </c>
      <c r="AH291" s="6"/>
      <c r="AI291" s="6"/>
      <c r="AJ291" s="1" t="s">
        <v>36</v>
      </c>
      <c r="AK291" s="1" t="s">
        <v>37</v>
      </c>
      <c r="AL291" s="6"/>
      <c r="AM291" s="6"/>
      <c r="AN291" s="1" t="s">
        <v>38</v>
      </c>
      <c r="AO291" s="1" t="s">
        <v>39</v>
      </c>
      <c r="AP291" s="6"/>
      <c r="AQ291" s="6"/>
      <c r="AR291" s="1" t="s">
        <v>40</v>
      </c>
      <c r="AS291" s="1" t="s">
        <v>41</v>
      </c>
      <c r="AT291" s="6"/>
      <c r="AU291" s="6"/>
      <c r="AV291" s="6"/>
      <c r="AW291" s="6"/>
      <c r="AX291" s="6"/>
      <c r="AY291" s="6"/>
      <c r="AZ291" s="1" t="s">
        <v>42</v>
      </c>
      <c r="BA291" s="1" t="s">
        <v>39</v>
      </c>
      <c r="BB291" s="6"/>
      <c r="BC291" s="6"/>
      <c r="BD291" s="1" t="s">
        <v>42</v>
      </c>
      <c r="BE291" s="1" t="s">
        <v>33</v>
      </c>
      <c r="BF291" s="6"/>
      <c r="BG291" s="6"/>
      <c r="BH291" s="1" t="s">
        <v>42</v>
      </c>
      <c r="BI291" s="1" t="s">
        <v>39</v>
      </c>
      <c r="BJ291" s="6"/>
      <c r="BK291" s="11"/>
      <c r="BL291" s="1" t="s">
        <v>43</v>
      </c>
      <c r="BM291" s="1" t="s">
        <v>44</v>
      </c>
      <c r="BN291" s="6"/>
      <c r="BO291" s="6"/>
      <c r="BP291" s="1" t="s">
        <v>45</v>
      </c>
      <c r="BQ291" s="1" t="s">
        <v>44</v>
      </c>
      <c r="BR291" s="6"/>
      <c r="BS291" s="6"/>
      <c r="BT291" s="1" t="s">
        <v>46</v>
      </c>
      <c r="BU291" s="1" t="s">
        <v>47</v>
      </c>
      <c r="BV291" s="6"/>
      <c r="BW291" s="6"/>
      <c r="BX291" s="1" t="s">
        <v>46</v>
      </c>
      <c r="BY291" s="1" t="s">
        <v>41</v>
      </c>
      <c r="BZ291" s="6"/>
      <c r="CA291" s="6"/>
      <c r="CB291" s="1" t="s">
        <v>46</v>
      </c>
      <c r="CC291" s="1" t="s">
        <v>48</v>
      </c>
      <c r="CD291" s="6"/>
      <c r="CE291" s="6"/>
      <c r="CF291" s="1" t="s">
        <v>46</v>
      </c>
      <c r="CG291" s="1" t="s">
        <v>48</v>
      </c>
      <c r="CH291" s="6"/>
      <c r="CI291" s="6"/>
      <c r="CJ291" s="1" t="s">
        <v>46</v>
      </c>
      <c r="CK291" s="1" t="s">
        <v>39</v>
      </c>
      <c r="CL291" s="6"/>
      <c r="CM291" s="6"/>
      <c r="CN291" s="1" t="s">
        <v>49</v>
      </c>
      <c r="CO291" s="1" t="s">
        <v>39</v>
      </c>
      <c r="CP291" s="6"/>
      <c r="CQ291" s="6"/>
      <c r="CR291" s="1" t="s">
        <v>50</v>
      </c>
      <c r="CS291" s="1" t="s">
        <v>51</v>
      </c>
      <c r="CT291" s="6"/>
      <c r="CU291" s="6"/>
      <c r="CV291" s="1" t="s">
        <v>50</v>
      </c>
      <c r="CW291" s="1" t="s">
        <v>39</v>
      </c>
      <c r="CX291" s="6"/>
      <c r="CY291" s="6"/>
      <c r="CZ291" s="1" t="s">
        <v>50</v>
      </c>
      <c r="DA291" s="1" t="s">
        <v>39</v>
      </c>
      <c r="DB291" s="6"/>
      <c r="DC291" s="6"/>
      <c r="DD291" s="1" t="s">
        <v>59</v>
      </c>
      <c r="DE291" s="1" t="s">
        <v>60</v>
      </c>
      <c r="DF291" s="6"/>
      <c r="DG291" s="6"/>
      <c r="DH291" s="1" t="s">
        <v>52</v>
      </c>
      <c r="DI291" s="1" t="s">
        <v>53</v>
      </c>
      <c r="DJ291" s="6"/>
      <c r="DK291" s="6"/>
      <c r="DL291" s="1" t="s">
        <v>31</v>
      </c>
      <c r="DM291" s="11"/>
    </row>
    <row r="292" spans="1:117" s="12" customFormat="1" ht="15.75" customHeight="1" x14ac:dyDescent="0.25">
      <c r="A292" s="6">
        <v>291</v>
      </c>
      <c r="B292" s="6">
        <v>2</v>
      </c>
      <c r="C292" s="9" t="s">
        <v>460</v>
      </c>
      <c r="D292" s="8" t="s">
        <v>373</v>
      </c>
      <c r="E292" s="6">
        <v>500.54599999999999</v>
      </c>
      <c r="F292" s="6">
        <v>12.321999999999999</v>
      </c>
      <c r="G292" s="6">
        <v>488.22399999999999</v>
      </c>
      <c r="H292" s="10">
        <v>334.96427999999997</v>
      </c>
      <c r="I292" s="3">
        <f t="shared" si="13"/>
        <v>823.18827999999996</v>
      </c>
      <c r="J292" s="3">
        <f t="shared" si="12"/>
        <v>0</v>
      </c>
      <c r="K292" s="3">
        <f t="shared" si="14"/>
        <v>823.18827999999996</v>
      </c>
      <c r="L292" s="1" t="s">
        <v>28</v>
      </c>
      <c r="M292" s="1" t="s">
        <v>29</v>
      </c>
      <c r="N292" s="6"/>
      <c r="O292" s="6"/>
      <c r="P292" s="1" t="s">
        <v>30</v>
      </c>
      <c r="Q292" s="1" t="s">
        <v>34</v>
      </c>
      <c r="R292" s="6"/>
      <c r="S292" s="6"/>
      <c r="T292" s="1" t="s">
        <v>30</v>
      </c>
      <c r="U292" s="1" t="s">
        <v>32</v>
      </c>
      <c r="V292" s="6"/>
      <c r="W292" s="6"/>
      <c r="X292" s="6" t="s">
        <v>30</v>
      </c>
      <c r="Y292" s="6" t="s">
        <v>33</v>
      </c>
      <c r="Z292" s="6"/>
      <c r="AA292" s="6"/>
      <c r="AB292" s="1" t="s">
        <v>30</v>
      </c>
      <c r="AC292" s="1" t="s">
        <v>34</v>
      </c>
      <c r="AD292" s="6"/>
      <c r="AE292" s="6"/>
      <c r="AF292" s="1" t="s">
        <v>35</v>
      </c>
      <c r="AG292" s="1" t="s">
        <v>29</v>
      </c>
      <c r="AH292" s="6"/>
      <c r="AI292" s="6"/>
      <c r="AJ292" s="1" t="s">
        <v>36</v>
      </c>
      <c r="AK292" s="1" t="s">
        <v>37</v>
      </c>
      <c r="AL292" s="6"/>
      <c r="AM292" s="6"/>
      <c r="AN292" s="1" t="s">
        <v>38</v>
      </c>
      <c r="AO292" s="1" t="s">
        <v>39</v>
      </c>
      <c r="AP292" s="6"/>
      <c r="AQ292" s="6"/>
      <c r="AR292" s="1" t="s">
        <v>40</v>
      </c>
      <c r="AS292" s="1" t="s">
        <v>41</v>
      </c>
      <c r="AT292" s="6"/>
      <c r="AU292" s="6"/>
      <c r="AV292" s="6"/>
      <c r="AW292" s="6"/>
      <c r="AX292" s="6"/>
      <c r="AY292" s="6"/>
      <c r="AZ292" s="1" t="s">
        <v>42</v>
      </c>
      <c r="BA292" s="1" t="s">
        <v>39</v>
      </c>
      <c r="BB292" s="6"/>
      <c r="BC292" s="6"/>
      <c r="BD292" s="1" t="s">
        <v>42</v>
      </c>
      <c r="BE292" s="1" t="s">
        <v>33</v>
      </c>
      <c r="BF292" s="6"/>
      <c r="BG292" s="6"/>
      <c r="BH292" s="1" t="s">
        <v>42</v>
      </c>
      <c r="BI292" s="1" t="s">
        <v>39</v>
      </c>
      <c r="BJ292" s="6"/>
      <c r="BK292" s="11"/>
      <c r="BL292" s="1" t="s">
        <v>43</v>
      </c>
      <c r="BM292" s="1" t="s">
        <v>44</v>
      </c>
      <c r="BN292" s="6"/>
      <c r="BO292" s="6"/>
      <c r="BP292" s="1" t="s">
        <v>45</v>
      </c>
      <c r="BQ292" s="1" t="s">
        <v>44</v>
      </c>
      <c r="BR292" s="6"/>
      <c r="BS292" s="6"/>
      <c r="BT292" s="1" t="s">
        <v>46</v>
      </c>
      <c r="BU292" s="1" t="s">
        <v>47</v>
      </c>
      <c r="BV292" s="6"/>
      <c r="BW292" s="6"/>
      <c r="BX292" s="1" t="s">
        <v>46</v>
      </c>
      <c r="BY292" s="1" t="s">
        <v>41</v>
      </c>
      <c r="BZ292" s="6"/>
      <c r="CA292" s="6"/>
      <c r="CB292" s="1" t="s">
        <v>46</v>
      </c>
      <c r="CC292" s="1" t="s">
        <v>48</v>
      </c>
      <c r="CD292" s="6"/>
      <c r="CE292" s="6"/>
      <c r="CF292" s="1" t="s">
        <v>46</v>
      </c>
      <c r="CG292" s="1" t="s">
        <v>48</v>
      </c>
      <c r="CH292" s="6"/>
      <c r="CI292" s="6"/>
      <c r="CJ292" s="1" t="s">
        <v>46</v>
      </c>
      <c r="CK292" s="1" t="s">
        <v>39</v>
      </c>
      <c r="CL292" s="6"/>
      <c r="CM292" s="6"/>
      <c r="CN292" s="1" t="s">
        <v>49</v>
      </c>
      <c r="CO292" s="1" t="s">
        <v>39</v>
      </c>
      <c r="CP292" s="6"/>
      <c r="CQ292" s="6"/>
      <c r="CR292" s="1" t="s">
        <v>50</v>
      </c>
      <c r="CS292" s="1" t="s">
        <v>51</v>
      </c>
      <c r="CT292" s="6"/>
      <c r="CU292" s="6"/>
      <c r="CV292" s="1" t="s">
        <v>50</v>
      </c>
      <c r="CW292" s="1" t="s">
        <v>39</v>
      </c>
      <c r="CX292" s="6"/>
      <c r="CY292" s="6"/>
      <c r="CZ292" s="1" t="s">
        <v>50</v>
      </c>
      <c r="DA292" s="1" t="s">
        <v>39</v>
      </c>
      <c r="DB292" s="6"/>
      <c r="DC292" s="6"/>
      <c r="DD292" s="1" t="s">
        <v>59</v>
      </c>
      <c r="DE292" s="1" t="s">
        <v>60</v>
      </c>
      <c r="DF292" s="6"/>
      <c r="DG292" s="6"/>
      <c r="DH292" s="1" t="s">
        <v>52</v>
      </c>
      <c r="DI292" s="1" t="s">
        <v>53</v>
      </c>
      <c r="DJ292" s="6"/>
      <c r="DK292" s="6"/>
      <c r="DL292" s="1" t="s">
        <v>31</v>
      </c>
      <c r="DM292" s="11"/>
    </row>
    <row r="293" spans="1:117" s="12" customFormat="1" ht="15.75" customHeight="1" x14ac:dyDescent="0.25">
      <c r="A293" s="6">
        <v>292</v>
      </c>
      <c r="B293" s="6">
        <v>2</v>
      </c>
      <c r="C293" s="9" t="s">
        <v>461</v>
      </c>
      <c r="D293" s="8" t="s">
        <v>373</v>
      </c>
      <c r="E293" s="6">
        <v>74.061999999999998</v>
      </c>
      <c r="F293" s="6">
        <v>6.1319999999999997</v>
      </c>
      <c r="G293" s="6">
        <v>64.63</v>
      </c>
      <c r="H293" s="10">
        <v>51.626519999999999</v>
      </c>
      <c r="I293" s="3">
        <f t="shared" si="13"/>
        <v>116.25651999999999</v>
      </c>
      <c r="J293" s="3">
        <f t="shared" si="12"/>
        <v>0</v>
      </c>
      <c r="K293" s="3">
        <f t="shared" si="14"/>
        <v>116.25651999999999</v>
      </c>
      <c r="L293" s="1" t="s">
        <v>28</v>
      </c>
      <c r="M293" s="1" t="s">
        <v>29</v>
      </c>
      <c r="N293" s="6"/>
      <c r="O293" s="6"/>
      <c r="P293" s="1" t="s">
        <v>30</v>
      </c>
      <c r="Q293" s="1" t="s">
        <v>34</v>
      </c>
      <c r="R293" s="6"/>
      <c r="S293" s="6"/>
      <c r="T293" s="1" t="s">
        <v>30</v>
      </c>
      <c r="U293" s="1" t="s">
        <v>32</v>
      </c>
      <c r="V293" s="6"/>
      <c r="W293" s="6"/>
      <c r="X293" s="6" t="s">
        <v>30</v>
      </c>
      <c r="Y293" s="6" t="s">
        <v>33</v>
      </c>
      <c r="Z293" s="6"/>
      <c r="AA293" s="6"/>
      <c r="AB293" s="1" t="s">
        <v>30</v>
      </c>
      <c r="AC293" s="1" t="s">
        <v>34</v>
      </c>
      <c r="AD293" s="6"/>
      <c r="AE293" s="6"/>
      <c r="AF293" s="1" t="s">
        <v>35</v>
      </c>
      <c r="AG293" s="1" t="s">
        <v>29</v>
      </c>
      <c r="AH293" s="6"/>
      <c r="AI293" s="6"/>
      <c r="AJ293" s="1" t="s">
        <v>36</v>
      </c>
      <c r="AK293" s="1" t="s">
        <v>37</v>
      </c>
      <c r="AL293" s="6"/>
      <c r="AM293" s="6"/>
      <c r="AN293" s="1" t="s">
        <v>38</v>
      </c>
      <c r="AO293" s="1" t="s">
        <v>39</v>
      </c>
      <c r="AP293" s="6"/>
      <c r="AQ293" s="6"/>
      <c r="AR293" s="1" t="s">
        <v>40</v>
      </c>
      <c r="AS293" s="1" t="s">
        <v>41</v>
      </c>
      <c r="AT293" s="6"/>
      <c r="AU293" s="6"/>
      <c r="AV293" s="6"/>
      <c r="AW293" s="6"/>
      <c r="AX293" s="6"/>
      <c r="AY293" s="6"/>
      <c r="AZ293" s="1" t="s">
        <v>42</v>
      </c>
      <c r="BA293" s="1" t="s">
        <v>39</v>
      </c>
      <c r="BB293" s="6"/>
      <c r="BC293" s="6"/>
      <c r="BD293" s="1" t="s">
        <v>42</v>
      </c>
      <c r="BE293" s="1" t="s">
        <v>33</v>
      </c>
      <c r="BF293" s="6"/>
      <c r="BG293" s="6"/>
      <c r="BH293" s="1" t="s">
        <v>42</v>
      </c>
      <c r="BI293" s="1" t="s">
        <v>39</v>
      </c>
      <c r="BJ293" s="6"/>
      <c r="BK293" s="11"/>
      <c r="BL293" s="1" t="s">
        <v>43</v>
      </c>
      <c r="BM293" s="1" t="s">
        <v>44</v>
      </c>
      <c r="BN293" s="6"/>
      <c r="BO293" s="6"/>
      <c r="BP293" s="1" t="s">
        <v>45</v>
      </c>
      <c r="BQ293" s="1" t="s">
        <v>44</v>
      </c>
      <c r="BR293" s="6"/>
      <c r="BS293" s="6"/>
      <c r="BT293" s="1" t="s">
        <v>46</v>
      </c>
      <c r="BU293" s="1" t="s">
        <v>47</v>
      </c>
      <c r="BV293" s="6"/>
      <c r="BW293" s="6"/>
      <c r="BX293" s="1" t="s">
        <v>46</v>
      </c>
      <c r="BY293" s="1" t="s">
        <v>41</v>
      </c>
      <c r="BZ293" s="6"/>
      <c r="CA293" s="6"/>
      <c r="CB293" s="1" t="s">
        <v>46</v>
      </c>
      <c r="CC293" s="1" t="s">
        <v>48</v>
      </c>
      <c r="CD293" s="6"/>
      <c r="CE293" s="6"/>
      <c r="CF293" s="1" t="s">
        <v>46</v>
      </c>
      <c r="CG293" s="1" t="s">
        <v>48</v>
      </c>
      <c r="CH293" s="6"/>
      <c r="CI293" s="6"/>
      <c r="CJ293" s="1" t="s">
        <v>46</v>
      </c>
      <c r="CK293" s="1" t="s">
        <v>39</v>
      </c>
      <c r="CL293" s="6"/>
      <c r="CM293" s="6"/>
      <c r="CN293" s="1" t="s">
        <v>49</v>
      </c>
      <c r="CO293" s="1" t="s">
        <v>39</v>
      </c>
      <c r="CP293" s="6"/>
      <c r="CQ293" s="6"/>
      <c r="CR293" s="1" t="s">
        <v>50</v>
      </c>
      <c r="CS293" s="1" t="s">
        <v>51</v>
      </c>
      <c r="CT293" s="6"/>
      <c r="CU293" s="6"/>
      <c r="CV293" s="1" t="s">
        <v>50</v>
      </c>
      <c r="CW293" s="1" t="s">
        <v>39</v>
      </c>
      <c r="CX293" s="6"/>
      <c r="CY293" s="6"/>
      <c r="CZ293" s="1" t="s">
        <v>50</v>
      </c>
      <c r="DA293" s="1" t="s">
        <v>39</v>
      </c>
      <c r="DB293" s="6"/>
      <c r="DC293" s="6"/>
      <c r="DD293" s="1" t="s">
        <v>59</v>
      </c>
      <c r="DE293" s="1" t="s">
        <v>60</v>
      </c>
      <c r="DF293" s="6"/>
      <c r="DG293" s="6"/>
      <c r="DH293" s="1" t="s">
        <v>52</v>
      </c>
      <c r="DI293" s="1" t="s">
        <v>53</v>
      </c>
      <c r="DJ293" s="6"/>
      <c r="DK293" s="6"/>
      <c r="DL293" s="1" t="s">
        <v>31</v>
      </c>
      <c r="DM293" s="11"/>
    </row>
    <row r="294" spans="1:117" s="12" customFormat="1" ht="15.75" customHeight="1" x14ac:dyDescent="0.25">
      <c r="A294" s="6">
        <v>293</v>
      </c>
      <c r="B294" s="6">
        <v>2</v>
      </c>
      <c r="C294" s="9" t="s">
        <v>267</v>
      </c>
      <c r="D294" s="8" t="s">
        <v>373</v>
      </c>
      <c r="E294" s="6">
        <v>136.52099999999999</v>
      </c>
      <c r="F294" s="6">
        <v>27.353000000000002</v>
      </c>
      <c r="G294" s="6">
        <v>-105.126</v>
      </c>
      <c r="H294" s="10">
        <v>55.803239999999903</v>
      </c>
      <c r="I294" s="3">
        <f t="shared" si="13"/>
        <v>-49.322760000000102</v>
      </c>
      <c r="J294" s="3">
        <f t="shared" si="12"/>
        <v>0</v>
      </c>
      <c r="K294" s="3">
        <f t="shared" si="14"/>
        <v>-49.322760000000102</v>
      </c>
      <c r="L294" s="1" t="s">
        <v>28</v>
      </c>
      <c r="M294" s="1" t="s">
        <v>29</v>
      </c>
      <c r="N294" s="6"/>
      <c r="O294" s="6"/>
      <c r="P294" s="1" t="s">
        <v>30</v>
      </c>
      <c r="Q294" s="1" t="s">
        <v>34</v>
      </c>
      <c r="R294" s="6"/>
      <c r="S294" s="6"/>
      <c r="T294" s="1" t="s">
        <v>30</v>
      </c>
      <c r="U294" s="1" t="s">
        <v>32</v>
      </c>
      <c r="V294" s="6"/>
      <c r="W294" s="6"/>
      <c r="X294" s="6" t="s">
        <v>30</v>
      </c>
      <c r="Y294" s="6" t="s">
        <v>33</v>
      </c>
      <c r="Z294" s="6"/>
      <c r="AA294" s="6"/>
      <c r="AB294" s="1" t="s">
        <v>30</v>
      </c>
      <c r="AC294" s="1" t="s">
        <v>34</v>
      </c>
      <c r="AD294" s="6"/>
      <c r="AE294" s="6"/>
      <c r="AF294" s="1" t="s">
        <v>35</v>
      </c>
      <c r="AG294" s="1" t="s">
        <v>29</v>
      </c>
      <c r="AH294" s="6"/>
      <c r="AI294" s="6"/>
      <c r="AJ294" s="1" t="s">
        <v>36</v>
      </c>
      <c r="AK294" s="1" t="s">
        <v>37</v>
      </c>
      <c r="AL294" s="6"/>
      <c r="AM294" s="6"/>
      <c r="AN294" s="1" t="s">
        <v>38</v>
      </c>
      <c r="AO294" s="1" t="s">
        <v>39</v>
      </c>
      <c r="AP294" s="6"/>
      <c r="AQ294" s="6"/>
      <c r="AR294" s="1" t="s">
        <v>40</v>
      </c>
      <c r="AS294" s="1" t="s">
        <v>41</v>
      </c>
      <c r="AT294" s="6"/>
      <c r="AU294" s="6"/>
      <c r="AV294" s="6"/>
      <c r="AW294" s="6"/>
      <c r="AX294" s="6"/>
      <c r="AY294" s="6"/>
      <c r="AZ294" s="1" t="s">
        <v>42</v>
      </c>
      <c r="BA294" s="1" t="s">
        <v>39</v>
      </c>
      <c r="BB294" s="6"/>
      <c r="BC294" s="6"/>
      <c r="BD294" s="1" t="s">
        <v>42</v>
      </c>
      <c r="BE294" s="1" t="s">
        <v>33</v>
      </c>
      <c r="BF294" s="6"/>
      <c r="BG294" s="6"/>
      <c r="BH294" s="1" t="s">
        <v>42</v>
      </c>
      <c r="BI294" s="1" t="s">
        <v>39</v>
      </c>
      <c r="BJ294" s="6"/>
      <c r="BK294" s="11"/>
      <c r="BL294" s="1" t="s">
        <v>43</v>
      </c>
      <c r="BM294" s="1" t="s">
        <v>44</v>
      </c>
      <c r="BN294" s="6"/>
      <c r="BO294" s="6"/>
      <c r="BP294" s="1" t="s">
        <v>45</v>
      </c>
      <c r="BQ294" s="1" t="s">
        <v>44</v>
      </c>
      <c r="BR294" s="6"/>
      <c r="BS294" s="6"/>
      <c r="BT294" s="1" t="s">
        <v>46</v>
      </c>
      <c r="BU294" s="1" t="s">
        <v>47</v>
      </c>
      <c r="BV294" s="6"/>
      <c r="BW294" s="6"/>
      <c r="BX294" s="1" t="s">
        <v>46</v>
      </c>
      <c r="BY294" s="1" t="s">
        <v>41</v>
      </c>
      <c r="BZ294" s="6"/>
      <c r="CA294" s="6"/>
      <c r="CB294" s="1" t="s">
        <v>46</v>
      </c>
      <c r="CC294" s="1" t="s">
        <v>48</v>
      </c>
      <c r="CD294" s="6"/>
      <c r="CE294" s="6"/>
      <c r="CF294" s="1" t="s">
        <v>46</v>
      </c>
      <c r="CG294" s="1" t="s">
        <v>48</v>
      </c>
      <c r="CH294" s="6"/>
      <c r="CI294" s="6"/>
      <c r="CJ294" s="1" t="s">
        <v>46</v>
      </c>
      <c r="CK294" s="1" t="s">
        <v>39</v>
      </c>
      <c r="CL294" s="6"/>
      <c r="CM294" s="6"/>
      <c r="CN294" s="1" t="s">
        <v>49</v>
      </c>
      <c r="CO294" s="1" t="s">
        <v>39</v>
      </c>
      <c r="CP294" s="6"/>
      <c r="CQ294" s="6"/>
      <c r="CR294" s="1" t="s">
        <v>50</v>
      </c>
      <c r="CS294" s="1" t="s">
        <v>51</v>
      </c>
      <c r="CT294" s="6"/>
      <c r="CU294" s="6"/>
      <c r="CV294" s="1" t="s">
        <v>50</v>
      </c>
      <c r="CW294" s="1" t="s">
        <v>39</v>
      </c>
      <c r="CX294" s="6"/>
      <c r="CY294" s="6"/>
      <c r="CZ294" s="1" t="s">
        <v>50</v>
      </c>
      <c r="DA294" s="1" t="s">
        <v>39</v>
      </c>
      <c r="DB294" s="6"/>
      <c r="DC294" s="6"/>
      <c r="DD294" s="1" t="s">
        <v>59</v>
      </c>
      <c r="DE294" s="1" t="s">
        <v>60</v>
      </c>
      <c r="DF294" s="6"/>
      <c r="DG294" s="6"/>
      <c r="DH294" s="1" t="s">
        <v>52</v>
      </c>
      <c r="DI294" s="1" t="s">
        <v>53</v>
      </c>
      <c r="DJ294" s="6"/>
      <c r="DK294" s="6"/>
      <c r="DL294" s="1" t="s">
        <v>31</v>
      </c>
      <c r="DM294" s="11"/>
    </row>
    <row r="295" spans="1:117" s="12" customFormat="1" ht="15.75" customHeight="1" x14ac:dyDescent="0.25">
      <c r="A295" s="6">
        <v>294</v>
      </c>
      <c r="B295" s="6">
        <v>2</v>
      </c>
      <c r="C295" s="9" t="s">
        <v>462</v>
      </c>
      <c r="D295" s="8" t="s">
        <v>373</v>
      </c>
      <c r="E295" s="6">
        <v>87.331000000000003</v>
      </c>
      <c r="F295" s="6">
        <v>59.863999999999997</v>
      </c>
      <c r="G295" s="6">
        <v>26.739000000000001</v>
      </c>
      <c r="H295" s="10">
        <v>53.260680000000001</v>
      </c>
      <c r="I295" s="3">
        <f t="shared" si="13"/>
        <v>79.999679999999998</v>
      </c>
      <c r="J295" s="3">
        <f t="shared" si="12"/>
        <v>0</v>
      </c>
      <c r="K295" s="3">
        <f t="shared" si="14"/>
        <v>79.999679999999998</v>
      </c>
      <c r="L295" s="1" t="s">
        <v>28</v>
      </c>
      <c r="M295" s="1" t="s">
        <v>29</v>
      </c>
      <c r="N295" s="6"/>
      <c r="O295" s="6"/>
      <c r="P295" s="1" t="s">
        <v>30</v>
      </c>
      <c r="Q295" s="1" t="s">
        <v>34</v>
      </c>
      <c r="R295" s="6"/>
      <c r="S295" s="6"/>
      <c r="T295" s="1" t="s">
        <v>30</v>
      </c>
      <c r="U295" s="1" t="s">
        <v>32</v>
      </c>
      <c r="V295" s="6"/>
      <c r="W295" s="6"/>
      <c r="X295" s="6" t="s">
        <v>30</v>
      </c>
      <c r="Y295" s="6" t="s">
        <v>33</v>
      </c>
      <c r="Z295" s="6"/>
      <c r="AA295" s="6"/>
      <c r="AB295" s="1" t="s">
        <v>30</v>
      </c>
      <c r="AC295" s="1" t="s">
        <v>34</v>
      </c>
      <c r="AD295" s="6"/>
      <c r="AE295" s="6"/>
      <c r="AF295" s="1" t="s">
        <v>35</v>
      </c>
      <c r="AG295" s="1" t="s">
        <v>29</v>
      </c>
      <c r="AH295" s="6"/>
      <c r="AI295" s="6"/>
      <c r="AJ295" s="1" t="s">
        <v>36</v>
      </c>
      <c r="AK295" s="1" t="s">
        <v>37</v>
      </c>
      <c r="AL295" s="6"/>
      <c r="AM295" s="6"/>
      <c r="AN295" s="1" t="s">
        <v>38</v>
      </c>
      <c r="AO295" s="1" t="s">
        <v>39</v>
      </c>
      <c r="AP295" s="6"/>
      <c r="AQ295" s="6"/>
      <c r="AR295" s="1" t="s">
        <v>40</v>
      </c>
      <c r="AS295" s="1" t="s">
        <v>41</v>
      </c>
      <c r="AT295" s="6"/>
      <c r="AU295" s="6"/>
      <c r="AV295" s="6"/>
      <c r="AW295" s="6"/>
      <c r="AX295" s="6"/>
      <c r="AY295" s="6"/>
      <c r="AZ295" s="1" t="s">
        <v>42</v>
      </c>
      <c r="BA295" s="1" t="s">
        <v>39</v>
      </c>
      <c r="BB295" s="6"/>
      <c r="BC295" s="6"/>
      <c r="BD295" s="1" t="s">
        <v>42</v>
      </c>
      <c r="BE295" s="1" t="s">
        <v>33</v>
      </c>
      <c r="BF295" s="6"/>
      <c r="BG295" s="6"/>
      <c r="BH295" s="1" t="s">
        <v>42</v>
      </c>
      <c r="BI295" s="1" t="s">
        <v>39</v>
      </c>
      <c r="BJ295" s="6"/>
      <c r="BK295" s="11"/>
      <c r="BL295" s="1" t="s">
        <v>43</v>
      </c>
      <c r="BM295" s="1" t="s">
        <v>44</v>
      </c>
      <c r="BN295" s="6"/>
      <c r="BO295" s="6"/>
      <c r="BP295" s="1" t="s">
        <v>45</v>
      </c>
      <c r="BQ295" s="1" t="s">
        <v>44</v>
      </c>
      <c r="BR295" s="6"/>
      <c r="BS295" s="6"/>
      <c r="BT295" s="1" t="s">
        <v>46</v>
      </c>
      <c r="BU295" s="1" t="s">
        <v>47</v>
      </c>
      <c r="BV295" s="6"/>
      <c r="BW295" s="6"/>
      <c r="BX295" s="1" t="s">
        <v>46</v>
      </c>
      <c r="BY295" s="1" t="s">
        <v>41</v>
      </c>
      <c r="BZ295" s="6"/>
      <c r="CA295" s="6"/>
      <c r="CB295" s="1" t="s">
        <v>46</v>
      </c>
      <c r="CC295" s="1" t="s">
        <v>48</v>
      </c>
      <c r="CD295" s="6"/>
      <c r="CE295" s="6"/>
      <c r="CF295" s="1" t="s">
        <v>46</v>
      </c>
      <c r="CG295" s="1" t="s">
        <v>48</v>
      </c>
      <c r="CH295" s="6"/>
      <c r="CI295" s="6"/>
      <c r="CJ295" s="1" t="s">
        <v>46</v>
      </c>
      <c r="CK295" s="1" t="s">
        <v>39</v>
      </c>
      <c r="CL295" s="6"/>
      <c r="CM295" s="6"/>
      <c r="CN295" s="1" t="s">
        <v>49</v>
      </c>
      <c r="CO295" s="1" t="s">
        <v>39</v>
      </c>
      <c r="CP295" s="6"/>
      <c r="CQ295" s="6"/>
      <c r="CR295" s="1" t="s">
        <v>50</v>
      </c>
      <c r="CS295" s="1" t="s">
        <v>51</v>
      </c>
      <c r="CT295" s="6"/>
      <c r="CU295" s="6"/>
      <c r="CV295" s="1" t="s">
        <v>50</v>
      </c>
      <c r="CW295" s="1" t="s">
        <v>39</v>
      </c>
      <c r="CX295" s="6"/>
      <c r="CY295" s="6"/>
      <c r="CZ295" s="1" t="s">
        <v>50</v>
      </c>
      <c r="DA295" s="1" t="s">
        <v>39</v>
      </c>
      <c r="DB295" s="6"/>
      <c r="DC295" s="6"/>
      <c r="DD295" s="1" t="s">
        <v>59</v>
      </c>
      <c r="DE295" s="1" t="s">
        <v>60</v>
      </c>
      <c r="DF295" s="6"/>
      <c r="DG295" s="6"/>
      <c r="DH295" s="1" t="s">
        <v>52</v>
      </c>
      <c r="DI295" s="1" t="s">
        <v>53</v>
      </c>
      <c r="DJ295" s="6"/>
      <c r="DK295" s="6"/>
      <c r="DL295" s="1" t="s">
        <v>31</v>
      </c>
      <c r="DM295" s="11"/>
    </row>
    <row r="296" spans="1:117" s="12" customFormat="1" ht="15.75" customHeight="1" x14ac:dyDescent="0.25">
      <c r="A296" s="6">
        <v>295</v>
      </c>
      <c r="B296" s="6">
        <v>2</v>
      </c>
      <c r="C296" s="9" t="s">
        <v>463</v>
      </c>
      <c r="D296" s="8" t="s">
        <v>373</v>
      </c>
      <c r="E296" s="6">
        <v>54.524000000000001</v>
      </c>
      <c r="F296" s="6">
        <v>14.712999999999999</v>
      </c>
      <c r="G296" s="6">
        <v>-125.473</v>
      </c>
      <c r="H296" s="10">
        <v>32.948639999999997</v>
      </c>
      <c r="I296" s="3">
        <f t="shared" si="13"/>
        <v>-92.524360000000001</v>
      </c>
      <c r="J296" s="3">
        <f t="shared" si="12"/>
        <v>0</v>
      </c>
      <c r="K296" s="3">
        <f t="shared" si="14"/>
        <v>-92.524360000000001</v>
      </c>
      <c r="L296" s="1" t="s">
        <v>28</v>
      </c>
      <c r="M296" s="1" t="s">
        <v>29</v>
      </c>
      <c r="N296" s="6"/>
      <c r="O296" s="6"/>
      <c r="P296" s="1" t="s">
        <v>30</v>
      </c>
      <c r="Q296" s="1" t="s">
        <v>34</v>
      </c>
      <c r="R296" s="6"/>
      <c r="S296" s="6"/>
      <c r="T296" s="1" t="s">
        <v>30</v>
      </c>
      <c r="U296" s="1" t="s">
        <v>32</v>
      </c>
      <c r="V296" s="6"/>
      <c r="W296" s="6"/>
      <c r="X296" s="6" t="s">
        <v>30</v>
      </c>
      <c r="Y296" s="6" t="s">
        <v>33</v>
      </c>
      <c r="Z296" s="6"/>
      <c r="AA296" s="6"/>
      <c r="AB296" s="1" t="s">
        <v>30</v>
      </c>
      <c r="AC296" s="1" t="s">
        <v>34</v>
      </c>
      <c r="AD296" s="6"/>
      <c r="AE296" s="6"/>
      <c r="AF296" s="1" t="s">
        <v>35</v>
      </c>
      <c r="AG296" s="1" t="s">
        <v>29</v>
      </c>
      <c r="AH296" s="6"/>
      <c r="AI296" s="6"/>
      <c r="AJ296" s="1" t="s">
        <v>36</v>
      </c>
      <c r="AK296" s="1" t="s">
        <v>37</v>
      </c>
      <c r="AL296" s="6"/>
      <c r="AM296" s="6"/>
      <c r="AN296" s="1" t="s">
        <v>38</v>
      </c>
      <c r="AO296" s="1" t="s">
        <v>39</v>
      </c>
      <c r="AP296" s="6"/>
      <c r="AQ296" s="6"/>
      <c r="AR296" s="1" t="s">
        <v>40</v>
      </c>
      <c r="AS296" s="1" t="s">
        <v>41</v>
      </c>
      <c r="AT296" s="6"/>
      <c r="AU296" s="6"/>
      <c r="AV296" s="6"/>
      <c r="AW296" s="6"/>
      <c r="AX296" s="6"/>
      <c r="AY296" s="6"/>
      <c r="AZ296" s="1" t="s">
        <v>42</v>
      </c>
      <c r="BA296" s="1" t="s">
        <v>39</v>
      </c>
      <c r="BB296" s="6"/>
      <c r="BC296" s="6"/>
      <c r="BD296" s="1" t="s">
        <v>42</v>
      </c>
      <c r="BE296" s="1" t="s">
        <v>33</v>
      </c>
      <c r="BF296" s="6"/>
      <c r="BG296" s="6"/>
      <c r="BH296" s="1" t="s">
        <v>42</v>
      </c>
      <c r="BI296" s="1" t="s">
        <v>39</v>
      </c>
      <c r="BJ296" s="6"/>
      <c r="BK296" s="11"/>
      <c r="BL296" s="1" t="s">
        <v>43</v>
      </c>
      <c r="BM296" s="1" t="s">
        <v>44</v>
      </c>
      <c r="BN296" s="6"/>
      <c r="BO296" s="6"/>
      <c r="BP296" s="1" t="s">
        <v>45</v>
      </c>
      <c r="BQ296" s="1" t="s">
        <v>44</v>
      </c>
      <c r="BR296" s="6"/>
      <c r="BS296" s="6"/>
      <c r="BT296" s="1" t="s">
        <v>46</v>
      </c>
      <c r="BU296" s="1" t="s">
        <v>47</v>
      </c>
      <c r="BV296" s="6"/>
      <c r="BW296" s="6"/>
      <c r="BX296" s="1" t="s">
        <v>46</v>
      </c>
      <c r="BY296" s="1" t="s">
        <v>41</v>
      </c>
      <c r="BZ296" s="6"/>
      <c r="CA296" s="6"/>
      <c r="CB296" s="1" t="s">
        <v>46</v>
      </c>
      <c r="CC296" s="1" t="s">
        <v>48</v>
      </c>
      <c r="CD296" s="6"/>
      <c r="CE296" s="6"/>
      <c r="CF296" s="1" t="s">
        <v>46</v>
      </c>
      <c r="CG296" s="1" t="s">
        <v>48</v>
      </c>
      <c r="CH296" s="6"/>
      <c r="CI296" s="6"/>
      <c r="CJ296" s="1" t="s">
        <v>46</v>
      </c>
      <c r="CK296" s="1" t="s">
        <v>39</v>
      </c>
      <c r="CL296" s="6"/>
      <c r="CM296" s="6"/>
      <c r="CN296" s="1" t="s">
        <v>49</v>
      </c>
      <c r="CO296" s="1" t="s">
        <v>39</v>
      </c>
      <c r="CP296" s="6"/>
      <c r="CQ296" s="6"/>
      <c r="CR296" s="1" t="s">
        <v>50</v>
      </c>
      <c r="CS296" s="1" t="s">
        <v>51</v>
      </c>
      <c r="CT296" s="6"/>
      <c r="CU296" s="6"/>
      <c r="CV296" s="1" t="s">
        <v>50</v>
      </c>
      <c r="CW296" s="1" t="s">
        <v>39</v>
      </c>
      <c r="CX296" s="6"/>
      <c r="CY296" s="6"/>
      <c r="CZ296" s="1" t="s">
        <v>50</v>
      </c>
      <c r="DA296" s="1" t="s">
        <v>39</v>
      </c>
      <c r="DB296" s="6"/>
      <c r="DC296" s="6"/>
      <c r="DD296" s="1" t="s">
        <v>59</v>
      </c>
      <c r="DE296" s="1" t="s">
        <v>60</v>
      </c>
      <c r="DF296" s="6"/>
      <c r="DG296" s="6"/>
      <c r="DH296" s="1" t="s">
        <v>52</v>
      </c>
      <c r="DI296" s="1" t="s">
        <v>53</v>
      </c>
      <c r="DJ296" s="6"/>
      <c r="DK296" s="6"/>
      <c r="DL296" s="1" t="s">
        <v>31</v>
      </c>
      <c r="DM296" s="11"/>
    </row>
    <row r="297" spans="1:117" s="12" customFormat="1" ht="15.75" customHeight="1" x14ac:dyDescent="0.25">
      <c r="A297" s="6">
        <v>296</v>
      </c>
      <c r="B297" s="6">
        <v>2</v>
      </c>
      <c r="C297" s="9" t="s">
        <v>268</v>
      </c>
      <c r="D297" s="8" t="s">
        <v>373</v>
      </c>
      <c r="E297" s="6">
        <v>300.77100000000002</v>
      </c>
      <c r="F297" s="6">
        <v>52.845999999999997</v>
      </c>
      <c r="G297" s="6">
        <v>241.952</v>
      </c>
      <c r="H297" s="10">
        <v>88.447199999999995</v>
      </c>
      <c r="I297" s="3">
        <f t="shared" si="13"/>
        <v>330.39920000000001</v>
      </c>
      <c r="J297" s="3">
        <f t="shared" si="12"/>
        <v>0</v>
      </c>
      <c r="K297" s="3">
        <f t="shared" si="14"/>
        <v>330.39920000000001</v>
      </c>
      <c r="L297" s="1" t="s">
        <v>28</v>
      </c>
      <c r="M297" s="1" t="s">
        <v>29</v>
      </c>
      <c r="N297" s="6"/>
      <c r="O297" s="6"/>
      <c r="P297" s="1" t="s">
        <v>30</v>
      </c>
      <c r="Q297" s="1" t="s">
        <v>34</v>
      </c>
      <c r="R297" s="6"/>
      <c r="S297" s="6"/>
      <c r="T297" s="1" t="s">
        <v>30</v>
      </c>
      <c r="U297" s="1" t="s">
        <v>32</v>
      </c>
      <c r="V297" s="6"/>
      <c r="W297" s="6"/>
      <c r="X297" s="6" t="s">
        <v>30</v>
      </c>
      <c r="Y297" s="6" t="s">
        <v>33</v>
      </c>
      <c r="Z297" s="6"/>
      <c r="AA297" s="6"/>
      <c r="AB297" s="1" t="s">
        <v>30</v>
      </c>
      <c r="AC297" s="1" t="s">
        <v>34</v>
      </c>
      <c r="AD297" s="6"/>
      <c r="AE297" s="6"/>
      <c r="AF297" s="1" t="s">
        <v>35</v>
      </c>
      <c r="AG297" s="1" t="s">
        <v>29</v>
      </c>
      <c r="AH297" s="6"/>
      <c r="AI297" s="6"/>
      <c r="AJ297" s="1" t="s">
        <v>36</v>
      </c>
      <c r="AK297" s="1" t="s">
        <v>37</v>
      </c>
      <c r="AL297" s="6"/>
      <c r="AM297" s="6"/>
      <c r="AN297" s="1" t="s">
        <v>38</v>
      </c>
      <c r="AO297" s="1" t="s">
        <v>39</v>
      </c>
      <c r="AP297" s="6"/>
      <c r="AQ297" s="6"/>
      <c r="AR297" s="1" t="s">
        <v>40</v>
      </c>
      <c r="AS297" s="1" t="s">
        <v>41</v>
      </c>
      <c r="AT297" s="6"/>
      <c r="AU297" s="6"/>
      <c r="AV297" s="6"/>
      <c r="AW297" s="6"/>
      <c r="AX297" s="6"/>
      <c r="AY297" s="6"/>
      <c r="AZ297" s="1" t="s">
        <v>42</v>
      </c>
      <c r="BA297" s="1" t="s">
        <v>39</v>
      </c>
      <c r="BB297" s="6"/>
      <c r="BC297" s="6"/>
      <c r="BD297" s="1" t="s">
        <v>42</v>
      </c>
      <c r="BE297" s="1" t="s">
        <v>33</v>
      </c>
      <c r="BF297" s="6"/>
      <c r="BG297" s="6"/>
      <c r="BH297" s="1" t="s">
        <v>42</v>
      </c>
      <c r="BI297" s="1" t="s">
        <v>39</v>
      </c>
      <c r="BJ297" s="6"/>
      <c r="BK297" s="11"/>
      <c r="BL297" s="1" t="s">
        <v>43</v>
      </c>
      <c r="BM297" s="1" t="s">
        <v>44</v>
      </c>
      <c r="BN297" s="6"/>
      <c r="BO297" s="6"/>
      <c r="BP297" s="1" t="s">
        <v>45</v>
      </c>
      <c r="BQ297" s="1" t="s">
        <v>44</v>
      </c>
      <c r="BR297" s="6"/>
      <c r="BS297" s="6"/>
      <c r="BT297" s="1" t="s">
        <v>46</v>
      </c>
      <c r="BU297" s="1" t="s">
        <v>47</v>
      </c>
      <c r="BV297" s="6"/>
      <c r="BW297" s="6"/>
      <c r="BX297" s="1" t="s">
        <v>46</v>
      </c>
      <c r="BY297" s="1" t="s">
        <v>41</v>
      </c>
      <c r="BZ297" s="6"/>
      <c r="CA297" s="6"/>
      <c r="CB297" s="1" t="s">
        <v>46</v>
      </c>
      <c r="CC297" s="1" t="s">
        <v>48</v>
      </c>
      <c r="CD297" s="6"/>
      <c r="CE297" s="6"/>
      <c r="CF297" s="1" t="s">
        <v>46</v>
      </c>
      <c r="CG297" s="1" t="s">
        <v>48</v>
      </c>
      <c r="CH297" s="6"/>
      <c r="CI297" s="6"/>
      <c r="CJ297" s="1" t="s">
        <v>46</v>
      </c>
      <c r="CK297" s="1" t="s">
        <v>39</v>
      </c>
      <c r="CL297" s="6"/>
      <c r="CM297" s="6"/>
      <c r="CN297" s="1" t="s">
        <v>49</v>
      </c>
      <c r="CO297" s="1" t="s">
        <v>39</v>
      </c>
      <c r="CP297" s="6"/>
      <c r="CQ297" s="6"/>
      <c r="CR297" s="1" t="s">
        <v>50</v>
      </c>
      <c r="CS297" s="1" t="s">
        <v>51</v>
      </c>
      <c r="CT297" s="6"/>
      <c r="CU297" s="6"/>
      <c r="CV297" s="1" t="s">
        <v>50</v>
      </c>
      <c r="CW297" s="1" t="s">
        <v>39</v>
      </c>
      <c r="CX297" s="6"/>
      <c r="CY297" s="6"/>
      <c r="CZ297" s="1" t="s">
        <v>50</v>
      </c>
      <c r="DA297" s="1" t="s">
        <v>39</v>
      </c>
      <c r="DB297" s="6"/>
      <c r="DC297" s="6"/>
      <c r="DD297" s="1" t="s">
        <v>59</v>
      </c>
      <c r="DE297" s="1" t="s">
        <v>60</v>
      </c>
      <c r="DF297" s="6"/>
      <c r="DG297" s="6"/>
      <c r="DH297" s="1" t="s">
        <v>52</v>
      </c>
      <c r="DI297" s="1" t="s">
        <v>53</v>
      </c>
      <c r="DJ297" s="6"/>
      <c r="DK297" s="6"/>
      <c r="DL297" s="1" t="s">
        <v>31</v>
      </c>
      <c r="DM297" s="11"/>
    </row>
    <row r="298" spans="1:117" s="12" customFormat="1" ht="15.75" customHeight="1" x14ac:dyDescent="0.25">
      <c r="A298" s="6">
        <v>297</v>
      </c>
      <c r="B298" s="6">
        <v>2</v>
      </c>
      <c r="C298" s="9" t="s">
        <v>269</v>
      </c>
      <c r="D298" s="8" t="s">
        <v>373</v>
      </c>
      <c r="E298" s="6">
        <v>1139.6089999999999</v>
      </c>
      <c r="F298" s="6">
        <v>1679.135</v>
      </c>
      <c r="G298" s="6">
        <v>-540.1</v>
      </c>
      <c r="H298" s="10">
        <v>502.41768000000002</v>
      </c>
      <c r="I298" s="3">
        <f t="shared" si="13"/>
        <v>-37.682320000000004</v>
      </c>
      <c r="J298" s="3">
        <f t="shared" si="12"/>
        <v>0</v>
      </c>
      <c r="K298" s="3">
        <f t="shared" si="14"/>
        <v>-37.682320000000004</v>
      </c>
      <c r="L298" s="1" t="s">
        <v>28</v>
      </c>
      <c r="M298" s="1" t="s">
        <v>29</v>
      </c>
      <c r="N298" s="6"/>
      <c r="O298" s="6"/>
      <c r="P298" s="1" t="s">
        <v>30</v>
      </c>
      <c r="Q298" s="1" t="s">
        <v>34</v>
      </c>
      <c r="R298" s="6"/>
      <c r="S298" s="6"/>
      <c r="T298" s="1" t="s">
        <v>30</v>
      </c>
      <c r="U298" s="1" t="s">
        <v>32</v>
      </c>
      <c r="V298" s="6"/>
      <c r="W298" s="6"/>
      <c r="X298" s="6" t="s">
        <v>30</v>
      </c>
      <c r="Y298" s="6" t="s">
        <v>33</v>
      </c>
      <c r="Z298" s="6"/>
      <c r="AA298" s="6"/>
      <c r="AB298" s="1" t="s">
        <v>30</v>
      </c>
      <c r="AC298" s="1" t="s">
        <v>34</v>
      </c>
      <c r="AD298" s="6"/>
      <c r="AE298" s="6"/>
      <c r="AF298" s="1" t="s">
        <v>35</v>
      </c>
      <c r="AG298" s="1" t="s">
        <v>29</v>
      </c>
      <c r="AH298" s="6"/>
      <c r="AI298" s="6"/>
      <c r="AJ298" s="1" t="s">
        <v>36</v>
      </c>
      <c r="AK298" s="1" t="s">
        <v>37</v>
      </c>
      <c r="AL298" s="6"/>
      <c r="AM298" s="6"/>
      <c r="AN298" s="1" t="s">
        <v>38</v>
      </c>
      <c r="AO298" s="1" t="s">
        <v>39</v>
      </c>
      <c r="AP298" s="6"/>
      <c r="AQ298" s="6"/>
      <c r="AR298" s="1" t="s">
        <v>40</v>
      </c>
      <c r="AS298" s="1" t="s">
        <v>41</v>
      </c>
      <c r="AT298" s="6"/>
      <c r="AU298" s="6"/>
      <c r="AV298" s="6"/>
      <c r="AW298" s="6"/>
      <c r="AX298" s="6"/>
      <c r="AY298" s="6"/>
      <c r="AZ298" s="1" t="s">
        <v>42</v>
      </c>
      <c r="BA298" s="1" t="s">
        <v>39</v>
      </c>
      <c r="BB298" s="6"/>
      <c r="BC298" s="6"/>
      <c r="BD298" s="1" t="s">
        <v>42</v>
      </c>
      <c r="BE298" s="1" t="s">
        <v>33</v>
      </c>
      <c r="BF298" s="6"/>
      <c r="BG298" s="6"/>
      <c r="BH298" s="1" t="s">
        <v>42</v>
      </c>
      <c r="BI298" s="1" t="s">
        <v>39</v>
      </c>
      <c r="BJ298" s="6"/>
      <c r="BK298" s="11"/>
      <c r="BL298" s="1" t="s">
        <v>43</v>
      </c>
      <c r="BM298" s="1" t="s">
        <v>44</v>
      </c>
      <c r="BN298" s="6"/>
      <c r="BO298" s="6"/>
      <c r="BP298" s="1" t="s">
        <v>45</v>
      </c>
      <c r="BQ298" s="1" t="s">
        <v>44</v>
      </c>
      <c r="BR298" s="6"/>
      <c r="BS298" s="6"/>
      <c r="BT298" s="1" t="s">
        <v>46</v>
      </c>
      <c r="BU298" s="1" t="s">
        <v>47</v>
      </c>
      <c r="BV298" s="6"/>
      <c r="BW298" s="6"/>
      <c r="BX298" s="1" t="s">
        <v>46</v>
      </c>
      <c r="BY298" s="1" t="s">
        <v>41</v>
      </c>
      <c r="BZ298" s="6"/>
      <c r="CA298" s="6"/>
      <c r="CB298" s="1" t="s">
        <v>46</v>
      </c>
      <c r="CC298" s="1" t="s">
        <v>48</v>
      </c>
      <c r="CD298" s="6"/>
      <c r="CE298" s="6"/>
      <c r="CF298" s="1" t="s">
        <v>46</v>
      </c>
      <c r="CG298" s="1" t="s">
        <v>48</v>
      </c>
      <c r="CH298" s="6"/>
      <c r="CI298" s="6"/>
      <c r="CJ298" s="1" t="s">
        <v>46</v>
      </c>
      <c r="CK298" s="1" t="s">
        <v>39</v>
      </c>
      <c r="CL298" s="6"/>
      <c r="CM298" s="6"/>
      <c r="CN298" s="1" t="s">
        <v>49</v>
      </c>
      <c r="CO298" s="1" t="s">
        <v>39</v>
      </c>
      <c r="CP298" s="6"/>
      <c r="CQ298" s="6"/>
      <c r="CR298" s="1" t="s">
        <v>50</v>
      </c>
      <c r="CS298" s="1" t="s">
        <v>51</v>
      </c>
      <c r="CT298" s="6"/>
      <c r="CU298" s="6"/>
      <c r="CV298" s="1" t="s">
        <v>50</v>
      </c>
      <c r="CW298" s="1" t="s">
        <v>39</v>
      </c>
      <c r="CX298" s="6"/>
      <c r="CY298" s="6"/>
      <c r="CZ298" s="1" t="s">
        <v>50</v>
      </c>
      <c r="DA298" s="1" t="s">
        <v>39</v>
      </c>
      <c r="DB298" s="6"/>
      <c r="DC298" s="6"/>
      <c r="DD298" s="1" t="s">
        <v>59</v>
      </c>
      <c r="DE298" s="1" t="s">
        <v>60</v>
      </c>
      <c r="DF298" s="6"/>
      <c r="DG298" s="6"/>
      <c r="DH298" s="1" t="s">
        <v>52</v>
      </c>
      <c r="DI298" s="1" t="s">
        <v>53</v>
      </c>
      <c r="DJ298" s="6"/>
      <c r="DK298" s="6"/>
      <c r="DL298" s="1" t="s">
        <v>31</v>
      </c>
      <c r="DM298" s="11"/>
    </row>
    <row r="299" spans="1:117" s="12" customFormat="1" ht="15.75" customHeight="1" x14ac:dyDescent="0.25">
      <c r="A299" s="6">
        <v>298</v>
      </c>
      <c r="B299" s="6">
        <v>2</v>
      </c>
      <c r="C299" s="9" t="s">
        <v>464</v>
      </c>
      <c r="D299" s="8" t="s">
        <v>373</v>
      </c>
      <c r="E299" s="6">
        <v>155.63999999999999</v>
      </c>
      <c r="F299" s="6">
        <v>16.16</v>
      </c>
      <c r="G299" s="6">
        <v>81.563999999999993</v>
      </c>
      <c r="H299" s="10">
        <v>73.070279999999997</v>
      </c>
      <c r="I299" s="3">
        <f t="shared" si="13"/>
        <v>154.63427999999999</v>
      </c>
      <c r="J299" s="3">
        <f t="shared" si="12"/>
        <v>0</v>
      </c>
      <c r="K299" s="3">
        <f t="shared" si="14"/>
        <v>154.63427999999999</v>
      </c>
      <c r="L299" s="1" t="s">
        <v>28</v>
      </c>
      <c r="M299" s="1" t="s">
        <v>29</v>
      </c>
      <c r="N299" s="6"/>
      <c r="O299" s="6"/>
      <c r="P299" s="1" t="s">
        <v>30</v>
      </c>
      <c r="Q299" s="1" t="s">
        <v>34</v>
      </c>
      <c r="R299" s="6"/>
      <c r="S299" s="6"/>
      <c r="T299" s="1" t="s">
        <v>30</v>
      </c>
      <c r="U299" s="1" t="s">
        <v>32</v>
      </c>
      <c r="V299" s="6"/>
      <c r="W299" s="6"/>
      <c r="X299" s="6" t="s">
        <v>30</v>
      </c>
      <c r="Y299" s="6" t="s">
        <v>33</v>
      </c>
      <c r="Z299" s="6"/>
      <c r="AA299" s="6"/>
      <c r="AB299" s="1" t="s">
        <v>30</v>
      </c>
      <c r="AC299" s="1" t="s">
        <v>34</v>
      </c>
      <c r="AD299" s="6"/>
      <c r="AE299" s="6"/>
      <c r="AF299" s="1" t="s">
        <v>35</v>
      </c>
      <c r="AG299" s="1" t="s">
        <v>29</v>
      </c>
      <c r="AH299" s="6"/>
      <c r="AI299" s="6"/>
      <c r="AJ299" s="1" t="s">
        <v>36</v>
      </c>
      <c r="AK299" s="1" t="s">
        <v>37</v>
      </c>
      <c r="AL299" s="6"/>
      <c r="AM299" s="6"/>
      <c r="AN299" s="1" t="s">
        <v>38</v>
      </c>
      <c r="AO299" s="1" t="s">
        <v>39</v>
      </c>
      <c r="AP299" s="6"/>
      <c r="AQ299" s="6"/>
      <c r="AR299" s="1" t="s">
        <v>40</v>
      </c>
      <c r="AS299" s="1" t="s">
        <v>41</v>
      </c>
      <c r="AT299" s="6"/>
      <c r="AU299" s="6"/>
      <c r="AV299" s="6"/>
      <c r="AW299" s="6"/>
      <c r="AX299" s="6"/>
      <c r="AY299" s="6"/>
      <c r="AZ299" s="1" t="s">
        <v>42</v>
      </c>
      <c r="BA299" s="1" t="s">
        <v>39</v>
      </c>
      <c r="BB299" s="6"/>
      <c r="BC299" s="6"/>
      <c r="BD299" s="1" t="s">
        <v>42</v>
      </c>
      <c r="BE299" s="1" t="s">
        <v>33</v>
      </c>
      <c r="BF299" s="6"/>
      <c r="BG299" s="6"/>
      <c r="BH299" s="1" t="s">
        <v>42</v>
      </c>
      <c r="BI299" s="1" t="s">
        <v>39</v>
      </c>
      <c r="BJ299" s="6"/>
      <c r="BK299" s="11"/>
      <c r="BL299" s="1" t="s">
        <v>43</v>
      </c>
      <c r="BM299" s="1" t="s">
        <v>44</v>
      </c>
      <c r="BN299" s="6"/>
      <c r="BO299" s="6"/>
      <c r="BP299" s="1" t="s">
        <v>45</v>
      </c>
      <c r="BQ299" s="1" t="s">
        <v>44</v>
      </c>
      <c r="BR299" s="6"/>
      <c r="BS299" s="6"/>
      <c r="BT299" s="1" t="s">
        <v>46</v>
      </c>
      <c r="BU299" s="1" t="s">
        <v>47</v>
      </c>
      <c r="BV299" s="6"/>
      <c r="BW299" s="6"/>
      <c r="BX299" s="1" t="s">
        <v>46</v>
      </c>
      <c r="BY299" s="1" t="s">
        <v>41</v>
      </c>
      <c r="BZ299" s="6"/>
      <c r="CA299" s="6"/>
      <c r="CB299" s="1" t="s">
        <v>46</v>
      </c>
      <c r="CC299" s="1" t="s">
        <v>48</v>
      </c>
      <c r="CD299" s="6"/>
      <c r="CE299" s="6"/>
      <c r="CF299" s="1" t="s">
        <v>46</v>
      </c>
      <c r="CG299" s="1" t="s">
        <v>48</v>
      </c>
      <c r="CH299" s="6"/>
      <c r="CI299" s="6"/>
      <c r="CJ299" s="1" t="s">
        <v>46</v>
      </c>
      <c r="CK299" s="1" t="s">
        <v>39</v>
      </c>
      <c r="CL299" s="6"/>
      <c r="CM299" s="6"/>
      <c r="CN299" s="1" t="s">
        <v>49</v>
      </c>
      <c r="CO299" s="1" t="s">
        <v>39</v>
      </c>
      <c r="CP299" s="6"/>
      <c r="CQ299" s="6"/>
      <c r="CR299" s="1" t="s">
        <v>50</v>
      </c>
      <c r="CS299" s="1" t="s">
        <v>51</v>
      </c>
      <c r="CT299" s="6"/>
      <c r="CU299" s="6"/>
      <c r="CV299" s="1" t="s">
        <v>50</v>
      </c>
      <c r="CW299" s="1" t="s">
        <v>39</v>
      </c>
      <c r="CX299" s="6"/>
      <c r="CY299" s="6"/>
      <c r="CZ299" s="1" t="s">
        <v>50</v>
      </c>
      <c r="DA299" s="1" t="s">
        <v>39</v>
      </c>
      <c r="DB299" s="6"/>
      <c r="DC299" s="6"/>
      <c r="DD299" s="1" t="s">
        <v>59</v>
      </c>
      <c r="DE299" s="1" t="s">
        <v>60</v>
      </c>
      <c r="DF299" s="6"/>
      <c r="DG299" s="6"/>
      <c r="DH299" s="1" t="s">
        <v>52</v>
      </c>
      <c r="DI299" s="1" t="s">
        <v>53</v>
      </c>
      <c r="DJ299" s="6"/>
      <c r="DK299" s="6"/>
      <c r="DL299" s="1" t="s">
        <v>31</v>
      </c>
      <c r="DM299" s="11"/>
    </row>
    <row r="300" spans="1:117" s="12" customFormat="1" ht="15.75" customHeight="1" x14ac:dyDescent="0.25">
      <c r="A300" s="6">
        <v>299</v>
      </c>
      <c r="B300" s="6">
        <v>2</v>
      </c>
      <c r="C300" s="9" t="s">
        <v>465</v>
      </c>
      <c r="D300" s="8" t="s">
        <v>373</v>
      </c>
      <c r="E300" s="6">
        <v>34.027000000000001</v>
      </c>
      <c r="F300" s="6">
        <v>0</v>
      </c>
      <c r="G300" s="6">
        <v>28.84</v>
      </c>
      <c r="H300" s="10">
        <v>15.92892</v>
      </c>
      <c r="I300" s="3">
        <f t="shared" si="13"/>
        <v>44.768920000000001</v>
      </c>
      <c r="J300" s="3">
        <f t="shared" si="12"/>
        <v>0</v>
      </c>
      <c r="K300" s="3">
        <f t="shared" si="14"/>
        <v>44.768920000000001</v>
      </c>
      <c r="L300" s="1" t="s">
        <v>28</v>
      </c>
      <c r="M300" s="1" t="s">
        <v>29</v>
      </c>
      <c r="N300" s="6"/>
      <c r="O300" s="6"/>
      <c r="P300" s="1" t="s">
        <v>30</v>
      </c>
      <c r="Q300" s="1" t="s">
        <v>34</v>
      </c>
      <c r="R300" s="6"/>
      <c r="S300" s="6"/>
      <c r="T300" s="1" t="s">
        <v>30</v>
      </c>
      <c r="U300" s="1" t="s">
        <v>32</v>
      </c>
      <c r="V300" s="6"/>
      <c r="W300" s="6"/>
      <c r="X300" s="6" t="s">
        <v>30</v>
      </c>
      <c r="Y300" s="6" t="s">
        <v>33</v>
      </c>
      <c r="Z300" s="6"/>
      <c r="AA300" s="6"/>
      <c r="AB300" s="1" t="s">
        <v>30</v>
      </c>
      <c r="AC300" s="1" t="s">
        <v>34</v>
      </c>
      <c r="AD300" s="6"/>
      <c r="AE300" s="6"/>
      <c r="AF300" s="1" t="s">
        <v>35</v>
      </c>
      <c r="AG300" s="1" t="s">
        <v>29</v>
      </c>
      <c r="AH300" s="6"/>
      <c r="AI300" s="6"/>
      <c r="AJ300" s="1" t="s">
        <v>36</v>
      </c>
      <c r="AK300" s="1" t="s">
        <v>37</v>
      </c>
      <c r="AL300" s="6"/>
      <c r="AM300" s="6"/>
      <c r="AN300" s="1" t="s">
        <v>38</v>
      </c>
      <c r="AO300" s="1" t="s">
        <v>39</v>
      </c>
      <c r="AP300" s="6"/>
      <c r="AQ300" s="6"/>
      <c r="AR300" s="1" t="s">
        <v>40</v>
      </c>
      <c r="AS300" s="1" t="s">
        <v>41</v>
      </c>
      <c r="AT300" s="6"/>
      <c r="AU300" s="6"/>
      <c r="AV300" s="6"/>
      <c r="AW300" s="6"/>
      <c r="AX300" s="6"/>
      <c r="AY300" s="6"/>
      <c r="AZ300" s="1" t="s">
        <v>42</v>
      </c>
      <c r="BA300" s="1" t="s">
        <v>39</v>
      </c>
      <c r="BB300" s="6"/>
      <c r="BC300" s="6"/>
      <c r="BD300" s="1" t="s">
        <v>42</v>
      </c>
      <c r="BE300" s="1" t="s">
        <v>33</v>
      </c>
      <c r="BF300" s="6"/>
      <c r="BG300" s="6"/>
      <c r="BH300" s="1" t="s">
        <v>42</v>
      </c>
      <c r="BI300" s="1" t="s">
        <v>39</v>
      </c>
      <c r="BJ300" s="6"/>
      <c r="BK300" s="11"/>
      <c r="BL300" s="1" t="s">
        <v>43</v>
      </c>
      <c r="BM300" s="1" t="s">
        <v>44</v>
      </c>
      <c r="BN300" s="6"/>
      <c r="BO300" s="6"/>
      <c r="BP300" s="1" t="s">
        <v>45</v>
      </c>
      <c r="BQ300" s="1" t="s">
        <v>44</v>
      </c>
      <c r="BR300" s="6"/>
      <c r="BS300" s="6"/>
      <c r="BT300" s="1" t="s">
        <v>46</v>
      </c>
      <c r="BU300" s="1" t="s">
        <v>47</v>
      </c>
      <c r="BV300" s="6"/>
      <c r="BW300" s="6"/>
      <c r="BX300" s="1" t="s">
        <v>46</v>
      </c>
      <c r="BY300" s="1" t="s">
        <v>41</v>
      </c>
      <c r="BZ300" s="6"/>
      <c r="CA300" s="6"/>
      <c r="CB300" s="1" t="s">
        <v>46</v>
      </c>
      <c r="CC300" s="1" t="s">
        <v>48</v>
      </c>
      <c r="CD300" s="6"/>
      <c r="CE300" s="6"/>
      <c r="CF300" s="1" t="s">
        <v>46</v>
      </c>
      <c r="CG300" s="1" t="s">
        <v>48</v>
      </c>
      <c r="CH300" s="6"/>
      <c r="CI300" s="6"/>
      <c r="CJ300" s="1" t="s">
        <v>46</v>
      </c>
      <c r="CK300" s="1" t="s">
        <v>39</v>
      </c>
      <c r="CL300" s="6"/>
      <c r="CM300" s="6"/>
      <c r="CN300" s="1" t="s">
        <v>49</v>
      </c>
      <c r="CO300" s="1" t="s">
        <v>39</v>
      </c>
      <c r="CP300" s="6"/>
      <c r="CQ300" s="6"/>
      <c r="CR300" s="1" t="s">
        <v>50</v>
      </c>
      <c r="CS300" s="1" t="s">
        <v>51</v>
      </c>
      <c r="CT300" s="6"/>
      <c r="CU300" s="6"/>
      <c r="CV300" s="1" t="s">
        <v>50</v>
      </c>
      <c r="CW300" s="1" t="s">
        <v>39</v>
      </c>
      <c r="CX300" s="6"/>
      <c r="CY300" s="6"/>
      <c r="CZ300" s="1" t="s">
        <v>50</v>
      </c>
      <c r="DA300" s="1" t="s">
        <v>39</v>
      </c>
      <c r="DB300" s="6"/>
      <c r="DC300" s="6"/>
      <c r="DD300" s="1" t="s">
        <v>59</v>
      </c>
      <c r="DE300" s="1" t="s">
        <v>60</v>
      </c>
      <c r="DF300" s="6"/>
      <c r="DG300" s="6"/>
      <c r="DH300" s="1" t="s">
        <v>52</v>
      </c>
      <c r="DI300" s="1" t="s">
        <v>53</v>
      </c>
      <c r="DJ300" s="6"/>
      <c r="DK300" s="6"/>
      <c r="DL300" s="1" t="s">
        <v>31</v>
      </c>
      <c r="DM300" s="11"/>
    </row>
    <row r="301" spans="1:117" s="12" customFormat="1" ht="15.75" customHeight="1" x14ac:dyDescent="0.25">
      <c r="A301" s="6">
        <v>300</v>
      </c>
      <c r="B301" s="6">
        <v>2</v>
      </c>
      <c r="C301" s="9" t="s">
        <v>466</v>
      </c>
      <c r="D301" s="8" t="s">
        <v>373</v>
      </c>
      <c r="E301" s="6">
        <v>79.614999999999995</v>
      </c>
      <c r="F301" s="6">
        <v>5.391</v>
      </c>
      <c r="G301" s="6">
        <v>74.224000000000004</v>
      </c>
      <c r="H301" s="10">
        <v>53.790599999999998</v>
      </c>
      <c r="I301" s="3">
        <f t="shared" si="13"/>
        <v>128.0146</v>
      </c>
      <c r="J301" s="3">
        <f t="shared" si="12"/>
        <v>0</v>
      </c>
      <c r="K301" s="3">
        <f t="shared" si="14"/>
        <v>128.0146</v>
      </c>
      <c r="L301" s="1" t="s">
        <v>28</v>
      </c>
      <c r="M301" s="1" t="s">
        <v>29</v>
      </c>
      <c r="N301" s="6"/>
      <c r="O301" s="6"/>
      <c r="P301" s="1" t="s">
        <v>30</v>
      </c>
      <c r="Q301" s="1" t="s">
        <v>34</v>
      </c>
      <c r="R301" s="6"/>
      <c r="S301" s="6"/>
      <c r="T301" s="1" t="s">
        <v>30</v>
      </c>
      <c r="U301" s="1" t="s">
        <v>32</v>
      </c>
      <c r="V301" s="6"/>
      <c r="W301" s="6"/>
      <c r="X301" s="6" t="s">
        <v>30</v>
      </c>
      <c r="Y301" s="6" t="s">
        <v>33</v>
      </c>
      <c r="Z301" s="6"/>
      <c r="AA301" s="6"/>
      <c r="AB301" s="1" t="s">
        <v>30</v>
      </c>
      <c r="AC301" s="1" t="s">
        <v>34</v>
      </c>
      <c r="AD301" s="6"/>
      <c r="AE301" s="6"/>
      <c r="AF301" s="1" t="s">
        <v>35</v>
      </c>
      <c r="AG301" s="1" t="s">
        <v>29</v>
      </c>
      <c r="AH301" s="6"/>
      <c r="AI301" s="6"/>
      <c r="AJ301" s="1" t="s">
        <v>36</v>
      </c>
      <c r="AK301" s="1" t="s">
        <v>37</v>
      </c>
      <c r="AL301" s="6"/>
      <c r="AM301" s="6"/>
      <c r="AN301" s="1" t="s">
        <v>38</v>
      </c>
      <c r="AO301" s="1" t="s">
        <v>39</v>
      </c>
      <c r="AP301" s="6"/>
      <c r="AQ301" s="6"/>
      <c r="AR301" s="1" t="s">
        <v>40</v>
      </c>
      <c r="AS301" s="1" t="s">
        <v>41</v>
      </c>
      <c r="AT301" s="6"/>
      <c r="AU301" s="6"/>
      <c r="AV301" s="6"/>
      <c r="AW301" s="6"/>
      <c r="AX301" s="6"/>
      <c r="AY301" s="6"/>
      <c r="AZ301" s="1" t="s">
        <v>42</v>
      </c>
      <c r="BA301" s="1" t="s">
        <v>39</v>
      </c>
      <c r="BB301" s="6"/>
      <c r="BC301" s="6"/>
      <c r="BD301" s="1" t="s">
        <v>42</v>
      </c>
      <c r="BE301" s="1" t="s">
        <v>33</v>
      </c>
      <c r="BF301" s="6"/>
      <c r="BG301" s="6"/>
      <c r="BH301" s="1" t="s">
        <v>42</v>
      </c>
      <c r="BI301" s="1" t="s">
        <v>39</v>
      </c>
      <c r="BJ301" s="6"/>
      <c r="BK301" s="11"/>
      <c r="BL301" s="1" t="s">
        <v>43</v>
      </c>
      <c r="BM301" s="1" t="s">
        <v>44</v>
      </c>
      <c r="BN301" s="6"/>
      <c r="BO301" s="6"/>
      <c r="BP301" s="1" t="s">
        <v>45</v>
      </c>
      <c r="BQ301" s="1" t="s">
        <v>44</v>
      </c>
      <c r="BR301" s="6"/>
      <c r="BS301" s="6"/>
      <c r="BT301" s="1" t="s">
        <v>46</v>
      </c>
      <c r="BU301" s="1" t="s">
        <v>47</v>
      </c>
      <c r="BV301" s="6"/>
      <c r="BW301" s="6"/>
      <c r="BX301" s="1" t="s">
        <v>46</v>
      </c>
      <c r="BY301" s="1" t="s">
        <v>41</v>
      </c>
      <c r="BZ301" s="6"/>
      <c r="CA301" s="6"/>
      <c r="CB301" s="1" t="s">
        <v>46</v>
      </c>
      <c r="CC301" s="1" t="s">
        <v>48</v>
      </c>
      <c r="CD301" s="6"/>
      <c r="CE301" s="6"/>
      <c r="CF301" s="1" t="s">
        <v>46</v>
      </c>
      <c r="CG301" s="1" t="s">
        <v>48</v>
      </c>
      <c r="CH301" s="6"/>
      <c r="CI301" s="6"/>
      <c r="CJ301" s="1" t="s">
        <v>46</v>
      </c>
      <c r="CK301" s="1" t="s">
        <v>39</v>
      </c>
      <c r="CL301" s="6"/>
      <c r="CM301" s="6"/>
      <c r="CN301" s="1" t="s">
        <v>49</v>
      </c>
      <c r="CO301" s="1" t="s">
        <v>39</v>
      </c>
      <c r="CP301" s="6"/>
      <c r="CQ301" s="6"/>
      <c r="CR301" s="1" t="s">
        <v>50</v>
      </c>
      <c r="CS301" s="1" t="s">
        <v>51</v>
      </c>
      <c r="CT301" s="6"/>
      <c r="CU301" s="6"/>
      <c r="CV301" s="1" t="s">
        <v>50</v>
      </c>
      <c r="CW301" s="1" t="s">
        <v>39</v>
      </c>
      <c r="CX301" s="6"/>
      <c r="CY301" s="6"/>
      <c r="CZ301" s="1" t="s">
        <v>50</v>
      </c>
      <c r="DA301" s="1" t="s">
        <v>39</v>
      </c>
      <c r="DB301" s="6"/>
      <c r="DC301" s="6"/>
      <c r="DD301" s="1" t="s">
        <v>59</v>
      </c>
      <c r="DE301" s="1" t="s">
        <v>60</v>
      </c>
      <c r="DF301" s="6"/>
      <c r="DG301" s="6"/>
      <c r="DH301" s="1" t="s">
        <v>52</v>
      </c>
      <c r="DI301" s="1" t="s">
        <v>53</v>
      </c>
      <c r="DJ301" s="6"/>
      <c r="DK301" s="6"/>
      <c r="DL301" s="1" t="s">
        <v>31</v>
      </c>
      <c r="DM301" s="11"/>
    </row>
    <row r="302" spans="1:117" s="12" customFormat="1" ht="15.75" customHeight="1" x14ac:dyDescent="0.25">
      <c r="A302" s="6">
        <v>301</v>
      </c>
      <c r="B302" s="6">
        <v>2</v>
      </c>
      <c r="C302" s="9" t="s">
        <v>467</v>
      </c>
      <c r="D302" s="8" t="s">
        <v>373</v>
      </c>
      <c r="E302" s="6">
        <v>-324.74400000000003</v>
      </c>
      <c r="F302" s="6">
        <v>338.34100000000001</v>
      </c>
      <c r="G302" s="6">
        <v>-663.08500000000004</v>
      </c>
      <c r="H302" s="10">
        <v>43.842239999999997</v>
      </c>
      <c r="I302" s="3">
        <f t="shared" si="13"/>
        <v>-619.24276000000009</v>
      </c>
      <c r="J302" s="3">
        <f t="shared" si="12"/>
        <v>0</v>
      </c>
      <c r="K302" s="3">
        <f t="shared" si="14"/>
        <v>-619.24276000000009</v>
      </c>
      <c r="L302" s="1" t="s">
        <v>28</v>
      </c>
      <c r="M302" s="1" t="s">
        <v>29</v>
      </c>
      <c r="N302" s="6"/>
      <c r="O302" s="6"/>
      <c r="P302" s="1" t="s">
        <v>30</v>
      </c>
      <c r="Q302" s="1" t="s">
        <v>34</v>
      </c>
      <c r="R302" s="6"/>
      <c r="S302" s="6"/>
      <c r="T302" s="1" t="s">
        <v>30</v>
      </c>
      <c r="U302" s="1" t="s">
        <v>32</v>
      </c>
      <c r="V302" s="6"/>
      <c r="W302" s="6"/>
      <c r="X302" s="6" t="s">
        <v>30</v>
      </c>
      <c r="Y302" s="6" t="s">
        <v>33</v>
      </c>
      <c r="Z302" s="6"/>
      <c r="AA302" s="6"/>
      <c r="AB302" s="1" t="s">
        <v>30</v>
      </c>
      <c r="AC302" s="1" t="s">
        <v>34</v>
      </c>
      <c r="AD302" s="6"/>
      <c r="AE302" s="6"/>
      <c r="AF302" s="1" t="s">
        <v>35</v>
      </c>
      <c r="AG302" s="1" t="s">
        <v>29</v>
      </c>
      <c r="AH302" s="6"/>
      <c r="AI302" s="6"/>
      <c r="AJ302" s="1" t="s">
        <v>36</v>
      </c>
      <c r="AK302" s="1" t="s">
        <v>37</v>
      </c>
      <c r="AL302" s="6"/>
      <c r="AM302" s="6"/>
      <c r="AN302" s="1" t="s">
        <v>38</v>
      </c>
      <c r="AO302" s="1" t="s">
        <v>39</v>
      </c>
      <c r="AP302" s="6"/>
      <c r="AQ302" s="6"/>
      <c r="AR302" s="1" t="s">
        <v>40</v>
      </c>
      <c r="AS302" s="1" t="s">
        <v>41</v>
      </c>
      <c r="AT302" s="6"/>
      <c r="AU302" s="6"/>
      <c r="AV302" s="6"/>
      <c r="AW302" s="6"/>
      <c r="AX302" s="6"/>
      <c r="AY302" s="6"/>
      <c r="AZ302" s="1" t="s">
        <v>42</v>
      </c>
      <c r="BA302" s="1" t="s">
        <v>39</v>
      </c>
      <c r="BB302" s="6"/>
      <c r="BC302" s="6"/>
      <c r="BD302" s="1" t="s">
        <v>42</v>
      </c>
      <c r="BE302" s="1" t="s">
        <v>33</v>
      </c>
      <c r="BF302" s="6"/>
      <c r="BG302" s="6"/>
      <c r="BH302" s="1" t="s">
        <v>42</v>
      </c>
      <c r="BI302" s="1" t="s">
        <v>39</v>
      </c>
      <c r="BJ302" s="6"/>
      <c r="BK302" s="11"/>
      <c r="BL302" s="1" t="s">
        <v>43</v>
      </c>
      <c r="BM302" s="1" t="s">
        <v>44</v>
      </c>
      <c r="BN302" s="6"/>
      <c r="BO302" s="6"/>
      <c r="BP302" s="1" t="s">
        <v>45</v>
      </c>
      <c r="BQ302" s="1" t="s">
        <v>44</v>
      </c>
      <c r="BR302" s="6"/>
      <c r="BS302" s="6"/>
      <c r="BT302" s="1" t="s">
        <v>46</v>
      </c>
      <c r="BU302" s="1" t="s">
        <v>47</v>
      </c>
      <c r="BV302" s="6"/>
      <c r="BW302" s="6"/>
      <c r="BX302" s="1" t="s">
        <v>46</v>
      </c>
      <c r="BY302" s="1" t="s">
        <v>41</v>
      </c>
      <c r="BZ302" s="6"/>
      <c r="CA302" s="6"/>
      <c r="CB302" s="1" t="s">
        <v>46</v>
      </c>
      <c r="CC302" s="1" t="s">
        <v>48</v>
      </c>
      <c r="CD302" s="6"/>
      <c r="CE302" s="6"/>
      <c r="CF302" s="1" t="s">
        <v>46</v>
      </c>
      <c r="CG302" s="1" t="s">
        <v>48</v>
      </c>
      <c r="CH302" s="6"/>
      <c r="CI302" s="6"/>
      <c r="CJ302" s="1" t="s">
        <v>46</v>
      </c>
      <c r="CK302" s="1" t="s">
        <v>39</v>
      </c>
      <c r="CL302" s="6"/>
      <c r="CM302" s="6"/>
      <c r="CN302" s="1" t="s">
        <v>49</v>
      </c>
      <c r="CO302" s="1" t="s">
        <v>39</v>
      </c>
      <c r="CP302" s="6"/>
      <c r="CQ302" s="6"/>
      <c r="CR302" s="1" t="s">
        <v>50</v>
      </c>
      <c r="CS302" s="1" t="s">
        <v>51</v>
      </c>
      <c r="CT302" s="6"/>
      <c r="CU302" s="6"/>
      <c r="CV302" s="1" t="s">
        <v>50</v>
      </c>
      <c r="CW302" s="1" t="s">
        <v>39</v>
      </c>
      <c r="CX302" s="6"/>
      <c r="CY302" s="6"/>
      <c r="CZ302" s="1" t="s">
        <v>50</v>
      </c>
      <c r="DA302" s="1" t="s">
        <v>39</v>
      </c>
      <c r="DB302" s="6"/>
      <c r="DC302" s="6"/>
      <c r="DD302" s="1" t="s">
        <v>59</v>
      </c>
      <c r="DE302" s="1" t="s">
        <v>60</v>
      </c>
      <c r="DF302" s="6"/>
      <c r="DG302" s="6"/>
      <c r="DH302" s="1" t="s">
        <v>52</v>
      </c>
      <c r="DI302" s="1" t="s">
        <v>53</v>
      </c>
      <c r="DJ302" s="6"/>
      <c r="DK302" s="6"/>
      <c r="DL302" s="1" t="s">
        <v>31</v>
      </c>
      <c r="DM302" s="11"/>
    </row>
    <row r="303" spans="1:117" s="12" customFormat="1" ht="15.75" customHeight="1" x14ac:dyDescent="0.25">
      <c r="A303" s="6">
        <v>302</v>
      </c>
      <c r="B303" s="6">
        <v>2</v>
      </c>
      <c r="C303" s="9" t="s">
        <v>270</v>
      </c>
      <c r="D303" s="8" t="s">
        <v>373</v>
      </c>
      <c r="E303" s="6">
        <v>570.08100000000002</v>
      </c>
      <c r="F303" s="6">
        <v>3.9060000000000001</v>
      </c>
      <c r="G303" s="6">
        <v>558.05399999999997</v>
      </c>
      <c r="H303" s="10">
        <v>231.09384</v>
      </c>
      <c r="I303" s="3">
        <f t="shared" si="13"/>
        <v>789.14783999999997</v>
      </c>
      <c r="J303" s="3">
        <f t="shared" si="12"/>
        <v>0</v>
      </c>
      <c r="K303" s="3">
        <f t="shared" si="14"/>
        <v>789.14783999999997</v>
      </c>
      <c r="L303" s="1" t="s">
        <v>28</v>
      </c>
      <c r="M303" s="1" t="s">
        <v>29</v>
      </c>
      <c r="N303" s="6"/>
      <c r="O303" s="6"/>
      <c r="P303" s="1" t="s">
        <v>30</v>
      </c>
      <c r="Q303" s="1" t="s">
        <v>34</v>
      </c>
      <c r="R303" s="6"/>
      <c r="S303" s="6"/>
      <c r="T303" s="1" t="s">
        <v>30</v>
      </c>
      <c r="U303" s="1" t="s">
        <v>32</v>
      </c>
      <c r="V303" s="6"/>
      <c r="W303" s="6"/>
      <c r="X303" s="6" t="s">
        <v>30</v>
      </c>
      <c r="Y303" s="6" t="s">
        <v>33</v>
      </c>
      <c r="Z303" s="6"/>
      <c r="AA303" s="6"/>
      <c r="AB303" s="1" t="s">
        <v>30</v>
      </c>
      <c r="AC303" s="1" t="s">
        <v>34</v>
      </c>
      <c r="AD303" s="6"/>
      <c r="AE303" s="6"/>
      <c r="AF303" s="1" t="s">
        <v>35</v>
      </c>
      <c r="AG303" s="1" t="s">
        <v>29</v>
      </c>
      <c r="AH303" s="6"/>
      <c r="AI303" s="6"/>
      <c r="AJ303" s="1" t="s">
        <v>36</v>
      </c>
      <c r="AK303" s="1" t="s">
        <v>37</v>
      </c>
      <c r="AL303" s="6"/>
      <c r="AM303" s="6"/>
      <c r="AN303" s="1" t="s">
        <v>38</v>
      </c>
      <c r="AO303" s="1" t="s">
        <v>39</v>
      </c>
      <c r="AP303" s="6"/>
      <c r="AQ303" s="6"/>
      <c r="AR303" s="1" t="s">
        <v>40</v>
      </c>
      <c r="AS303" s="1" t="s">
        <v>41</v>
      </c>
      <c r="AT303" s="6"/>
      <c r="AU303" s="6"/>
      <c r="AV303" s="6"/>
      <c r="AW303" s="6"/>
      <c r="AX303" s="6"/>
      <c r="AY303" s="6"/>
      <c r="AZ303" s="1" t="s">
        <v>42</v>
      </c>
      <c r="BA303" s="1" t="s">
        <v>39</v>
      </c>
      <c r="BB303" s="6"/>
      <c r="BC303" s="6"/>
      <c r="BD303" s="1" t="s">
        <v>42</v>
      </c>
      <c r="BE303" s="1" t="s">
        <v>33</v>
      </c>
      <c r="BF303" s="6"/>
      <c r="BG303" s="6"/>
      <c r="BH303" s="1" t="s">
        <v>42</v>
      </c>
      <c r="BI303" s="1" t="s">
        <v>39</v>
      </c>
      <c r="BJ303" s="6"/>
      <c r="BK303" s="11"/>
      <c r="BL303" s="1" t="s">
        <v>43</v>
      </c>
      <c r="BM303" s="1" t="s">
        <v>44</v>
      </c>
      <c r="BN303" s="6"/>
      <c r="BO303" s="6"/>
      <c r="BP303" s="1" t="s">
        <v>45</v>
      </c>
      <c r="BQ303" s="1" t="s">
        <v>44</v>
      </c>
      <c r="BR303" s="6"/>
      <c r="BS303" s="6"/>
      <c r="BT303" s="1" t="s">
        <v>46</v>
      </c>
      <c r="BU303" s="1" t="s">
        <v>47</v>
      </c>
      <c r="BV303" s="6"/>
      <c r="BW303" s="6"/>
      <c r="BX303" s="1" t="s">
        <v>46</v>
      </c>
      <c r="BY303" s="1" t="s">
        <v>41</v>
      </c>
      <c r="BZ303" s="6"/>
      <c r="CA303" s="6"/>
      <c r="CB303" s="1" t="s">
        <v>46</v>
      </c>
      <c r="CC303" s="1" t="s">
        <v>48</v>
      </c>
      <c r="CD303" s="6"/>
      <c r="CE303" s="6"/>
      <c r="CF303" s="1" t="s">
        <v>46</v>
      </c>
      <c r="CG303" s="1" t="s">
        <v>48</v>
      </c>
      <c r="CH303" s="6"/>
      <c r="CI303" s="6"/>
      <c r="CJ303" s="1" t="s">
        <v>46</v>
      </c>
      <c r="CK303" s="1" t="s">
        <v>39</v>
      </c>
      <c r="CL303" s="6"/>
      <c r="CM303" s="6"/>
      <c r="CN303" s="1" t="s">
        <v>49</v>
      </c>
      <c r="CO303" s="1" t="s">
        <v>39</v>
      </c>
      <c r="CP303" s="6"/>
      <c r="CQ303" s="6"/>
      <c r="CR303" s="1" t="s">
        <v>50</v>
      </c>
      <c r="CS303" s="1" t="s">
        <v>51</v>
      </c>
      <c r="CT303" s="6"/>
      <c r="CU303" s="6"/>
      <c r="CV303" s="1" t="s">
        <v>50</v>
      </c>
      <c r="CW303" s="1" t="s">
        <v>39</v>
      </c>
      <c r="CX303" s="6"/>
      <c r="CY303" s="6"/>
      <c r="CZ303" s="1" t="s">
        <v>50</v>
      </c>
      <c r="DA303" s="1" t="s">
        <v>39</v>
      </c>
      <c r="DB303" s="6"/>
      <c r="DC303" s="6"/>
      <c r="DD303" s="1" t="s">
        <v>59</v>
      </c>
      <c r="DE303" s="1" t="s">
        <v>60</v>
      </c>
      <c r="DF303" s="6"/>
      <c r="DG303" s="6"/>
      <c r="DH303" s="1" t="s">
        <v>52</v>
      </c>
      <c r="DI303" s="1" t="s">
        <v>53</v>
      </c>
      <c r="DJ303" s="6"/>
      <c r="DK303" s="6"/>
      <c r="DL303" s="1" t="s">
        <v>31</v>
      </c>
      <c r="DM303" s="11"/>
    </row>
    <row r="304" spans="1:117" s="12" customFormat="1" ht="15.75" customHeight="1" x14ac:dyDescent="0.25">
      <c r="A304" s="6">
        <v>303</v>
      </c>
      <c r="B304" s="6">
        <v>2</v>
      </c>
      <c r="C304" s="9" t="s">
        <v>271</v>
      </c>
      <c r="D304" s="8" t="s">
        <v>373</v>
      </c>
      <c r="E304" s="6">
        <v>283.06400000000002</v>
      </c>
      <c r="F304" s="6">
        <v>1.1020000000000001</v>
      </c>
      <c r="G304" s="6">
        <v>281.96199999999999</v>
      </c>
      <c r="H304" s="10">
        <v>97.706760000000003</v>
      </c>
      <c r="I304" s="3">
        <f t="shared" si="13"/>
        <v>379.66876000000002</v>
      </c>
      <c r="J304" s="3">
        <f t="shared" si="12"/>
        <v>0</v>
      </c>
      <c r="K304" s="3">
        <f t="shared" si="14"/>
        <v>379.66876000000002</v>
      </c>
      <c r="L304" s="1" t="s">
        <v>28</v>
      </c>
      <c r="M304" s="1" t="s">
        <v>29</v>
      </c>
      <c r="N304" s="6"/>
      <c r="O304" s="6"/>
      <c r="P304" s="1" t="s">
        <v>30</v>
      </c>
      <c r="Q304" s="1" t="s">
        <v>34</v>
      </c>
      <c r="R304" s="6"/>
      <c r="S304" s="6"/>
      <c r="T304" s="1" t="s">
        <v>30</v>
      </c>
      <c r="U304" s="1" t="s">
        <v>32</v>
      </c>
      <c r="V304" s="6"/>
      <c r="W304" s="6"/>
      <c r="X304" s="6" t="s">
        <v>30</v>
      </c>
      <c r="Y304" s="6" t="s">
        <v>33</v>
      </c>
      <c r="Z304" s="6"/>
      <c r="AA304" s="6"/>
      <c r="AB304" s="1" t="s">
        <v>30</v>
      </c>
      <c r="AC304" s="1" t="s">
        <v>34</v>
      </c>
      <c r="AD304" s="6"/>
      <c r="AE304" s="6"/>
      <c r="AF304" s="1" t="s">
        <v>35</v>
      </c>
      <c r="AG304" s="1" t="s">
        <v>29</v>
      </c>
      <c r="AH304" s="6"/>
      <c r="AI304" s="6"/>
      <c r="AJ304" s="1" t="s">
        <v>36</v>
      </c>
      <c r="AK304" s="1" t="s">
        <v>37</v>
      </c>
      <c r="AL304" s="6"/>
      <c r="AM304" s="6"/>
      <c r="AN304" s="1" t="s">
        <v>38</v>
      </c>
      <c r="AO304" s="1" t="s">
        <v>39</v>
      </c>
      <c r="AP304" s="6"/>
      <c r="AQ304" s="6"/>
      <c r="AR304" s="1" t="s">
        <v>40</v>
      </c>
      <c r="AS304" s="1" t="s">
        <v>41</v>
      </c>
      <c r="AT304" s="6"/>
      <c r="AU304" s="6"/>
      <c r="AV304" s="6"/>
      <c r="AW304" s="6"/>
      <c r="AX304" s="6"/>
      <c r="AY304" s="6"/>
      <c r="AZ304" s="1" t="s">
        <v>42</v>
      </c>
      <c r="BA304" s="1" t="s">
        <v>39</v>
      </c>
      <c r="BB304" s="6"/>
      <c r="BC304" s="6"/>
      <c r="BD304" s="1" t="s">
        <v>42</v>
      </c>
      <c r="BE304" s="1" t="s">
        <v>33</v>
      </c>
      <c r="BF304" s="6"/>
      <c r="BG304" s="6"/>
      <c r="BH304" s="1" t="s">
        <v>42</v>
      </c>
      <c r="BI304" s="1" t="s">
        <v>39</v>
      </c>
      <c r="BJ304" s="6"/>
      <c r="BK304" s="11"/>
      <c r="BL304" s="1" t="s">
        <v>43</v>
      </c>
      <c r="BM304" s="1" t="s">
        <v>44</v>
      </c>
      <c r="BN304" s="6"/>
      <c r="BO304" s="6"/>
      <c r="BP304" s="1" t="s">
        <v>45</v>
      </c>
      <c r="BQ304" s="1" t="s">
        <v>44</v>
      </c>
      <c r="BR304" s="6"/>
      <c r="BS304" s="6"/>
      <c r="BT304" s="1" t="s">
        <v>46</v>
      </c>
      <c r="BU304" s="1" t="s">
        <v>47</v>
      </c>
      <c r="BV304" s="6"/>
      <c r="BW304" s="6"/>
      <c r="BX304" s="1" t="s">
        <v>46</v>
      </c>
      <c r="BY304" s="1" t="s">
        <v>41</v>
      </c>
      <c r="BZ304" s="6"/>
      <c r="CA304" s="6"/>
      <c r="CB304" s="1" t="s">
        <v>46</v>
      </c>
      <c r="CC304" s="1" t="s">
        <v>48</v>
      </c>
      <c r="CD304" s="6"/>
      <c r="CE304" s="6"/>
      <c r="CF304" s="1" t="s">
        <v>46</v>
      </c>
      <c r="CG304" s="1" t="s">
        <v>48</v>
      </c>
      <c r="CH304" s="6"/>
      <c r="CI304" s="6"/>
      <c r="CJ304" s="1" t="s">
        <v>46</v>
      </c>
      <c r="CK304" s="1" t="s">
        <v>39</v>
      </c>
      <c r="CL304" s="6"/>
      <c r="CM304" s="6"/>
      <c r="CN304" s="1" t="s">
        <v>49</v>
      </c>
      <c r="CO304" s="1" t="s">
        <v>39</v>
      </c>
      <c r="CP304" s="6"/>
      <c r="CQ304" s="6"/>
      <c r="CR304" s="1" t="s">
        <v>50</v>
      </c>
      <c r="CS304" s="1" t="s">
        <v>51</v>
      </c>
      <c r="CT304" s="6"/>
      <c r="CU304" s="6"/>
      <c r="CV304" s="1" t="s">
        <v>50</v>
      </c>
      <c r="CW304" s="1" t="s">
        <v>39</v>
      </c>
      <c r="CX304" s="6"/>
      <c r="CY304" s="6"/>
      <c r="CZ304" s="1" t="s">
        <v>50</v>
      </c>
      <c r="DA304" s="1" t="s">
        <v>39</v>
      </c>
      <c r="DB304" s="6"/>
      <c r="DC304" s="6"/>
      <c r="DD304" s="1" t="s">
        <v>59</v>
      </c>
      <c r="DE304" s="1" t="s">
        <v>60</v>
      </c>
      <c r="DF304" s="6"/>
      <c r="DG304" s="6"/>
      <c r="DH304" s="1" t="s">
        <v>52</v>
      </c>
      <c r="DI304" s="1" t="s">
        <v>53</v>
      </c>
      <c r="DJ304" s="6"/>
      <c r="DK304" s="6"/>
      <c r="DL304" s="1" t="s">
        <v>31</v>
      </c>
      <c r="DM304" s="11"/>
    </row>
    <row r="305" spans="1:117" s="12" customFormat="1" ht="15.75" customHeight="1" x14ac:dyDescent="0.25">
      <c r="A305" s="6">
        <v>304</v>
      </c>
      <c r="B305" s="6">
        <v>1</v>
      </c>
      <c r="C305" s="9" t="s">
        <v>272</v>
      </c>
      <c r="D305" s="8" t="s">
        <v>373</v>
      </c>
      <c r="E305" s="6">
        <v>15.664</v>
      </c>
      <c r="F305" s="6">
        <v>9.8059999999999992</v>
      </c>
      <c r="G305" s="6">
        <v>-8.6690000000000005</v>
      </c>
      <c r="H305" s="10">
        <v>98.092799999999997</v>
      </c>
      <c r="I305" s="3">
        <f t="shared" si="13"/>
        <v>89.4238</v>
      </c>
      <c r="J305" s="3">
        <f t="shared" si="12"/>
        <v>0</v>
      </c>
      <c r="K305" s="3">
        <f t="shared" si="14"/>
        <v>89.4238</v>
      </c>
      <c r="L305" s="1" t="s">
        <v>28</v>
      </c>
      <c r="M305" s="1" t="s">
        <v>29</v>
      </c>
      <c r="N305" s="6"/>
      <c r="O305" s="6"/>
      <c r="P305" s="1" t="s">
        <v>30</v>
      </c>
      <c r="Q305" s="1" t="s">
        <v>34</v>
      </c>
      <c r="R305" s="6"/>
      <c r="S305" s="6"/>
      <c r="T305" s="1" t="s">
        <v>30</v>
      </c>
      <c r="U305" s="1" t="s">
        <v>32</v>
      </c>
      <c r="V305" s="6"/>
      <c r="W305" s="6"/>
      <c r="X305" s="6" t="s">
        <v>30</v>
      </c>
      <c r="Y305" s="6" t="s">
        <v>33</v>
      </c>
      <c r="Z305" s="6"/>
      <c r="AA305" s="6"/>
      <c r="AB305" s="1" t="s">
        <v>30</v>
      </c>
      <c r="AC305" s="1" t="s">
        <v>34</v>
      </c>
      <c r="AD305" s="6"/>
      <c r="AE305" s="6"/>
      <c r="AF305" s="1" t="s">
        <v>35</v>
      </c>
      <c r="AG305" s="1" t="s">
        <v>29</v>
      </c>
      <c r="AH305" s="6"/>
      <c r="AI305" s="6"/>
      <c r="AJ305" s="1" t="s">
        <v>36</v>
      </c>
      <c r="AK305" s="1" t="s">
        <v>37</v>
      </c>
      <c r="AL305" s="6"/>
      <c r="AM305" s="6"/>
      <c r="AN305" s="1" t="s">
        <v>38</v>
      </c>
      <c r="AO305" s="1" t="s">
        <v>39</v>
      </c>
      <c r="AP305" s="6"/>
      <c r="AQ305" s="6"/>
      <c r="AR305" s="1" t="s">
        <v>40</v>
      </c>
      <c r="AS305" s="1" t="s">
        <v>41</v>
      </c>
      <c r="AT305" s="6"/>
      <c r="AU305" s="6"/>
      <c r="AV305" s="6"/>
      <c r="AW305" s="6"/>
      <c r="AX305" s="6"/>
      <c r="AY305" s="6"/>
      <c r="AZ305" s="1" t="s">
        <v>42</v>
      </c>
      <c r="BA305" s="1" t="s">
        <v>39</v>
      </c>
      <c r="BB305" s="6"/>
      <c r="BC305" s="6"/>
      <c r="BD305" s="1" t="s">
        <v>42</v>
      </c>
      <c r="BE305" s="1" t="s">
        <v>33</v>
      </c>
      <c r="BF305" s="6"/>
      <c r="BG305" s="6"/>
      <c r="BH305" s="1" t="s">
        <v>42</v>
      </c>
      <c r="BI305" s="1" t="s">
        <v>39</v>
      </c>
      <c r="BJ305" s="6"/>
      <c r="BK305" s="11"/>
      <c r="BL305" s="1" t="s">
        <v>43</v>
      </c>
      <c r="BM305" s="1" t="s">
        <v>44</v>
      </c>
      <c r="BN305" s="6"/>
      <c r="BO305" s="6"/>
      <c r="BP305" s="1" t="s">
        <v>45</v>
      </c>
      <c r="BQ305" s="1" t="s">
        <v>44</v>
      </c>
      <c r="BR305" s="6"/>
      <c r="BS305" s="6"/>
      <c r="BT305" s="1" t="s">
        <v>46</v>
      </c>
      <c r="BU305" s="1" t="s">
        <v>47</v>
      </c>
      <c r="BV305" s="6"/>
      <c r="BW305" s="6"/>
      <c r="BX305" s="1" t="s">
        <v>46</v>
      </c>
      <c r="BY305" s="1" t="s">
        <v>41</v>
      </c>
      <c r="BZ305" s="6"/>
      <c r="CA305" s="6"/>
      <c r="CB305" s="1" t="s">
        <v>46</v>
      </c>
      <c r="CC305" s="1" t="s">
        <v>48</v>
      </c>
      <c r="CD305" s="6"/>
      <c r="CE305" s="6"/>
      <c r="CF305" s="1" t="s">
        <v>46</v>
      </c>
      <c r="CG305" s="1" t="s">
        <v>48</v>
      </c>
      <c r="CH305" s="6"/>
      <c r="CI305" s="6"/>
      <c r="CJ305" s="1" t="s">
        <v>46</v>
      </c>
      <c r="CK305" s="1" t="s">
        <v>39</v>
      </c>
      <c r="CL305" s="6"/>
      <c r="CM305" s="6"/>
      <c r="CN305" s="1" t="s">
        <v>49</v>
      </c>
      <c r="CO305" s="1" t="s">
        <v>39</v>
      </c>
      <c r="CP305" s="6"/>
      <c r="CQ305" s="6"/>
      <c r="CR305" s="1" t="s">
        <v>50</v>
      </c>
      <c r="CS305" s="1" t="s">
        <v>51</v>
      </c>
      <c r="CT305" s="6"/>
      <c r="CU305" s="6"/>
      <c r="CV305" s="1" t="s">
        <v>50</v>
      </c>
      <c r="CW305" s="1" t="s">
        <v>39</v>
      </c>
      <c r="CX305" s="6"/>
      <c r="CY305" s="6"/>
      <c r="CZ305" s="1" t="s">
        <v>50</v>
      </c>
      <c r="DA305" s="1" t="s">
        <v>39</v>
      </c>
      <c r="DB305" s="6"/>
      <c r="DC305" s="6"/>
      <c r="DD305" s="1" t="s">
        <v>59</v>
      </c>
      <c r="DE305" s="1" t="s">
        <v>60</v>
      </c>
      <c r="DF305" s="6"/>
      <c r="DG305" s="6"/>
      <c r="DH305" s="1" t="s">
        <v>52</v>
      </c>
      <c r="DI305" s="1" t="s">
        <v>53</v>
      </c>
      <c r="DJ305" s="6"/>
      <c r="DK305" s="6"/>
      <c r="DL305" s="1" t="s">
        <v>31</v>
      </c>
      <c r="DM305" s="11"/>
    </row>
    <row r="306" spans="1:117" s="12" customFormat="1" ht="15.75" customHeight="1" x14ac:dyDescent="0.25">
      <c r="A306" s="6">
        <v>305</v>
      </c>
      <c r="B306" s="6">
        <v>1</v>
      </c>
      <c r="C306" s="9" t="s">
        <v>468</v>
      </c>
      <c r="D306" s="8" t="s">
        <v>373</v>
      </c>
      <c r="E306" s="6">
        <v>114.616</v>
      </c>
      <c r="F306" s="6">
        <v>10.837</v>
      </c>
      <c r="G306" s="6">
        <v>103.779</v>
      </c>
      <c r="H306" s="10">
        <v>53.394240000000003</v>
      </c>
      <c r="I306" s="3">
        <f t="shared" si="13"/>
        <v>157.17323999999999</v>
      </c>
      <c r="J306" s="3">
        <f t="shared" si="12"/>
        <v>0</v>
      </c>
      <c r="K306" s="3">
        <f t="shared" si="14"/>
        <v>157.17323999999999</v>
      </c>
      <c r="L306" s="1" t="s">
        <v>28</v>
      </c>
      <c r="M306" s="1" t="s">
        <v>29</v>
      </c>
      <c r="N306" s="6"/>
      <c r="O306" s="6"/>
      <c r="P306" s="1" t="s">
        <v>30</v>
      </c>
      <c r="Q306" s="1" t="s">
        <v>34</v>
      </c>
      <c r="R306" s="6"/>
      <c r="S306" s="6"/>
      <c r="T306" s="1" t="s">
        <v>30</v>
      </c>
      <c r="U306" s="1" t="s">
        <v>32</v>
      </c>
      <c r="V306" s="6"/>
      <c r="W306" s="6"/>
      <c r="X306" s="6" t="s">
        <v>30</v>
      </c>
      <c r="Y306" s="6" t="s">
        <v>33</v>
      </c>
      <c r="Z306" s="6"/>
      <c r="AA306" s="6"/>
      <c r="AB306" s="1" t="s">
        <v>30</v>
      </c>
      <c r="AC306" s="1" t="s">
        <v>34</v>
      </c>
      <c r="AD306" s="6"/>
      <c r="AE306" s="6"/>
      <c r="AF306" s="1" t="s">
        <v>35</v>
      </c>
      <c r="AG306" s="1" t="s">
        <v>29</v>
      </c>
      <c r="AH306" s="6"/>
      <c r="AI306" s="6"/>
      <c r="AJ306" s="1" t="s">
        <v>36</v>
      </c>
      <c r="AK306" s="1" t="s">
        <v>37</v>
      </c>
      <c r="AL306" s="6"/>
      <c r="AM306" s="6"/>
      <c r="AN306" s="1" t="s">
        <v>38</v>
      </c>
      <c r="AO306" s="1" t="s">
        <v>39</v>
      </c>
      <c r="AP306" s="6"/>
      <c r="AQ306" s="6"/>
      <c r="AR306" s="1" t="s">
        <v>40</v>
      </c>
      <c r="AS306" s="1" t="s">
        <v>41</v>
      </c>
      <c r="AT306" s="6"/>
      <c r="AU306" s="6"/>
      <c r="AV306" s="6"/>
      <c r="AW306" s="6"/>
      <c r="AX306" s="6"/>
      <c r="AY306" s="6"/>
      <c r="AZ306" s="1" t="s">
        <v>42</v>
      </c>
      <c r="BA306" s="1" t="s">
        <v>39</v>
      </c>
      <c r="BB306" s="6"/>
      <c r="BC306" s="6"/>
      <c r="BD306" s="1" t="s">
        <v>42</v>
      </c>
      <c r="BE306" s="1" t="s">
        <v>33</v>
      </c>
      <c r="BF306" s="6"/>
      <c r="BG306" s="6"/>
      <c r="BH306" s="1" t="s">
        <v>42</v>
      </c>
      <c r="BI306" s="1" t="s">
        <v>39</v>
      </c>
      <c r="BJ306" s="6"/>
      <c r="BK306" s="11"/>
      <c r="BL306" s="1" t="s">
        <v>43</v>
      </c>
      <c r="BM306" s="1" t="s">
        <v>44</v>
      </c>
      <c r="BN306" s="6"/>
      <c r="BO306" s="6"/>
      <c r="BP306" s="1" t="s">
        <v>45</v>
      </c>
      <c r="BQ306" s="1" t="s">
        <v>44</v>
      </c>
      <c r="BR306" s="6"/>
      <c r="BS306" s="6"/>
      <c r="BT306" s="1" t="s">
        <v>46</v>
      </c>
      <c r="BU306" s="1" t="s">
        <v>47</v>
      </c>
      <c r="BV306" s="6"/>
      <c r="BW306" s="6"/>
      <c r="BX306" s="1" t="s">
        <v>46</v>
      </c>
      <c r="BY306" s="1" t="s">
        <v>41</v>
      </c>
      <c r="BZ306" s="6"/>
      <c r="CA306" s="6"/>
      <c r="CB306" s="1" t="s">
        <v>46</v>
      </c>
      <c r="CC306" s="1" t="s">
        <v>48</v>
      </c>
      <c r="CD306" s="6"/>
      <c r="CE306" s="6"/>
      <c r="CF306" s="1" t="s">
        <v>46</v>
      </c>
      <c r="CG306" s="1" t="s">
        <v>48</v>
      </c>
      <c r="CH306" s="6"/>
      <c r="CI306" s="6"/>
      <c r="CJ306" s="1" t="s">
        <v>46</v>
      </c>
      <c r="CK306" s="1" t="s">
        <v>39</v>
      </c>
      <c r="CL306" s="6"/>
      <c r="CM306" s="6"/>
      <c r="CN306" s="1" t="s">
        <v>49</v>
      </c>
      <c r="CO306" s="1" t="s">
        <v>39</v>
      </c>
      <c r="CP306" s="6"/>
      <c r="CQ306" s="6"/>
      <c r="CR306" s="1" t="s">
        <v>50</v>
      </c>
      <c r="CS306" s="1" t="s">
        <v>51</v>
      </c>
      <c r="CT306" s="6"/>
      <c r="CU306" s="6"/>
      <c r="CV306" s="1" t="s">
        <v>50</v>
      </c>
      <c r="CW306" s="1" t="s">
        <v>39</v>
      </c>
      <c r="CX306" s="6"/>
      <c r="CY306" s="6"/>
      <c r="CZ306" s="1" t="s">
        <v>50</v>
      </c>
      <c r="DA306" s="1" t="s">
        <v>39</v>
      </c>
      <c r="DB306" s="6"/>
      <c r="DC306" s="6"/>
      <c r="DD306" s="1" t="s">
        <v>59</v>
      </c>
      <c r="DE306" s="1" t="s">
        <v>60</v>
      </c>
      <c r="DF306" s="6"/>
      <c r="DG306" s="6"/>
      <c r="DH306" s="1" t="s">
        <v>52</v>
      </c>
      <c r="DI306" s="1" t="s">
        <v>53</v>
      </c>
      <c r="DJ306" s="6"/>
      <c r="DK306" s="6"/>
      <c r="DL306" s="1" t="s">
        <v>31</v>
      </c>
      <c r="DM306" s="11"/>
    </row>
    <row r="307" spans="1:117" s="12" customFormat="1" ht="15.75" customHeight="1" x14ac:dyDescent="0.25">
      <c r="A307" s="6">
        <v>306</v>
      </c>
      <c r="B307" s="6">
        <v>1</v>
      </c>
      <c r="C307" s="9" t="s">
        <v>469</v>
      </c>
      <c r="D307" s="8" t="s">
        <v>373</v>
      </c>
      <c r="E307" s="6">
        <v>67.572000000000003</v>
      </c>
      <c r="F307" s="6">
        <v>0</v>
      </c>
      <c r="G307" s="6">
        <v>67.572000000000003</v>
      </c>
      <c r="H307" s="10">
        <v>27.86496</v>
      </c>
      <c r="I307" s="3">
        <f t="shared" si="13"/>
        <v>95.436959999999999</v>
      </c>
      <c r="J307" s="3">
        <f t="shared" si="12"/>
        <v>0</v>
      </c>
      <c r="K307" s="3">
        <f t="shared" si="14"/>
        <v>95.436959999999999</v>
      </c>
      <c r="L307" s="1" t="s">
        <v>28</v>
      </c>
      <c r="M307" s="1" t="s">
        <v>29</v>
      </c>
      <c r="N307" s="6"/>
      <c r="O307" s="6"/>
      <c r="P307" s="1" t="s">
        <v>30</v>
      </c>
      <c r="Q307" s="1" t="s">
        <v>34</v>
      </c>
      <c r="R307" s="6"/>
      <c r="S307" s="6"/>
      <c r="T307" s="1" t="s">
        <v>30</v>
      </c>
      <c r="U307" s="1" t="s">
        <v>32</v>
      </c>
      <c r="V307" s="6"/>
      <c r="W307" s="6"/>
      <c r="X307" s="6" t="s">
        <v>30</v>
      </c>
      <c r="Y307" s="6" t="s">
        <v>33</v>
      </c>
      <c r="Z307" s="6"/>
      <c r="AA307" s="6"/>
      <c r="AB307" s="1" t="s">
        <v>30</v>
      </c>
      <c r="AC307" s="1" t="s">
        <v>34</v>
      </c>
      <c r="AD307" s="6"/>
      <c r="AE307" s="6"/>
      <c r="AF307" s="1" t="s">
        <v>35</v>
      </c>
      <c r="AG307" s="1" t="s">
        <v>29</v>
      </c>
      <c r="AH307" s="6"/>
      <c r="AI307" s="6"/>
      <c r="AJ307" s="1" t="s">
        <v>36</v>
      </c>
      <c r="AK307" s="1" t="s">
        <v>37</v>
      </c>
      <c r="AL307" s="6"/>
      <c r="AM307" s="6"/>
      <c r="AN307" s="1" t="s">
        <v>38</v>
      </c>
      <c r="AO307" s="1" t="s">
        <v>39</v>
      </c>
      <c r="AP307" s="6"/>
      <c r="AQ307" s="6"/>
      <c r="AR307" s="1" t="s">
        <v>40</v>
      </c>
      <c r="AS307" s="1" t="s">
        <v>41</v>
      </c>
      <c r="AT307" s="6"/>
      <c r="AU307" s="6"/>
      <c r="AV307" s="6"/>
      <c r="AW307" s="6"/>
      <c r="AX307" s="6"/>
      <c r="AY307" s="6"/>
      <c r="AZ307" s="1" t="s">
        <v>42</v>
      </c>
      <c r="BA307" s="1" t="s">
        <v>39</v>
      </c>
      <c r="BB307" s="6"/>
      <c r="BC307" s="6"/>
      <c r="BD307" s="1" t="s">
        <v>42</v>
      </c>
      <c r="BE307" s="1" t="s">
        <v>33</v>
      </c>
      <c r="BF307" s="6"/>
      <c r="BG307" s="6"/>
      <c r="BH307" s="1" t="s">
        <v>42</v>
      </c>
      <c r="BI307" s="1" t="s">
        <v>39</v>
      </c>
      <c r="BJ307" s="6"/>
      <c r="BK307" s="11"/>
      <c r="BL307" s="1" t="s">
        <v>43</v>
      </c>
      <c r="BM307" s="1" t="s">
        <v>44</v>
      </c>
      <c r="BN307" s="6"/>
      <c r="BO307" s="6"/>
      <c r="BP307" s="1" t="s">
        <v>45</v>
      </c>
      <c r="BQ307" s="1" t="s">
        <v>44</v>
      </c>
      <c r="BR307" s="6"/>
      <c r="BS307" s="6"/>
      <c r="BT307" s="1" t="s">
        <v>46</v>
      </c>
      <c r="BU307" s="1" t="s">
        <v>47</v>
      </c>
      <c r="BV307" s="6"/>
      <c r="BW307" s="6"/>
      <c r="BX307" s="1" t="s">
        <v>46</v>
      </c>
      <c r="BY307" s="1" t="s">
        <v>41</v>
      </c>
      <c r="BZ307" s="6"/>
      <c r="CA307" s="6"/>
      <c r="CB307" s="1" t="s">
        <v>46</v>
      </c>
      <c r="CC307" s="1" t="s">
        <v>48</v>
      </c>
      <c r="CD307" s="6"/>
      <c r="CE307" s="6"/>
      <c r="CF307" s="1" t="s">
        <v>46</v>
      </c>
      <c r="CG307" s="1" t="s">
        <v>48</v>
      </c>
      <c r="CH307" s="6"/>
      <c r="CI307" s="6"/>
      <c r="CJ307" s="1" t="s">
        <v>46</v>
      </c>
      <c r="CK307" s="1" t="s">
        <v>39</v>
      </c>
      <c r="CL307" s="6"/>
      <c r="CM307" s="6"/>
      <c r="CN307" s="1" t="s">
        <v>49</v>
      </c>
      <c r="CO307" s="1" t="s">
        <v>39</v>
      </c>
      <c r="CP307" s="6"/>
      <c r="CQ307" s="6"/>
      <c r="CR307" s="1" t="s">
        <v>50</v>
      </c>
      <c r="CS307" s="1" t="s">
        <v>51</v>
      </c>
      <c r="CT307" s="6"/>
      <c r="CU307" s="6"/>
      <c r="CV307" s="1" t="s">
        <v>50</v>
      </c>
      <c r="CW307" s="1" t="s">
        <v>39</v>
      </c>
      <c r="CX307" s="6"/>
      <c r="CY307" s="6"/>
      <c r="CZ307" s="1" t="s">
        <v>50</v>
      </c>
      <c r="DA307" s="1" t="s">
        <v>39</v>
      </c>
      <c r="DB307" s="6"/>
      <c r="DC307" s="6"/>
      <c r="DD307" s="1" t="s">
        <v>59</v>
      </c>
      <c r="DE307" s="1" t="s">
        <v>60</v>
      </c>
      <c r="DF307" s="6"/>
      <c r="DG307" s="6"/>
      <c r="DH307" s="1" t="s">
        <v>52</v>
      </c>
      <c r="DI307" s="1" t="s">
        <v>53</v>
      </c>
      <c r="DJ307" s="6"/>
      <c r="DK307" s="6"/>
      <c r="DL307" s="1" t="s">
        <v>31</v>
      </c>
      <c r="DM307" s="11"/>
    </row>
    <row r="308" spans="1:117" s="12" customFormat="1" ht="15.75" customHeight="1" x14ac:dyDescent="0.25">
      <c r="A308" s="6">
        <v>307</v>
      </c>
      <c r="B308" s="6">
        <v>1</v>
      </c>
      <c r="C308" s="9" t="s">
        <v>273</v>
      </c>
      <c r="D308" s="8" t="s">
        <v>373</v>
      </c>
      <c r="E308" s="6">
        <v>67.004000000000005</v>
      </c>
      <c r="F308" s="6">
        <v>3.2509999999999999</v>
      </c>
      <c r="G308" s="6">
        <v>62.835000000000001</v>
      </c>
      <c r="H308" s="10">
        <v>28.239719999999998</v>
      </c>
      <c r="I308" s="3">
        <f t="shared" si="13"/>
        <v>91.074719999999999</v>
      </c>
      <c r="J308" s="3">
        <f t="shared" si="12"/>
        <v>0</v>
      </c>
      <c r="K308" s="3">
        <f t="shared" si="14"/>
        <v>91.074719999999999</v>
      </c>
      <c r="L308" s="1" t="s">
        <v>28</v>
      </c>
      <c r="M308" s="1" t="s">
        <v>29</v>
      </c>
      <c r="N308" s="6"/>
      <c r="O308" s="6"/>
      <c r="P308" s="1" t="s">
        <v>30</v>
      </c>
      <c r="Q308" s="1" t="s">
        <v>34</v>
      </c>
      <c r="R308" s="6"/>
      <c r="S308" s="6"/>
      <c r="T308" s="1" t="s">
        <v>30</v>
      </c>
      <c r="U308" s="1" t="s">
        <v>32</v>
      </c>
      <c r="V308" s="6"/>
      <c r="W308" s="6"/>
      <c r="X308" s="6" t="s">
        <v>30</v>
      </c>
      <c r="Y308" s="6" t="s">
        <v>33</v>
      </c>
      <c r="Z308" s="6"/>
      <c r="AA308" s="6"/>
      <c r="AB308" s="1" t="s">
        <v>30</v>
      </c>
      <c r="AC308" s="1" t="s">
        <v>34</v>
      </c>
      <c r="AD308" s="6"/>
      <c r="AE308" s="6"/>
      <c r="AF308" s="1" t="s">
        <v>35</v>
      </c>
      <c r="AG308" s="1" t="s">
        <v>29</v>
      </c>
      <c r="AH308" s="6"/>
      <c r="AI308" s="6"/>
      <c r="AJ308" s="1" t="s">
        <v>36</v>
      </c>
      <c r="AK308" s="1" t="s">
        <v>37</v>
      </c>
      <c r="AL308" s="6"/>
      <c r="AM308" s="6"/>
      <c r="AN308" s="1" t="s">
        <v>38</v>
      </c>
      <c r="AO308" s="1" t="s">
        <v>39</v>
      </c>
      <c r="AP308" s="6"/>
      <c r="AQ308" s="6"/>
      <c r="AR308" s="1" t="s">
        <v>40</v>
      </c>
      <c r="AS308" s="1" t="s">
        <v>41</v>
      </c>
      <c r="AT308" s="6"/>
      <c r="AU308" s="6"/>
      <c r="AV308" s="6"/>
      <c r="AW308" s="6"/>
      <c r="AX308" s="6"/>
      <c r="AY308" s="6"/>
      <c r="AZ308" s="1" t="s">
        <v>42</v>
      </c>
      <c r="BA308" s="1" t="s">
        <v>39</v>
      </c>
      <c r="BB308" s="6"/>
      <c r="BC308" s="6"/>
      <c r="BD308" s="1" t="s">
        <v>42</v>
      </c>
      <c r="BE308" s="1" t="s">
        <v>33</v>
      </c>
      <c r="BF308" s="6"/>
      <c r="BG308" s="6"/>
      <c r="BH308" s="1" t="s">
        <v>42</v>
      </c>
      <c r="BI308" s="1" t="s">
        <v>39</v>
      </c>
      <c r="BJ308" s="6"/>
      <c r="BK308" s="11"/>
      <c r="BL308" s="1" t="s">
        <v>43</v>
      </c>
      <c r="BM308" s="1" t="s">
        <v>44</v>
      </c>
      <c r="BN308" s="6"/>
      <c r="BO308" s="6"/>
      <c r="BP308" s="1" t="s">
        <v>45</v>
      </c>
      <c r="BQ308" s="1" t="s">
        <v>44</v>
      </c>
      <c r="BR308" s="6"/>
      <c r="BS308" s="6"/>
      <c r="BT308" s="1" t="s">
        <v>46</v>
      </c>
      <c r="BU308" s="1" t="s">
        <v>47</v>
      </c>
      <c r="BV308" s="6"/>
      <c r="BW308" s="6"/>
      <c r="BX308" s="1" t="s">
        <v>46</v>
      </c>
      <c r="BY308" s="1" t="s">
        <v>41</v>
      </c>
      <c r="BZ308" s="6"/>
      <c r="CA308" s="6"/>
      <c r="CB308" s="1" t="s">
        <v>46</v>
      </c>
      <c r="CC308" s="1" t="s">
        <v>48</v>
      </c>
      <c r="CD308" s="6"/>
      <c r="CE308" s="6"/>
      <c r="CF308" s="1" t="s">
        <v>46</v>
      </c>
      <c r="CG308" s="1" t="s">
        <v>48</v>
      </c>
      <c r="CH308" s="6"/>
      <c r="CI308" s="6"/>
      <c r="CJ308" s="1" t="s">
        <v>46</v>
      </c>
      <c r="CK308" s="1" t="s">
        <v>39</v>
      </c>
      <c r="CL308" s="6"/>
      <c r="CM308" s="6"/>
      <c r="CN308" s="1" t="s">
        <v>49</v>
      </c>
      <c r="CO308" s="1" t="s">
        <v>39</v>
      </c>
      <c r="CP308" s="6"/>
      <c r="CQ308" s="6"/>
      <c r="CR308" s="1" t="s">
        <v>50</v>
      </c>
      <c r="CS308" s="1" t="s">
        <v>51</v>
      </c>
      <c r="CT308" s="6"/>
      <c r="CU308" s="6"/>
      <c r="CV308" s="1" t="s">
        <v>50</v>
      </c>
      <c r="CW308" s="1" t="s">
        <v>39</v>
      </c>
      <c r="CX308" s="6"/>
      <c r="CY308" s="6"/>
      <c r="CZ308" s="1" t="s">
        <v>50</v>
      </c>
      <c r="DA308" s="1" t="s">
        <v>39</v>
      </c>
      <c r="DB308" s="6"/>
      <c r="DC308" s="6"/>
      <c r="DD308" s="1" t="s">
        <v>59</v>
      </c>
      <c r="DE308" s="1" t="s">
        <v>60</v>
      </c>
      <c r="DF308" s="6"/>
      <c r="DG308" s="6"/>
      <c r="DH308" s="1" t="s">
        <v>52</v>
      </c>
      <c r="DI308" s="1" t="s">
        <v>53</v>
      </c>
      <c r="DJ308" s="6"/>
      <c r="DK308" s="6"/>
      <c r="DL308" s="1" t="s">
        <v>31</v>
      </c>
      <c r="DM308" s="11"/>
    </row>
    <row r="309" spans="1:117" s="12" customFormat="1" ht="15.75" customHeight="1" x14ac:dyDescent="0.25">
      <c r="A309" s="6">
        <v>308</v>
      </c>
      <c r="B309" s="6">
        <v>1</v>
      </c>
      <c r="C309" s="9" t="s">
        <v>470</v>
      </c>
      <c r="D309" s="8" t="s">
        <v>373</v>
      </c>
      <c r="E309" s="6">
        <v>313.29500000000002</v>
      </c>
      <c r="F309" s="6">
        <v>46.451999999999998</v>
      </c>
      <c r="G309" s="6">
        <v>266.84300000000002</v>
      </c>
      <c r="H309" s="10">
        <v>69.750479999999996</v>
      </c>
      <c r="I309" s="3">
        <f t="shared" si="13"/>
        <v>336.59348</v>
      </c>
      <c r="J309" s="3">
        <f t="shared" si="12"/>
        <v>0</v>
      </c>
      <c r="K309" s="3">
        <f t="shared" si="14"/>
        <v>336.59348</v>
      </c>
      <c r="L309" s="1" t="s">
        <v>28</v>
      </c>
      <c r="M309" s="1" t="s">
        <v>29</v>
      </c>
      <c r="N309" s="6"/>
      <c r="O309" s="6"/>
      <c r="P309" s="1" t="s">
        <v>30</v>
      </c>
      <c r="Q309" s="1" t="s">
        <v>34</v>
      </c>
      <c r="R309" s="6"/>
      <c r="S309" s="6"/>
      <c r="T309" s="1" t="s">
        <v>30</v>
      </c>
      <c r="U309" s="1" t="s">
        <v>32</v>
      </c>
      <c r="V309" s="6"/>
      <c r="W309" s="6"/>
      <c r="X309" s="6" t="s">
        <v>30</v>
      </c>
      <c r="Y309" s="6" t="s">
        <v>33</v>
      </c>
      <c r="Z309" s="6"/>
      <c r="AA309" s="6"/>
      <c r="AB309" s="1" t="s">
        <v>30</v>
      </c>
      <c r="AC309" s="1" t="s">
        <v>34</v>
      </c>
      <c r="AD309" s="6"/>
      <c r="AE309" s="6"/>
      <c r="AF309" s="1" t="s">
        <v>35</v>
      </c>
      <c r="AG309" s="1" t="s">
        <v>29</v>
      </c>
      <c r="AH309" s="6"/>
      <c r="AI309" s="6"/>
      <c r="AJ309" s="1" t="s">
        <v>36</v>
      </c>
      <c r="AK309" s="1" t="s">
        <v>37</v>
      </c>
      <c r="AL309" s="6"/>
      <c r="AM309" s="6"/>
      <c r="AN309" s="1" t="s">
        <v>38</v>
      </c>
      <c r="AO309" s="1" t="s">
        <v>39</v>
      </c>
      <c r="AP309" s="6"/>
      <c r="AQ309" s="6"/>
      <c r="AR309" s="1" t="s">
        <v>40</v>
      </c>
      <c r="AS309" s="1" t="s">
        <v>41</v>
      </c>
      <c r="AT309" s="6"/>
      <c r="AU309" s="6"/>
      <c r="AV309" s="6"/>
      <c r="AW309" s="6"/>
      <c r="AX309" s="6"/>
      <c r="AY309" s="6"/>
      <c r="AZ309" s="1" t="s">
        <v>42</v>
      </c>
      <c r="BA309" s="1" t="s">
        <v>39</v>
      </c>
      <c r="BB309" s="6"/>
      <c r="BC309" s="6"/>
      <c r="BD309" s="1" t="s">
        <v>42</v>
      </c>
      <c r="BE309" s="1" t="s">
        <v>33</v>
      </c>
      <c r="BF309" s="6"/>
      <c r="BG309" s="6"/>
      <c r="BH309" s="1" t="s">
        <v>42</v>
      </c>
      <c r="BI309" s="1" t="s">
        <v>39</v>
      </c>
      <c r="BJ309" s="6"/>
      <c r="BK309" s="11"/>
      <c r="BL309" s="1" t="s">
        <v>43</v>
      </c>
      <c r="BM309" s="1" t="s">
        <v>44</v>
      </c>
      <c r="BN309" s="6"/>
      <c r="BO309" s="6"/>
      <c r="BP309" s="1" t="s">
        <v>45</v>
      </c>
      <c r="BQ309" s="1" t="s">
        <v>44</v>
      </c>
      <c r="BR309" s="6"/>
      <c r="BS309" s="6"/>
      <c r="BT309" s="1" t="s">
        <v>46</v>
      </c>
      <c r="BU309" s="1" t="s">
        <v>47</v>
      </c>
      <c r="BV309" s="6"/>
      <c r="BW309" s="6"/>
      <c r="BX309" s="1" t="s">
        <v>46</v>
      </c>
      <c r="BY309" s="1" t="s">
        <v>41</v>
      </c>
      <c r="BZ309" s="6"/>
      <c r="CA309" s="6"/>
      <c r="CB309" s="1" t="s">
        <v>46</v>
      </c>
      <c r="CC309" s="1" t="s">
        <v>48</v>
      </c>
      <c r="CD309" s="6"/>
      <c r="CE309" s="6"/>
      <c r="CF309" s="1" t="s">
        <v>46</v>
      </c>
      <c r="CG309" s="1" t="s">
        <v>48</v>
      </c>
      <c r="CH309" s="6"/>
      <c r="CI309" s="6"/>
      <c r="CJ309" s="1" t="s">
        <v>46</v>
      </c>
      <c r="CK309" s="1" t="s">
        <v>39</v>
      </c>
      <c r="CL309" s="6"/>
      <c r="CM309" s="6"/>
      <c r="CN309" s="1" t="s">
        <v>49</v>
      </c>
      <c r="CO309" s="1" t="s">
        <v>39</v>
      </c>
      <c r="CP309" s="6"/>
      <c r="CQ309" s="6"/>
      <c r="CR309" s="1" t="s">
        <v>50</v>
      </c>
      <c r="CS309" s="1" t="s">
        <v>51</v>
      </c>
      <c r="CT309" s="6"/>
      <c r="CU309" s="6"/>
      <c r="CV309" s="1" t="s">
        <v>50</v>
      </c>
      <c r="CW309" s="1" t="s">
        <v>39</v>
      </c>
      <c r="CX309" s="6"/>
      <c r="CY309" s="6"/>
      <c r="CZ309" s="1" t="s">
        <v>50</v>
      </c>
      <c r="DA309" s="1" t="s">
        <v>39</v>
      </c>
      <c r="DB309" s="6"/>
      <c r="DC309" s="6"/>
      <c r="DD309" s="1" t="s">
        <v>59</v>
      </c>
      <c r="DE309" s="1" t="s">
        <v>60</v>
      </c>
      <c r="DF309" s="6"/>
      <c r="DG309" s="6"/>
      <c r="DH309" s="1" t="s">
        <v>52</v>
      </c>
      <c r="DI309" s="1" t="s">
        <v>53</v>
      </c>
      <c r="DJ309" s="6"/>
      <c r="DK309" s="6"/>
      <c r="DL309" s="1" t="s">
        <v>31</v>
      </c>
      <c r="DM309" s="11"/>
    </row>
    <row r="310" spans="1:117" s="12" customFormat="1" ht="15.75" customHeight="1" x14ac:dyDescent="0.25">
      <c r="A310" s="6">
        <v>309</v>
      </c>
      <c r="B310" s="6">
        <v>1</v>
      </c>
      <c r="C310" s="9" t="s">
        <v>471</v>
      </c>
      <c r="D310" s="8" t="s">
        <v>373</v>
      </c>
      <c r="E310" s="6">
        <v>9.8130000000000006</v>
      </c>
      <c r="F310" s="6">
        <v>422.04199999999997</v>
      </c>
      <c r="G310" s="6">
        <v>-758.85199999999998</v>
      </c>
      <c r="H310" s="10">
        <v>35.094839999999998</v>
      </c>
      <c r="I310" s="3">
        <f t="shared" si="13"/>
        <v>-723.75716</v>
      </c>
      <c r="J310" s="3">
        <f t="shared" si="12"/>
        <v>0</v>
      </c>
      <c r="K310" s="3">
        <f t="shared" si="14"/>
        <v>-723.75716</v>
      </c>
      <c r="L310" s="1" t="s">
        <v>28</v>
      </c>
      <c r="M310" s="1" t="s">
        <v>29</v>
      </c>
      <c r="N310" s="6"/>
      <c r="O310" s="6"/>
      <c r="P310" s="1" t="s">
        <v>30</v>
      </c>
      <c r="Q310" s="1" t="s">
        <v>34</v>
      </c>
      <c r="R310" s="6"/>
      <c r="S310" s="6"/>
      <c r="T310" s="1" t="s">
        <v>30</v>
      </c>
      <c r="U310" s="1" t="s">
        <v>32</v>
      </c>
      <c r="V310" s="6"/>
      <c r="W310" s="6"/>
      <c r="X310" s="6" t="s">
        <v>30</v>
      </c>
      <c r="Y310" s="6" t="s">
        <v>33</v>
      </c>
      <c r="Z310" s="6"/>
      <c r="AA310" s="6"/>
      <c r="AB310" s="1" t="s">
        <v>30</v>
      </c>
      <c r="AC310" s="1" t="s">
        <v>34</v>
      </c>
      <c r="AD310" s="6"/>
      <c r="AE310" s="6"/>
      <c r="AF310" s="1" t="s">
        <v>35</v>
      </c>
      <c r="AG310" s="1" t="s">
        <v>29</v>
      </c>
      <c r="AH310" s="6"/>
      <c r="AI310" s="6"/>
      <c r="AJ310" s="1" t="s">
        <v>36</v>
      </c>
      <c r="AK310" s="1" t="s">
        <v>37</v>
      </c>
      <c r="AL310" s="6"/>
      <c r="AM310" s="6"/>
      <c r="AN310" s="1" t="s">
        <v>38</v>
      </c>
      <c r="AO310" s="1" t="s">
        <v>39</v>
      </c>
      <c r="AP310" s="6"/>
      <c r="AQ310" s="6"/>
      <c r="AR310" s="1" t="s">
        <v>40</v>
      </c>
      <c r="AS310" s="1" t="s">
        <v>41</v>
      </c>
      <c r="AT310" s="6"/>
      <c r="AU310" s="6"/>
      <c r="AV310" s="6"/>
      <c r="AW310" s="6"/>
      <c r="AX310" s="6"/>
      <c r="AY310" s="6"/>
      <c r="AZ310" s="1" t="s">
        <v>42</v>
      </c>
      <c r="BA310" s="1" t="s">
        <v>39</v>
      </c>
      <c r="BB310" s="6"/>
      <c r="BC310" s="6"/>
      <c r="BD310" s="1" t="s">
        <v>42</v>
      </c>
      <c r="BE310" s="1" t="s">
        <v>33</v>
      </c>
      <c r="BF310" s="6"/>
      <c r="BG310" s="6"/>
      <c r="BH310" s="1" t="s">
        <v>42</v>
      </c>
      <c r="BI310" s="1" t="s">
        <v>39</v>
      </c>
      <c r="BJ310" s="6"/>
      <c r="BK310" s="11"/>
      <c r="BL310" s="1" t="s">
        <v>43</v>
      </c>
      <c r="BM310" s="1" t="s">
        <v>44</v>
      </c>
      <c r="BN310" s="6"/>
      <c r="BO310" s="6"/>
      <c r="BP310" s="1" t="s">
        <v>45</v>
      </c>
      <c r="BQ310" s="1" t="s">
        <v>44</v>
      </c>
      <c r="BR310" s="6"/>
      <c r="BS310" s="6"/>
      <c r="BT310" s="1" t="s">
        <v>46</v>
      </c>
      <c r="BU310" s="1" t="s">
        <v>47</v>
      </c>
      <c r="BV310" s="6"/>
      <c r="BW310" s="6"/>
      <c r="BX310" s="1" t="s">
        <v>46</v>
      </c>
      <c r="BY310" s="1" t="s">
        <v>41</v>
      </c>
      <c r="BZ310" s="6"/>
      <c r="CA310" s="6"/>
      <c r="CB310" s="1" t="s">
        <v>46</v>
      </c>
      <c r="CC310" s="1" t="s">
        <v>48</v>
      </c>
      <c r="CD310" s="6"/>
      <c r="CE310" s="6"/>
      <c r="CF310" s="1" t="s">
        <v>46</v>
      </c>
      <c r="CG310" s="1" t="s">
        <v>48</v>
      </c>
      <c r="CH310" s="6"/>
      <c r="CI310" s="6"/>
      <c r="CJ310" s="1" t="s">
        <v>46</v>
      </c>
      <c r="CK310" s="1" t="s">
        <v>39</v>
      </c>
      <c r="CL310" s="6"/>
      <c r="CM310" s="6"/>
      <c r="CN310" s="1" t="s">
        <v>49</v>
      </c>
      <c r="CO310" s="1" t="s">
        <v>39</v>
      </c>
      <c r="CP310" s="6"/>
      <c r="CQ310" s="6"/>
      <c r="CR310" s="1" t="s">
        <v>50</v>
      </c>
      <c r="CS310" s="1" t="s">
        <v>51</v>
      </c>
      <c r="CT310" s="6"/>
      <c r="CU310" s="6"/>
      <c r="CV310" s="1" t="s">
        <v>50</v>
      </c>
      <c r="CW310" s="1" t="s">
        <v>39</v>
      </c>
      <c r="CX310" s="6"/>
      <c r="CY310" s="6"/>
      <c r="CZ310" s="1" t="s">
        <v>50</v>
      </c>
      <c r="DA310" s="1" t="s">
        <v>39</v>
      </c>
      <c r="DB310" s="6"/>
      <c r="DC310" s="6"/>
      <c r="DD310" s="1" t="s">
        <v>59</v>
      </c>
      <c r="DE310" s="1" t="s">
        <v>60</v>
      </c>
      <c r="DF310" s="6"/>
      <c r="DG310" s="6"/>
      <c r="DH310" s="1" t="s">
        <v>52</v>
      </c>
      <c r="DI310" s="1" t="s">
        <v>53</v>
      </c>
      <c r="DJ310" s="6"/>
      <c r="DK310" s="6"/>
      <c r="DL310" s="1" t="s">
        <v>31</v>
      </c>
      <c r="DM310" s="11"/>
    </row>
    <row r="311" spans="1:117" s="12" customFormat="1" ht="15.75" customHeight="1" x14ac:dyDescent="0.25">
      <c r="A311" s="6">
        <v>310</v>
      </c>
      <c r="B311" s="6">
        <v>1</v>
      </c>
      <c r="C311" s="9" t="s">
        <v>472</v>
      </c>
      <c r="D311" s="8" t="s">
        <v>373</v>
      </c>
      <c r="E311" s="6">
        <v>188.756</v>
      </c>
      <c r="F311" s="6">
        <v>11.25</v>
      </c>
      <c r="G311" s="6">
        <v>-204.02600000000001</v>
      </c>
      <c r="H311" s="10">
        <v>76.255679999999998</v>
      </c>
      <c r="I311" s="3">
        <f t="shared" si="13"/>
        <v>-127.77032000000001</v>
      </c>
      <c r="J311" s="3">
        <f t="shared" si="12"/>
        <v>0</v>
      </c>
      <c r="K311" s="3">
        <f t="shared" si="14"/>
        <v>-127.77032000000001</v>
      </c>
      <c r="L311" s="1" t="s">
        <v>28</v>
      </c>
      <c r="M311" s="1" t="s">
        <v>29</v>
      </c>
      <c r="N311" s="6"/>
      <c r="O311" s="6"/>
      <c r="P311" s="1" t="s">
        <v>30</v>
      </c>
      <c r="Q311" s="1" t="s">
        <v>34</v>
      </c>
      <c r="R311" s="6"/>
      <c r="S311" s="6"/>
      <c r="T311" s="1" t="s">
        <v>30</v>
      </c>
      <c r="U311" s="1" t="s">
        <v>32</v>
      </c>
      <c r="V311" s="6"/>
      <c r="W311" s="6"/>
      <c r="X311" s="6" t="s">
        <v>30</v>
      </c>
      <c r="Y311" s="6" t="s">
        <v>33</v>
      </c>
      <c r="Z311" s="6"/>
      <c r="AA311" s="6"/>
      <c r="AB311" s="1" t="s">
        <v>30</v>
      </c>
      <c r="AC311" s="1" t="s">
        <v>34</v>
      </c>
      <c r="AD311" s="6"/>
      <c r="AE311" s="6"/>
      <c r="AF311" s="1" t="s">
        <v>35</v>
      </c>
      <c r="AG311" s="1" t="s">
        <v>29</v>
      </c>
      <c r="AH311" s="6"/>
      <c r="AI311" s="6"/>
      <c r="AJ311" s="1" t="s">
        <v>36</v>
      </c>
      <c r="AK311" s="1" t="s">
        <v>37</v>
      </c>
      <c r="AL311" s="6"/>
      <c r="AM311" s="6"/>
      <c r="AN311" s="1" t="s">
        <v>38</v>
      </c>
      <c r="AO311" s="1" t="s">
        <v>39</v>
      </c>
      <c r="AP311" s="6"/>
      <c r="AQ311" s="6"/>
      <c r="AR311" s="1" t="s">
        <v>40</v>
      </c>
      <c r="AS311" s="1" t="s">
        <v>41</v>
      </c>
      <c r="AT311" s="6"/>
      <c r="AU311" s="6"/>
      <c r="AV311" s="6"/>
      <c r="AW311" s="6"/>
      <c r="AX311" s="6"/>
      <c r="AY311" s="6"/>
      <c r="AZ311" s="1" t="s">
        <v>42</v>
      </c>
      <c r="BA311" s="1" t="s">
        <v>39</v>
      </c>
      <c r="BB311" s="6"/>
      <c r="BC311" s="6"/>
      <c r="BD311" s="1" t="s">
        <v>42</v>
      </c>
      <c r="BE311" s="1" t="s">
        <v>33</v>
      </c>
      <c r="BF311" s="6"/>
      <c r="BG311" s="6"/>
      <c r="BH311" s="1" t="s">
        <v>42</v>
      </c>
      <c r="BI311" s="1" t="s">
        <v>39</v>
      </c>
      <c r="BJ311" s="6"/>
      <c r="BK311" s="11"/>
      <c r="BL311" s="1" t="s">
        <v>43</v>
      </c>
      <c r="BM311" s="1" t="s">
        <v>44</v>
      </c>
      <c r="BN311" s="6"/>
      <c r="BO311" s="6"/>
      <c r="BP311" s="1" t="s">
        <v>45</v>
      </c>
      <c r="BQ311" s="1" t="s">
        <v>44</v>
      </c>
      <c r="BR311" s="6"/>
      <c r="BS311" s="6"/>
      <c r="BT311" s="1" t="s">
        <v>46</v>
      </c>
      <c r="BU311" s="1" t="s">
        <v>47</v>
      </c>
      <c r="BV311" s="6"/>
      <c r="BW311" s="6"/>
      <c r="BX311" s="1" t="s">
        <v>46</v>
      </c>
      <c r="BY311" s="1" t="s">
        <v>41</v>
      </c>
      <c r="BZ311" s="6"/>
      <c r="CA311" s="6"/>
      <c r="CB311" s="1" t="s">
        <v>46</v>
      </c>
      <c r="CC311" s="1" t="s">
        <v>48</v>
      </c>
      <c r="CD311" s="6"/>
      <c r="CE311" s="6"/>
      <c r="CF311" s="1" t="s">
        <v>46</v>
      </c>
      <c r="CG311" s="1" t="s">
        <v>48</v>
      </c>
      <c r="CH311" s="6"/>
      <c r="CI311" s="6"/>
      <c r="CJ311" s="1" t="s">
        <v>46</v>
      </c>
      <c r="CK311" s="1" t="s">
        <v>39</v>
      </c>
      <c r="CL311" s="6"/>
      <c r="CM311" s="6"/>
      <c r="CN311" s="1" t="s">
        <v>49</v>
      </c>
      <c r="CO311" s="1" t="s">
        <v>39</v>
      </c>
      <c r="CP311" s="6"/>
      <c r="CQ311" s="6"/>
      <c r="CR311" s="1" t="s">
        <v>50</v>
      </c>
      <c r="CS311" s="1" t="s">
        <v>51</v>
      </c>
      <c r="CT311" s="6"/>
      <c r="CU311" s="6"/>
      <c r="CV311" s="1" t="s">
        <v>50</v>
      </c>
      <c r="CW311" s="1" t="s">
        <v>39</v>
      </c>
      <c r="CX311" s="6"/>
      <c r="CY311" s="6"/>
      <c r="CZ311" s="1" t="s">
        <v>50</v>
      </c>
      <c r="DA311" s="1" t="s">
        <v>39</v>
      </c>
      <c r="DB311" s="6"/>
      <c r="DC311" s="6"/>
      <c r="DD311" s="1" t="s">
        <v>59</v>
      </c>
      <c r="DE311" s="1" t="s">
        <v>60</v>
      </c>
      <c r="DF311" s="6"/>
      <c r="DG311" s="6"/>
      <c r="DH311" s="1" t="s">
        <v>52</v>
      </c>
      <c r="DI311" s="1" t="s">
        <v>53</v>
      </c>
      <c r="DJ311" s="6"/>
      <c r="DK311" s="6"/>
      <c r="DL311" s="1" t="s">
        <v>31</v>
      </c>
      <c r="DM311" s="11"/>
    </row>
    <row r="312" spans="1:117" s="12" customFormat="1" ht="15.75" customHeight="1" x14ac:dyDescent="0.25">
      <c r="A312" s="6">
        <v>311</v>
      </c>
      <c r="B312" s="6">
        <v>1</v>
      </c>
      <c r="C312" s="9" t="s">
        <v>473</v>
      </c>
      <c r="D312" s="8" t="s">
        <v>373</v>
      </c>
      <c r="E312" s="6">
        <v>80.274000000000001</v>
      </c>
      <c r="F312" s="6">
        <v>0</v>
      </c>
      <c r="G312" s="6">
        <v>80.274000000000001</v>
      </c>
      <c r="H312" s="10">
        <v>27.364920000000001</v>
      </c>
      <c r="I312" s="3">
        <f t="shared" si="13"/>
        <v>107.63892</v>
      </c>
      <c r="J312" s="3">
        <f t="shared" si="12"/>
        <v>0</v>
      </c>
      <c r="K312" s="3">
        <f t="shared" si="14"/>
        <v>107.63892</v>
      </c>
      <c r="L312" s="1" t="s">
        <v>28</v>
      </c>
      <c r="M312" s="1" t="s">
        <v>29</v>
      </c>
      <c r="N312" s="6"/>
      <c r="O312" s="6"/>
      <c r="P312" s="1" t="s">
        <v>30</v>
      </c>
      <c r="Q312" s="1" t="s">
        <v>34</v>
      </c>
      <c r="R312" s="6"/>
      <c r="S312" s="6"/>
      <c r="T312" s="1" t="s">
        <v>30</v>
      </c>
      <c r="U312" s="1" t="s">
        <v>32</v>
      </c>
      <c r="V312" s="6"/>
      <c r="W312" s="6"/>
      <c r="X312" s="6" t="s">
        <v>30</v>
      </c>
      <c r="Y312" s="6" t="s">
        <v>33</v>
      </c>
      <c r="Z312" s="6"/>
      <c r="AA312" s="6"/>
      <c r="AB312" s="1" t="s">
        <v>30</v>
      </c>
      <c r="AC312" s="1" t="s">
        <v>34</v>
      </c>
      <c r="AD312" s="6"/>
      <c r="AE312" s="6"/>
      <c r="AF312" s="1" t="s">
        <v>35</v>
      </c>
      <c r="AG312" s="1" t="s">
        <v>29</v>
      </c>
      <c r="AH312" s="6"/>
      <c r="AI312" s="6"/>
      <c r="AJ312" s="1" t="s">
        <v>36</v>
      </c>
      <c r="AK312" s="1" t="s">
        <v>37</v>
      </c>
      <c r="AL312" s="6"/>
      <c r="AM312" s="6"/>
      <c r="AN312" s="1" t="s">
        <v>38</v>
      </c>
      <c r="AO312" s="1" t="s">
        <v>39</v>
      </c>
      <c r="AP312" s="6"/>
      <c r="AQ312" s="6"/>
      <c r="AR312" s="1" t="s">
        <v>40</v>
      </c>
      <c r="AS312" s="1" t="s">
        <v>41</v>
      </c>
      <c r="AT312" s="6"/>
      <c r="AU312" s="6"/>
      <c r="AV312" s="6"/>
      <c r="AW312" s="6"/>
      <c r="AX312" s="6"/>
      <c r="AY312" s="6"/>
      <c r="AZ312" s="1" t="s">
        <v>42</v>
      </c>
      <c r="BA312" s="1" t="s">
        <v>39</v>
      </c>
      <c r="BB312" s="6"/>
      <c r="BC312" s="6"/>
      <c r="BD312" s="1" t="s">
        <v>42</v>
      </c>
      <c r="BE312" s="1" t="s">
        <v>33</v>
      </c>
      <c r="BF312" s="6"/>
      <c r="BG312" s="6"/>
      <c r="BH312" s="1" t="s">
        <v>42</v>
      </c>
      <c r="BI312" s="1" t="s">
        <v>39</v>
      </c>
      <c r="BJ312" s="6"/>
      <c r="BK312" s="11"/>
      <c r="BL312" s="1" t="s">
        <v>43</v>
      </c>
      <c r="BM312" s="1" t="s">
        <v>44</v>
      </c>
      <c r="BN312" s="6"/>
      <c r="BO312" s="6"/>
      <c r="BP312" s="1" t="s">
        <v>45</v>
      </c>
      <c r="BQ312" s="1" t="s">
        <v>44</v>
      </c>
      <c r="BR312" s="6"/>
      <c r="BS312" s="6"/>
      <c r="BT312" s="1" t="s">
        <v>46</v>
      </c>
      <c r="BU312" s="1" t="s">
        <v>47</v>
      </c>
      <c r="BV312" s="6"/>
      <c r="BW312" s="6"/>
      <c r="BX312" s="1" t="s">
        <v>46</v>
      </c>
      <c r="BY312" s="1" t="s">
        <v>41</v>
      </c>
      <c r="BZ312" s="6"/>
      <c r="CA312" s="6"/>
      <c r="CB312" s="1" t="s">
        <v>46</v>
      </c>
      <c r="CC312" s="1" t="s">
        <v>48</v>
      </c>
      <c r="CD312" s="6"/>
      <c r="CE312" s="6"/>
      <c r="CF312" s="1" t="s">
        <v>46</v>
      </c>
      <c r="CG312" s="1" t="s">
        <v>48</v>
      </c>
      <c r="CH312" s="6"/>
      <c r="CI312" s="6"/>
      <c r="CJ312" s="1" t="s">
        <v>46</v>
      </c>
      <c r="CK312" s="1" t="s">
        <v>39</v>
      </c>
      <c r="CL312" s="6"/>
      <c r="CM312" s="6"/>
      <c r="CN312" s="1" t="s">
        <v>49</v>
      </c>
      <c r="CO312" s="1" t="s">
        <v>39</v>
      </c>
      <c r="CP312" s="6"/>
      <c r="CQ312" s="6"/>
      <c r="CR312" s="1" t="s">
        <v>50</v>
      </c>
      <c r="CS312" s="1" t="s">
        <v>51</v>
      </c>
      <c r="CT312" s="6"/>
      <c r="CU312" s="6"/>
      <c r="CV312" s="1" t="s">
        <v>50</v>
      </c>
      <c r="CW312" s="1" t="s">
        <v>39</v>
      </c>
      <c r="CX312" s="6"/>
      <c r="CY312" s="6"/>
      <c r="CZ312" s="1" t="s">
        <v>50</v>
      </c>
      <c r="DA312" s="1" t="s">
        <v>39</v>
      </c>
      <c r="DB312" s="6"/>
      <c r="DC312" s="6"/>
      <c r="DD312" s="1" t="s">
        <v>59</v>
      </c>
      <c r="DE312" s="1" t="s">
        <v>60</v>
      </c>
      <c r="DF312" s="6"/>
      <c r="DG312" s="6"/>
      <c r="DH312" s="1" t="s">
        <v>52</v>
      </c>
      <c r="DI312" s="1" t="s">
        <v>53</v>
      </c>
      <c r="DJ312" s="6"/>
      <c r="DK312" s="6"/>
      <c r="DL312" s="1" t="s">
        <v>31</v>
      </c>
      <c r="DM312" s="11"/>
    </row>
    <row r="313" spans="1:117" s="12" customFormat="1" ht="15.75" customHeight="1" x14ac:dyDescent="0.25">
      <c r="A313" s="6">
        <v>312</v>
      </c>
      <c r="B313" s="6">
        <v>1</v>
      </c>
      <c r="C313" s="9" t="s">
        <v>274</v>
      </c>
      <c r="D313" s="8" t="s">
        <v>373</v>
      </c>
      <c r="E313" s="6">
        <v>-33.39</v>
      </c>
      <c r="F313" s="6">
        <v>3.67</v>
      </c>
      <c r="G313" s="6">
        <v>-37.06</v>
      </c>
      <c r="H313" s="10">
        <v>37.60248</v>
      </c>
      <c r="I313" s="3">
        <f t="shared" si="13"/>
        <v>0.54247999999999763</v>
      </c>
      <c r="J313" s="3">
        <f t="shared" si="12"/>
        <v>0</v>
      </c>
      <c r="K313" s="3">
        <f t="shared" si="14"/>
        <v>0.54247999999999763</v>
      </c>
      <c r="L313" s="1" t="s">
        <v>28</v>
      </c>
      <c r="M313" s="1" t="s">
        <v>29</v>
      </c>
      <c r="N313" s="6"/>
      <c r="O313" s="6"/>
      <c r="P313" s="1" t="s">
        <v>30</v>
      </c>
      <c r="Q313" s="1" t="s">
        <v>34</v>
      </c>
      <c r="R313" s="6"/>
      <c r="S313" s="6"/>
      <c r="T313" s="1" t="s">
        <v>30</v>
      </c>
      <c r="U313" s="1" t="s">
        <v>32</v>
      </c>
      <c r="V313" s="6"/>
      <c r="W313" s="6"/>
      <c r="X313" s="6" t="s">
        <v>30</v>
      </c>
      <c r="Y313" s="6" t="s">
        <v>33</v>
      </c>
      <c r="Z313" s="6"/>
      <c r="AA313" s="6"/>
      <c r="AB313" s="1" t="s">
        <v>30</v>
      </c>
      <c r="AC313" s="1" t="s">
        <v>34</v>
      </c>
      <c r="AD313" s="6"/>
      <c r="AE313" s="6"/>
      <c r="AF313" s="1" t="s">
        <v>35</v>
      </c>
      <c r="AG313" s="1" t="s">
        <v>29</v>
      </c>
      <c r="AH313" s="6"/>
      <c r="AI313" s="6"/>
      <c r="AJ313" s="1" t="s">
        <v>36</v>
      </c>
      <c r="AK313" s="1" t="s">
        <v>37</v>
      </c>
      <c r="AL313" s="6"/>
      <c r="AM313" s="6"/>
      <c r="AN313" s="1" t="s">
        <v>38</v>
      </c>
      <c r="AO313" s="1" t="s">
        <v>39</v>
      </c>
      <c r="AP313" s="6"/>
      <c r="AQ313" s="6"/>
      <c r="AR313" s="1" t="s">
        <v>40</v>
      </c>
      <c r="AS313" s="1" t="s">
        <v>41</v>
      </c>
      <c r="AT313" s="6"/>
      <c r="AU313" s="6"/>
      <c r="AV313" s="6"/>
      <c r="AW313" s="6"/>
      <c r="AX313" s="6"/>
      <c r="AY313" s="6"/>
      <c r="AZ313" s="1" t="s">
        <v>42</v>
      </c>
      <c r="BA313" s="1" t="s">
        <v>39</v>
      </c>
      <c r="BB313" s="6"/>
      <c r="BC313" s="6"/>
      <c r="BD313" s="1" t="s">
        <v>42</v>
      </c>
      <c r="BE313" s="1" t="s">
        <v>33</v>
      </c>
      <c r="BF313" s="6"/>
      <c r="BG313" s="6"/>
      <c r="BH313" s="1" t="s">
        <v>42</v>
      </c>
      <c r="BI313" s="1" t="s">
        <v>39</v>
      </c>
      <c r="BJ313" s="6"/>
      <c r="BK313" s="11"/>
      <c r="BL313" s="1" t="s">
        <v>43</v>
      </c>
      <c r="BM313" s="1" t="s">
        <v>44</v>
      </c>
      <c r="BN313" s="6"/>
      <c r="BO313" s="6"/>
      <c r="BP313" s="1" t="s">
        <v>45</v>
      </c>
      <c r="BQ313" s="1" t="s">
        <v>44</v>
      </c>
      <c r="BR313" s="6"/>
      <c r="BS313" s="6"/>
      <c r="BT313" s="1" t="s">
        <v>46</v>
      </c>
      <c r="BU313" s="1" t="s">
        <v>47</v>
      </c>
      <c r="BV313" s="6"/>
      <c r="BW313" s="6"/>
      <c r="BX313" s="1" t="s">
        <v>46</v>
      </c>
      <c r="BY313" s="1" t="s">
        <v>41</v>
      </c>
      <c r="BZ313" s="6"/>
      <c r="CA313" s="6"/>
      <c r="CB313" s="1" t="s">
        <v>46</v>
      </c>
      <c r="CC313" s="1" t="s">
        <v>48</v>
      </c>
      <c r="CD313" s="6"/>
      <c r="CE313" s="6"/>
      <c r="CF313" s="1" t="s">
        <v>46</v>
      </c>
      <c r="CG313" s="1" t="s">
        <v>48</v>
      </c>
      <c r="CH313" s="6"/>
      <c r="CI313" s="6"/>
      <c r="CJ313" s="1" t="s">
        <v>46</v>
      </c>
      <c r="CK313" s="1" t="s">
        <v>39</v>
      </c>
      <c r="CL313" s="6"/>
      <c r="CM313" s="6"/>
      <c r="CN313" s="1" t="s">
        <v>49</v>
      </c>
      <c r="CO313" s="1" t="s">
        <v>39</v>
      </c>
      <c r="CP313" s="6"/>
      <c r="CQ313" s="6"/>
      <c r="CR313" s="1" t="s">
        <v>50</v>
      </c>
      <c r="CS313" s="1" t="s">
        <v>51</v>
      </c>
      <c r="CT313" s="6"/>
      <c r="CU313" s="6"/>
      <c r="CV313" s="1" t="s">
        <v>50</v>
      </c>
      <c r="CW313" s="1" t="s">
        <v>39</v>
      </c>
      <c r="CX313" s="6"/>
      <c r="CY313" s="6"/>
      <c r="CZ313" s="1" t="s">
        <v>50</v>
      </c>
      <c r="DA313" s="1" t="s">
        <v>39</v>
      </c>
      <c r="DB313" s="6"/>
      <c r="DC313" s="6"/>
      <c r="DD313" s="1" t="s">
        <v>59</v>
      </c>
      <c r="DE313" s="1" t="s">
        <v>60</v>
      </c>
      <c r="DF313" s="6"/>
      <c r="DG313" s="6"/>
      <c r="DH313" s="1" t="s">
        <v>52</v>
      </c>
      <c r="DI313" s="1" t="s">
        <v>53</v>
      </c>
      <c r="DJ313" s="6"/>
      <c r="DK313" s="6"/>
      <c r="DL313" s="1" t="s">
        <v>31</v>
      </c>
      <c r="DM313" s="11"/>
    </row>
    <row r="314" spans="1:117" s="12" customFormat="1" ht="15.75" customHeight="1" x14ac:dyDescent="0.25">
      <c r="A314" s="6">
        <v>313</v>
      </c>
      <c r="B314" s="6">
        <v>1</v>
      </c>
      <c r="C314" s="9" t="s">
        <v>275</v>
      </c>
      <c r="D314" s="8" t="s">
        <v>373</v>
      </c>
      <c r="E314" s="6">
        <v>-114.965</v>
      </c>
      <c r="F314" s="6">
        <v>4.3070000000000004</v>
      </c>
      <c r="G314" s="6">
        <v>-130.15799999999999</v>
      </c>
      <c r="H314" s="10">
        <v>104.55444</v>
      </c>
      <c r="I314" s="3">
        <f t="shared" si="13"/>
        <v>-25.603559999999987</v>
      </c>
      <c r="J314" s="3">
        <f t="shared" si="12"/>
        <v>0</v>
      </c>
      <c r="K314" s="3">
        <f t="shared" si="14"/>
        <v>-25.603559999999987</v>
      </c>
      <c r="L314" s="1" t="s">
        <v>28</v>
      </c>
      <c r="M314" s="1" t="s">
        <v>29</v>
      </c>
      <c r="N314" s="6"/>
      <c r="O314" s="6"/>
      <c r="P314" s="1" t="s">
        <v>30</v>
      </c>
      <c r="Q314" s="1" t="s">
        <v>34</v>
      </c>
      <c r="R314" s="6"/>
      <c r="S314" s="6"/>
      <c r="T314" s="1" t="s">
        <v>30</v>
      </c>
      <c r="U314" s="1" t="s">
        <v>32</v>
      </c>
      <c r="V314" s="6"/>
      <c r="W314" s="6"/>
      <c r="X314" s="6" t="s">
        <v>30</v>
      </c>
      <c r="Y314" s="6" t="s">
        <v>33</v>
      </c>
      <c r="Z314" s="6"/>
      <c r="AA314" s="6"/>
      <c r="AB314" s="1" t="s">
        <v>30</v>
      </c>
      <c r="AC314" s="1" t="s">
        <v>34</v>
      </c>
      <c r="AD314" s="6"/>
      <c r="AE314" s="6"/>
      <c r="AF314" s="1" t="s">
        <v>35</v>
      </c>
      <c r="AG314" s="1" t="s">
        <v>29</v>
      </c>
      <c r="AH314" s="6"/>
      <c r="AI314" s="6"/>
      <c r="AJ314" s="1" t="s">
        <v>36</v>
      </c>
      <c r="AK314" s="1" t="s">
        <v>37</v>
      </c>
      <c r="AL314" s="6"/>
      <c r="AM314" s="6"/>
      <c r="AN314" s="1" t="s">
        <v>38</v>
      </c>
      <c r="AO314" s="1" t="s">
        <v>39</v>
      </c>
      <c r="AP314" s="6"/>
      <c r="AQ314" s="6"/>
      <c r="AR314" s="1" t="s">
        <v>40</v>
      </c>
      <c r="AS314" s="1" t="s">
        <v>41</v>
      </c>
      <c r="AT314" s="6"/>
      <c r="AU314" s="6"/>
      <c r="AV314" s="6"/>
      <c r="AW314" s="6"/>
      <c r="AX314" s="6"/>
      <c r="AY314" s="6"/>
      <c r="AZ314" s="1" t="s">
        <v>42</v>
      </c>
      <c r="BA314" s="1" t="s">
        <v>39</v>
      </c>
      <c r="BB314" s="6"/>
      <c r="BC314" s="6"/>
      <c r="BD314" s="1" t="s">
        <v>42</v>
      </c>
      <c r="BE314" s="1" t="s">
        <v>33</v>
      </c>
      <c r="BF314" s="6"/>
      <c r="BG314" s="6"/>
      <c r="BH314" s="1" t="s">
        <v>42</v>
      </c>
      <c r="BI314" s="1" t="s">
        <v>39</v>
      </c>
      <c r="BJ314" s="6"/>
      <c r="BK314" s="11"/>
      <c r="BL314" s="1" t="s">
        <v>43</v>
      </c>
      <c r="BM314" s="1" t="s">
        <v>44</v>
      </c>
      <c r="BN314" s="6"/>
      <c r="BO314" s="6"/>
      <c r="BP314" s="1" t="s">
        <v>45</v>
      </c>
      <c r="BQ314" s="1" t="s">
        <v>44</v>
      </c>
      <c r="BR314" s="6"/>
      <c r="BS314" s="6"/>
      <c r="BT314" s="1" t="s">
        <v>46</v>
      </c>
      <c r="BU314" s="1" t="s">
        <v>47</v>
      </c>
      <c r="BV314" s="6"/>
      <c r="BW314" s="6"/>
      <c r="BX314" s="1" t="s">
        <v>46</v>
      </c>
      <c r="BY314" s="1" t="s">
        <v>41</v>
      </c>
      <c r="BZ314" s="6"/>
      <c r="CA314" s="6"/>
      <c r="CB314" s="1" t="s">
        <v>46</v>
      </c>
      <c r="CC314" s="1" t="s">
        <v>48</v>
      </c>
      <c r="CD314" s="6"/>
      <c r="CE314" s="6"/>
      <c r="CF314" s="1" t="s">
        <v>46</v>
      </c>
      <c r="CG314" s="1" t="s">
        <v>48</v>
      </c>
      <c r="CH314" s="6"/>
      <c r="CI314" s="6"/>
      <c r="CJ314" s="1" t="s">
        <v>46</v>
      </c>
      <c r="CK314" s="1" t="s">
        <v>39</v>
      </c>
      <c r="CL314" s="6"/>
      <c r="CM314" s="6"/>
      <c r="CN314" s="1" t="s">
        <v>49</v>
      </c>
      <c r="CO314" s="1" t="s">
        <v>39</v>
      </c>
      <c r="CP314" s="6"/>
      <c r="CQ314" s="6"/>
      <c r="CR314" s="1" t="s">
        <v>50</v>
      </c>
      <c r="CS314" s="1" t="s">
        <v>51</v>
      </c>
      <c r="CT314" s="6"/>
      <c r="CU314" s="6"/>
      <c r="CV314" s="1" t="s">
        <v>50</v>
      </c>
      <c r="CW314" s="1" t="s">
        <v>39</v>
      </c>
      <c r="CX314" s="6"/>
      <c r="CY314" s="6"/>
      <c r="CZ314" s="1" t="s">
        <v>50</v>
      </c>
      <c r="DA314" s="1" t="s">
        <v>39</v>
      </c>
      <c r="DB314" s="6"/>
      <c r="DC314" s="6"/>
      <c r="DD314" s="1" t="s">
        <v>59</v>
      </c>
      <c r="DE314" s="1" t="s">
        <v>60</v>
      </c>
      <c r="DF314" s="6"/>
      <c r="DG314" s="6"/>
      <c r="DH314" s="1" t="s">
        <v>52</v>
      </c>
      <c r="DI314" s="1" t="s">
        <v>53</v>
      </c>
      <c r="DJ314" s="6"/>
      <c r="DK314" s="6"/>
      <c r="DL314" s="1" t="s">
        <v>31</v>
      </c>
      <c r="DM314" s="11"/>
    </row>
    <row r="315" spans="1:117" s="12" customFormat="1" ht="15.75" customHeight="1" x14ac:dyDescent="0.25">
      <c r="A315" s="6">
        <v>314</v>
      </c>
      <c r="B315" s="6">
        <v>1</v>
      </c>
      <c r="C315" s="9" t="s">
        <v>276</v>
      </c>
      <c r="D315" s="8" t="s">
        <v>373</v>
      </c>
      <c r="E315" s="6">
        <v>156.90700000000001</v>
      </c>
      <c r="F315" s="6">
        <v>246.11600000000001</v>
      </c>
      <c r="G315" s="6">
        <v>-91.043999999999997</v>
      </c>
      <c r="H315" s="10">
        <v>97.140479999999997</v>
      </c>
      <c r="I315" s="3">
        <f t="shared" si="13"/>
        <v>6.0964799999999997</v>
      </c>
      <c r="J315" s="3">
        <f t="shared" si="12"/>
        <v>0</v>
      </c>
      <c r="K315" s="3">
        <f t="shared" si="14"/>
        <v>6.0964799999999997</v>
      </c>
      <c r="L315" s="1" t="s">
        <v>28</v>
      </c>
      <c r="M315" s="1" t="s">
        <v>29</v>
      </c>
      <c r="N315" s="6"/>
      <c r="O315" s="6"/>
      <c r="P315" s="1" t="s">
        <v>30</v>
      </c>
      <c r="Q315" s="1" t="s">
        <v>34</v>
      </c>
      <c r="R315" s="6"/>
      <c r="S315" s="6"/>
      <c r="T315" s="1" t="s">
        <v>30</v>
      </c>
      <c r="U315" s="1" t="s">
        <v>32</v>
      </c>
      <c r="V315" s="6"/>
      <c r="W315" s="6"/>
      <c r="X315" s="6" t="s">
        <v>30</v>
      </c>
      <c r="Y315" s="6" t="s">
        <v>33</v>
      </c>
      <c r="Z315" s="6"/>
      <c r="AA315" s="6"/>
      <c r="AB315" s="1" t="s">
        <v>30</v>
      </c>
      <c r="AC315" s="1" t="s">
        <v>34</v>
      </c>
      <c r="AD315" s="6"/>
      <c r="AE315" s="6"/>
      <c r="AF315" s="1" t="s">
        <v>35</v>
      </c>
      <c r="AG315" s="1" t="s">
        <v>29</v>
      </c>
      <c r="AH315" s="6"/>
      <c r="AI315" s="6"/>
      <c r="AJ315" s="1" t="s">
        <v>36</v>
      </c>
      <c r="AK315" s="1" t="s">
        <v>37</v>
      </c>
      <c r="AL315" s="6"/>
      <c r="AM315" s="6"/>
      <c r="AN315" s="1" t="s">
        <v>38</v>
      </c>
      <c r="AO315" s="1" t="s">
        <v>39</v>
      </c>
      <c r="AP315" s="6"/>
      <c r="AQ315" s="6"/>
      <c r="AR315" s="1" t="s">
        <v>40</v>
      </c>
      <c r="AS315" s="1" t="s">
        <v>41</v>
      </c>
      <c r="AT315" s="6"/>
      <c r="AU315" s="6"/>
      <c r="AV315" s="6"/>
      <c r="AW315" s="6"/>
      <c r="AX315" s="6"/>
      <c r="AY315" s="6"/>
      <c r="AZ315" s="1" t="s">
        <v>42</v>
      </c>
      <c r="BA315" s="1" t="s">
        <v>39</v>
      </c>
      <c r="BB315" s="6"/>
      <c r="BC315" s="6"/>
      <c r="BD315" s="1" t="s">
        <v>42</v>
      </c>
      <c r="BE315" s="1" t="s">
        <v>33</v>
      </c>
      <c r="BF315" s="6"/>
      <c r="BG315" s="6"/>
      <c r="BH315" s="1" t="s">
        <v>42</v>
      </c>
      <c r="BI315" s="1" t="s">
        <v>39</v>
      </c>
      <c r="BJ315" s="6"/>
      <c r="BK315" s="11"/>
      <c r="BL315" s="1" t="s">
        <v>43</v>
      </c>
      <c r="BM315" s="1" t="s">
        <v>44</v>
      </c>
      <c r="BN315" s="6"/>
      <c r="BO315" s="6"/>
      <c r="BP315" s="1" t="s">
        <v>45</v>
      </c>
      <c r="BQ315" s="1" t="s">
        <v>44</v>
      </c>
      <c r="BR315" s="6"/>
      <c r="BS315" s="6"/>
      <c r="BT315" s="1" t="s">
        <v>46</v>
      </c>
      <c r="BU315" s="1" t="s">
        <v>47</v>
      </c>
      <c r="BV315" s="6"/>
      <c r="BW315" s="6"/>
      <c r="BX315" s="1" t="s">
        <v>46</v>
      </c>
      <c r="BY315" s="1" t="s">
        <v>41</v>
      </c>
      <c r="BZ315" s="6"/>
      <c r="CA315" s="6"/>
      <c r="CB315" s="1" t="s">
        <v>46</v>
      </c>
      <c r="CC315" s="1" t="s">
        <v>48</v>
      </c>
      <c r="CD315" s="6"/>
      <c r="CE315" s="6"/>
      <c r="CF315" s="1" t="s">
        <v>46</v>
      </c>
      <c r="CG315" s="1" t="s">
        <v>48</v>
      </c>
      <c r="CH315" s="6"/>
      <c r="CI315" s="6"/>
      <c r="CJ315" s="1" t="s">
        <v>46</v>
      </c>
      <c r="CK315" s="1" t="s">
        <v>39</v>
      </c>
      <c r="CL315" s="6"/>
      <c r="CM315" s="6"/>
      <c r="CN315" s="1" t="s">
        <v>49</v>
      </c>
      <c r="CO315" s="1" t="s">
        <v>39</v>
      </c>
      <c r="CP315" s="6"/>
      <c r="CQ315" s="6"/>
      <c r="CR315" s="1" t="s">
        <v>50</v>
      </c>
      <c r="CS315" s="1" t="s">
        <v>51</v>
      </c>
      <c r="CT315" s="6"/>
      <c r="CU315" s="6"/>
      <c r="CV315" s="1" t="s">
        <v>50</v>
      </c>
      <c r="CW315" s="1" t="s">
        <v>39</v>
      </c>
      <c r="CX315" s="6"/>
      <c r="CY315" s="6"/>
      <c r="CZ315" s="1" t="s">
        <v>50</v>
      </c>
      <c r="DA315" s="1" t="s">
        <v>39</v>
      </c>
      <c r="DB315" s="6"/>
      <c r="DC315" s="6"/>
      <c r="DD315" s="1" t="s">
        <v>59</v>
      </c>
      <c r="DE315" s="1" t="s">
        <v>60</v>
      </c>
      <c r="DF315" s="6"/>
      <c r="DG315" s="6"/>
      <c r="DH315" s="1" t="s">
        <v>52</v>
      </c>
      <c r="DI315" s="1" t="s">
        <v>53</v>
      </c>
      <c r="DJ315" s="6"/>
      <c r="DK315" s="6"/>
      <c r="DL315" s="1" t="s">
        <v>31</v>
      </c>
      <c r="DM315" s="11"/>
    </row>
    <row r="316" spans="1:117" s="42" customFormat="1" ht="15.75" customHeight="1" x14ac:dyDescent="0.25">
      <c r="A316" s="35">
        <v>315</v>
      </c>
      <c r="B316" s="35">
        <v>3</v>
      </c>
      <c r="C316" s="36" t="s">
        <v>277</v>
      </c>
      <c r="D316" s="37" t="s">
        <v>373</v>
      </c>
      <c r="E316" s="35">
        <v>278.88499999999999</v>
      </c>
      <c r="F316" s="35">
        <v>39.854999999999997</v>
      </c>
      <c r="G316" s="35">
        <v>230.197</v>
      </c>
      <c r="H316" s="38">
        <v>134.80116000000001</v>
      </c>
      <c r="I316" s="39">
        <f t="shared" si="13"/>
        <v>364.99815999999998</v>
      </c>
      <c r="J316" s="39">
        <f t="shared" si="12"/>
        <v>116.143</v>
      </c>
      <c r="K316" s="39">
        <f t="shared" si="14"/>
        <v>248.85515999999998</v>
      </c>
      <c r="L316" s="40" t="s">
        <v>28</v>
      </c>
      <c r="M316" s="40" t="s">
        <v>29</v>
      </c>
      <c r="N316" s="35"/>
      <c r="O316" s="35"/>
      <c r="P316" s="40" t="s">
        <v>30</v>
      </c>
      <c r="Q316" s="40" t="s">
        <v>34</v>
      </c>
      <c r="R316" s="35"/>
      <c r="S316" s="35"/>
      <c r="T316" s="40" t="s">
        <v>30</v>
      </c>
      <c r="U316" s="40" t="s">
        <v>32</v>
      </c>
      <c r="V316" s="35"/>
      <c r="W316" s="35"/>
      <c r="X316" s="35" t="s">
        <v>30</v>
      </c>
      <c r="Y316" s="35" t="s">
        <v>33</v>
      </c>
      <c r="Z316" s="35"/>
      <c r="AA316" s="35"/>
      <c r="AB316" s="40" t="s">
        <v>30</v>
      </c>
      <c r="AC316" s="40" t="s">
        <v>34</v>
      </c>
      <c r="AD316" s="35"/>
      <c r="AE316" s="35"/>
      <c r="AF316" s="40" t="s">
        <v>35</v>
      </c>
      <c r="AG316" s="40" t="s">
        <v>29</v>
      </c>
      <c r="AH316" s="35"/>
      <c r="AI316" s="35"/>
      <c r="AJ316" s="40" t="s">
        <v>36</v>
      </c>
      <c r="AK316" s="40" t="s">
        <v>37</v>
      </c>
      <c r="AL316" s="35"/>
      <c r="AM316" s="35"/>
      <c r="AN316" s="40" t="s">
        <v>38</v>
      </c>
      <c r="AO316" s="40" t="s">
        <v>39</v>
      </c>
      <c r="AP316" s="35"/>
      <c r="AQ316" s="35"/>
      <c r="AR316" s="40" t="s">
        <v>40</v>
      </c>
      <c r="AS316" s="40" t="s">
        <v>41</v>
      </c>
      <c r="AT316" s="35"/>
      <c r="AU316" s="35"/>
      <c r="AV316" s="35"/>
      <c r="AW316" s="35"/>
      <c r="AX316" s="35"/>
      <c r="AY316" s="35"/>
      <c r="AZ316" s="40" t="s">
        <v>42</v>
      </c>
      <c r="BA316" s="40" t="s">
        <v>39</v>
      </c>
      <c r="BB316" s="35"/>
      <c r="BC316" s="35"/>
      <c r="BD316" s="40" t="s">
        <v>42</v>
      </c>
      <c r="BE316" s="40" t="s">
        <v>33</v>
      </c>
      <c r="BF316" s="35"/>
      <c r="BG316" s="35"/>
      <c r="BH316" s="40" t="s">
        <v>42</v>
      </c>
      <c r="BI316" s="40" t="s">
        <v>39</v>
      </c>
      <c r="BJ316" s="35"/>
      <c r="BK316" s="41"/>
      <c r="BL316" s="40" t="s">
        <v>43</v>
      </c>
      <c r="BM316" s="40" t="s">
        <v>44</v>
      </c>
      <c r="BN316" s="35"/>
      <c r="BO316" s="35"/>
      <c r="BP316" s="40" t="s">
        <v>45</v>
      </c>
      <c r="BQ316" s="40" t="s">
        <v>44</v>
      </c>
      <c r="BR316" s="35"/>
      <c r="BS316" s="35"/>
      <c r="BT316" s="40" t="s">
        <v>46</v>
      </c>
      <c r="BU316" s="40" t="s">
        <v>47</v>
      </c>
      <c r="BV316" s="35"/>
      <c r="BW316" s="35"/>
      <c r="BX316" s="40" t="s">
        <v>46</v>
      </c>
      <c r="BY316" s="40" t="s">
        <v>41</v>
      </c>
      <c r="BZ316" s="35"/>
      <c r="CA316" s="35"/>
      <c r="CB316" s="40" t="s">
        <v>46</v>
      </c>
      <c r="CC316" s="40" t="s">
        <v>48</v>
      </c>
      <c r="CD316" s="35"/>
      <c r="CE316" s="35"/>
      <c r="CF316" s="40" t="s">
        <v>46</v>
      </c>
      <c r="CG316" s="40" t="s">
        <v>48</v>
      </c>
      <c r="CH316" s="35">
        <v>0.01</v>
      </c>
      <c r="CI316" s="35">
        <v>115.22199999999999</v>
      </c>
      <c r="CJ316" s="40" t="s">
        <v>46</v>
      </c>
      <c r="CK316" s="40" t="s">
        <v>39</v>
      </c>
      <c r="CL316" s="35"/>
      <c r="CM316" s="35"/>
      <c r="CN316" s="40" t="s">
        <v>49</v>
      </c>
      <c r="CO316" s="40" t="s">
        <v>39</v>
      </c>
      <c r="CP316" s="35"/>
      <c r="CQ316" s="35"/>
      <c r="CR316" s="40" t="s">
        <v>50</v>
      </c>
      <c r="CS316" s="40" t="s">
        <v>51</v>
      </c>
      <c r="CT316" s="35"/>
      <c r="CU316" s="35"/>
      <c r="CV316" s="40" t="s">
        <v>50</v>
      </c>
      <c r="CW316" s="40" t="s">
        <v>39</v>
      </c>
      <c r="CX316" s="35">
        <v>1</v>
      </c>
      <c r="CY316" s="35">
        <v>0.92100000000000004</v>
      </c>
      <c r="CZ316" s="40" t="s">
        <v>50</v>
      </c>
      <c r="DA316" s="40" t="s">
        <v>39</v>
      </c>
      <c r="DB316" s="35"/>
      <c r="DC316" s="35"/>
      <c r="DD316" s="40" t="s">
        <v>59</v>
      </c>
      <c r="DE316" s="40" t="s">
        <v>60</v>
      </c>
      <c r="DF316" s="35"/>
      <c r="DG316" s="35"/>
      <c r="DH316" s="40" t="s">
        <v>52</v>
      </c>
      <c r="DI316" s="40" t="s">
        <v>53</v>
      </c>
      <c r="DJ316" s="35"/>
      <c r="DK316" s="35"/>
      <c r="DL316" s="40" t="s">
        <v>31</v>
      </c>
      <c r="DM316" s="41"/>
    </row>
    <row r="317" spans="1:117" s="12" customFormat="1" ht="15.75" customHeight="1" x14ac:dyDescent="0.25">
      <c r="A317" s="6">
        <v>316</v>
      </c>
      <c r="B317" s="6">
        <v>3</v>
      </c>
      <c r="C317" s="9" t="s">
        <v>278</v>
      </c>
      <c r="D317" s="8" t="s">
        <v>373</v>
      </c>
      <c r="E317" s="6">
        <v>134.23699999999999</v>
      </c>
      <c r="F317" s="6">
        <v>14.481</v>
      </c>
      <c r="G317" s="6">
        <v>117.133</v>
      </c>
      <c r="H317" s="10">
        <v>109.46664</v>
      </c>
      <c r="I317" s="3">
        <f t="shared" si="13"/>
        <v>226.59963999999999</v>
      </c>
      <c r="J317" s="3">
        <f t="shared" si="12"/>
        <v>0</v>
      </c>
      <c r="K317" s="3">
        <f t="shared" si="14"/>
        <v>226.59963999999999</v>
      </c>
      <c r="L317" s="1" t="s">
        <v>28</v>
      </c>
      <c r="M317" s="1" t="s">
        <v>29</v>
      </c>
      <c r="N317" s="6"/>
      <c r="O317" s="6"/>
      <c r="P317" s="1" t="s">
        <v>30</v>
      </c>
      <c r="Q317" s="1" t="s">
        <v>34</v>
      </c>
      <c r="R317" s="6"/>
      <c r="S317" s="6"/>
      <c r="T317" s="1" t="s">
        <v>30</v>
      </c>
      <c r="U317" s="1" t="s">
        <v>32</v>
      </c>
      <c r="V317" s="6"/>
      <c r="W317" s="6"/>
      <c r="X317" s="6" t="s">
        <v>30</v>
      </c>
      <c r="Y317" s="6" t="s">
        <v>33</v>
      </c>
      <c r="Z317" s="6"/>
      <c r="AA317" s="6"/>
      <c r="AB317" s="1" t="s">
        <v>30</v>
      </c>
      <c r="AC317" s="1" t="s">
        <v>34</v>
      </c>
      <c r="AD317" s="6"/>
      <c r="AE317" s="6"/>
      <c r="AF317" s="1" t="s">
        <v>35</v>
      </c>
      <c r="AG317" s="1" t="s">
        <v>29</v>
      </c>
      <c r="AH317" s="6"/>
      <c r="AI317" s="6"/>
      <c r="AJ317" s="1" t="s">
        <v>36</v>
      </c>
      <c r="AK317" s="1" t="s">
        <v>37</v>
      </c>
      <c r="AL317" s="6"/>
      <c r="AM317" s="6"/>
      <c r="AN317" s="1" t="s">
        <v>38</v>
      </c>
      <c r="AO317" s="1" t="s">
        <v>39</v>
      </c>
      <c r="AP317" s="6"/>
      <c r="AQ317" s="6"/>
      <c r="AR317" s="1" t="s">
        <v>40</v>
      </c>
      <c r="AS317" s="1" t="s">
        <v>41</v>
      </c>
      <c r="AT317" s="6"/>
      <c r="AU317" s="6"/>
      <c r="AV317" s="6"/>
      <c r="AW317" s="6"/>
      <c r="AX317" s="6"/>
      <c r="AY317" s="6"/>
      <c r="AZ317" s="1" t="s">
        <v>42</v>
      </c>
      <c r="BA317" s="1" t="s">
        <v>39</v>
      </c>
      <c r="BB317" s="6"/>
      <c r="BC317" s="6"/>
      <c r="BD317" s="1" t="s">
        <v>42</v>
      </c>
      <c r="BE317" s="1" t="s">
        <v>33</v>
      </c>
      <c r="BF317" s="6"/>
      <c r="BG317" s="6"/>
      <c r="BH317" s="1" t="s">
        <v>42</v>
      </c>
      <c r="BI317" s="1" t="s">
        <v>39</v>
      </c>
      <c r="BJ317" s="6"/>
      <c r="BK317" s="11"/>
      <c r="BL317" s="1" t="s">
        <v>43</v>
      </c>
      <c r="BM317" s="1" t="s">
        <v>44</v>
      </c>
      <c r="BN317" s="6"/>
      <c r="BO317" s="6"/>
      <c r="BP317" s="1" t="s">
        <v>45</v>
      </c>
      <c r="BQ317" s="1" t="s">
        <v>44</v>
      </c>
      <c r="BR317" s="6"/>
      <c r="BS317" s="6"/>
      <c r="BT317" s="1" t="s">
        <v>46</v>
      </c>
      <c r="BU317" s="1" t="s">
        <v>47</v>
      </c>
      <c r="BV317" s="6"/>
      <c r="BW317" s="6"/>
      <c r="BX317" s="1" t="s">
        <v>46</v>
      </c>
      <c r="BY317" s="1" t="s">
        <v>41</v>
      </c>
      <c r="BZ317" s="6"/>
      <c r="CA317" s="6"/>
      <c r="CB317" s="1" t="s">
        <v>46</v>
      </c>
      <c r="CC317" s="1" t="s">
        <v>48</v>
      </c>
      <c r="CD317" s="6"/>
      <c r="CE317" s="6"/>
      <c r="CF317" s="1" t="s">
        <v>46</v>
      </c>
      <c r="CG317" s="1" t="s">
        <v>48</v>
      </c>
      <c r="CH317" s="6"/>
      <c r="CI317" s="6"/>
      <c r="CJ317" s="1" t="s">
        <v>46</v>
      </c>
      <c r="CK317" s="1" t="s">
        <v>39</v>
      </c>
      <c r="CL317" s="6"/>
      <c r="CM317" s="6"/>
      <c r="CN317" s="1" t="s">
        <v>49</v>
      </c>
      <c r="CO317" s="1" t="s">
        <v>39</v>
      </c>
      <c r="CP317" s="6"/>
      <c r="CQ317" s="6"/>
      <c r="CR317" s="1" t="s">
        <v>50</v>
      </c>
      <c r="CS317" s="1" t="s">
        <v>51</v>
      </c>
      <c r="CT317" s="6"/>
      <c r="CU317" s="6"/>
      <c r="CV317" s="1" t="s">
        <v>50</v>
      </c>
      <c r="CW317" s="1" t="s">
        <v>39</v>
      </c>
      <c r="CX317" s="6"/>
      <c r="CY317" s="6"/>
      <c r="CZ317" s="1" t="s">
        <v>50</v>
      </c>
      <c r="DA317" s="1" t="s">
        <v>39</v>
      </c>
      <c r="DB317" s="6"/>
      <c r="DC317" s="6"/>
      <c r="DD317" s="1" t="s">
        <v>59</v>
      </c>
      <c r="DE317" s="1" t="s">
        <v>60</v>
      </c>
      <c r="DF317" s="6"/>
      <c r="DG317" s="6"/>
      <c r="DH317" s="1" t="s">
        <v>52</v>
      </c>
      <c r="DI317" s="1" t="s">
        <v>53</v>
      </c>
      <c r="DJ317" s="6"/>
      <c r="DK317" s="6"/>
      <c r="DL317" s="1" t="s">
        <v>31</v>
      </c>
      <c r="DM317" s="11"/>
    </row>
    <row r="318" spans="1:117" s="42" customFormat="1" ht="15.75" customHeight="1" x14ac:dyDescent="0.25">
      <c r="A318" s="35">
        <v>317</v>
      </c>
      <c r="B318" s="35">
        <v>3</v>
      </c>
      <c r="C318" s="36" t="s">
        <v>279</v>
      </c>
      <c r="D318" s="37" t="s">
        <v>373</v>
      </c>
      <c r="E318" s="35">
        <v>639.71900000000005</v>
      </c>
      <c r="F318" s="35">
        <v>31.100999999999999</v>
      </c>
      <c r="G318" s="35">
        <v>-471.274</v>
      </c>
      <c r="H318" s="38">
        <v>237.89340000000001</v>
      </c>
      <c r="I318" s="39">
        <f t="shared" si="13"/>
        <v>-233.38059999999999</v>
      </c>
      <c r="J318" s="39">
        <f t="shared" si="12"/>
        <v>91.918000000000006</v>
      </c>
      <c r="K318" s="39">
        <f t="shared" si="14"/>
        <v>-325.29859999999996</v>
      </c>
      <c r="L318" s="40" t="s">
        <v>28</v>
      </c>
      <c r="M318" s="40" t="s">
        <v>29</v>
      </c>
      <c r="N318" s="35"/>
      <c r="O318" s="35"/>
      <c r="P318" s="40" t="s">
        <v>30</v>
      </c>
      <c r="Q318" s="40" t="s">
        <v>34</v>
      </c>
      <c r="R318" s="35"/>
      <c r="S318" s="35"/>
      <c r="T318" s="40" t="s">
        <v>30</v>
      </c>
      <c r="U318" s="40" t="s">
        <v>32</v>
      </c>
      <c r="V318" s="35"/>
      <c r="W318" s="35"/>
      <c r="X318" s="35" t="s">
        <v>30</v>
      </c>
      <c r="Y318" s="35" t="s">
        <v>33</v>
      </c>
      <c r="Z318" s="35"/>
      <c r="AA318" s="35"/>
      <c r="AB318" s="40" t="s">
        <v>30</v>
      </c>
      <c r="AC318" s="40" t="s">
        <v>536</v>
      </c>
      <c r="AD318" s="35">
        <v>90</v>
      </c>
      <c r="AE318" s="35">
        <v>90.997</v>
      </c>
      <c r="AF318" s="40" t="s">
        <v>35</v>
      </c>
      <c r="AG318" s="40" t="s">
        <v>29</v>
      </c>
      <c r="AH318" s="35"/>
      <c r="AI318" s="35"/>
      <c r="AJ318" s="40" t="s">
        <v>36</v>
      </c>
      <c r="AK318" s="40" t="s">
        <v>37</v>
      </c>
      <c r="AL318" s="35"/>
      <c r="AM318" s="35"/>
      <c r="AN318" s="40" t="s">
        <v>38</v>
      </c>
      <c r="AO318" s="40" t="s">
        <v>39</v>
      </c>
      <c r="AP318" s="35"/>
      <c r="AQ318" s="35"/>
      <c r="AR318" s="40" t="s">
        <v>40</v>
      </c>
      <c r="AS318" s="40" t="s">
        <v>41</v>
      </c>
      <c r="AT318" s="35"/>
      <c r="AU318" s="35"/>
      <c r="AV318" s="35"/>
      <c r="AW318" s="35"/>
      <c r="AX318" s="35"/>
      <c r="AY318" s="35"/>
      <c r="AZ318" s="40" t="s">
        <v>42</v>
      </c>
      <c r="BA318" s="40" t="s">
        <v>39</v>
      </c>
      <c r="BB318" s="35"/>
      <c r="BC318" s="35"/>
      <c r="BD318" s="40" t="s">
        <v>42</v>
      </c>
      <c r="BE318" s="40" t="s">
        <v>33</v>
      </c>
      <c r="BF318" s="35"/>
      <c r="BG318" s="35"/>
      <c r="BH318" s="40" t="s">
        <v>42</v>
      </c>
      <c r="BI318" s="40" t="s">
        <v>524</v>
      </c>
      <c r="BJ318" s="35"/>
      <c r="BK318" s="41"/>
      <c r="BL318" s="40" t="s">
        <v>43</v>
      </c>
      <c r="BM318" s="40" t="s">
        <v>44</v>
      </c>
      <c r="BN318" s="35"/>
      <c r="BO318" s="35"/>
      <c r="BP318" s="40" t="s">
        <v>45</v>
      </c>
      <c r="BQ318" s="40" t="s">
        <v>44</v>
      </c>
      <c r="BR318" s="35"/>
      <c r="BS318" s="35"/>
      <c r="BT318" s="40" t="s">
        <v>46</v>
      </c>
      <c r="BU318" s="40" t="s">
        <v>47</v>
      </c>
      <c r="BV318" s="35"/>
      <c r="BW318" s="35"/>
      <c r="BX318" s="40" t="s">
        <v>46</v>
      </c>
      <c r="BY318" s="40" t="s">
        <v>41</v>
      </c>
      <c r="BZ318" s="35"/>
      <c r="CA318" s="35"/>
      <c r="CB318" s="40" t="s">
        <v>46</v>
      </c>
      <c r="CC318" s="40" t="s">
        <v>48</v>
      </c>
      <c r="CD318" s="35"/>
      <c r="CE318" s="35"/>
      <c r="CF318" s="40" t="s">
        <v>46</v>
      </c>
      <c r="CG318" s="40" t="s">
        <v>48</v>
      </c>
      <c r="CH318" s="35"/>
      <c r="CI318" s="35"/>
      <c r="CJ318" s="40" t="s">
        <v>46</v>
      </c>
      <c r="CK318" s="40" t="s">
        <v>39</v>
      </c>
      <c r="CL318" s="35"/>
      <c r="CM318" s="35"/>
      <c r="CN318" s="40" t="s">
        <v>49</v>
      </c>
      <c r="CO318" s="40" t="s">
        <v>39</v>
      </c>
      <c r="CP318" s="35"/>
      <c r="CQ318" s="35"/>
      <c r="CR318" s="40" t="s">
        <v>50</v>
      </c>
      <c r="CS318" s="40" t="s">
        <v>51</v>
      </c>
      <c r="CT318" s="35"/>
      <c r="CU318" s="35"/>
      <c r="CV318" s="40" t="s">
        <v>50</v>
      </c>
      <c r="CW318" s="40" t="s">
        <v>39</v>
      </c>
      <c r="CX318" s="35">
        <v>1</v>
      </c>
      <c r="CY318" s="35">
        <v>0.92100000000000004</v>
      </c>
      <c r="CZ318" s="40" t="s">
        <v>50</v>
      </c>
      <c r="DA318" s="40" t="s">
        <v>39</v>
      </c>
      <c r="DB318" s="35"/>
      <c r="DC318" s="35"/>
      <c r="DD318" s="40" t="s">
        <v>59</v>
      </c>
      <c r="DE318" s="40" t="s">
        <v>60</v>
      </c>
      <c r="DF318" s="35"/>
      <c r="DG318" s="35"/>
      <c r="DH318" s="40" t="s">
        <v>52</v>
      </c>
      <c r="DI318" s="40" t="s">
        <v>53</v>
      </c>
      <c r="DJ318" s="35"/>
      <c r="DK318" s="35"/>
      <c r="DL318" s="40" t="s">
        <v>31</v>
      </c>
      <c r="DM318" s="41"/>
    </row>
    <row r="319" spans="1:117" s="12" customFormat="1" ht="15.75" customHeight="1" x14ac:dyDescent="0.25">
      <c r="A319" s="6">
        <v>318</v>
      </c>
      <c r="B319" s="6">
        <v>3</v>
      </c>
      <c r="C319" s="9" t="s">
        <v>280</v>
      </c>
      <c r="D319" s="8" t="s">
        <v>373</v>
      </c>
      <c r="E319" s="6">
        <v>28.388999999999999</v>
      </c>
      <c r="F319" s="6">
        <v>0</v>
      </c>
      <c r="G319" s="6">
        <v>28.388999999999999</v>
      </c>
      <c r="H319" s="10">
        <v>65.702640000000002</v>
      </c>
      <c r="I319" s="3">
        <f t="shared" si="13"/>
        <v>94.091639999999998</v>
      </c>
      <c r="J319" s="3">
        <f t="shared" si="12"/>
        <v>0</v>
      </c>
      <c r="K319" s="3">
        <f t="shared" si="14"/>
        <v>94.091639999999998</v>
      </c>
      <c r="L319" s="1" t="s">
        <v>28</v>
      </c>
      <c r="M319" s="1" t="s">
        <v>29</v>
      </c>
      <c r="N319" s="6"/>
      <c r="O319" s="6"/>
      <c r="P319" s="1" t="s">
        <v>30</v>
      </c>
      <c r="Q319" s="1" t="s">
        <v>34</v>
      </c>
      <c r="R319" s="6"/>
      <c r="S319" s="6"/>
      <c r="T319" s="1" t="s">
        <v>30</v>
      </c>
      <c r="U319" s="1" t="s">
        <v>32</v>
      </c>
      <c r="V319" s="6"/>
      <c r="W319" s="6"/>
      <c r="X319" s="6" t="s">
        <v>30</v>
      </c>
      <c r="Y319" s="6" t="s">
        <v>33</v>
      </c>
      <c r="Z319" s="6"/>
      <c r="AA319" s="6"/>
      <c r="AB319" s="1" t="s">
        <v>30</v>
      </c>
      <c r="AC319" s="1" t="s">
        <v>34</v>
      </c>
      <c r="AD319" s="6"/>
      <c r="AE319" s="6"/>
      <c r="AF319" s="1" t="s">
        <v>35</v>
      </c>
      <c r="AG319" s="1" t="s">
        <v>29</v>
      </c>
      <c r="AH319" s="6"/>
      <c r="AI319" s="6"/>
      <c r="AJ319" s="1" t="s">
        <v>36</v>
      </c>
      <c r="AK319" s="1" t="s">
        <v>37</v>
      </c>
      <c r="AL319" s="6"/>
      <c r="AM319" s="6"/>
      <c r="AN319" s="1" t="s">
        <v>38</v>
      </c>
      <c r="AO319" s="1" t="s">
        <v>39</v>
      </c>
      <c r="AP319" s="6"/>
      <c r="AQ319" s="6"/>
      <c r="AR319" s="1" t="s">
        <v>40</v>
      </c>
      <c r="AS319" s="1" t="s">
        <v>41</v>
      </c>
      <c r="AT319" s="6"/>
      <c r="AU319" s="6"/>
      <c r="AV319" s="6"/>
      <c r="AW319" s="6"/>
      <c r="AX319" s="6"/>
      <c r="AY319" s="6"/>
      <c r="AZ319" s="1" t="s">
        <v>42</v>
      </c>
      <c r="BA319" s="1" t="s">
        <v>39</v>
      </c>
      <c r="BB319" s="6"/>
      <c r="BC319" s="6"/>
      <c r="BD319" s="1" t="s">
        <v>42</v>
      </c>
      <c r="BE319" s="1" t="s">
        <v>33</v>
      </c>
      <c r="BF319" s="6"/>
      <c r="BG319" s="6"/>
      <c r="BH319" s="1" t="s">
        <v>42</v>
      </c>
      <c r="BI319" s="1" t="s">
        <v>39</v>
      </c>
      <c r="BJ319" s="6"/>
      <c r="BK319" s="11"/>
      <c r="BL319" s="1" t="s">
        <v>43</v>
      </c>
      <c r="BM319" s="1" t="s">
        <v>44</v>
      </c>
      <c r="BN319" s="6"/>
      <c r="BO319" s="6"/>
      <c r="BP319" s="1" t="s">
        <v>45</v>
      </c>
      <c r="BQ319" s="1" t="s">
        <v>44</v>
      </c>
      <c r="BR319" s="6"/>
      <c r="BS319" s="6"/>
      <c r="BT319" s="1" t="s">
        <v>46</v>
      </c>
      <c r="BU319" s="1" t="s">
        <v>47</v>
      </c>
      <c r="BV319" s="6"/>
      <c r="BW319" s="6"/>
      <c r="BX319" s="1" t="s">
        <v>46</v>
      </c>
      <c r="BY319" s="1" t="s">
        <v>41</v>
      </c>
      <c r="BZ319" s="6"/>
      <c r="CA319" s="6"/>
      <c r="CB319" s="1" t="s">
        <v>46</v>
      </c>
      <c r="CC319" s="1" t="s">
        <v>48</v>
      </c>
      <c r="CD319" s="6"/>
      <c r="CE319" s="6"/>
      <c r="CF319" s="1" t="s">
        <v>46</v>
      </c>
      <c r="CG319" s="1" t="s">
        <v>48</v>
      </c>
      <c r="CH319" s="6"/>
      <c r="CI319" s="6"/>
      <c r="CJ319" s="1" t="s">
        <v>46</v>
      </c>
      <c r="CK319" s="1" t="s">
        <v>39</v>
      </c>
      <c r="CL319" s="6"/>
      <c r="CM319" s="6"/>
      <c r="CN319" s="1" t="s">
        <v>49</v>
      </c>
      <c r="CO319" s="1" t="s">
        <v>39</v>
      </c>
      <c r="CP319" s="6"/>
      <c r="CQ319" s="6"/>
      <c r="CR319" s="1" t="s">
        <v>50</v>
      </c>
      <c r="CS319" s="1" t="s">
        <v>51</v>
      </c>
      <c r="CT319" s="6"/>
      <c r="CU319" s="6"/>
      <c r="CV319" s="1" t="s">
        <v>50</v>
      </c>
      <c r="CW319" s="1" t="s">
        <v>39</v>
      </c>
      <c r="CX319" s="6"/>
      <c r="CY319" s="6"/>
      <c r="CZ319" s="1" t="s">
        <v>50</v>
      </c>
      <c r="DA319" s="1" t="s">
        <v>39</v>
      </c>
      <c r="DB319" s="6"/>
      <c r="DC319" s="6"/>
      <c r="DD319" s="1" t="s">
        <v>59</v>
      </c>
      <c r="DE319" s="1" t="s">
        <v>60</v>
      </c>
      <c r="DF319" s="6"/>
      <c r="DG319" s="6"/>
      <c r="DH319" s="1" t="s">
        <v>52</v>
      </c>
      <c r="DI319" s="1" t="s">
        <v>53</v>
      </c>
      <c r="DJ319" s="6"/>
      <c r="DK319" s="6"/>
      <c r="DL319" s="1" t="s">
        <v>31</v>
      </c>
      <c r="DM319" s="11"/>
    </row>
    <row r="320" spans="1:117" s="42" customFormat="1" ht="15.75" customHeight="1" x14ac:dyDescent="0.25">
      <c r="A320" s="35">
        <v>319</v>
      </c>
      <c r="B320" s="35">
        <v>3</v>
      </c>
      <c r="C320" s="36" t="s">
        <v>281</v>
      </c>
      <c r="D320" s="37" t="s">
        <v>373</v>
      </c>
      <c r="E320" s="35">
        <v>1166.595</v>
      </c>
      <c r="F320" s="35">
        <v>798.48599999999999</v>
      </c>
      <c r="G320" s="35">
        <v>246.614</v>
      </c>
      <c r="H320" s="38">
        <v>695.68164000000002</v>
      </c>
      <c r="I320" s="39">
        <f t="shared" si="13"/>
        <v>942.29564000000005</v>
      </c>
      <c r="J320" s="39">
        <f t="shared" si="12"/>
        <v>64.638999999999996</v>
      </c>
      <c r="K320" s="39">
        <f t="shared" si="14"/>
        <v>877.65664000000004</v>
      </c>
      <c r="L320" s="40" t="s">
        <v>28</v>
      </c>
      <c r="M320" s="40" t="s">
        <v>29</v>
      </c>
      <c r="N320" s="35"/>
      <c r="O320" s="35"/>
      <c r="P320" s="40" t="s">
        <v>30</v>
      </c>
      <c r="Q320" s="40" t="s">
        <v>34</v>
      </c>
      <c r="R320" s="35"/>
      <c r="S320" s="35"/>
      <c r="T320" s="40" t="s">
        <v>30</v>
      </c>
      <c r="U320" s="40" t="s">
        <v>32</v>
      </c>
      <c r="V320" s="35"/>
      <c r="W320" s="35"/>
      <c r="X320" s="35" t="s">
        <v>30</v>
      </c>
      <c r="Y320" s="35" t="s">
        <v>33</v>
      </c>
      <c r="Z320" s="35"/>
      <c r="AA320" s="35"/>
      <c r="AB320" s="40" t="s">
        <v>30</v>
      </c>
      <c r="AC320" s="40" t="s">
        <v>34</v>
      </c>
      <c r="AD320" s="35"/>
      <c r="AE320" s="35"/>
      <c r="AF320" s="40" t="s">
        <v>35</v>
      </c>
      <c r="AG320" s="40" t="s">
        <v>29</v>
      </c>
      <c r="AH320" s="35">
        <v>4.1000000000000002E-2</v>
      </c>
      <c r="AI320" s="35">
        <v>47.930999999999997</v>
      </c>
      <c r="AJ320" s="40" t="s">
        <v>36</v>
      </c>
      <c r="AK320" s="40" t="s">
        <v>37</v>
      </c>
      <c r="AL320" s="35"/>
      <c r="AM320" s="35"/>
      <c r="AN320" s="40" t="s">
        <v>38</v>
      </c>
      <c r="AO320" s="40" t="s">
        <v>39</v>
      </c>
      <c r="AP320" s="35">
        <v>21</v>
      </c>
      <c r="AQ320" s="35">
        <v>16.707999999999998</v>
      </c>
      <c r="AR320" s="40" t="s">
        <v>40</v>
      </c>
      <c r="AS320" s="40" t="s">
        <v>41</v>
      </c>
      <c r="AT320" s="35"/>
      <c r="AU320" s="35"/>
      <c r="AV320" s="35"/>
      <c r="AW320" s="35"/>
      <c r="AX320" s="35"/>
      <c r="AY320" s="35"/>
      <c r="AZ320" s="40" t="s">
        <v>42</v>
      </c>
      <c r="BA320" s="40" t="s">
        <v>39</v>
      </c>
      <c r="BB320" s="35"/>
      <c r="BC320" s="35"/>
      <c r="BD320" s="40" t="s">
        <v>42</v>
      </c>
      <c r="BE320" s="40" t="s">
        <v>33</v>
      </c>
      <c r="BF320" s="35"/>
      <c r="BG320" s="35"/>
      <c r="BH320" s="40" t="s">
        <v>42</v>
      </c>
      <c r="BI320" s="40" t="s">
        <v>39</v>
      </c>
      <c r="BJ320" s="35"/>
      <c r="BK320" s="41"/>
      <c r="BL320" s="40" t="s">
        <v>43</v>
      </c>
      <c r="BM320" s="40" t="s">
        <v>44</v>
      </c>
      <c r="BN320" s="35"/>
      <c r="BO320" s="35"/>
      <c r="BP320" s="40" t="s">
        <v>45</v>
      </c>
      <c r="BQ320" s="40" t="s">
        <v>44</v>
      </c>
      <c r="BR320" s="35"/>
      <c r="BS320" s="35"/>
      <c r="BT320" s="40" t="s">
        <v>46</v>
      </c>
      <c r="BU320" s="40" t="s">
        <v>47</v>
      </c>
      <c r="BV320" s="35"/>
      <c r="BW320" s="35"/>
      <c r="BX320" s="40" t="s">
        <v>46</v>
      </c>
      <c r="BY320" s="40" t="s">
        <v>41</v>
      </c>
      <c r="BZ320" s="35"/>
      <c r="CA320" s="35"/>
      <c r="CB320" s="40" t="s">
        <v>46</v>
      </c>
      <c r="CC320" s="40" t="s">
        <v>48</v>
      </c>
      <c r="CD320" s="35"/>
      <c r="CE320" s="35"/>
      <c r="CF320" s="40" t="s">
        <v>46</v>
      </c>
      <c r="CG320" s="40" t="s">
        <v>48</v>
      </c>
      <c r="CH320" s="35"/>
      <c r="CI320" s="35"/>
      <c r="CJ320" s="40" t="s">
        <v>46</v>
      </c>
      <c r="CK320" s="40" t="s">
        <v>39</v>
      </c>
      <c r="CL320" s="35"/>
      <c r="CM320" s="35"/>
      <c r="CN320" s="40" t="s">
        <v>49</v>
      </c>
      <c r="CO320" s="40" t="s">
        <v>39</v>
      </c>
      <c r="CP320" s="35"/>
      <c r="CQ320" s="35"/>
      <c r="CR320" s="40" t="s">
        <v>50</v>
      </c>
      <c r="CS320" s="40" t="s">
        <v>51</v>
      </c>
      <c r="CT320" s="35"/>
      <c r="CU320" s="35"/>
      <c r="CV320" s="40" t="s">
        <v>50</v>
      </c>
      <c r="CW320" s="40" t="s">
        <v>39</v>
      </c>
      <c r="CX320" s="35"/>
      <c r="CY320" s="35"/>
      <c r="CZ320" s="40" t="s">
        <v>50</v>
      </c>
      <c r="DA320" s="40" t="s">
        <v>39</v>
      </c>
      <c r="DB320" s="35"/>
      <c r="DC320" s="35"/>
      <c r="DD320" s="40" t="s">
        <v>59</v>
      </c>
      <c r="DE320" s="40" t="s">
        <v>60</v>
      </c>
      <c r="DF320" s="35"/>
      <c r="DG320" s="35"/>
      <c r="DH320" s="40" t="s">
        <v>52</v>
      </c>
      <c r="DI320" s="40" t="s">
        <v>53</v>
      </c>
      <c r="DJ320" s="35"/>
      <c r="DK320" s="35"/>
      <c r="DL320" s="40" t="s">
        <v>31</v>
      </c>
      <c r="DM320" s="41"/>
    </row>
    <row r="321" spans="1:118" s="42" customFormat="1" ht="15.75" customHeight="1" x14ac:dyDescent="0.25">
      <c r="A321" s="35">
        <v>320</v>
      </c>
      <c r="B321" s="35">
        <v>1</v>
      </c>
      <c r="C321" s="36" t="s">
        <v>282</v>
      </c>
      <c r="D321" s="37" t="s">
        <v>373</v>
      </c>
      <c r="E321" s="35">
        <v>64.468000000000004</v>
      </c>
      <c r="F321" s="35">
        <v>2.2429999999999999</v>
      </c>
      <c r="G321" s="35">
        <v>60.737000000000002</v>
      </c>
      <c r="H321" s="38">
        <v>154.10087999999999</v>
      </c>
      <c r="I321" s="39">
        <f t="shared" si="13"/>
        <v>214.83787999999998</v>
      </c>
      <c r="J321" s="39">
        <f t="shared" si="12"/>
        <v>15.695</v>
      </c>
      <c r="K321" s="39">
        <f t="shared" si="14"/>
        <v>199.14287999999999</v>
      </c>
      <c r="L321" s="40" t="s">
        <v>28</v>
      </c>
      <c r="M321" s="40" t="s">
        <v>29</v>
      </c>
      <c r="N321" s="35"/>
      <c r="O321" s="35"/>
      <c r="P321" s="40" t="s">
        <v>30</v>
      </c>
      <c r="Q321" s="40" t="s">
        <v>34</v>
      </c>
      <c r="R321" s="35"/>
      <c r="S321" s="35"/>
      <c r="T321" s="40" t="s">
        <v>30</v>
      </c>
      <c r="U321" s="40" t="s">
        <v>32</v>
      </c>
      <c r="V321" s="35"/>
      <c r="W321" s="35"/>
      <c r="X321" s="35" t="s">
        <v>30</v>
      </c>
      <c r="Y321" s="35" t="s">
        <v>33</v>
      </c>
      <c r="Z321" s="35"/>
      <c r="AA321" s="35"/>
      <c r="AB321" s="40" t="s">
        <v>30</v>
      </c>
      <c r="AC321" s="40" t="s">
        <v>34</v>
      </c>
      <c r="AD321" s="35"/>
      <c r="AE321" s="35"/>
      <c r="AF321" s="40" t="s">
        <v>35</v>
      </c>
      <c r="AG321" s="40" t="s">
        <v>29</v>
      </c>
      <c r="AH321" s="35"/>
      <c r="AI321" s="35"/>
      <c r="AJ321" s="40" t="s">
        <v>36</v>
      </c>
      <c r="AK321" s="40" t="s">
        <v>37</v>
      </c>
      <c r="AL321" s="35"/>
      <c r="AM321" s="35"/>
      <c r="AN321" s="40" t="s">
        <v>38</v>
      </c>
      <c r="AO321" s="40" t="s">
        <v>39</v>
      </c>
      <c r="AP321" s="35"/>
      <c r="AQ321" s="35"/>
      <c r="AR321" s="40" t="s">
        <v>40</v>
      </c>
      <c r="AS321" s="40" t="s">
        <v>41</v>
      </c>
      <c r="AT321" s="35"/>
      <c r="AU321" s="35"/>
      <c r="AV321" s="35"/>
      <c r="AW321" s="35"/>
      <c r="AX321" s="35"/>
      <c r="AY321" s="35"/>
      <c r="AZ321" s="40" t="s">
        <v>42</v>
      </c>
      <c r="BA321" s="40" t="s">
        <v>39</v>
      </c>
      <c r="BB321" s="35"/>
      <c r="BC321" s="35"/>
      <c r="BD321" s="40" t="s">
        <v>42</v>
      </c>
      <c r="BE321" s="40" t="s">
        <v>33</v>
      </c>
      <c r="BF321" s="35">
        <v>1</v>
      </c>
      <c r="BG321" s="35">
        <v>14.045</v>
      </c>
      <c r="BH321" s="40" t="s">
        <v>42</v>
      </c>
      <c r="BI321" s="40" t="s">
        <v>39</v>
      </c>
      <c r="BJ321" s="35"/>
      <c r="BK321" s="41"/>
      <c r="BL321" s="40" t="s">
        <v>43</v>
      </c>
      <c r="BM321" s="40" t="s">
        <v>44</v>
      </c>
      <c r="BN321" s="35"/>
      <c r="BO321" s="35"/>
      <c r="BP321" s="40" t="s">
        <v>45</v>
      </c>
      <c r="BQ321" s="40" t="s">
        <v>44</v>
      </c>
      <c r="BR321" s="35"/>
      <c r="BS321" s="35"/>
      <c r="BT321" s="40" t="s">
        <v>46</v>
      </c>
      <c r="BU321" s="40" t="s">
        <v>47</v>
      </c>
      <c r="BV321" s="35"/>
      <c r="BW321" s="35"/>
      <c r="BX321" s="40" t="s">
        <v>46</v>
      </c>
      <c r="BY321" s="40" t="s">
        <v>41</v>
      </c>
      <c r="BZ321" s="35"/>
      <c r="CA321" s="35"/>
      <c r="CB321" s="40" t="s">
        <v>46</v>
      </c>
      <c r="CC321" s="40" t="s">
        <v>48</v>
      </c>
      <c r="CD321" s="35"/>
      <c r="CE321" s="35"/>
      <c r="CF321" s="40" t="s">
        <v>46</v>
      </c>
      <c r="CG321" s="40" t="s">
        <v>48</v>
      </c>
      <c r="CH321" s="35"/>
      <c r="CI321" s="35"/>
      <c r="CJ321" s="40" t="s">
        <v>46</v>
      </c>
      <c r="CK321" s="40" t="s">
        <v>39</v>
      </c>
      <c r="CL321" s="35"/>
      <c r="CM321" s="35"/>
      <c r="CN321" s="40" t="s">
        <v>49</v>
      </c>
      <c r="CO321" s="40" t="s">
        <v>39</v>
      </c>
      <c r="CP321" s="35"/>
      <c r="CQ321" s="35"/>
      <c r="CR321" s="40" t="s">
        <v>50</v>
      </c>
      <c r="CS321" s="40" t="s">
        <v>51</v>
      </c>
      <c r="CT321" s="35"/>
      <c r="CU321" s="35"/>
      <c r="CV321" s="40" t="s">
        <v>50</v>
      </c>
      <c r="CW321" s="40" t="s">
        <v>39</v>
      </c>
      <c r="CX321" s="35"/>
      <c r="CY321" s="35"/>
      <c r="CZ321" s="40" t="s">
        <v>50</v>
      </c>
      <c r="DA321" s="40" t="s">
        <v>39</v>
      </c>
      <c r="DB321" s="35"/>
      <c r="DC321" s="35"/>
      <c r="DD321" s="40" t="s">
        <v>59</v>
      </c>
      <c r="DE321" s="40" t="s">
        <v>60</v>
      </c>
      <c r="DF321" s="35"/>
      <c r="DG321" s="35"/>
      <c r="DH321" s="40" t="s">
        <v>52</v>
      </c>
      <c r="DI321" s="40" t="s">
        <v>53</v>
      </c>
      <c r="DJ321" s="35"/>
      <c r="DK321" s="35"/>
      <c r="DL321" s="40" t="s">
        <v>31</v>
      </c>
      <c r="DM321" s="41">
        <v>1.65</v>
      </c>
      <c r="DN321" s="42" t="s">
        <v>518</v>
      </c>
    </row>
    <row r="322" spans="1:118" s="12" customFormat="1" ht="15.75" customHeight="1" x14ac:dyDescent="0.25">
      <c r="A322" s="6">
        <v>321</v>
      </c>
      <c r="B322" s="6">
        <v>1</v>
      </c>
      <c r="C322" s="9" t="s">
        <v>283</v>
      </c>
      <c r="D322" s="8" t="s">
        <v>373</v>
      </c>
      <c r="E322" s="6">
        <v>233.01</v>
      </c>
      <c r="F322" s="6">
        <v>10.837</v>
      </c>
      <c r="G322" s="6">
        <v>205.15100000000001</v>
      </c>
      <c r="H322" s="10">
        <v>86.716560000000001</v>
      </c>
      <c r="I322" s="3">
        <f t="shared" si="13"/>
        <v>291.86756000000003</v>
      </c>
      <c r="J322" s="3">
        <f t="shared" ref="J322:J385" si="15">O322+S322+W322+AA322+AE322+AI322+AM322+AQ322+AU322+AY322+BC322+BG322+BK322+BO322+BS322+BW322+CA322+CE322+CI322+CM322+CQ322+CU322+CY322+DC322+DG322+DK322+DM322</f>
        <v>0</v>
      </c>
      <c r="K322" s="3">
        <f t="shared" si="14"/>
        <v>291.86756000000003</v>
      </c>
      <c r="L322" s="1" t="s">
        <v>28</v>
      </c>
      <c r="M322" s="1" t="s">
        <v>29</v>
      </c>
      <c r="N322" s="6"/>
      <c r="O322" s="6"/>
      <c r="P322" s="1" t="s">
        <v>30</v>
      </c>
      <c r="Q322" s="1" t="s">
        <v>34</v>
      </c>
      <c r="R322" s="6"/>
      <c r="S322" s="6"/>
      <c r="T322" s="1" t="s">
        <v>30</v>
      </c>
      <c r="U322" s="1" t="s">
        <v>32</v>
      </c>
      <c r="V322" s="6"/>
      <c r="W322" s="6"/>
      <c r="X322" s="6" t="s">
        <v>30</v>
      </c>
      <c r="Y322" s="6" t="s">
        <v>33</v>
      </c>
      <c r="Z322" s="6"/>
      <c r="AA322" s="6"/>
      <c r="AB322" s="1" t="s">
        <v>30</v>
      </c>
      <c r="AC322" s="1" t="s">
        <v>34</v>
      </c>
      <c r="AD322" s="6"/>
      <c r="AE322" s="6"/>
      <c r="AF322" s="1" t="s">
        <v>35</v>
      </c>
      <c r="AG322" s="1" t="s">
        <v>29</v>
      </c>
      <c r="AH322" s="6"/>
      <c r="AI322" s="6"/>
      <c r="AJ322" s="1" t="s">
        <v>36</v>
      </c>
      <c r="AK322" s="1" t="s">
        <v>37</v>
      </c>
      <c r="AL322" s="6"/>
      <c r="AM322" s="6"/>
      <c r="AN322" s="1" t="s">
        <v>38</v>
      </c>
      <c r="AO322" s="1" t="s">
        <v>39</v>
      </c>
      <c r="AP322" s="6"/>
      <c r="AQ322" s="6"/>
      <c r="AR322" s="1" t="s">
        <v>40</v>
      </c>
      <c r="AS322" s="1" t="s">
        <v>41</v>
      </c>
      <c r="AT322" s="6"/>
      <c r="AU322" s="6"/>
      <c r="AV322" s="6"/>
      <c r="AW322" s="6"/>
      <c r="AX322" s="6"/>
      <c r="AY322" s="6"/>
      <c r="AZ322" s="1" t="s">
        <v>42</v>
      </c>
      <c r="BA322" s="1" t="s">
        <v>39</v>
      </c>
      <c r="BB322" s="6"/>
      <c r="BC322" s="6"/>
      <c r="BD322" s="1" t="s">
        <v>42</v>
      </c>
      <c r="BE322" s="1" t="s">
        <v>33</v>
      </c>
      <c r="BF322" s="6"/>
      <c r="BG322" s="6"/>
      <c r="BH322" s="1" t="s">
        <v>42</v>
      </c>
      <c r="BI322" s="1" t="s">
        <v>39</v>
      </c>
      <c r="BJ322" s="6"/>
      <c r="BK322" s="11"/>
      <c r="BL322" s="1" t="s">
        <v>43</v>
      </c>
      <c r="BM322" s="1" t="s">
        <v>44</v>
      </c>
      <c r="BN322" s="6"/>
      <c r="BO322" s="6"/>
      <c r="BP322" s="1" t="s">
        <v>45</v>
      </c>
      <c r="BQ322" s="1" t="s">
        <v>44</v>
      </c>
      <c r="BR322" s="6"/>
      <c r="BS322" s="6"/>
      <c r="BT322" s="1" t="s">
        <v>46</v>
      </c>
      <c r="BU322" s="1" t="s">
        <v>47</v>
      </c>
      <c r="BV322" s="6"/>
      <c r="BW322" s="6"/>
      <c r="BX322" s="1" t="s">
        <v>46</v>
      </c>
      <c r="BY322" s="1" t="s">
        <v>41</v>
      </c>
      <c r="BZ322" s="6"/>
      <c r="CA322" s="6"/>
      <c r="CB322" s="1" t="s">
        <v>46</v>
      </c>
      <c r="CC322" s="1" t="s">
        <v>48</v>
      </c>
      <c r="CD322" s="6"/>
      <c r="CE322" s="6"/>
      <c r="CF322" s="1" t="s">
        <v>46</v>
      </c>
      <c r="CG322" s="1" t="s">
        <v>48</v>
      </c>
      <c r="CH322" s="6"/>
      <c r="CI322" s="6"/>
      <c r="CJ322" s="1" t="s">
        <v>46</v>
      </c>
      <c r="CK322" s="1" t="s">
        <v>39</v>
      </c>
      <c r="CL322" s="6"/>
      <c r="CM322" s="6"/>
      <c r="CN322" s="1" t="s">
        <v>49</v>
      </c>
      <c r="CO322" s="1" t="s">
        <v>39</v>
      </c>
      <c r="CP322" s="6"/>
      <c r="CQ322" s="6"/>
      <c r="CR322" s="1" t="s">
        <v>50</v>
      </c>
      <c r="CS322" s="1" t="s">
        <v>51</v>
      </c>
      <c r="CT322" s="6"/>
      <c r="CU322" s="6"/>
      <c r="CV322" s="1" t="s">
        <v>50</v>
      </c>
      <c r="CW322" s="1" t="s">
        <v>39</v>
      </c>
      <c r="CX322" s="6"/>
      <c r="CY322" s="6"/>
      <c r="CZ322" s="1" t="s">
        <v>50</v>
      </c>
      <c r="DA322" s="1" t="s">
        <v>39</v>
      </c>
      <c r="DB322" s="6"/>
      <c r="DC322" s="6"/>
      <c r="DD322" s="1" t="s">
        <v>59</v>
      </c>
      <c r="DE322" s="1" t="s">
        <v>60</v>
      </c>
      <c r="DF322" s="6"/>
      <c r="DG322" s="6"/>
      <c r="DH322" s="1" t="s">
        <v>52</v>
      </c>
      <c r="DI322" s="1" t="s">
        <v>53</v>
      </c>
      <c r="DJ322" s="6"/>
      <c r="DK322" s="6"/>
      <c r="DL322" s="1" t="s">
        <v>31</v>
      </c>
      <c r="DM322" s="11"/>
    </row>
    <row r="323" spans="1:118" s="12" customFormat="1" ht="15.75" customHeight="1" x14ac:dyDescent="0.25">
      <c r="A323" s="6">
        <v>322</v>
      </c>
      <c r="B323" s="6">
        <v>1</v>
      </c>
      <c r="C323" s="9" t="s">
        <v>284</v>
      </c>
      <c r="D323" s="8" t="s">
        <v>373</v>
      </c>
      <c r="E323" s="6">
        <v>218.83</v>
      </c>
      <c r="F323" s="6">
        <v>2.2429999999999999</v>
      </c>
      <c r="G323" s="6">
        <f>E323-F323</f>
        <v>216.58700000000002</v>
      </c>
      <c r="H323" s="10">
        <v>138.40812</v>
      </c>
      <c r="I323" s="3">
        <f t="shared" ref="I323:I386" si="16">(G323+H323)</f>
        <v>354.99512000000004</v>
      </c>
      <c r="J323" s="3">
        <f t="shared" si="15"/>
        <v>0</v>
      </c>
      <c r="K323" s="3">
        <f t="shared" ref="K323:K386" si="17">I323-J323</f>
        <v>354.99512000000004</v>
      </c>
      <c r="L323" s="1" t="s">
        <v>28</v>
      </c>
      <c r="M323" s="1" t="s">
        <v>29</v>
      </c>
      <c r="N323" s="6"/>
      <c r="O323" s="6"/>
      <c r="P323" s="1" t="s">
        <v>30</v>
      </c>
      <c r="Q323" s="1" t="s">
        <v>34</v>
      </c>
      <c r="R323" s="6"/>
      <c r="S323" s="6"/>
      <c r="T323" s="1" t="s">
        <v>30</v>
      </c>
      <c r="U323" s="1" t="s">
        <v>32</v>
      </c>
      <c r="V323" s="6"/>
      <c r="W323" s="6"/>
      <c r="X323" s="6" t="s">
        <v>30</v>
      </c>
      <c r="Y323" s="6" t="s">
        <v>33</v>
      </c>
      <c r="Z323" s="6"/>
      <c r="AA323" s="6"/>
      <c r="AB323" s="1" t="s">
        <v>30</v>
      </c>
      <c r="AC323" s="1" t="s">
        <v>34</v>
      </c>
      <c r="AD323" s="6"/>
      <c r="AE323" s="6"/>
      <c r="AF323" s="1" t="s">
        <v>35</v>
      </c>
      <c r="AG323" s="1" t="s">
        <v>29</v>
      </c>
      <c r="AH323" s="6"/>
      <c r="AI323" s="6"/>
      <c r="AJ323" s="1" t="s">
        <v>36</v>
      </c>
      <c r="AK323" s="1" t="s">
        <v>37</v>
      </c>
      <c r="AL323" s="6"/>
      <c r="AM323" s="6"/>
      <c r="AN323" s="1" t="s">
        <v>38</v>
      </c>
      <c r="AO323" s="1" t="s">
        <v>39</v>
      </c>
      <c r="AP323" s="6"/>
      <c r="AQ323" s="6"/>
      <c r="AR323" s="1" t="s">
        <v>40</v>
      </c>
      <c r="AS323" s="1" t="s">
        <v>41</v>
      </c>
      <c r="AT323" s="6"/>
      <c r="AU323" s="6"/>
      <c r="AV323" s="6"/>
      <c r="AW323" s="6"/>
      <c r="AX323" s="6"/>
      <c r="AY323" s="6"/>
      <c r="AZ323" s="1" t="s">
        <v>42</v>
      </c>
      <c r="BA323" s="1" t="s">
        <v>39</v>
      </c>
      <c r="BB323" s="6"/>
      <c r="BC323" s="6"/>
      <c r="BD323" s="1" t="s">
        <v>42</v>
      </c>
      <c r="BE323" s="1" t="s">
        <v>33</v>
      </c>
      <c r="BF323" s="6"/>
      <c r="BG323" s="6"/>
      <c r="BH323" s="1" t="s">
        <v>42</v>
      </c>
      <c r="BI323" s="1" t="s">
        <v>39</v>
      </c>
      <c r="BJ323" s="6"/>
      <c r="BK323" s="11"/>
      <c r="BL323" s="1" t="s">
        <v>43</v>
      </c>
      <c r="BM323" s="1" t="s">
        <v>44</v>
      </c>
      <c r="BN323" s="6"/>
      <c r="BO323" s="6"/>
      <c r="BP323" s="1" t="s">
        <v>45</v>
      </c>
      <c r="BQ323" s="1" t="s">
        <v>44</v>
      </c>
      <c r="BR323" s="6"/>
      <c r="BS323" s="6"/>
      <c r="BT323" s="1" t="s">
        <v>46</v>
      </c>
      <c r="BU323" s="1" t="s">
        <v>47</v>
      </c>
      <c r="BV323" s="6"/>
      <c r="BW323" s="6"/>
      <c r="BX323" s="1" t="s">
        <v>46</v>
      </c>
      <c r="BY323" s="1" t="s">
        <v>41</v>
      </c>
      <c r="BZ323" s="6"/>
      <c r="CA323" s="6"/>
      <c r="CB323" s="1" t="s">
        <v>46</v>
      </c>
      <c r="CC323" s="1" t="s">
        <v>48</v>
      </c>
      <c r="CD323" s="6"/>
      <c r="CE323" s="6"/>
      <c r="CF323" s="1" t="s">
        <v>46</v>
      </c>
      <c r="CG323" s="1" t="s">
        <v>48</v>
      </c>
      <c r="CH323" s="6"/>
      <c r="CI323" s="6"/>
      <c r="CJ323" s="1" t="s">
        <v>46</v>
      </c>
      <c r="CK323" s="1" t="s">
        <v>39</v>
      </c>
      <c r="CL323" s="6"/>
      <c r="CM323" s="6"/>
      <c r="CN323" s="1" t="s">
        <v>49</v>
      </c>
      <c r="CO323" s="1" t="s">
        <v>39</v>
      </c>
      <c r="CP323" s="6"/>
      <c r="CQ323" s="6"/>
      <c r="CR323" s="1" t="s">
        <v>50</v>
      </c>
      <c r="CS323" s="1" t="s">
        <v>51</v>
      </c>
      <c r="CT323" s="6"/>
      <c r="CU323" s="6"/>
      <c r="CV323" s="1" t="s">
        <v>50</v>
      </c>
      <c r="CW323" s="1" t="s">
        <v>39</v>
      </c>
      <c r="CX323" s="6"/>
      <c r="CY323" s="6"/>
      <c r="CZ323" s="1" t="s">
        <v>50</v>
      </c>
      <c r="DA323" s="1" t="s">
        <v>39</v>
      </c>
      <c r="DB323" s="6"/>
      <c r="DC323" s="6"/>
      <c r="DD323" s="1" t="s">
        <v>59</v>
      </c>
      <c r="DE323" s="1" t="s">
        <v>60</v>
      </c>
      <c r="DF323" s="6"/>
      <c r="DG323" s="6"/>
      <c r="DH323" s="1" t="s">
        <v>52</v>
      </c>
      <c r="DI323" s="1" t="s">
        <v>53</v>
      </c>
      <c r="DJ323" s="6"/>
      <c r="DK323" s="6"/>
      <c r="DL323" s="1" t="s">
        <v>31</v>
      </c>
      <c r="DM323" s="11"/>
    </row>
    <row r="324" spans="1:118" s="42" customFormat="1" ht="15.75" customHeight="1" x14ac:dyDescent="0.25">
      <c r="A324" s="35">
        <v>323</v>
      </c>
      <c r="B324" s="35">
        <v>1</v>
      </c>
      <c r="C324" s="36" t="s">
        <v>285</v>
      </c>
      <c r="D324" s="37" t="s">
        <v>373</v>
      </c>
      <c r="E324" s="35">
        <v>748.21699999999998</v>
      </c>
      <c r="F324" s="35">
        <v>23.297000000000001</v>
      </c>
      <c r="G324" s="35">
        <v>408.12099999999998</v>
      </c>
      <c r="H324" s="38">
        <v>329.00171999999998</v>
      </c>
      <c r="I324" s="39">
        <f t="shared" si="16"/>
        <v>737.12271999999996</v>
      </c>
      <c r="J324" s="39">
        <f t="shared" si="15"/>
        <v>7.6390000000000002</v>
      </c>
      <c r="K324" s="39">
        <f t="shared" si="17"/>
        <v>729.48371999999995</v>
      </c>
      <c r="L324" s="40" t="s">
        <v>28</v>
      </c>
      <c r="M324" s="40" t="s">
        <v>29</v>
      </c>
      <c r="N324" s="35"/>
      <c r="O324" s="35"/>
      <c r="P324" s="40" t="s">
        <v>30</v>
      </c>
      <c r="Q324" s="40" t="s">
        <v>34</v>
      </c>
      <c r="R324" s="35"/>
      <c r="S324" s="35"/>
      <c r="T324" s="40" t="s">
        <v>30</v>
      </c>
      <c r="U324" s="40" t="s">
        <v>32</v>
      </c>
      <c r="V324" s="35"/>
      <c r="W324" s="35"/>
      <c r="X324" s="35" t="s">
        <v>30</v>
      </c>
      <c r="Y324" s="35" t="s">
        <v>33</v>
      </c>
      <c r="Z324" s="35"/>
      <c r="AA324" s="35"/>
      <c r="AB324" s="40" t="s">
        <v>30</v>
      </c>
      <c r="AC324" s="40" t="s">
        <v>34</v>
      </c>
      <c r="AD324" s="35"/>
      <c r="AE324" s="35"/>
      <c r="AF324" s="40" t="s">
        <v>35</v>
      </c>
      <c r="AG324" s="40" t="s">
        <v>29</v>
      </c>
      <c r="AH324" s="35"/>
      <c r="AI324" s="35"/>
      <c r="AJ324" s="40" t="s">
        <v>36</v>
      </c>
      <c r="AK324" s="40" t="s">
        <v>37</v>
      </c>
      <c r="AL324" s="35"/>
      <c r="AM324" s="35"/>
      <c r="AN324" s="40" t="s">
        <v>38</v>
      </c>
      <c r="AO324" s="40" t="s">
        <v>39</v>
      </c>
      <c r="AP324" s="35"/>
      <c r="AQ324" s="35"/>
      <c r="AR324" s="40" t="s">
        <v>40</v>
      </c>
      <c r="AS324" s="40" t="s">
        <v>41</v>
      </c>
      <c r="AT324" s="35"/>
      <c r="AU324" s="35"/>
      <c r="AV324" s="35"/>
      <c r="AW324" s="35"/>
      <c r="AX324" s="35"/>
      <c r="AY324" s="35"/>
      <c r="AZ324" s="40" t="s">
        <v>42</v>
      </c>
      <c r="BA324" s="40" t="s">
        <v>39</v>
      </c>
      <c r="BB324" s="35"/>
      <c r="BC324" s="35"/>
      <c r="BD324" s="40" t="s">
        <v>42</v>
      </c>
      <c r="BE324" s="40" t="s">
        <v>33</v>
      </c>
      <c r="BF324" s="35"/>
      <c r="BG324" s="35"/>
      <c r="BH324" s="40" t="s">
        <v>42</v>
      </c>
      <c r="BI324" s="40" t="s">
        <v>39</v>
      </c>
      <c r="BJ324" s="35"/>
      <c r="BK324" s="41"/>
      <c r="BL324" s="40" t="s">
        <v>43</v>
      </c>
      <c r="BM324" s="40" t="s">
        <v>44</v>
      </c>
      <c r="BN324" s="35"/>
      <c r="BO324" s="35"/>
      <c r="BP324" s="40" t="s">
        <v>45</v>
      </c>
      <c r="BQ324" s="40" t="s">
        <v>44</v>
      </c>
      <c r="BR324" s="35"/>
      <c r="BS324" s="35"/>
      <c r="BT324" s="40" t="s">
        <v>46</v>
      </c>
      <c r="BU324" s="40" t="s">
        <v>47</v>
      </c>
      <c r="BV324" s="35"/>
      <c r="BW324" s="35"/>
      <c r="BX324" s="40" t="s">
        <v>46</v>
      </c>
      <c r="BY324" s="40" t="s">
        <v>41</v>
      </c>
      <c r="BZ324" s="35">
        <v>8.0000000000000002E-3</v>
      </c>
      <c r="CA324" s="35">
        <v>7.6390000000000002</v>
      </c>
      <c r="CB324" s="40" t="s">
        <v>46</v>
      </c>
      <c r="CC324" s="40" t="s">
        <v>48</v>
      </c>
      <c r="CD324" s="35"/>
      <c r="CE324" s="35"/>
      <c r="CF324" s="40" t="s">
        <v>46</v>
      </c>
      <c r="CG324" s="40" t="s">
        <v>48</v>
      </c>
      <c r="CH324" s="35"/>
      <c r="CI324" s="35"/>
      <c r="CJ324" s="40" t="s">
        <v>46</v>
      </c>
      <c r="CK324" s="40" t="s">
        <v>39</v>
      </c>
      <c r="CL324" s="35"/>
      <c r="CM324" s="35"/>
      <c r="CN324" s="40" t="s">
        <v>49</v>
      </c>
      <c r="CO324" s="40" t="s">
        <v>39</v>
      </c>
      <c r="CP324" s="35"/>
      <c r="CQ324" s="35"/>
      <c r="CR324" s="40" t="s">
        <v>50</v>
      </c>
      <c r="CS324" s="40" t="s">
        <v>51</v>
      </c>
      <c r="CT324" s="35"/>
      <c r="CU324" s="35"/>
      <c r="CV324" s="40" t="s">
        <v>50</v>
      </c>
      <c r="CW324" s="40" t="s">
        <v>39</v>
      </c>
      <c r="CX324" s="35"/>
      <c r="CY324" s="35"/>
      <c r="CZ324" s="40" t="s">
        <v>50</v>
      </c>
      <c r="DA324" s="40" t="s">
        <v>39</v>
      </c>
      <c r="DB324" s="35"/>
      <c r="DC324" s="35"/>
      <c r="DD324" s="40" t="s">
        <v>59</v>
      </c>
      <c r="DE324" s="40" t="s">
        <v>60</v>
      </c>
      <c r="DF324" s="35"/>
      <c r="DG324" s="35"/>
      <c r="DH324" s="40" t="s">
        <v>52</v>
      </c>
      <c r="DI324" s="40" t="s">
        <v>53</v>
      </c>
      <c r="DJ324" s="35"/>
      <c r="DK324" s="35"/>
      <c r="DL324" s="40" t="s">
        <v>31</v>
      </c>
      <c r="DM324" s="41"/>
    </row>
    <row r="325" spans="1:118" s="12" customFormat="1" ht="15.75" customHeight="1" x14ac:dyDescent="0.25">
      <c r="A325" s="6">
        <v>324</v>
      </c>
      <c r="B325" s="6">
        <v>1</v>
      </c>
      <c r="C325" s="9" t="s">
        <v>286</v>
      </c>
      <c r="D325" s="8" t="s">
        <v>373</v>
      </c>
      <c r="E325" s="6">
        <v>191.87700000000001</v>
      </c>
      <c r="F325" s="6">
        <v>7.37</v>
      </c>
      <c r="G325" s="6">
        <v>167.12799999999999</v>
      </c>
      <c r="H325" s="10">
        <v>81.439319999999995</v>
      </c>
      <c r="I325" s="3">
        <f t="shared" si="16"/>
        <v>248.56732</v>
      </c>
      <c r="J325" s="3">
        <f t="shared" si="15"/>
        <v>0</v>
      </c>
      <c r="K325" s="3">
        <f t="shared" si="17"/>
        <v>248.56732</v>
      </c>
      <c r="L325" s="1" t="s">
        <v>28</v>
      </c>
      <c r="M325" s="1" t="s">
        <v>29</v>
      </c>
      <c r="N325" s="6"/>
      <c r="O325" s="6"/>
      <c r="P325" s="1" t="s">
        <v>30</v>
      </c>
      <c r="Q325" s="1" t="s">
        <v>34</v>
      </c>
      <c r="R325" s="6"/>
      <c r="S325" s="6"/>
      <c r="T325" s="1" t="s">
        <v>30</v>
      </c>
      <c r="U325" s="1" t="s">
        <v>32</v>
      </c>
      <c r="V325" s="6"/>
      <c r="W325" s="6"/>
      <c r="X325" s="6" t="s">
        <v>30</v>
      </c>
      <c r="Y325" s="6" t="s">
        <v>33</v>
      </c>
      <c r="Z325" s="6"/>
      <c r="AA325" s="6"/>
      <c r="AB325" s="1" t="s">
        <v>30</v>
      </c>
      <c r="AC325" s="1" t="s">
        <v>34</v>
      </c>
      <c r="AD325" s="6"/>
      <c r="AE325" s="6"/>
      <c r="AF325" s="1" t="s">
        <v>35</v>
      </c>
      <c r="AG325" s="1" t="s">
        <v>29</v>
      </c>
      <c r="AH325" s="6"/>
      <c r="AI325" s="6"/>
      <c r="AJ325" s="1" t="s">
        <v>36</v>
      </c>
      <c r="AK325" s="1" t="s">
        <v>37</v>
      </c>
      <c r="AL325" s="6"/>
      <c r="AM325" s="6"/>
      <c r="AN325" s="1" t="s">
        <v>38</v>
      </c>
      <c r="AO325" s="1" t="s">
        <v>39</v>
      </c>
      <c r="AP325" s="6"/>
      <c r="AQ325" s="6"/>
      <c r="AR325" s="1" t="s">
        <v>40</v>
      </c>
      <c r="AS325" s="1" t="s">
        <v>41</v>
      </c>
      <c r="AT325" s="6"/>
      <c r="AU325" s="6"/>
      <c r="AV325" s="6"/>
      <c r="AW325" s="6"/>
      <c r="AX325" s="6"/>
      <c r="AY325" s="6"/>
      <c r="AZ325" s="1" t="s">
        <v>42</v>
      </c>
      <c r="BA325" s="1" t="s">
        <v>39</v>
      </c>
      <c r="BB325" s="6"/>
      <c r="BC325" s="6"/>
      <c r="BD325" s="1" t="s">
        <v>42</v>
      </c>
      <c r="BE325" s="1" t="s">
        <v>33</v>
      </c>
      <c r="BF325" s="6"/>
      <c r="BG325" s="6"/>
      <c r="BH325" s="1" t="s">
        <v>42</v>
      </c>
      <c r="BI325" s="1" t="s">
        <v>39</v>
      </c>
      <c r="BJ325" s="6"/>
      <c r="BK325" s="11"/>
      <c r="BL325" s="1" t="s">
        <v>43</v>
      </c>
      <c r="BM325" s="1" t="s">
        <v>44</v>
      </c>
      <c r="BN325" s="6"/>
      <c r="BO325" s="6"/>
      <c r="BP325" s="1" t="s">
        <v>45</v>
      </c>
      <c r="BQ325" s="1" t="s">
        <v>44</v>
      </c>
      <c r="BR325" s="6"/>
      <c r="BS325" s="6"/>
      <c r="BT325" s="1" t="s">
        <v>46</v>
      </c>
      <c r="BU325" s="1" t="s">
        <v>47</v>
      </c>
      <c r="BV325" s="6"/>
      <c r="BW325" s="6"/>
      <c r="BX325" s="1" t="s">
        <v>46</v>
      </c>
      <c r="BY325" s="1" t="s">
        <v>41</v>
      </c>
      <c r="BZ325" s="6"/>
      <c r="CA325" s="6"/>
      <c r="CB325" s="1" t="s">
        <v>46</v>
      </c>
      <c r="CC325" s="1" t="s">
        <v>48</v>
      </c>
      <c r="CD325" s="6"/>
      <c r="CE325" s="6"/>
      <c r="CF325" s="1" t="s">
        <v>46</v>
      </c>
      <c r="CG325" s="1" t="s">
        <v>48</v>
      </c>
      <c r="CH325" s="6"/>
      <c r="CI325" s="6"/>
      <c r="CJ325" s="1" t="s">
        <v>46</v>
      </c>
      <c r="CK325" s="1" t="s">
        <v>39</v>
      </c>
      <c r="CL325" s="6"/>
      <c r="CM325" s="6"/>
      <c r="CN325" s="1" t="s">
        <v>49</v>
      </c>
      <c r="CO325" s="1" t="s">
        <v>39</v>
      </c>
      <c r="CP325" s="6"/>
      <c r="CQ325" s="6"/>
      <c r="CR325" s="1" t="s">
        <v>50</v>
      </c>
      <c r="CS325" s="1" t="s">
        <v>51</v>
      </c>
      <c r="CT325" s="6"/>
      <c r="CU325" s="6"/>
      <c r="CV325" s="1" t="s">
        <v>50</v>
      </c>
      <c r="CW325" s="1" t="s">
        <v>39</v>
      </c>
      <c r="CX325" s="6"/>
      <c r="CY325" s="6"/>
      <c r="CZ325" s="1" t="s">
        <v>50</v>
      </c>
      <c r="DA325" s="1" t="s">
        <v>39</v>
      </c>
      <c r="DB325" s="6"/>
      <c r="DC325" s="6"/>
      <c r="DD325" s="1" t="s">
        <v>59</v>
      </c>
      <c r="DE325" s="1" t="s">
        <v>60</v>
      </c>
      <c r="DF325" s="6"/>
      <c r="DG325" s="6"/>
      <c r="DH325" s="1" t="s">
        <v>52</v>
      </c>
      <c r="DI325" s="1" t="s">
        <v>53</v>
      </c>
      <c r="DJ325" s="6"/>
      <c r="DK325" s="6"/>
      <c r="DL325" s="1" t="s">
        <v>31</v>
      </c>
      <c r="DM325" s="11"/>
    </row>
    <row r="326" spans="1:118" s="12" customFormat="1" ht="15.75" customHeight="1" x14ac:dyDescent="0.25">
      <c r="A326" s="6">
        <v>325</v>
      </c>
      <c r="B326" s="6">
        <v>2</v>
      </c>
      <c r="C326" s="9" t="s">
        <v>474</v>
      </c>
      <c r="D326" s="8" t="s">
        <v>373</v>
      </c>
      <c r="E326" s="6">
        <v>93.222999999999999</v>
      </c>
      <c r="F326" s="6">
        <v>14.371</v>
      </c>
      <c r="G326" s="6">
        <v>39.317</v>
      </c>
      <c r="H326" s="10">
        <v>90.262919999999994</v>
      </c>
      <c r="I326" s="3">
        <f t="shared" si="16"/>
        <v>129.57991999999999</v>
      </c>
      <c r="J326" s="3">
        <f t="shared" si="15"/>
        <v>0</v>
      </c>
      <c r="K326" s="3">
        <f t="shared" si="17"/>
        <v>129.57991999999999</v>
      </c>
      <c r="L326" s="1" t="s">
        <v>28</v>
      </c>
      <c r="M326" s="1" t="s">
        <v>29</v>
      </c>
      <c r="N326" s="6"/>
      <c r="O326" s="6"/>
      <c r="P326" s="1" t="s">
        <v>30</v>
      </c>
      <c r="Q326" s="1" t="s">
        <v>34</v>
      </c>
      <c r="R326" s="6"/>
      <c r="S326" s="6"/>
      <c r="T326" s="1" t="s">
        <v>30</v>
      </c>
      <c r="U326" s="1" t="s">
        <v>32</v>
      </c>
      <c r="V326" s="6"/>
      <c r="W326" s="6"/>
      <c r="X326" s="6" t="s">
        <v>30</v>
      </c>
      <c r="Y326" s="6" t="s">
        <v>33</v>
      </c>
      <c r="Z326" s="6"/>
      <c r="AA326" s="6"/>
      <c r="AB326" s="1" t="s">
        <v>30</v>
      </c>
      <c r="AC326" s="1" t="s">
        <v>34</v>
      </c>
      <c r="AD326" s="6"/>
      <c r="AE326" s="6"/>
      <c r="AF326" s="1" t="s">
        <v>35</v>
      </c>
      <c r="AG326" s="1" t="s">
        <v>29</v>
      </c>
      <c r="AH326" s="6"/>
      <c r="AI326" s="6"/>
      <c r="AJ326" s="1" t="s">
        <v>36</v>
      </c>
      <c r="AK326" s="1" t="s">
        <v>37</v>
      </c>
      <c r="AL326" s="6"/>
      <c r="AM326" s="6"/>
      <c r="AN326" s="1" t="s">
        <v>38</v>
      </c>
      <c r="AO326" s="1" t="s">
        <v>39</v>
      </c>
      <c r="AP326" s="6"/>
      <c r="AQ326" s="6"/>
      <c r="AR326" s="1" t="s">
        <v>40</v>
      </c>
      <c r="AS326" s="1" t="s">
        <v>41</v>
      </c>
      <c r="AT326" s="6"/>
      <c r="AU326" s="6"/>
      <c r="AV326" s="6"/>
      <c r="AW326" s="6"/>
      <c r="AX326" s="6"/>
      <c r="AY326" s="6"/>
      <c r="AZ326" s="1" t="s">
        <v>42</v>
      </c>
      <c r="BA326" s="1" t="s">
        <v>39</v>
      </c>
      <c r="BB326" s="6"/>
      <c r="BC326" s="6"/>
      <c r="BD326" s="1" t="s">
        <v>42</v>
      </c>
      <c r="BE326" s="1" t="s">
        <v>33</v>
      </c>
      <c r="BF326" s="6"/>
      <c r="BG326" s="6"/>
      <c r="BH326" s="1" t="s">
        <v>42</v>
      </c>
      <c r="BI326" s="1" t="s">
        <v>39</v>
      </c>
      <c r="BJ326" s="6"/>
      <c r="BK326" s="11"/>
      <c r="BL326" s="1" t="s">
        <v>43</v>
      </c>
      <c r="BM326" s="1" t="s">
        <v>44</v>
      </c>
      <c r="BN326" s="6"/>
      <c r="BO326" s="6"/>
      <c r="BP326" s="1" t="s">
        <v>45</v>
      </c>
      <c r="BQ326" s="1" t="s">
        <v>44</v>
      </c>
      <c r="BR326" s="6"/>
      <c r="BS326" s="6"/>
      <c r="BT326" s="1" t="s">
        <v>46</v>
      </c>
      <c r="BU326" s="1" t="s">
        <v>47</v>
      </c>
      <c r="BV326" s="6"/>
      <c r="BW326" s="6"/>
      <c r="BX326" s="1" t="s">
        <v>46</v>
      </c>
      <c r="BY326" s="1" t="s">
        <v>41</v>
      </c>
      <c r="BZ326" s="6"/>
      <c r="CA326" s="6"/>
      <c r="CB326" s="1" t="s">
        <v>46</v>
      </c>
      <c r="CC326" s="1" t="s">
        <v>48</v>
      </c>
      <c r="CD326" s="6"/>
      <c r="CE326" s="6"/>
      <c r="CF326" s="1" t="s">
        <v>46</v>
      </c>
      <c r="CG326" s="1" t="s">
        <v>48</v>
      </c>
      <c r="CH326" s="6"/>
      <c r="CI326" s="6"/>
      <c r="CJ326" s="1" t="s">
        <v>46</v>
      </c>
      <c r="CK326" s="1" t="s">
        <v>39</v>
      </c>
      <c r="CL326" s="6"/>
      <c r="CM326" s="6"/>
      <c r="CN326" s="1" t="s">
        <v>49</v>
      </c>
      <c r="CO326" s="1" t="s">
        <v>39</v>
      </c>
      <c r="CP326" s="6"/>
      <c r="CQ326" s="6"/>
      <c r="CR326" s="1" t="s">
        <v>50</v>
      </c>
      <c r="CS326" s="1" t="s">
        <v>51</v>
      </c>
      <c r="CT326" s="6"/>
      <c r="CU326" s="6"/>
      <c r="CV326" s="1" t="s">
        <v>50</v>
      </c>
      <c r="CW326" s="1" t="s">
        <v>39</v>
      </c>
      <c r="CX326" s="6"/>
      <c r="CY326" s="6"/>
      <c r="CZ326" s="1" t="s">
        <v>50</v>
      </c>
      <c r="DA326" s="1" t="s">
        <v>39</v>
      </c>
      <c r="DB326" s="6"/>
      <c r="DC326" s="6"/>
      <c r="DD326" s="1" t="s">
        <v>59</v>
      </c>
      <c r="DE326" s="1" t="s">
        <v>60</v>
      </c>
      <c r="DF326" s="6"/>
      <c r="DG326" s="6"/>
      <c r="DH326" s="1" t="s">
        <v>52</v>
      </c>
      <c r="DI326" s="1" t="s">
        <v>53</v>
      </c>
      <c r="DJ326" s="6"/>
      <c r="DK326" s="6"/>
      <c r="DL326" s="1" t="s">
        <v>31</v>
      </c>
      <c r="DM326" s="11"/>
    </row>
    <row r="327" spans="1:118" s="12" customFormat="1" ht="15.75" customHeight="1" x14ac:dyDescent="0.25">
      <c r="A327" s="6">
        <v>326</v>
      </c>
      <c r="B327" s="6">
        <v>2</v>
      </c>
      <c r="C327" s="9" t="s">
        <v>475</v>
      </c>
      <c r="D327" s="8" t="s">
        <v>373</v>
      </c>
      <c r="E327" s="6">
        <v>98.313000000000002</v>
      </c>
      <c r="F327" s="6">
        <v>7.2229999999999999</v>
      </c>
      <c r="G327" s="6">
        <v>55.536999999999999</v>
      </c>
      <c r="H327" s="10">
        <v>94.439040000000006</v>
      </c>
      <c r="I327" s="3">
        <f t="shared" si="16"/>
        <v>149.97604000000001</v>
      </c>
      <c r="J327" s="3">
        <f t="shared" si="15"/>
        <v>0</v>
      </c>
      <c r="K327" s="3">
        <f t="shared" si="17"/>
        <v>149.97604000000001</v>
      </c>
      <c r="L327" s="1" t="s">
        <v>28</v>
      </c>
      <c r="M327" s="1" t="s">
        <v>29</v>
      </c>
      <c r="N327" s="6"/>
      <c r="O327" s="6"/>
      <c r="P327" s="1" t="s">
        <v>30</v>
      </c>
      <c r="Q327" s="1" t="s">
        <v>34</v>
      </c>
      <c r="R327" s="6"/>
      <c r="S327" s="6"/>
      <c r="T327" s="1" t="s">
        <v>30</v>
      </c>
      <c r="U327" s="1" t="s">
        <v>32</v>
      </c>
      <c r="V327" s="6"/>
      <c r="W327" s="6"/>
      <c r="X327" s="6" t="s">
        <v>30</v>
      </c>
      <c r="Y327" s="6" t="s">
        <v>33</v>
      </c>
      <c r="Z327" s="6"/>
      <c r="AA327" s="6"/>
      <c r="AB327" s="1" t="s">
        <v>30</v>
      </c>
      <c r="AC327" s="1" t="s">
        <v>34</v>
      </c>
      <c r="AD327" s="6"/>
      <c r="AE327" s="6"/>
      <c r="AF327" s="1" t="s">
        <v>35</v>
      </c>
      <c r="AG327" s="1" t="s">
        <v>29</v>
      </c>
      <c r="AH327" s="6"/>
      <c r="AI327" s="6"/>
      <c r="AJ327" s="1" t="s">
        <v>36</v>
      </c>
      <c r="AK327" s="1" t="s">
        <v>37</v>
      </c>
      <c r="AL327" s="6"/>
      <c r="AM327" s="6"/>
      <c r="AN327" s="1" t="s">
        <v>38</v>
      </c>
      <c r="AO327" s="1" t="s">
        <v>39</v>
      </c>
      <c r="AP327" s="6"/>
      <c r="AQ327" s="6"/>
      <c r="AR327" s="1" t="s">
        <v>40</v>
      </c>
      <c r="AS327" s="1" t="s">
        <v>41</v>
      </c>
      <c r="AT327" s="6"/>
      <c r="AU327" s="6"/>
      <c r="AV327" s="6"/>
      <c r="AW327" s="6"/>
      <c r="AX327" s="6"/>
      <c r="AY327" s="6"/>
      <c r="AZ327" s="1" t="s">
        <v>42</v>
      </c>
      <c r="BA327" s="1" t="s">
        <v>39</v>
      </c>
      <c r="BB327" s="6"/>
      <c r="BC327" s="6"/>
      <c r="BD327" s="1" t="s">
        <v>42</v>
      </c>
      <c r="BE327" s="1" t="s">
        <v>33</v>
      </c>
      <c r="BF327" s="6"/>
      <c r="BG327" s="6"/>
      <c r="BH327" s="1" t="s">
        <v>42</v>
      </c>
      <c r="BI327" s="1" t="s">
        <v>39</v>
      </c>
      <c r="BJ327" s="6"/>
      <c r="BK327" s="11"/>
      <c r="BL327" s="1" t="s">
        <v>43</v>
      </c>
      <c r="BM327" s="1" t="s">
        <v>44</v>
      </c>
      <c r="BN327" s="6"/>
      <c r="BO327" s="6"/>
      <c r="BP327" s="1" t="s">
        <v>45</v>
      </c>
      <c r="BQ327" s="1" t="s">
        <v>44</v>
      </c>
      <c r="BR327" s="6"/>
      <c r="BS327" s="6"/>
      <c r="BT327" s="1" t="s">
        <v>46</v>
      </c>
      <c r="BU327" s="1" t="s">
        <v>47</v>
      </c>
      <c r="BV327" s="6"/>
      <c r="BW327" s="6"/>
      <c r="BX327" s="1" t="s">
        <v>46</v>
      </c>
      <c r="BY327" s="1" t="s">
        <v>41</v>
      </c>
      <c r="BZ327" s="6"/>
      <c r="CA327" s="6"/>
      <c r="CB327" s="1" t="s">
        <v>46</v>
      </c>
      <c r="CC327" s="1" t="s">
        <v>48</v>
      </c>
      <c r="CD327" s="6"/>
      <c r="CE327" s="6"/>
      <c r="CF327" s="1" t="s">
        <v>46</v>
      </c>
      <c r="CG327" s="1" t="s">
        <v>48</v>
      </c>
      <c r="CH327" s="6"/>
      <c r="CI327" s="6"/>
      <c r="CJ327" s="1" t="s">
        <v>46</v>
      </c>
      <c r="CK327" s="1" t="s">
        <v>39</v>
      </c>
      <c r="CL327" s="6"/>
      <c r="CM327" s="6"/>
      <c r="CN327" s="1" t="s">
        <v>49</v>
      </c>
      <c r="CO327" s="1" t="s">
        <v>39</v>
      </c>
      <c r="CP327" s="6"/>
      <c r="CQ327" s="6"/>
      <c r="CR327" s="1" t="s">
        <v>50</v>
      </c>
      <c r="CS327" s="1" t="s">
        <v>51</v>
      </c>
      <c r="CT327" s="6"/>
      <c r="CU327" s="6"/>
      <c r="CV327" s="1" t="s">
        <v>50</v>
      </c>
      <c r="CW327" s="1" t="s">
        <v>39</v>
      </c>
      <c r="CX327" s="6"/>
      <c r="CY327" s="6"/>
      <c r="CZ327" s="1" t="s">
        <v>50</v>
      </c>
      <c r="DA327" s="1" t="s">
        <v>39</v>
      </c>
      <c r="DB327" s="6"/>
      <c r="DC327" s="6"/>
      <c r="DD327" s="1" t="s">
        <v>59</v>
      </c>
      <c r="DE327" s="1" t="s">
        <v>60</v>
      </c>
      <c r="DF327" s="6"/>
      <c r="DG327" s="6"/>
      <c r="DH327" s="1" t="s">
        <v>52</v>
      </c>
      <c r="DI327" s="1" t="s">
        <v>53</v>
      </c>
      <c r="DJ327" s="6"/>
      <c r="DK327" s="6"/>
      <c r="DL327" s="1" t="s">
        <v>31</v>
      </c>
      <c r="DM327" s="11"/>
    </row>
    <row r="328" spans="1:118" s="42" customFormat="1" ht="15.75" customHeight="1" x14ac:dyDescent="0.25">
      <c r="A328" s="35">
        <v>327</v>
      </c>
      <c r="B328" s="35">
        <v>2</v>
      </c>
      <c r="C328" s="36" t="s">
        <v>287</v>
      </c>
      <c r="D328" s="37" t="s">
        <v>373</v>
      </c>
      <c r="E328" s="35">
        <v>350.20400000000001</v>
      </c>
      <c r="F328" s="35">
        <v>360.47500000000002</v>
      </c>
      <c r="G328" s="35">
        <v>-14.063000000000001</v>
      </c>
      <c r="H328" s="38">
        <v>122.7306</v>
      </c>
      <c r="I328" s="39">
        <f t="shared" si="16"/>
        <v>108.66759999999999</v>
      </c>
      <c r="J328" s="39">
        <f t="shared" si="15"/>
        <v>90.242000000000004</v>
      </c>
      <c r="K328" s="39">
        <f t="shared" si="17"/>
        <v>18.425599999999989</v>
      </c>
      <c r="L328" s="40" t="s">
        <v>28</v>
      </c>
      <c r="M328" s="40" t="s">
        <v>29</v>
      </c>
      <c r="N328" s="35"/>
      <c r="O328" s="35"/>
      <c r="P328" s="40" t="s">
        <v>30</v>
      </c>
      <c r="Q328" s="40" t="s">
        <v>34</v>
      </c>
      <c r="R328" s="35"/>
      <c r="S328" s="35"/>
      <c r="T328" s="40" t="s">
        <v>30</v>
      </c>
      <c r="U328" s="40" t="s">
        <v>32</v>
      </c>
      <c r="V328" s="35"/>
      <c r="W328" s="35"/>
      <c r="X328" s="35" t="s">
        <v>30</v>
      </c>
      <c r="Y328" s="35" t="s">
        <v>33</v>
      </c>
      <c r="Z328" s="35"/>
      <c r="AA328" s="35"/>
      <c r="AB328" s="40" t="s">
        <v>30</v>
      </c>
      <c r="AC328" s="40" t="s">
        <v>34</v>
      </c>
      <c r="AD328" s="35"/>
      <c r="AE328" s="35"/>
      <c r="AF328" s="40" t="s">
        <v>35</v>
      </c>
      <c r="AG328" s="40" t="s">
        <v>29</v>
      </c>
      <c r="AH328" s="35"/>
      <c r="AI328" s="35"/>
      <c r="AJ328" s="40" t="s">
        <v>36</v>
      </c>
      <c r="AK328" s="40" t="s">
        <v>37</v>
      </c>
      <c r="AL328" s="35"/>
      <c r="AM328" s="35"/>
      <c r="AN328" s="40" t="s">
        <v>38</v>
      </c>
      <c r="AO328" s="40" t="s">
        <v>39</v>
      </c>
      <c r="AP328" s="35"/>
      <c r="AQ328" s="35"/>
      <c r="AR328" s="40" t="s">
        <v>40</v>
      </c>
      <c r="AS328" s="40" t="s">
        <v>41</v>
      </c>
      <c r="AT328" s="35"/>
      <c r="AU328" s="35"/>
      <c r="AV328" s="35"/>
      <c r="AW328" s="35"/>
      <c r="AX328" s="35"/>
      <c r="AY328" s="35"/>
      <c r="AZ328" s="40" t="s">
        <v>42</v>
      </c>
      <c r="BA328" s="40" t="s">
        <v>39</v>
      </c>
      <c r="BB328" s="35"/>
      <c r="BC328" s="35"/>
      <c r="BD328" s="40" t="s">
        <v>42</v>
      </c>
      <c r="BE328" s="40" t="s">
        <v>33</v>
      </c>
      <c r="BF328" s="35">
        <v>1</v>
      </c>
      <c r="BG328" s="35">
        <v>90.242000000000004</v>
      </c>
      <c r="BH328" s="40" t="s">
        <v>42</v>
      </c>
      <c r="BI328" s="40" t="s">
        <v>39</v>
      </c>
      <c r="BJ328" s="35"/>
      <c r="BK328" s="41"/>
      <c r="BL328" s="40" t="s">
        <v>43</v>
      </c>
      <c r="BM328" s="40" t="s">
        <v>44</v>
      </c>
      <c r="BN328" s="35"/>
      <c r="BO328" s="35"/>
      <c r="BP328" s="40" t="s">
        <v>45</v>
      </c>
      <c r="BQ328" s="40" t="s">
        <v>44</v>
      </c>
      <c r="BR328" s="35"/>
      <c r="BS328" s="35"/>
      <c r="BT328" s="40" t="s">
        <v>46</v>
      </c>
      <c r="BU328" s="40" t="s">
        <v>47</v>
      </c>
      <c r="BV328" s="35"/>
      <c r="BW328" s="35"/>
      <c r="BX328" s="40" t="s">
        <v>46</v>
      </c>
      <c r="BY328" s="40" t="s">
        <v>41</v>
      </c>
      <c r="BZ328" s="35"/>
      <c r="CA328" s="35"/>
      <c r="CB328" s="40" t="s">
        <v>46</v>
      </c>
      <c r="CC328" s="40" t="s">
        <v>48</v>
      </c>
      <c r="CD328" s="35"/>
      <c r="CE328" s="35"/>
      <c r="CF328" s="40" t="s">
        <v>46</v>
      </c>
      <c r="CG328" s="40" t="s">
        <v>48</v>
      </c>
      <c r="CH328" s="35"/>
      <c r="CI328" s="35"/>
      <c r="CJ328" s="40" t="s">
        <v>46</v>
      </c>
      <c r="CK328" s="40" t="s">
        <v>39</v>
      </c>
      <c r="CL328" s="35"/>
      <c r="CM328" s="35"/>
      <c r="CN328" s="40" t="s">
        <v>49</v>
      </c>
      <c r="CO328" s="40" t="s">
        <v>39</v>
      </c>
      <c r="CP328" s="35"/>
      <c r="CQ328" s="35"/>
      <c r="CR328" s="40" t="s">
        <v>50</v>
      </c>
      <c r="CS328" s="40" t="s">
        <v>51</v>
      </c>
      <c r="CT328" s="35"/>
      <c r="CU328" s="35"/>
      <c r="CV328" s="40" t="s">
        <v>50</v>
      </c>
      <c r="CW328" s="40" t="s">
        <v>39</v>
      </c>
      <c r="CX328" s="35"/>
      <c r="CY328" s="35"/>
      <c r="CZ328" s="40" t="s">
        <v>50</v>
      </c>
      <c r="DA328" s="40" t="s">
        <v>39</v>
      </c>
      <c r="DB328" s="35"/>
      <c r="DC328" s="35"/>
      <c r="DD328" s="40" t="s">
        <v>59</v>
      </c>
      <c r="DE328" s="40" t="s">
        <v>60</v>
      </c>
      <c r="DF328" s="35"/>
      <c r="DG328" s="35"/>
      <c r="DH328" s="40" t="s">
        <v>52</v>
      </c>
      <c r="DI328" s="40" t="s">
        <v>53</v>
      </c>
      <c r="DJ328" s="35"/>
      <c r="DK328" s="35"/>
      <c r="DL328" s="40" t="s">
        <v>31</v>
      </c>
      <c r="DM328" s="41"/>
    </row>
    <row r="329" spans="1:118" s="12" customFormat="1" ht="15.75" customHeight="1" x14ac:dyDescent="0.25">
      <c r="A329" s="6">
        <v>328</v>
      </c>
      <c r="B329" s="6">
        <v>2</v>
      </c>
      <c r="C329" s="9" t="s">
        <v>288</v>
      </c>
      <c r="D329" s="8" t="s">
        <v>373</v>
      </c>
      <c r="E329" s="6">
        <v>164.91300000000001</v>
      </c>
      <c r="F329" s="6">
        <v>25.417999999999999</v>
      </c>
      <c r="G329" s="6">
        <v>-165.26400000000001</v>
      </c>
      <c r="H329" s="10">
        <v>116.24124</v>
      </c>
      <c r="I329" s="3">
        <f t="shared" si="16"/>
        <v>-49.022760000000005</v>
      </c>
      <c r="J329" s="3">
        <f t="shared" si="15"/>
        <v>0</v>
      </c>
      <c r="K329" s="3">
        <f t="shared" si="17"/>
        <v>-49.022760000000005</v>
      </c>
      <c r="L329" s="1" t="s">
        <v>28</v>
      </c>
      <c r="M329" s="1" t="s">
        <v>29</v>
      </c>
      <c r="N329" s="6"/>
      <c r="O329" s="6"/>
      <c r="P329" s="1" t="s">
        <v>30</v>
      </c>
      <c r="Q329" s="1" t="s">
        <v>34</v>
      </c>
      <c r="R329" s="6"/>
      <c r="S329" s="6"/>
      <c r="T329" s="1" t="s">
        <v>30</v>
      </c>
      <c r="U329" s="1" t="s">
        <v>32</v>
      </c>
      <c r="V329" s="6"/>
      <c r="W329" s="6"/>
      <c r="X329" s="6" t="s">
        <v>30</v>
      </c>
      <c r="Y329" s="6" t="s">
        <v>33</v>
      </c>
      <c r="Z329" s="6"/>
      <c r="AA329" s="6"/>
      <c r="AB329" s="1" t="s">
        <v>30</v>
      </c>
      <c r="AC329" s="1" t="s">
        <v>34</v>
      </c>
      <c r="AD329" s="6"/>
      <c r="AE329" s="6"/>
      <c r="AF329" s="1" t="s">
        <v>35</v>
      </c>
      <c r="AG329" s="1" t="s">
        <v>29</v>
      </c>
      <c r="AH329" s="6"/>
      <c r="AI329" s="6"/>
      <c r="AJ329" s="1" t="s">
        <v>36</v>
      </c>
      <c r="AK329" s="1" t="s">
        <v>37</v>
      </c>
      <c r="AL329" s="6"/>
      <c r="AM329" s="6"/>
      <c r="AN329" s="1" t="s">
        <v>38</v>
      </c>
      <c r="AO329" s="1" t="s">
        <v>39</v>
      </c>
      <c r="AP329" s="6"/>
      <c r="AQ329" s="6"/>
      <c r="AR329" s="1" t="s">
        <v>40</v>
      </c>
      <c r="AS329" s="1" t="s">
        <v>41</v>
      </c>
      <c r="AT329" s="6"/>
      <c r="AU329" s="6"/>
      <c r="AV329" s="6"/>
      <c r="AW329" s="6"/>
      <c r="AX329" s="6"/>
      <c r="AY329" s="6"/>
      <c r="AZ329" s="1" t="s">
        <v>42</v>
      </c>
      <c r="BA329" s="1" t="s">
        <v>39</v>
      </c>
      <c r="BB329" s="6"/>
      <c r="BC329" s="6"/>
      <c r="BD329" s="1" t="s">
        <v>42</v>
      </c>
      <c r="BE329" s="1" t="s">
        <v>33</v>
      </c>
      <c r="BF329" s="6"/>
      <c r="BG329" s="6"/>
      <c r="BH329" s="1" t="s">
        <v>42</v>
      </c>
      <c r="BI329" s="1" t="s">
        <v>39</v>
      </c>
      <c r="BJ329" s="6"/>
      <c r="BK329" s="11"/>
      <c r="BL329" s="1" t="s">
        <v>43</v>
      </c>
      <c r="BM329" s="1" t="s">
        <v>44</v>
      </c>
      <c r="BN329" s="6"/>
      <c r="BO329" s="6"/>
      <c r="BP329" s="1" t="s">
        <v>45</v>
      </c>
      <c r="BQ329" s="1" t="s">
        <v>44</v>
      </c>
      <c r="BR329" s="6"/>
      <c r="BS329" s="6"/>
      <c r="BT329" s="1" t="s">
        <v>46</v>
      </c>
      <c r="BU329" s="1" t="s">
        <v>47</v>
      </c>
      <c r="BV329" s="6"/>
      <c r="BW329" s="6"/>
      <c r="BX329" s="1" t="s">
        <v>46</v>
      </c>
      <c r="BY329" s="1" t="s">
        <v>41</v>
      </c>
      <c r="BZ329" s="6"/>
      <c r="CA329" s="6"/>
      <c r="CB329" s="1" t="s">
        <v>46</v>
      </c>
      <c r="CC329" s="1" t="s">
        <v>48</v>
      </c>
      <c r="CD329" s="6"/>
      <c r="CE329" s="6"/>
      <c r="CF329" s="1" t="s">
        <v>46</v>
      </c>
      <c r="CG329" s="1" t="s">
        <v>48</v>
      </c>
      <c r="CH329" s="6"/>
      <c r="CI329" s="6"/>
      <c r="CJ329" s="1" t="s">
        <v>46</v>
      </c>
      <c r="CK329" s="1" t="s">
        <v>39</v>
      </c>
      <c r="CL329" s="6"/>
      <c r="CM329" s="6"/>
      <c r="CN329" s="1" t="s">
        <v>49</v>
      </c>
      <c r="CO329" s="1" t="s">
        <v>39</v>
      </c>
      <c r="CP329" s="6"/>
      <c r="CQ329" s="6"/>
      <c r="CR329" s="1" t="s">
        <v>50</v>
      </c>
      <c r="CS329" s="1" t="s">
        <v>51</v>
      </c>
      <c r="CT329" s="6"/>
      <c r="CU329" s="6"/>
      <c r="CV329" s="1" t="s">
        <v>50</v>
      </c>
      <c r="CW329" s="1" t="s">
        <v>39</v>
      </c>
      <c r="CX329" s="6"/>
      <c r="CY329" s="6"/>
      <c r="CZ329" s="1" t="s">
        <v>50</v>
      </c>
      <c r="DA329" s="1" t="s">
        <v>39</v>
      </c>
      <c r="DB329" s="6"/>
      <c r="DC329" s="6"/>
      <c r="DD329" s="1" t="s">
        <v>59</v>
      </c>
      <c r="DE329" s="1" t="s">
        <v>60</v>
      </c>
      <c r="DF329" s="6"/>
      <c r="DG329" s="6"/>
      <c r="DH329" s="1" t="s">
        <v>52</v>
      </c>
      <c r="DI329" s="1" t="s">
        <v>53</v>
      </c>
      <c r="DJ329" s="6"/>
      <c r="DK329" s="6"/>
      <c r="DL329" s="1" t="s">
        <v>31</v>
      </c>
      <c r="DM329" s="11"/>
    </row>
    <row r="330" spans="1:118" s="42" customFormat="1" ht="15.75" customHeight="1" x14ac:dyDescent="0.25">
      <c r="A330" s="35">
        <v>329</v>
      </c>
      <c r="B330" s="35">
        <v>2</v>
      </c>
      <c r="C330" s="36" t="s">
        <v>289</v>
      </c>
      <c r="D330" s="37" t="s">
        <v>373</v>
      </c>
      <c r="E330" s="35">
        <v>1594.3689999999999</v>
      </c>
      <c r="F330" s="35">
        <v>28.242999999999999</v>
      </c>
      <c r="G330" s="35">
        <v>1543.2449999999999</v>
      </c>
      <c r="H330" s="38">
        <v>444.35016000000002</v>
      </c>
      <c r="I330" s="39">
        <f t="shared" si="16"/>
        <v>1987.5951599999999</v>
      </c>
      <c r="J330" s="39">
        <f t="shared" si="15"/>
        <v>3.1019999999999999</v>
      </c>
      <c r="K330" s="39">
        <f t="shared" si="17"/>
        <v>1984.4931599999998</v>
      </c>
      <c r="L330" s="40" t="s">
        <v>28</v>
      </c>
      <c r="M330" s="40" t="s">
        <v>29</v>
      </c>
      <c r="N330" s="35"/>
      <c r="O330" s="35"/>
      <c r="P330" s="40" t="s">
        <v>30</v>
      </c>
      <c r="Q330" s="40" t="s">
        <v>34</v>
      </c>
      <c r="R330" s="35"/>
      <c r="S330" s="35"/>
      <c r="T330" s="40" t="s">
        <v>30</v>
      </c>
      <c r="U330" s="40" t="s">
        <v>32</v>
      </c>
      <c r="V330" s="35"/>
      <c r="W330" s="35"/>
      <c r="X330" s="35" t="s">
        <v>30</v>
      </c>
      <c r="Y330" s="35" t="s">
        <v>33</v>
      </c>
      <c r="Z330" s="35"/>
      <c r="AA330" s="35"/>
      <c r="AB330" s="40" t="s">
        <v>30</v>
      </c>
      <c r="AC330" s="40" t="s">
        <v>34</v>
      </c>
      <c r="AD330" s="35"/>
      <c r="AE330" s="35"/>
      <c r="AF330" s="40" t="s">
        <v>35</v>
      </c>
      <c r="AG330" s="40" t="s">
        <v>29</v>
      </c>
      <c r="AH330" s="35"/>
      <c r="AI330" s="35"/>
      <c r="AJ330" s="40" t="s">
        <v>36</v>
      </c>
      <c r="AK330" s="40" t="s">
        <v>37</v>
      </c>
      <c r="AL330" s="35"/>
      <c r="AM330" s="35"/>
      <c r="AN330" s="40" t="s">
        <v>38</v>
      </c>
      <c r="AO330" s="40" t="s">
        <v>39</v>
      </c>
      <c r="AP330" s="35"/>
      <c r="AQ330" s="35"/>
      <c r="AR330" s="40" t="s">
        <v>40</v>
      </c>
      <c r="AS330" s="40" t="s">
        <v>41</v>
      </c>
      <c r="AT330" s="35"/>
      <c r="AU330" s="35"/>
      <c r="AV330" s="35"/>
      <c r="AW330" s="35"/>
      <c r="AX330" s="35"/>
      <c r="AY330" s="35"/>
      <c r="AZ330" s="40" t="s">
        <v>42</v>
      </c>
      <c r="BA330" s="40" t="s">
        <v>39</v>
      </c>
      <c r="BB330" s="35"/>
      <c r="BC330" s="35"/>
      <c r="BD330" s="40" t="s">
        <v>42</v>
      </c>
      <c r="BE330" s="40" t="s">
        <v>33</v>
      </c>
      <c r="BF330" s="35"/>
      <c r="BG330" s="35"/>
      <c r="BH330" s="40" t="s">
        <v>42</v>
      </c>
      <c r="BI330" s="40" t="s">
        <v>39</v>
      </c>
      <c r="BJ330" s="35"/>
      <c r="BK330" s="41"/>
      <c r="BL330" s="40" t="s">
        <v>43</v>
      </c>
      <c r="BM330" s="40" t="s">
        <v>44</v>
      </c>
      <c r="BN330" s="35"/>
      <c r="BO330" s="35"/>
      <c r="BP330" s="40" t="s">
        <v>45</v>
      </c>
      <c r="BQ330" s="40" t="s">
        <v>44</v>
      </c>
      <c r="BR330" s="35"/>
      <c r="BS330" s="35"/>
      <c r="BT330" s="40" t="s">
        <v>46</v>
      </c>
      <c r="BU330" s="40" t="s">
        <v>47</v>
      </c>
      <c r="BV330" s="35"/>
      <c r="BW330" s="35"/>
      <c r="BX330" s="40" t="s">
        <v>46</v>
      </c>
      <c r="BY330" s="40" t="s">
        <v>41</v>
      </c>
      <c r="BZ330" s="35"/>
      <c r="CA330" s="35"/>
      <c r="CB330" s="40" t="s">
        <v>46</v>
      </c>
      <c r="CC330" s="40" t="s">
        <v>48</v>
      </c>
      <c r="CD330" s="35"/>
      <c r="CE330" s="35"/>
      <c r="CF330" s="40" t="s">
        <v>46</v>
      </c>
      <c r="CG330" s="40" t="s">
        <v>48</v>
      </c>
      <c r="CH330" s="35"/>
      <c r="CI330" s="35"/>
      <c r="CJ330" s="40" t="s">
        <v>46</v>
      </c>
      <c r="CK330" s="40" t="s">
        <v>39</v>
      </c>
      <c r="CL330" s="35"/>
      <c r="CM330" s="35"/>
      <c r="CN330" s="40" t="s">
        <v>49</v>
      </c>
      <c r="CO330" s="40" t="s">
        <v>39</v>
      </c>
      <c r="CP330" s="35">
        <v>1</v>
      </c>
      <c r="CQ330" s="35"/>
      <c r="CR330" s="40" t="s">
        <v>50</v>
      </c>
      <c r="CS330" s="40" t="s">
        <v>51</v>
      </c>
      <c r="CT330" s="35"/>
      <c r="CU330" s="35"/>
      <c r="CV330" s="40" t="s">
        <v>50</v>
      </c>
      <c r="CW330" s="40" t="s">
        <v>39</v>
      </c>
      <c r="CX330" s="35"/>
      <c r="CY330" s="35"/>
      <c r="CZ330" s="40" t="s">
        <v>50</v>
      </c>
      <c r="DA330" s="40" t="s">
        <v>39</v>
      </c>
      <c r="DB330" s="35"/>
      <c r="DC330" s="35"/>
      <c r="DD330" s="40" t="s">
        <v>59</v>
      </c>
      <c r="DE330" s="40" t="s">
        <v>60</v>
      </c>
      <c r="DF330" s="35"/>
      <c r="DG330" s="35"/>
      <c r="DH330" s="40" t="s">
        <v>52</v>
      </c>
      <c r="DI330" s="40" t="s">
        <v>53</v>
      </c>
      <c r="DJ330" s="35"/>
      <c r="DK330" s="35"/>
      <c r="DL330" s="40" t="s">
        <v>31</v>
      </c>
      <c r="DM330" s="41">
        <v>3.1019999999999999</v>
      </c>
      <c r="DN330" s="42" t="s">
        <v>518</v>
      </c>
    </row>
    <row r="331" spans="1:118" s="12" customFormat="1" ht="15.75" customHeight="1" x14ac:dyDescent="0.25">
      <c r="A331" s="6">
        <v>330</v>
      </c>
      <c r="B331" s="6">
        <v>2</v>
      </c>
      <c r="C331" s="9" t="s">
        <v>290</v>
      </c>
      <c r="D331" s="8" t="s">
        <v>373</v>
      </c>
      <c r="E331" s="6">
        <v>253.44399999999999</v>
      </c>
      <c r="F331" s="6">
        <v>5.0709999999999997</v>
      </c>
      <c r="G331" s="6">
        <v>248.37299999999999</v>
      </c>
      <c r="H331" s="10">
        <v>92.8416</v>
      </c>
      <c r="I331" s="3">
        <f t="shared" si="16"/>
        <v>341.21460000000002</v>
      </c>
      <c r="J331" s="3">
        <f t="shared" si="15"/>
        <v>0</v>
      </c>
      <c r="K331" s="3">
        <f t="shared" si="17"/>
        <v>341.21460000000002</v>
      </c>
      <c r="L331" s="1" t="s">
        <v>28</v>
      </c>
      <c r="M331" s="1" t="s">
        <v>29</v>
      </c>
      <c r="N331" s="6"/>
      <c r="O331" s="6"/>
      <c r="P331" s="1" t="s">
        <v>30</v>
      </c>
      <c r="Q331" s="1" t="s">
        <v>34</v>
      </c>
      <c r="R331" s="6"/>
      <c r="S331" s="6"/>
      <c r="T331" s="1" t="s">
        <v>30</v>
      </c>
      <c r="U331" s="1" t="s">
        <v>32</v>
      </c>
      <c r="V331" s="6"/>
      <c r="W331" s="6"/>
      <c r="X331" s="6" t="s">
        <v>30</v>
      </c>
      <c r="Y331" s="6" t="s">
        <v>33</v>
      </c>
      <c r="Z331" s="6"/>
      <c r="AA331" s="6"/>
      <c r="AB331" s="1" t="s">
        <v>30</v>
      </c>
      <c r="AC331" s="1" t="s">
        <v>34</v>
      </c>
      <c r="AD331" s="6"/>
      <c r="AE331" s="6"/>
      <c r="AF331" s="1" t="s">
        <v>35</v>
      </c>
      <c r="AG331" s="1" t="s">
        <v>29</v>
      </c>
      <c r="AH331" s="6"/>
      <c r="AI331" s="6"/>
      <c r="AJ331" s="1" t="s">
        <v>36</v>
      </c>
      <c r="AK331" s="1" t="s">
        <v>37</v>
      </c>
      <c r="AL331" s="6"/>
      <c r="AM331" s="6"/>
      <c r="AN331" s="1" t="s">
        <v>38</v>
      </c>
      <c r="AO331" s="1" t="s">
        <v>39</v>
      </c>
      <c r="AP331" s="6"/>
      <c r="AQ331" s="6"/>
      <c r="AR331" s="1" t="s">
        <v>40</v>
      </c>
      <c r="AS331" s="1" t="s">
        <v>41</v>
      </c>
      <c r="AT331" s="6"/>
      <c r="AU331" s="6"/>
      <c r="AV331" s="6"/>
      <c r="AW331" s="6"/>
      <c r="AX331" s="6"/>
      <c r="AY331" s="6"/>
      <c r="AZ331" s="1" t="s">
        <v>42</v>
      </c>
      <c r="BA331" s="1" t="s">
        <v>39</v>
      </c>
      <c r="BB331" s="6"/>
      <c r="BC331" s="6"/>
      <c r="BD331" s="1" t="s">
        <v>42</v>
      </c>
      <c r="BE331" s="1" t="s">
        <v>33</v>
      </c>
      <c r="BF331" s="6"/>
      <c r="BG331" s="6"/>
      <c r="BH331" s="1" t="s">
        <v>42</v>
      </c>
      <c r="BI331" s="1" t="s">
        <v>39</v>
      </c>
      <c r="BJ331" s="6"/>
      <c r="BK331" s="11"/>
      <c r="BL331" s="1" t="s">
        <v>43</v>
      </c>
      <c r="BM331" s="1" t="s">
        <v>44</v>
      </c>
      <c r="BN331" s="6"/>
      <c r="BO331" s="6"/>
      <c r="BP331" s="1" t="s">
        <v>45</v>
      </c>
      <c r="BQ331" s="1" t="s">
        <v>44</v>
      </c>
      <c r="BR331" s="6"/>
      <c r="BS331" s="6"/>
      <c r="BT331" s="1" t="s">
        <v>46</v>
      </c>
      <c r="BU331" s="1" t="s">
        <v>47</v>
      </c>
      <c r="BV331" s="6"/>
      <c r="BW331" s="6"/>
      <c r="BX331" s="1" t="s">
        <v>46</v>
      </c>
      <c r="BY331" s="1" t="s">
        <v>41</v>
      </c>
      <c r="BZ331" s="6"/>
      <c r="CA331" s="6"/>
      <c r="CB331" s="1" t="s">
        <v>46</v>
      </c>
      <c r="CC331" s="1" t="s">
        <v>48</v>
      </c>
      <c r="CD331" s="6"/>
      <c r="CE331" s="6"/>
      <c r="CF331" s="1" t="s">
        <v>46</v>
      </c>
      <c r="CG331" s="1" t="s">
        <v>48</v>
      </c>
      <c r="CH331" s="6"/>
      <c r="CI331" s="6"/>
      <c r="CJ331" s="1" t="s">
        <v>46</v>
      </c>
      <c r="CK331" s="1" t="s">
        <v>39</v>
      </c>
      <c r="CL331" s="6"/>
      <c r="CM331" s="6"/>
      <c r="CN331" s="1" t="s">
        <v>49</v>
      </c>
      <c r="CO331" s="1" t="s">
        <v>39</v>
      </c>
      <c r="CP331" s="6"/>
      <c r="CQ331" s="6"/>
      <c r="CR331" s="1" t="s">
        <v>50</v>
      </c>
      <c r="CS331" s="1" t="s">
        <v>51</v>
      </c>
      <c r="CT331" s="6"/>
      <c r="CU331" s="6"/>
      <c r="CV331" s="1" t="s">
        <v>50</v>
      </c>
      <c r="CW331" s="1" t="s">
        <v>39</v>
      </c>
      <c r="CX331" s="6"/>
      <c r="CY331" s="6"/>
      <c r="CZ331" s="1" t="s">
        <v>50</v>
      </c>
      <c r="DA331" s="1" t="s">
        <v>39</v>
      </c>
      <c r="DB331" s="6"/>
      <c r="DC331" s="6"/>
      <c r="DD331" s="1" t="s">
        <v>59</v>
      </c>
      <c r="DE331" s="1" t="s">
        <v>60</v>
      </c>
      <c r="DF331" s="6"/>
      <c r="DG331" s="6"/>
      <c r="DH331" s="1" t="s">
        <v>52</v>
      </c>
      <c r="DI331" s="1" t="s">
        <v>53</v>
      </c>
      <c r="DJ331" s="6"/>
      <c r="DK331" s="6"/>
      <c r="DL331" s="1" t="s">
        <v>31</v>
      </c>
      <c r="DM331" s="11"/>
    </row>
    <row r="332" spans="1:118" s="12" customFormat="1" ht="15.75" customHeight="1" x14ac:dyDescent="0.25">
      <c r="A332" s="6">
        <v>331</v>
      </c>
      <c r="B332" s="6">
        <v>2</v>
      </c>
      <c r="C332" s="9" t="s">
        <v>291</v>
      </c>
      <c r="D332" s="8" t="s">
        <v>373</v>
      </c>
      <c r="E332" s="6">
        <v>558.85</v>
      </c>
      <c r="F332" s="6">
        <v>63.265000000000001</v>
      </c>
      <c r="G332" s="6">
        <v>473.14699999999999</v>
      </c>
      <c r="H332" s="10">
        <v>221.62031999999999</v>
      </c>
      <c r="I332" s="3">
        <f t="shared" si="16"/>
        <v>694.76731999999993</v>
      </c>
      <c r="J332" s="3">
        <f t="shared" si="15"/>
        <v>0</v>
      </c>
      <c r="K332" s="3">
        <f t="shared" si="17"/>
        <v>694.76731999999993</v>
      </c>
      <c r="L332" s="1" t="s">
        <v>28</v>
      </c>
      <c r="M332" s="1" t="s">
        <v>29</v>
      </c>
      <c r="N332" s="6"/>
      <c r="O332" s="6"/>
      <c r="P332" s="1" t="s">
        <v>30</v>
      </c>
      <c r="Q332" s="1" t="s">
        <v>34</v>
      </c>
      <c r="R332" s="6"/>
      <c r="S332" s="6"/>
      <c r="T332" s="1" t="s">
        <v>30</v>
      </c>
      <c r="U332" s="1" t="s">
        <v>32</v>
      </c>
      <c r="V332" s="6"/>
      <c r="W332" s="6"/>
      <c r="X332" s="6" t="s">
        <v>30</v>
      </c>
      <c r="Y332" s="6" t="s">
        <v>33</v>
      </c>
      <c r="Z332" s="6"/>
      <c r="AA332" s="6"/>
      <c r="AB332" s="1" t="s">
        <v>30</v>
      </c>
      <c r="AC332" s="1" t="s">
        <v>34</v>
      </c>
      <c r="AD332" s="6"/>
      <c r="AE332" s="6"/>
      <c r="AF332" s="1" t="s">
        <v>35</v>
      </c>
      <c r="AG332" s="1" t="s">
        <v>29</v>
      </c>
      <c r="AH332" s="6"/>
      <c r="AI332" s="6"/>
      <c r="AJ332" s="1" t="s">
        <v>36</v>
      </c>
      <c r="AK332" s="1" t="s">
        <v>37</v>
      </c>
      <c r="AL332" s="6"/>
      <c r="AM332" s="6"/>
      <c r="AN332" s="1" t="s">
        <v>38</v>
      </c>
      <c r="AO332" s="1" t="s">
        <v>39</v>
      </c>
      <c r="AP332" s="6"/>
      <c r="AQ332" s="6"/>
      <c r="AR332" s="1" t="s">
        <v>40</v>
      </c>
      <c r="AS332" s="1" t="s">
        <v>41</v>
      </c>
      <c r="AT332" s="6"/>
      <c r="AU332" s="6"/>
      <c r="AV332" s="6"/>
      <c r="AW332" s="6"/>
      <c r="AX332" s="6"/>
      <c r="AY332" s="6"/>
      <c r="AZ332" s="1" t="s">
        <v>42</v>
      </c>
      <c r="BA332" s="1" t="s">
        <v>39</v>
      </c>
      <c r="BB332" s="6"/>
      <c r="BC332" s="6"/>
      <c r="BD332" s="1" t="s">
        <v>42</v>
      </c>
      <c r="BE332" s="1" t="s">
        <v>33</v>
      </c>
      <c r="BF332" s="6"/>
      <c r="BG332" s="6"/>
      <c r="BH332" s="1" t="s">
        <v>42</v>
      </c>
      <c r="BI332" s="1" t="s">
        <v>39</v>
      </c>
      <c r="BJ332" s="6"/>
      <c r="BK332" s="11"/>
      <c r="BL332" s="1" t="s">
        <v>43</v>
      </c>
      <c r="BM332" s="1" t="s">
        <v>44</v>
      </c>
      <c r="BN332" s="6"/>
      <c r="BO332" s="6"/>
      <c r="BP332" s="1" t="s">
        <v>45</v>
      </c>
      <c r="BQ332" s="1" t="s">
        <v>44</v>
      </c>
      <c r="BR332" s="6"/>
      <c r="BS332" s="6"/>
      <c r="BT332" s="1" t="s">
        <v>46</v>
      </c>
      <c r="BU332" s="1" t="s">
        <v>47</v>
      </c>
      <c r="BV332" s="6"/>
      <c r="BW332" s="6"/>
      <c r="BX332" s="1" t="s">
        <v>46</v>
      </c>
      <c r="BY332" s="1" t="s">
        <v>41</v>
      </c>
      <c r="BZ332" s="6"/>
      <c r="CA332" s="6"/>
      <c r="CB332" s="1" t="s">
        <v>46</v>
      </c>
      <c r="CC332" s="1" t="s">
        <v>48</v>
      </c>
      <c r="CD332" s="6"/>
      <c r="CE332" s="6"/>
      <c r="CF332" s="1" t="s">
        <v>46</v>
      </c>
      <c r="CG332" s="1" t="s">
        <v>48</v>
      </c>
      <c r="CH332" s="6"/>
      <c r="CI332" s="6"/>
      <c r="CJ332" s="1" t="s">
        <v>46</v>
      </c>
      <c r="CK332" s="1" t="s">
        <v>39</v>
      </c>
      <c r="CL332" s="6"/>
      <c r="CM332" s="6"/>
      <c r="CN332" s="1" t="s">
        <v>49</v>
      </c>
      <c r="CO332" s="1" t="s">
        <v>39</v>
      </c>
      <c r="CP332" s="6"/>
      <c r="CQ332" s="6"/>
      <c r="CR332" s="1" t="s">
        <v>50</v>
      </c>
      <c r="CS332" s="1" t="s">
        <v>51</v>
      </c>
      <c r="CT332" s="6"/>
      <c r="CU332" s="6"/>
      <c r="CV332" s="1" t="s">
        <v>50</v>
      </c>
      <c r="CW332" s="1" t="s">
        <v>39</v>
      </c>
      <c r="CX332" s="6"/>
      <c r="CY332" s="6"/>
      <c r="CZ332" s="1" t="s">
        <v>50</v>
      </c>
      <c r="DA332" s="1" t="s">
        <v>39</v>
      </c>
      <c r="DB332" s="6"/>
      <c r="DC332" s="6"/>
      <c r="DD332" s="1" t="s">
        <v>59</v>
      </c>
      <c r="DE332" s="1" t="s">
        <v>60</v>
      </c>
      <c r="DF332" s="6"/>
      <c r="DG332" s="6"/>
      <c r="DH332" s="1" t="s">
        <v>52</v>
      </c>
      <c r="DI332" s="1" t="s">
        <v>53</v>
      </c>
      <c r="DJ332" s="6"/>
      <c r="DK332" s="6"/>
      <c r="DL332" s="1" t="s">
        <v>31</v>
      </c>
      <c r="DM332" s="11"/>
    </row>
    <row r="333" spans="1:118" s="12" customFormat="1" ht="15.75" customHeight="1" x14ac:dyDescent="0.25">
      <c r="A333" s="6">
        <v>332</v>
      </c>
      <c r="B333" s="6">
        <v>2</v>
      </c>
      <c r="C333" s="9" t="s">
        <v>292</v>
      </c>
      <c r="D333" s="8" t="s">
        <v>373</v>
      </c>
      <c r="E333" s="6">
        <v>-39.338000000000001</v>
      </c>
      <c r="F333" s="6">
        <v>138.87899999999999</v>
      </c>
      <c r="G333" s="6">
        <v>-360.02300000000002</v>
      </c>
      <c r="H333" s="10">
        <v>82.536839999999998</v>
      </c>
      <c r="I333" s="3">
        <f t="shared" si="16"/>
        <v>-277.48616000000004</v>
      </c>
      <c r="J333" s="3">
        <f t="shared" si="15"/>
        <v>0</v>
      </c>
      <c r="K333" s="3">
        <f t="shared" si="17"/>
        <v>-277.48616000000004</v>
      </c>
      <c r="L333" s="1" t="s">
        <v>28</v>
      </c>
      <c r="M333" s="1" t="s">
        <v>29</v>
      </c>
      <c r="N333" s="6"/>
      <c r="O333" s="6"/>
      <c r="P333" s="1" t="s">
        <v>30</v>
      </c>
      <c r="Q333" s="1" t="s">
        <v>34</v>
      </c>
      <c r="R333" s="6"/>
      <c r="S333" s="6"/>
      <c r="T333" s="1" t="s">
        <v>30</v>
      </c>
      <c r="U333" s="1" t="s">
        <v>32</v>
      </c>
      <c r="V333" s="6"/>
      <c r="W333" s="6"/>
      <c r="X333" s="6" t="s">
        <v>30</v>
      </c>
      <c r="Y333" s="6" t="s">
        <v>33</v>
      </c>
      <c r="Z333" s="6"/>
      <c r="AA333" s="6"/>
      <c r="AB333" s="1" t="s">
        <v>30</v>
      </c>
      <c r="AC333" s="1" t="s">
        <v>34</v>
      </c>
      <c r="AD333" s="6"/>
      <c r="AE333" s="6"/>
      <c r="AF333" s="1" t="s">
        <v>35</v>
      </c>
      <c r="AG333" s="1" t="s">
        <v>29</v>
      </c>
      <c r="AH333" s="6"/>
      <c r="AI333" s="6"/>
      <c r="AJ333" s="1" t="s">
        <v>36</v>
      </c>
      <c r="AK333" s="1" t="s">
        <v>37</v>
      </c>
      <c r="AL333" s="6"/>
      <c r="AM333" s="6"/>
      <c r="AN333" s="1" t="s">
        <v>38</v>
      </c>
      <c r="AO333" s="1" t="s">
        <v>39</v>
      </c>
      <c r="AP333" s="6"/>
      <c r="AQ333" s="6"/>
      <c r="AR333" s="1" t="s">
        <v>40</v>
      </c>
      <c r="AS333" s="1" t="s">
        <v>41</v>
      </c>
      <c r="AT333" s="6"/>
      <c r="AU333" s="6"/>
      <c r="AV333" s="6"/>
      <c r="AW333" s="6"/>
      <c r="AX333" s="6"/>
      <c r="AY333" s="6"/>
      <c r="AZ333" s="1" t="s">
        <v>42</v>
      </c>
      <c r="BA333" s="1" t="s">
        <v>39</v>
      </c>
      <c r="BB333" s="6"/>
      <c r="BC333" s="6"/>
      <c r="BD333" s="1" t="s">
        <v>42</v>
      </c>
      <c r="BE333" s="1" t="s">
        <v>33</v>
      </c>
      <c r="BF333" s="6"/>
      <c r="BG333" s="6"/>
      <c r="BH333" s="1" t="s">
        <v>42</v>
      </c>
      <c r="BI333" s="1" t="s">
        <v>39</v>
      </c>
      <c r="BJ333" s="6"/>
      <c r="BK333" s="11"/>
      <c r="BL333" s="1" t="s">
        <v>43</v>
      </c>
      <c r="BM333" s="1" t="s">
        <v>44</v>
      </c>
      <c r="BN333" s="6"/>
      <c r="BO333" s="6"/>
      <c r="BP333" s="1" t="s">
        <v>45</v>
      </c>
      <c r="BQ333" s="1" t="s">
        <v>44</v>
      </c>
      <c r="BR333" s="6"/>
      <c r="BS333" s="6"/>
      <c r="BT333" s="1" t="s">
        <v>46</v>
      </c>
      <c r="BU333" s="1" t="s">
        <v>47</v>
      </c>
      <c r="BV333" s="6"/>
      <c r="BW333" s="6"/>
      <c r="BX333" s="1" t="s">
        <v>46</v>
      </c>
      <c r="BY333" s="1" t="s">
        <v>41</v>
      </c>
      <c r="BZ333" s="6"/>
      <c r="CA333" s="6"/>
      <c r="CB333" s="1" t="s">
        <v>46</v>
      </c>
      <c r="CC333" s="1" t="s">
        <v>48</v>
      </c>
      <c r="CD333" s="6"/>
      <c r="CE333" s="6"/>
      <c r="CF333" s="1" t="s">
        <v>46</v>
      </c>
      <c r="CG333" s="1" t="s">
        <v>48</v>
      </c>
      <c r="CH333" s="6"/>
      <c r="CI333" s="6"/>
      <c r="CJ333" s="1" t="s">
        <v>46</v>
      </c>
      <c r="CK333" s="1" t="s">
        <v>39</v>
      </c>
      <c r="CL333" s="6"/>
      <c r="CM333" s="6"/>
      <c r="CN333" s="1" t="s">
        <v>49</v>
      </c>
      <c r="CO333" s="1" t="s">
        <v>39</v>
      </c>
      <c r="CP333" s="6"/>
      <c r="CQ333" s="6"/>
      <c r="CR333" s="1" t="s">
        <v>50</v>
      </c>
      <c r="CS333" s="1" t="s">
        <v>51</v>
      </c>
      <c r="CT333" s="6"/>
      <c r="CU333" s="6"/>
      <c r="CV333" s="1" t="s">
        <v>50</v>
      </c>
      <c r="CW333" s="1" t="s">
        <v>39</v>
      </c>
      <c r="CX333" s="6"/>
      <c r="CY333" s="6"/>
      <c r="CZ333" s="1" t="s">
        <v>50</v>
      </c>
      <c r="DA333" s="1" t="s">
        <v>39</v>
      </c>
      <c r="DB333" s="6"/>
      <c r="DC333" s="6"/>
      <c r="DD333" s="1" t="s">
        <v>59</v>
      </c>
      <c r="DE333" s="1" t="s">
        <v>60</v>
      </c>
      <c r="DF333" s="6"/>
      <c r="DG333" s="6"/>
      <c r="DH333" s="1" t="s">
        <v>52</v>
      </c>
      <c r="DI333" s="1" t="s">
        <v>53</v>
      </c>
      <c r="DJ333" s="6"/>
      <c r="DK333" s="6"/>
      <c r="DL333" s="1" t="s">
        <v>31</v>
      </c>
      <c r="DM333" s="11"/>
    </row>
    <row r="334" spans="1:118" s="12" customFormat="1" ht="15.75" customHeight="1" x14ac:dyDescent="0.25">
      <c r="A334" s="6">
        <v>333</v>
      </c>
      <c r="B334" s="6">
        <v>2</v>
      </c>
      <c r="C334" s="9" t="s">
        <v>476</v>
      </c>
      <c r="D334" s="8" t="s">
        <v>373</v>
      </c>
      <c r="E334" s="6">
        <v>276.64999999999998</v>
      </c>
      <c r="F334" s="6">
        <v>10.207000000000001</v>
      </c>
      <c r="G334" s="6">
        <v>255.82900000000001</v>
      </c>
      <c r="H334" s="10">
        <v>192.66983999999999</v>
      </c>
      <c r="I334" s="3">
        <f t="shared" si="16"/>
        <v>448.49883999999997</v>
      </c>
      <c r="J334" s="3">
        <f t="shared" si="15"/>
        <v>0</v>
      </c>
      <c r="K334" s="3">
        <f t="shared" si="17"/>
        <v>448.49883999999997</v>
      </c>
      <c r="L334" s="1" t="s">
        <v>28</v>
      </c>
      <c r="M334" s="1" t="s">
        <v>29</v>
      </c>
      <c r="N334" s="6"/>
      <c r="O334" s="6"/>
      <c r="P334" s="1" t="s">
        <v>30</v>
      </c>
      <c r="Q334" s="1" t="s">
        <v>34</v>
      </c>
      <c r="R334" s="6"/>
      <c r="S334" s="6"/>
      <c r="T334" s="1" t="s">
        <v>30</v>
      </c>
      <c r="U334" s="1" t="s">
        <v>32</v>
      </c>
      <c r="V334" s="6"/>
      <c r="W334" s="6"/>
      <c r="X334" s="6" t="s">
        <v>30</v>
      </c>
      <c r="Y334" s="6" t="s">
        <v>33</v>
      </c>
      <c r="Z334" s="6"/>
      <c r="AA334" s="6"/>
      <c r="AB334" s="1" t="s">
        <v>30</v>
      </c>
      <c r="AC334" s="1" t="s">
        <v>34</v>
      </c>
      <c r="AD334" s="6"/>
      <c r="AE334" s="6"/>
      <c r="AF334" s="1" t="s">
        <v>35</v>
      </c>
      <c r="AG334" s="1" t="s">
        <v>29</v>
      </c>
      <c r="AH334" s="6"/>
      <c r="AI334" s="6"/>
      <c r="AJ334" s="1" t="s">
        <v>36</v>
      </c>
      <c r="AK334" s="1" t="s">
        <v>37</v>
      </c>
      <c r="AL334" s="6"/>
      <c r="AM334" s="6"/>
      <c r="AN334" s="1" t="s">
        <v>38</v>
      </c>
      <c r="AO334" s="1" t="s">
        <v>39</v>
      </c>
      <c r="AP334" s="6"/>
      <c r="AQ334" s="6"/>
      <c r="AR334" s="1" t="s">
        <v>40</v>
      </c>
      <c r="AS334" s="1" t="s">
        <v>41</v>
      </c>
      <c r="AT334" s="6"/>
      <c r="AU334" s="6"/>
      <c r="AV334" s="6"/>
      <c r="AW334" s="6"/>
      <c r="AX334" s="6"/>
      <c r="AY334" s="6"/>
      <c r="AZ334" s="1" t="s">
        <v>42</v>
      </c>
      <c r="BA334" s="1" t="s">
        <v>39</v>
      </c>
      <c r="BB334" s="6"/>
      <c r="BC334" s="6"/>
      <c r="BD334" s="1" t="s">
        <v>42</v>
      </c>
      <c r="BE334" s="1" t="s">
        <v>33</v>
      </c>
      <c r="BF334" s="6"/>
      <c r="BG334" s="6"/>
      <c r="BH334" s="1" t="s">
        <v>42</v>
      </c>
      <c r="BI334" s="1" t="s">
        <v>39</v>
      </c>
      <c r="BJ334" s="6"/>
      <c r="BK334" s="11"/>
      <c r="BL334" s="1" t="s">
        <v>43</v>
      </c>
      <c r="BM334" s="1" t="s">
        <v>44</v>
      </c>
      <c r="BN334" s="6"/>
      <c r="BO334" s="6"/>
      <c r="BP334" s="1" t="s">
        <v>45</v>
      </c>
      <c r="BQ334" s="1" t="s">
        <v>44</v>
      </c>
      <c r="BR334" s="6"/>
      <c r="BS334" s="6"/>
      <c r="BT334" s="1" t="s">
        <v>46</v>
      </c>
      <c r="BU334" s="1" t="s">
        <v>47</v>
      </c>
      <c r="BV334" s="6"/>
      <c r="BW334" s="6"/>
      <c r="BX334" s="1" t="s">
        <v>46</v>
      </c>
      <c r="BY334" s="1" t="s">
        <v>41</v>
      </c>
      <c r="BZ334" s="6"/>
      <c r="CA334" s="6"/>
      <c r="CB334" s="1" t="s">
        <v>46</v>
      </c>
      <c r="CC334" s="1" t="s">
        <v>48</v>
      </c>
      <c r="CD334" s="6"/>
      <c r="CE334" s="6"/>
      <c r="CF334" s="1" t="s">
        <v>46</v>
      </c>
      <c r="CG334" s="1" t="s">
        <v>48</v>
      </c>
      <c r="CH334" s="6"/>
      <c r="CI334" s="6"/>
      <c r="CJ334" s="1" t="s">
        <v>46</v>
      </c>
      <c r="CK334" s="1" t="s">
        <v>39</v>
      </c>
      <c r="CL334" s="6"/>
      <c r="CM334" s="6"/>
      <c r="CN334" s="1" t="s">
        <v>49</v>
      </c>
      <c r="CO334" s="1" t="s">
        <v>39</v>
      </c>
      <c r="CP334" s="6"/>
      <c r="CQ334" s="6"/>
      <c r="CR334" s="1" t="s">
        <v>50</v>
      </c>
      <c r="CS334" s="1" t="s">
        <v>51</v>
      </c>
      <c r="CT334" s="6"/>
      <c r="CU334" s="6"/>
      <c r="CV334" s="1" t="s">
        <v>50</v>
      </c>
      <c r="CW334" s="1" t="s">
        <v>39</v>
      </c>
      <c r="CX334" s="6"/>
      <c r="CY334" s="6"/>
      <c r="CZ334" s="1" t="s">
        <v>50</v>
      </c>
      <c r="DA334" s="1" t="s">
        <v>39</v>
      </c>
      <c r="DB334" s="6"/>
      <c r="DC334" s="6"/>
      <c r="DD334" s="1" t="s">
        <v>59</v>
      </c>
      <c r="DE334" s="1" t="s">
        <v>60</v>
      </c>
      <c r="DF334" s="6"/>
      <c r="DG334" s="6"/>
      <c r="DH334" s="1" t="s">
        <v>52</v>
      </c>
      <c r="DI334" s="1" t="s">
        <v>53</v>
      </c>
      <c r="DJ334" s="6"/>
      <c r="DK334" s="6"/>
      <c r="DL334" s="1" t="s">
        <v>31</v>
      </c>
      <c r="DM334" s="11"/>
    </row>
    <row r="335" spans="1:118" s="12" customFormat="1" ht="15.75" customHeight="1" x14ac:dyDescent="0.25">
      <c r="A335" s="6">
        <v>334</v>
      </c>
      <c r="B335" s="6">
        <v>2</v>
      </c>
      <c r="C335" s="9" t="s">
        <v>477</v>
      </c>
      <c r="D335" s="8" t="s">
        <v>373</v>
      </c>
      <c r="E335" s="6">
        <v>18.893999999999998</v>
      </c>
      <c r="F335" s="6">
        <v>0</v>
      </c>
      <c r="G335" s="6">
        <v>18.893999999999998</v>
      </c>
      <c r="H335" s="10">
        <v>4.8890399999999996</v>
      </c>
      <c r="I335" s="3">
        <f t="shared" si="16"/>
        <v>23.78304</v>
      </c>
      <c r="J335" s="3">
        <f t="shared" si="15"/>
        <v>0</v>
      </c>
      <c r="K335" s="3">
        <f t="shared" si="17"/>
        <v>23.78304</v>
      </c>
      <c r="L335" s="1" t="s">
        <v>28</v>
      </c>
      <c r="M335" s="1" t="s">
        <v>29</v>
      </c>
      <c r="N335" s="6"/>
      <c r="O335" s="6"/>
      <c r="P335" s="1" t="s">
        <v>30</v>
      </c>
      <c r="Q335" s="1" t="s">
        <v>34</v>
      </c>
      <c r="R335" s="6"/>
      <c r="S335" s="6"/>
      <c r="T335" s="1" t="s">
        <v>30</v>
      </c>
      <c r="U335" s="1" t="s">
        <v>32</v>
      </c>
      <c r="V335" s="6"/>
      <c r="W335" s="6"/>
      <c r="X335" s="6" t="s">
        <v>30</v>
      </c>
      <c r="Y335" s="6" t="s">
        <v>33</v>
      </c>
      <c r="Z335" s="6"/>
      <c r="AA335" s="6"/>
      <c r="AB335" s="1" t="s">
        <v>30</v>
      </c>
      <c r="AC335" s="1" t="s">
        <v>34</v>
      </c>
      <c r="AD335" s="6"/>
      <c r="AE335" s="6"/>
      <c r="AF335" s="1" t="s">
        <v>35</v>
      </c>
      <c r="AG335" s="1" t="s">
        <v>29</v>
      </c>
      <c r="AH335" s="6"/>
      <c r="AI335" s="6"/>
      <c r="AJ335" s="1" t="s">
        <v>36</v>
      </c>
      <c r="AK335" s="1" t="s">
        <v>37</v>
      </c>
      <c r="AL335" s="6"/>
      <c r="AM335" s="6"/>
      <c r="AN335" s="1" t="s">
        <v>38</v>
      </c>
      <c r="AO335" s="1" t="s">
        <v>39</v>
      </c>
      <c r="AP335" s="6"/>
      <c r="AQ335" s="6"/>
      <c r="AR335" s="1" t="s">
        <v>40</v>
      </c>
      <c r="AS335" s="1" t="s">
        <v>41</v>
      </c>
      <c r="AT335" s="6"/>
      <c r="AU335" s="6"/>
      <c r="AV335" s="6"/>
      <c r="AW335" s="6"/>
      <c r="AX335" s="6"/>
      <c r="AY335" s="6"/>
      <c r="AZ335" s="1" t="s">
        <v>42</v>
      </c>
      <c r="BA335" s="1" t="s">
        <v>39</v>
      </c>
      <c r="BB335" s="6"/>
      <c r="BC335" s="6"/>
      <c r="BD335" s="1" t="s">
        <v>42</v>
      </c>
      <c r="BE335" s="1" t="s">
        <v>33</v>
      </c>
      <c r="BF335" s="6"/>
      <c r="BG335" s="6"/>
      <c r="BH335" s="1" t="s">
        <v>42</v>
      </c>
      <c r="BI335" s="1" t="s">
        <v>39</v>
      </c>
      <c r="BJ335" s="6"/>
      <c r="BK335" s="11"/>
      <c r="BL335" s="1" t="s">
        <v>43</v>
      </c>
      <c r="BM335" s="1" t="s">
        <v>44</v>
      </c>
      <c r="BN335" s="6"/>
      <c r="BO335" s="6"/>
      <c r="BP335" s="1" t="s">
        <v>45</v>
      </c>
      <c r="BQ335" s="1" t="s">
        <v>44</v>
      </c>
      <c r="BR335" s="6"/>
      <c r="BS335" s="6"/>
      <c r="BT335" s="1" t="s">
        <v>46</v>
      </c>
      <c r="BU335" s="1" t="s">
        <v>47</v>
      </c>
      <c r="BV335" s="6"/>
      <c r="BW335" s="6"/>
      <c r="BX335" s="1" t="s">
        <v>46</v>
      </c>
      <c r="BY335" s="1" t="s">
        <v>41</v>
      </c>
      <c r="BZ335" s="6"/>
      <c r="CA335" s="6"/>
      <c r="CB335" s="1" t="s">
        <v>46</v>
      </c>
      <c r="CC335" s="1" t="s">
        <v>48</v>
      </c>
      <c r="CD335" s="6"/>
      <c r="CE335" s="6"/>
      <c r="CF335" s="1" t="s">
        <v>46</v>
      </c>
      <c r="CG335" s="1" t="s">
        <v>48</v>
      </c>
      <c r="CH335" s="6"/>
      <c r="CI335" s="6"/>
      <c r="CJ335" s="1" t="s">
        <v>46</v>
      </c>
      <c r="CK335" s="1" t="s">
        <v>39</v>
      </c>
      <c r="CL335" s="6"/>
      <c r="CM335" s="6"/>
      <c r="CN335" s="1" t="s">
        <v>49</v>
      </c>
      <c r="CO335" s="1" t="s">
        <v>39</v>
      </c>
      <c r="CP335" s="6"/>
      <c r="CQ335" s="6"/>
      <c r="CR335" s="1" t="s">
        <v>50</v>
      </c>
      <c r="CS335" s="1" t="s">
        <v>51</v>
      </c>
      <c r="CT335" s="6"/>
      <c r="CU335" s="6"/>
      <c r="CV335" s="1" t="s">
        <v>50</v>
      </c>
      <c r="CW335" s="1" t="s">
        <v>39</v>
      </c>
      <c r="CX335" s="6"/>
      <c r="CY335" s="6"/>
      <c r="CZ335" s="1" t="s">
        <v>50</v>
      </c>
      <c r="DA335" s="1" t="s">
        <v>39</v>
      </c>
      <c r="DB335" s="6"/>
      <c r="DC335" s="6"/>
      <c r="DD335" s="1" t="s">
        <v>59</v>
      </c>
      <c r="DE335" s="1" t="s">
        <v>60</v>
      </c>
      <c r="DF335" s="6"/>
      <c r="DG335" s="6"/>
      <c r="DH335" s="1" t="s">
        <v>52</v>
      </c>
      <c r="DI335" s="1" t="s">
        <v>53</v>
      </c>
      <c r="DJ335" s="6"/>
      <c r="DK335" s="6"/>
      <c r="DL335" s="1" t="s">
        <v>31</v>
      </c>
      <c r="DM335" s="11"/>
    </row>
    <row r="336" spans="1:118" s="42" customFormat="1" ht="15.75" customHeight="1" x14ac:dyDescent="0.25">
      <c r="A336" s="35">
        <v>335</v>
      </c>
      <c r="B336" s="35">
        <v>1</v>
      </c>
      <c r="C336" s="36" t="s">
        <v>478</v>
      </c>
      <c r="D336" s="37" t="s">
        <v>373</v>
      </c>
      <c r="E336" s="35">
        <v>-517.01499999999999</v>
      </c>
      <c r="F336" s="35">
        <v>30.416</v>
      </c>
      <c r="G336" s="35">
        <v>-560.279</v>
      </c>
      <c r="H336" s="38">
        <v>238.98396</v>
      </c>
      <c r="I336" s="39">
        <f t="shared" si="16"/>
        <v>-321.29503999999997</v>
      </c>
      <c r="J336" s="39">
        <f t="shared" si="15"/>
        <v>3.3359999999999999</v>
      </c>
      <c r="K336" s="39">
        <f t="shared" si="17"/>
        <v>-324.63103999999998</v>
      </c>
      <c r="L336" s="40" t="s">
        <v>28</v>
      </c>
      <c r="M336" s="40" t="s">
        <v>29</v>
      </c>
      <c r="N336" s="35"/>
      <c r="O336" s="35"/>
      <c r="P336" s="40" t="s">
        <v>30</v>
      </c>
      <c r="Q336" s="40" t="s">
        <v>34</v>
      </c>
      <c r="R336" s="35"/>
      <c r="S336" s="35"/>
      <c r="T336" s="40" t="s">
        <v>30</v>
      </c>
      <c r="U336" s="40" t="s">
        <v>32</v>
      </c>
      <c r="V336" s="35"/>
      <c r="W336" s="35"/>
      <c r="X336" s="35" t="s">
        <v>30</v>
      </c>
      <c r="Y336" s="35" t="s">
        <v>33</v>
      </c>
      <c r="Z336" s="35"/>
      <c r="AA336" s="35"/>
      <c r="AB336" s="40" t="s">
        <v>30</v>
      </c>
      <c r="AC336" s="40" t="s">
        <v>34</v>
      </c>
      <c r="AD336" s="35"/>
      <c r="AE336" s="35"/>
      <c r="AF336" s="40" t="s">
        <v>35</v>
      </c>
      <c r="AG336" s="40" t="s">
        <v>29</v>
      </c>
      <c r="AH336" s="35"/>
      <c r="AI336" s="35"/>
      <c r="AJ336" s="40" t="s">
        <v>36</v>
      </c>
      <c r="AK336" s="40" t="s">
        <v>37</v>
      </c>
      <c r="AL336" s="35"/>
      <c r="AM336" s="35"/>
      <c r="AN336" s="40" t="s">
        <v>38</v>
      </c>
      <c r="AO336" s="40" t="s">
        <v>39</v>
      </c>
      <c r="AP336" s="35"/>
      <c r="AQ336" s="35"/>
      <c r="AR336" s="40" t="s">
        <v>40</v>
      </c>
      <c r="AS336" s="40" t="s">
        <v>41</v>
      </c>
      <c r="AT336" s="35"/>
      <c r="AU336" s="35"/>
      <c r="AV336" s="35"/>
      <c r="AW336" s="35"/>
      <c r="AX336" s="35"/>
      <c r="AY336" s="35"/>
      <c r="AZ336" s="40" t="s">
        <v>42</v>
      </c>
      <c r="BA336" s="40" t="s">
        <v>39</v>
      </c>
      <c r="BB336" s="35"/>
      <c r="BC336" s="35"/>
      <c r="BD336" s="40" t="s">
        <v>42</v>
      </c>
      <c r="BE336" s="40" t="s">
        <v>33</v>
      </c>
      <c r="BF336" s="35"/>
      <c r="BG336" s="35"/>
      <c r="BH336" s="40" t="s">
        <v>42</v>
      </c>
      <c r="BI336" s="40" t="s">
        <v>39</v>
      </c>
      <c r="BJ336" s="35"/>
      <c r="BK336" s="41"/>
      <c r="BL336" s="40" t="s">
        <v>43</v>
      </c>
      <c r="BM336" s="40" t="s">
        <v>44</v>
      </c>
      <c r="BN336" s="35"/>
      <c r="BO336" s="35"/>
      <c r="BP336" s="40" t="s">
        <v>45</v>
      </c>
      <c r="BQ336" s="40" t="s">
        <v>44</v>
      </c>
      <c r="BR336" s="35"/>
      <c r="BS336" s="35"/>
      <c r="BT336" s="40" t="s">
        <v>46</v>
      </c>
      <c r="BU336" s="40" t="s">
        <v>47</v>
      </c>
      <c r="BV336" s="35"/>
      <c r="BW336" s="35"/>
      <c r="BX336" s="40" t="s">
        <v>46</v>
      </c>
      <c r="BY336" s="40" t="s">
        <v>41</v>
      </c>
      <c r="BZ336" s="35"/>
      <c r="CA336" s="35"/>
      <c r="CB336" s="40" t="s">
        <v>46</v>
      </c>
      <c r="CC336" s="40" t="s">
        <v>48</v>
      </c>
      <c r="CD336" s="35"/>
      <c r="CE336" s="35"/>
      <c r="CF336" s="40" t="s">
        <v>46</v>
      </c>
      <c r="CG336" s="40" t="s">
        <v>48</v>
      </c>
      <c r="CH336" s="35"/>
      <c r="CI336" s="35"/>
      <c r="CJ336" s="40" t="s">
        <v>46</v>
      </c>
      <c r="CK336" s="40" t="s">
        <v>39</v>
      </c>
      <c r="CL336" s="35"/>
      <c r="CM336" s="35"/>
      <c r="CN336" s="40" t="s">
        <v>49</v>
      </c>
      <c r="CO336" s="40" t="s">
        <v>39</v>
      </c>
      <c r="CP336" s="35">
        <v>3</v>
      </c>
      <c r="CQ336" s="35">
        <v>2.0979999999999999</v>
      </c>
      <c r="CR336" s="40" t="s">
        <v>50</v>
      </c>
      <c r="CS336" s="40" t="s">
        <v>51</v>
      </c>
      <c r="CT336" s="35"/>
      <c r="CU336" s="35"/>
      <c r="CV336" s="40" t="s">
        <v>50</v>
      </c>
      <c r="CW336" s="40" t="s">
        <v>39</v>
      </c>
      <c r="CX336" s="35"/>
      <c r="CY336" s="35"/>
      <c r="CZ336" s="40" t="s">
        <v>50</v>
      </c>
      <c r="DA336" s="40" t="s">
        <v>39</v>
      </c>
      <c r="DB336" s="35"/>
      <c r="DC336" s="35"/>
      <c r="DD336" s="40" t="s">
        <v>59</v>
      </c>
      <c r="DE336" s="40" t="s">
        <v>60</v>
      </c>
      <c r="DF336" s="35"/>
      <c r="DG336" s="35"/>
      <c r="DH336" s="40" t="s">
        <v>52</v>
      </c>
      <c r="DI336" s="40" t="s">
        <v>53</v>
      </c>
      <c r="DJ336" s="35"/>
      <c r="DK336" s="35"/>
      <c r="DL336" s="40" t="s">
        <v>31</v>
      </c>
      <c r="DM336" s="41">
        <v>1.238</v>
      </c>
      <c r="DN336" s="42" t="s">
        <v>518</v>
      </c>
    </row>
    <row r="337" spans="1:118" s="42" customFormat="1" ht="15.75" customHeight="1" x14ac:dyDescent="0.25">
      <c r="A337" s="35">
        <v>336</v>
      </c>
      <c r="B337" s="35">
        <v>1</v>
      </c>
      <c r="C337" s="36" t="s">
        <v>479</v>
      </c>
      <c r="D337" s="37" t="s">
        <v>373</v>
      </c>
      <c r="E337" s="35">
        <v>-337.73700000000002</v>
      </c>
      <c r="F337" s="35">
        <v>128.203</v>
      </c>
      <c r="G337" s="35">
        <v>-470.79300000000001</v>
      </c>
      <c r="H337" s="38">
        <v>144.79212000000001</v>
      </c>
      <c r="I337" s="39">
        <f t="shared" si="16"/>
        <v>-326.00088</v>
      </c>
      <c r="J337" s="39">
        <f t="shared" si="15"/>
        <v>4.4049999999999994</v>
      </c>
      <c r="K337" s="39">
        <f t="shared" si="17"/>
        <v>-330.40587999999997</v>
      </c>
      <c r="L337" s="40" t="s">
        <v>28</v>
      </c>
      <c r="M337" s="40" t="s">
        <v>29</v>
      </c>
      <c r="N337" s="35"/>
      <c r="O337" s="35"/>
      <c r="P337" s="40" t="s">
        <v>30</v>
      </c>
      <c r="Q337" s="40" t="s">
        <v>34</v>
      </c>
      <c r="R337" s="35"/>
      <c r="S337" s="35"/>
      <c r="T337" s="40" t="s">
        <v>30</v>
      </c>
      <c r="U337" s="40" t="s">
        <v>32</v>
      </c>
      <c r="V337" s="35"/>
      <c r="W337" s="35"/>
      <c r="X337" s="35" t="s">
        <v>30</v>
      </c>
      <c r="Y337" s="35" t="s">
        <v>33</v>
      </c>
      <c r="Z337" s="35"/>
      <c r="AA337" s="35"/>
      <c r="AB337" s="40" t="s">
        <v>30</v>
      </c>
      <c r="AC337" s="40" t="s">
        <v>34</v>
      </c>
      <c r="AD337" s="35"/>
      <c r="AE337" s="35"/>
      <c r="AF337" s="40" t="s">
        <v>35</v>
      </c>
      <c r="AG337" s="40" t="s">
        <v>29</v>
      </c>
      <c r="AH337" s="35"/>
      <c r="AI337" s="35"/>
      <c r="AJ337" s="40" t="s">
        <v>36</v>
      </c>
      <c r="AK337" s="40" t="s">
        <v>37</v>
      </c>
      <c r="AL337" s="35"/>
      <c r="AM337" s="35"/>
      <c r="AN337" s="40" t="s">
        <v>38</v>
      </c>
      <c r="AO337" s="40" t="s">
        <v>39</v>
      </c>
      <c r="AP337" s="35"/>
      <c r="AQ337" s="35"/>
      <c r="AR337" s="40" t="s">
        <v>40</v>
      </c>
      <c r="AS337" s="40" t="s">
        <v>41</v>
      </c>
      <c r="AT337" s="35"/>
      <c r="AU337" s="35"/>
      <c r="AV337" s="35"/>
      <c r="AW337" s="35"/>
      <c r="AX337" s="35"/>
      <c r="AY337" s="35"/>
      <c r="AZ337" s="40" t="s">
        <v>42</v>
      </c>
      <c r="BA337" s="40" t="s">
        <v>39</v>
      </c>
      <c r="BB337" s="35"/>
      <c r="BC337" s="35"/>
      <c r="BD337" s="40" t="s">
        <v>42</v>
      </c>
      <c r="BE337" s="40" t="s">
        <v>33</v>
      </c>
      <c r="BF337" s="35"/>
      <c r="BG337" s="35"/>
      <c r="BH337" s="40" t="s">
        <v>42</v>
      </c>
      <c r="BI337" s="40" t="s">
        <v>39</v>
      </c>
      <c r="BJ337" s="35"/>
      <c r="BK337" s="41"/>
      <c r="BL337" s="40" t="s">
        <v>43</v>
      </c>
      <c r="BM337" s="40" t="s">
        <v>44</v>
      </c>
      <c r="BN337" s="35"/>
      <c r="BO337" s="35"/>
      <c r="BP337" s="40" t="s">
        <v>45</v>
      </c>
      <c r="BQ337" s="40" t="s">
        <v>44</v>
      </c>
      <c r="BR337" s="35"/>
      <c r="BS337" s="35"/>
      <c r="BT337" s="40" t="s">
        <v>46</v>
      </c>
      <c r="BU337" s="40" t="s">
        <v>47</v>
      </c>
      <c r="BV337" s="35"/>
      <c r="BW337" s="35"/>
      <c r="BX337" s="40" t="s">
        <v>46</v>
      </c>
      <c r="BY337" s="40" t="s">
        <v>41</v>
      </c>
      <c r="BZ337" s="35"/>
      <c r="CA337" s="35"/>
      <c r="CB337" s="40" t="s">
        <v>46</v>
      </c>
      <c r="CC337" s="40" t="s">
        <v>48</v>
      </c>
      <c r="CD337" s="35"/>
      <c r="CE337" s="35"/>
      <c r="CF337" s="40" t="s">
        <v>46</v>
      </c>
      <c r="CG337" s="40" t="s">
        <v>48</v>
      </c>
      <c r="CH337" s="35"/>
      <c r="CI337" s="35"/>
      <c r="CJ337" s="40" t="s">
        <v>46</v>
      </c>
      <c r="CK337" s="40" t="s">
        <v>39</v>
      </c>
      <c r="CL337" s="35"/>
      <c r="CM337" s="35"/>
      <c r="CN337" s="40" t="s">
        <v>49</v>
      </c>
      <c r="CO337" s="40" t="s">
        <v>39</v>
      </c>
      <c r="CP337" s="35">
        <v>1</v>
      </c>
      <c r="CQ337" s="35">
        <v>0.58499999999999996</v>
      </c>
      <c r="CR337" s="40" t="s">
        <v>50</v>
      </c>
      <c r="CS337" s="40" t="s">
        <v>51</v>
      </c>
      <c r="CT337" s="35"/>
      <c r="CU337" s="35"/>
      <c r="CV337" s="40" t="s">
        <v>50</v>
      </c>
      <c r="CW337" s="40" t="s">
        <v>39</v>
      </c>
      <c r="CX337" s="35"/>
      <c r="CY337" s="35"/>
      <c r="CZ337" s="40" t="s">
        <v>50</v>
      </c>
      <c r="DA337" s="40" t="s">
        <v>39</v>
      </c>
      <c r="DB337" s="35"/>
      <c r="DC337" s="35"/>
      <c r="DD337" s="40" t="s">
        <v>59</v>
      </c>
      <c r="DE337" s="40" t="s">
        <v>60</v>
      </c>
      <c r="DF337" s="35"/>
      <c r="DG337" s="35"/>
      <c r="DH337" s="40" t="s">
        <v>52</v>
      </c>
      <c r="DI337" s="40" t="s">
        <v>53</v>
      </c>
      <c r="DJ337" s="35"/>
      <c r="DK337" s="35"/>
      <c r="DL337" s="40" t="s">
        <v>31</v>
      </c>
      <c r="DM337" s="41">
        <v>3.82</v>
      </c>
      <c r="DN337" s="42" t="s">
        <v>518</v>
      </c>
    </row>
    <row r="338" spans="1:118" s="12" customFormat="1" ht="15.75" customHeight="1" x14ac:dyDescent="0.25">
      <c r="A338" s="6">
        <v>337</v>
      </c>
      <c r="B338" s="6">
        <v>1</v>
      </c>
      <c r="C338" s="9" t="s">
        <v>480</v>
      </c>
      <c r="D338" s="8" t="s">
        <v>373</v>
      </c>
      <c r="E338" s="6">
        <v>-21.327999999999999</v>
      </c>
      <c r="F338" s="6">
        <v>34.805</v>
      </c>
      <c r="G338" s="6">
        <v>-58.984999999999999</v>
      </c>
      <c r="H338" s="10">
        <v>70.573679999999996</v>
      </c>
      <c r="I338" s="3">
        <f t="shared" si="16"/>
        <v>11.588679999999997</v>
      </c>
      <c r="J338" s="3">
        <f t="shared" si="15"/>
        <v>0</v>
      </c>
      <c r="K338" s="3">
        <f t="shared" si="17"/>
        <v>11.588679999999997</v>
      </c>
      <c r="L338" s="1" t="s">
        <v>28</v>
      </c>
      <c r="M338" s="1" t="s">
        <v>29</v>
      </c>
      <c r="N338" s="6"/>
      <c r="O338" s="6"/>
      <c r="P338" s="1" t="s">
        <v>30</v>
      </c>
      <c r="Q338" s="1" t="s">
        <v>34</v>
      </c>
      <c r="R338" s="6"/>
      <c r="S338" s="6"/>
      <c r="T338" s="1" t="s">
        <v>30</v>
      </c>
      <c r="U338" s="1" t="s">
        <v>32</v>
      </c>
      <c r="V338" s="6"/>
      <c r="W338" s="6"/>
      <c r="X338" s="6" t="s">
        <v>30</v>
      </c>
      <c r="Y338" s="6" t="s">
        <v>33</v>
      </c>
      <c r="Z338" s="6"/>
      <c r="AA338" s="6"/>
      <c r="AB338" s="1" t="s">
        <v>30</v>
      </c>
      <c r="AC338" s="1" t="s">
        <v>34</v>
      </c>
      <c r="AD338" s="6"/>
      <c r="AE338" s="6"/>
      <c r="AF338" s="1" t="s">
        <v>35</v>
      </c>
      <c r="AG338" s="1" t="s">
        <v>29</v>
      </c>
      <c r="AH338" s="6"/>
      <c r="AI338" s="6"/>
      <c r="AJ338" s="1" t="s">
        <v>36</v>
      </c>
      <c r="AK338" s="1" t="s">
        <v>37</v>
      </c>
      <c r="AL338" s="6"/>
      <c r="AM338" s="6"/>
      <c r="AN338" s="1" t="s">
        <v>38</v>
      </c>
      <c r="AO338" s="1" t="s">
        <v>39</v>
      </c>
      <c r="AP338" s="6"/>
      <c r="AQ338" s="6"/>
      <c r="AR338" s="1" t="s">
        <v>40</v>
      </c>
      <c r="AS338" s="1" t="s">
        <v>41</v>
      </c>
      <c r="AT338" s="6"/>
      <c r="AU338" s="6"/>
      <c r="AV338" s="6"/>
      <c r="AW338" s="6"/>
      <c r="AX338" s="6"/>
      <c r="AY338" s="6"/>
      <c r="AZ338" s="1" t="s">
        <v>42</v>
      </c>
      <c r="BA338" s="1" t="s">
        <v>39</v>
      </c>
      <c r="BB338" s="6"/>
      <c r="BC338" s="6"/>
      <c r="BD338" s="1" t="s">
        <v>42</v>
      </c>
      <c r="BE338" s="1" t="s">
        <v>33</v>
      </c>
      <c r="BF338" s="6"/>
      <c r="BG338" s="6"/>
      <c r="BH338" s="1" t="s">
        <v>42</v>
      </c>
      <c r="BI338" s="1" t="s">
        <v>39</v>
      </c>
      <c r="BJ338" s="6"/>
      <c r="BK338" s="11"/>
      <c r="BL338" s="1" t="s">
        <v>43</v>
      </c>
      <c r="BM338" s="1" t="s">
        <v>44</v>
      </c>
      <c r="BN338" s="6"/>
      <c r="BO338" s="6"/>
      <c r="BP338" s="1" t="s">
        <v>45</v>
      </c>
      <c r="BQ338" s="1" t="s">
        <v>44</v>
      </c>
      <c r="BR338" s="6"/>
      <c r="BS338" s="6"/>
      <c r="BT338" s="1" t="s">
        <v>46</v>
      </c>
      <c r="BU338" s="1" t="s">
        <v>47</v>
      </c>
      <c r="BV338" s="6"/>
      <c r="BW338" s="6"/>
      <c r="BX338" s="1" t="s">
        <v>46</v>
      </c>
      <c r="BY338" s="1" t="s">
        <v>41</v>
      </c>
      <c r="BZ338" s="6"/>
      <c r="CA338" s="6"/>
      <c r="CB338" s="1" t="s">
        <v>46</v>
      </c>
      <c r="CC338" s="1" t="s">
        <v>48</v>
      </c>
      <c r="CD338" s="6"/>
      <c r="CE338" s="6"/>
      <c r="CF338" s="1" t="s">
        <v>46</v>
      </c>
      <c r="CG338" s="1" t="s">
        <v>48</v>
      </c>
      <c r="CH338" s="6"/>
      <c r="CI338" s="6"/>
      <c r="CJ338" s="1" t="s">
        <v>46</v>
      </c>
      <c r="CK338" s="1" t="s">
        <v>39</v>
      </c>
      <c r="CL338" s="6"/>
      <c r="CM338" s="6"/>
      <c r="CN338" s="1" t="s">
        <v>49</v>
      </c>
      <c r="CO338" s="1" t="s">
        <v>39</v>
      </c>
      <c r="CP338" s="6"/>
      <c r="CQ338" s="6"/>
      <c r="CR338" s="1" t="s">
        <v>50</v>
      </c>
      <c r="CS338" s="1" t="s">
        <v>51</v>
      </c>
      <c r="CT338" s="6"/>
      <c r="CU338" s="6"/>
      <c r="CV338" s="1" t="s">
        <v>50</v>
      </c>
      <c r="CW338" s="1" t="s">
        <v>39</v>
      </c>
      <c r="CX338" s="6"/>
      <c r="CY338" s="6"/>
      <c r="CZ338" s="1" t="s">
        <v>50</v>
      </c>
      <c r="DA338" s="1" t="s">
        <v>39</v>
      </c>
      <c r="DB338" s="6"/>
      <c r="DC338" s="6"/>
      <c r="DD338" s="1" t="s">
        <v>59</v>
      </c>
      <c r="DE338" s="1" t="s">
        <v>60</v>
      </c>
      <c r="DF338" s="6"/>
      <c r="DG338" s="6"/>
      <c r="DH338" s="1" t="s">
        <v>52</v>
      </c>
      <c r="DI338" s="1" t="s">
        <v>53</v>
      </c>
      <c r="DJ338" s="6"/>
      <c r="DK338" s="6"/>
      <c r="DL338" s="1" t="s">
        <v>31</v>
      </c>
      <c r="DM338" s="11"/>
    </row>
    <row r="339" spans="1:118" s="12" customFormat="1" ht="15.75" customHeight="1" x14ac:dyDescent="0.25">
      <c r="A339" s="6">
        <v>338</v>
      </c>
      <c r="B339" s="6">
        <v>1</v>
      </c>
      <c r="C339" s="9" t="s">
        <v>481</v>
      </c>
      <c r="D339" s="8" t="s">
        <v>373</v>
      </c>
      <c r="E339" s="6">
        <v>-9.4610000000000003</v>
      </c>
      <c r="F339" s="6">
        <v>21.451000000000001</v>
      </c>
      <c r="G339" s="6">
        <v>-30.911999999999999</v>
      </c>
      <c r="H339" s="10">
        <v>31.050599999999999</v>
      </c>
      <c r="I339" s="3">
        <f t="shared" si="16"/>
        <v>0.13860000000000028</v>
      </c>
      <c r="J339" s="3">
        <f t="shared" si="15"/>
        <v>0</v>
      </c>
      <c r="K339" s="3">
        <f t="shared" si="17"/>
        <v>0.13860000000000028</v>
      </c>
      <c r="L339" s="1" t="s">
        <v>28</v>
      </c>
      <c r="M339" s="1" t="s">
        <v>29</v>
      </c>
      <c r="N339" s="6"/>
      <c r="O339" s="6"/>
      <c r="P339" s="1" t="s">
        <v>30</v>
      </c>
      <c r="Q339" s="1" t="s">
        <v>34</v>
      </c>
      <c r="R339" s="6"/>
      <c r="S339" s="6"/>
      <c r="T339" s="1" t="s">
        <v>30</v>
      </c>
      <c r="U339" s="1" t="s">
        <v>32</v>
      </c>
      <c r="V339" s="6"/>
      <c r="W339" s="6"/>
      <c r="X339" s="6" t="s">
        <v>30</v>
      </c>
      <c r="Y339" s="6" t="s">
        <v>33</v>
      </c>
      <c r="Z339" s="6"/>
      <c r="AA339" s="6"/>
      <c r="AB339" s="1" t="s">
        <v>30</v>
      </c>
      <c r="AC339" s="1" t="s">
        <v>34</v>
      </c>
      <c r="AD339" s="6"/>
      <c r="AE339" s="6"/>
      <c r="AF339" s="1" t="s">
        <v>35</v>
      </c>
      <c r="AG339" s="1" t="s">
        <v>29</v>
      </c>
      <c r="AH339" s="6"/>
      <c r="AI339" s="6"/>
      <c r="AJ339" s="1" t="s">
        <v>36</v>
      </c>
      <c r="AK339" s="1" t="s">
        <v>37</v>
      </c>
      <c r="AL339" s="6"/>
      <c r="AM339" s="6"/>
      <c r="AN339" s="1" t="s">
        <v>38</v>
      </c>
      <c r="AO339" s="1" t="s">
        <v>39</v>
      </c>
      <c r="AP339" s="6"/>
      <c r="AQ339" s="6"/>
      <c r="AR339" s="1" t="s">
        <v>40</v>
      </c>
      <c r="AS339" s="1" t="s">
        <v>41</v>
      </c>
      <c r="AT339" s="6"/>
      <c r="AU339" s="6"/>
      <c r="AV339" s="6"/>
      <c r="AW339" s="6"/>
      <c r="AX339" s="6"/>
      <c r="AY339" s="6"/>
      <c r="AZ339" s="1" t="s">
        <v>42</v>
      </c>
      <c r="BA339" s="1" t="s">
        <v>39</v>
      </c>
      <c r="BB339" s="6"/>
      <c r="BC339" s="6"/>
      <c r="BD339" s="1" t="s">
        <v>42</v>
      </c>
      <c r="BE339" s="1" t="s">
        <v>33</v>
      </c>
      <c r="BF339" s="6"/>
      <c r="BG339" s="6"/>
      <c r="BH339" s="1" t="s">
        <v>42</v>
      </c>
      <c r="BI339" s="1" t="s">
        <v>39</v>
      </c>
      <c r="BJ339" s="6"/>
      <c r="BK339" s="11"/>
      <c r="BL339" s="1" t="s">
        <v>43</v>
      </c>
      <c r="BM339" s="1" t="s">
        <v>44</v>
      </c>
      <c r="BN339" s="6"/>
      <c r="BO339" s="6"/>
      <c r="BP339" s="1" t="s">
        <v>45</v>
      </c>
      <c r="BQ339" s="1" t="s">
        <v>44</v>
      </c>
      <c r="BR339" s="6"/>
      <c r="BS339" s="6"/>
      <c r="BT339" s="1" t="s">
        <v>46</v>
      </c>
      <c r="BU339" s="1" t="s">
        <v>47</v>
      </c>
      <c r="BV339" s="6"/>
      <c r="BW339" s="6"/>
      <c r="BX339" s="1" t="s">
        <v>46</v>
      </c>
      <c r="BY339" s="1" t="s">
        <v>41</v>
      </c>
      <c r="BZ339" s="6"/>
      <c r="CA339" s="6"/>
      <c r="CB339" s="1" t="s">
        <v>46</v>
      </c>
      <c r="CC339" s="1" t="s">
        <v>48</v>
      </c>
      <c r="CD339" s="6"/>
      <c r="CE339" s="6"/>
      <c r="CF339" s="1" t="s">
        <v>46</v>
      </c>
      <c r="CG339" s="1" t="s">
        <v>48</v>
      </c>
      <c r="CH339" s="6"/>
      <c r="CI339" s="6"/>
      <c r="CJ339" s="1" t="s">
        <v>46</v>
      </c>
      <c r="CK339" s="1" t="s">
        <v>39</v>
      </c>
      <c r="CL339" s="6"/>
      <c r="CM339" s="6"/>
      <c r="CN339" s="1" t="s">
        <v>49</v>
      </c>
      <c r="CO339" s="1" t="s">
        <v>39</v>
      </c>
      <c r="CP339" s="6"/>
      <c r="CQ339" s="6"/>
      <c r="CR339" s="1" t="s">
        <v>50</v>
      </c>
      <c r="CS339" s="1" t="s">
        <v>51</v>
      </c>
      <c r="CT339" s="6"/>
      <c r="CU339" s="6"/>
      <c r="CV339" s="1" t="s">
        <v>50</v>
      </c>
      <c r="CW339" s="1" t="s">
        <v>39</v>
      </c>
      <c r="CX339" s="6"/>
      <c r="CY339" s="6"/>
      <c r="CZ339" s="1" t="s">
        <v>50</v>
      </c>
      <c r="DA339" s="1" t="s">
        <v>39</v>
      </c>
      <c r="DB339" s="6"/>
      <c r="DC339" s="6"/>
      <c r="DD339" s="1" t="s">
        <v>59</v>
      </c>
      <c r="DE339" s="1" t="s">
        <v>60</v>
      </c>
      <c r="DF339" s="6"/>
      <c r="DG339" s="6"/>
      <c r="DH339" s="1" t="s">
        <v>52</v>
      </c>
      <c r="DI339" s="1" t="s">
        <v>53</v>
      </c>
      <c r="DJ339" s="6"/>
      <c r="DK339" s="6"/>
      <c r="DL339" s="1" t="s">
        <v>31</v>
      </c>
      <c r="DM339" s="11"/>
    </row>
    <row r="340" spans="1:118" s="12" customFormat="1" ht="15.75" customHeight="1" x14ac:dyDescent="0.25">
      <c r="A340" s="6">
        <v>339</v>
      </c>
      <c r="B340" s="6">
        <v>1</v>
      </c>
      <c r="C340" s="9" t="s">
        <v>482</v>
      </c>
      <c r="D340" s="8" t="s">
        <v>373</v>
      </c>
      <c r="E340" s="6">
        <v>-13.747</v>
      </c>
      <c r="F340" s="6">
        <v>54.540999999999997</v>
      </c>
      <c r="G340" s="6">
        <v>-68.287999999999997</v>
      </c>
      <c r="H340" s="10">
        <v>25.32516</v>
      </c>
      <c r="I340" s="3">
        <f t="shared" si="16"/>
        <v>-42.96284</v>
      </c>
      <c r="J340" s="3">
        <f t="shared" si="15"/>
        <v>0</v>
      </c>
      <c r="K340" s="3">
        <f t="shared" si="17"/>
        <v>-42.96284</v>
      </c>
      <c r="L340" s="1" t="s">
        <v>28</v>
      </c>
      <c r="M340" s="1" t="s">
        <v>29</v>
      </c>
      <c r="N340" s="6"/>
      <c r="O340" s="6"/>
      <c r="P340" s="1" t="s">
        <v>30</v>
      </c>
      <c r="Q340" s="1" t="s">
        <v>34</v>
      </c>
      <c r="R340" s="6"/>
      <c r="S340" s="6"/>
      <c r="T340" s="1" t="s">
        <v>30</v>
      </c>
      <c r="U340" s="1" t="s">
        <v>32</v>
      </c>
      <c r="V340" s="6"/>
      <c r="W340" s="6"/>
      <c r="X340" s="6" t="s">
        <v>30</v>
      </c>
      <c r="Y340" s="6" t="s">
        <v>33</v>
      </c>
      <c r="Z340" s="6"/>
      <c r="AA340" s="6"/>
      <c r="AB340" s="1" t="s">
        <v>30</v>
      </c>
      <c r="AC340" s="1" t="s">
        <v>34</v>
      </c>
      <c r="AD340" s="6"/>
      <c r="AE340" s="6"/>
      <c r="AF340" s="1" t="s">
        <v>35</v>
      </c>
      <c r="AG340" s="1" t="s">
        <v>29</v>
      </c>
      <c r="AH340" s="6"/>
      <c r="AI340" s="6"/>
      <c r="AJ340" s="1" t="s">
        <v>36</v>
      </c>
      <c r="AK340" s="1" t="s">
        <v>37</v>
      </c>
      <c r="AL340" s="6"/>
      <c r="AM340" s="6"/>
      <c r="AN340" s="1" t="s">
        <v>38</v>
      </c>
      <c r="AO340" s="1" t="s">
        <v>39</v>
      </c>
      <c r="AP340" s="6"/>
      <c r="AQ340" s="6"/>
      <c r="AR340" s="1" t="s">
        <v>40</v>
      </c>
      <c r="AS340" s="1" t="s">
        <v>41</v>
      </c>
      <c r="AT340" s="6"/>
      <c r="AU340" s="6"/>
      <c r="AV340" s="6"/>
      <c r="AW340" s="6"/>
      <c r="AX340" s="6"/>
      <c r="AY340" s="6"/>
      <c r="AZ340" s="1" t="s">
        <v>42</v>
      </c>
      <c r="BA340" s="1" t="s">
        <v>39</v>
      </c>
      <c r="BB340" s="6"/>
      <c r="BC340" s="6"/>
      <c r="BD340" s="1" t="s">
        <v>42</v>
      </c>
      <c r="BE340" s="1" t="s">
        <v>33</v>
      </c>
      <c r="BF340" s="6"/>
      <c r="BG340" s="6"/>
      <c r="BH340" s="1" t="s">
        <v>42</v>
      </c>
      <c r="BI340" s="1" t="s">
        <v>39</v>
      </c>
      <c r="BJ340" s="6"/>
      <c r="BK340" s="11"/>
      <c r="BL340" s="1" t="s">
        <v>43</v>
      </c>
      <c r="BM340" s="1" t="s">
        <v>44</v>
      </c>
      <c r="BN340" s="6"/>
      <c r="BO340" s="6"/>
      <c r="BP340" s="1" t="s">
        <v>45</v>
      </c>
      <c r="BQ340" s="1" t="s">
        <v>44</v>
      </c>
      <c r="BR340" s="6"/>
      <c r="BS340" s="6"/>
      <c r="BT340" s="1" t="s">
        <v>46</v>
      </c>
      <c r="BU340" s="1" t="s">
        <v>47</v>
      </c>
      <c r="BV340" s="6"/>
      <c r="BW340" s="6"/>
      <c r="BX340" s="1" t="s">
        <v>46</v>
      </c>
      <c r="BY340" s="1" t="s">
        <v>41</v>
      </c>
      <c r="BZ340" s="6"/>
      <c r="CA340" s="6"/>
      <c r="CB340" s="1" t="s">
        <v>46</v>
      </c>
      <c r="CC340" s="1" t="s">
        <v>48</v>
      </c>
      <c r="CD340" s="6"/>
      <c r="CE340" s="6"/>
      <c r="CF340" s="1" t="s">
        <v>46</v>
      </c>
      <c r="CG340" s="1" t="s">
        <v>48</v>
      </c>
      <c r="CH340" s="6"/>
      <c r="CI340" s="6"/>
      <c r="CJ340" s="1" t="s">
        <v>46</v>
      </c>
      <c r="CK340" s="1" t="s">
        <v>39</v>
      </c>
      <c r="CL340" s="6"/>
      <c r="CM340" s="6"/>
      <c r="CN340" s="1" t="s">
        <v>49</v>
      </c>
      <c r="CO340" s="1" t="s">
        <v>39</v>
      </c>
      <c r="CP340" s="6"/>
      <c r="CQ340" s="6"/>
      <c r="CR340" s="1" t="s">
        <v>50</v>
      </c>
      <c r="CS340" s="1" t="s">
        <v>51</v>
      </c>
      <c r="CT340" s="6"/>
      <c r="CU340" s="6"/>
      <c r="CV340" s="1" t="s">
        <v>50</v>
      </c>
      <c r="CW340" s="1" t="s">
        <v>39</v>
      </c>
      <c r="CX340" s="6"/>
      <c r="CY340" s="6"/>
      <c r="CZ340" s="1" t="s">
        <v>50</v>
      </c>
      <c r="DA340" s="1" t="s">
        <v>39</v>
      </c>
      <c r="DB340" s="6"/>
      <c r="DC340" s="6"/>
      <c r="DD340" s="1" t="s">
        <v>59</v>
      </c>
      <c r="DE340" s="1" t="s">
        <v>60</v>
      </c>
      <c r="DF340" s="6"/>
      <c r="DG340" s="6"/>
      <c r="DH340" s="1" t="s">
        <v>52</v>
      </c>
      <c r="DI340" s="1" t="s">
        <v>53</v>
      </c>
      <c r="DJ340" s="6"/>
      <c r="DK340" s="6"/>
      <c r="DL340" s="1" t="s">
        <v>31</v>
      </c>
      <c r="DM340" s="11"/>
    </row>
    <row r="341" spans="1:118" s="12" customFormat="1" ht="15.75" customHeight="1" x14ac:dyDescent="0.25">
      <c r="A341" s="6">
        <v>340</v>
      </c>
      <c r="B341" s="6">
        <v>1</v>
      </c>
      <c r="C341" s="9" t="s">
        <v>293</v>
      </c>
      <c r="D341" s="8" t="s">
        <v>373</v>
      </c>
      <c r="E341" s="6">
        <v>-211.57400000000001</v>
      </c>
      <c r="F341" s="6">
        <v>40.786000000000001</v>
      </c>
      <c r="G341" s="6">
        <v>-270.64699999999999</v>
      </c>
      <c r="H341" s="10">
        <v>157.70411999999999</v>
      </c>
      <c r="I341" s="3">
        <f t="shared" si="16"/>
        <v>-112.94288</v>
      </c>
      <c r="J341" s="3">
        <f t="shared" si="15"/>
        <v>0</v>
      </c>
      <c r="K341" s="3">
        <f t="shared" si="17"/>
        <v>-112.94288</v>
      </c>
      <c r="L341" s="1" t="s">
        <v>28</v>
      </c>
      <c r="M341" s="1" t="s">
        <v>29</v>
      </c>
      <c r="N341" s="6"/>
      <c r="O341" s="6"/>
      <c r="P341" s="1" t="s">
        <v>30</v>
      </c>
      <c r="Q341" s="1" t="s">
        <v>34</v>
      </c>
      <c r="R341" s="6"/>
      <c r="S341" s="6"/>
      <c r="T341" s="1" t="s">
        <v>30</v>
      </c>
      <c r="U341" s="1" t="s">
        <v>32</v>
      </c>
      <c r="V341" s="6"/>
      <c r="W341" s="6"/>
      <c r="X341" s="6" t="s">
        <v>30</v>
      </c>
      <c r="Y341" s="6" t="s">
        <v>33</v>
      </c>
      <c r="Z341" s="6"/>
      <c r="AA341" s="6"/>
      <c r="AB341" s="1" t="s">
        <v>30</v>
      </c>
      <c r="AC341" s="1" t="s">
        <v>34</v>
      </c>
      <c r="AD341" s="6"/>
      <c r="AE341" s="6"/>
      <c r="AF341" s="1" t="s">
        <v>35</v>
      </c>
      <c r="AG341" s="1" t="s">
        <v>29</v>
      </c>
      <c r="AH341" s="6"/>
      <c r="AI341" s="6"/>
      <c r="AJ341" s="1" t="s">
        <v>36</v>
      </c>
      <c r="AK341" s="1" t="s">
        <v>37</v>
      </c>
      <c r="AL341" s="6"/>
      <c r="AM341" s="6"/>
      <c r="AN341" s="1" t="s">
        <v>38</v>
      </c>
      <c r="AO341" s="1" t="s">
        <v>39</v>
      </c>
      <c r="AP341" s="6"/>
      <c r="AQ341" s="6"/>
      <c r="AR341" s="1" t="s">
        <v>40</v>
      </c>
      <c r="AS341" s="1" t="s">
        <v>41</v>
      </c>
      <c r="AT341" s="6"/>
      <c r="AU341" s="6"/>
      <c r="AV341" s="6"/>
      <c r="AW341" s="6"/>
      <c r="AX341" s="6"/>
      <c r="AY341" s="6"/>
      <c r="AZ341" s="1" t="s">
        <v>42</v>
      </c>
      <c r="BA341" s="1" t="s">
        <v>39</v>
      </c>
      <c r="BB341" s="6"/>
      <c r="BC341" s="6"/>
      <c r="BD341" s="1" t="s">
        <v>42</v>
      </c>
      <c r="BE341" s="1" t="s">
        <v>33</v>
      </c>
      <c r="BF341" s="6"/>
      <c r="BG341" s="6"/>
      <c r="BH341" s="1" t="s">
        <v>42</v>
      </c>
      <c r="BI341" s="1" t="s">
        <v>39</v>
      </c>
      <c r="BJ341" s="6"/>
      <c r="BK341" s="11"/>
      <c r="BL341" s="1" t="s">
        <v>43</v>
      </c>
      <c r="BM341" s="1" t="s">
        <v>44</v>
      </c>
      <c r="BN341" s="6"/>
      <c r="BO341" s="6"/>
      <c r="BP341" s="1" t="s">
        <v>45</v>
      </c>
      <c r="BQ341" s="1" t="s">
        <v>44</v>
      </c>
      <c r="BR341" s="6"/>
      <c r="BS341" s="6"/>
      <c r="BT341" s="1" t="s">
        <v>46</v>
      </c>
      <c r="BU341" s="1" t="s">
        <v>47</v>
      </c>
      <c r="BV341" s="6"/>
      <c r="BW341" s="6"/>
      <c r="BX341" s="1" t="s">
        <v>46</v>
      </c>
      <c r="BY341" s="1" t="s">
        <v>41</v>
      </c>
      <c r="BZ341" s="6"/>
      <c r="CA341" s="6"/>
      <c r="CB341" s="1" t="s">
        <v>46</v>
      </c>
      <c r="CC341" s="1" t="s">
        <v>48</v>
      </c>
      <c r="CD341" s="6"/>
      <c r="CE341" s="6"/>
      <c r="CF341" s="1" t="s">
        <v>46</v>
      </c>
      <c r="CG341" s="1" t="s">
        <v>48</v>
      </c>
      <c r="CH341" s="6"/>
      <c r="CI341" s="6"/>
      <c r="CJ341" s="1" t="s">
        <v>46</v>
      </c>
      <c r="CK341" s="1" t="s">
        <v>39</v>
      </c>
      <c r="CL341" s="6"/>
      <c r="CM341" s="6"/>
      <c r="CN341" s="1" t="s">
        <v>49</v>
      </c>
      <c r="CO341" s="1" t="s">
        <v>39</v>
      </c>
      <c r="CP341" s="6"/>
      <c r="CQ341" s="6"/>
      <c r="CR341" s="1" t="s">
        <v>50</v>
      </c>
      <c r="CS341" s="1" t="s">
        <v>51</v>
      </c>
      <c r="CT341" s="6"/>
      <c r="CU341" s="6"/>
      <c r="CV341" s="1" t="s">
        <v>50</v>
      </c>
      <c r="CW341" s="1" t="s">
        <v>39</v>
      </c>
      <c r="CX341" s="6"/>
      <c r="CY341" s="6"/>
      <c r="CZ341" s="1" t="s">
        <v>50</v>
      </c>
      <c r="DA341" s="1" t="s">
        <v>39</v>
      </c>
      <c r="DB341" s="6"/>
      <c r="DC341" s="6"/>
      <c r="DD341" s="1" t="s">
        <v>59</v>
      </c>
      <c r="DE341" s="1" t="s">
        <v>60</v>
      </c>
      <c r="DF341" s="6"/>
      <c r="DG341" s="6"/>
      <c r="DH341" s="1" t="s">
        <v>52</v>
      </c>
      <c r="DI341" s="1" t="s">
        <v>53</v>
      </c>
      <c r="DJ341" s="6"/>
      <c r="DK341" s="6"/>
      <c r="DL341" s="1" t="s">
        <v>31</v>
      </c>
      <c r="DM341" s="11"/>
    </row>
    <row r="342" spans="1:118" s="12" customFormat="1" ht="15.75" customHeight="1" x14ac:dyDescent="0.25">
      <c r="A342" s="6">
        <v>341</v>
      </c>
      <c r="B342" s="6">
        <v>2</v>
      </c>
      <c r="C342" s="9" t="s">
        <v>294</v>
      </c>
      <c r="D342" s="8" t="s">
        <v>373</v>
      </c>
      <c r="E342" s="6">
        <v>55.677</v>
      </c>
      <c r="F342" s="6">
        <v>9.9339999999999993</v>
      </c>
      <c r="G342" s="6">
        <v>45.119</v>
      </c>
      <c r="H342" s="10">
        <v>88.721159999999998</v>
      </c>
      <c r="I342" s="3">
        <f t="shared" si="16"/>
        <v>133.84016</v>
      </c>
      <c r="J342" s="3">
        <f t="shared" si="15"/>
        <v>0</v>
      </c>
      <c r="K342" s="3">
        <f t="shared" si="17"/>
        <v>133.84016</v>
      </c>
      <c r="L342" s="1" t="s">
        <v>28</v>
      </c>
      <c r="M342" s="1" t="s">
        <v>29</v>
      </c>
      <c r="N342" s="6"/>
      <c r="O342" s="6"/>
      <c r="P342" s="1" t="s">
        <v>30</v>
      </c>
      <c r="Q342" s="1" t="s">
        <v>34</v>
      </c>
      <c r="R342" s="6"/>
      <c r="S342" s="6"/>
      <c r="T342" s="1" t="s">
        <v>30</v>
      </c>
      <c r="U342" s="1" t="s">
        <v>32</v>
      </c>
      <c r="V342" s="6"/>
      <c r="W342" s="6"/>
      <c r="X342" s="6" t="s">
        <v>30</v>
      </c>
      <c r="Y342" s="6" t="s">
        <v>33</v>
      </c>
      <c r="Z342" s="6"/>
      <c r="AA342" s="6"/>
      <c r="AB342" s="1" t="s">
        <v>30</v>
      </c>
      <c r="AC342" s="1" t="s">
        <v>34</v>
      </c>
      <c r="AD342" s="6"/>
      <c r="AE342" s="6"/>
      <c r="AF342" s="1" t="s">
        <v>35</v>
      </c>
      <c r="AG342" s="1" t="s">
        <v>29</v>
      </c>
      <c r="AH342" s="6"/>
      <c r="AI342" s="6"/>
      <c r="AJ342" s="1" t="s">
        <v>36</v>
      </c>
      <c r="AK342" s="1" t="s">
        <v>37</v>
      </c>
      <c r="AL342" s="6"/>
      <c r="AM342" s="6"/>
      <c r="AN342" s="1" t="s">
        <v>38</v>
      </c>
      <c r="AO342" s="1" t="s">
        <v>39</v>
      </c>
      <c r="AP342" s="6"/>
      <c r="AQ342" s="6"/>
      <c r="AR342" s="1" t="s">
        <v>40</v>
      </c>
      <c r="AS342" s="1" t="s">
        <v>41</v>
      </c>
      <c r="AT342" s="6"/>
      <c r="AU342" s="6"/>
      <c r="AV342" s="6"/>
      <c r="AW342" s="6"/>
      <c r="AX342" s="6"/>
      <c r="AY342" s="6"/>
      <c r="AZ342" s="1" t="s">
        <v>42</v>
      </c>
      <c r="BA342" s="1" t="s">
        <v>39</v>
      </c>
      <c r="BB342" s="6"/>
      <c r="BC342" s="6"/>
      <c r="BD342" s="1" t="s">
        <v>42</v>
      </c>
      <c r="BE342" s="1" t="s">
        <v>33</v>
      </c>
      <c r="BF342" s="6"/>
      <c r="BG342" s="6"/>
      <c r="BH342" s="1" t="s">
        <v>42</v>
      </c>
      <c r="BI342" s="1" t="s">
        <v>39</v>
      </c>
      <c r="BJ342" s="6"/>
      <c r="BK342" s="11"/>
      <c r="BL342" s="1" t="s">
        <v>43</v>
      </c>
      <c r="BM342" s="1" t="s">
        <v>44</v>
      </c>
      <c r="BN342" s="6"/>
      <c r="BO342" s="6"/>
      <c r="BP342" s="1" t="s">
        <v>45</v>
      </c>
      <c r="BQ342" s="1" t="s">
        <v>44</v>
      </c>
      <c r="BR342" s="6"/>
      <c r="BS342" s="6"/>
      <c r="BT342" s="1" t="s">
        <v>46</v>
      </c>
      <c r="BU342" s="1" t="s">
        <v>47</v>
      </c>
      <c r="BV342" s="6"/>
      <c r="BW342" s="6"/>
      <c r="BX342" s="1" t="s">
        <v>46</v>
      </c>
      <c r="BY342" s="1" t="s">
        <v>41</v>
      </c>
      <c r="BZ342" s="6"/>
      <c r="CA342" s="6"/>
      <c r="CB342" s="1" t="s">
        <v>46</v>
      </c>
      <c r="CC342" s="1" t="s">
        <v>48</v>
      </c>
      <c r="CD342" s="6"/>
      <c r="CE342" s="6"/>
      <c r="CF342" s="1" t="s">
        <v>46</v>
      </c>
      <c r="CG342" s="1" t="s">
        <v>48</v>
      </c>
      <c r="CH342" s="6"/>
      <c r="CI342" s="6"/>
      <c r="CJ342" s="1" t="s">
        <v>46</v>
      </c>
      <c r="CK342" s="1" t="s">
        <v>39</v>
      </c>
      <c r="CL342" s="6"/>
      <c r="CM342" s="6"/>
      <c r="CN342" s="1" t="s">
        <v>49</v>
      </c>
      <c r="CO342" s="1" t="s">
        <v>39</v>
      </c>
      <c r="CP342" s="6"/>
      <c r="CQ342" s="6"/>
      <c r="CR342" s="1" t="s">
        <v>50</v>
      </c>
      <c r="CS342" s="1" t="s">
        <v>51</v>
      </c>
      <c r="CT342" s="6"/>
      <c r="CU342" s="6"/>
      <c r="CV342" s="1" t="s">
        <v>50</v>
      </c>
      <c r="CW342" s="1" t="s">
        <v>39</v>
      </c>
      <c r="CX342" s="6"/>
      <c r="CY342" s="6"/>
      <c r="CZ342" s="1" t="s">
        <v>50</v>
      </c>
      <c r="DA342" s="1" t="s">
        <v>39</v>
      </c>
      <c r="DB342" s="6"/>
      <c r="DC342" s="6"/>
      <c r="DD342" s="1" t="s">
        <v>59</v>
      </c>
      <c r="DE342" s="1" t="s">
        <v>60</v>
      </c>
      <c r="DF342" s="6"/>
      <c r="DG342" s="6"/>
      <c r="DH342" s="1" t="s">
        <v>52</v>
      </c>
      <c r="DI342" s="1" t="s">
        <v>53</v>
      </c>
      <c r="DJ342" s="6"/>
      <c r="DK342" s="6"/>
      <c r="DL342" s="1" t="s">
        <v>31</v>
      </c>
      <c r="DM342" s="11"/>
    </row>
    <row r="343" spans="1:118" s="12" customFormat="1" ht="15.75" customHeight="1" x14ac:dyDescent="0.25">
      <c r="A343" s="6">
        <v>342</v>
      </c>
      <c r="B343" s="6">
        <v>2</v>
      </c>
      <c r="C343" s="9" t="s">
        <v>295</v>
      </c>
      <c r="D343" s="8" t="s">
        <v>373</v>
      </c>
      <c r="E343" s="6">
        <v>298.54399999999998</v>
      </c>
      <c r="F343" s="6">
        <v>292.483</v>
      </c>
      <c r="G343" s="6">
        <v>6.0620000000000003</v>
      </c>
      <c r="H343" s="10">
        <v>157.45511999999999</v>
      </c>
      <c r="I343" s="3">
        <f t="shared" si="16"/>
        <v>163.51712000000001</v>
      </c>
      <c r="J343" s="3">
        <f t="shared" si="15"/>
        <v>0</v>
      </c>
      <c r="K343" s="3">
        <f t="shared" si="17"/>
        <v>163.51712000000001</v>
      </c>
      <c r="L343" s="1" t="s">
        <v>28</v>
      </c>
      <c r="M343" s="1" t="s">
        <v>29</v>
      </c>
      <c r="N343" s="6"/>
      <c r="O343" s="6"/>
      <c r="P343" s="1" t="s">
        <v>30</v>
      </c>
      <c r="Q343" s="1" t="s">
        <v>34</v>
      </c>
      <c r="R343" s="6"/>
      <c r="S343" s="6"/>
      <c r="T343" s="1" t="s">
        <v>30</v>
      </c>
      <c r="U343" s="1" t="s">
        <v>32</v>
      </c>
      <c r="V343" s="6"/>
      <c r="W343" s="6"/>
      <c r="X343" s="6" t="s">
        <v>30</v>
      </c>
      <c r="Y343" s="6" t="s">
        <v>33</v>
      </c>
      <c r="Z343" s="6"/>
      <c r="AA343" s="6"/>
      <c r="AB343" s="1" t="s">
        <v>30</v>
      </c>
      <c r="AC343" s="1" t="s">
        <v>34</v>
      </c>
      <c r="AD343" s="6"/>
      <c r="AE343" s="6"/>
      <c r="AF343" s="1" t="s">
        <v>35</v>
      </c>
      <c r="AG343" s="1" t="s">
        <v>29</v>
      </c>
      <c r="AH343" s="6"/>
      <c r="AI343" s="6"/>
      <c r="AJ343" s="1" t="s">
        <v>36</v>
      </c>
      <c r="AK343" s="1" t="s">
        <v>37</v>
      </c>
      <c r="AL343" s="6"/>
      <c r="AM343" s="6"/>
      <c r="AN343" s="1" t="s">
        <v>38</v>
      </c>
      <c r="AO343" s="1" t="s">
        <v>39</v>
      </c>
      <c r="AP343" s="6"/>
      <c r="AQ343" s="6"/>
      <c r="AR343" s="1" t="s">
        <v>40</v>
      </c>
      <c r="AS343" s="1" t="s">
        <v>41</v>
      </c>
      <c r="AT343" s="6"/>
      <c r="AU343" s="6"/>
      <c r="AV343" s="6"/>
      <c r="AW343" s="6"/>
      <c r="AX343" s="6"/>
      <c r="AY343" s="6"/>
      <c r="AZ343" s="1" t="s">
        <v>42</v>
      </c>
      <c r="BA343" s="1" t="s">
        <v>39</v>
      </c>
      <c r="BB343" s="6"/>
      <c r="BC343" s="6"/>
      <c r="BD343" s="1" t="s">
        <v>42</v>
      </c>
      <c r="BE343" s="1" t="s">
        <v>33</v>
      </c>
      <c r="BF343" s="6"/>
      <c r="BG343" s="6"/>
      <c r="BH343" s="1" t="s">
        <v>42</v>
      </c>
      <c r="BI343" s="1" t="s">
        <v>39</v>
      </c>
      <c r="BJ343" s="6"/>
      <c r="BK343" s="11"/>
      <c r="BL343" s="1" t="s">
        <v>43</v>
      </c>
      <c r="BM343" s="1" t="s">
        <v>44</v>
      </c>
      <c r="BN343" s="6"/>
      <c r="BO343" s="6"/>
      <c r="BP343" s="1" t="s">
        <v>45</v>
      </c>
      <c r="BQ343" s="1" t="s">
        <v>44</v>
      </c>
      <c r="BR343" s="6"/>
      <c r="BS343" s="6"/>
      <c r="BT343" s="1" t="s">
        <v>46</v>
      </c>
      <c r="BU343" s="1" t="s">
        <v>47</v>
      </c>
      <c r="BV343" s="6"/>
      <c r="BW343" s="6"/>
      <c r="BX343" s="1" t="s">
        <v>46</v>
      </c>
      <c r="BY343" s="1" t="s">
        <v>41</v>
      </c>
      <c r="BZ343" s="6"/>
      <c r="CA343" s="6"/>
      <c r="CB343" s="1" t="s">
        <v>46</v>
      </c>
      <c r="CC343" s="1" t="s">
        <v>48</v>
      </c>
      <c r="CD343" s="6"/>
      <c r="CE343" s="6"/>
      <c r="CF343" s="1" t="s">
        <v>46</v>
      </c>
      <c r="CG343" s="1" t="s">
        <v>48</v>
      </c>
      <c r="CH343" s="6"/>
      <c r="CI343" s="6"/>
      <c r="CJ343" s="1" t="s">
        <v>46</v>
      </c>
      <c r="CK343" s="1" t="s">
        <v>39</v>
      </c>
      <c r="CL343" s="6"/>
      <c r="CM343" s="6"/>
      <c r="CN343" s="1" t="s">
        <v>49</v>
      </c>
      <c r="CO343" s="1" t="s">
        <v>39</v>
      </c>
      <c r="CP343" s="6"/>
      <c r="CQ343" s="6"/>
      <c r="CR343" s="1" t="s">
        <v>50</v>
      </c>
      <c r="CS343" s="1" t="s">
        <v>51</v>
      </c>
      <c r="CT343" s="6"/>
      <c r="CU343" s="6"/>
      <c r="CV343" s="1" t="s">
        <v>50</v>
      </c>
      <c r="CW343" s="1" t="s">
        <v>39</v>
      </c>
      <c r="CX343" s="6"/>
      <c r="CY343" s="6"/>
      <c r="CZ343" s="1" t="s">
        <v>50</v>
      </c>
      <c r="DA343" s="1" t="s">
        <v>39</v>
      </c>
      <c r="DB343" s="6"/>
      <c r="DC343" s="6"/>
      <c r="DD343" s="1" t="s">
        <v>59</v>
      </c>
      <c r="DE343" s="1" t="s">
        <v>60</v>
      </c>
      <c r="DF343" s="6"/>
      <c r="DG343" s="6"/>
      <c r="DH343" s="1" t="s">
        <v>52</v>
      </c>
      <c r="DI343" s="1" t="s">
        <v>53</v>
      </c>
      <c r="DJ343" s="6"/>
      <c r="DK343" s="6"/>
      <c r="DL343" s="1" t="s">
        <v>31</v>
      </c>
      <c r="DM343" s="11"/>
    </row>
    <row r="344" spans="1:118" s="12" customFormat="1" ht="15.75" customHeight="1" x14ac:dyDescent="0.25">
      <c r="A344" s="6">
        <v>343</v>
      </c>
      <c r="B344" s="6">
        <v>2</v>
      </c>
      <c r="C344" s="9" t="s">
        <v>483</v>
      </c>
      <c r="D344" s="8" t="s">
        <v>373</v>
      </c>
      <c r="E344" s="6">
        <v>-8.8330000000000002</v>
      </c>
      <c r="F344" s="6">
        <v>246.48400000000001</v>
      </c>
      <c r="G344" s="6">
        <v>-261.88600000000002</v>
      </c>
      <c r="H344" s="10">
        <v>28.160520000000002</v>
      </c>
      <c r="I344" s="3">
        <f t="shared" si="16"/>
        <v>-233.72548000000003</v>
      </c>
      <c r="J344" s="3">
        <f t="shared" si="15"/>
        <v>0</v>
      </c>
      <c r="K344" s="3">
        <f t="shared" si="17"/>
        <v>-233.72548000000003</v>
      </c>
      <c r="L344" s="1" t="s">
        <v>28</v>
      </c>
      <c r="M344" s="1" t="s">
        <v>29</v>
      </c>
      <c r="N344" s="6"/>
      <c r="O344" s="6"/>
      <c r="P344" s="1" t="s">
        <v>30</v>
      </c>
      <c r="Q344" s="1" t="s">
        <v>34</v>
      </c>
      <c r="R344" s="6"/>
      <c r="S344" s="6"/>
      <c r="T344" s="1" t="s">
        <v>30</v>
      </c>
      <c r="U344" s="1" t="s">
        <v>32</v>
      </c>
      <c r="V344" s="6"/>
      <c r="W344" s="6"/>
      <c r="X344" s="6" t="s">
        <v>30</v>
      </c>
      <c r="Y344" s="6" t="s">
        <v>33</v>
      </c>
      <c r="Z344" s="6"/>
      <c r="AA344" s="6"/>
      <c r="AB344" s="1" t="s">
        <v>30</v>
      </c>
      <c r="AC344" s="1" t="s">
        <v>34</v>
      </c>
      <c r="AD344" s="6"/>
      <c r="AE344" s="6"/>
      <c r="AF344" s="1" t="s">
        <v>35</v>
      </c>
      <c r="AG344" s="1" t="s">
        <v>29</v>
      </c>
      <c r="AH344" s="6"/>
      <c r="AI344" s="6"/>
      <c r="AJ344" s="1" t="s">
        <v>36</v>
      </c>
      <c r="AK344" s="1" t="s">
        <v>37</v>
      </c>
      <c r="AL344" s="6"/>
      <c r="AM344" s="6"/>
      <c r="AN344" s="1" t="s">
        <v>38</v>
      </c>
      <c r="AO344" s="1" t="s">
        <v>39</v>
      </c>
      <c r="AP344" s="6"/>
      <c r="AQ344" s="6"/>
      <c r="AR344" s="1" t="s">
        <v>40</v>
      </c>
      <c r="AS344" s="1" t="s">
        <v>41</v>
      </c>
      <c r="AT344" s="6"/>
      <c r="AU344" s="6"/>
      <c r="AV344" s="6"/>
      <c r="AW344" s="6"/>
      <c r="AX344" s="6"/>
      <c r="AY344" s="6"/>
      <c r="AZ344" s="1" t="s">
        <v>42</v>
      </c>
      <c r="BA344" s="1" t="s">
        <v>39</v>
      </c>
      <c r="BB344" s="6"/>
      <c r="BC344" s="6"/>
      <c r="BD344" s="1" t="s">
        <v>42</v>
      </c>
      <c r="BE344" s="1" t="s">
        <v>33</v>
      </c>
      <c r="BF344" s="6"/>
      <c r="BG344" s="6"/>
      <c r="BH344" s="1" t="s">
        <v>42</v>
      </c>
      <c r="BI344" s="1" t="s">
        <v>39</v>
      </c>
      <c r="BJ344" s="6"/>
      <c r="BK344" s="11"/>
      <c r="BL344" s="1" t="s">
        <v>43</v>
      </c>
      <c r="BM344" s="1" t="s">
        <v>44</v>
      </c>
      <c r="BN344" s="6"/>
      <c r="BO344" s="6"/>
      <c r="BP344" s="1" t="s">
        <v>45</v>
      </c>
      <c r="BQ344" s="1" t="s">
        <v>44</v>
      </c>
      <c r="BR344" s="6"/>
      <c r="BS344" s="6"/>
      <c r="BT344" s="1" t="s">
        <v>46</v>
      </c>
      <c r="BU344" s="1" t="s">
        <v>47</v>
      </c>
      <c r="BV344" s="6"/>
      <c r="BW344" s="6"/>
      <c r="BX344" s="1" t="s">
        <v>46</v>
      </c>
      <c r="BY344" s="1" t="s">
        <v>41</v>
      </c>
      <c r="BZ344" s="6"/>
      <c r="CA344" s="6"/>
      <c r="CB344" s="1" t="s">
        <v>46</v>
      </c>
      <c r="CC344" s="1" t="s">
        <v>48</v>
      </c>
      <c r="CD344" s="6"/>
      <c r="CE344" s="6"/>
      <c r="CF344" s="1" t="s">
        <v>46</v>
      </c>
      <c r="CG344" s="1" t="s">
        <v>48</v>
      </c>
      <c r="CH344" s="6"/>
      <c r="CI344" s="6"/>
      <c r="CJ344" s="1" t="s">
        <v>46</v>
      </c>
      <c r="CK344" s="1" t="s">
        <v>39</v>
      </c>
      <c r="CL344" s="6"/>
      <c r="CM344" s="6"/>
      <c r="CN344" s="1" t="s">
        <v>49</v>
      </c>
      <c r="CO344" s="1" t="s">
        <v>39</v>
      </c>
      <c r="CP344" s="6"/>
      <c r="CQ344" s="6"/>
      <c r="CR344" s="1" t="s">
        <v>50</v>
      </c>
      <c r="CS344" s="1" t="s">
        <v>51</v>
      </c>
      <c r="CT344" s="6"/>
      <c r="CU344" s="6"/>
      <c r="CV344" s="1" t="s">
        <v>50</v>
      </c>
      <c r="CW344" s="1" t="s">
        <v>39</v>
      </c>
      <c r="CX344" s="6"/>
      <c r="CY344" s="6"/>
      <c r="CZ344" s="1" t="s">
        <v>50</v>
      </c>
      <c r="DA344" s="1" t="s">
        <v>39</v>
      </c>
      <c r="DB344" s="6"/>
      <c r="DC344" s="6"/>
      <c r="DD344" s="1" t="s">
        <v>59</v>
      </c>
      <c r="DE344" s="1" t="s">
        <v>60</v>
      </c>
      <c r="DF344" s="6"/>
      <c r="DG344" s="6"/>
      <c r="DH344" s="1" t="s">
        <v>52</v>
      </c>
      <c r="DI344" s="1" t="s">
        <v>53</v>
      </c>
      <c r="DJ344" s="6"/>
      <c r="DK344" s="6"/>
      <c r="DL344" s="1" t="s">
        <v>31</v>
      </c>
      <c r="DM344" s="11"/>
    </row>
    <row r="345" spans="1:118" s="12" customFormat="1" ht="15.75" customHeight="1" x14ac:dyDescent="0.25">
      <c r="A345" s="6">
        <v>344</v>
      </c>
      <c r="B345" s="6">
        <v>2</v>
      </c>
      <c r="C345" s="9" t="s">
        <v>484</v>
      </c>
      <c r="D345" s="8" t="s">
        <v>373</v>
      </c>
      <c r="E345" s="6">
        <v>-13.095000000000001</v>
      </c>
      <c r="F345" s="6">
        <v>246.48500000000001</v>
      </c>
      <c r="G345" s="6">
        <v>-274.12400000000002</v>
      </c>
      <c r="H345" s="10">
        <v>35.646239999999999</v>
      </c>
      <c r="I345" s="3">
        <f t="shared" si="16"/>
        <v>-238.47776000000002</v>
      </c>
      <c r="J345" s="3">
        <f t="shared" si="15"/>
        <v>0</v>
      </c>
      <c r="K345" s="3">
        <f t="shared" si="17"/>
        <v>-238.47776000000002</v>
      </c>
      <c r="L345" s="1" t="s">
        <v>28</v>
      </c>
      <c r="M345" s="1" t="s">
        <v>29</v>
      </c>
      <c r="N345" s="6"/>
      <c r="O345" s="6"/>
      <c r="P345" s="1" t="s">
        <v>30</v>
      </c>
      <c r="Q345" s="1" t="s">
        <v>34</v>
      </c>
      <c r="R345" s="6"/>
      <c r="S345" s="6"/>
      <c r="T345" s="1" t="s">
        <v>30</v>
      </c>
      <c r="U345" s="1" t="s">
        <v>32</v>
      </c>
      <c r="V345" s="6"/>
      <c r="W345" s="6"/>
      <c r="X345" s="6" t="s">
        <v>30</v>
      </c>
      <c r="Y345" s="6" t="s">
        <v>33</v>
      </c>
      <c r="Z345" s="6"/>
      <c r="AA345" s="6"/>
      <c r="AB345" s="1" t="s">
        <v>30</v>
      </c>
      <c r="AC345" s="1" t="s">
        <v>34</v>
      </c>
      <c r="AD345" s="6"/>
      <c r="AE345" s="6"/>
      <c r="AF345" s="1" t="s">
        <v>35</v>
      </c>
      <c r="AG345" s="1" t="s">
        <v>29</v>
      </c>
      <c r="AH345" s="6"/>
      <c r="AI345" s="6"/>
      <c r="AJ345" s="1" t="s">
        <v>36</v>
      </c>
      <c r="AK345" s="1" t="s">
        <v>37</v>
      </c>
      <c r="AL345" s="6"/>
      <c r="AM345" s="6"/>
      <c r="AN345" s="1" t="s">
        <v>38</v>
      </c>
      <c r="AO345" s="1" t="s">
        <v>39</v>
      </c>
      <c r="AP345" s="6"/>
      <c r="AQ345" s="6"/>
      <c r="AR345" s="1" t="s">
        <v>40</v>
      </c>
      <c r="AS345" s="1" t="s">
        <v>41</v>
      </c>
      <c r="AT345" s="6"/>
      <c r="AU345" s="6"/>
      <c r="AV345" s="6"/>
      <c r="AW345" s="6"/>
      <c r="AX345" s="6"/>
      <c r="AY345" s="6"/>
      <c r="AZ345" s="1" t="s">
        <v>42</v>
      </c>
      <c r="BA345" s="1" t="s">
        <v>39</v>
      </c>
      <c r="BB345" s="6"/>
      <c r="BC345" s="6"/>
      <c r="BD345" s="1" t="s">
        <v>42</v>
      </c>
      <c r="BE345" s="1" t="s">
        <v>33</v>
      </c>
      <c r="BF345" s="6"/>
      <c r="BG345" s="6"/>
      <c r="BH345" s="1" t="s">
        <v>42</v>
      </c>
      <c r="BI345" s="1" t="s">
        <v>39</v>
      </c>
      <c r="BJ345" s="6"/>
      <c r="BK345" s="11"/>
      <c r="BL345" s="1" t="s">
        <v>43</v>
      </c>
      <c r="BM345" s="1" t="s">
        <v>44</v>
      </c>
      <c r="BN345" s="6"/>
      <c r="BO345" s="6"/>
      <c r="BP345" s="1" t="s">
        <v>45</v>
      </c>
      <c r="BQ345" s="1" t="s">
        <v>44</v>
      </c>
      <c r="BR345" s="6"/>
      <c r="BS345" s="6"/>
      <c r="BT345" s="1" t="s">
        <v>46</v>
      </c>
      <c r="BU345" s="1" t="s">
        <v>47</v>
      </c>
      <c r="BV345" s="6"/>
      <c r="BW345" s="6"/>
      <c r="BX345" s="1" t="s">
        <v>46</v>
      </c>
      <c r="BY345" s="1" t="s">
        <v>41</v>
      </c>
      <c r="BZ345" s="6"/>
      <c r="CA345" s="6"/>
      <c r="CB345" s="1" t="s">
        <v>46</v>
      </c>
      <c r="CC345" s="1" t="s">
        <v>48</v>
      </c>
      <c r="CD345" s="6"/>
      <c r="CE345" s="6"/>
      <c r="CF345" s="1" t="s">
        <v>46</v>
      </c>
      <c r="CG345" s="1" t="s">
        <v>48</v>
      </c>
      <c r="CH345" s="6"/>
      <c r="CI345" s="6"/>
      <c r="CJ345" s="1" t="s">
        <v>46</v>
      </c>
      <c r="CK345" s="1" t="s">
        <v>39</v>
      </c>
      <c r="CL345" s="6"/>
      <c r="CM345" s="6"/>
      <c r="CN345" s="1" t="s">
        <v>49</v>
      </c>
      <c r="CO345" s="1" t="s">
        <v>39</v>
      </c>
      <c r="CP345" s="6"/>
      <c r="CQ345" s="6"/>
      <c r="CR345" s="1" t="s">
        <v>50</v>
      </c>
      <c r="CS345" s="1" t="s">
        <v>51</v>
      </c>
      <c r="CT345" s="6"/>
      <c r="CU345" s="6"/>
      <c r="CV345" s="1" t="s">
        <v>50</v>
      </c>
      <c r="CW345" s="1" t="s">
        <v>39</v>
      </c>
      <c r="CX345" s="6"/>
      <c r="CY345" s="6"/>
      <c r="CZ345" s="1" t="s">
        <v>50</v>
      </c>
      <c r="DA345" s="1" t="s">
        <v>39</v>
      </c>
      <c r="DB345" s="6"/>
      <c r="DC345" s="6"/>
      <c r="DD345" s="1" t="s">
        <v>59</v>
      </c>
      <c r="DE345" s="1" t="s">
        <v>60</v>
      </c>
      <c r="DF345" s="6"/>
      <c r="DG345" s="6"/>
      <c r="DH345" s="1" t="s">
        <v>52</v>
      </c>
      <c r="DI345" s="1" t="s">
        <v>53</v>
      </c>
      <c r="DJ345" s="6"/>
      <c r="DK345" s="6"/>
      <c r="DL345" s="1" t="s">
        <v>31</v>
      </c>
      <c r="DM345" s="11"/>
    </row>
    <row r="346" spans="1:118" s="12" customFormat="1" ht="15.75" customHeight="1" x14ac:dyDescent="0.25">
      <c r="A346" s="6">
        <v>345</v>
      </c>
      <c r="B346" s="6">
        <v>2</v>
      </c>
      <c r="C346" s="9" t="s">
        <v>296</v>
      </c>
      <c r="D346" s="8" t="s">
        <v>373</v>
      </c>
      <c r="E346" s="6">
        <v>139.398</v>
      </c>
      <c r="F346" s="6">
        <v>3.1869999999999998</v>
      </c>
      <c r="G346" s="6">
        <v>133.221</v>
      </c>
      <c r="H346" s="10">
        <v>184.02083999999999</v>
      </c>
      <c r="I346" s="3">
        <f t="shared" si="16"/>
        <v>317.24184000000002</v>
      </c>
      <c r="J346" s="3">
        <f t="shared" si="15"/>
        <v>0</v>
      </c>
      <c r="K346" s="3">
        <f t="shared" si="17"/>
        <v>317.24184000000002</v>
      </c>
      <c r="L346" s="1" t="s">
        <v>28</v>
      </c>
      <c r="M346" s="1" t="s">
        <v>29</v>
      </c>
      <c r="N346" s="6"/>
      <c r="O346" s="6"/>
      <c r="P346" s="1" t="s">
        <v>30</v>
      </c>
      <c r="Q346" s="1" t="s">
        <v>34</v>
      </c>
      <c r="R346" s="6"/>
      <c r="S346" s="6"/>
      <c r="T346" s="1" t="s">
        <v>30</v>
      </c>
      <c r="U346" s="1" t="s">
        <v>32</v>
      </c>
      <c r="V346" s="6"/>
      <c r="W346" s="6"/>
      <c r="X346" s="6" t="s">
        <v>30</v>
      </c>
      <c r="Y346" s="6" t="s">
        <v>33</v>
      </c>
      <c r="Z346" s="6"/>
      <c r="AA346" s="6"/>
      <c r="AB346" s="1" t="s">
        <v>30</v>
      </c>
      <c r="AC346" s="1" t="s">
        <v>34</v>
      </c>
      <c r="AD346" s="6"/>
      <c r="AE346" s="6"/>
      <c r="AF346" s="1" t="s">
        <v>35</v>
      </c>
      <c r="AG346" s="1" t="s">
        <v>29</v>
      </c>
      <c r="AH346" s="6"/>
      <c r="AI346" s="6"/>
      <c r="AJ346" s="1" t="s">
        <v>36</v>
      </c>
      <c r="AK346" s="1" t="s">
        <v>37</v>
      </c>
      <c r="AL346" s="6"/>
      <c r="AM346" s="6"/>
      <c r="AN346" s="1" t="s">
        <v>38</v>
      </c>
      <c r="AO346" s="1" t="s">
        <v>39</v>
      </c>
      <c r="AP346" s="6"/>
      <c r="AQ346" s="6"/>
      <c r="AR346" s="1" t="s">
        <v>40</v>
      </c>
      <c r="AS346" s="1" t="s">
        <v>41</v>
      </c>
      <c r="AT346" s="6"/>
      <c r="AU346" s="6"/>
      <c r="AV346" s="6"/>
      <c r="AW346" s="6"/>
      <c r="AX346" s="6"/>
      <c r="AY346" s="6"/>
      <c r="AZ346" s="1" t="s">
        <v>42</v>
      </c>
      <c r="BA346" s="1" t="s">
        <v>39</v>
      </c>
      <c r="BB346" s="6"/>
      <c r="BC346" s="6"/>
      <c r="BD346" s="1" t="s">
        <v>42</v>
      </c>
      <c r="BE346" s="1" t="s">
        <v>33</v>
      </c>
      <c r="BF346" s="6"/>
      <c r="BG346" s="6"/>
      <c r="BH346" s="1" t="s">
        <v>42</v>
      </c>
      <c r="BI346" s="1" t="s">
        <v>39</v>
      </c>
      <c r="BJ346" s="6"/>
      <c r="BK346" s="11"/>
      <c r="BL346" s="1" t="s">
        <v>43</v>
      </c>
      <c r="BM346" s="1" t="s">
        <v>44</v>
      </c>
      <c r="BN346" s="6"/>
      <c r="BO346" s="6"/>
      <c r="BP346" s="1" t="s">
        <v>45</v>
      </c>
      <c r="BQ346" s="1" t="s">
        <v>44</v>
      </c>
      <c r="BR346" s="6"/>
      <c r="BS346" s="6"/>
      <c r="BT346" s="1" t="s">
        <v>46</v>
      </c>
      <c r="BU346" s="1" t="s">
        <v>47</v>
      </c>
      <c r="BV346" s="6"/>
      <c r="BW346" s="6"/>
      <c r="BX346" s="1" t="s">
        <v>46</v>
      </c>
      <c r="BY346" s="1" t="s">
        <v>41</v>
      </c>
      <c r="BZ346" s="6"/>
      <c r="CA346" s="6"/>
      <c r="CB346" s="1" t="s">
        <v>46</v>
      </c>
      <c r="CC346" s="1" t="s">
        <v>48</v>
      </c>
      <c r="CD346" s="6"/>
      <c r="CE346" s="6"/>
      <c r="CF346" s="1" t="s">
        <v>46</v>
      </c>
      <c r="CG346" s="1" t="s">
        <v>48</v>
      </c>
      <c r="CH346" s="6"/>
      <c r="CI346" s="6"/>
      <c r="CJ346" s="1" t="s">
        <v>46</v>
      </c>
      <c r="CK346" s="1" t="s">
        <v>39</v>
      </c>
      <c r="CL346" s="6"/>
      <c r="CM346" s="6"/>
      <c r="CN346" s="1" t="s">
        <v>49</v>
      </c>
      <c r="CO346" s="1" t="s">
        <v>39</v>
      </c>
      <c r="CP346" s="6"/>
      <c r="CQ346" s="6"/>
      <c r="CR346" s="1" t="s">
        <v>50</v>
      </c>
      <c r="CS346" s="1" t="s">
        <v>51</v>
      </c>
      <c r="CT346" s="6"/>
      <c r="CU346" s="6"/>
      <c r="CV346" s="1" t="s">
        <v>50</v>
      </c>
      <c r="CW346" s="1" t="s">
        <v>39</v>
      </c>
      <c r="CX346" s="6"/>
      <c r="CY346" s="6"/>
      <c r="CZ346" s="1" t="s">
        <v>50</v>
      </c>
      <c r="DA346" s="1" t="s">
        <v>39</v>
      </c>
      <c r="DB346" s="6"/>
      <c r="DC346" s="6"/>
      <c r="DD346" s="1" t="s">
        <v>59</v>
      </c>
      <c r="DE346" s="1" t="s">
        <v>60</v>
      </c>
      <c r="DF346" s="6"/>
      <c r="DG346" s="6"/>
      <c r="DH346" s="1" t="s">
        <v>52</v>
      </c>
      <c r="DI346" s="1" t="s">
        <v>53</v>
      </c>
      <c r="DJ346" s="6"/>
      <c r="DK346" s="6"/>
      <c r="DL346" s="1" t="s">
        <v>31</v>
      </c>
      <c r="DM346" s="11"/>
    </row>
    <row r="347" spans="1:118" s="12" customFormat="1" ht="15.75" customHeight="1" x14ac:dyDescent="0.25">
      <c r="A347" s="6">
        <v>346</v>
      </c>
      <c r="B347" s="6">
        <v>2</v>
      </c>
      <c r="C347" s="9" t="s">
        <v>485</v>
      </c>
      <c r="D347" s="8" t="s">
        <v>373</v>
      </c>
      <c r="E347" s="6">
        <v>210.82</v>
      </c>
      <c r="F347" s="6">
        <v>11.002000000000001</v>
      </c>
      <c r="G347" s="6">
        <v>199.08</v>
      </c>
      <c r="H347" s="10">
        <v>98.134079999999997</v>
      </c>
      <c r="I347" s="3">
        <f t="shared" si="16"/>
        <v>297.21408000000002</v>
      </c>
      <c r="J347" s="3">
        <f t="shared" si="15"/>
        <v>0</v>
      </c>
      <c r="K347" s="3">
        <f t="shared" si="17"/>
        <v>297.21408000000002</v>
      </c>
      <c r="L347" s="1" t="s">
        <v>28</v>
      </c>
      <c r="M347" s="1" t="s">
        <v>29</v>
      </c>
      <c r="N347" s="6"/>
      <c r="O347" s="6"/>
      <c r="P347" s="1" t="s">
        <v>30</v>
      </c>
      <c r="Q347" s="1" t="s">
        <v>34</v>
      </c>
      <c r="R347" s="6"/>
      <c r="S347" s="6"/>
      <c r="T347" s="1" t="s">
        <v>30</v>
      </c>
      <c r="U347" s="1" t="s">
        <v>32</v>
      </c>
      <c r="V347" s="6"/>
      <c r="W347" s="6"/>
      <c r="X347" s="6" t="s">
        <v>30</v>
      </c>
      <c r="Y347" s="6" t="s">
        <v>33</v>
      </c>
      <c r="Z347" s="6"/>
      <c r="AA347" s="6"/>
      <c r="AB347" s="1" t="s">
        <v>30</v>
      </c>
      <c r="AC347" s="1" t="s">
        <v>34</v>
      </c>
      <c r="AD347" s="6"/>
      <c r="AE347" s="6"/>
      <c r="AF347" s="1" t="s">
        <v>35</v>
      </c>
      <c r="AG347" s="1" t="s">
        <v>29</v>
      </c>
      <c r="AH347" s="6"/>
      <c r="AI347" s="6"/>
      <c r="AJ347" s="1" t="s">
        <v>36</v>
      </c>
      <c r="AK347" s="1" t="s">
        <v>37</v>
      </c>
      <c r="AL347" s="6"/>
      <c r="AM347" s="6"/>
      <c r="AN347" s="1" t="s">
        <v>38</v>
      </c>
      <c r="AO347" s="1" t="s">
        <v>39</v>
      </c>
      <c r="AP347" s="6"/>
      <c r="AQ347" s="6"/>
      <c r="AR347" s="1" t="s">
        <v>40</v>
      </c>
      <c r="AS347" s="1" t="s">
        <v>41</v>
      </c>
      <c r="AT347" s="6"/>
      <c r="AU347" s="6"/>
      <c r="AV347" s="6"/>
      <c r="AW347" s="6"/>
      <c r="AX347" s="6"/>
      <c r="AY347" s="6"/>
      <c r="AZ347" s="1" t="s">
        <v>42</v>
      </c>
      <c r="BA347" s="1" t="s">
        <v>39</v>
      </c>
      <c r="BB347" s="6"/>
      <c r="BC347" s="6"/>
      <c r="BD347" s="1" t="s">
        <v>42</v>
      </c>
      <c r="BE347" s="1" t="s">
        <v>33</v>
      </c>
      <c r="BF347" s="6"/>
      <c r="BG347" s="6"/>
      <c r="BH347" s="1" t="s">
        <v>42</v>
      </c>
      <c r="BI347" s="1" t="s">
        <v>39</v>
      </c>
      <c r="BJ347" s="6"/>
      <c r="BK347" s="11"/>
      <c r="BL347" s="1" t="s">
        <v>43</v>
      </c>
      <c r="BM347" s="1" t="s">
        <v>44</v>
      </c>
      <c r="BN347" s="6"/>
      <c r="BO347" s="6"/>
      <c r="BP347" s="1" t="s">
        <v>45</v>
      </c>
      <c r="BQ347" s="1" t="s">
        <v>44</v>
      </c>
      <c r="BR347" s="6"/>
      <c r="BS347" s="6"/>
      <c r="BT347" s="1" t="s">
        <v>46</v>
      </c>
      <c r="BU347" s="1" t="s">
        <v>47</v>
      </c>
      <c r="BV347" s="6"/>
      <c r="BW347" s="6"/>
      <c r="BX347" s="1" t="s">
        <v>46</v>
      </c>
      <c r="BY347" s="1" t="s">
        <v>41</v>
      </c>
      <c r="BZ347" s="6"/>
      <c r="CA347" s="6"/>
      <c r="CB347" s="1" t="s">
        <v>46</v>
      </c>
      <c r="CC347" s="1" t="s">
        <v>48</v>
      </c>
      <c r="CD347" s="6"/>
      <c r="CE347" s="6"/>
      <c r="CF347" s="1" t="s">
        <v>46</v>
      </c>
      <c r="CG347" s="1" t="s">
        <v>48</v>
      </c>
      <c r="CH347" s="6"/>
      <c r="CI347" s="6"/>
      <c r="CJ347" s="1" t="s">
        <v>46</v>
      </c>
      <c r="CK347" s="1" t="s">
        <v>39</v>
      </c>
      <c r="CL347" s="6"/>
      <c r="CM347" s="6"/>
      <c r="CN347" s="1" t="s">
        <v>49</v>
      </c>
      <c r="CO347" s="1" t="s">
        <v>39</v>
      </c>
      <c r="CP347" s="6"/>
      <c r="CQ347" s="6"/>
      <c r="CR347" s="1" t="s">
        <v>50</v>
      </c>
      <c r="CS347" s="1" t="s">
        <v>51</v>
      </c>
      <c r="CT347" s="6"/>
      <c r="CU347" s="6"/>
      <c r="CV347" s="1" t="s">
        <v>50</v>
      </c>
      <c r="CW347" s="1" t="s">
        <v>39</v>
      </c>
      <c r="CX347" s="6"/>
      <c r="CY347" s="6"/>
      <c r="CZ347" s="1" t="s">
        <v>50</v>
      </c>
      <c r="DA347" s="1" t="s">
        <v>39</v>
      </c>
      <c r="DB347" s="6"/>
      <c r="DC347" s="6"/>
      <c r="DD347" s="1" t="s">
        <v>59</v>
      </c>
      <c r="DE347" s="1" t="s">
        <v>60</v>
      </c>
      <c r="DF347" s="6"/>
      <c r="DG347" s="6"/>
      <c r="DH347" s="1" t="s">
        <v>52</v>
      </c>
      <c r="DI347" s="1" t="s">
        <v>53</v>
      </c>
      <c r="DJ347" s="6"/>
      <c r="DK347" s="6"/>
      <c r="DL347" s="1" t="s">
        <v>31</v>
      </c>
      <c r="DM347" s="11"/>
    </row>
    <row r="348" spans="1:118" s="12" customFormat="1" ht="15.75" customHeight="1" x14ac:dyDescent="0.25">
      <c r="A348" s="6">
        <v>347</v>
      </c>
      <c r="B348" s="6">
        <v>2</v>
      </c>
      <c r="C348" s="9" t="s">
        <v>486</v>
      </c>
      <c r="D348" s="8" t="s">
        <v>373</v>
      </c>
      <c r="E348" s="6">
        <v>186.43700000000001</v>
      </c>
      <c r="F348" s="6">
        <v>0</v>
      </c>
      <c r="G348" s="6">
        <v>186.43700000000001</v>
      </c>
      <c r="H348" s="10">
        <v>88.836839999999995</v>
      </c>
      <c r="I348" s="3">
        <f t="shared" si="16"/>
        <v>275.27384000000001</v>
      </c>
      <c r="J348" s="3">
        <f t="shared" si="15"/>
        <v>0</v>
      </c>
      <c r="K348" s="3">
        <f t="shared" si="17"/>
        <v>275.27384000000001</v>
      </c>
      <c r="L348" s="1" t="s">
        <v>28</v>
      </c>
      <c r="M348" s="1" t="s">
        <v>29</v>
      </c>
      <c r="N348" s="6"/>
      <c r="O348" s="6"/>
      <c r="P348" s="1" t="s">
        <v>30</v>
      </c>
      <c r="Q348" s="1" t="s">
        <v>34</v>
      </c>
      <c r="R348" s="6"/>
      <c r="S348" s="6"/>
      <c r="T348" s="1" t="s">
        <v>30</v>
      </c>
      <c r="U348" s="1" t="s">
        <v>32</v>
      </c>
      <c r="V348" s="6"/>
      <c r="W348" s="6"/>
      <c r="X348" s="6" t="s">
        <v>30</v>
      </c>
      <c r="Y348" s="6" t="s">
        <v>33</v>
      </c>
      <c r="Z348" s="6"/>
      <c r="AA348" s="6"/>
      <c r="AB348" s="1" t="s">
        <v>30</v>
      </c>
      <c r="AC348" s="1" t="s">
        <v>34</v>
      </c>
      <c r="AD348" s="6"/>
      <c r="AE348" s="6"/>
      <c r="AF348" s="1" t="s">
        <v>35</v>
      </c>
      <c r="AG348" s="1" t="s">
        <v>29</v>
      </c>
      <c r="AH348" s="6"/>
      <c r="AI348" s="6"/>
      <c r="AJ348" s="1" t="s">
        <v>36</v>
      </c>
      <c r="AK348" s="1" t="s">
        <v>37</v>
      </c>
      <c r="AL348" s="6"/>
      <c r="AM348" s="6"/>
      <c r="AN348" s="1" t="s">
        <v>38</v>
      </c>
      <c r="AO348" s="1" t="s">
        <v>39</v>
      </c>
      <c r="AP348" s="6"/>
      <c r="AQ348" s="6"/>
      <c r="AR348" s="1" t="s">
        <v>40</v>
      </c>
      <c r="AS348" s="1" t="s">
        <v>41</v>
      </c>
      <c r="AT348" s="6"/>
      <c r="AU348" s="6"/>
      <c r="AV348" s="6"/>
      <c r="AW348" s="6"/>
      <c r="AX348" s="6"/>
      <c r="AY348" s="6"/>
      <c r="AZ348" s="1" t="s">
        <v>42</v>
      </c>
      <c r="BA348" s="1" t="s">
        <v>39</v>
      </c>
      <c r="BB348" s="6"/>
      <c r="BC348" s="6"/>
      <c r="BD348" s="1" t="s">
        <v>42</v>
      </c>
      <c r="BE348" s="1" t="s">
        <v>33</v>
      </c>
      <c r="BF348" s="6"/>
      <c r="BG348" s="6"/>
      <c r="BH348" s="1" t="s">
        <v>42</v>
      </c>
      <c r="BI348" s="1" t="s">
        <v>39</v>
      </c>
      <c r="BJ348" s="6"/>
      <c r="BK348" s="11"/>
      <c r="BL348" s="1" t="s">
        <v>43</v>
      </c>
      <c r="BM348" s="1" t="s">
        <v>44</v>
      </c>
      <c r="BN348" s="6"/>
      <c r="BO348" s="6"/>
      <c r="BP348" s="1" t="s">
        <v>45</v>
      </c>
      <c r="BQ348" s="1" t="s">
        <v>44</v>
      </c>
      <c r="BR348" s="6"/>
      <c r="BS348" s="6"/>
      <c r="BT348" s="1" t="s">
        <v>46</v>
      </c>
      <c r="BU348" s="1" t="s">
        <v>47</v>
      </c>
      <c r="BV348" s="6"/>
      <c r="BW348" s="6"/>
      <c r="BX348" s="1" t="s">
        <v>46</v>
      </c>
      <c r="BY348" s="1" t="s">
        <v>41</v>
      </c>
      <c r="BZ348" s="6"/>
      <c r="CA348" s="6"/>
      <c r="CB348" s="1" t="s">
        <v>46</v>
      </c>
      <c r="CC348" s="1" t="s">
        <v>48</v>
      </c>
      <c r="CD348" s="6"/>
      <c r="CE348" s="6"/>
      <c r="CF348" s="1" t="s">
        <v>46</v>
      </c>
      <c r="CG348" s="1" t="s">
        <v>48</v>
      </c>
      <c r="CH348" s="6"/>
      <c r="CI348" s="6"/>
      <c r="CJ348" s="1" t="s">
        <v>46</v>
      </c>
      <c r="CK348" s="1" t="s">
        <v>39</v>
      </c>
      <c r="CL348" s="6"/>
      <c r="CM348" s="6"/>
      <c r="CN348" s="1" t="s">
        <v>49</v>
      </c>
      <c r="CO348" s="1" t="s">
        <v>39</v>
      </c>
      <c r="CP348" s="6"/>
      <c r="CQ348" s="6"/>
      <c r="CR348" s="1" t="s">
        <v>50</v>
      </c>
      <c r="CS348" s="1" t="s">
        <v>51</v>
      </c>
      <c r="CT348" s="6"/>
      <c r="CU348" s="6"/>
      <c r="CV348" s="1" t="s">
        <v>50</v>
      </c>
      <c r="CW348" s="1" t="s">
        <v>39</v>
      </c>
      <c r="CX348" s="6"/>
      <c r="CY348" s="6"/>
      <c r="CZ348" s="1" t="s">
        <v>50</v>
      </c>
      <c r="DA348" s="1" t="s">
        <v>39</v>
      </c>
      <c r="DB348" s="6"/>
      <c r="DC348" s="6"/>
      <c r="DD348" s="1" t="s">
        <v>59</v>
      </c>
      <c r="DE348" s="1" t="s">
        <v>60</v>
      </c>
      <c r="DF348" s="6"/>
      <c r="DG348" s="6"/>
      <c r="DH348" s="1" t="s">
        <v>52</v>
      </c>
      <c r="DI348" s="1" t="s">
        <v>53</v>
      </c>
      <c r="DJ348" s="6"/>
      <c r="DK348" s="6"/>
      <c r="DL348" s="1" t="s">
        <v>31</v>
      </c>
      <c r="DM348" s="11"/>
    </row>
    <row r="349" spans="1:118" s="12" customFormat="1" ht="15.75" customHeight="1" x14ac:dyDescent="0.25">
      <c r="A349" s="6">
        <v>348</v>
      </c>
      <c r="B349" s="6">
        <v>2</v>
      </c>
      <c r="C349" s="9" t="s">
        <v>297</v>
      </c>
      <c r="D349" s="8" t="s">
        <v>373</v>
      </c>
      <c r="E349" s="6">
        <v>396.86</v>
      </c>
      <c r="F349" s="6">
        <v>4.9720000000000004</v>
      </c>
      <c r="G349" s="6">
        <v>391.88799999999998</v>
      </c>
      <c r="H349" s="10">
        <v>200.01012</v>
      </c>
      <c r="I349" s="3">
        <f t="shared" si="16"/>
        <v>591.89811999999995</v>
      </c>
      <c r="J349" s="3">
        <f t="shared" si="15"/>
        <v>0</v>
      </c>
      <c r="K349" s="3">
        <f t="shared" si="17"/>
        <v>591.89811999999995</v>
      </c>
      <c r="L349" s="1" t="s">
        <v>28</v>
      </c>
      <c r="M349" s="1" t="s">
        <v>29</v>
      </c>
      <c r="N349" s="6"/>
      <c r="O349" s="6"/>
      <c r="P349" s="1" t="s">
        <v>30</v>
      </c>
      <c r="Q349" s="1" t="s">
        <v>34</v>
      </c>
      <c r="R349" s="6"/>
      <c r="S349" s="6"/>
      <c r="T349" s="1" t="s">
        <v>30</v>
      </c>
      <c r="U349" s="1" t="s">
        <v>32</v>
      </c>
      <c r="V349" s="6"/>
      <c r="W349" s="6"/>
      <c r="X349" s="6" t="s">
        <v>30</v>
      </c>
      <c r="Y349" s="6" t="s">
        <v>33</v>
      </c>
      <c r="Z349" s="6"/>
      <c r="AA349" s="6"/>
      <c r="AB349" s="1" t="s">
        <v>30</v>
      </c>
      <c r="AC349" s="1" t="s">
        <v>34</v>
      </c>
      <c r="AD349" s="6"/>
      <c r="AE349" s="6"/>
      <c r="AF349" s="1" t="s">
        <v>35</v>
      </c>
      <c r="AG349" s="1" t="s">
        <v>29</v>
      </c>
      <c r="AH349" s="6"/>
      <c r="AI349" s="6"/>
      <c r="AJ349" s="1" t="s">
        <v>36</v>
      </c>
      <c r="AK349" s="1" t="s">
        <v>37</v>
      </c>
      <c r="AL349" s="6"/>
      <c r="AM349" s="6"/>
      <c r="AN349" s="1" t="s">
        <v>38</v>
      </c>
      <c r="AO349" s="1" t="s">
        <v>39</v>
      </c>
      <c r="AP349" s="6"/>
      <c r="AQ349" s="6"/>
      <c r="AR349" s="1" t="s">
        <v>40</v>
      </c>
      <c r="AS349" s="1" t="s">
        <v>41</v>
      </c>
      <c r="AT349" s="6"/>
      <c r="AU349" s="6"/>
      <c r="AV349" s="6"/>
      <c r="AW349" s="6"/>
      <c r="AX349" s="6"/>
      <c r="AY349" s="6"/>
      <c r="AZ349" s="1" t="s">
        <v>42</v>
      </c>
      <c r="BA349" s="1" t="s">
        <v>39</v>
      </c>
      <c r="BB349" s="6"/>
      <c r="BC349" s="6"/>
      <c r="BD349" s="1" t="s">
        <v>42</v>
      </c>
      <c r="BE349" s="1" t="s">
        <v>33</v>
      </c>
      <c r="BF349" s="6"/>
      <c r="BG349" s="6"/>
      <c r="BH349" s="1" t="s">
        <v>42</v>
      </c>
      <c r="BI349" s="1" t="s">
        <v>39</v>
      </c>
      <c r="BJ349" s="6"/>
      <c r="BK349" s="11"/>
      <c r="BL349" s="1" t="s">
        <v>43</v>
      </c>
      <c r="BM349" s="1" t="s">
        <v>44</v>
      </c>
      <c r="BN349" s="6"/>
      <c r="BO349" s="6"/>
      <c r="BP349" s="1" t="s">
        <v>45</v>
      </c>
      <c r="BQ349" s="1" t="s">
        <v>44</v>
      </c>
      <c r="BR349" s="6"/>
      <c r="BS349" s="6"/>
      <c r="BT349" s="1" t="s">
        <v>46</v>
      </c>
      <c r="BU349" s="1" t="s">
        <v>47</v>
      </c>
      <c r="BV349" s="6"/>
      <c r="BW349" s="6"/>
      <c r="BX349" s="1" t="s">
        <v>46</v>
      </c>
      <c r="BY349" s="1" t="s">
        <v>41</v>
      </c>
      <c r="BZ349" s="6"/>
      <c r="CA349" s="6"/>
      <c r="CB349" s="1" t="s">
        <v>46</v>
      </c>
      <c r="CC349" s="1" t="s">
        <v>48</v>
      </c>
      <c r="CD349" s="6"/>
      <c r="CE349" s="6"/>
      <c r="CF349" s="1" t="s">
        <v>46</v>
      </c>
      <c r="CG349" s="1" t="s">
        <v>48</v>
      </c>
      <c r="CH349" s="6"/>
      <c r="CI349" s="6"/>
      <c r="CJ349" s="1" t="s">
        <v>46</v>
      </c>
      <c r="CK349" s="1" t="s">
        <v>39</v>
      </c>
      <c r="CL349" s="6"/>
      <c r="CM349" s="6"/>
      <c r="CN349" s="1" t="s">
        <v>49</v>
      </c>
      <c r="CO349" s="1" t="s">
        <v>39</v>
      </c>
      <c r="CP349" s="6"/>
      <c r="CQ349" s="6"/>
      <c r="CR349" s="1" t="s">
        <v>50</v>
      </c>
      <c r="CS349" s="1" t="s">
        <v>51</v>
      </c>
      <c r="CT349" s="6"/>
      <c r="CU349" s="6"/>
      <c r="CV349" s="1" t="s">
        <v>50</v>
      </c>
      <c r="CW349" s="1" t="s">
        <v>39</v>
      </c>
      <c r="CX349" s="6"/>
      <c r="CY349" s="6"/>
      <c r="CZ349" s="1" t="s">
        <v>50</v>
      </c>
      <c r="DA349" s="1" t="s">
        <v>39</v>
      </c>
      <c r="DB349" s="6"/>
      <c r="DC349" s="6"/>
      <c r="DD349" s="1" t="s">
        <v>59</v>
      </c>
      <c r="DE349" s="1" t="s">
        <v>60</v>
      </c>
      <c r="DF349" s="6"/>
      <c r="DG349" s="6"/>
      <c r="DH349" s="1" t="s">
        <v>52</v>
      </c>
      <c r="DI349" s="1" t="s">
        <v>53</v>
      </c>
      <c r="DJ349" s="6"/>
      <c r="DK349" s="6"/>
      <c r="DL349" s="1" t="s">
        <v>31</v>
      </c>
      <c r="DM349" s="11"/>
    </row>
    <row r="350" spans="1:118" s="42" customFormat="1" ht="15.75" customHeight="1" x14ac:dyDescent="0.25">
      <c r="A350" s="35">
        <v>349</v>
      </c>
      <c r="B350" s="35">
        <v>3</v>
      </c>
      <c r="C350" s="36" t="s">
        <v>298</v>
      </c>
      <c r="D350" s="37" t="s">
        <v>373</v>
      </c>
      <c r="E350" s="35">
        <v>91.459000000000003</v>
      </c>
      <c r="F350" s="35">
        <v>0.99099999999999999</v>
      </c>
      <c r="G350" s="35">
        <v>-197.05799999999999</v>
      </c>
      <c r="H350" s="38">
        <v>78.815880000000007</v>
      </c>
      <c r="I350" s="39">
        <f t="shared" si="16"/>
        <v>-118.24211999999999</v>
      </c>
      <c r="J350" s="39">
        <f t="shared" si="15"/>
        <v>4.3650000000000002</v>
      </c>
      <c r="K350" s="39">
        <f t="shared" si="17"/>
        <v>-122.60711999999998</v>
      </c>
      <c r="L350" s="40" t="s">
        <v>28</v>
      </c>
      <c r="M350" s="40" t="s">
        <v>29</v>
      </c>
      <c r="N350" s="35"/>
      <c r="O350" s="35"/>
      <c r="P350" s="40" t="s">
        <v>30</v>
      </c>
      <c r="Q350" s="40" t="s">
        <v>34</v>
      </c>
      <c r="R350" s="35"/>
      <c r="S350" s="35"/>
      <c r="T350" s="40" t="s">
        <v>30</v>
      </c>
      <c r="U350" s="40" t="s">
        <v>32</v>
      </c>
      <c r="V350" s="35"/>
      <c r="W350" s="35"/>
      <c r="X350" s="35" t="s">
        <v>30</v>
      </c>
      <c r="Y350" s="35" t="s">
        <v>33</v>
      </c>
      <c r="Z350" s="35"/>
      <c r="AA350" s="35"/>
      <c r="AB350" s="40" t="s">
        <v>30</v>
      </c>
      <c r="AC350" s="40" t="s">
        <v>34</v>
      </c>
      <c r="AD350" s="35"/>
      <c r="AE350" s="35"/>
      <c r="AF350" s="40" t="s">
        <v>35</v>
      </c>
      <c r="AG350" s="40" t="s">
        <v>29</v>
      </c>
      <c r="AH350" s="35"/>
      <c r="AI350" s="35"/>
      <c r="AJ350" s="40" t="s">
        <v>36</v>
      </c>
      <c r="AK350" s="40" t="s">
        <v>37</v>
      </c>
      <c r="AL350" s="35"/>
      <c r="AM350" s="35"/>
      <c r="AN350" s="40" t="s">
        <v>38</v>
      </c>
      <c r="AO350" s="40" t="s">
        <v>39</v>
      </c>
      <c r="AP350" s="35"/>
      <c r="AQ350" s="35"/>
      <c r="AR350" s="40" t="s">
        <v>40</v>
      </c>
      <c r="AS350" s="40" t="s">
        <v>41</v>
      </c>
      <c r="AT350" s="35"/>
      <c r="AU350" s="35"/>
      <c r="AV350" s="35"/>
      <c r="AW350" s="35"/>
      <c r="AX350" s="35"/>
      <c r="AY350" s="35"/>
      <c r="AZ350" s="40" t="s">
        <v>42</v>
      </c>
      <c r="BA350" s="40" t="s">
        <v>39</v>
      </c>
      <c r="BB350" s="35"/>
      <c r="BC350" s="35"/>
      <c r="BD350" s="40" t="s">
        <v>42</v>
      </c>
      <c r="BE350" s="40" t="s">
        <v>33</v>
      </c>
      <c r="BF350" s="35"/>
      <c r="BG350" s="35"/>
      <c r="BH350" s="40" t="s">
        <v>42</v>
      </c>
      <c r="BI350" s="40" t="s">
        <v>39</v>
      </c>
      <c r="BJ350" s="35"/>
      <c r="BK350" s="41"/>
      <c r="BL350" s="40" t="s">
        <v>43</v>
      </c>
      <c r="BM350" s="40" t="s">
        <v>44</v>
      </c>
      <c r="BN350" s="35"/>
      <c r="BO350" s="35"/>
      <c r="BP350" s="40" t="s">
        <v>45</v>
      </c>
      <c r="BQ350" s="40" t="s">
        <v>44</v>
      </c>
      <c r="BR350" s="35"/>
      <c r="BS350" s="35"/>
      <c r="BT350" s="40" t="s">
        <v>46</v>
      </c>
      <c r="BU350" s="40" t="s">
        <v>47</v>
      </c>
      <c r="BV350" s="35"/>
      <c r="BW350" s="35"/>
      <c r="BX350" s="40" t="s">
        <v>46</v>
      </c>
      <c r="BY350" s="40" t="s">
        <v>41</v>
      </c>
      <c r="BZ350" s="35"/>
      <c r="CA350" s="35"/>
      <c r="CB350" s="40" t="s">
        <v>46</v>
      </c>
      <c r="CC350" s="40" t="s">
        <v>48</v>
      </c>
      <c r="CD350" s="35"/>
      <c r="CE350" s="35"/>
      <c r="CF350" s="40" t="s">
        <v>46</v>
      </c>
      <c r="CG350" s="40" t="s">
        <v>48</v>
      </c>
      <c r="CH350" s="35"/>
      <c r="CI350" s="35"/>
      <c r="CJ350" s="40" t="s">
        <v>46</v>
      </c>
      <c r="CK350" s="40" t="s">
        <v>39</v>
      </c>
      <c r="CL350" s="35"/>
      <c r="CM350" s="35"/>
      <c r="CN350" s="40" t="s">
        <v>49</v>
      </c>
      <c r="CO350" s="40" t="s">
        <v>39</v>
      </c>
      <c r="CP350" s="35"/>
      <c r="CQ350" s="35"/>
      <c r="CR350" s="40" t="s">
        <v>50</v>
      </c>
      <c r="CS350" s="40" t="s">
        <v>51</v>
      </c>
      <c r="CT350" s="35"/>
      <c r="CU350" s="35"/>
      <c r="CV350" s="40" t="s">
        <v>50</v>
      </c>
      <c r="CW350" s="40" t="s">
        <v>39</v>
      </c>
      <c r="CX350" s="35">
        <v>2</v>
      </c>
      <c r="CY350" s="35">
        <v>1.4730000000000001</v>
      </c>
      <c r="CZ350" s="40" t="s">
        <v>50</v>
      </c>
      <c r="DA350" s="40" t="s">
        <v>39</v>
      </c>
      <c r="DB350" s="35">
        <v>1</v>
      </c>
      <c r="DC350" s="35">
        <v>2.8919999999999999</v>
      </c>
      <c r="DD350" s="40" t="s">
        <v>59</v>
      </c>
      <c r="DE350" s="40" t="s">
        <v>60</v>
      </c>
      <c r="DF350" s="35"/>
      <c r="DG350" s="35"/>
      <c r="DH350" s="40" t="s">
        <v>52</v>
      </c>
      <c r="DI350" s="40" t="s">
        <v>53</v>
      </c>
      <c r="DJ350" s="35"/>
      <c r="DK350" s="35"/>
      <c r="DL350" s="40" t="s">
        <v>31</v>
      </c>
      <c r="DM350" s="41"/>
    </row>
    <row r="351" spans="1:118" s="12" customFormat="1" ht="15.75" customHeight="1" x14ac:dyDescent="0.25">
      <c r="A351" s="6">
        <v>350</v>
      </c>
      <c r="B351" s="6">
        <v>3</v>
      </c>
      <c r="C351" s="9" t="s">
        <v>299</v>
      </c>
      <c r="D351" s="8" t="s">
        <v>373</v>
      </c>
      <c r="E351" s="6">
        <v>507.58300000000003</v>
      </c>
      <c r="F351" s="6">
        <v>52.911000000000001</v>
      </c>
      <c r="G351" s="6">
        <v>448.51499999999999</v>
      </c>
      <c r="H351" s="10">
        <v>168.53616</v>
      </c>
      <c r="I351" s="3">
        <f t="shared" si="16"/>
        <v>617.05115999999998</v>
      </c>
      <c r="J351" s="3">
        <f t="shared" si="15"/>
        <v>24.28</v>
      </c>
      <c r="K351" s="3">
        <f t="shared" si="17"/>
        <v>592.77116000000001</v>
      </c>
      <c r="L351" s="1" t="s">
        <v>28</v>
      </c>
      <c r="M351" s="1" t="s">
        <v>29</v>
      </c>
      <c r="N351" s="6"/>
      <c r="O351" s="6"/>
      <c r="P351" s="1" t="s">
        <v>30</v>
      </c>
      <c r="Q351" s="1" t="s">
        <v>34</v>
      </c>
      <c r="R351" s="6"/>
      <c r="S351" s="6"/>
      <c r="T351" s="1" t="s">
        <v>30</v>
      </c>
      <c r="U351" s="1" t="s">
        <v>32</v>
      </c>
      <c r="V351" s="6"/>
      <c r="W351" s="6"/>
      <c r="X351" s="6" t="s">
        <v>30</v>
      </c>
      <c r="Y351" s="6" t="s">
        <v>33</v>
      </c>
      <c r="Z351" s="6"/>
      <c r="AA351" s="6"/>
      <c r="AB351" s="1" t="s">
        <v>30</v>
      </c>
      <c r="AC351" s="1" t="s">
        <v>34</v>
      </c>
      <c r="AD351" s="6"/>
      <c r="AE351" s="6"/>
      <c r="AF351" s="1" t="s">
        <v>35</v>
      </c>
      <c r="AG351" s="1" t="s">
        <v>29</v>
      </c>
      <c r="AH351" s="6"/>
      <c r="AI351" s="6"/>
      <c r="AJ351" s="1" t="s">
        <v>36</v>
      </c>
      <c r="AK351" s="1" t="s">
        <v>37</v>
      </c>
      <c r="AL351" s="6"/>
      <c r="AM351" s="6"/>
      <c r="AN351" s="1" t="s">
        <v>38</v>
      </c>
      <c r="AO351" s="1" t="s">
        <v>39</v>
      </c>
      <c r="AP351" s="6"/>
      <c r="AQ351" s="6"/>
      <c r="AR351" s="1" t="s">
        <v>40</v>
      </c>
      <c r="AS351" s="1" t="s">
        <v>41</v>
      </c>
      <c r="AT351" s="6"/>
      <c r="AU351" s="6"/>
      <c r="AV351" s="6"/>
      <c r="AW351" s="6"/>
      <c r="AX351" s="6"/>
      <c r="AY351" s="6"/>
      <c r="AZ351" s="1" t="s">
        <v>42</v>
      </c>
      <c r="BA351" s="1" t="s">
        <v>39</v>
      </c>
      <c r="BB351" s="6"/>
      <c r="BC351" s="6"/>
      <c r="BD351" s="1" t="s">
        <v>42</v>
      </c>
      <c r="BE351" s="1" t="s">
        <v>33</v>
      </c>
      <c r="BF351" s="6"/>
      <c r="BG351" s="6"/>
      <c r="BH351" s="1" t="s">
        <v>42</v>
      </c>
      <c r="BI351" s="1" t="s">
        <v>39</v>
      </c>
      <c r="BJ351" s="6"/>
      <c r="BK351" s="11"/>
      <c r="BL351" s="1" t="s">
        <v>43</v>
      </c>
      <c r="BM351" s="1" t="s">
        <v>44</v>
      </c>
      <c r="BN351" s="6"/>
      <c r="BO351" s="6"/>
      <c r="BP351" s="1" t="s">
        <v>45</v>
      </c>
      <c r="BQ351" s="1" t="s">
        <v>44</v>
      </c>
      <c r="BR351" s="6"/>
      <c r="BS351" s="6"/>
      <c r="BT351" s="1" t="s">
        <v>46</v>
      </c>
      <c r="BU351" s="1" t="s">
        <v>47</v>
      </c>
      <c r="BV351" s="6"/>
      <c r="BW351" s="6"/>
      <c r="BX351" s="1" t="s">
        <v>46</v>
      </c>
      <c r="BY351" s="1" t="s">
        <v>41</v>
      </c>
      <c r="BZ351" s="6"/>
      <c r="CA351" s="6"/>
      <c r="CB351" s="1" t="s">
        <v>46</v>
      </c>
      <c r="CC351" s="1" t="s">
        <v>48</v>
      </c>
      <c r="CD351" s="6"/>
      <c r="CE351" s="6"/>
      <c r="CF351" s="1" t="s">
        <v>46</v>
      </c>
      <c r="CG351" s="1" t="s">
        <v>48</v>
      </c>
      <c r="CH351" s="6"/>
      <c r="CI351" s="6"/>
      <c r="CJ351" s="1" t="s">
        <v>46</v>
      </c>
      <c r="CK351" s="1" t="s">
        <v>39</v>
      </c>
      <c r="CL351" s="6"/>
      <c r="CM351" s="6"/>
      <c r="CN351" s="1" t="s">
        <v>49</v>
      </c>
      <c r="CO351" s="1" t="s">
        <v>39</v>
      </c>
      <c r="CP351" s="6"/>
      <c r="CQ351" s="6"/>
      <c r="CR351" s="1" t="s">
        <v>50</v>
      </c>
      <c r="CS351" s="1" t="s">
        <v>51</v>
      </c>
      <c r="CT351" s="6"/>
      <c r="CU351" s="6"/>
      <c r="CV351" s="1" t="s">
        <v>50</v>
      </c>
      <c r="CW351" s="1" t="s">
        <v>39</v>
      </c>
      <c r="CX351" s="6"/>
      <c r="CY351" s="6"/>
      <c r="CZ351" s="1" t="s">
        <v>50</v>
      </c>
      <c r="DA351" s="1" t="s">
        <v>39</v>
      </c>
      <c r="DB351" s="6"/>
      <c r="DC351" s="6"/>
      <c r="DD351" s="1" t="s">
        <v>59</v>
      </c>
      <c r="DE351" s="1" t="s">
        <v>60</v>
      </c>
      <c r="DF351" s="6"/>
      <c r="DG351" s="6"/>
      <c r="DH351" s="1" t="s">
        <v>52</v>
      </c>
      <c r="DI351" s="1" t="s">
        <v>53</v>
      </c>
      <c r="DJ351" s="6"/>
      <c r="DK351" s="6"/>
      <c r="DL351" s="1" t="s">
        <v>31</v>
      </c>
      <c r="DM351" s="11">
        <v>24.28</v>
      </c>
      <c r="DN351" s="12" t="s">
        <v>537</v>
      </c>
    </row>
    <row r="352" spans="1:118" s="42" customFormat="1" ht="15.75" customHeight="1" x14ac:dyDescent="0.25">
      <c r="A352" s="35">
        <v>351</v>
      </c>
      <c r="B352" s="35">
        <v>3</v>
      </c>
      <c r="C352" s="36" t="s">
        <v>300</v>
      </c>
      <c r="D352" s="37" t="s">
        <v>373</v>
      </c>
      <c r="E352" s="35">
        <v>380.995</v>
      </c>
      <c r="F352" s="35">
        <v>21.800999999999998</v>
      </c>
      <c r="G352" s="35">
        <v>356.35599999999999</v>
      </c>
      <c r="H352" s="38">
        <v>174.47352000000001</v>
      </c>
      <c r="I352" s="39">
        <f t="shared" si="16"/>
        <v>530.82952</v>
      </c>
      <c r="J352" s="39">
        <f t="shared" si="15"/>
        <v>4.1319999999999997</v>
      </c>
      <c r="K352" s="39">
        <f t="shared" si="17"/>
        <v>526.69752000000005</v>
      </c>
      <c r="L352" s="40" t="s">
        <v>28</v>
      </c>
      <c r="M352" s="40" t="s">
        <v>29</v>
      </c>
      <c r="N352" s="35"/>
      <c r="O352" s="35"/>
      <c r="P352" s="40" t="s">
        <v>30</v>
      </c>
      <c r="Q352" s="40" t="s">
        <v>34</v>
      </c>
      <c r="R352" s="35"/>
      <c r="S352" s="35"/>
      <c r="T352" s="40" t="s">
        <v>30</v>
      </c>
      <c r="U352" s="40" t="s">
        <v>32</v>
      </c>
      <c r="V352" s="35"/>
      <c r="W352" s="35"/>
      <c r="X352" s="35" t="s">
        <v>30</v>
      </c>
      <c r="Y352" s="35" t="s">
        <v>33</v>
      </c>
      <c r="Z352" s="35"/>
      <c r="AA352" s="35"/>
      <c r="AB352" s="40" t="s">
        <v>30</v>
      </c>
      <c r="AC352" s="40" t="s">
        <v>34</v>
      </c>
      <c r="AD352" s="35"/>
      <c r="AE352" s="35"/>
      <c r="AF352" s="40" t="s">
        <v>35</v>
      </c>
      <c r="AG352" s="40" t="s">
        <v>29</v>
      </c>
      <c r="AH352" s="35"/>
      <c r="AI352" s="35"/>
      <c r="AJ352" s="40" t="s">
        <v>36</v>
      </c>
      <c r="AK352" s="40" t="s">
        <v>37</v>
      </c>
      <c r="AL352" s="35"/>
      <c r="AM352" s="35"/>
      <c r="AN352" s="40" t="s">
        <v>38</v>
      </c>
      <c r="AO352" s="40" t="s">
        <v>39</v>
      </c>
      <c r="AP352" s="35"/>
      <c r="AQ352" s="35"/>
      <c r="AR352" s="40" t="s">
        <v>40</v>
      </c>
      <c r="AS352" s="40" t="s">
        <v>41</v>
      </c>
      <c r="AT352" s="35"/>
      <c r="AU352" s="35"/>
      <c r="AV352" s="35"/>
      <c r="AW352" s="35"/>
      <c r="AX352" s="35"/>
      <c r="AY352" s="35"/>
      <c r="AZ352" s="40" t="s">
        <v>42</v>
      </c>
      <c r="BA352" s="40" t="s">
        <v>39</v>
      </c>
      <c r="BB352" s="35"/>
      <c r="BC352" s="35"/>
      <c r="BD352" s="40" t="s">
        <v>42</v>
      </c>
      <c r="BE352" s="40" t="s">
        <v>33</v>
      </c>
      <c r="BF352" s="35"/>
      <c r="BG352" s="35"/>
      <c r="BH352" s="40" t="s">
        <v>42</v>
      </c>
      <c r="BI352" s="40" t="s">
        <v>39</v>
      </c>
      <c r="BJ352" s="35"/>
      <c r="BK352" s="41"/>
      <c r="BL352" s="40" t="s">
        <v>43</v>
      </c>
      <c r="BM352" s="40" t="s">
        <v>44</v>
      </c>
      <c r="BN352" s="35"/>
      <c r="BO352" s="35"/>
      <c r="BP352" s="40" t="s">
        <v>45</v>
      </c>
      <c r="BQ352" s="40" t="s">
        <v>44</v>
      </c>
      <c r="BR352" s="35"/>
      <c r="BS352" s="35"/>
      <c r="BT352" s="40" t="s">
        <v>46</v>
      </c>
      <c r="BU352" s="40" t="s">
        <v>47</v>
      </c>
      <c r="BV352" s="35"/>
      <c r="BW352" s="35"/>
      <c r="BX352" s="40" t="s">
        <v>46</v>
      </c>
      <c r="BY352" s="40" t="s">
        <v>41</v>
      </c>
      <c r="BZ352" s="35"/>
      <c r="CA352" s="35"/>
      <c r="CB352" s="40" t="s">
        <v>46</v>
      </c>
      <c r="CC352" s="40" t="s">
        <v>48</v>
      </c>
      <c r="CD352" s="35"/>
      <c r="CE352" s="35"/>
      <c r="CF352" s="40" t="s">
        <v>46</v>
      </c>
      <c r="CG352" s="40" t="s">
        <v>48</v>
      </c>
      <c r="CH352" s="35"/>
      <c r="CI352" s="35"/>
      <c r="CJ352" s="40" t="s">
        <v>46</v>
      </c>
      <c r="CK352" s="40" t="s">
        <v>39</v>
      </c>
      <c r="CL352" s="35"/>
      <c r="CM352" s="35"/>
      <c r="CN352" s="40" t="s">
        <v>49</v>
      </c>
      <c r="CO352" s="40" t="s">
        <v>39</v>
      </c>
      <c r="CP352" s="35"/>
      <c r="CQ352" s="35"/>
      <c r="CR352" s="40" t="s">
        <v>50</v>
      </c>
      <c r="CS352" s="40" t="s">
        <v>51</v>
      </c>
      <c r="CT352" s="35">
        <v>0.02</v>
      </c>
      <c r="CU352" s="35">
        <v>3.3959999999999999</v>
      </c>
      <c r="CV352" s="40" t="s">
        <v>50</v>
      </c>
      <c r="CW352" s="40" t="s">
        <v>39</v>
      </c>
      <c r="CX352" s="35">
        <v>1</v>
      </c>
      <c r="CY352" s="35">
        <v>0.73599999999999999</v>
      </c>
      <c r="CZ352" s="40" t="s">
        <v>50</v>
      </c>
      <c r="DA352" s="40" t="s">
        <v>39</v>
      </c>
      <c r="DB352" s="35"/>
      <c r="DC352" s="35"/>
      <c r="DD352" s="40" t="s">
        <v>59</v>
      </c>
      <c r="DE352" s="40" t="s">
        <v>60</v>
      </c>
      <c r="DF352" s="35"/>
      <c r="DG352" s="35"/>
      <c r="DH352" s="40" t="s">
        <v>52</v>
      </c>
      <c r="DI352" s="40" t="s">
        <v>53</v>
      </c>
      <c r="DJ352" s="35"/>
      <c r="DK352" s="35"/>
      <c r="DL352" s="40" t="s">
        <v>31</v>
      </c>
      <c r="DM352" s="41"/>
    </row>
    <row r="353" spans="1:118" s="42" customFormat="1" ht="15.75" customHeight="1" x14ac:dyDescent="0.25">
      <c r="A353" s="35">
        <v>352</v>
      </c>
      <c r="B353" s="35">
        <v>3</v>
      </c>
      <c r="C353" s="36" t="s">
        <v>301</v>
      </c>
      <c r="D353" s="37" t="s">
        <v>373</v>
      </c>
      <c r="E353" s="35">
        <v>662.33500000000004</v>
      </c>
      <c r="F353" s="35">
        <v>26.117999999999999</v>
      </c>
      <c r="G353" s="35">
        <v>621.69399999999996</v>
      </c>
      <c r="H353" s="38">
        <v>245.82839999999999</v>
      </c>
      <c r="I353" s="39">
        <f t="shared" si="16"/>
        <v>867.52239999999995</v>
      </c>
      <c r="J353" s="39">
        <f t="shared" si="15"/>
        <v>0.13300000000000001</v>
      </c>
      <c r="K353" s="39">
        <f t="shared" si="17"/>
        <v>867.38939999999991</v>
      </c>
      <c r="L353" s="40" t="s">
        <v>28</v>
      </c>
      <c r="M353" s="40" t="s">
        <v>29</v>
      </c>
      <c r="N353" s="35">
        <v>2E-3</v>
      </c>
      <c r="O353" s="35">
        <v>0.13300000000000001</v>
      </c>
      <c r="P353" s="40" t="s">
        <v>30</v>
      </c>
      <c r="Q353" s="40" t="s">
        <v>34</v>
      </c>
      <c r="R353" s="35"/>
      <c r="S353" s="35"/>
      <c r="T353" s="40" t="s">
        <v>30</v>
      </c>
      <c r="U353" s="40" t="s">
        <v>32</v>
      </c>
      <c r="V353" s="35"/>
      <c r="W353" s="35"/>
      <c r="X353" s="35" t="s">
        <v>30</v>
      </c>
      <c r="Y353" s="35" t="s">
        <v>33</v>
      </c>
      <c r="Z353" s="35"/>
      <c r="AA353" s="35"/>
      <c r="AB353" s="40" t="s">
        <v>30</v>
      </c>
      <c r="AC353" s="40" t="s">
        <v>34</v>
      </c>
      <c r="AD353" s="35"/>
      <c r="AE353" s="35"/>
      <c r="AF353" s="40" t="s">
        <v>35</v>
      </c>
      <c r="AG353" s="40" t="s">
        <v>29</v>
      </c>
      <c r="AH353" s="35"/>
      <c r="AI353" s="35"/>
      <c r="AJ353" s="40" t="s">
        <v>36</v>
      </c>
      <c r="AK353" s="40" t="s">
        <v>37</v>
      </c>
      <c r="AL353" s="35"/>
      <c r="AM353" s="35"/>
      <c r="AN353" s="40" t="s">
        <v>38</v>
      </c>
      <c r="AO353" s="40" t="s">
        <v>39</v>
      </c>
      <c r="AP353" s="35"/>
      <c r="AQ353" s="35"/>
      <c r="AR353" s="40" t="s">
        <v>40</v>
      </c>
      <c r="AS353" s="40" t="s">
        <v>41</v>
      </c>
      <c r="AT353" s="35"/>
      <c r="AU353" s="35"/>
      <c r="AV353" s="35"/>
      <c r="AW353" s="35"/>
      <c r="AX353" s="35"/>
      <c r="AY353" s="35"/>
      <c r="AZ353" s="40" t="s">
        <v>42</v>
      </c>
      <c r="BA353" s="40" t="s">
        <v>39</v>
      </c>
      <c r="BB353" s="35"/>
      <c r="BC353" s="35"/>
      <c r="BD353" s="40" t="s">
        <v>42</v>
      </c>
      <c r="BE353" s="40" t="s">
        <v>33</v>
      </c>
      <c r="BF353" s="35"/>
      <c r="BG353" s="35"/>
      <c r="BH353" s="40" t="s">
        <v>42</v>
      </c>
      <c r="BI353" s="40" t="s">
        <v>39</v>
      </c>
      <c r="BJ353" s="35"/>
      <c r="BK353" s="41"/>
      <c r="BL353" s="40" t="s">
        <v>43</v>
      </c>
      <c r="BM353" s="40" t="s">
        <v>44</v>
      </c>
      <c r="BN353" s="35"/>
      <c r="BO353" s="35"/>
      <c r="BP353" s="40" t="s">
        <v>45</v>
      </c>
      <c r="BQ353" s="40" t="s">
        <v>44</v>
      </c>
      <c r="BR353" s="35"/>
      <c r="BS353" s="35"/>
      <c r="BT353" s="40" t="s">
        <v>46</v>
      </c>
      <c r="BU353" s="40" t="s">
        <v>47</v>
      </c>
      <c r="BV353" s="35"/>
      <c r="BW353" s="35"/>
      <c r="BX353" s="40" t="s">
        <v>46</v>
      </c>
      <c r="BY353" s="40" t="s">
        <v>41</v>
      </c>
      <c r="BZ353" s="35"/>
      <c r="CA353" s="35"/>
      <c r="CB353" s="40" t="s">
        <v>46</v>
      </c>
      <c r="CC353" s="40" t="s">
        <v>48</v>
      </c>
      <c r="CD353" s="35"/>
      <c r="CE353" s="35"/>
      <c r="CF353" s="40" t="s">
        <v>46</v>
      </c>
      <c r="CG353" s="40" t="s">
        <v>48</v>
      </c>
      <c r="CH353" s="35"/>
      <c r="CI353" s="35"/>
      <c r="CJ353" s="40" t="s">
        <v>46</v>
      </c>
      <c r="CK353" s="40" t="s">
        <v>39</v>
      </c>
      <c r="CL353" s="35"/>
      <c r="CM353" s="35"/>
      <c r="CN353" s="40" t="s">
        <v>49</v>
      </c>
      <c r="CO353" s="40" t="s">
        <v>39</v>
      </c>
      <c r="CP353" s="35"/>
      <c r="CQ353" s="35"/>
      <c r="CR353" s="40" t="s">
        <v>50</v>
      </c>
      <c r="CS353" s="40" t="s">
        <v>51</v>
      </c>
      <c r="CT353" s="35"/>
      <c r="CU353" s="35"/>
      <c r="CV353" s="40" t="s">
        <v>50</v>
      </c>
      <c r="CW353" s="40" t="s">
        <v>39</v>
      </c>
      <c r="CX353" s="35"/>
      <c r="CY353" s="35"/>
      <c r="CZ353" s="40" t="s">
        <v>50</v>
      </c>
      <c r="DA353" s="40" t="s">
        <v>39</v>
      </c>
      <c r="DB353" s="35"/>
      <c r="DC353" s="35"/>
      <c r="DD353" s="40" t="s">
        <v>59</v>
      </c>
      <c r="DE353" s="40" t="s">
        <v>60</v>
      </c>
      <c r="DF353" s="35"/>
      <c r="DG353" s="35"/>
      <c r="DH353" s="40" t="s">
        <v>52</v>
      </c>
      <c r="DI353" s="40" t="s">
        <v>53</v>
      </c>
      <c r="DJ353" s="35"/>
      <c r="DK353" s="35"/>
      <c r="DL353" s="40" t="s">
        <v>31</v>
      </c>
      <c r="DM353" s="41"/>
    </row>
    <row r="354" spans="1:118" s="42" customFormat="1" ht="15.75" customHeight="1" x14ac:dyDescent="0.25">
      <c r="A354" s="35">
        <v>353</v>
      </c>
      <c r="B354" s="35">
        <v>3</v>
      </c>
      <c r="C354" s="36" t="s">
        <v>302</v>
      </c>
      <c r="D354" s="37" t="s">
        <v>373</v>
      </c>
      <c r="E354" s="35">
        <v>1199.771</v>
      </c>
      <c r="F354" s="35">
        <v>68.94</v>
      </c>
      <c r="G354" s="35">
        <v>1078.114</v>
      </c>
      <c r="H354" s="38">
        <v>584.31780000000003</v>
      </c>
      <c r="I354" s="39">
        <f t="shared" si="16"/>
        <v>1662.4318000000001</v>
      </c>
      <c r="J354" s="39">
        <f t="shared" si="15"/>
        <v>11.654999999999999</v>
      </c>
      <c r="K354" s="39">
        <f t="shared" si="17"/>
        <v>1650.7768000000001</v>
      </c>
      <c r="L354" s="40" t="s">
        <v>28</v>
      </c>
      <c r="M354" s="40" t="s">
        <v>29</v>
      </c>
      <c r="N354" s="35"/>
      <c r="O354" s="35"/>
      <c r="P354" s="40" t="s">
        <v>30</v>
      </c>
      <c r="Q354" s="40" t="s">
        <v>34</v>
      </c>
      <c r="R354" s="35"/>
      <c r="S354" s="35"/>
      <c r="T354" s="40" t="s">
        <v>30</v>
      </c>
      <c r="U354" s="40" t="s">
        <v>32</v>
      </c>
      <c r="V354" s="35"/>
      <c r="W354" s="35"/>
      <c r="X354" s="35" t="s">
        <v>30</v>
      </c>
      <c r="Y354" s="35" t="s">
        <v>33</v>
      </c>
      <c r="Z354" s="35"/>
      <c r="AA354" s="35"/>
      <c r="AB354" s="40" t="s">
        <v>30</v>
      </c>
      <c r="AC354" s="40" t="s">
        <v>34</v>
      </c>
      <c r="AD354" s="35"/>
      <c r="AE354" s="35"/>
      <c r="AF354" s="40" t="s">
        <v>35</v>
      </c>
      <c r="AG354" s="40" t="s">
        <v>29</v>
      </c>
      <c r="AH354" s="35"/>
      <c r="AI354" s="35"/>
      <c r="AJ354" s="40" t="s">
        <v>36</v>
      </c>
      <c r="AK354" s="40" t="s">
        <v>37</v>
      </c>
      <c r="AL354" s="35"/>
      <c r="AM354" s="35"/>
      <c r="AN354" s="40" t="s">
        <v>38</v>
      </c>
      <c r="AO354" s="40" t="s">
        <v>39</v>
      </c>
      <c r="AP354" s="35">
        <v>16</v>
      </c>
      <c r="AQ354" s="35">
        <v>10.734</v>
      </c>
      <c r="AR354" s="40" t="s">
        <v>40</v>
      </c>
      <c r="AS354" s="40" t="s">
        <v>41</v>
      </c>
      <c r="AT354" s="35"/>
      <c r="AU354" s="35"/>
      <c r="AV354" s="35"/>
      <c r="AW354" s="35"/>
      <c r="AX354" s="35"/>
      <c r="AY354" s="35"/>
      <c r="AZ354" s="40" t="s">
        <v>42</v>
      </c>
      <c r="BA354" s="40" t="s">
        <v>39</v>
      </c>
      <c r="BB354" s="35"/>
      <c r="BC354" s="35"/>
      <c r="BD354" s="40" t="s">
        <v>42</v>
      </c>
      <c r="BE354" s="40" t="s">
        <v>33</v>
      </c>
      <c r="BF354" s="35"/>
      <c r="BG354" s="35"/>
      <c r="BH354" s="40" t="s">
        <v>42</v>
      </c>
      <c r="BI354" s="40" t="s">
        <v>39</v>
      </c>
      <c r="BJ354" s="35"/>
      <c r="BK354" s="41"/>
      <c r="BL354" s="40" t="s">
        <v>43</v>
      </c>
      <c r="BM354" s="40" t="s">
        <v>44</v>
      </c>
      <c r="BN354" s="35"/>
      <c r="BO354" s="35"/>
      <c r="BP354" s="40" t="s">
        <v>45</v>
      </c>
      <c r="BQ354" s="40" t="s">
        <v>44</v>
      </c>
      <c r="BR354" s="35"/>
      <c r="BS354" s="35"/>
      <c r="BT354" s="40" t="s">
        <v>46</v>
      </c>
      <c r="BU354" s="40" t="s">
        <v>47</v>
      </c>
      <c r="BV354" s="35"/>
      <c r="BW354" s="35"/>
      <c r="BX354" s="40" t="s">
        <v>46</v>
      </c>
      <c r="BY354" s="40" t="s">
        <v>41</v>
      </c>
      <c r="BZ354" s="35"/>
      <c r="CA354" s="35"/>
      <c r="CB354" s="40" t="s">
        <v>46</v>
      </c>
      <c r="CC354" s="40" t="s">
        <v>48</v>
      </c>
      <c r="CD354" s="35"/>
      <c r="CE354" s="35"/>
      <c r="CF354" s="40" t="s">
        <v>46</v>
      </c>
      <c r="CG354" s="40" t="s">
        <v>48</v>
      </c>
      <c r="CH354" s="35"/>
      <c r="CI354" s="35"/>
      <c r="CJ354" s="40" t="s">
        <v>46</v>
      </c>
      <c r="CK354" s="40" t="s">
        <v>39</v>
      </c>
      <c r="CL354" s="35"/>
      <c r="CM354" s="35"/>
      <c r="CN354" s="40" t="s">
        <v>49</v>
      </c>
      <c r="CO354" s="40" t="s">
        <v>39</v>
      </c>
      <c r="CP354" s="35"/>
      <c r="CQ354" s="35"/>
      <c r="CR354" s="40" t="s">
        <v>50</v>
      </c>
      <c r="CS354" s="40" t="s">
        <v>51</v>
      </c>
      <c r="CT354" s="35"/>
      <c r="CU354" s="35"/>
      <c r="CV354" s="40" t="s">
        <v>50</v>
      </c>
      <c r="CW354" s="40" t="s">
        <v>39</v>
      </c>
      <c r="CX354" s="35">
        <v>1</v>
      </c>
      <c r="CY354" s="35">
        <v>0.92100000000000004</v>
      </c>
      <c r="CZ354" s="40" t="s">
        <v>50</v>
      </c>
      <c r="DA354" s="40" t="s">
        <v>39</v>
      </c>
      <c r="DB354" s="35"/>
      <c r="DC354" s="35"/>
      <c r="DD354" s="40" t="s">
        <v>59</v>
      </c>
      <c r="DE354" s="40" t="s">
        <v>60</v>
      </c>
      <c r="DF354" s="35"/>
      <c r="DG354" s="35"/>
      <c r="DH354" s="40" t="s">
        <v>52</v>
      </c>
      <c r="DI354" s="40" t="s">
        <v>53</v>
      </c>
      <c r="DJ354" s="35"/>
      <c r="DK354" s="35"/>
      <c r="DL354" s="40" t="s">
        <v>31</v>
      </c>
      <c r="DM354" s="41"/>
    </row>
    <row r="355" spans="1:118" s="42" customFormat="1" ht="15.75" customHeight="1" x14ac:dyDescent="0.25">
      <c r="A355" s="35">
        <v>354</v>
      </c>
      <c r="B355" s="35">
        <v>3</v>
      </c>
      <c r="C355" s="36" t="s">
        <v>303</v>
      </c>
      <c r="D355" s="37" t="s">
        <v>373</v>
      </c>
      <c r="E355" s="35">
        <v>2603.1489999999999</v>
      </c>
      <c r="F355" s="35">
        <v>84.116</v>
      </c>
      <c r="G355" s="35">
        <v>2498.9</v>
      </c>
      <c r="H355" s="38">
        <v>750.52980000000002</v>
      </c>
      <c r="I355" s="39">
        <f t="shared" si="16"/>
        <v>3249.4297999999999</v>
      </c>
      <c r="J355" s="39">
        <f t="shared" si="15"/>
        <v>6.1</v>
      </c>
      <c r="K355" s="39">
        <f t="shared" si="17"/>
        <v>3243.3298</v>
      </c>
      <c r="L355" s="40" t="s">
        <v>28</v>
      </c>
      <c r="M355" s="40" t="s">
        <v>29</v>
      </c>
      <c r="N355" s="35"/>
      <c r="O355" s="35"/>
      <c r="P355" s="40" t="s">
        <v>30</v>
      </c>
      <c r="Q355" s="40" t="s">
        <v>34</v>
      </c>
      <c r="R355" s="35"/>
      <c r="S355" s="35"/>
      <c r="T355" s="40" t="s">
        <v>30</v>
      </c>
      <c r="U355" s="40" t="s">
        <v>32</v>
      </c>
      <c r="V355" s="35"/>
      <c r="W355" s="35"/>
      <c r="X355" s="35" t="s">
        <v>30</v>
      </c>
      <c r="Y355" s="35" t="s">
        <v>33</v>
      </c>
      <c r="Z355" s="35"/>
      <c r="AA355" s="35"/>
      <c r="AB355" s="40" t="s">
        <v>30</v>
      </c>
      <c r="AC355" s="40" t="s">
        <v>34</v>
      </c>
      <c r="AD355" s="35"/>
      <c r="AE355" s="35"/>
      <c r="AF355" s="40" t="s">
        <v>35</v>
      </c>
      <c r="AG355" s="40" t="s">
        <v>29</v>
      </c>
      <c r="AH355" s="35"/>
      <c r="AI355" s="35"/>
      <c r="AJ355" s="40" t="s">
        <v>36</v>
      </c>
      <c r="AK355" s="40" t="s">
        <v>37</v>
      </c>
      <c r="AL355" s="35"/>
      <c r="AM355" s="35"/>
      <c r="AN355" s="40" t="s">
        <v>38</v>
      </c>
      <c r="AO355" s="40" t="s">
        <v>39</v>
      </c>
      <c r="AP355" s="35"/>
      <c r="AQ355" s="35"/>
      <c r="AR355" s="40" t="s">
        <v>40</v>
      </c>
      <c r="AS355" s="40" t="s">
        <v>41</v>
      </c>
      <c r="AT355" s="35"/>
      <c r="AU355" s="35"/>
      <c r="AV355" s="35"/>
      <c r="AW355" s="35"/>
      <c r="AX355" s="35"/>
      <c r="AY355" s="35"/>
      <c r="AZ355" s="40" t="s">
        <v>42</v>
      </c>
      <c r="BA355" s="40" t="s">
        <v>39</v>
      </c>
      <c r="BB355" s="35"/>
      <c r="BC355" s="35"/>
      <c r="BD355" s="40" t="s">
        <v>42</v>
      </c>
      <c r="BE355" s="40" t="s">
        <v>33</v>
      </c>
      <c r="BF355" s="35"/>
      <c r="BG355" s="35"/>
      <c r="BH355" s="40" t="s">
        <v>42</v>
      </c>
      <c r="BI355" s="40" t="s">
        <v>39</v>
      </c>
      <c r="BJ355" s="35"/>
      <c r="BK355" s="41"/>
      <c r="BL355" s="40" t="s">
        <v>43</v>
      </c>
      <c r="BM355" s="40" t="s">
        <v>44</v>
      </c>
      <c r="BN355" s="35">
        <v>4.0000000000000001E-3</v>
      </c>
      <c r="BO355" s="35">
        <v>1.9910000000000001</v>
      </c>
      <c r="BP355" s="40" t="s">
        <v>45</v>
      </c>
      <c r="BQ355" s="40" t="s">
        <v>44</v>
      </c>
      <c r="BR355" s="35"/>
      <c r="BS355" s="35"/>
      <c r="BT355" s="40" t="s">
        <v>46</v>
      </c>
      <c r="BU355" s="40" t="s">
        <v>47</v>
      </c>
      <c r="BV355" s="35"/>
      <c r="BW355" s="35"/>
      <c r="BX355" s="40" t="s">
        <v>46</v>
      </c>
      <c r="BY355" s="40" t="s">
        <v>41</v>
      </c>
      <c r="BZ355" s="35"/>
      <c r="CA355" s="35"/>
      <c r="CB355" s="40" t="s">
        <v>46</v>
      </c>
      <c r="CC355" s="40" t="s">
        <v>48</v>
      </c>
      <c r="CD355" s="35"/>
      <c r="CE355" s="35"/>
      <c r="CF355" s="40" t="s">
        <v>46</v>
      </c>
      <c r="CG355" s="40" t="s">
        <v>48</v>
      </c>
      <c r="CH355" s="35"/>
      <c r="CI355" s="35"/>
      <c r="CJ355" s="40" t="s">
        <v>46</v>
      </c>
      <c r="CK355" s="40" t="s">
        <v>39</v>
      </c>
      <c r="CL355" s="35"/>
      <c r="CM355" s="35"/>
      <c r="CN355" s="40" t="s">
        <v>49</v>
      </c>
      <c r="CO355" s="40" t="s">
        <v>39</v>
      </c>
      <c r="CP355" s="35"/>
      <c r="CQ355" s="35"/>
      <c r="CR355" s="40" t="s">
        <v>50</v>
      </c>
      <c r="CS355" s="40" t="s">
        <v>51</v>
      </c>
      <c r="CT355" s="35"/>
      <c r="CU355" s="35"/>
      <c r="CV355" s="40" t="s">
        <v>50</v>
      </c>
      <c r="CW355" s="40" t="s">
        <v>39</v>
      </c>
      <c r="CX355" s="35">
        <v>1</v>
      </c>
      <c r="CY355" s="35">
        <v>0.92100000000000004</v>
      </c>
      <c r="CZ355" s="40" t="s">
        <v>50</v>
      </c>
      <c r="DA355" s="40" t="s">
        <v>39</v>
      </c>
      <c r="DB355" s="35"/>
      <c r="DC355" s="35"/>
      <c r="DD355" s="40" t="s">
        <v>59</v>
      </c>
      <c r="DE355" s="40" t="s">
        <v>60</v>
      </c>
      <c r="DF355" s="35"/>
      <c r="DG355" s="35"/>
      <c r="DH355" s="40" t="s">
        <v>52</v>
      </c>
      <c r="DI355" s="40" t="s">
        <v>53</v>
      </c>
      <c r="DJ355" s="35"/>
      <c r="DK355" s="35"/>
      <c r="DL355" s="40" t="s">
        <v>31</v>
      </c>
      <c r="DM355" s="41">
        <v>3.1880000000000002</v>
      </c>
      <c r="DN355" s="42" t="s">
        <v>518</v>
      </c>
    </row>
    <row r="356" spans="1:118" s="12" customFormat="1" ht="15.75" customHeight="1" x14ac:dyDescent="0.25">
      <c r="A356" s="6">
        <v>355</v>
      </c>
      <c r="B356" s="6">
        <v>3</v>
      </c>
      <c r="C356" s="9" t="s">
        <v>304</v>
      </c>
      <c r="D356" s="8" t="s">
        <v>373</v>
      </c>
      <c r="E356" s="6">
        <v>273.92500000000001</v>
      </c>
      <c r="F356" s="6">
        <v>149.202</v>
      </c>
      <c r="G356" s="6">
        <v>124.723</v>
      </c>
      <c r="H356" s="10">
        <v>111.14952</v>
      </c>
      <c r="I356" s="3">
        <f t="shared" si="16"/>
        <v>235.87252000000001</v>
      </c>
      <c r="J356" s="3">
        <f t="shared" si="15"/>
        <v>0</v>
      </c>
      <c r="K356" s="3">
        <f t="shared" si="17"/>
        <v>235.87252000000001</v>
      </c>
      <c r="L356" s="1" t="s">
        <v>28</v>
      </c>
      <c r="M356" s="1" t="s">
        <v>29</v>
      </c>
      <c r="N356" s="6"/>
      <c r="O356" s="6"/>
      <c r="P356" s="1" t="s">
        <v>30</v>
      </c>
      <c r="Q356" s="1" t="s">
        <v>34</v>
      </c>
      <c r="R356" s="6"/>
      <c r="S356" s="6"/>
      <c r="T356" s="1" t="s">
        <v>30</v>
      </c>
      <c r="U356" s="1" t="s">
        <v>32</v>
      </c>
      <c r="V356" s="6"/>
      <c r="W356" s="6"/>
      <c r="X356" s="6" t="s">
        <v>30</v>
      </c>
      <c r="Y356" s="6" t="s">
        <v>33</v>
      </c>
      <c r="Z356" s="6"/>
      <c r="AA356" s="6"/>
      <c r="AB356" s="1" t="s">
        <v>30</v>
      </c>
      <c r="AC356" s="1" t="s">
        <v>34</v>
      </c>
      <c r="AD356" s="6"/>
      <c r="AE356" s="6"/>
      <c r="AF356" s="1" t="s">
        <v>35</v>
      </c>
      <c r="AG356" s="1" t="s">
        <v>29</v>
      </c>
      <c r="AH356" s="6"/>
      <c r="AI356" s="6"/>
      <c r="AJ356" s="1" t="s">
        <v>36</v>
      </c>
      <c r="AK356" s="1" t="s">
        <v>37</v>
      </c>
      <c r="AL356" s="6"/>
      <c r="AM356" s="6"/>
      <c r="AN356" s="1" t="s">
        <v>38</v>
      </c>
      <c r="AO356" s="1" t="s">
        <v>39</v>
      </c>
      <c r="AP356" s="6"/>
      <c r="AQ356" s="6"/>
      <c r="AR356" s="1" t="s">
        <v>40</v>
      </c>
      <c r="AS356" s="1" t="s">
        <v>41</v>
      </c>
      <c r="AT356" s="6"/>
      <c r="AU356" s="6"/>
      <c r="AV356" s="6"/>
      <c r="AW356" s="6"/>
      <c r="AX356" s="6"/>
      <c r="AY356" s="6"/>
      <c r="AZ356" s="1" t="s">
        <v>42</v>
      </c>
      <c r="BA356" s="1" t="s">
        <v>39</v>
      </c>
      <c r="BB356" s="6"/>
      <c r="BC356" s="6"/>
      <c r="BD356" s="1" t="s">
        <v>42</v>
      </c>
      <c r="BE356" s="1" t="s">
        <v>33</v>
      </c>
      <c r="BF356" s="6"/>
      <c r="BG356" s="6"/>
      <c r="BH356" s="1" t="s">
        <v>42</v>
      </c>
      <c r="BI356" s="1" t="s">
        <v>39</v>
      </c>
      <c r="BJ356" s="6"/>
      <c r="BK356" s="11"/>
      <c r="BL356" s="1" t="s">
        <v>43</v>
      </c>
      <c r="BM356" s="1" t="s">
        <v>44</v>
      </c>
      <c r="BN356" s="6"/>
      <c r="BO356" s="6"/>
      <c r="BP356" s="1" t="s">
        <v>45</v>
      </c>
      <c r="BQ356" s="1" t="s">
        <v>44</v>
      </c>
      <c r="BR356" s="6"/>
      <c r="BS356" s="6"/>
      <c r="BT356" s="1" t="s">
        <v>46</v>
      </c>
      <c r="BU356" s="1" t="s">
        <v>47</v>
      </c>
      <c r="BV356" s="6"/>
      <c r="BW356" s="6"/>
      <c r="BX356" s="1" t="s">
        <v>46</v>
      </c>
      <c r="BY356" s="1" t="s">
        <v>41</v>
      </c>
      <c r="BZ356" s="6"/>
      <c r="CA356" s="6"/>
      <c r="CB356" s="1" t="s">
        <v>46</v>
      </c>
      <c r="CC356" s="1" t="s">
        <v>48</v>
      </c>
      <c r="CD356" s="6"/>
      <c r="CE356" s="6"/>
      <c r="CF356" s="1" t="s">
        <v>46</v>
      </c>
      <c r="CG356" s="1" t="s">
        <v>48</v>
      </c>
      <c r="CH356" s="6"/>
      <c r="CI356" s="6"/>
      <c r="CJ356" s="1" t="s">
        <v>46</v>
      </c>
      <c r="CK356" s="1" t="s">
        <v>39</v>
      </c>
      <c r="CL356" s="6"/>
      <c r="CM356" s="6"/>
      <c r="CN356" s="1" t="s">
        <v>49</v>
      </c>
      <c r="CO356" s="1" t="s">
        <v>39</v>
      </c>
      <c r="CP356" s="6"/>
      <c r="CQ356" s="6"/>
      <c r="CR356" s="1" t="s">
        <v>50</v>
      </c>
      <c r="CS356" s="1" t="s">
        <v>51</v>
      </c>
      <c r="CT356" s="6"/>
      <c r="CU356" s="6"/>
      <c r="CV356" s="1" t="s">
        <v>50</v>
      </c>
      <c r="CW356" s="1" t="s">
        <v>39</v>
      </c>
      <c r="CX356" s="6"/>
      <c r="CY356" s="6"/>
      <c r="CZ356" s="1" t="s">
        <v>50</v>
      </c>
      <c r="DA356" s="1" t="s">
        <v>39</v>
      </c>
      <c r="DB356" s="6"/>
      <c r="DC356" s="6"/>
      <c r="DD356" s="1" t="s">
        <v>59</v>
      </c>
      <c r="DE356" s="1" t="s">
        <v>60</v>
      </c>
      <c r="DF356" s="6"/>
      <c r="DG356" s="6"/>
      <c r="DH356" s="1" t="s">
        <v>52</v>
      </c>
      <c r="DI356" s="1" t="s">
        <v>53</v>
      </c>
      <c r="DJ356" s="6"/>
      <c r="DK356" s="6"/>
      <c r="DL356" s="1" t="s">
        <v>31</v>
      </c>
      <c r="DM356" s="11"/>
    </row>
    <row r="357" spans="1:118" s="12" customFormat="1" ht="15.75" customHeight="1" x14ac:dyDescent="0.25">
      <c r="A357" s="6">
        <v>356</v>
      </c>
      <c r="B357" s="6">
        <v>3</v>
      </c>
      <c r="C357" s="9" t="s">
        <v>305</v>
      </c>
      <c r="D357" s="8" t="s">
        <v>373</v>
      </c>
      <c r="E357" s="6">
        <v>24.158000000000001</v>
      </c>
      <c r="F357" s="6">
        <v>45.877000000000002</v>
      </c>
      <c r="G357" s="6">
        <v>-43.42</v>
      </c>
      <c r="H357" s="10">
        <v>105.75888</v>
      </c>
      <c r="I357" s="3">
        <f t="shared" si="16"/>
        <v>62.338880000000003</v>
      </c>
      <c r="J357" s="3">
        <f t="shared" si="15"/>
        <v>0</v>
      </c>
      <c r="K357" s="3">
        <f t="shared" si="17"/>
        <v>62.338880000000003</v>
      </c>
      <c r="L357" s="1" t="s">
        <v>28</v>
      </c>
      <c r="M357" s="1" t="s">
        <v>29</v>
      </c>
      <c r="N357" s="6"/>
      <c r="O357" s="6"/>
      <c r="P357" s="1" t="s">
        <v>30</v>
      </c>
      <c r="Q357" s="1" t="s">
        <v>34</v>
      </c>
      <c r="R357" s="6"/>
      <c r="S357" s="6"/>
      <c r="T357" s="1" t="s">
        <v>30</v>
      </c>
      <c r="U357" s="1" t="s">
        <v>32</v>
      </c>
      <c r="V357" s="6"/>
      <c r="W357" s="6"/>
      <c r="X357" s="6" t="s">
        <v>30</v>
      </c>
      <c r="Y357" s="6" t="s">
        <v>33</v>
      </c>
      <c r="Z357" s="6"/>
      <c r="AA357" s="6"/>
      <c r="AB357" s="1" t="s">
        <v>30</v>
      </c>
      <c r="AC357" s="1" t="s">
        <v>34</v>
      </c>
      <c r="AD357" s="6"/>
      <c r="AE357" s="6"/>
      <c r="AF357" s="1" t="s">
        <v>35</v>
      </c>
      <c r="AG357" s="1" t="s">
        <v>29</v>
      </c>
      <c r="AH357" s="6"/>
      <c r="AI357" s="6"/>
      <c r="AJ357" s="1" t="s">
        <v>36</v>
      </c>
      <c r="AK357" s="1" t="s">
        <v>37</v>
      </c>
      <c r="AL357" s="6"/>
      <c r="AM357" s="6"/>
      <c r="AN357" s="1" t="s">
        <v>38</v>
      </c>
      <c r="AO357" s="1" t="s">
        <v>39</v>
      </c>
      <c r="AP357" s="6"/>
      <c r="AQ357" s="6"/>
      <c r="AR357" s="1" t="s">
        <v>40</v>
      </c>
      <c r="AS357" s="1" t="s">
        <v>41</v>
      </c>
      <c r="AT357" s="6"/>
      <c r="AU357" s="6"/>
      <c r="AV357" s="6"/>
      <c r="AW357" s="6"/>
      <c r="AX357" s="6"/>
      <c r="AY357" s="6"/>
      <c r="AZ357" s="1" t="s">
        <v>42</v>
      </c>
      <c r="BA357" s="1" t="s">
        <v>39</v>
      </c>
      <c r="BB357" s="6"/>
      <c r="BC357" s="6"/>
      <c r="BD357" s="1" t="s">
        <v>42</v>
      </c>
      <c r="BE357" s="1" t="s">
        <v>33</v>
      </c>
      <c r="BF357" s="6"/>
      <c r="BG357" s="6"/>
      <c r="BH357" s="1" t="s">
        <v>42</v>
      </c>
      <c r="BI357" s="1" t="s">
        <v>39</v>
      </c>
      <c r="BJ357" s="6"/>
      <c r="BK357" s="11"/>
      <c r="BL357" s="1" t="s">
        <v>43</v>
      </c>
      <c r="BM357" s="1" t="s">
        <v>44</v>
      </c>
      <c r="BN357" s="6"/>
      <c r="BO357" s="6"/>
      <c r="BP357" s="1" t="s">
        <v>45</v>
      </c>
      <c r="BQ357" s="1" t="s">
        <v>44</v>
      </c>
      <c r="BR357" s="6"/>
      <c r="BS357" s="6"/>
      <c r="BT357" s="1" t="s">
        <v>46</v>
      </c>
      <c r="BU357" s="1" t="s">
        <v>47</v>
      </c>
      <c r="BV357" s="6"/>
      <c r="BW357" s="6"/>
      <c r="BX357" s="1" t="s">
        <v>46</v>
      </c>
      <c r="BY357" s="1" t="s">
        <v>41</v>
      </c>
      <c r="BZ357" s="6"/>
      <c r="CA357" s="6"/>
      <c r="CB357" s="1" t="s">
        <v>46</v>
      </c>
      <c r="CC357" s="1" t="s">
        <v>48</v>
      </c>
      <c r="CD357" s="6"/>
      <c r="CE357" s="6"/>
      <c r="CF357" s="1" t="s">
        <v>46</v>
      </c>
      <c r="CG357" s="1" t="s">
        <v>48</v>
      </c>
      <c r="CH357" s="6"/>
      <c r="CI357" s="6"/>
      <c r="CJ357" s="1" t="s">
        <v>46</v>
      </c>
      <c r="CK357" s="1" t="s">
        <v>39</v>
      </c>
      <c r="CL357" s="6"/>
      <c r="CM357" s="6"/>
      <c r="CN357" s="1" t="s">
        <v>49</v>
      </c>
      <c r="CO357" s="1" t="s">
        <v>39</v>
      </c>
      <c r="CP357" s="6"/>
      <c r="CQ357" s="6"/>
      <c r="CR357" s="1" t="s">
        <v>50</v>
      </c>
      <c r="CS357" s="1" t="s">
        <v>51</v>
      </c>
      <c r="CT357" s="6"/>
      <c r="CU357" s="6"/>
      <c r="CV357" s="1" t="s">
        <v>50</v>
      </c>
      <c r="CW357" s="1" t="s">
        <v>39</v>
      </c>
      <c r="CX357" s="6"/>
      <c r="CY357" s="6"/>
      <c r="CZ357" s="1" t="s">
        <v>50</v>
      </c>
      <c r="DA357" s="1" t="s">
        <v>39</v>
      </c>
      <c r="DB357" s="6"/>
      <c r="DC357" s="6"/>
      <c r="DD357" s="1" t="s">
        <v>59</v>
      </c>
      <c r="DE357" s="1" t="s">
        <v>60</v>
      </c>
      <c r="DF357" s="6"/>
      <c r="DG357" s="6"/>
      <c r="DH357" s="1" t="s">
        <v>52</v>
      </c>
      <c r="DI357" s="1" t="s">
        <v>53</v>
      </c>
      <c r="DJ357" s="6"/>
      <c r="DK357" s="6"/>
      <c r="DL357" s="1" t="s">
        <v>31</v>
      </c>
      <c r="DM357" s="11"/>
    </row>
    <row r="358" spans="1:118" s="12" customFormat="1" ht="15.75" customHeight="1" x14ac:dyDescent="0.25">
      <c r="A358" s="6">
        <v>357</v>
      </c>
      <c r="B358" s="6">
        <v>3</v>
      </c>
      <c r="C358" s="9" t="s">
        <v>306</v>
      </c>
      <c r="D358" s="8" t="s">
        <v>373</v>
      </c>
      <c r="E358" s="6">
        <v>400.274</v>
      </c>
      <c r="F358" s="6">
        <v>99.406999999999996</v>
      </c>
      <c r="G358" s="6">
        <v>291.55200000000002</v>
      </c>
      <c r="H358" s="10">
        <v>169.25615999999999</v>
      </c>
      <c r="I358" s="3">
        <f t="shared" si="16"/>
        <v>460.80816000000004</v>
      </c>
      <c r="J358" s="3">
        <f t="shared" si="15"/>
        <v>0</v>
      </c>
      <c r="K358" s="3">
        <f t="shared" si="17"/>
        <v>460.80816000000004</v>
      </c>
      <c r="L358" s="1" t="s">
        <v>28</v>
      </c>
      <c r="M358" s="1" t="s">
        <v>29</v>
      </c>
      <c r="N358" s="6"/>
      <c r="O358" s="6"/>
      <c r="P358" s="1" t="s">
        <v>30</v>
      </c>
      <c r="Q358" s="1" t="s">
        <v>34</v>
      </c>
      <c r="R358" s="6"/>
      <c r="S358" s="6"/>
      <c r="T358" s="1" t="s">
        <v>30</v>
      </c>
      <c r="U358" s="1" t="s">
        <v>32</v>
      </c>
      <c r="V358" s="6"/>
      <c r="W358" s="6"/>
      <c r="X358" s="6" t="s">
        <v>30</v>
      </c>
      <c r="Y358" s="6" t="s">
        <v>33</v>
      </c>
      <c r="Z358" s="6"/>
      <c r="AA358" s="6"/>
      <c r="AB358" s="1" t="s">
        <v>30</v>
      </c>
      <c r="AC358" s="1" t="s">
        <v>34</v>
      </c>
      <c r="AD358" s="6"/>
      <c r="AE358" s="6"/>
      <c r="AF358" s="1" t="s">
        <v>35</v>
      </c>
      <c r="AG358" s="1" t="s">
        <v>29</v>
      </c>
      <c r="AH358" s="6"/>
      <c r="AI358" s="6"/>
      <c r="AJ358" s="1" t="s">
        <v>36</v>
      </c>
      <c r="AK358" s="1" t="s">
        <v>37</v>
      </c>
      <c r="AL358" s="6"/>
      <c r="AM358" s="6"/>
      <c r="AN358" s="1" t="s">
        <v>38</v>
      </c>
      <c r="AO358" s="1" t="s">
        <v>39</v>
      </c>
      <c r="AP358" s="6"/>
      <c r="AQ358" s="6"/>
      <c r="AR358" s="1" t="s">
        <v>40</v>
      </c>
      <c r="AS358" s="1" t="s">
        <v>41</v>
      </c>
      <c r="AT358" s="6"/>
      <c r="AU358" s="6"/>
      <c r="AV358" s="6"/>
      <c r="AW358" s="6"/>
      <c r="AX358" s="6"/>
      <c r="AY358" s="6"/>
      <c r="AZ358" s="1" t="s">
        <v>42</v>
      </c>
      <c r="BA358" s="1" t="s">
        <v>39</v>
      </c>
      <c r="BB358" s="6"/>
      <c r="BC358" s="6"/>
      <c r="BD358" s="1" t="s">
        <v>42</v>
      </c>
      <c r="BE358" s="1" t="s">
        <v>33</v>
      </c>
      <c r="BF358" s="6"/>
      <c r="BG358" s="6"/>
      <c r="BH358" s="1" t="s">
        <v>42</v>
      </c>
      <c r="BI358" s="1" t="s">
        <v>39</v>
      </c>
      <c r="BJ358" s="6"/>
      <c r="BK358" s="11"/>
      <c r="BL358" s="1" t="s">
        <v>43</v>
      </c>
      <c r="BM358" s="1" t="s">
        <v>44</v>
      </c>
      <c r="BN358" s="6"/>
      <c r="BO358" s="6"/>
      <c r="BP358" s="1" t="s">
        <v>45</v>
      </c>
      <c r="BQ358" s="1" t="s">
        <v>44</v>
      </c>
      <c r="BR358" s="6"/>
      <c r="BS358" s="6"/>
      <c r="BT358" s="1" t="s">
        <v>46</v>
      </c>
      <c r="BU358" s="1" t="s">
        <v>47</v>
      </c>
      <c r="BV358" s="6"/>
      <c r="BW358" s="6"/>
      <c r="BX358" s="1" t="s">
        <v>46</v>
      </c>
      <c r="BY358" s="1" t="s">
        <v>41</v>
      </c>
      <c r="BZ358" s="6"/>
      <c r="CA358" s="6"/>
      <c r="CB358" s="1" t="s">
        <v>46</v>
      </c>
      <c r="CC358" s="1" t="s">
        <v>48</v>
      </c>
      <c r="CD358" s="6"/>
      <c r="CE358" s="6"/>
      <c r="CF358" s="1" t="s">
        <v>46</v>
      </c>
      <c r="CG358" s="1" t="s">
        <v>48</v>
      </c>
      <c r="CH358" s="6"/>
      <c r="CI358" s="6"/>
      <c r="CJ358" s="1" t="s">
        <v>46</v>
      </c>
      <c r="CK358" s="1" t="s">
        <v>39</v>
      </c>
      <c r="CL358" s="6"/>
      <c r="CM358" s="6"/>
      <c r="CN358" s="1" t="s">
        <v>49</v>
      </c>
      <c r="CO358" s="1" t="s">
        <v>39</v>
      </c>
      <c r="CP358" s="6"/>
      <c r="CQ358" s="6"/>
      <c r="CR358" s="1" t="s">
        <v>50</v>
      </c>
      <c r="CS358" s="1" t="s">
        <v>51</v>
      </c>
      <c r="CT358" s="6"/>
      <c r="CU358" s="6"/>
      <c r="CV358" s="1" t="s">
        <v>50</v>
      </c>
      <c r="CW358" s="1" t="s">
        <v>39</v>
      </c>
      <c r="CX358" s="6"/>
      <c r="CY358" s="6"/>
      <c r="CZ358" s="1" t="s">
        <v>50</v>
      </c>
      <c r="DA358" s="1" t="s">
        <v>39</v>
      </c>
      <c r="DB358" s="6"/>
      <c r="DC358" s="6"/>
      <c r="DD358" s="1" t="s">
        <v>59</v>
      </c>
      <c r="DE358" s="1" t="s">
        <v>60</v>
      </c>
      <c r="DF358" s="6"/>
      <c r="DG358" s="6"/>
      <c r="DH358" s="1" t="s">
        <v>52</v>
      </c>
      <c r="DI358" s="1" t="s">
        <v>53</v>
      </c>
      <c r="DJ358" s="6"/>
      <c r="DK358" s="6"/>
      <c r="DL358" s="1" t="s">
        <v>31</v>
      </c>
      <c r="DM358" s="11"/>
    </row>
    <row r="359" spans="1:118" s="12" customFormat="1" ht="15.75" customHeight="1" x14ac:dyDescent="0.25">
      <c r="A359" s="6">
        <v>358</v>
      </c>
      <c r="B359" s="6">
        <v>3</v>
      </c>
      <c r="C359" s="9" t="s">
        <v>487</v>
      </c>
      <c r="D359" s="8" t="s">
        <v>373</v>
      </c>
      <c r="E359" s="6">
        <v>226.25399999999999</v>
      </c>
      <c r="F359" s="6">
        <v>19.428999999999998</v>
      </c>
      <c r="G359" s="6">
        <v>-205.13300000000001</v>
      </c>
      <c r="H359" s="10">
        <v>97.846320000000006</v>
      </c>
      <c r="I359" s="3">
        <f t="shared" si="16"/>
        <v>-107.28668</v>
      </c>
      <c r="J359" s="3">
        <f t="shared" si="15"/>
        <v>0</v>
      </c>
      <c r="K359" s="3">
        <f t="shared" si="17"/>
        <v>-107.28668</v>
      </c>
      <c r="L359" s="1" t="s">
        <v>28</v>
      </c>
      <c r="M359" s="1" t="s">
        <v>29</v>
      </c>
      <c r="N359" s="6"/>
      <c r="O359" s="6"/>
      <c r="P359" s="1" t="s">
        <v>30</v>
      </c>
      <c r="Q359" s="1" t="s">
        <v>34</v>
      </c>
      <c r="R359" s="6"/>
      <c r="S359" s="6"/>
      <c r="T359" s="1" t="s">
        <v>30</v>
      </c>
      <c r="U359" s="1" t="s">
        <v>32</v>
      </c>
      <c r="V359" s="6"/>
      <c r="W359" s="6"/>
      <c r="X359" s="6" t="s">
        <v>30</v>
      </c>
      <c r="Y359" s="6" t="s">
        <v>33</v>
      </c>
      <c r="Z359" s="6"/>
      <c r="AA359" s="6"/>
      <c r="AB359" s="1" t="s">
        <v>30</v>
      </c>
      <c r="AC359" s="1" t="s">
        <v>34</v>
      </c>
      <c r="AD359" s="6"/>
      <c r="AE359" s="6"/>
      <c r="AF359" s="1" t="s">
        <v>35</v>
      </c>
      <c r="AG359" s="1" t="s">
        <v>29</v>
      </c>
      <c r="AH359" s="6"/>
      <c r="AI359" s="6"/>
      <c r="AJ359" s="1" t="s">
        <v>36</v>
      </c>
      <c r="AK359" s="1" t="s">
        <v>37</v>
      </c>
      <c r="AL359" s="6"/>
      <c r="AM359" s="6"/>
      <c r="AN359" s="1" t="s">
        <v>38</v>
      </c>
      <c r="AO359" s="1" t="s">
        <v>39</v>
      </c>
      <c r="AP359" s="6"/>
      <c r="AQ359" s="6"/>
      <c r="AR359" s="1" t="s">
        <v>40</v>
      </c>
      <c r="AS359" s="1" t="s">
        <v>41</v>
      </c>
      <c r="AT359" s="6"/>
      <c r="AU359" s="6"/>
      <c r="AV359" s="6"/>
      <c r="AW359" s="6"/>
      <c r="AX359" s="6"/>
      <c r="AY359" s="6"/>
      <c r="AZ359" s="1" t="s">
        <v>42</v>
      </c>
      <c r="BA359" s="1" t="s">
        <v>39</v>
      </c>
      <c r="BB359" s="6"/>
      <c r="BC359" s="6"/>
      <c r="BD359" s="1" t="s">
        <v>42</v>
      </c>
      <c r="BE359" s="1" t="s">
        <v>33</v>
      </c>
      <c r="BF359" s="6"/>
      <c r="BG359" s="6"/>
      <c r="BH359" s="1" t="s">
        <v>42</v>
      </c>
      <c r="BI359" s="1" t="s">
        <v>39</v>
      </c>
      <c r="BJ359" s="6"/>
      <c r="BK359" s="11"/>
      <c r="BL359" s="1" t="s">
        <v>43</v>
      </c>
      <c r="BM359" s="1" t="s">
        <v>44</v>
      </c>
      <c r="BN359" s="6"/>
      <c r="BO359" s="6"/>
      <c r="BP359" s="1" t="s">
        <v>45</v>
      </c>
      <c r="BQ359" s="1" t="s">
        <v>44</v>
      </c>
      <c r="BR359" s="6"/>
      <c r="BS359" s="6"/>
      <c r="BT359" s="1" t="s">
        <v>46</v>
      </c>
      <c r="BU359" s="1" t="s">
        <v>47</v>
      </c>
      <c r="BV359" s="6"/>
      <c r="BW359" s="6"/>
      <c r="BX359" s="1" t="s">
        <v>46</v>
      </c>
      <c r="BY359" s="1" t="s">
        <v>41</v>
      </c>
      <c r="BZ359" s="6"/>
      <c r="CA359" s="6"/>
      <c r="CB359" s="1" t="s">
        <v>46</v>
      </c>
      <c r="CC359" s="1" t="s">
        <v>48</v>
      </c>
      <c r="CD359" s="6"/>
      <c r="CE359" s="6"/>
      <c r="CF359" s="1" t="s">
        <v>46</v>
      </c>
      <c r="CG359" s="1" t="s">
        <v>48</v>
      </c>
      <c r="CH359" s="6"/>
      <c r="CI359" s="6"/>
      <c r="CJ359" s="1" t="s">
        <v>46</v>
      </c>
      <c r="CK359" s="1" t="s">
        <v>39</v>
      </c>
      <c r="CL359" s="6"/>
      <c r="CM359" s="6"/>
      <c r="CN359" s="1" t="s">
        <v>49</v>
      </c>
      <c r="CO359" s="1" t="s">
        <v>39</v>
      </c>
      <c r="CP359" s="6"/>
      <c r="CQ359" s="6"/>
      <c r="CR359" s="1" t="s">
        <v>50</v>
      </c>
      <c r="CS359" s="1" t="s">
        <v>51</v>
      </c>
      <c r="CT359" s="6"/>
      <c r="CU359" s="6"/>
      <c r="CV359" s="1" t="s">
        <v>50</v>
      </c>
      <c r="CW359" s="1" t="s">
        <v>39</v>
      </c>
      <c r="CX359" s="6"/>
      <c r="CY359" s="6"/>
      <c r="CZ359" s="1" t="s">
        <v>50</v>
      </c>
      <c r="DA359" s="1" t="s">
        <v>39</v>
      </c>
      <c r="DB359" s="6"/>
      <c r="DC359" s="6"/>
      <c r="DD359" s="1" t="s">
        <v>59</v>
      </c>
      <c r="DE359" s="1" t="s">
        <v>60</v>
      </c>
      <c r="DF359" s="6"/>
      <c r="DG359" s="6"/>
      <c r="DH359" s="1" t="s">
        <v>52</v>
      </c>
      <c r="DI359" s="1" t="s">
        <v>53</v>
      </c>
      <c r="DJ359" s="6"/>
      <c r="DK359" s="6"/>
      <c r="DL359" s="1" t="s">
        <v>31</v>
      </c>
      <c r="DM359" s="11"/>
    </row>
    <row r="360" spans="1:118" s="12" customFormat="1" ht="15.75" customHeight="1" x14ac:dyDescent="0.25">
      <c r="A360" s="6">
        <v>359</v>
      </c>
      <c r="B360" s="6">
        <v>3</v>
      </c>
      <c r="C360" s="9" t="s">
        <v>488</v>
      </c>
      <c r="D360" s="8" t="s">
        <v>373</v>
      </c>
      <c r="E360" s="6">
        <v>209.82400000000001</v>
      </c>
      <c r="F360" s="6">
        <v>0.39400000000000002</v>
      </c>
      <c r="G360" s="6">
        <v>-209.43</v>
      </c>
      <c r="H360" s="10">
        <v>82.818359999999998</v>
      </c>
      <c r="I360" s="3">
        <f t="shared" si="16"/>
        <v>-126.61164000000001</v>
      </c>
      <c r="J360" s="3">
        <f t="shared" si="15"/>
        <v>0</v>
      </c>
      <c r="K360" s="3">
        <f t="shared" si="17"/>
        <v>-126.61164000000001</v>
      </c>
      <c r="L360" s="1" t="s">
        <v>28</v>
      </c>
      <c r="M360" s="1" t="s">
        <v>29</v>
      </c>
      <c r="N360" s="6"/>
      <c r="O360" s="6"/>
      <c r="P360" s="1" t="s">
        <v>30</v>
      </c>
      <c r="Q360" s="1" t="s">
        <v>34</v>
      </c>
      <c r="R360" s="6"/>
      <c r="S360" s="6"/>
      <c r="T360" s="1" t="s">
        <v>30</v>
      </c>
      <c r="U360" s="1" t="s">
        <v>32</v>
      </c>
      <c r="V360" s="6"/>
      <c r="W360" s="6"/>
      <c r="X360" s="6" t="s">
        <v>30</v>
      </c>
      <c r="Y360" s="6" t="s">
        <v>33</v>
      </c>
      <c r="Z360" s="6"/>
      <c r="AA360" s="6"/>
      <c r="AB360" s="1" t="s">
        <v>30</v>
      </c>
      <c r="AC360" s="1" t="s">
        <v>34</v>
      </c>
      <c r="AD360" s="6"/>
      <c r="AE360" s="6"/>
      <c r="AF360" s="1" t="s">
        <v>35</v>
      </c>
      <c r="AG360" s="1" t="s">
        <v>29</v>
      </c>
      <c r="AH360" s="6"/>
      <c r="AI360" s="6"/>
      <c r="AJ360" s="1" t="s">
        <v>36</v>
      </c>
      <c r="AK360" s="1" t="s">
        <v>37</v>
      </c>
      <c r="AL360" s="6"/>
      <c r="AM360" s="6"/>
      <c r="AN360" s="1" t="s">
        <v>38</v>
      </c>
      <c r="AO360" s="1" t="s">
        <v>39</v>
      </c>
      <c r="AP360" s="6"/>
      <c r="AQ360" s="6"/>
      <c r="AR360" s="1" t="s">
        <v>40</v>
      </c>
      <c r="AS360" s="1" t="s">
        <v>41</v>
      </c>
      <c r="AT360" s="6"/>
      <c r="AU360" s="6"/>
      <c r="AV360" s="6"/>
      <c r="AW360" s="6"/>
      <c r="AX360" s="6"/>
      <c r="AY360" s="6"/>
      <c r="AZ360" s="1" t="s">
        <v>42</v>
      </c>
      <c r="BA360" s="1" t="s">
        <v>39</v>
      </c>
      <c r="BB360" s="6"/>
      <c r="BC360" s="6"/>
      <c r="BD360" s="1" t="s">
        <v>42</v>
      </c>
      <c r="BE360" s="1" t="s">
        <v>33</v>
      </c>
      <c r="BF360" s="6"/>
      <c r="BG360" s="6"/>
      <c r="BH360" s="1" t="s">
        <v>42</v>
      </c>
      <c r="BI360" s="1" t="s">
        <v>39</v>
      </c>
      <c r="BJ360" s="6"/>
      <c r="BK360" s="11"/>
      <c r="BL360" s="1" t="s">
        <v>43</v>
      </c>
      <c r="BM360" s="1" t="s">
        <v>44</v>
      </c>
      <c r="BN360" s="6"/>
      <c r="BO360" s="6"/>
      <c r="BP360" s="1" t="s">
        <v>45</v>
      </c>
      <c r="BQ360" s="1" t="s">
        <v>44</v>
      </c>
      <c r="BR360" s="6"/>
      <c r="BS360" s="6"/>
      <c r="BT360" s="1" t="s">
        <v>46</v>
      </c>
      <c r="BU360" s="1" t="s">
        <v>47</v>
      </c>
      <c r="BV360" s="6"/>
      <c r="BW360" s="6"/>
      <c r="BX360" s="1" t="s">
        <v>46</v>
      </c>
      <c r="BY360" s="1" t="s">
        <v>41</v>
      </c>
      <c r="BZ360" s="6"/>
      <c r="CA360" s="6"/>
      <c r="CB360" s="1" t="s">
        <v>46</v>
      </c>
      <c r="CC360" s="1" t="s">
        <v>48</v>
      </c>
      <c r="CD360" s="6"/>
      <c r="CE360" s="6"/>
      <c r="CF360" s="1" t="s">
        <v>46</v>
      </c>
      <c r="CG360" s="1" t="s">
        <v>48</v>
      </c>
      <c r="CH360" s="6"/>
      <c r="CI360" s="6"/>
      <c r="CJ360" s="1" t="s">
        <v>46</v>
      </c>
      <c r="CK360" s="1" t="s">
        <v>39</v>
      </c>
      <c r="CL360" s="6"/>
      <c r="CM360" s="6"/>
      <c r="CN360" s="1" t="s">
        <v>49</v>
      </c>
      <c r="CO360" s="1" t="s">
        <v>39</v>
      </c>
      <c r="CP360" s="6"/>
      <c r="CQ360" s="6"/>
      <c r="CR360" s="1" t="s">
        <v>50</v>
      </c>
      <c r="CS360" s="1" t="s">
        <v>51</v>
      </c>
      <c r="CT360" s="6"/>
      <c r="CU360" s="6"/>
      <c r="CV360" s="1" t="s">
        <v>50</v>
      </c>
      <c r="CW360" s="1" t="s">
        <v>39</v>
      </c>
      <c r="CX360" s="6"/>
      <c r="CY360" s="6"/>
      <c r="CZ360" s="1" t="s">
        <v>50</v>
      </c>
      <c r="DA360" s="1" t="s">
        <v>39</v>
      </c>
      <c r="DB360" s="6"/>
      <c r="DC360" s="6"/>
      <c r="DD360" s="1" t="s">
        <v>59</v>
      </c>
      <c r="DE360" s="1" t="s">
        <v>60</v>
      </c>
      <c r="DF360" s="6"/>
      <c r="DG360" s="6"/>
      <c r="DH360" s="1" t="s">
        <v>52</v>
      </c>
      <c r="DI360" s="1" t="s">
        <v>53</v>
      </c>
      <c r="DJ360" s="6"/>
      <c r="DK360" s="6"/>
      <c r="DL360" s="1" t="s">
        <v>31</v>
      </c>
      <c r="DM360" s="11"/>
    </row>
    <row r="361" spans="1:118" s="12" customFormat="1" ht="15.75" customHeight="1" x14ac:dyDescent="0.25">
      <c r="A361" s="6">
        <v>360</v>
      </c>
      <c r="B361" s="6">
        <v>3</v>
      </c>
      <c r="C361" s="9" t="s">
        <v>489</v>
      </c>
      <c r="D361" s="8" t="s">
        <v>373</v>
      </c>
      <c r="E361" s="6">
        <v>91.481999999999999</v>
      </c>
      <c r="F361" s="6">
        <v>208.15899999999999</v>
      </c>
      <c r="G361" s="6">
        <v>-118.134</v>
      </c>
      <c r="H361" s="10">
        <v>29.21208</v>
      </c>
      <c r="I361" s="3">
        <f t="shared" si="16"/>
        <v>-88.92192</v>
      </c>
      <c r="J361" s="3">
        <f t="shared" si="15"/>
        <v>0</v>
      </c>
      <c r="K361" s="3">
        <f t="shared" si="17"/>
        <v>-88.92192</v>
      </c>
      <c r="L361" s="1" t="s">
        <v>28</v>
      </c>
      <c r="M361" s="1" t="s">
        <v>29</v>
      </c>
      <c r="N361" s="6"/>
      <c r="O361" s="6"/>
      <c r="P361" s="1" t="s">
        <v>30</v>
      </c>
      <c r="Q361" s="1" t="s">
        <v>34</v>
      </c>
      <c r="R361" s="6"/>
      <c r="S361" s="6"/>
      <c r="T361" s="1" t="s">
        <v>30</v>
      </c>
      <c r="U361" s="1" t="s">
        <v>32</v>
      </c>
      <c r="V361" s="6"/>
      <c r="W361" s="6"/>
      <c r="X361" s="6" t="s">
        <v>30</v>
      </c>
      <c r="Y361" s="6" t="s">
        <v>33</v>
      </c>
      <c r="Z361" s="6"/>
      <c r="AA361" s="6"/>
      <c r="AB361" s="1" t="s">
        <v>30</v>
      </c>
      <c r="AC361" s="1" t="s">
        <v>34</v>
      </c>
      <c r="AD361" s="6"/>
      <c r="AE361" s="6"/>
      <c r="AF361" s="1" t="s">
        <v>35</v>
      </c>
      <c r="AG361" s="1" t="s">
        <v>29</v>
      </c>
      <c r="AH361" s="6"/>
      <c r="AI361" s="6"/>
      <c r="AJ361" s="1" t="s">
        <v>36</v>
      </c>
      <c r="AK361" s="1" t="s">
        <v>37</v>
      </c>
      <c r="AL361" s="6"/>
      <c r="AM361" s="6"/>
      <c r="AN361" s="1" t="s">
        <v>38</v>
      </c>
      <c r="AO361" s="1" t="s">
        <v>39</v>
      </c>
      <c r="AP361" s="6"/>
      <c r="AQ361" s="6"/>
      <c r="AR361" s="1" t="s">
        <v>40</v>
      </c>
      <c r="AS361" s="1" t="s">
        <v>41</v>
      </c>
      <c r="AT361" s="6"/>
      <c r="AU361" s="6"/>
      <c r="AV361" s="6"/>
      <c r="AW361" s="6"/>
      <c r="AX361" s="6"/>
      <c r="AY361" s="6"/>
      <c r="AZ361" s="1" t="s">
        <v>42</v>
      </c>
      <c r="BA361" s="1" t="s">
        <v>39</v>
      </c>
      <c r="BB361" s="6"/>
      <c r="BC361" s="6"/>
      <c r="BD361" s="1" t="s">
        <v>42</v>
      </c>
      <c r="BE361" s="1" t="s">
        <v>523</v>
      </c>
      <c r="BF361" s="6"/>
      <c r="BG361" s="6"/>
      <c r="BH361" s="1" t="s">
        <v>42</v>
      </c>
      <c r="BI361" s="1" t="s">
        <v>39</v>
      </c>
      <c r="BJ361" s="6"/>
      <c r="BK361" s="11"/>
      <c r="BL361" s="1" t="s">
        <v>43</v>
      </c>
      <c r="BM361" s="1" t="s">
        <v>44</v>
      </c>
      <c r="BN361" s="6"/>
      <c r="BO361" s="6"/>
      <c r="BP361" s="1" t="s">
        <v>45</v>
      </c>
      <c r="BQ361" s="1" t="s">
        <v>44</v>
      </c>
      <c r="BR361" s="6"/>
      <c r="BS361" s="6"/>
      <c r="BT361" s="1" t="s">
        <v>46</v>
      </c>
      <c r="BU361" s="1" t="s">
        <v>47</v>
      </c>
      <c r="BV361" s="6"/>
      <c r="BW361" s="6"/>
      <c r="BX361" s="1" t="s">
        <v>46</v>
      </c>
      <c r="BY361" s="1" t="s">
        <v>41</v>
      </c>
      <c r="BZ361" s="6"/>
      <c r="CA361" s="6"/>
      <c r="CB361" s="1" t="s">
        <v>46</v>
      </c>
      <c r="CC361" s="1" t="s">
        <v>48</v>
      </c>
      <c r="CD361" s="6"/>
      <c r="CE361" s="6"/>
      <c r="CF361" s="1" t="s">
        <v>46</v>
      </c>
      <c r="CG361" s="1" t="s">
        <v>48</v>
      </c>
      <c r="CH361" s="6"/>
      <c r="CI361" s="6"/>
      <c r="CJ361" s="1" t="s">
        <v>46</v>
      </c>
      <c r="CK361" s="1" t="s">
        <v>39</v>
      </c>
      <c r="CL361" s="6"/>
      <c r="CM361" s="6"/>
      <c r="CN361" s="1" t="s">
        <v>49</v>
      </c>
      <c r="CO361" s="1" t="s">
        <v>39</v>
      </c>
      <c r="CP361" s="6"/>
      <c r="CQ361" s="6"/>
      <c r="CR361" s="1" t="s">
        <v>50</v>
      </c>
      <c r="CS361" s="1" t="s">
        <v>51</v>
      </c>
      <c r="CT361" s="6"/>
      <c r="CU361" s="6"/>
      <c r="CV361" s="1" t="s">
        <v>50</v>
      </c>
      <c r="CW361" s="1" t="s">
        <v>39</v>
      </c>
      <c r="CX361" s="6"/>
      <c r="CY361" s="6"/>
      <c r="CZ361" s="1" t="s">
        <v>50</v>
      </c>
      <c r="DA361" s="1" t="s">
        <v>39</v>
      </c>
      <c r="DB361" s="6"/>
      <c r="DC361" s="6"/>
      <c r="DD361" s="1" t="s">
        <v>59</v>
      </c>
      <c r="DE361" s="1" t="s">
        <v>60</v>
      </c>
      <c r="DF361" s="6"/>
      <c r="DG361" s="6"/>
      <c r="DH361" s="1" t="s">
        <v>52</v>
      </c>
      <c r="DI361" s="1" t="s">
        <v>53</v>
      </c>
      <c r="DJ361" s="6"/>
      <c r="DK361" s="6"/>
      <c r="DL361" s="1" t="s">
        <v>31</v>
      </c>
      <c r="DM361" s="11"/>
    </row>
    <row r="362" spans="1:118" s="12" customFormat="1" ht="15.75" customHeight="1" x14ac:dyDescent="0.25">
      <c r="A362" s="6">
        <v>361</v>
      </c>
      <c r="B362" s="6">
        <v>3</v>
      </c>
      <c r="C362" s="9" t="s">
        <v>490</v>
      </c>
      <c r="D362" s="8" t="s">
        <v>373</v>
      </c>
      <c r="E362" s="6">
        <v>104.349</v>
      </c>
      <c r="F362" s="6">
        <v>1.5640000000000001</v>
      </c>
      <c r="G362" s="6">
        <v>100.795</v>
      </c>
      <c r="H362" s="10">
        <v>34.137599999999999</v>
      </c>
      <c r="I362" s="3">
        <f t="shared" si="16"/>
        <v>134.93260000000001</v>
      </c>
      <c r="J362" s="3">
        <f t="shared" si="15"/>
        <v>0</v>
      </c>
      <c r="K362" s="3">
        <f t="shared" si="17"/>
        <v>134.93260000000001</v>
      </c>
      <c r="L362" s="1" t="s">
        <v>28</v>
      </c>
      <c r="M362" s="1" t="s">
        <v>29</v>
      </c>
      <c r="N362" s="6"/>
      <c r="O362" s="6"/>
      <c r="P362" s="1" t="s">
        <v>30</v>
      </c>
      <c r="Q362" s="1" t="s">
        <v>34</v>
      </c>
      <c r="R362" s="6"/>
      <c r="S362" s="6"/>
      <c r="T362" s="1" t="s">
        <v>30</v>
      </c>
      <c r="U362" s="1" t="s">
        <v>32</v>
      </c>
      <c r="V362" s="6"/>
      <c r="W362" s="6"/>
      <c r="X362" s="6" t="s">
        <v>30</v>
      </c>
      <c r="Y362" s="6" t="s">
        <v>33</v>
      </c>
      <c r="Z362" s="6"/>
      <c r="AA362" s="6"/>
      <c r="AB362" s="1" t="s">
        <v>30</v>
      </c>
      <c r="AC362" s="1" t="s">
        <v>34</v>
      </c>
      <c r="AD362" s="6"/>
      <c r="AE362" s="6"/>
      <c r="AF362" s="1" t="s">
        <v>35</v>
      </c>
      <c r="AG362" s="1" t="s">
        <v>29</v>
      </c>
      <c r="AH362" s="6"/>
      <c r="AI362" s="6"/>
      <c r="AJ362" s="1" t="s">
        <v>36</v>
      </c>
      <c r="AK362" s="1" t="s">
        <v>37</v>
      </c>
      <c r="AL362" s="6"/>
      <c r="AM362" s="6"/>
      <c r="AN362" s="1" t="s">
        <v>38</v>
      </c>
      <c r="AO362" s="1" t="s">
        <v>39</v>
      </c>
      <c r="AP362" s="6"/>
      <c r="AQ362" s="6"/>
      <c r="AR362" s="1" t="s">
        <v>40</v>
      </c>
      <c r="AS362" s="1" t="s">
        <v>41</v>
      </c>
      <c r="AT362" s="6"/>
      <c r="AU362" s="6"/>
      <c r="AV362" s="6"/>
      <c r="AW362" s="6"/>
      <c r="AX362" s="6"/>
      <c r="AY362" s="6"/>
      <c r="AZ362" s="1" t="s">
        <v>42</v>
      </c>
      <c r="BA362" s="1" t="s">
        <v>39</v>
      </c>
      <c r="BB362" s="6"/>
      <c r="BC362" s="6"/>
      <c r="BD362" s="1" t="s">
        <v>42</v>
      </c>
      <c r="BE362" s="1" t="s">
        <v>33</v>
      </c>
      <c r="BF362" s="6"/>
      <c r="BG362" s="6"/>
      <c r="BH362" s="1" t="s">
        <v>42</v>
      </c>
      <c r="BI362" s="1" t="s">
        <v>522</v>
      </c>
      <c r="BJ362" s="6"/>
      <c r="BK362" s="11"/>
      <c r="BL362" s="1" t="s">
        <v>43</v>
      </c>
      <c r="BM362" s="1" t="s">
        <v>44</v>
      </c>
      <c r="BN362" s="6"/>
      <c r="BO362" s="6"/>
      <c r="BP362" s="1" t="s">
        <v>45</v>
      </c>
      <c r="BQ362" s="1" t="s">
        <v>44</v>
      </c>
      <c r="BR362" s="6"/>
      <c r="BS362" s="6"/>
      <c r="BT362" s="1" t="s">
        <v>46</v>
      </c>
      <c r="BU362" s="1" t="s">
        <v>47</v>
      </c>
      <c r="BV362" s="6"/>
      <c r="BW362" s="6"/>
      <c r="BX362" s="1" t="s">
        <v>46</v>
      </c>
      <c r="BY362" s="1" t="s">
        <v>41</v>
      </c>
      <c r="BZ362" s="6"/>
      <c r="CA362" s="6"/>
      <c r="CB362" s="1" t="s">
        <v>46</v>
      </c>
      <c r="CC362" s="1" t="s">
        <v>48</v>
      </c>
      <c r="CD362" s="6"/>
      <c r="CE362" s="6"/>
      <c r="CF362" s="1" t="s">
        <v>46</v>
      </c>
      <c r="CG362" s="1" t="s">
        <v>48</v>
      </c>
      <c r="CH362" s="6"/>
      <c r="CI362" s="6"/>
      <c r="CJ362" s="1" t="s">
        <v>46</v>
      </c>
      <c r="CK362" s="1" t="s">
        <v>39</v>
      </c>
      <c r="CL362" s="6"/>
      <c r="CM362" s="6"/>
      <c r="CN362" s="1" t="s">
        <v>49</v>
      </c>
      <c r="CO362" s="1" t="s">
        <v>39</v>
      </c>
      <c r="CP362" s="6"/>
      <c r="CQ362" s="6"/>
      <c r="CR362" s="1" t="s">
        <v>50</v>
      </c>
      <c r="CS362" s="1" t="s">
        <v>51</v>
      </c>
      <c r="CT362" s="6"/>
      <c r="CU362" s="6"/>
      <c r="CV362" s="1" t="s">
        <v>50</v>
      </c>
      <c r="CW362" s="1" t="s">
        <v>39</v>
      </c>
      <c r="CX362" s="6"/>
      <c r="CY362" s="6"/>
      <c r="CZ362" s="1" t="s">
        <v>50</v>
      </c>
      <c r="DA362" s="1" t="s">
        <v>39</v>
      </c>
      <c r="DB362" s="6"/>
      <c r="DC362" s="6"/>
      <c r="DD362" s="1" t="s">
        <v>59</v>
      </c>
      <c r="DE362" s="1" t="s">
        <v>60</v>
      </c>
      <c r="DF362" s="6"/>
      <c r="DG362" s="6"/>
      <c r="DH362" s="1" t="s">
        <v>52</v>
      </c>
      <c r="DI362" s="1" t="s">
        <v>53</v>
      </c>
      <c r="DJ362" s="6"/>
      <c r="DK362" s="6"/>
      <c r="DL362" s="1" t="s">
        <v>31</v>
      </c>
      <c r="DM362" s="11"/>
    </row>
    <row r="363" spans="1:118" s="12" customFormat="1" ht="15.75" customHeight="1" x14ac:dyDescent="0.25">
      <c r="A363" s="6">
        <v>362</v>
      </c>
      <c r="B363" s="6">
        <v>3</v>
      </c>
      <c r="C363" s="9" t="s">
        <v>307</v>
      </c>
      <c r="D363" s="8" t="s">
        <v>373</v>
      </c>
      <c r="E363" s="6">
        <v>105.408</v>
      </c>
      <c r="F363" s="6">
        <v>21.030999999999999</v>
      </c>
      <c r="G363" s="6">
        <v>83.028999999999996</v>
      </c>
      <c r="H363" s="10">
        <v>45.402839999999998</v>
      </c>
      <c r="I363" s="3">
        <f t="shared" si="16"/>
        <v>128.43183999999999</v>
      </c>
      <c r="J363" s="3">
        <f t="shared" si="15"/>
        <v>0</v>
      </c>
      <c r="K363" s="3">
        <f t="shared" si="17"/>
        <v>128.43183999999999</v>
      </c>
      <c r="L363" s="1" t="s">
        <v>28</v>
      </c>
      <c r="M363" s="1" t="s">
        <v>29</v>
      </c>
      <c r="N363" s="6"/>
      <c r="O363" s="6"/>
      <c r="P363" s="1" t="s">
        <v>30</v>
      </c>
      <c r="Q363" s="1" t="s">
        <v>34</v>
      </c>
      <c r="R363" s="6"/>
      <c r="S363" s="6"/>
      <c r="T363" s="1" t="s">
        <v>30</v>
      </c>
      <c r="U363" s="1" t="s">
        <v>32</v>
      </c>
      <c r="V363" s="6"/>
      <c r="W363" s="6"/>
      <c r="X363" s="6" t="s">
        <v>30</v>
      </c>
      <c r="Y363" s="6" t="s">
        <v>33</v>
      </c>
      <c r="Z363" s="6"/>
      <c r="AA363" s="6"/>
      <c r="AB363" s="1" t="s">
        <v>30</v>
      </c>
      <c r="AC363" s="1" t="s">
        <v>34</v>
      </c>
      <c r="AD363" s="6"/>
      <c r="AE363" s="6"/>
      <c r="AF363" s="1" t="s">
        <v>35</v>
      </c>
      <c r="AG363" s="1" t="s">
        <v>29</v>
      </c>
      <c r="AH363" s="6"/>
      <c r="AI363" s="6"/>
      <c r="AJ363" s="1" t="s">
        <v>36</v>
      </c>
      <c r="AK363" s="1" t="s">
        <v>37</v>
      </c>
      <c r="AL363" s="6"/>
      <c r="AM363" s="6"/>
      <c r="AN363" s="1" t="s">
        <v>38</v>
      </c>
      <c r="AO363" s="1" t="s">
        <v>39</v>
      </c>
      <c r="AP363" s="6"/>
      <c r="AQ363" s="6"/>
      <c r="AR363" s="1" t="s">
        <v>40</v>
      </c>
      <c r="AS363" s="1" t="s">
        <v>41</v>
      </c>
      <c r="AT363" s="6"/>
      <c r="AU363" s="6"/>
      <c r="AV363" s="6"/>
      <c r="AW363" s="6"/>
      <c r="AX363" s="6"/>
      <c r="AY363" s="6"/>
      <c r="AZ363" s="1" t="s">
        <v>42</v>
      </c>
      <c r="BA363" s="1" t="s">
        <v>39</v>
      </c>
      <c r="BB363" s="6"/>
      <c r="BC363" s="6"/>
      <c r="BD363" s="1" t="s">
        <v>42</v>
      </c>
      <c r="BE363" s="1" t="s">
        <v>33</v>
      </c>
      <c r="BF363" s="6"/>
      <c r="BG363" s="6"/>
      <c r="BH363" s="1" t="s">
        <v>42</v>
      </c>
      <c r="BI363" s="1" t="s">
        <v>39</v>
      </c>
      <c r="BJ363" s="6"/>
      <c r="BK363" s="11"/>
      <c r="BL363" s="1" t="s">
        <v>43</v>
      </c>
      <c r="BM363" s="1" t="s">
        <v>44</v>
      </c>
      <c r="BN363" s="6"/>
      <c r="BO363" s="6"/>
      <c r="BP363" s="1" t="s">
        <v>45</v>
      </c>
      <c r="BQ363" s="1" t="s">
        <v>44</v>
      </c>
      <c r="BR363" s="6"/>
      <c r="BS363" s="6"/>
      <c r="BT363" s="1" t="s">
        <v>46</v>
      </c>
      <c r="BU363" s="1" t="s">
        <v>47</v>
      </c>
      <c r="BV363" s="6"/>
      <c r="BW363" s="6"/>
      <c r="BX363" s="1" t="s">
        <v>46</v>
      </c>
      <c r="BY363" s="1" t="s">
        <v>41</v>
      </c>
      <c r="BZ363" s="6"/>
      <c r="CA363" s="6"/>
      <c r="CB363" s="1" t="s">
        <v>46</v>
      </c>
      <c r="CC363" s="1" t="s">
        <v>48</v>
      </c>
      <c r="CD363" s="6"/>
      <c r="CE363" s="6"/>
      <c r="CF363" s="1" t="s">
        <v>46</v>
      </c>
      <c r="CG363" s="1" t="s">
        <v>48</v>
      </c>
      <c r="CH363" s="6"/>
      <c r="CI363" s="6"/>
      <c r="CJ363" s="1" t="s">
        <v>46</v>
      </c>
      <c r="CK363" s="1" t="s">
        <v>39</v>
      </c>
      <c r="CL363" s="6"/>
      <c r="CM363" s="6"/>
      <c r="CN363" s="1" t="s">
        <v>49</v>
      </c>
      <c r="CO363" s="1" t="s">
        <v>39</v>
      </c>
      <c r="CP363" s="6"/>
      <c r="CQ363" s="6"/>
      <c r="CR363" s="1" t="s">
        <v>50</v>
      </c>
      <c r="CS363" s="1" t="s">
        <v>51</v>
      </c>
      <c r="CT363" s="6"/>
      <c r="CU363" s="6"/>
      <c r="CV363" s="1" t="s">
        <v>50</v>
      </c>
      <c r="CW363" s="1" t="s">
        <v>39</v>
      </c>
      <c r="CX363" s="6"/>
      <c r="CY363" s="6"/>
      <c r="CZ363" s="1" t="s">
        <v>50</v>
      </c>
      <c r="DA363" s="1" t="s">
        <v>39</v>
      </c>
      <c r="DB363" s="6"/>
      <c r="DC363" s="6"/>
      <c r="DD363" s="1" t="s">
        <v>59</v>
      </c>
      <c r="DE363" s="1" t="s">
        <v>60</v>
      </c>
      <c r="DF363" s="6"/>
      <c r="DG363" s="6"/>
      <c r="DH363" s="1" t="s">
        <v>52</v>
      </c>
      <c r="DI363" s="1" t="s">
        <v>53</v>
      </c>
      <c r="DJ363" s="6"/>
      <c r="DK363" s="6"/>
      <c r="DL363" s="1" t="s">
        <v>31</v>
      </c>
      <c r="DM363" s="11"/>
    </row>
    <row r="364" spans="1:118" s="12" customFormat="1" ht="15.75" customHeight="1" x14ac:dyDescent="0.25">
      <c r="A364" s="6">
        <v>363</v>
      </c>
      <c r="B364" s="6">
        <v>3</v>
      </c>
      <c r="C364" s="9" t="s">
        <v>491</v>
      </c>
      <c r="D364" s="8" t="s">
        <v>373</v>
      </c>
      <c r="E364" s="6">
        <v>0</v>
      </c>
      <c r="F364" s="6">
        <v>0</v>
      </c>
      <c r="G364" s="6">
        <v>0</v>
      </c>
      <c r="H364" s="10">
        <v>187.90899999999999</v>
      </c>
      <c r="I364" s="3">
        <f t="shared" si="16"/>
        <v>187.90899999999999</v>
      </c>
      <c r="J364" s="3">
        <f t="shared" si="15"/>
        <v>0</v>
      </c>
      <c r="K364" s="3">
        <f t="shared" si="17"/>
        <v>187.90899999999999</v>
      </c>
      <c r="L364" s="1" t="s">
        <v>28</v>
      </c>
      <c r="M364" s="1" t="s">
        <v>29</v>
      </c>
      <c r="N364" s="6"/>
      <c r="O364" s="6"/>
      <c r="P364" s="1" t="s">
        <v>30</v>
      </c>
      <c r="Q364" s="1" t="s">
        <v>34</v>
      </c>
      <c r="R364" s="6"/>
      <c r="S364" s="6"/>
      <c r="T364" s="1" t="s">
        <v>30</v>
      </c>
      <c r="U364" s="1" t="s">
        <v>32</v>
      </c>
      <c r="V364" s="6"/>
      <c r="W364" s="6"/>
      <c r="X364" s="6" t="s">
        <v>30</v>
      </c>
      <c r="Y364" s="6" t="s">
        <v>33</v>
      </c>
      <c r="Z364" s="6"/>
      <c r="AA364" s="6"/>
      <c r="AB364" s="1" t="s">
        <v>30</v>
      </c>
      <c r="AC364" s="1" t="s">
        <v>34</v>
      </c>
      <c r="AD364" s="6"/>
      <c r="AE364" s="6"/>
      <c r="AF364" s="1" t="s">
        <v>35</v>
      </c>
      <c r="AG364" s="1" t="s">
        <v>29</v>
      </c>
      <c r="AH364" s="6"/>
      <c r="AI364" s="6"/>
      <c r="AJ364" s="1" t="s">
        <v>36</v>
      </c>
      <c r="AK364" s="1" t="s">
        <v>37</v>
      </c>
      <c r="AL364" s="6"/>
      <c r="AM364" s="6"/>
      <c r="AN364" s="1" t="s">
        <v>38</v>
      </c>
      <c r="AO364" s="1" t="s">
        <v>39</v>
      </c>
      <c r="AP364" s="6"/>
      <c r="AQ364" s="6"/>
      <c r="AR364" s="1" t="s">
        <v>40</v>
      </c>
      <c r="AS364" s="1" t="s">
        <v>41</v>
      </c>
      <c r="AT364" s="6"/>
      <c r="AU364" s="6"/>
      <c r="AV364" s="6"/>
      <c r="AW364" s="6"/>
      <c r="AX364" s="6"/>
      <c r="AY364" s="6"/>
      <c r="AZ364" s="1" t="s">
        <v>42</v>
      </c>
      <c r="BA364" s="1" t="s">
        <v>39</v>
      </c>
      <c r="BB364" s="6"/>
      <c r="BC364" s="6"/>
      <c r="BD364" s="1" t="s">
        <v>42</v>
      </c>
      <c r="BE364" s="1" t="s">
        <v>33</v>
      </c>
      <c r="BF364" s="6"/>
      <c r="BG364" s="6"/>
      <c r="BH364" s="1" t="s">
        <v>42</v>
      </c>
      <c r="BI364" s="1" t="s">
        <v>39</v>
      </c>
      <c r="BJ364" s="6"/>
      <c r="BK364" s="11"/>
      <c r="BL364" s="1" t="s">
        <v>43</v>
      </c>
      <c r="BM364" s="1" t="s">
        <v>44</v>
      </c>
      <c r="BN364" s="6"/>
      <c r="BO364" s="6"/>
      <c r="BP364" s="1" t="s">
        <v>45</v>
      </c>
      <c r="BQ364" s="1" t="s">
        <v>44</v>
      </c>
      <c r="BR364" s="6"/>
      <c r="BS364" s="6"/>
      <c r="BT364" s="1" t="s">
        <v>46</v>
      </c>
      <c r="BU364" s="1" t="s">
        <v>47</v>
      </c>
      <c r="BV364" s="6"/>
      <c r="BW364" s="6"/>
      <c r="BX364" s="1" t="s">
        <v>46</v>
      </c>
      <c r="BY364" s="1" t="s">
        <v>41</v>
      </c>
      <c r="BZ364" s="6"/>
      <c r="CA364" s="6"/>
      <c r="CB364" s="1" t="s">
        <v>46</v>
      </c>
      <c r="CC364" s="1" t="s">
        <v>48</v>
      </c>
      <c r="CD364" s="6"/>
      <c r="CE364" s="6"/>
      <c r="CF364" s="1" t="s">
        <v>46</v>
      </c>
      <c r="CG364" s="1" t="s">
        <v>48</v>
      </c>
      <c r="CH364" s="6"/>
      <c r="CI364" s="6"/>
      <c r="CJ364" s="1" t="s">
        <v>46</v>
      </c>
      <c r="CK364" s="1" t="s">
        <v>39</v>
      </c>
      <c r="CL364" s="6"/>
      <c r="CM364" s="6"/>
      <c r="CN364" s="1" t="s">
        <v>49</v>
      </c>
      <c r="CO364" s="1" t="s">
        <v>39</v>
      </c>
      <c r="CP364" s="6"/>
      <c r="CQ364" s="6"/>
      <c r="CR364" s="1" t="s">
        <v>50</v>
      </c>
      <c r="CS364" s="1" t="s">
        <v>51</v>
      </c>
      <c r="CT364" s="6"/>
      <c r="CU364" s="6"/>
      <c r="CV364" s="1" t="s">
        <v>50</v>
      </c>
      <c r="CW364" s="1" t="s">
        <v>39</v>
      </c>
      <c r="CX364" s="6"/>
      <c r="CY364" s="6"/>
      <c r="CZ364" s="1" t="s">
        <v>50</v>
      </c>
      <c r="DA364" s="1" t="s">
        <v>39</v>
      </c>
      <c r="DB364" s="6"/>
      <c r="DC364" s="6"/>
      <c r="DD364" s="1" t="s">
        <v>59</v>
      </c>
      <c r="DE364" s="1" t="s">
        <v>60</v>
      </c>
      <c r="DF364" s="6"/>
      <c r="DG364" s="6"/>
      <c r="DH364" s="1" t="s">
        <v>52</v>
      </c>
      <c r="DI364" s="1" t="s">
        <v>53</v>
      </c>
      <c r="DJ364" s="6"/>
      <c r="DK364" s="6"/>
      <c r="DL364" s="1" t="s">
        <v>31</v>
      </c>
      <c r="DM364" s="11"/>
    </row>
    <row r="365" spans="1:118" s="12" customFormat="1" ht="15.75" customHeight="1" x14ac:dyDescent="0.25">
      <c r="A365" s="6">
        <v>364</v>
      </c>
      <c r="B365" s="6">
        <v>2</v>
      </c>
      <c r="C365" s="9" t="s">
        <v>308</v>
      </c>
      <c r="D365" s="8" t="s">
        <v>373</v>
      </c>
      <c r="E365" s="6">
        <v>523.89300000000003</v>
      </c>
      <c r="F365" s="6">
        <v>73.358000000000004</v>
      </c>
      <c r="G365" s="6">
        <v>447.6</v>
      </c>
      <c r="H365" s="10">
        <v>162.50232</v>
      </c>
      <c r="I365" s="3">
        <f t="shared" si="16"/>
        <v>610.10231999999996</v>
      </c>
      <c r="J365" s="3">
        <f t="shared" si="15"/>
        <v>0</v>
      </c>
      <c r="K365" s="3">
        <f t="shared" si="17"/>
        <v>610.10231999999996</v>
      </c>
      <c r="L365" s="1" t="s">
        <v>28</v>
      </c>
      <c r="M365" s="1" t="s">
        <v>29</v>
      </c>
      <c r="N365" s="6"/>
      <c r="O365" s="6"/>
      <c r="P365" s="1" t="s">
        <v>30</v>
      </c>
      <c r="Q365" s="1" t="s">
        <v>34</v>
      </c>
      <c r="R365" s="6"/>
      <c r="S365" s="6"/>
      <c r="T365" s="1" t="s">
        <v>30</v>
      </c>
      <c r="U365" s="1" t="s">
        <v>32</v>
      </c>
      <c r="V365" s="6"/>
      <c r="W365" s="6"/>
      <c r="X365" s="6" t="s">
        <v>30</v>
      </c>
      <c r="Y365" s="6" t="s">
        <v>33</v>
      </c>
      <c r="Z365" s="6"/>
      <c r="AA365" s="6"/>
      <c r="AB365" s="1" t="s">
        <v>30</v>
      </c>
      <c r="AC365" s="1" t="s">
        <v>34</v>
      </c>
      <c r="AD365" s="6"/>
      <c r="AE365" s="6"/>
      <c r="AF365" s="1" t="s">
        <v>35</v>
      </c>
      <c r="AG365" s="1" t="s">
        <v>29</v>
      </c>
      <c r="AH365" s="6"/>
      <c r="AI365" s="6"/>
      <c r="AJ365" s="1" t="s">
        <v>36</v>
      </c>
      <c r="AK365" s="1" t="s">
        <v>37</v>
      </c>
      <c r="AL365" s="6"/>
      <c r="AM365" s="6"/>
      <c r="AN365" s="1" t="s">
        <v>38</v>
      </c>
      <c r="AO365" s="1" t="s">
        <v>39</v>
      </c>
      <c r="AP365" s="6"/>
      <c r="AQ365" s="6"/>
      <c r="AR365" s="1" t="s">
        <v>40</v>
      </c>
      <c r="AS365" s="1" t="s">
        <v>41</v>
      </c>
      <c r="AT365" s="6"/>
      <c r="AU365" s="6"/>
      <c r="AV365" s="6"/>
      <c r="AW365" s="6"/>
      <c r="AX365" s="6"/>
      <c r="AY365" s="6"/>
      <c r="AZ365" s="1" t="s">
        <v>42</v>
      </c>
      <c r="BA365" s="1" t="s">
        <v>39</v>
      </c>
      <c r="BB365" s="6"/>
      <c r="BC365" s="6"/>
      <c r="BD365" s="1" t="s">
        <v>42</v>
      </c>
      <c r="BE365" s="1" t="s">
        <v>33</v>
      </c>
      <c r="BF365" s="6"/>
      <c r="BG365" s="6"/>
      <c r="BH365" s="1" t="s">
        <v>42</v>
      </c>
      <c r="BI365" s="1" t="s">
        <v>39</v>
      </c>
      <c r="BJ365" s="6"/>
      <c r="BK365" s="11"/>
      <c r="BL365" s="1" t="s">
        <v>43</v>
      </c>
      <c r="BM365" s="1" t="s">
        <v>44</v>
      </c>
      <c r="BN365" s="6"/>
      <c r="BO365" s="6"/>
      <c r="BP365" s="1" t="s">
        <v>45</v>
      </c>
      <c r="BQ365" s="1" t="s">
        <v>44</v>
      </c>
      <c r="BR365" s="6"/>
      <c r="BS365" s="6"/>
      <c r="BT365" s="1" t="s">
        <v>46</v>
      </c>
      <c r="BU365" s="1" t="s">
        <v>47</v>
      </c>
      <c r="BV365" s="6"/>
      <c r="BW365" s="6"/>
      <c r="BX365" s="1" t="s">
        <v>46</v>
      </c>
      <c r="BY365" s="1" t="s">
        <v>41</v>
      </c>
      <c r="BZ365" s="6"/>
      <c r="CA365" s="6"/>
      <c r="CB365" s="1" t="s">
        <v>46</v>
      </c>
      <c r="CC365" s="1" t="s">
        <v>48</v>
      </c>
      <c r="CD365" s="6"/>
      <c r="CE365" s="6"/>
      <c r="CF365" s="1" t="s">
        <v>46</v>
      </c>
      <c r="CG365" s="1" t="s">
        <v>48</v>
      </c>
      <c r="CH365" s="6"/>
      <c r="CI365" s="6"/>
      <c r="CJ365" s="1" t="s">
        <v>46</v>
      </c>
      <c r="CK365" s="1" t="s">
        <v>39</v>
      </c>
      <c r="CL365" s="6"/>
      <c r="CM365" s="6"/>
      <c r="CN365" s="1" t="s">
        <v>49</v>
      </c>
      <c r="CO365" s="1" t="s">
        <v>39</v>
      </c>
      <c r="CP365" s="6"/>
      <c r="CQ365" s="6"/>
      <c r="CR365" s="1" t="s">
        <v>50</v>
      </c>
      <c r="CS365" s="1" t="s">
        <v>51</v>
      </c>
      <c r="CT365" s="6"/>
      <c r="CU365" s="6"/>
      <c r="CV365" s="1" t="s">
        <v>50</v>
      </c>
      <c r="CW365" s="1" t="s">
        <v>39</v>
      </c>
      <c r="CX365" s="6"/>
      <c r="CY365" s="6"/>
      <c r="CZ365" s="1" t="s">
        <v>50</v>
      </c>
      <c r="DA365" s="1" t="s">
        <v>39</v>
      </c>
      <c r="DB365" s="6"/>
      <c r="DC365" s="6"/>
      <c r="DD365" s="1" t="s">
        <v>59</v>
      </c>
      <c r="DE365" s="1" t="s">
        <v>60</v>
      </c>
      <c r="DF365" s="6"/>
      <c r="DG365" s="6"/>
      <c r="DH365" s="1" t="s">
        <v>52</v>
      </c>
      <c r="DI365" s="1" t="s">
        <v>53</v>
      </c>
      <c r="DJ365" s="6"/>
      <c r="DK365" s="6"/>
      <c r="DL365" s="1" t="s">
        <v>31</v>
      </c>
      <c r="DM365" s="11"/>
    </row>
    <row r="366" spans="1:118" s="12" customFormat="1" ht="15.75" customHeight="1" x14ac:dyDescent="0.25">
      <c r="A366" s="6">
        <v>365</v>
      </c>
      <c r="B366" s="6">
        <v>2</v>
      </c>
      <c r="C366" s="9" t="s">
        <v>492</v>
      </c>
      <c r="D366" s="8" t="s">
        <v>373</v>
      </c>
      <c r="E366" s="6">
        <v>669.91399999999999</v>
      </c>
      <c r="F366" s="6">
        <v>71.704999999999998</v>
      </c>
      <c r="G366" s="6">
        <v>598.20899999999995</v>
      </c>
      <c r="H366" s="10">
        <v>269.64120000000003</v>
      </c>
      <c r="I366" s="3">
        <f t="shared" si="16"/>
        <v>867.85019999999997</v>
      </c>
      <c r="J366" s="3">
        <f t="shared" si="15"/>
        <v>0</v>
      </c>
      <c r="K366" s="3">
        <f t="shared" si="17"/>
        <v>867.85019999999997</v>
      </c>
      <c r="L366" s="1" t="s">
        <v>28</v>
      </c>
      <c r="M366" s="1" t="s">
        <v>29</v>
      </c>
      <c r="N366" s="6"/>
      <c r="O366" s="6"/>
      <c r="P366" s="1" t="s">
        <v>30</v>
      </c>
      <c r="Q366" s="1" t="s">
        <v>34</v>
      </c>
      <c r="R366" s="6"/>
      <c r="S366" s="6"/>
      <c r="T366" s="1" t="s">
        <v>30</v>
      </c>
      <c r="U366" s="1" t="s">
        <v>32</v>
      </c>
      <c r="V366" s="6"/>
      <c r="W366" s="6"/>
      <c r="X366" s="6" t="s">
        <v>30</v>
      </c>
      <c r="Y366" s="6" t="s">
        <v>33</v>
      </c>
      <c r="Z366" s="6"/>
      <c r="AA366" s="6"/>
      <c r="AB366" s="1" t="s">
        <v>30</v>
      </c>
      <c r="AC366" s="1" t="s">
        <v>34</v>
      </c>
      <c r="AD366" s="6"/>
      <c r="AE366" s="6"/>
      <c r="AF366" s="1" t="s">
        <v>35</v>
      </c>
      <c r="AG366" s="1" t="s">
        <v>29</v>
      </c>
      <c r="AH366" s="6"/>
      <c r="AI366" s="6"/>
      <c r="AJ366" s="1" t="s">
        <v>36</v>
      </c>
      <c r="AK366" s="1" t="s">
        <v>37</v>
      </c>
      <c r="AL366" s="6"/>
      <c r="AM366" s="6"/>
      <c r="AN366" s="1" t="s">
        <v>38</v>
      </c>
      <c r="AO366" s="1" t="s">
        <v>39</v>
      </c>
      <c r="AP366" s="6"/>
      <c r="AQ366" s="6"/>
      <c r="AR366" s="1" t="s">
        <v>40</v>
      </c>
      <c r="AS366" s="1" t="s">
        <v>41</v>
      </c>
      <c r="AT366" s="6"/>
      <c r="AU366" s="6"/>
      <c r="AV366" s="6"/>
      <c r="AW366" s="6"/>
      <c r="AX366" s="6"/>
      <c r="AY366" s="6"/>
      <c r="AZ366" s="1" t="s">
        <v>42</v>
      </c>
      <c r="BA366" s="1" t="s">
        <v>39</v>
      </c>
      <c r="BB366" s="6"/>
      <c r="BC366" s="6"/>
      <c r="BD366" s="1" t="s">
        <v>42</v>
      </c>
      <c r="BE366" s="1" t="s">
        <v>33</v>
      </c>
      <c r="BF366" s="6"/>
      <c r="BG366" s="6"/>
      <c r="BH366" s="1" t="s">
        <v>42</v>
      </c>
      <c r="BI366" s="1" t="s">
        <v>39</v>
      </c>
      <c r="BJ366" s="6"/>
      <c r="BK366" s="11"/>
      <c r="BL366" s="1" t="s">
        <v>43</v>
      </c>
      <c r="BM366" s="1" t="s">
        <v>44</v>
      </c>
      <c r="BN366" s="6"/>
      <c r="BO366" s="6"/>
      <c r="BP366" s="1" t="s">
        <v>45</v>
      </c>
      <c r="BQ366" s="1" t="s">
        <v>44</v>
      </c>
      <c r="BR366" s="6"/>
      <c r="BS366" s="6"/>
      <c r="BT366" s="1" t="s">
        <v>46</v>
      </c>
      <c r="BU366" s="1" t="s">
        <v>47</v>
      </c>
      <c r="BV366" s="6"/>
      <c r="BW366" s="6"/>
      <c r="BX366" s="1" t="s">
        <v>46</v>
      </c>
      <c r="BY366" s="1" t="s">
        <v>41</v>
      </c>
      <c r="BZ366" s="6"/>
      <c r="CA366" s="6"/>
      <c r="CB366" s="1" t="s">
        <v>46</v>
      </c>
      <c r="CC366" s="1" t="s">
        <v>48</v>
      </c>
      <c r="CD366" s="6"/>
      <c r="CE366" s="6"/>
      <c r="CF366" s="1" t="s">
        <v>46</v>
      </c>
      <c r="CG366" s="1" t="s">
        <v>48</v>
      </c>
      <c r="CH366" s="6"/>
      <c r="CI366" s="6"/>
      <c r="CJ366" s="1" t="s">
        <v>46</v>
      </c>
      <c r="CK366" s="1" t="s">
        <v>39</v>
      </c>
      <c r="CL366" s="6"/>
      <c r="CM366" s="6"/>
      <c r="CN366" s="1" t="s">
        <v>49</v>
      </c>
      <c r="CO366" s="1" t="s">
        <v>39</v>
      </c>
      <c r="CP366" s="6"/>
      <c r="CQ366" s="6"/>
      <c r="CR366" s="1" t="s">
        <v>50</v>
      </c>
      <c r="CS366" s="1" t="s">
        <v>51</v>
      </c>
      <c r="CT366" s="6"/>
      <c r="CU366" s="6"/>
      <c r="CV366" s="1" t="s">
        <v>50</v>
      </c>
      <c r="CW366" s="1" t="s">
        <v>39</v>
      </c>
      <c r="CX366" s="6"/>
      <c r="CY366" s="6"/>
      <c r="CZ366" s="1" t="s">
        <v>50</v>
      </c>
      <c r="DA366" s="1" t="s">
        <v>39</v>
      </c>
      <c r="DB366" s="6"/>
      <c r="DC366" s="6"/>
      <c r="DD366" s="1" t="s">
        <v>59</v>
      </c>
      <c r="DE366" s="1" t="s">
        <v>60</v>
      </c>
      <c r="DF366" s="6"/>
      <c r="DG366" s="6"/>
      <c r="DH366" s="1" t="s">
        <v>52</v>
      </c>
      <c r="DI366" s="1" t="s">
        <v>53</v>
      </c>
      <c r="DJ366" s="6"/>
      <c r="DK366" s="6"/>
      <c r="DL366" s="1" t="s">
        <v>31</v>
      </c>
      <c r="DM366" s="11"/>
    </row>
    <row r="367" spans="1:118" s="12" customFormat="1" ht="15.75" customHeight="1" x14ac:dyDescent="0.25">
      <c r="A367" s="6">
        <v>366</v>
      </c>
      <c r="B367" s="6">
        <v>2</v>
      </c>
      <c r="C367" s="9" t="s">
        <v>493</v>
      </c>
      <c r="D367" s="8" t="s">
        <v>373</v>
      </c>
      <c r="E367" s="6">
        <v>205.70699999999999</v>
      </c>
      <c r="F367" s="6">
        <v>0</v>
      </c>
      <c r="G367" s="6">
        <v>205.70699999999999</v>
      </c>
      <c r="H367" s="10">
        <v>81.094800000000006</v>
      </c>
      <c r="I367" s="3">
        <f t="shared" si="16"/>
        <v>286.80180000000001</v>
      </c>
      <c r="J367" s="3">
        <f t="shared" si="15"/>
        <v>0</v>
      </c>
      <c r="K367" s="3">
        <f t="shared" si="17"/>
        <v>286.80180000000001</v>
      </c>
      <c r="L367" s="1" t="s">
        <v>28</v>
      </c>
      <c r="M367" s="1" t="s">
        <v>29</v>
      </c>
      <c r="N367" s="6"/>
      <c r="O367" s="6"/>
      <c r="P367" s="1" t="s">
        <v>30</v>
      </c>
      <c r="Q367" s="1" t="s">
        <v>34</v>
      </c>
      <c r="R367" s="6"/>
      <c r="S367" s="6"/>
      <c r="T367" s="1" t="s">
        <v>30</v>
      </c>
      <c r="U367" s="1" t="s">
        <v>32</v>
      </c>
      <c r="V367" s="6"/>
      <c r="W367" s="6"/>
      <c r="X367" s="6" t="s">
        <v>30</v>
      </c>
      <c r="Y367" s="6" t="s">
        <v>33</v>
      </c>
      <c r="Z367" s="6"/>
      <c r="AA367" s="6"/>
      <c r="AB367" s="1" t="s">
        <v>30</v>
      </c>
      <c r="AC367" s="1" t="s">
        <v>34</v>
      </c>
      <c r="AD367" s="6"/>
      <c r="AE367" s="6"/>
      <c r="AF367" s="1" t="s">
        <v>35</v>
      </c>
      <c r="AG367" s="1" t="s">
        <v>29</v>
      </c>
      <c r="AH367" s="6"/>
      <c r="AI367" s="6"/>
      <c r="AJ367" s="1" t="s">
        <v>36</v>
      </c>
      <c r="AK367" s="1" t="s">
        <v>37</v>
      </c>
      <c r="AL367" s="6"/>
      <c r="AM367" s="6"/>
      <c r="AN367" s="1" t="s">
        <v>38</v>
      </c>
      <c r="AO367" s="1" t="s">
        <v>39</v>
      </c>
      <c r="AP367" s="6"/>
      <c r="AQ367" s="6"/>
      <c r="AR367" s="1" t="s">
        <v>40</v>
      </c>
      <c r="AS367" s="1" t="s">
        <v>41</v>
      </c>
      <c r="AT367" s="6"/>
      <c r="AU367" s="6"/>
      <c r="AV367" s="6"/>
      <c r="AW367" s="6"/>
      <c r="AX367" s="6"/>
      <c r="AY367" s="6"/>
      <c r="AZ367" s="1" t="s">
        <v>42</v>
      </c>
      <c r="BA367" s="1" t="s">
        <v>39</v>
      </c>
      <c r="BB367" s="6"/>
      <c r="BC367" s="6"/>
      <c r="BD367" s="1" t="s">
        <v>42</v>
      </c>
      <c r="BE367" s="1" t="s">
        <v>33</v>
      </c>
      <c r="BF367" s="6"/>
      <c r="BG367" s="6"/>
      <c r="BH367" s="1" t="s">
        <v>42</v>
      </c>
      <c r="BI367" s="1" t="s">
        <v>39</v>
      </c>
      <c r="BJ367" s="6"/>
      <c r="BK367" s="11"/>
      <c r="BL367" s="1" t="s">
        <v>43</v>
      </c>
      <c r="BM367" s="1" t="s">
        <v>44</v>
      </c>
      <c r="BN367" s="6"/>
      <c r="BO367" s="6"/>
      <c r="BP367" s="1" t="s">
        <v>45</v>
      </c>
      <c r="BQ367" s="1" t="s">
        <v>44</v>
      </c>
      <c r="BR367" s="6"/>
      <c r="BS367" s="6"/>
      <c r="BT367" s="1" t="s">
        <v>46</v>
      </c>
      <c r="BU367" s="1" t="s">
        <v>47</v>
      </c>
      <c r="BV367" s="6"/>
      <c r="BW367" s="6"/>
      <c r="BX367" s="1" t="s">
        <v>46</v>
      </c>
      <c r="BY367" s="1" t="s">
        <v>41</v>
      </c>
      <c r="BZ367" s="6"/>
      <c r="CA367" s="6"/>
      <c r="CB367" s="1" t="s">
        <v>46</v>
      </c>
      <c r="CC367" s="1" t="s">
        <v>48</v>
      </c>
      <c r="CD367" s="6"/>
      <c r="CE367" s="6"/>
      <c r="CF367" s="1" t="s">
        <v>46</v>
      </c>
      <c r="CG367" s="1" t="s">
        <v>48</v>
      </c>
      <c r="CH367" s="6"/>
      <c r="CI367" s="6"/>
      <c r="CJ367" s="1" t="s">
        <v>46</v>
      </c>
      <c r="CK367" s="1" t="s">
        <v>39</v>
      </c>
      <c r="CL367" s="6"/>
      <c r="CM367" s="6"/>
      <c r="CN367" s="1" t="s">
        <v>49</v>
      </c>
      <c r="CO367" s="1" t="s">
        <v>39</v>
      </c>
      <c r="CP367" s="6"/>
      <c r="CQ367" s="6"/>
      <c r="CR367" s="1" t="s">
        <v>50</v>
      </c>
      <c r="CS367" s="1" t="s">
        <v>51</v>
      </c>
      <c r="CT367" s="6"/>
      <c r="CU367" s="6"/>
      <c r="CV367" s="1" t="s">
        <v>50</v>
      </c>
      <c r="CW367" s="1" t="s">
        <v>39</v>
      </c>
      <c r="CX367" s="6"/>
      <c r="CY367" s="6"/>
      <c r="CZ367" s="1" t="s">
        <v>50</v>
      </c>
      <c r="DA367" s="1" t="s">
        <v>39</v>
      </c>
      <c r="DB367" s="6"/>
      <c r="DC367" s="6"/>
      <c r="DD367" s="1" t="s">
        <v>59</v>
      </c>
      <c r="DE367" s="1" t="s">
        <v>60</v>
      </c>
      <c r="DF367" s="6"/>
      <c r="DG367" s="6"/>
      <c r="DH367" s="1" t="s">
        <v>52</v>
      </c>
      <c r="DI367" s="1" t="s">
        <v>53</v>
      </c>
      <c r="DJ367" s="6"/>
      <c r="DK367" s="6"/>
      <c r="DL367" s="1" t="s">
        <v>31</v>
      </c>
      <c r="DM367" s="11"/>
    </row>
    <row r="368" spans="1:118" s="12" customFormat="1" ht="15.75" customHeight="1" x14ac:dyDescent="0.25">
      <c r="A368" s="6">
        <v>367</v>
      </c>
      <c r="B368" s="6">
        <v>3</v>
      </c>
      <c r="C368" s="9" t="s">
        <v>309</v>
      </c>
      <c r="D368" s="8" t="s">
        <v>373</v>
      </c>
      <c r="E368" s="6">
        <v>529.94899999999996</v>
      </c>
      <c r="F368" s="6">
        <v>143.786</v>
      </c>
      <c r="G368" s="6">
        <v>381.339</v>
      </c>
      <c r="H368" s="10">
        <v>304.88628</v>
      </c>
      <c r="I368" s="3">
        <f t="shared" si="16"/>
        <v>686.22528</v>
      </c>
      <c r="J368" s="3">
        <f t="shared" si="15"/>
        <v>0</v>
      </c>
      <c r="K368" s="3">
        <f t="shared" si="17"/>
        <v>686.22528</v>
      </c>
      <c r="L368" s="1" t="s">
        <v>28</v>
      </c>
      <c r="M368" s="1" t="s">
        <v>29</v>
      </c>
      <c r="N368" s="6"/>
      <c r="O368" s="6"/>
      <c r="P368" s="1" t="s">
        <v>30</v>
      </c>
      <c r="Q368" s="1" t="s">
        <v>34</v>
      </c>
      <c r="R368" s="6"/>
      <c r="S368" s="6"/>
      <c r="T368" s="1" t="s">
        <v>30</v>
      </c>
      <c r="U368" s="1" t="s">
        <v>32</v>
      </c>
      <c r="V368" s="6"/>
      <c r="W368" s="6"/>
      <c r="X368" s="6" t="s">
        <v>30</v>
      </c>
      <c r="Y368" s="6" t="s">
        <v>33</v>
      </c>
      <c r="Z368" s="6"/>
      <c r="AA368" s="6"/>
      <c r="AB368" s="1" t="s">
        <v>30</v>
      </c>
      <c r="AC368" s="1" t="s">
        <v>34</v>
      </c>
      <c r="AD368" s="6"/>
      <c r="AE368" s="6"/>
      <c r="AF368" s="1" t="s">
        <v>35</v>
      </c>
      <c r="AG368" s="1" t="s">
        <v>29</v>
      </c>
      <c r="AH368" s="6"/>
      <c r="AI368" s="6"/>
      <c r="AJ368" s="1" t="s">
        <v>36</v>
      </c>
      <c r="AK368" s="1" t="s">
        <v>37</v>
      </c>
      <c r="AL368" s="6"/>
      <c r="AM368" s="6"/>
      <c r="AN368" s="1" t="s">
        <v>38</v>
      </c>
      <c r="AO368" s="1" t="s">
        <v>39</v>
      </c>
      <c r="AP368" s="6"/>
      <c r="AQ368" s="6"/>
      <c r="AR368" s="1" t="s">
        <v>40</v>
      </c>
      <c r="AS368" s="1" t="s">
        <v>41</v>
      </c>
      <c r="AT368" s="6"/>
      <c r="AU368" s="6"/>
      <c r="AV368" s="6"/>
      <c r="AW368" s="6"/>
      <c r="AX368" s="6"/>
      <c r="AY368" s="6"/>
      <c r="AZ368" s="1" t="s">
        <v>42</v>
      </c>
      <c r="BA368" s="1" t="s">
        <v>39</v>
      </c>
      <c r="BB368" s="6"/>
      <c r="BC368" s="6"/>
      <c r="BD368" s="1" t="s">
        <v>42</v>
      </c>
      <c r="BE368" s="1" t="s">
        <v>33</v>
      </c>
      <c r="BF368" s="6"/>
      <c r="BG368" s="6"/>
      <c r="BH368" s="1" t="s">
        <v>42</v>
      </c>
      <c r="BI368" s="1" t="s">
        <v>39</v>
      </c>
      <c r="BJ368" s="6"/>
      <c r="BK368" s="11"/>
      <c r="BL368" s="1" t="s">
        <v>43</v>
      </c>
      <c r="BM368" s="1" t="s">
        <v>44</v>
      </c>
      <c r="BN368" s="6"/>
      <c r="BO368" s="6"/>
      <c r="BP368" s="1" t="s">
        <v>45</v>
      </c>
      <c r="BQ368" s="1" t="s">
        <v>44</v>
      </c>
      <c r="BR368" s="6"/>
      <c r="BS368" s="6"/>
      <c r="BT368" s="1" t="s">
        <v>46</v>
      </c>
      <c r="BU368" s="1" t="s">
        <v>47</v>
      </c>
      <c r="BV368" s="6"/>
      <c r="BW368" s="6"/>
      <c r="BX368" s="1" t="s">
        <v>46</v>
      </c>
      <c r="BY368" s="1" t="s">
        <v>41</v>
      </c>
      <c r="BZ368" s="6"/>
      <c r="CA368" s="6"/>
      <c r="CB368" s="1" t="s">
        <v>46</v>
      </c>
      <c r="CC368" s="1" t="s">
        <v>48</v>
      </c>
      <c r="CD368" s="6"/>
      <c r="CE368" s="6"/>
      <c r="CF368" s="1" t="s">
        <v>46</v>
      </c>
      <c r="CG368" s="1" t="s">
        <v>48</v>
      </c>
      <c r="CH368" s="6"/>
      <c r="CI368" s="6"/>
      <c r="CJ368" s="1" t="s">
        <v>46</v>
      </c>
      <c r="CK368" s="1" t="s">
        <v>39</v>
      </c>
      <c r="CL368" s="6"/>
      <c r="CM368" s="6"/>
      <c r="CN368" s="1" t="s">
        <v>49</v>
      </c>
      <c r="CO368" s="1" t="s">
        <v>39</v>
      </c>
      <c r="CP368" s="6"/>
      <c r="CQ368" s="6"/>
      <c r="CR368" s="1" t="s">
        <v>50</v>
      </c>
      <c r="CS368" s="1" t="s">
        <v>51</v>
      </c>
      <c r="CT368" s="6"/>
      <c r="CU368" s="6"/>
      <c r="CV368" s="1" t="s">
        <v>50</v>
      </c>
      <c r="CW368" s="1" t="s">
        <v>39</v>
      </c>
      <c r="CX368" s="6"/>
      <c r="CY368" s="6"/>
      <c r="CZ368" s="1" t="s">
        <v>50</v>
      </c>
      <c r="DA368" s="1" t="s">
        <v>39</v>
      </c>
      <c r="DB368" s="6"/>
      <c r="DC368" s="6"/>
      <c r="DD368" s="1" t="s">
        <v>59</v>
      </c>
      <c r="DE368" s="1" t="s">
        <v>60</v>
      </c>
      <c r="DF368" s="6"/>
      <c r="DG368" s="6"/>
      <c r="DH368" s="1" t="s">
        <v>52</v>
      </c>
      <c r="DI368" s="1" t="s">
        <v>53</v>
      </c>
      <c r="DJ368" s="6"/>
      <c r="DK368" s="6"/>
      <c r="DL368" s="1" t="s">
        <v>31</v>
      </c>
      <c r="DM368" s="11"/>
    </row>
    <row r="369" spans="1:118" s="42" customFormat="1" ht="15.75" customHeight="1" x14ac:dyDescent="0.25">
      <c r="A369" s="35">
        <v>368</v>
      </c>
      <c r="B369" s="35">
        <v>3</v>
      </c>
      <c r="C369" s="36" t="s">
        <v>310</v>
      </c>
      <c r="D369" s="37" t="s">
        <v>373</v>
      </c>
      <c r="E369" s="35">
        <v>597.23299999999995</v>
      </c>
      <c r="F369" s="35">
        <v>85.935000000000002</v>
      </c>
      <c r="G369" s="35">
        <v>459.25200000000001</v>
      </c>
      <c r="H369" s="38">
        <v>600.49091999999996</v>
      </c>
      <c r="I369" s="39">
        <f t="shared" si="16"/>
        <v>1059.7429199999999</v>
      </c>
      <c r="J369" s="39">
        <f t="shared" si="15"/>
        <v>44.44</v>
      </c>
      <c r="K369" s="39">
        <f t="shared" si="17"/>
        <v>1015.3029199999999</v>
      </c>
      <c r="L369" s="40" t="s">
        <v>28</v>
      </c>
      <c r="M369" s="40" t="s">
        <v>29</v>
      </c>
      <c r="N369" s="35"/>
      <c r="O369" s="35"/>
      <c r="P369" s="40" t="s">
        <v>30</v>
      </c>
      <c r="Q369" s="40" t="s">
        <v>34</v>
      </c>
      <c r="R369" s="35"/>
      <c r="S369" s="35"/>
      <c r="T369" s="40" t="s">
        <v>30</v>
      </c>
      <c r="U369" s="40" t="s">
        <v>32</v>
      </c>
      <c r="V369" s="35"/>
      <c r="W369" s="35"/>
      <c r="X369" s="35" t="s">
        <v>30</v>
      </c>
      <c r="Y369" s="35" t="s">
        <v>33</v>
      </c>
      <c r="Z369" s="35"/>
      <c r="AA369" s="35"/>
      <c r="AB369" s="40" t="s">
        <v>30</v>
      </c>
      <c r="AC369" s="40" t="s">
        <v>34</v>
      </c>
      <c r="AD369" s="35"/>
      <c r="AE369" s="35"/>
      <c r="AF369" s="40" t="s">
        <v>35</v>
      </c>
      <c r="AG369" s="40" t="s">
        <v>29</v>
      </c>
      <c r="AH369" s="35"/>
      <c r="AI369" s="35"/>
      <c r="AJ369" s="40" t="s">
        <v>36</v>
      </c>
      <c r="AK369" s="40" t="s">
        <v>37</v>
      </c>
      <c r="AL369" s="35"/>
      <c r="AM369" s="35"/>
      <c r="AN369" s="40" t="s">
        <v>38</v>
      </c>
      <c r="AO369" s="40" t="s">
        <v>39</v>
      </c>
      <c r="AP369" s="35"/>
      <c r="AQ369" s="35"/>
      <c r="AR369" s="40" t="s">
        <v>40</v>
      </c>
      <c r="AS369" s="40" t="s">
        <v>41</v>
      </c>
      <c r="AT369" s="35"/>
      <c r="AU369" s="35"/>
      <c r="AV369" s="35"/>
      <c r="AW369" s="35"/>
      <c r="AX369" s="35"/>
      <c r="AY369" s="35"/>
      <c r="AZ369" s="40" t="s">
        <v>42</v>
      </c>
      <c r="BA369" s="40" t="s">
        <v>39</v>
      </c>
      <c r="BB369" s="35"/>
      <c r="BC369" s="35"/>
      <c r="BD369" s="40" t="s">
        <v>42</v>
      </c>
      <c r="BE369" s="40" t="s">
        <v>33</v>
      </c>
      <c r="BF369" s="35"/>
      <c r="BG369" s="35"/>
      <c r="BH369" s="40" t="s">
        <v>42</v>
      </c>
      <c r="BI369" s="40" t="s">
        <v>39</v>
      </c>
      <c r="BJ369" s="35"/>
      <c r="BK369" s="41"/>
      <c r="BL369" s="40" t="s">
        <v>43</v>
      </c>
      <c r="BM369" s="40" t="s">
        <v>44</v>
      </c>
      <c r="BN369" s="35"/>
      <c r="BO369" s="35"/>
      <c r="BP369" s="40" t="s">
        <v>45</v>
      </c>
      <c r="BQ369" s="40" t="s">
        <v>44</v>
      </c>
      <c r="BR369" s="35"/>
      <c r="BS369" s="35"/>
      <c r="BT369" s="40" t="s">
        <v>46</v>
      </c>
      <c r="BU369" s="40" t="s">
        <v>47</v>
      </c>
      <c r="BV369" s="35"/>
      <c r="BW369" s="35"/>
      <c r="BX369" s="40" t="s">
        <v>46</v>
      </c>
      <c r="BY369" s="40" t="s">
        <v>41</v>
      </c>
      <c r="BZ369" s="35">
        <v>0.02</v>
      </c>
      <c r="CA369" s="35">
        <v>13.606999999999999</v>
      </c>
      <c r="CB369" s="40" t="s">
        <v>46</v>
      </c>
      <c r="CC369" s="40" t="s">
        <v>48</v>
      </c>
      <c r="CD369" s="35"/>
      <c r="CE369" s="35"/>
      <c r="CF369" s="40" t="s">
        <v>46</v>
      </c>
      <c r="CG369" s="40" t="s">
        <v>48</v>
      </c>
      <c r="CH369" s="35"/>
      <c r="CI369" s="35"/>
      <c r="CJ369" s="40" t="s">
        <v>46</v>
      </c>
      <c r="CK369" s="40" t="s">
        <v>39</v>
      </c>
      <c r="CL369" s="35"/>
      <c r="CM369" s="35"/>
      <c r="CN369" s="40" t="s">
        <v>49</v>
      </c>
      <c r="CO369" s="40" t="s">
        <v>39</v>
      </c>
      <c r="CP369" s="35"/>
      <c r="CQ369" s="35"/>
      <c r="CR369" s="40" t="s">
        <v>50</v>
      </c>
      <c r="CS369" s="40" t="s">
        <v>51</v>
      </c>
      <c r="CT369" s="35"/>
      <c r="CU369" s="35"/>
      <c r="CV369" s="40" t="s">
        <v>50</v>
      </c>
      <c r="CW369" s="40" t="s">
        <v>39</v>
      </c>
      <c r="CX369" s="35">
        <v>20</v>
      </c>
      <c r="CY369" s="35">
        <v>16.370999999999999</v>
      </c>
      <c r="CZ369" s="40" t="s">
        <v>50</v>
      </c>
      <c r="DA369" s="40" t="s">
        <v>39</v>
      </c>
      <c r="DB369" s="35">
        <v>5</v>
      </c>
      <c r="DC369" s="35">
        <v>14.462</v>
      </c>
      <c r="DD369" s="40" t="s">
        <v>59</v>
      </c>
      <c r="DE369" s="40" t="s">
        <v>60</v>
      </c>
      <c r="DF369" s="35"/>
      <c r="DG369" s="35"/>
      <c r="DH369" s="40" t="s">
        <v>52</v>
      </c>
      <c r="DI369" s="40" t="s">
        <v>53</v>
      </c>
      <c r="DJ369" s="35"/>
      <c r="DK369" s="35"/>
      <c r="DL369" s="40" t="s">
        <v>31</v>
      </c>
      <c r="DM369" s="41"/>
    </row>
    <row r="370" spans="1:118" s="42" customFormat="1" ht="15.75" customHeight="1" x14ac:dyDescent="0.25">
      <c r="A370" s="35">
        <v>369</v>
      </c>
      <c r="B370" s="35">
        <v>3</v>
      </c>
      <c r="C370" s="36" t="s">
        <v>311</v>
      </c>
      <c r="D370" s="37" t="s">
        <v>373</v>
      </c>
      <c r="E370" s="35">
        <v>71.320999999999998</v>
      </c>
      <c r="F370" s="35">
        <v>16.094000000000001</v>
      </c>
      <c r="G370" s="35">
        <v>54.735999999999997</v>
      </c>
      <c r="H370" s="38">
        <v>46.762320000000003</v>
      </c>
      <c r="I370" s="39">
        <f t="shared" si="16"/>
        <v>101.49832000000001</v>
      </c>
      <c r="J370" s="39">
        <f t="shared" si="15"/>
        <v>1.0629999999999999</v>
      </c>
      <c r="K370" s="39">
        <f t="shared" si="17"/>
        <v>100.43532</v>
      </c>
      <c r="L370" s="40" t="s">
        <v>28</v>
      </c>
      <c r="M370" s="40" t="s">
        <v>29</v>
      </c>
      <c r="N370" s="35"/>
      <c r="O370" s="35"/>
      <c r="P370" s="40" t="s">
        <v>30</v>
      </c>
      <c r="Q370" s="40" t="s">
        <v>34</v>
      </c>
      <c r="R370" s="35"/>
      <c r="S370" s="35"/>
      <c r="T370" s="40" t="s">
        <v>30</v>
      </c>
      <c r="U370" s="40" t="s">
        <v>32</v>
      </c>
      <c r="V370" s="35"/>
      <c r="W370" s="35"/>
      <c r="X370" s="35" t="s">
        <v>30</v>
      </c>
      <c r="Y370" s="35" t="s">
        <v>33</v>
      </c>
      <c r="Z370" s="35"/>
      <c r="AA370" s="35"/>
      <c r="AB370" s="40" t="s">
        <v>30</v>
      </c>
      <c r="AC370" s="40" t="s">
        <v>34</v>
      </c>
      <c r="AD370" s="35"/>
      <c r="AE370" s="35"/>
      <c r="AF370" s="40" t="s">
        <v>35</v>
      </c>
      <c r="AG370" s="40" t="s">
        <v>29</v>
      </c>
      <c r="AH370" s="35"/>
      <c r="AI370" s="35"/>
      <c r="AJ370" s="40" t="s">
        <v>36</v>
      </c>
      <c r="AK370" s="40" t="s">
        <v>37</v>
      </c>
      <c r="AL370" s="35"/>
      <c r="AM370" s="35"/>
      <c r="AN370" s="40" t="s">
        <v>38</v>
      </c>
      <c r="AO370" s="40" t="s">
        <v>39</v>
      </c>
      <c r="AP370" s="35"/>
      <c r="AQ370" s="35"/>
      <c r="AR370" s="40" t="s">
        <v>40</v>
      </c>
      <c r="AS370" s="40" t="s">
        <v>41</v>
      </c>
      <c r="AT370" s="35"/>
      <c r="AU370" s="35"/>
      <c r="AV370" s="35"/>
      <c r="AW370" s="35"/>
      <c r="AX370" s="35"/>
      <c r="AY370" s="35"/>
      <c r="AZ370" s="40" t="s">
        <v>42</v>
      </c>
      <c r="BA370" s="40" t="s">
        <v>39</v>
      </c>
      <c r="BB370" s="35"/>
      <c r="BC370" s="35"/>
      <c r="BD370" s="40" t="s">
        <v>42</v>
      </c>
      <c r="BE370" s="40" t="s">
        <v>33</v>
      </c>
      <c r="BF370" s="35"/>
      <c r="BG370" s="35"/>
      <c r="BH370" s="40" t="s">
        <v>42</v>
      </c>
      <c r="BI370" s="40" t="s">
        <v>39</v>
      </c>
      <c r="BJ370" s="35"/>
      <c r="BK370" s="41"/>
      <c r="BL370" s="40" t="s">
        <v>43</v>
      </c>
      <c r="BM370" s="40" t="s">
        <v>44</v>
      </c>
      <c r="BN370" s="35"/>
      <c r="BO370" s="35"/>
      <c r="BP370" s="40" t="s">
        <v>45</v>
      </c>
      <c r="BQ370" s="40" t="s">
        <v>44</v>
      </c>
      <c r="BR370" s="35"/>
      <c r="BS370" s="35"/>
      <c r="BT370" s="40" t="s">
        <v>46</v>
      </c>
      <c r="BU370" s="40" t="s">
        <v>47</v>
      </c>
      <c r="BV370" s="35"/>
      <c r="BW370" s="35"/>
      <c r="BX370" s="40" t="s">
        <v>46</v>
      </c>
      <c r="BY370" s="40" t="s">
        <v>41</v>
      </c>
      <c r="BZ370" s="35"/>
      <c r="CA370" s="35"/>
      <c r="CB370" s="40" t="s">
        <v>46</v>
      </c>
      <c r="CC370" s="40" t="s">
        <v>48</v>
      </c>
      <c r="CD370" s="35"/>
      <c r="CE370" s="35"/>
      <c r="CF370" s="40" t="s">
        <v>46</v>
      </c>
      <c r="CG370" s="40" t="s">
        <v>48</v>
      </c>
      <c r="CH370" s="35"/>
      <c r="CI370" s="35"/>
      <c r="CJ370" s="40" t="s">
        <v>46</v>
      </c>
      <c r="CK370" s="40" t="s">
        <v>39</v>
      </c>
      <c r="CL370" s="35"/>
      <c r="CM370" s="35"/>
      <c r="CN370" s="40" t="s">
        <v>49</v>
      </c>
      <c r="CO370" s="40" t="s">
        <v>39</v>
      </c>
      <c r="CP370" s="35"/>
      <c r="CQ370" s="35"/>
      <c r="CR370" s="40" t="s">
        <v>50</v>
      </c>
      <c r="CS370" s="40" t="s">
        <v>51</v>
      </c>
      <c r="CT370" s="35"/>
      <c r="CU370" s="35"/>
      <c r="CV370" s="40" t="s">
        <v>50</v>
      </c>
      <c r="CW370" s="40" t="s">
        <v>39</v>
      </c>
      <c r="CX370" s="35"/>
      <c r="CY370" s="35"/>
      <c r="CZ370" s="40" t="s">
        <v>50</v>
      </c>
      <c r="DA370" s="40" t="s">
        <v>39</v>
      </c>
      <c r="DB370" s="35"/>
      <c r="DC370" s="35"/>
      <c r="DD370" s="40" t="s">
        <v>59</v>
      </c>
      <c r="DE370" s="40" t="s">
        <v>60</v>
      </c>
      <c r="DF370" s="35"/>
      <c r="DG370" s="35"/>
      <c r="DH370" s="40" t="s">
        <v>52</v>
      </c>
      <c r="DI370" s="40" t="s">
        <v>53</v>
      </c>
      <c r="DJ370" s="35"/>
      <c r="DK370" s="35"/>
      <c r="DL370" s="40" t="s">
        <v>31</v>
      </c>
      <c r="DM370" s="41">
        <v>1.0629999999999999</v>
      </c>
      <c r="DN370" s="42" t="s">
        <v>518</v>
      </c>
    </row>
    <row r="371" spans="1:118" s="12" customFormat="1" ht="15.75" customHeight="1" x14ac:dyDescent="0.25">
      <c r="A371" s="6">
        <v>370</v>
      </c>
      <c r="B371" s="6">
        <v>3</v>
      </c>
      <c r="C371" s="9" t="s">
        <v>494</v>
      </c>
      <c r="D371" s="8" t="s">
        <v>373</v>
      </c>
      <c r="E371" s="6">
        <v>20.640999999999998</v>
      </c>
      <c r="F371" s="6">
        <v>19.891999999999999</v>
      </c>
      <c r="G371" s="6">
        <v>0.749</v>
      </c>
      <c r="H371" s="10">
        <v>47.256959999999999</v>
      </c>
      <c r="I371" s="3">
        <f t="shared" si="16"/>
        <v>48.005960000000002</v>
      </c>
      <c r="J371" s="3">
        <f t="shared" si="15"/>
        <v>0</v>
      </c>
      <c r="K371" s="3">
        <f t="shared" si="17"/>
        <v>48.005960000000002</v>
      </c>
      <c r="L371" s="1" t="s">
        <v>28</v>
      </c>
      <c r="M371" s="1" t="s">
        <v>29</v>
      </c>
      <c r="N371" s="6"/>
      <c r="O371" s="6"/>
      <c r="P371" s="1" t="s">
        <v>30</v>
      </c>
      <c r="Q371" s="1" t="s">
        <v>34</v>
      </c>
      <c r="R371" s="6"/>
      <c r="S371" s="6"/>
      <c r="T371" s="1" t="s">
        <v>30</v>
      </c>
      <c r="U371" s="1" t="s">
        <v>32</v>
      </c>
      <c r="V371" s="6"/>
      <c r="W371" s="6"/>
      <c r="X371" s="6" t="s">
        <v>30</v>
      </c>
      <c r="Y371" s="6" t="s">
        <v>33</v>
      </c>
      <c r="Z371" s="6"/>
      <c r="AA371" s="6"/>
      <c r="AB371" s="1" t="s">
        <v>30</v>
      </c>
      <c r="AC371" s="1" t="s">
        <v>34</v>
      </c>
      <c r="AD371" s="6"/>
      <c r="AE371" s="6"/>
      <c r="AF371" s="1" t="s">
        <v>35</v>
      </c>
      <c r="AG371" s="1" t="s">
        <v>29</v>
      </c>
      <c r="AH371" s="6"/>
      <c r="AI371" s="6"/>
      <c r="AJ371" s="1" t="s">
        <v>36</v>
      </c>
      <c r="AK371" s="1" t="s">
        <v>37</v>
      </c>
      <c r="AL371" s="6"/>
      <c r="AM371" s="6"/>
      <c r="AN371" s="1" t="s">
        <v>38</v>
      </c>
      <c r="AO371" s="1" t="s">
        <v>39</v>
      </c>
      <c r="AP371" s="6"/>
      <c r="AQ371" s="6"/>
      <c r="AR371" s="1" t="s">
        <v>40</v>
      </c>
      <c r="AS371" s="1" t="s">
        <v>41</v>
      </c>
      <c r="AT371" s="6"/>
      <c r="AU371" s="6"/>
      <c r="AV371" s="6"/>
      <c r="AW371" s="6"/>
      <c r="AX371" s="6"/>
      <c r="AY371" s="6"/>
      <c r="AZ371" s="1" t="s">
        <v>42</v>
      </c>
      <c r="BA371" s="1" t="s">
        <v>39</v>
      </c>
      <c r="BB371" s="6"/>
      <c r="BC371" s="6"/>
      <c r="BD371" s="1" t="s">
        <v>42</v>
      </c>
      <c r="BE371" s="1" t="s">
        <v>33</v>
      </c>
      <c r="BF371" s="6"/>
      <c r="BG371" s="6"/>
      <c r="BH371" s="1" t="s">
        <v>42</v>
      </c>
      <c r="BI371" s="1" t="s">
        <v>39</v>
      </c>
      <c r="BJ371" s="6"/>
      <c r="BK371" s="11"/>
      <c r="BL371" s="1" t="s">
        <v>43</v>
      </c>
      <c r="BM371" s="1" t="s">
        <v>44</v>
      </c>
      <c r="BN371" s="6"/>
      <c r="BO371" s="6"/>
      <c r="BP371" s="1" t="s">
        <v>45</v>
      </c>
      <c r="BQ371" s="1" t="s">
        <v>44</v>
      </c>
      <c r="BR371" s="6"/>
      <c r="BS371" s="6"/>
      <c r="BT371" s="1" t="s">
        <v>46</v>
      </c>
      <c r="BU371" s="1" t="s">
        <v>47</v>
      </c>
      <c r="BV371" s="6"/>
      <c r="BW371" s="6"/>
      <c r="BX371" s="1" t="s">
        <v>46</v>
      </c>
      <c r="BY371" s="1" t="s">
        <v>41</v>
      </c>
      <c r="BZ371" s="6"/>
      <c r="CA371" s="6"/>
      <c r="CB371" s="1" t="s">
        <v>46</v>
      </c>
      <c r="CC371" s="1" t="s">
        <v>48</v>
      </c>
      <c r="CD371" s="6"/>
      <c r="CE371" s="6"/>
      <c r="CF371" s="1" t="s">
        <v>46</v>
      </c>
      <c r="CG371" s="1" t="s">
        <v>48</v>
      </c>
      <c r="CH371" s="6"/>
      <c r="CI371" s="6"/>
      <c r="CJ371" s="1" t="s">
        <v>46</v>
      </c>
      <c r="CK371" s="1" t="s">
        <v>39</v>
      </c>
      <c r="CL371" s="6"/>
      <c r="CM371" s="6"/>
      <c r="CN371" s="1" t="s">
        <v>49</v>
      </c>
      <c r="CO371" s="1" t="s">
        <v>39</v>
      </c>
      <c r="CP371" s="6"/>
      <c r="CQ371" s="6"/>
      <c r="CR371" s="1" t="s">
        <v>50</v>
      </c>
      <c r="CS371" s="1" t="s">
        <v>51</v>
      </c>
      <c r="CT371" s="6"/>
      <c r="CU371" s="6"/>
      <c r="CV371" s="1" t="s">
        <v>50</v>
      </c>
      <c r="CW371" s="1" t="s">
        <v>39</v>
      </c>
      <c r="CX371" s="6"/>
      <c r="CY371" s="6"/>
      <c r="CZ371" s="1" t="s">
        <v>50</v>
      </c>
      <c r="DA371" s="1" t="s">
        <v>39</v>
      </c>
      <c r="DB371" s="6"/>
      <c r="DC371" s="6"/>
      <c r="DD371" s="1" t="s">
        <v>59</v>
      </c>
      <c r="DE371" s="1" t="s">
        <v>60</v>
      </c>
      <c r="DF371" s="6"/>
      <c r="DG371" s="6"/>
      <c r="DH371" s="1" t="s">
        <v>52</v>
      </c>
      <c r="DI371" s="1" t="s">
        <v>53</v>
      </c>
      <c r="DJ371" s="6"/>
      <c r="DK371" s="6"/>
      <c r="DL371" s="1" t="s">
        <v>31</v>
      </c>
      <c r="DM371" s="11"/>
    </row>
    <row r="372" spans="1:118" s="42" customFormat="1" ht="15.75" customHeight="1" x14ac:dyDescent="0.25">
      <c r="A372" s="35">
        <v>371</v>
      </c>
      <c r="B372" s="35">
        <v>3</v>
      </c>
      <c r="C372" s="36" t="s">
        <v>495</v>
      </c>
      <c r="D372" s="37" t="s">
        <v>373</v>
      </c>
      <c r="E372" s="35">
        <v>4.5650000000000004</v>
      </c>
      <c r="F372" s="35">
        <v>1.766</v>
      </c>
      <c r="G372" s="35">
        <v>2.7989999999999999</v>
      </c>
      <c r="H372" s="38">
        <v>13.27716</v>
      </c>
      <c r="I372" s="39">
        <f t="shared" si="16"/>
        <v>16.076160000000002</v>
      </c>
      <c r="J372" s="39">
        <f t="shared" si="15"/>
        <v>1.1339999999999999</v>
      </c>
      <c r="K372" s="39">
        <f t="shared" si="17"/>
        <v>14.942160000000001</v>
      </c>
      <c r="L372" s="40" t="s">
        <v>28</v>
      </c>
      <c r="M372" s="40" t="s">
        <v>29</v>
      </c>
      <c r="N372" s="35"/>
      <c r="O372" s="35"/>
      <c r="P372" s="40" t="s">
        <v>30</v>
      </c>
      <c r="Q372" s="40" t="s">
        <v>34</v>
      </c>
      <c r="R372" s="35"/>
      <c r="S372" s="35"/>
      <c r="T372" s="40" t="s">
        <v>30</v>
      </c>
      <c r="U372" s="40" t="s">
        <v>32</v>
      </c>
      <c r="V372" s="35"/>
      <c r="W372" s="35"/>
      <c r="X372" s="35" t="s">
        <v>30</v>
      </c>
      <c r="Y372" s="35" t="s">
        <v>33</v>
      </c>
      <c r="Z372" s="35"/>
      <c r="AA372" s="35"/>
      <c r="AB372" s="40" t="s">
        <v>30</v>
      </c>
      <c r="AC372" s="40" t="s">
        <v>34</v>
      </c>
      <c r="AD372" s="35"/>
      <c r="AE372" s="35"/>
      <c r="AF372" s="40" t="s">
        <v>35</v>
      </c>
      <c r="AG372" s="40" t="s">
        <v>29</v>
      </c>
      <c r="AH372" s="35"/>
      <c r="AI372" s="35"/>
      <c r="AJ372" s="40" t="s">
        <v>36</v>
      </c>
      <c r="AK372" s="40" t="s">
        <v>37</v>
      </c>
      <c r="AL372" s="35"/>
      <c r="AM372" s="35"/>
      <c r="AN372" s="40" t="s">
        <v>38</v>
      </c>
      <c r="AO372" s="40" t="s">
        <v>39</v>
      </c>
      <c r="AP372" s="35">
        <v>2</v>
      </c>
      <c r="AQ372" s="35">
        <v>1.1339999999999999</v>
      </c>
      <c r="AR372" s="40" t="s">
        <v>40</v>
      </c>
      <c r="AS372" s="40" t="s">
        <v>41</v>
      </c>
      <c r="AT372" s="35"/>
      <c r="AU372" s="35"/>
      <c r="AV372" s="35"/>
      <c r="AW372" s="35"/>
      <c r="AX372" s="35"/>
      <c r="AY372" s="35"/>
      <c r="AZ372" s="40" t="s">
        <v>42</v>
      </c>
      <c r="BA372" s="40" t="s">
        <v>39</v>
      </c>
      <c r="BB372" s="35"/>
      <c r="BC372" s="35"/>
      <c r="BD372" s="40" t="s">
        <v>42</v>
      </c>
      <c r="BE372" s="40" t="s">
        <v>33</v>
      </c>
      <c r="BF372" s="35"/>
      <c r="BG372" s="35"/>
      <c r="BH372" s="40" t="s">
        <v>42</v>
      </c>
      <c r="BI372" s="40" t="s">
        <v>39</v>
      </c>
      <c r="BJ372" s="35"/>
      <c r="BK372" s="41"/>
      <c r="BL372" s="40" t="s">
        <v>43</v>
      </c>
      <c r="BM372" s="40" t="s">
        <v>44</v>
      </c>
      <c r="BN372" s="35"/>
      <c r="BO372" s="35"/>
      <c r="BP372" s="40" t="s">
        <v>45</v>
      </c>
      <c r="BQ372" s="40" t="s">
        <v>44</v>
      </c>
      <c r="BR372" s="35"/>
      <c r="BS372" s="35"/>
      <c r="BT372" s="40" t="s">
        <v>46</v>
      </c>
      <c r="BU372" s="40" t="s">
        <v>47</v>
      </c>
      <c r="BV372" s="35"/>
      <c r="BW372" s="35"/>
      <c r="BX372" s="40" t="s">
        <v>46</v>
      </c>
      <c r="BY372" s="40" t="s">
        <v>41</v>
      </c>
      <c r="BZ372" s="35"/>
      <c r="CA372" s="35"/>
      <c r="CB372" s="40" t="s">
        <v>46</v>
      </c>
      <c r="CC372" s="40" t="s">
        <v>48</v>
      </c>
      <c r="CD372" s="35"/>
      <c r="CE372" s="35"/>
      <c r="CF372" s="40" t="s">
        <v>46</v>
      </c>
      <c r="CG372" s="40" t="s">
        <v>48</v>
      </c>
      <c r="CH372" s="35"/>
      <c r="CI372" s="35"/>
      <c r="CJ372" s="40" t="s">
        <v>46</v>
      </c>
      <c r="CK372" s="40" t="s">
        <v>39</v>
      </c>
      <c r="CL372" s="35"/>
      <c r="CM372" s="35"/>
      <c r="CN372" s="40" t="s">
        <v>49</v>
      </c>
      <c r="CO372" s="40" t="s">
        <v>39</v>
      </c>
      <c r="CP372" s="35"/>
      <c r="CQ372" s="35"/>
      <c r="CR372" s="40" t="s">
        <v>50</v>
      </c>
      <c r="CS372" s="40" t="s">
        <v>51</v>
      </c>
      <c r="CT372" s="35"/>
      <c r="CU372" s="35"/>
      <c r="CV372" s="40" t="s">
        <v>50</v>
      </c>
      <c r="CW372" s="40" t="s">
        <v>39</v>
      </c>
      <c r="CX372" s="35"/>
      <c r="CY372" s="35"/>
      <c r="CZ372" s="40" t="s">
        <v>50</v>
      </c>
      <c r="DA372" s="40" t="s">
        <v>39</v>
      </c>
      <c r="DB372" s="35"/>
      <c r="DC372" s="35"/>
      <c r="DD372" s="40" t="s">
        <v>59</v>
      </c>
      <c r="DE372" s="40" t="s">
        <v>60</v>
      </c>
      <c r="DF372" s="35"/>
      <c r="DG372" s="35"/>
      <c r="DH372" s="40" t="s">
        <v>52</v>
      </c>
      <c r="DI372" s="40" t="s">
        <v>53</v>
      </c>
      <c r="DJ372" s="35"/>
      <c r="DK372" s="35"/>
      <c r="DL372" s="40" t="s">
        <v>31</v>
      </c>
      <c r="DM372" s="41"/>
    </row>
    <row r="373" spans="1:118" s="12" customFormat="1" ht="15.75" customHeight="1" x14ac:dyDescent="0.25">
      <c r="A373" s="6">
        <v>372</v>
      </c>
      <c r="B373" s="6">
        <v>3</v>
      </c>
      <c r="C373" s="9" t="s">
        <v>312</v>
      </c>
      <c r="D373" s="8" t="s">
        <v>373</v>
      </c>
      <c r="E373" s="6">
        <v>-110.27800000000001</v>
      </c>
      <c r="F373" s="6">
        <v>1.9630000000000001</v>
      </c>
      <c r="G373" s="6">
        <v>-112.214</v>
      </c>
      <c r="H373" s="10">
        <v>23.695799999999998</v>
      </c>
      <c r="I373" s="3">
        <f t="shared" si="16"/>
        <v>-88.518200000000007</v>
      </c>
      <c r="J373" s="3">
        <f t="shared" si="15"/>
        <v>0</v>
      </c>
      <c r="K373" s="3">
        <f t="shared" si="17"/>
        <v>-88.518200000000007</v>
      </c>
      <c r="L373" s="1" t="s">
        <v>28</v>
      </c>
      <c r="M373" s="1" t="s">
        <v>29</v>
      </c>
      <c r="N373" s="6"/>
      <c r="O373" s="6"/>
      <c r="P373" s="1" t="s">
        <v>30</v>
      </c>
      <c r="Q373" s="1" t="s">
        <v>34</v>
      </c>
      <c r="R373" s="6"/>
      <c r="S373" s="6"/>
      <c r="T373" s="1" t="s">
        <v>30</v>
      </c>
      <c r="U373" s="1" t="s">
        <v>32</v>
      </c>
      <c r="V373" s="6"/>
      <c r="W373" s="6"/>
      <c r="X373" s="6" t="s">
        <v>30</v>
      </c>
      <c r="Y373" s="6" t="s">
        <v>33</v>
      </c>
      <c r="Z373" s="6"/>
      <c r="AA373" s="6"/>
      <c r="AB373" s="1" t="s">
        <v>30</v>
      </c>
      <c r="AC373" s="1" t="s">
        <v>34</v>
      </c>
      <c r="AD373" s="6"/>
      <c r="AE373" s="6"/>
      <c r="AF373" s="1" t="s">
        <v>35</v>
      </c>
      <c r="AG373" s="1" t="s">
        <v>29</v>
      </c>
      <c r="AH373" s="6"/>
      <c r="AI373" s="6"/>
      <c r="AJ373" s="1" t="s">
        <v>36</v>
      </c>
      <c r="AK373" s="1" t="s">
        <v>37</v>
      </c>
      <c r="AL373" s="6"/>
      <c r="AM373" s="6"/>
      <c r="AN373" s="1" t="s">
        <v>38</v>
      </c>
      <c r="AO373" s="1" t="s">
        <v>39</v>
      </c>
      <c r="AP373" s="6"/>
      <c r="AQ373" s="6"/>
      <c r="AR373" s="1" t="s">
        <v>40</v>
      </c>
      <c r="AS373" s="1" t="s">
        <v>41</v>
      </c>
      <c r="AT373" s="6"/>
      <c r="AU373" s="6"/>
      <c r="AV373" s="6"/>
      <c r="AW373" s="6"/>
      <c r="AX373" s="6"/>
      <c r="AY373" s="6"/>
      <c r="AZ373" s="1" t="s">
        <v>42</v>
      </c>
      <c r="BA373" s="1" t="s">
        <v>39</v>
      </c>
      <c r="BB373" s="6"/>
      <c r="BC373" s="6"/>
      <c r="BD373" s="1" t="s">
        <v>42</v>
      </c>
      <c r="BE373" s="1" t="s">
        <v>33</v>
      </c>
      <c r="BF373" s="6"/>
      <c r="BG373" s="6"/>
      <c r="BH373" s="1" t="s">
        <v>42</v>
      </c>
      <c r="BI373" s="1" t="s">
        <v>39</v>
      </c>
      <c r="BJ373" s="6"/>
      <c r="BK373" s="11"/>
      <c r="BL373" s="1" t="s">
        <v>43</v>
      </c>
      <c r="BM373" s="1" t="s">
        <v>44</v>
      </c>
      <c r="BN373" s="6"/>
      <c r="BO373" s="6"/>
      <c r="BP373" s="1" t="s">
        <v>45</v>
      </c>
      <c r="BQ373" s="1" t="s">
        <v>44</v>
      </c>
      <c r="BR373" s="6"/>
      <c r="BS373" s="6"/>
      <c r="BT373" s="1" t="s">
        <v>46</v>
      </c>
      <c r="BU373" s="1" t="s">
        <v>47</v>
      </c>
      <c r="BV373" s="6"/>
      <c r="BW373" s="6"/>
      <c r="BX373" s="1" t="s">
        <v>46</v>
      </c>
      <c r="BY373" s="1" t="s">
        <v>41</v>
      </c>
      <c r="BZ373" s="6"/>
      <c r="CA373" s="6"/>
      <c r="CB373" s="1" t="s">
        <v>46</v>
      </c>
      <c r="CC373" s="1" t="s">
        <v>48</v>
      </c>
      <c r="CD373" s="6"/>
      <c r="CE373" s="6"/>
      <c r="CF373" s="1" t="s">
        <v>46</v>
      </c>
      <c r="CG373" s="1" t="s">
        <v>48</v>
      </c>
      <c r="CH373" s="6"/>
      <c r="CI373" s="6"/>
      <c r="CJ373" s="1" t="s">
        <v>46</v>
      </c>
      <c r="CK373" s="1" t="s">
        <v>39</v>
      </c>
      <c r="CL373" s="6"/>
      <c r="CM373" s="6"/>
      <c r="CN373" s="1" t="s">
        <v>49</v>
      </c>
      <c r="CO373" s="1" t="s">
        <v>39</v>
      </c>
      <c r="CP373" s="6"/>
      <c r="CQ373" s="6"/>
      <c r="CR373" s="1" t="s">
        <v>50</v>
      </c>
      <c r="CS373" s="1" t="s">
        <v>51</v>
      </c>
      <c r="CT373" s="6"/>
      <c r="CU373" s="6"/>
      <c r="CV373" s="1" t="s">
        <v>50</v>
      </c>
      <c r="CW373" s="1" t="s">
        <v>39</v>
      </c>
      <c r="CX373" s="6"/>
      <c r="CY373" s="6"/>
      <c r="CZ373" s="1" t="s">
        <v>50</v>
      </c>
      <c r="DA373" s="1" t="s">
        <v>39</v>
      </c>
      <c r="DB373" s="6"/>
      <c r="DC373" s="6"/>
      <c r="DD373" s="1" t="s">
        <v>59</v>
      </c>
      <c r="DE373" s="1" t="s">
        <v>60</v>
      </c>
      <c r="DF373" s="6"/>
      <c r="DG373" s="6"/>
      <c r="DH373" s="1" t="s">
        <v>52</v>
      </c>
      <c r="DI373" s="1" t="s">
        <v>53</v>
      </c>
      <c r="DJ373" s="6"/>
      <c r="DK373" s="6"/>
      <c r="DL373" s="1" t="s">
        <v>31</v>
      </c>
      <c r="DM373" s="11"/>
    </row>
    <row r="374" spans="1:118" s="42" customFormat="1" ht="15.75" customHeight="1" x14ac:dyDescent="0.25">
      <c r="A374" s="35">
        <v>373</v>
      </c>
      <c r="B374" s="35">
        <v>3</v>
      </c>
      <c r="C374" s="36" t="s">
        <v>313</v>
      </c>
      <c r="D374" s="37" t="s">
        <v>373</v>
      </c>
      <c r="E374" s="35">
        <v>315.423</v>
      </c>
      <c r="F374" s="35">
        <v>3.3340000000000001</v>
      </c>
      <c r="G374" s="35">
        <v>310.93400000000003</v>
      </c>
      <c r="H374" s="38">
        <v>116.51904</v>
      </c>
      <c r="I374" s="39">
        <f t="shared" si="16"/>
        <v>427.45304000000004</v>
      </c>
      <c r="J374" s="39">
        <f t="shared" si="15"/>
        <v>0.501</v>
      </c>
      <c r="K374" s="39">
        <f t="shared" si="17"/>
        <v>426.95204000000007</v>
      </c>
      <c r="L374" s="40" t="s">
        <v>28</v>
      </c>
      <c r="M374" s="40" t="s">
        <v>29</v>
      </c>
      <c r="N374" s="35"/>
      <c r="O374" s="35"/>
      <c r="P374" s="40" t="s">
        <v>30</v>
      </c>
      <c r="Q374" s="40" t="s">
        <v>34</v>
      </c>
      <c r="R374" s="35"/>
      <c r="S374" s="35"/>
      <c r="T374" s="40" t="s">
        <v>30</v>
      </c>
      <c r="U374" s="40" t="s">
        <v>32</v>
      </c>
      <c r="V374" s="35"/>
      <c r="W374" s="35"/>
      <c r="X374" s="35" t="s">
        <v>30</v>
      </c>
      <c r="Y374" s="35" t="s">
        <v>33</v>
      </c>
      <c r="Z374" s="35"/>
      <c r="AA374" s="35"/>
      <c r="AB374" s="40" t="s">
        <v>30</v>
      </c>
      <c r="AC374" s="40" t="s">
        <v>34</v>
      </c>
      <c r="AD374" s="35"/>
      <c r="AE374" s="35"/>
      <c r="AF374" s="40" t="s">
        <v>35</v>
      </c>
      <c r="AG374" s="40" t="s">
        <v>29</v>
      </c>
      <c r="AH374" s="35"/>
      <c r="AI374" s="35"/>
      <c r="AJ374" s="40" t="s">
        <v>36</v>
      </c>
      <c r="AK374" s="40" t="s">
        <v>37</v>
      </c>
      <c r="AL374" s="35"/>
      <c r="AM374" s="35"/>
      <c r="AN374" s="40" t="s">
        <v>38</v>
      </c>
      <c r="AO374" s="40" t="s">
        <v>39</v>
      </c>
      <c r="AP374" s="35">
        <v>1</v>
      </c>
      <c r="AQ374" s="35">
        <v>0.501</v>
      </c>
      <c r="AR374" s="40" t="s">
        <v>40</v>
      </c>
      <c r="AS374" s="40" t="s">
        <v>41</v>
      </c>
      <c r="AT374" s="35"/>
      <c r="AU374" s="35"/>
      <c r="AV374" s="35"/>
      <c r="AW374" s="35"/>
      <c r="AX374" s="35"/>
      <c r="AY374" s="35"/>
      <c r="AZ374" s="40" t="s">
        <v>42</v>
      </c>
      <c r="BA374" s="40" t="s">
        <v>39</v>
      </c>
      <c r="BB374" s="35"/>
      <c r="BC374" s="35"/>
      <c r="BD374" s="40" t="s">
        <v>42</v>
      </c>
      <c r="BE374" s="40" t="s">
        <v>33</v>
      </c>
      <c r="BF374" s="35"/>
      <c r="BG374" s="35"/>
      <c r="BH374" s="40" t="s">
        <v>42</v>
      </c>
      <c r="BI374" s="40" t="s">
        <v>39</v>
      </c>
      <c r="BJ374" s="35"/>
      <c r="BK374" s="41"/>
      <c r="BL374" s="40" t="s">
        <v>43</v>
      </c>
      <c r="BM374" s="40" t="s">
        <v>44</v>
      </c>
      <c r="BN374" s="35"/>
      <c r="BO374" s="35"/>
      <c r="BP374" s="40" t="s">
        <v>45</v>
      </c>
      <c r="BQ374" s="40" t="s">
        <v>44</v>
      </c>
      <c r="BR374" s="35"/>
      <c r="BS374" s="35"/>
      <c r="BT374" s="40" t="s">
        <v>46</v>
      </c>
      <c r="BU374" s="40" t="s">
        <v>47</v>
      </c>
      <c r="BV374" s="35"/>
      <c r="BW374" s="35"/>
      <c r="BX374" s="40" t="s">
        <v>46</v>
      </c>
      <c r="BY374" s="40" t="s">
        <v>41</v>
      </c>
      <c r="BZ374" s="35"/>
      <c r="CA374" s="35"/>
      <c r="CB374" s="40" t="s">
        <v>46</v>
      </c>
      <c r="CC374" s="40" t="s">
        <v>48</v>
      </c>
      <c r="CD374" s="35"/>
      <c r="CE374" s="35"/>
      <c r="CF374" s="40" t="s">
        <v>46</v>
      </c>
      <c r="CG374" s="40" t="s">
        <v>48</v>
      </c>
      <c r="CH374" s="35"/>
      <c r="CI374" s="35"/>
      <c r="CJ374" s="40" t="s">
        <v>46</v>
      </c>
      <c r="CK374" s="40" t="s">
        <v>39</v>
      </c>
      <c r="CL374" s="35"/>
      <c r="CM374" s="35"/>
      <c r="CN374" s="40" t="s">
        <v>49</v>
      </c>
      <c r="CO374" s="40" t="s">
        <v>39</v>
      </c>
      <c r="CP374" s="35"/>
      <c r="CQ374" s="35"/>
      <c r="CR374" s="40" t="s">
        <v>50</v>
      </c>
      <c r="CS374" s="40" t="s">
        <v>51</v>
      </c>
      <c r="CT374" s="35"/>
      <c r="CU374" s="35"/>
      <c r="CV374" s="40" t="s">
        <v>50</v>
      </c>
      <c r="CW374" s="40" t="s">
        <v>39</v>
      </c>
      <c r="CX374" s="35"/>
      <c r="CY374" s="35"/>
      <c r="CZ374" s="40" t="s">
        <v>50</v>
      </c>
      <c r="DA374" s="40" t="s">
        <v>39</v>
      </c>
      <c r="DB374" s="35"/>
      <c r="DC374" s="35"/>
      <c r="DD374" s="40" t="s">
        <v>59</v>
      </c>
      <c r="DE374" s="40" t="s">
        <v>60</v>
      </c>
      <c r="DF374" s="35"/>
      <c r="DG374" s="35"/>
      <c r="DH374" s="40" t="s">
        <v>52</v>
      </c>
      <c r="DI374" s="40" t="s">
        <v>53</v>
      </c>
      <c r="DJ374" s="35"/>
      <c r="DK374" s="35"/>
      <c r="DL374" s="40" t="s">
        <v>31</v>
      </c>
      <c r="DM374" s="41"/>
    </row>
    <row r="375" spans="1:118" s="12" customFormat="1" ht="15.75" customHeight="1" x14ac:dyDescent="0.25">
      <c r="A375" s="6">
        <v>374</v>
      </c>
      <c r="B375" s="6">
        <v>3</v>
      </c>
      <c r="C375" s="9" t="s">
        <v>314</v>
      </c>
      <c r="D375" s="8" t="s">
        <v>373</v>
      </c>
      <c r="E375" s="6">
        <v>-178.386</v>
      </c>
      <c r="F375" s="6">
        <v>11.712</v>
      </c>
      <c r="G375" s="6">
        <v>-779.76400000000001</v>
      </c>
      <c r="H375" s="10">
        <v>96.59196</v>
      </c>
      <c r="I375" s="3">
        <f t="shared" si="16"/>
        <v>-683.17204000000004</v>
      </c>
      <c r="J375" s="3">
        <f t="shared" si="15"/>
        <v>0</v>
      </c>
      <c r="K375" s="3">
        <f t="shared" si="17"/>
        <v>-683.17204000000004</v>
      </c>
      <c r="L375" s="1" t="s">
        <v>28</v>
      </c>
      <c r="M375" s="1" t="s">
        <v>29</v>
      </c>
      <c r="N375" s="6"/>
      <c r="O375" s="6"/>
      <c r="P375" s="1" t="s">
        <v>30</v>
      </c>
      <c r="Q375" s="1" t="s">
        <v>34</v>
      </c>
      <c r="R375" s="6"/>
      <c r="S375" s="6"/>
      <c r="T375" s="1" t="s">
        <v>30</v>
      </c>
      <c r="U375" s="1" t="s">
        <v>32</v>
      </c>
      <c r="V375" s="6"/>
      <c r="W375" s="6"/>
      <c r="X375" s="6" t="s">
        <v>30</v>
      </c>
      <c r="Y375" s="6" t="s">
        <v>33</v>
      </c>
      <c r="Z375" s="6"/>
      <c r="AA375" s="6"/>
      <c r="AB375" s="1" t="s">
        <v>30</v>
      </c>
      <c r="AC375" s="1" t="s">
        <v>34</v>
      </c>
      <c r="AD375" s="6"/>
      <c r="AE375" s="6"/>
      <c r="AF375" s="1" t="s">
        <v>35</v>
      </c>
      <c r="AG375" s="1" t="s">
        <v>29</v>
      </c>
      <c r="AH375" s="6"/>
      <c r="AI375" s="6"/>
      <c r="AJ375" s="1" t="s">
        <v>36</v>
      </c>
      <c r="AK375" s="1" t="s">
        <v>37</v>
      </c>
      <c r="AL375" s="6"/>
      <c r="AM375" s="6"/>
      <c r="AN375" s="1" t="s">
        <v>38</v>
      </c>
      <c r="AO375" s="1" t="s">
        <v>39</v>
      </c>
      <c r="AP375" s="6"/>
      <c r="AQ375" s="6"/>
      <c r="AR375" s="1" t="s">
        <v>40</v>
      </c>
      <c r="AS375" s="1" t="s">
        <v>41</v>
      </c>
      <c r="AT375" s="6"/>
      <c r="AU375" s="6"/>
      <c r="AV375" s="6"/>
      <c r="AW375" s="6"/>
      <c r="AX375" s="6"/>
      <c r="AY375" s="6"/>
      <c r="AZ375" s="1" t="s">
        <v>42</v>
      </c>
      <c r="BA375" s="1" t="s">
        <v>39</v>
      </c>
      <c r="BB375" s="6"/>
      <c r="BC375" s="6"/>
      <c r="BD375" s="1" t="s">
        <v>42</v>
      </c>
      <c r="BE375" s="1" t="s">
        <v>33</v>
      </c>
      <c r="BF375" s="6"/>
      <c r="BG375" s="6"/>
      <c r="BH375" s="1" t="s">
        <v>42</v>
      </c>
      <c r="BI375" s="1" t="s">
        <v>39</v>
      </c>
      <c r="BJ375" s="6"/>
      <c r="BK375" s="11"/>
      <c r="BL375" s="1" t="s">
        <v>43</v>
      </c>
      <c r="BM375" s="1" t="s">
        <v>44</v>
      </c>
      <c r="BN375" s="6"/>
      <c r="BO375" s="6"/>
      <c r="BP375" s="1" t="s">
        <v>45</v>
      </c>
      <c r="BQ375" s="1" t="s">
        <v>44</v>
      </c>
      <c r="BR375" s="6"/>
      <c r="BS375" s="6"/>
      <c r="BT375" s="1" t="s">
        <v>46</v>
      </c>
      <c r="BU375" s="1" t="s">
        <v>47</v>
      </c>
      <c r="BV375" s="6"/>
      <c r="BW375" s="6"/>
      <c r="BX375" s="1" t="s">
        <v>46</v>
      </c>
      <c r="BY375" s="1" t="s">
        <v>41</v>
      </c>
      <c r="BZ375" s="6"/>
      <c r="CA375" s="6"/>
      <c r="CB375" s="1" t="s">
        <v>46</v>
      </c>
      <c r="CC375" s="1" t="s">
        <v>48</v>
      </c>
      <c r="CD375" s="6"/>
      <c r="CE375" s="6"/>
      <c r="CF375" s="1" t="s">
        <v>46</v>
      </c>
      <c r="CG375" s="1" t="s">
        <v>48</v>
      </c>
      <c r="CH375" s="6"/>
      <c r="CI375" s="6"/>
      <c r="CJ375" s="1" t="s">
        <v>46</v>
      </c>
      <c r="CK375" s="1" t="s">
        <v>39</v>
      </c>
      <c r="CL375" s="6"/>
      <c r="CM375" s="6"/>
      <c r="CN375" s="1" t="s">
        <v>49</v>
      </c>
      <c r="CO375" s="1" t="s">
        <v>39</v>
      </c>
      <c r="CP375" s="6"/>
      <c r="CQ375" s="6"/>
      <c r="CR375" s="1" t="s">
        <v>50</v>
      </c>
      <c r="CS375" s="1" t="s">
        <v>51</v>
      </c>
      <c r="CT375" s="6"/>
      <c r="CU375" s="6"/>
      <c r="CV375" s="1" t="s">
        <v>50</v>
      </c>
      <c r="CW375" s="1" t="s">
        <v>39</v>
      </c>
      <c r="CX375" s="6"/>
      <c r="CY375" s="6"/>
      <c r="CZ375" s="1" t="s">
        <v>50</v>
      </c>
      <c r="DA375" s="1" t="s">
        <v>39</v>
      </c>
      <c r="DB375" s="6"/>
      <c r="DC375" s="6"/>
      <c r="DD375" s="1" t="s">
        <v>59</v>
      </c>
      <c r="DE375" s="1" t="s">
        <v>60</v>
      </c>
      <c r="DF375" s="6"/>
      <c r="DG375" s="6"/>
      <c r="DH375" s="1" t="s">
        <v>52</v>
      </c>
      <c r="DI375" s="1" t="s">
        <v>53</v>
      </c>
      <c r="DJ375" s="6"/>
      <c r="DK375" s="6"/>
      <c r="DL375" s="1" t="s">
        <v>31</v>
      </c>
      <c r="DM375" s="11"/>
    </row>
    <row r="376" spans="1:118" s="42" customFormat="1" ht="15.75" customHeight="1" x14ac:dyDescent="0.25">
      <c r="A376" s="35">
        <v>375</v>
      </c>
      <c r="B376" s="35">
        <v>3</v>
      </c>
      <c r="C376" s="36" t="s">
        <v>315</v>
      </c>
      <c r="D376" s="37" t="s">
        <v>373</v>
      </c>
      <c r="E376" s="35">
        <v>111.628</v>
      </c>
      <c r="F376" s="35">
        <v>75.724999999999994</v>
      </c>
      <c r="G376" s="35">
        <v>35.902000000000001</v>
      </c>
      <c r="H376" s="38">
        <v>75.230760000000004</v>
      </c>
      <c r="I376" s="39">
        <f t="shared" si="16"/>
        <v>111.13276</v>
      </c>
      <c r="J376" s="39">
        <f t="shared" si="15"/>
        <v>196.554</v>
      </c>
      <c r="K376" s="39">
        <f t="shared" si="17"/>
        <v>-85.421239999999997</v>
      </c>
      <c r="L376" s="40" t="s">
        <v>28</v>
      </c>
      <c r="M376" s="40" t="s">
        <v>29</v>
      </c>
      <c r="N376" s="35"/>
      <c r="O376" s="35"/>
      <c r="P376" s="40" t="s">
        <v>30</v>
      </c>
      <c r="Q376" s="40" t="s">
        <v>34</v>
      </c>
      <c r="R376" s="35"/>
      <c r="S376" s="35"/>
      <c r="T376" s="40" t="s">
        <v>30</v>
      </c>
      <c r="U376" s="40" t="s">
        <v>32</v>
      </c>
      <c r="V376" s="35"/>
      <c r="W376" s="35"/>
      <c r="X376" s="35" t="s">
        <v>30</v>
      </c>
      <c r="Y376" s="35" t="s">
        <v>33</v>
      </c>
      <c r="Z376" s="35"/>
      <c r="AA376" s="35"/>
      <c r="AB376" s="40" t="s">
        <v>30</v>
      </c>
      <c r="AC376" s="40" t="s">
        <v>536</v>
      </c>
      <c r="AD376" s="35">
        <v>70</v>
      </c>
      <c r="AE376" s="35">
        <v>97.843999999999994</v>
      </c>
      <c r="AF376" s="40" t="s">
        <v>35</v>
      </c>
      <c r="AG376" s="40" t="s">
        <v>29</v>
      </c>
      <c r="AH376" s="35"/>
      <c r="AI376" s="35"/>
      <c r="AJ376" s="40" t="s">
        <v>36</v>
      </c>
      <c r="AK376" s="40" t="s">
        <v>37</v>
      </c>
      <c r="AL376" s="35"/>
      <c r="AM376" s="35"/>
      <c r="AN376" s="40" t="s">
        <v>38</v>
      </c>
      <c r="AO376" s="40" t="s">
        <v>39</v>
      </c>
      <c r="AP376" s="35"/>
      <c r="AQ376" s="35"/>
      <c r="AR376" s="40" t="s">
        <v>40</v>
      </c>
      <c r="AS376" s="40" t="s">
        <v>41</v>
      </c>
      <c r="AT376" s="35"/>
      <c r="AU376" s="35"/>
      <c r="AV376" s="35"/>
      <c r="AW376" s="35"/>
      <c r="AX376" s="35"/>
      <c r="AY376" s="35"/>
      <c r="AZ376" s="40" t="s">
        <v>42</v>
      </c>
      <c r="BA376" s="40" t="s">
        <v>39</v>
      </c>
      <c r="BB376" s="35"/>
      <c r="BC376" s="35"/>
      <c r="BD376" s="40" t="s">
        <v>42</v>
      </c>
      <c r="BE376" s="40" t="s">
        <v>33</v>
      </c>
      <c r="BF376" s="35"/>
      <c r="BG376" s="35"/>
      <c r="BH376" s="40" t="s">
        <v>42</v>
      </c>
      <c r="BI376" s="40" t="s">
        <v>39</v>
      </c>
      <c r="BJ376" s="35"/>
      <c r="BK376" s="41"/>
      <c r="BL376" s="40" t="s">
        <v>43</v>
      </c>
      <c r="BM376" s="40" t="s">
        <v>44</v>
      </c>
      <c r="BN376" s="35"/>
      <c r="BO376" s="35"/>
      <c r="BP376" s="40" t="s">
        <v>45</v>
      </c>
      <c r="BQ376" s="40" t="s">
        <v>44</v>
      </c>
      <c r="BR376" s="35"/>
      <c r="BS376" s="35"/>
      <c r="BT376" s="40" t="s">
        <v>46</v>
      </c>
      <c r="BU376" s="40" t="s">
        <v>47</v>
      </c>
      <c r="BV376" s="35"/>
      <c r="BW376" s="35"/>
      <c r="BX376" s="40" t="s">
        <v>46</v>
      </c>
      <c r="BY376" s="40" t="s">
        <v>41</v>
      </c>
      <c r="BZ376" s="35"/>
      <c r="CA376" s="35"/>
      <c r="CB376" s="40" t="s">
        <v>46</v>
      </c>
      <c r="CC376" s="40" t="s">
        <v>48</v>
      </c>
      <c r="CD376" s="35"/>
      <c r="CE376" s="35"/>
      <c r="CF376" s="40" t="s">
        <v>46</v>
      </c>
      <c r="CG376" s="40" t="s">
        <v>48</v>
      </c>
      <c r="CH376" s="35"/>
      <c r="CI376" s="35"/>
      <c r="CJ376" s="40" t="s">
        <v>46</v>
      </c>
      <c r="CK376" s="40" t="s">
        <v>39</v>
      </c>
      <c r="CL376" s="35"/>
      <c r="CM376" s="35"/>
      <c r="CN376" s="40" t="s">
        <v>49</v>
      </c>
      <c r="CO376" s="40" t="s">
        <v>39</v>
      </c>
      <c r="CP376" s="35"/>
      <c r="CQ376" s="35"/>
      <c r="CR376" s="40" t="s">
        <v>50</v>
      </c>
      <c r="CS376" s="40" t="s">
        <v>51</v>
      </c>
      <c r="CT376" s="35"/>
      <c r="CU376" s="35"/>
      <c r="CV376" s="40" t="s">
        <v>50</v>
      </c>
      <c r="CW376" s="40" t="s">
        <v>39</v>
      </c>
      <c r="CX376" s="35"/>
      <c r="CY376" s="35"/>
      <c r="CZ376" s="40" t="s">
        <v>50</v>
      </c>
      <c r="DA376" s="40" t="s">
        <v>39</v>
      </c>
      <c r="DB376" s="35"/>
      <c r="DC376" s="35"/>
      <c r="DD376" s="40" t="s">
        <v>59</v>
      </c>
      <c r="DE376" s="40" t="s">
        <v>60</v>
      </c>
      <c r="DF376" s="35"/>
      <c r="DG376" s="35"/>
      <c r="DH376" s="40" t="s">
        <v>52</v>
      </c>
      <c r="DI376" s="40" t="s">
        <v>53</v>
      </c>
      <c r="DJ376" s="35"/>
      <c r="DK376" s="35"/>
      <c r="DL376" s="40" t="s">
        <v>31</v>
      </c>
      <c r="DM376" s="41">
        <f>6.155+92.555</f>
        <v>98.710000000000008</v>
      </c>
      <c r="DN376" s="42" t="s">
        <v>534</v>
      </c>
    </row>
    <row r="377" spans="1:118" s="12" customFormat="1" ht="15.75" customHeight="1" x14ac:dyDescent="0.25">
      <c r="A377" s="6">
        <v>376</v>
      </c>
      <c r="B377" s="6">
        <v>3</v>
      </c>
      <c r="C377" s="9" t="s">
        <v>316</v>
      </c>
      <c r="D377" s="8" t="s">
        <v>373</v>
      </c>
      <c r="E377" s="6">
        <v>64.018000000000001</v>
      </c>
      <c r="F377" s="6">
        <v>16.675999999999998</v>
      </c>
      <c r="G377" s="6">
        <v>47.341999999999999</v>
      </c>
      <c r="H377" s="10">
        <v>25.725239999999999</v>
      </c>
      <c r="I377" s="3">
        <f t="shared" si="16"/>
        <v>73.067239999999998</v>
      </c>
      <c r="J377" s="3">
        <f t="shared" si="15"/>
        <v>0</v>
      </c>
      <c r="K377" s="3">
        <f t="shared" si="17"/>
        <v>73.067239999999998</v>
      </c>
      <c r="L377" s="1" t="s">
        <v>28</v>
      </c>
      <c r="M377" s="1" t="s">
        <v>29</v>
      </c>
      <c r="N377" s="6"/>
      <c r="O377" s="6"/>
      <c r="P377" s="1" t="s">
        <v>30</v>
      </c>
      <c r="Q377" s="1" t="s">
        <v>34</v>
      </c>
      <c r="R377" s="6"/>
      <c r="S377" s="6"/>
      <c r="T377" s="1" t="s">
        <v>30</v>
      </c>
      <c r="U377" s="1" t="s">
        <v>32</v>
      </c>
      <c r="V377" s="6"/>
      <c r="W377" s="6"/>
      <c r="X377" s="6" t="s">
        <v>30</v>
      </c>
      <c r="Y377" s="6" t="s">
        <v>33</v>
      </c>
      <c r="Z377" s="6"/>
      <c r="AA377" s="6"/>
      <c r="AB377" s="1" t="s">
        <v>30</v>
      </c>
      <c r="AC377" s="1" t="s">
        <v>34</v>
      </c>
      <c r="AD377" s="6"/>
      <c r="AE377" s="6"/>
      <c r="AF377" s="1" t="s">
        <v>35</v>
      </c>
      <c r="AG377" s="1" t="s">
        <v>29</v>
      </c>
      <c r="AH377" s="6"/>
      <c r="AI377" s="6"/>
      <c r="AJ377" s="1" t="s">
        <v>36</v>
      </c>
      <c r="AK377" s="1" t="s">
        <v>37</v>
      </c>
      <c r="AL377" s="6"/>
      <c r="AM377" s="6"/>
      <c r="AN377" s="1" t="s">
        <v>38</v>
      </c>
      <c r="AO377" s="1" t="s">
        <v>39</v>
      </c>
      <c r="AP377" s="6"/>
      <c r="AQ377" s="6"/>
      <c r="AR377" s="1" t="s">
        <v>40</v>
      </c>
      <c r="AS377" s="1" t="s">
        <v>41</v>
      </c>
      <c r="AT377" s="6"/>
      <c r="AU377" s="6"/>
      <c r="AV377" s="6"/>
      <c r="AW377" s="6"/>
      <c r="AX377" s="6"/>
      <c r="AY377" s="6"/>
      <c r="AZ377" s="1" t="s">
        <v>42</v>
      </c>
      <c r="BA377" s="1" t="s">
        <v>39</v>
      </c>
      <c r="BB377" s="6"/>
      <c r="BC377" s="6"/>
      <c r="BD377" s="1" t="s">
        <v>42</v>
      </c>
      <c r="BE377" s="1" t="s">
        <v>33</v>
      </c>
      <c r="BF377" s="6"/>
      <c r="BG377" s="6"/>
      <c r="BH377" s="1" t="s">
        <v>42</v>
      </c>
      <c r="BI377" s="1" t="s">
        <v>39</v>
      </c>
      <c r="BJ377" s="6"/>
      <c r="BK377" s="11"/>
      <c r="BL377" s="1" t="s">
        <v>43</v>
      </c>
      <c r="BM377" s="1" t="s">
        <v>44</v>
      </c>
      <c r="BN377" s="6"/>
      <c r="BO377" s="6"/>
      <c r="BP377" s="1" t="s">
        <v>45</v>
      </c>
      <c r="BQ377" s="1" t="s">
        <v>44</v>
      </c>
      <c r="BR377" s="6"/>
      <c r="BS377" s="6"/>
      <c r="BT377" s="1" t="s">
        <v>46</v>
      </c>
      <c r="BU377" s="1" t="s">
        <v>47</v>
      </c>
      <c r="BV377" s="6"/>
      <c r="BW377" s="6"/>
      <c r="BX377" s="1" t="s">
        <v>46</v>
      </c>
      <c r="BY377" s="1" t="s">
        <v>41</v>
      </c>
      <c r="BZ377" s="6"/>
      <c r="CA377" s="6"/>
      <c r="CB377" s="1" t="s">
        <v>46</v>
      </c>
      <c r="CC377" s="1" t="s">
        <v>48</v>
      </c>
      <c r="CD377" s="6"/>
      <c r="CE377" s="6"/>
      <c r="CF377" s="1" t="s">
        <v>46</v>
      </c>
      <c r="CG377" s="1" t="s">
        <v>48</v>
      </c>
      <c r="CH377" s="6"/>
      <c r="CI377" s="6"/>
      <c r="CJ377" s="1" t="s">
        <v>46</v>
      </c>
      <c r="CK377" s="1" t="s">
        <v>39</v>
      </c>
      <c r="CL377" s="6"/>
      <c r="CM377" s="6"/>
      <c r="CN377" s="1" t="s">
        <v>49</v>
      </c>
      <c r="CO377" s="1" t="s">
        <v>39</v>
      </c>
      <c r="CP377" s="6"/>
      <c r="CQ377" s="6"/>
      <c r="CR377" s="1" t="s">
        <v>50</v>
      </c>
      <c r="CS377" s="1" t="s">
        <v>51</v>
      </c>
      <c r="CT377" s="6"/>
      <c r="CU377" s="6"/>
      <c r="CV377" s="1" t="s">
        <v>50</v>
      </c>
      <c r="CW377" s="1" t="s">
        <v>39</v>
      </c>
      <c r="CX377" s="6"/>
      <c r="CY377" s="6"/>
      <c r="CZ377" s="1" t="s">
        <v>50</v>
      </c>
      <c r="DA377" s="1" t="s">
        <v>39</v>
      </c>
      <c r="DB377" s="6"/>
      <c r="DC377" s="6"/>
      <c r="DD377" s="1" t="s">
        <v>59</v>
      </c>
      <c r="DE377" s="1" t="s">
        <v>60</v>
      </c>
      <c r="DF377" s="6"/>
      <c r="DG377" s="6"/>
      <c r="DH377" s="1" t="s">
        <v>52</v>
      </c>
      <c r="DI377" s="1" t="s">
        <v>53</v>
      </c>
      <c r="DJ377" s="6"/>
      <c r="DK377" s="6"/>
      <c r="DL377" s="1" t="s">
        <v>31</v>
      </c>
      <c r="DM377" s="11"/>
    </row>
    <row r="378" spans="1:118" s="12" customFormat="1" ht="15.75" customHeight="1" x14ac:dyDescent="0.25">
      <c r="A378" s="6">
        <v>377</v>
      </c>
      <c r="B378" s="6">
        <v>3</v>
      </c>
      <c r="C378" s="9" t="s">
        <v>317</v>
      </c>
      <c r="D378" s="8" t="s">
        <v>373</v>
      </c>
      <c r="E378" s="6">
        <v>6.8650000000000002</v>
      </c>
      <c r="F378" s="6">
        <v>14.196</v>
      </c>
      <c r="G378" s="6">
        <v>-7.3310000000000004</v>
      </c>
      <c r="H378" s="10">
        <v>77.552639999999997</v>
      </c>
      <c r="I378" s="3">
        <f t="shared" si="16"/>
        <v>70.221639999999994</v>
      </c>
      <c r="J378" s="3">
        <f t="shared" si="15"/>
        <v>0</v>
      </c>
      <c r="K378" s="3">
        <f t="shared" si="17"/>
        <v>70.221639999999994</v>
      </c>
      <c r="L378" s="1" t="s">
        <v>28</v>
      </c>
      <c r="M378" s="1" t="s">
        <v>29</v>
      </c>
      <c r="N378" s="6"/>
      <c r="O378" s="6"/>
      <c r="P378" s="1" t="s">
        <v>30</v>
      </c>
      <c r="Q378" s="1" t="s">
        <v>34</v>
      </c>
      <c r="R378" s="6"/>
      <c r="S378" s="6"/>
      <c r="T378" s="1" t="s">
        <v>30</v>
      </c>
      <c r="U378" s="1" t="s">
        <v>32</v>
      </c>
      <c r="V378" s="6"/>
      <c r="W378" s="6"/>
      <c r="X378" s="6" t="s">
        <v>30</v>
      </c>
      <c r="Y378" s="6" t="s">
        <v>33</v>
      </c>
      <c r="Z378" s="6"/>
      <c r="AA378" s="6"/>
      <c r="AB378" s="1" t="s">
        <v>30</v>
      </c>
      <c r="AC378" s="1" t="s">
        <v>34</v>
      </c>
      <c r="AD378" s="6"/>
      <c r="AE378" s="6"/>
      <c r="AF378" s="1" t="s">
        <v>35</v>
      </c>
      <c r="AG378" s="1" t="s">
        <v>29</v>
      </c>
      <c r="AH378" s="6"/>
      <c r="AI378" s="6"/>
      <c r="AJ378" s="1" t="s">
        <v>36</v>
      </c>
      <c r="AK378" s="1" t="s">
        <v>37</v>
      </c>
      <c r="AL378" s="6"/>
      <c r="AM378" s="6"/>
      <c r="AN378" s="1" t="s">
        <v>38</v>
      </c>
      <c r="AO378" s="1" t="s">
        <v>39</v>
      </c>
      <c r="AP378" s="6"/>
      <c r="AQ378" s="6"/>
      <c r="AR378" s="1" t="s">
        <v>40</v>
      </c>
      <c r="AS378" s="1" t="s">
        <v>41</v>
      </c>
      <c r="AT378" s="6"/>
      <c r="AU378" s="6"/>
      <c r="AV378" s="6"/>
      <c r="AW378" s="6"/>
      <c r="AX378" s="6"/>
      <c r="AY378" s="6"/>
      <c r="AZ378" s="1" t="s">
        <v>42</v>
      </c>
      <c r="BA378" s="1" t="s">
        <v>39</v>
      </c>
      <c r="BB378" s="6"/>
      <c r="BC378" s="6"/>
      <c r="BD378" s="1" t="s">
        <v>42</v>
      </c>
      <c r="BE378" s="1" t="s">
        <v>33</v>
      </c>
      <c r="BF378" s="6"/>
      <c r="BG378" s="6"/>
      <c r="BH378" s="1" t="s">
        <v>42</v>
      </c>
      <c r="BI378" s="1" t="s">
        <v>39</v>
      </c>
      <c r="BJ378" s="6"/>
      <c r="BK378" s="11"/>
      <c r="BL378" s="1" t="s">
        <v>43</v>
      </c>
      <c r="BM378" s="1" t="s">
        <v>44</v>
      </c>
      <c r="BN378" s="6"/>
      <c r="BO378" s="6"/>
      <c r="BP378" s="1" t="s">
        <v>45</v>
      </c>
      <c r="BQ378" s="1" t="s">
        <v>44</v>
      </c>
      <c r="BR378" s="6"/>
      <c r="BS378" s="6"/>
      <c r="BT378" s="1" t="s">
        <v>46</v>
      </c>
      <c r="BU378" s="1" t="s">
        <v>47</v>
      </c>
      <c r="BV378" s="6"/>
      <c r="BW378" s="6"/>
      <c r="BX378" s="1" t="s">
        <v>46</v>
      </c>
      <c r="BY378" s="1" t="s">
        <v>41</v>
      </c>
      <c r="BZ378" s="6"/>
      <c r="CA378" s="6"/>
      <c r="CB378" s="1" t="s">
        <v>46</v>
      </c>
      <c r="CC378" s="1" t="s">
        <v>48</v>
      </c>
      <c r="CD378" s="6"/>
      <c r="CE378" s="6"/>
      <c r="CF378" s="1" t="s">
        <v>46</v>
      </c>
      <c r="CG378" s="1" t="s">
        <v>48</v>
      </c>
      <c r="CH378" s="6"/>
      <c r="CI378" s="6"/>
      <c r="CJ378" s="1" t="s">
        <v>46</v>
      </c>
      <c r="CK378" s="1" t="s">
        <v>39</v>
      </c>
      <c r="CL378" s="6"/>
      <c r="CM378" s="6"/>
      <c r="CN378" s="1" t="s">
        <v>49</v>
      </c>
      <c r="CO378" s="1" t="s">
        <v>39</v>
      </c>
      <c r="CP378" s="6"/>
      <c r="CQ378" s="6"/>
      <c r="CR378" s="1" t="s">
        <v>50</v>
      </c>
      <c r="CS378" s="1" t="s">
        <v>51</v>
      </c>
      <c r="CT378" s="6"/>
      <c r="CU378" s="6"/>
      <c r="CV378" s="1" t="s">
        <v>50</v>
      </c>
      <c r="CW378" s="1" t="s">
        <v>39</v>
      </c>
      <c r="CX378" s="6"/>
      <c r="CY378" s="6"/>
      <c r="CZ378" s="1" t="s">
        <v>50</v>
      </c>
      <c r="DA378" s="1" t="s">
        <v>39</v>
      </c>
      <c r="DB378" s="6"/>
      <c r="DC378" s="6"/>
      <c r="DD378" s="1" t="s">
        <v>59</v>
      </c>
      <c r="DE378" s="1" t="s">
        <v>60</v>
      </c>
      <c r="DF378" s="6"/>
      <c r="DG378" s="6"/>
      <c r="DH378" s="1" t="s">
        <v>52</v>
      </c>
      <c r="DI378" s="1" t="s">
        <v>53</v>
      </c>
      <c r="DJ378" s="6"/>
      <c r="DK378" s="6"/>
      <c r="DL378" s="1" t="s">
        <v>31</v>
      </c>
      <c r="DM378" s="11"/>
    </row>
    <row r="379" spans="1:118" s="12" customFormat="1" ht="15.75" customHeight="1" x14ac:dyDescent="0.25">
      <c r="A379" s="6">
        <v>378</v>
      </c>
      <c r="B379" s="6">
        <v>3</v>
      </c>
      <c r="C379" s="9" t="s">
        <v>318</v>
      </c>
      <c r="D379" s="8" t="s">
        <v>373</v>
      </c>
      <c r="E379" s="6">
        <v>120.004</v>
      </c>
      <c r="F379" s="6">
        <v>94.73</v>
      </c>
      <c r="G379" s="6">
        <v>-41.320999999999998</v>
      </c>
      <c r="H379" s="10">
        <v>79.859639999999999</v>
      </c>
      <c r="I379" s="3">
        <f t="shared" si="16"/>
        <v>38.538640000000001</v>
      </c>
      <c r="J379" s="3">
        <f t="shared" si="15"/>
        <v>0</v>
      </c>
      <c r="K379" s="3">
        <f t="shared" si="17"/>
        <v>38.538640000000001</v>
      </c>
      <c r="L379" s="1" t="s">
        <v>28</v>
      </c>
      <c r="M379" s="1" t="s">
        <v>29</v>
      </c>
      <c r="N379" s="6"/>
      <c r="O379" s="6"/>
      <c r="P379" s="1" t="s">
        <v>30</v>
      </c>
      <c r="Q379" s="1" t="s">
        <v>34</v>
      </c>
      <c r="R379" s="6"/>
      <c r="S379" s="6"/>
      <c r="T379" s="1" t="s">
        <v>30</v>
      </c>
      <c r="U379" s="1" t="s">
        <v>32</v>
      </c>
      <c r="V379" s="6"/>
      <c r="W379" s="6"/>
      <c r="X379" s="6" t="s">
        <v>30</v>
      </c>
      <c r="Y379" s="6" t="s">
        <v>33</v>
      </c>
      <c r="Z379" s="6"/>
      <c r="AA379" s="6"/>
      <c r="AB379" s="1" t="s">
        <v>30</v>
      </c>
      <c r="AC379" s="1" t="s">
        <v>34</v>
      </c>
      <c r="AD379" s="6"/>
      <c r="AE379" s="6"/>
      <c r="AF379" s="1" t="s">
        <v>35</v>
      </c>
      <c r="AG379" s="1" t="s">
        <v>29</v>
      </c>
      <c r="AH379" s="6"/>
      <c r="AI379" s="6"/>
      <c r="AJ379" s="1" t="s">
        <v>36</v>
      </c>
      <c r="AK379" s="1" t="s">
        <v>37</v>
      </c>
      <c r="AL379" s="6"/>
      <c r="AM379" s="6"/>
      <c r="AN379" s="1" t="s">
        <v>38</v>
      </c>
      <c r="AO379" s="1" t="s">
        <v>39</v>
      </c>
      <c r="AP379" s="6"/>
      <c r="AQ379" s="6"/>
      <c r="AR379" s="1" t="s">
        <v>40</v>
      </c>
      <c r="AS379" s="1" t="s">
        <v>41</v>
      </c>
      <c r="AT379" s="6"/>
      <c r="AU379" s="6"/>
      <c r="AV379" s="6"/>
      <c r="AW379" s="6"/>
      <c r="AX379" s="6"/>
      <c r="AY379" s="6"/>
      <c r="AZ379" s="1" t="s">
        <v>42</v>
      </c>
      <c r="BA379" s="1" t="s">
        <v>39</v>
      </c>
      <c r="BB379" s="6"/>
      <c r="BC379" s="6"/>
      <c r="BD379" s="1" t="s">
        <v>42</v>
      </c>
      <c r="BE379" s="1" t="s">
        <v>33</v>
      </c>
      <c r="BF379" s="6"/>
      <c r="BG379" s="6"/>
      <c r="BH379" s="1" t="s">
        <v>42</v>
      </c>
      <c r="BI379" s="1" t="s">
        <v>39</v>
      </c>
      <c r="BJ379" s="6"/>
      <c r="BK379" s="11"/>
      <c r="BL379" s="1" t="s">
        <v>43</v>
      </c>
      <c r="BM379" s="1" t="s">
        <v>44</v>
      </c>
      <c r="BN379" s="6"/>
      <c r="BO379" s="6"/>
      <c r="BP379" s="1" t="s">
        <v>45</v>
      </c>
      <c r="BQ379" s="1" t="s">
        <v>44</v>
      </c>
      <c r="BR379" s="6"/>
      <c r="BS379" s="6"/>
      <c r="BT379" s="1" t="s">
        <v>46</v>
      </c>
      <c r="BU379" s="1" t="s">
        <v>47</v>
      </c>
      <c r="BV379" s="6"/>
      <c r="BW379" s="6"/>
      <c r="BX379" s="1" t="s">
        <v>46</v>
      </c>
      <c r="BY379" s="1" t="s">
        <v>41</v>
      </c>
      <c r="BZ379" s="6"/>
      <c r="CA379" s="6"/>
      <c r="CB379" s="1" t="s">
        <v>46</v>
      </c>
      <c r="CC379" s="1" t="s">
        <v>48</v>
      </c>
      <c r="CD379" s="6"/>
      <c r="CE379" s="6"/>
      <c r="CF379" s="1" t="s">
        <v>46</v>
      </c>
      <c r="CG379" s="1" t="s">
        <v>48</v>
      </c>
      <c r="CH379" s="6"/>
      <c r="CI379" s="6"/>
      <c r="CJ379" s="1" t="s">
        <v>46</v>
      </c>
      <c r="CK379" s="1" t="s">
        <v>39</v>
      </c>
      <c r="CL379" s="6"/>
      <c r="CM379" s="6"/>
      <c r="CN379" s="1" t="s">
        <v>49</v>
      </c>
      <c r="CO379" s="1" t="s">
        <v>39</v>
      </c>
      <c r="CP379" s="6"/>
      <c r="CQ379" s="6"/>
      <c r="CR379" s="1" t="s">
        <v>50</v>
      </c>
      <c r="CS379" s="1" t="s">
        <v>51</v>
      </c>
      <c r="CT379" s="6"/>
      <c r="CU379" s="6"/>
      <c r="CV379" s="1" t="s">
        <v>50</v>
      </c>
      <c r="CW379" s="1" t="s">
        <v>39</v>
      </c>
      <c r="CX379" s="6"/>
      <c r="CY379" s="6"/>
      <c r="CZ379" s="1" t="s">
        <v>50</v>
      </c>
      <c r="DA379" s="1" t="s">
        <v>39</v>
      </c>
      <c r="DB379" s="6"/>
      <c r="DC379" s="6"/>
      <c r="DD379" s="1" t="s">
        <v>59</v>
      </c>
      <c r="DE379" s="1" t="s">
        <v>60</v>
      </c>
      <c r="DF379" s="6"/>
      <c r="DG379" s="6"/>
      <c r="DH379" s="1" t="s">
        <v>52</v>
      </c>
      <c r="DI379" s="1" t="s">
        <v>53</v>
      </c>
      <c r="DJ379" s="6"/>
      <c r="DK379" s="6"/>
      <c r="DL379" s="1" t="s">
        <v>31</v>
      </c>
      <c r="DM379" s="11"/>
    </row>
    <row r="380" spans="1:118" s="12" customFormat="1" ht="15.75" customHeight="1" x14ac:dyDescent="0.25">
      <c r="A380" s="6">
        <v>379</v>
      </c>
      <c r="B380" s="6">
        <v>3</v>
      </c>
      <c r="C380" s="9" t="s">
        <v>319</v>
      </c>
      <c r="D380" s="8" t="s">
        <v>373</v>
      </c>
      <c r="E380" s="6">
        <v>254.005</v>
      </c>
      <c r="F380" s="6">
        <v>535.13099999999997</v>
      </c>
      <c r="G380" s="6">
        <v>-281.12599999999998</v>
      </c>
      <c r="H380" s="10">
        <v>70.725239999999999</v>
      </c>
      <c r="I380" s="3">
        <f t="shared" si="16"/>
        <v>-210.40075999999999</v>
      </c>
      <c r="J380" s="3">
        <f t="shared" si="15"/>
        <v>0</v>
      </c>
      <c r="K380" s="3">
        <f t="shared" si="17"/>
        <v>-210.40075999999999</v>
      </c>
      <c r="L380" s="1" t="s">
        <v>28</v>
      </c>
      <c r="M380" s="1" t="s">
        <v>29</v>
      </c>
      <c r="N380" s="6"/>
      <c r="O380" s="6"/>
      <c r="P380" s="1" t="s">
        <v>30</v>
      </c>
      <c r="Q380" s="1" t="s">
        <v>34</v>
      </c>
      <c r="R380" s="6"/>
      <c r="S380" s="6"/>
      <c r="T380" s="1" t="s">
        <v>30</v>
      </c>
      <c r="U380" s="1" t="s">
        <v>32</v>
      </c>
      <c r="V380" s="6"/>
      <c r="W380" s="6"/>
      <c r="X380" s="6" t="s">
        <v>30</v>
      </c>
      <c r="Y380" s="6" t="s">
        <v>33</v>
      </c>
      <c r="Z380" s="6"/>
      <c r="AA380" s="6"/>
      <c r="AB380" s="1" t="s">
        <v>30</v>
      </c>
      <c r="AC380" s="1" t="s">
        <v>34</v>
      </c>
      <c r="AD380" s="6"/>
      <c r="AE380" s="6"/>
      <c r="AF380" s="1" t="s">
        <v>35</v>
      </c>
      <c r="AG380" s="1" t="s">
        <v>29</v>
      </c>
      <c r="AH380" s="6"/>
      <c r="AI380" s="6"/>
      <c r="AJ380" s="1" t="s">
        <v>36</v>
      </c>
      <c r="AK380" s="1" t="s">
        <v>37</v>
      </c>
      <c r="AL380" s="6"/>
      <c r="AM380" s="6"/>
      <c r="AN380" s="1" t="s">
        <v>38</v>
      </c>
      <c r="AO380" s="1" t="s">
        <v>39</v>
      </c>
      <c r="AP380" s="6"/>
      <c r="AQ380" s="6"/>
      <c r="AR380" s="1" t="s">
        <v>40</v>
      </c>
      <c r="AS380" s="1" t="s">
        <v>41</v>
      </c>
      <c r="AT380" s="6"/>
      <c r="AU380" s="6"/>
      <c r="AV380" s="6"/>
      <c r="AW380" s="6"/>
      <c r="AX380" s="6"/>
      <c r="AY380" s="6"/>
      <c r="AZ380" s="1" t="s">
        <v>42</v>
      </c>
      <c r="BA380" s="1" t="s">
        <v>39</v>
      </c>
      <c r="BB380" s="6"/>
      <c r="BC380" s="6"/>
      <c r="BD380" s="1" t="s">
        <v>42</v>
      </c>
      <c r="BE380" s="1" t="s">
        <v>33</v>
      </c>
      <c r="BF380" s="6"/>
      <c r="BG380" s="6"/>
      <c r="BH380" s="1" t="s">
        <v>42</v>
      </c>
      <c r="BI380" s="1" t="s">
        <v>39</v>
      </c>
      <c r="BJ380" s="6"/>
      <c r="BK380" s="11"/>
      <c r="BL380" s="1" t="s">
        <v>43</v>
      </c>
      <c r="BM380" s="1" t="s">
        <v>44</v>
      </c>
      <c r="BN380" s="6"/>
      <c r="BO380" s="6"/>
      <c r="BP380" s="1" t="s">
        <v>45</v>
      </c>
      <c r="BQ380" s="1" t="s">
        <v>44</v>
      </c>
      <c r="BR380" s="6"/>
      <c r="BS380" s="6"/>
      <c r="BT380" s="1" t="s">
        <v>46</v>
      </c>
      <c r="BU380" s="1" t="s">
        <v>47</v>
      </c>
      <c r="BV380" s="6"/>
      <c r="BW380" s="6"/>
      <c r="BX380" s="1" t="s">
        <v>46</v>
      </c>
      <c r="BY380" s="1" t="s">
        <v>41</v>
      </c>
      <c r="BZ380" s="6"/>
      <c r="CA380" s="6"/>
      <c r="CB380" s="1" t="s">
        <v>46</v>
      </c>
      <c r="CC380" s="1" t="s">
        <v>48</v>
      </c>
      <c r="CD380" s="6"/>
      <c r="CE380" s="6"/>
      <c r="CF380" s="1" t="s">
        <v>46</v>
      </c>
      <c r="CG380" s="1" t="s">
        <v>48</v>
      </c>
      <c r="CH380" s="6"/>
      <c r="CI380" s="6"/>
      <c r="CJ380" s="1" t="s">
        <v>46</v>
      </c>
      <c r="CK380" s="1" t="s">
        <v>39</v>
      </c>
      <c r="CL380" s="6"/>
      <c r="CM380" s="6"/>
      <c r="CN380" s="1" t="s">
        <v>49</v>
      </c>
      <c r="CO380" s="1" t="s">
        <v>39</v>
      </c>
      <c r="CP380" s="6"/>
      <c r="CQ380" s="6"/>
      <c r="CR380" s="1" t="s">
        <v>50</v>
      </c>
      <c r="CS380" s="1" t="s">
        <v>51</v>
      </c>
      <c r="CT380" s="6"/>
      <c r="CU380" s="6"/>
      <c r="CV380" s="1" t="s">
        <v>50</v>
      </c>
      <c r="CW380" s="1" t="s">
        <v>39</v>
      </c>
      <c r="CX380" s="6"/>
      <c r="CY380" s="6"/>
      <c r="CZ380" s="1" t="s">
        <v>50</v>
      </c>
      <c r="DA380" s="1" t="s">
        <v>39</v>
      </c>
      <c r="DB380" s="6"/>
      <c r="DC380" s="6"/>
      <c r="DD380" s="1" t="s">
        <v>59</v>
      </c>
      <c r="DE380" s="1" t="s">
        <v>60</v>
      </c>
      <c r="DF380" s="6"/>
      <c r="DG380" s="6"/>
      <c r="DH380" s="1" t="s">
        <v>52</v>
      </c>
      <c r="DI380" s="1" t="s">
        <v>53</v>
      </c>
      <c r="DJ380" s="6"/>
      <c r="DK380" s="6"/>
      <c r="DL380" s="1" t="s">
        <v>31</v>
      </c>
      <c r="DM380" s="11"/>
    </row>
    <row r="381" spans="1:118" s="12" customFormat="1" ht="15.75" customHeight="1" x14ac:dyDescent="0.25">
      <c r="A381" s="6">
        <v>380</v>
      </c>
      <c r="B381" s="6">
        <v>3</v>
      </c>
      <c r="C381" s="9" t="s">
        <v>320</v>
      </c>
      <c r="D381" s="8" t="s">
        <v>373</v>
      </c>
      <c r="E381" s="6">
        <v>274.54599999999999</v>
      </c>
      <c r="F381" s="6">
        <v>1.46</v>
      </c>
      <c r="G381" s="6">
        <v>273.08600000000001</v>
      </c>
      <c r="H381" s="10">
        <v>72.91968</v>
      </c>
      <c r="I381" s="3">
        <f t="shared" si="16"/>
        <v>346.00567999999998</v>
      </c>
      <c r="J381" s="3">
        <f t="shared" si="15"/>
        <v>0</v>
      </c>
      <c r="K381" s="3">
        <f t="shared" si="17"/>
        <v>346.00567999999998</v>
      </c>
      <c r="L381" s="1" t="s">
        <v>28</v>
      </c>
      <c r="M381" s="1" t="s">
        <v>29</v>
      </c>
      <c r="N381" s="6"/>
      <c r="O381" s="6"/>
      <c r="P381" s="1" t="s">
        <v>30</v>
      </c>
      <c r="Q381" s="1" t="s">
        <v>34</v>
      </c>
      <c r="R381" s="6"/>
      <c r="S381" s="6"/>
      <c r="T381" s="1" t="s">
        <v>30</v>
      </c>
      <c r="U381" s="1" t="s">
        <v>32</v>
      </c>
      <c r="V381" s="6"/>
      <c r="W381" s="6"/>
      <c r="X381" s="6" t="s">
        <v>30</v>
      </c>
      <c r="Y381" s="6" t="s">
        <v>33</v>
      </c>
      <c r="Z381" s="6"/>
      <c r="AA381" s="6"/>
      <c r="AB381" s="1" t="s">
        <v>30</v>
      </c>
      <c r="AC381" s="1" t="s">
        <v>34</v>
      </c>
      <c r="AD381" s="6"/>
      <c r="AE381" s="6"/>
      <c r="AF381" s="1" t="s">
        <v>35</v>
      </c>
      <c r="AG381" s="1" t="s">
        <v>29</v>
      </c>
      <c r="AH381" s="6"/>
      <c r="AI381" s="6"/>
      <c r="AJ381" s="1" t="s">
        <v>36</v>
      </c>
      <c r="AK381" s="1" t="s">
        <v>37</v>
      </c>
      <c r="AL381" s="6"/>
      <c r="AM381" s="6"/>
      <c r="AN381" s="1" t="s">
        <v>38</v>
      </c>
      <c r="AO381" s="1" t="s">
        <v>39</v>
      </c>
      <c r="AP381" s="6"/>
      <c r="AQ381" s="6"/>
      <c r="AR381" s="1" t="s">
        <v>40</v>
      </c>
      <c r="AS381" s="1" t="s">
        <v>41</v>
      </c>
      <c r="AT381" s="6"/>
      <c r="AU381" s="6"/>
      <c r="AV381" s="6"/>
      <c r="AW381" s="6"/>
      <c r="AX381" s="6"/>
      <c r="AY381" s="6"/>
      <c r="AZ381" s="1" t="s">
        <v>42</v>
      </c>
      <c r="BA381" s="1" t="s">
        <v>39</v>
      </c>
      <c r="BB381" s="6"/>
      <c r="BC381" s="6"/>
      <c r="BD381" s="1" t="s">
        <v>42</v>
      </c>
      <c r="BE381" s="1" t="s">
        <v>33</v>
      </c>
      <c r="BF381" s="6"/>
      <c r="BG381" s="6"/>
      <c r="BH381" s="1" t="s">
        <v>42</v>
      </c>
      <c r="BI381" s="1" t="s">
        <v>39</v>
      </c>
      <c r="BJ381" s="6"/>
      <c r="BK381" s="11"/>
      <c r="BL381" s="1" t="s">
        <v>43</v>
      </c>
      <c r="BM381" s="1" t="s">
        <v>44</v>
      </c>
      <c r="BN381" s="6"/>
      <c r="BO381" s="6"/>
      <c r="BP381" s="1" t="s">
        <v>45</v>
      </c>
      <c r="BQ381" s="1" t="s">
        <v>44</v>
      </c>
      <c r="BR381" s="6"/>
      <c r="BS381" s="6"/>
      <c r="BT381" s="1" t="s">
        <v>46</v>
      </c>
      <c r="BU381" s="1" t="s">
        <v>47</v>
      </c>
      <c r="BV381" s="6"/>
      <c r="BW381" s="6"/>
      <c r="BX381" s="1" t="s">
        <v>46</v>
      </c>
      <c r="BY381" s="1" t="s">
        <v>41</v>
      </c>
      <c r="BZ381" s="6"/>
      <c r="CA381" s="6"/>
      <c r="CB381" s="1" t="s">
        <v>46</v>
      </c>
      <c r="CC381" s="1" t="s">
        <v>48</v>
      </c>
      <c r="CD381" s="6"/>
      <c r="CE381" s="6"/>
      <c r="CF381" s="1" t="s">
        <v>46</v>
      </c>
      <c r="CG381" s="1" t="s">
        <v>48</v>
      </c>
      <c r="CH381" s="6"/>
      <c r="CI381" s="6"/>
      <c r="CJ381" s="1" t="s">
        <v>46</v>
      </c>
      <c r="CK381" s="1" t="s">
        <v>39</v>
      </c>
      <c r="CL381" s="6"/>
      <c r="CM381" s="6"/>
      <c r="CN381" s="1" t="s">
        <v>49</v>
      </c>
      <c r="CO381" s="1" t="s">
        <v>39</v>
      </c>
      <c r="CP381" s="6"/>
      <c r="CQ381" s="6"/>
      <c r="CR381" s="1" t="s">
        <v>50</v>
      </c>
      <c r="CS381" s="1" t="s">
        <v>51</v>
      </c>
      <c r="CT381" s="6"/>
      <c r="CU381" s="6"/>
      <c r="CV381" s="1" t="s">
        <v>50</v>
      </c>
      <c r="CW381" s="1" t="s">
        <v>39</v>
      </c>
      <c r="CX381" s="6"/>
      <c r="CY381" s="6"/>
      <c r="CZ381" s="1" t="s">
        <v>50</v>
      </c>
      <c r="DA381" s="1" t="s">
        <v>39</v>
      </c>
      <c r="DB381" s="6"/>
      <c r="DC381" s="6"/>
      <c r="DD381" s="1" t="s">
        <v>59</v>
      </c>
      <c r="DE381" s="1" t="s">
        <v>60</v>
      </c>
      <c r="DF381" s="6"/>
      <c r="DG381" s="6"/>
      <c r="DH381" s="1" t="s">
        <v>52</v>
      </c>
      <c r="DI381" s="1" t="s">
        <v>53</v>
      </c>
      <c r="DJ381" s="6"/>
      <c r="DK381" s="6"/>
      <c r="DL381" s="1" t="s">
        <v>31</v>
      </c>
      <c r="DM381" s="11"/>
    </row>
    <row r="382" spans="1:118" s="42" customFormat="1" ht="15.75" customHeight="1" x14ac:dyDescent="0.25">
      <c r="A382" s="35">
        <v>381</v>
      </c>
      <c r="B382" s="35">
        <v>3</v>
      </c>
      <c r="C382" s="36" t="s">
        <v>321</v>
      </c>
      <c r="D382" s="37" t="s">
        <v>373</v>
      </c>
      <c r="E382" s="35">
        <v>-213.86799999999999</v>
      </c>
      <c r="F382" s="35">
        <v>0.90800000000000003</v>
      </c>
      <c r="G382" s="35">
        <v>-218.43899999999999</v>
      </c>
      <c r="H382" s="38">
        <v>51.662399999999998</v>
      </c>
      <c r="I382" s="39">
        <f t="shared" si="16"/>
        <v>-166.7766</v>
      </c>
      <c r="J382" s="39">
        <f t="shared" si="15"/>
        <v>18.984999999999999</v>
      </c>
      <c r="K382" s="39">
        <f t="shared" si="17"/>
        <v>-185.76159999999999</v>
      </c>
      <c r="L382" s="40" t="s">
        <v>28</v>
      </c>
      <c r="M382" s="40" t="s">
        <v>29</v>
      </c>
      <c r="N382" s="35"/>
      <c r="O382" s="35"/>
      <c r="P382" s="40" t="s">
        <v>30</v>
      </c>
      <c r="Q382" s="40" t="s">
        <v>34</v>
      </c>
      <c r="R382" s="35"/>
      <c r="S382" s="35"/>
      <c r="T382" s="40" t="s">
        <v>30</v>
      </c>
      <c r="U382" s="40" t="s">
        <v>32</v>
      </c>
      <c r="V382" s="35"/>
      <c r="W382" s="35"/>
      <c r="X382" s="35" t="s">
        <v>30</v>
      </c>
      <c r="Y382" s="35" t="s">
        <v>33</v>
      </c>
      <c r="Z382" s="35"/>
      <c r="AA382" s="35"/>
      <c r="AB382" s="40" t="s">
        <v>30</v>
      </c>
      <c r="AC382" s="40" t="s">
        <v>34</v>
      </c>
      <c r="AD382" s="35"/>
      <c r="AE382" s="35"/>
      <c r="AF382" s="40" t="s">
        <v>35</v>
      </c>
      <c r="AG382" s="40" t="s">
        <v>29</v>
      </c>
      <c r="AH382" s="35"/>
      <c r="AI382" s="35"/>
      <c r="AJ382" s="40" t="s">
        <v>36</v>
      </c>
      <c r="AK382" s="40" t="s">
        <v>37</v>
      </c>
      <c r="AL382" s="35"/>
      <c r="AM382" s="35"/>
      <c r="AN382" s="40" t="s">
        <v>38</v>
      </c>
      <c r="AO382" s="40" t="s">
        <v>39</v>
      </c>
      <c r="AP382" s="35">
        <v>1</v>
      </c>
      <c r="AQ382" s="35">
        <v>0.39600000000000002</v>
      </c>
      <c r="AR382" s="40" t="s">
        <v>40</v>
      </c>
      <c r="AS382" s="40" t="s">
        <v>41</v>
      </c>
      <c r="AT382" s="35"/>
      <c r="AU382" s="35"/>
      <c r="AV382" s="35"/>
      <c r="AW382" s="35"/>
      <c r="AX382" s="35"/>
      <c r="AY382" s="35"/>
      <c r="AZ382" s="40" t="s">
        <v>42</v>
      </c>
      <c r="BA382" s="40" t="s">
        <v>39</v>
      </c>
      <c r="BB382" s="35"/>
      <c r="BC382" s="35"/>
      <c r="BD382" s="40" t="s">
        <v>42</v>
      </c>
      <c r="BE382" s="40" t="s">
        <v>33</v>
      </c>
      <c r="BF382" s="35"/>
      <c r="BG382" s="35"/>
      <c r="BH382" s="40" t="s">
        <v>42</v>
      </c>
      <c r="BI382" s="40" t="s">
        <v>39</v>
      </c>
      <c r="BJ382" s="35"/>
      <c r="BK382" s="41"/>
      <c r="BL382" s="40" t="s">
        <v>43</v>
      </c>
      <c r="BM382" s="40" t="s">
        <v>44</v>
      </c>
      <c r="BN382" s="35"/>
      <c r="BO382" s="35"/>
      <c r="BP382" s="40" t="s">
        <v>45</v>
      </c>
      <c r="BQ382" s="40" t="s">
        <v>44</v>
      </c>
      <c r="BR382" s="35"/>
      <c r="BS382" s="35"/>
      <c r="BT382" s="40" t="s">
        <v>46</v>
      </c>
      <c r="BU382" s="40" t="s">
        <v>47</v>
      </c>
      <c r="BV382" s="35"/>
      <c r="BW382" s="35"/>
      <c r="BX382" s="40" t="s">
        <v>46</v>
      </c>
      <c r="BY382" s="40" t="s">
        <v>41</v>
      </c>
      <c r="BZ382" s="35"/>
      <c r="CA382" s="35"/>
      <c r="CB382" s="40" t="s">
        <v>46</v>
      </c>
      <c r="CC382" s="40" t="s">
        <v>48</v>
      </c>
      <c r="CD382" s="35"/>
      <c r="CE382" s="35"/>
      <c r="CF382" s="40" t="s">
        <v>46</v>
      </c>
      <c r="CG382" s="40" t="s">
        <v>48</v>
      </c>
      <c r="CH382" s="35"/>
      <c r="CI382" s="35"/>
      <c r="CJ382" s="40" t="s">
        <v>46</v>
      </c>
      <c r="CK382" s="40" t="s">
        <v>39</v>
      </c>
      <c r="CL382" s="35"/>
      <c r="CM382" s="35"/>
      <c r="CN382" s="40" t="s">
        <v>49</v>
      </c>
      <c r="CO382" s="40" t="s">
        <v>39</v>
      </c>
      <c r="CP382" s="35"/>
      <c r="CQ382" s="35"/>
      <c r="CR382" s="40" t="s">
        <v>50</v>
      </c>
      <c r="CS382" s="40" t="s">
        <v>51</v>
      </c>
      <c r="CT382" s="35"/>
      <c r="CU382" s="35"/>
      <c r="CV382" s="40" t="s">
        <v>50</v>
      </c>
      <c r="CW382" s="40" t="s">
        <v>39</v>
      </c>
      <c r="CX382" s="35">
        <v>9</v>
      </c>
      <c r="CY382" s="35">
        <v>9.9120000000000008</v>
      </c>
      <c r="CZ382" s="40" t="s">
        <v>50</v>
      </c>
      <c r="DA382" s="40" t="s">
        <v>39</v>
      </c>
      <c r="DB382" s="35">
        <v>3</v>
      </c>
      <c r="DC382" s="35">
        <v>8.6769999999999996</v>
      </c>
      <c r="DD382" s="40" t="s">
        <v>59</v>
      </c>
      <c r="DE382" s="40" t="s">
        <v>60</v>
      </c>
      <c r="DF382" s="35"/>
      <c r="DG382" s="35"/>
      <c r="DH382" s="40" t="s">
        <v>52</v>
      </c>
      <c r="DI382" s="40" t="s">
        <v>53</v>
      </c>
      <c r="DJ382" s="35"/>
      <c r="DK382" s="35"/>
      <c r="DL382" s="40" t="s">
        <v>31</v>
      </c>
      <c r="DM382" s="41"/>
    </row>
    <row r="383" spans="1:118" s="12" customFormat="1" ht="15.75" customHeight="1" x14ac:dyDescent="0.25">
      <c r="A383" s="6">
        <v>382</v>
      </c>
      <c r="B383" s="6">
        <v>3</v>
      </c>
      <c r="C383" s="9" t="s">
        <v>322</v>
      </c>
      <c r="D383" s="8" t="s">
        <v>373</v>
      </c>
      <c r="E383" s="6">
        <v>250.27500000000001</v>
      </c>
      <c r="F383" s="6">
        <v>2.9430000000000001</v>
      </c>
      <c r="G383" s="6">
        <v>33.844000000000001</v>
      </c>
      <c r="H383" s="10">
        <v>85.101119999999995</v>
      </c>
      <c r="I383" s="3">
        <f t="shared" si="16"/>
        <v>118.94512</v>
      </c>
      <c r="J383" s="3">
        <f t="shared" si="15"/>
        <v>144.726</v>
      </c>
      <c r="K383" s="3">
        <f t="shared" si="17"/>
        <v>-25.780879999999996</v>
      </c>
      <c r="L383" s="1" t="s">
        <v>28</v>
      </c>
      <c r="M383" s="1" t="s">
        <v>29</v>
      </c>
      <c r="N383" s="6"/>
      <c r="O383" s="6"/>
      <c r="P383" s="1" t="s">
        <v>30</v>
      </c>
      <c r="Q383" s="1" t="s">
        <v>34</v>
      </c>
      <c r="R383" s="6"/>
      <c r="S383" s="6"/>
      <c r="T383" s="1" t="s">
        <v>30</v>
      </c>
      <c r="U383" s="1" t="s">
        <v>32</v>
      </c>
      <c r="V383" s="6"/>
      <c r="W383" s="6"/>
      <c r="X383" s="6" t="s">
        <v>30</v>
      </c>
      <c r="Y383" s="6" t="s">
        <v>33</v>
      </c>
      <c r="Z383" s="6"/>
      <c r="AA383" s="6"/>
      <c r="AB383" s="1" t="s">
        <v>30</v>
      </c>
      <c r="AC383" s="1" t="s">
        <v>536</v>
      </c>
      <c r="AD383" s="6">
        <f>136.34+64</f>
        <v>200.34</v>
      </c>
      <c r="AE383" s="6">
        <f>93.886+50.84</f>
        <v>144.726</v>
      </c>
      <c r="AF383" s="1" t="s">
        <v>35</v>
      </c>
      <c r="AG383" s="1" t="s">
        <v>29</v>
      </c>
      <c r="AH383" s="6"/>
      <c r="AI383" s="6"/>
      <c r="AJ383" s="1" t="s">
        <v>36</v>
      </c>
      <c r="AK383" s="1" t="s">
        <v>37</v>
      </c>
      <c r="AL383" s="6"/>
      <c r="AM383" s="6"/>
      <c r="AN383" s="1" t="s">
        <v>38</v>
      </c>
      <c r="AO383" s="1" t="s">
        <v>39</v>
      </c>
      <c r="AP383" s="6"/>
      <c r="AQ383" s="6"/>
      <c r="AR383" s="1" t="s">
        <v>40</v>
      </c>
      <c r="AS383" s="1" t="s">
        <v>41</v>
      </c>
      <c r="AT383" s="6"/>
      <c r="AU383" s="6"/>
      <c r="AV383" s="6"/>
      <c r="AW383" s="6"/>
      <c r="AX383" s="6"/>
      <c r="AY383" s="6"/>
      <c r="AZ383" s="1" t="s">
        <v>42</v>
      </c>
      <c r="BA383" s="1" t="s">
        <v>39</v>
      </c>
      <c r="BB383" s="6"/>
      <c r="BC383" s="6"/>
      <c r="BD383" s="1" t="s">
        <v>42</v>
      </c>
      <c r="BE383" s="1" t="s">
        <v>33</v>
      </c>
      <c r="BF383" s="6"/>
      <c r="BG383" s="6"/>
      <c r="BH383" s="1" t="s">
        <v>42</v>
      </c>
      <c r="BI383" s="1" t="s">
        <v>39</v>
      </c>
      <c r="BJ383" s="6"/>
      <c r="BK383" s="11"/>
      <c r="BL383" s="1" t="s">
        <v>43</v>
      </c>
      <c r="BM383" s="1" t="s">
        <v>44</v>
      </c>
      <c r="BN383" s="6"/>
      <c r="BO383" s="6"/>
      <c r="BP383" s="1" t="s">
        <v>45</v>
      </c>
      <c r="BQ383" s="1" t="s">
        <v>44</v>
      </c>
      <c r="BR383" s="6"/>
      <c r="BS383" s="6"/>
      <c r="BT383" s="1" t="s">
        <v>46</v>
      </c>
      <c r="BU383" s="1" t="s">
        <v>47</v>
      </c>
      <c r="BV383" s="6"/>
      <c r="BW383" s="6"/>
      <c r="BX383" s="1" t="s">
        <v>46</v>
      </c>
      <c r="BY383" s="1" t="s">
        <v>41</v>
      </c>
      <c r="BZ383" s="6"/>
      <c r="CA383" s="6"/>
      <c r="CB383" s="1" t="s">
        <v>46</v>
      </c>
      <c r="CC383" s="1" t="s">
        <v>48</v>
      </c>
      <c r="CD383" s="6"/>
      <c r="CE383" s="6"/>
      <c r="CF383" s="1" t="s">
        <v>46</v>
      </c>
      <c r="CG383" s="1" t="s">
        <v>48</v>
      </c>
      <c r="CH383" s="6"/>
      <c r="CI383" s="6"/>
      <c r="CJ383" s="1" t="s">
        <v>46</v>
      </c>
      <c r="CK383" s="1" t="s">
        <v>39</v>
      </c>
      <c r="CL383" s="6"/>
      <c r="CM383" s="6"/>
      <c r="CN383" s="1" t="s">
        <v>49</v>
      </c>
      <c r="CO383" s="1" t="s">
        <v>39</v>
      </c>
      <c r="CP383" s="6"/>
      <c r="CQ383" s="6"/>
      <c r="CR383" s="1" t="s">
        <v>50</v>
      </c>
      <c r="CS383" s="1" t="s">
        <v>51</v>
      </c>
      <c r="CT383" s="6"/>
      <c r="CU383" s="6"/>
      <c r="CV383" s="1" t="s">
        <v>50</v>
      </c>
      <c r="CW383" s="1" t="s">
        <v>39</v>
      </c>
      <c r="CX383" s="6"/>
      <c r="CY383" s="6"/>
      <c r="CZ383" s="1" t="s">
        <v>50</v>
      </c>
      <c r="DA383" s="1" t="s">
        <v>39</v>
      </c>
      <c r="DB383" s="6"/>
      <c r="DC383" s="6"/>
      <c r="DD383" s="1" t="s">
        <v>59</v>
      </c>
      <c r="DE383" s="1" t="s">
        <v>60</v>
      </c>
      <c r="DF383" s="6"/>
      <c r="DG383" s="6"/>
      <c r="DH383" s="1" t="s">
        <v>52</v>
      </c>
      <c r="DI383" s="1" t="s">
        <v>53</v>
      </c>
      <c r="DJ383" s="6"/>
      <c r="DK383" s="6"/>
      <c r="DL383" s="1" t="s">
        <v>31</v>
      </c>
      <c r="DM383" s="11"/>
    </row>
    <row r="384" spans="1:118" s="12" customFormat="1" ht="15.75" customHeight="1" x14ac:dyDescent="0.25">
      <c r="A384" s="6">
        <v>383</v>
      </c>
      <c r="B384" s="6">
        <v>3</v>
      </c>
      <c r="C384" s="9" t="s">
        <v>323</v>
      </c>
      <c r="D384" s="8" t="s">
        <v>373</v>
      </c>
      <c r="E384" s="6">
        <v>258.84399999999999</v>
      </c>
      <c r="F384" s="6">
        <v>15.840999999999999</v>
      </c>
      <c r="G384" s="6">
        <v>41.045000000000002</v>
      </c>
      <c r="H384" s="10">
        <v>94.239000000000004</v>
      </c>
      <c r="I384" s="3">
        <f t="shared" si="16"/>
        <v>135.28399999999999</v>
      </c>
      <c r="J384" s="3">
        <f t="shared" si="15"/>
        <v>0</v>
      </c>
      <c r="K384" s="3">
        <f t="shared" si="17"/>
        <v>135.28399999999999</v>
      </c>
      <c r="L384" s="1" t="s">
        <v>28</v>
      </c>
      <c r="M384" s="1" t="s">
        <v>29</v>
      </c>
      <c r="N384" s="6"/>
      <c r="O384" s="6"/>
      <c r="P384" s="1" t="s">
        <v>30</v>
      </c>
      <c r="Q384" s="1" t="s">
        <v>34</v>
      </c>
      <c r="R384" s="6"/>
      <c r="S384" s="6"/>
      <c r="T384" s="1" t="s">
        <v>30</v>
      </c>
      <c r="U384" s="1" t="s">
        <v>32</v>
      </c>
      <c r="V384" s="6"/>
      <c r="W384" s="6"/>
      <c r="X384" s="6" t="s">
        <v>30</v>
      </c>
      <c r="Y384" s="6" t="s">
        <v>33</v>
      </c>
      <c r="Z384" s="6"/>
      <c r="AA384" s="6"/>
      <c r="AB384" s="1" t="s">
        <v>30</v>
      </c>
      <c r="AC384" s="1" t="s">
        <v>34</v>
      </c>
      <c r="AD384" s="6"/>
      <c r="AE384" s="6"/>
      <c r="AF384" s="1" t="s">
        <v>35</v>
      </c>
      <c r="AG384" s="1" t="s">
        <v>29</v>
      </c>
      <c r="AH384" s="6"/>
      <c r="AI384" s="6"/>
      <c r="AJ384" s="1" t="s">
        <v>36</v>
      </c>
      <c r="AK384" s="1" t="s">
        <v>37</v>
      </c>
      <c r="AL384" s="6"/>
      <c r="AM384" s="6"/>
      <c r="AN384" s="1" t="s">
        <v>38</v>
      </c>
      <c r="AO384" s="1" t="s">
        <v>39</v>
      </c>
      <c r="AP384" s="6"/>
      <c r="AQ384" s="6"/>
      <c r="AR384" s="1" t="s">
        <v>40</v>
      </c>
      <c r="AS384" s="1" t="s">
        <v>41</v>
      </c>
      <c r="AT384" s="6"/>
      <c r="AU384" s="6"/>
      <c r="AV384" s="6"/>
      <c r="AW384" s="6"/>
      <c r="AX384" s="6"/>
      <c r="AY384" s="6"/>
      <c r="AZ384" s="1" t="s">
        <v>42</v>
      </c>
      <c r="BA384" s="1" t="s">
        <v>39</v>
      </c>
      <c r="BB384" s="6"/>
      <c r="BC384" s="6"/>
      <c r="BD384" s="1" t="s">
        <v>42</v>
      </c>
      <c r="BE384" s="1" t="s">
        <v>33</v>
      </c>
      <c r="BF384" s="6"/>
      <c r="BG384" s="6"/>
      <c r="BH384" s="1" t="s">
        <v>42</v>
      </c>
      <c r="BI384" s="1" t="s">
        <v>39</v>
      </c>
      <c r="BJ384" s="6"/>
      <c r="BK384" s="11"/>
      <c r="BL384" s="1" t="s">
        <v>43</v>
      </c>
      <c r="BM384" s="1" t="s">
        <v>44</v>
      </c>
      <c r="BN384" s="6"/>
      <c r="BO384" s="6"/>
      <c r="BP384" s="1" t="s">
        <v>45</v>
      </c>
      <c r="BQ384" s="1" t="s">
        <v>44</v>
      </c>
      <c r="BR384" s="6"/>
      <c r="BS384" s="6"/>
      <c r="BT384" s="1" t="s">
        <v>46</v>
      </c>
      <c r="BU384" s="1" t="s">
        <v>47</v>
      </c>
      <c r="BV384" s="6"/>
      <c r="BW384" s="6"/>
      <c r="BX384" s="1" t="s">
        <v>46</v>
      </c>
      <c r="BY384" s="1" t="s">
        <v>41</v>
      </c>
      <c r="BZ384" s="6"/>
      <c r="CA384" s="6"/>
      <c r="CB384" s="1" t="s">
        <v>46</v>
      </c>
      <c r="CC384" s="1" t="s">
        <v>48</v>
      </c>
      <c r="CD384" s="6"/>
      <c r="CE384" s="6"/>
      <c r="CF384" s="1" t="s">
        <v>46</v>
      </c>
      <c r="CG384" s="1" t="s">
        <v>48</v>
      </c>
      <c r="CH384" s="6"/>
      <c r="CI384" s="6"/>
      <c r="CJ384" s="1" t="s">
        <v>46</v>
      </c>
      <c r="CK384" s="1" t="s">
        <v>39</v>
      </c>
      <c r="CL384" s="6"/>
      <c r="CM384" s="6"/>
      <c r="CN384" s="1" t="s">
        <v>49</v>
      </c>
      <c r="CO384" s="1" t="s">
        <v>39</v>
      </c>
      <c r="CP384" s="6"/>
      <c r="CQ384" s="6"/>
      <c r="CR384" s="1" t="s">
        <v>50</v>
      </c>
      <c r="CS384" s="1" t="s">
        <v>51</v>
      </c>
      <c r="CT384" s="6"/>
      <c r="CU384" s="6"/>
      <c r="CV384" s="1" t="s">
        <v>50</v>
      </c>
      <c r="CW384" s="1" t="s">
        <v>39</v>
      </c>
      <c r="CX384" s="6"/>
      <c r="CY384" s="6"/>
      <c r="CZ384" s="1" t="s">
        <v>50</v>
      </c>
      <c r="DA384" s="1" t="s">
        <v>39</v>
      </c>
      <c r="DB384" s="6"/>
      <c r="DC384" s="6"/>
      <c r="DD384" s="1" t="s">
        <v>59</v>
      </c>
      <c r="DE384" s="1" t="s">
        <v>60</v>
      </c>
      <c r="DF384" s="6"/>
      <c r="DG384" s="6"/>
      <c r="DH384" s="1" t="s">
        <v>52</v>
      </c>
      <c r="DI384" s="1" t="s">
        <v>53</v>
      </c>
      <c r="DJ384" s="6"/>
      <c r="DK384" s="6"/>
      <c r="DL384" s="1" t="s">
        <v>31</v>
      </c>
      <c r="DM384" s="11"/>
    </row>
    <row r="385" spans="1:118" s="12" customFormat="1" ht="15.75" customHeight="1" x14ac:dyDescent="0.25">
      <c r="A385" s="6">
        <v>384</v>
      </c>
      <c r="B385" s="6">
        <v>3</v>
      </c>
      <c r="C385" s="9" t="s">
        <v>324</v>
      </c>
      <c r="D385" s="8" t="s">
        <v>373</v>
      </c>
      <c r="E385" s="6">
        <v>-102.77800000000001</v>
      </c>
      <c r="F385" s="6">
        <v>31.248999999999999</v>
      </c>
      <c r="G385" s="6">
        <v>-139.86500000000001</v>
      </c>
      <c r="H385" s="10">
        <v>48.066240000000001</v>
      </c>
      <c r="I385" s="3">
        <f t="shared" si="16"/>
        <v>-91.798760000000016</v>
      </c>
      <c r="J385" s="3">
        <f t="shared" si="15"/>
        <v>0</v>
      </c>
      <c r="K385" s="3">
        <f t="shared" si="17"/>
        <v>-91.798760000000016</v>
      </c>
      <c r="L385" s="1" t="s">
        <v>28</v>
      </c>
      <c r="M385" s="1" t="s">
        <v>29</v>
      </c>
      <c r="N385" s="6"/>
      <c r="O385" s="6"/>
      <c r="P385" s="1" t="s">
        <v>30</v>
      </c>
      <c r="Q385" s="1" t="s">
        <v>34</v>
      </c>
      <c r="R385" s="6"/>
      <c r="S385" s="6"/>
      <c r="T385" s="1" t="s">
        <v>30</v>
      </c>
      <c r="U385" s="1" t="s">
        <v>32</v>
      </c>
      <c r="V385" s="6"/>
      <c r="W385" s="6"/>
      <c r="X385" s="6" t="s">
        <v>30</v>
      </c>
      <c r="Y385" s="6" t="s">
        <v>33</v>
      </c>
      <c r="Z385" s="6"/>
      <c r="AA385" s="6"/>
      <c r="AB385" s="1" t="s">
        <v>30</v>
      </c>
      <c r="AC385" s="1" t="s">
        <v>34</v>
      </c>
      <c r="AD385" s="6"/>
      <c r="AE385" s="6"/>
      <c r="AF385" s="1" t="s">
        <v>35</v>
      </c>
      <c r="AG385" s="1" t="s">
        <v>29</v>
      </c>
      <c r="AH385" s="6"/>
      <c r="AI385" s="6"/>
      <c r="AJ385" s="1" t="s">
        <v>36</v>
      </c>
      <c r="AK385" s="1" t="s">
        <v>37</v>
      </c>
      <c r="AL385" s="6"/>
      <c r="AM385" s="6"/>
      <c r="AN385" s="1" t="s">
        <v>38</v>
      </c>
      <c r="AO385" s="1" t="s">
        <v>39</v>
      </c>
      <c r="AP385" s="6"/>
      <c r="AQ385" s="6"/>
      <c r="AR385" s="1" t="s">
        <v>40</v>
      </c>
      <c r="AS385" s="1" t="s">
        <v>41</v>
      </c>
      <c r="AT385" s="6"/>
      <c r="AU385" s="6"/>
      <c r="AV385" s="6"/>
      <c r="AW385" s="6"/>
      <c r="AX385" s="6"/>
      <c r="AY385" s="6"/>
      <c r="AZ385" s="1" t="s">
        <v>42</v>
      </c>
      <c r="BA385" s="1" t="s">
        <v>39</v>
      </c>
      <c r="BB385" s="6"/>
      <c r="BC385" s="6"/>
      <c r="BD385" s="1" t="s">
        <v>42</v>
      </c>
      <c r="BE385" s="1" t="s">
        <v>33</v>
      </c>
      <c r="BF385" s="6"/>
      <c r="BG385" s="6"/>
      <c r="BH385" s="1" t="s">
        <v>42</v>
      </c>
      <c r="BI385" s="1" t="s">
        <v>39</v>
      </c>
      <c r="BJ385" s="6"/>
      <c r="BK385" s="11"/>
      <c r="BL385" s="1" t="s">
        <v>43</v>
      </c>
      <c r="BM385" s="1" t="s">
        <v>44</v>
      </c>
      <c r="BN385" s="6"/>
      <c r="BO385" s="6"/>
      <c r="BP385" s="1" t="s">
        <v>45</v>
      </c>
      <c r="BQ385" s="1" t="s">
        <v>44</v>
      </c>
      <c r="BR385" s="6"/>
      <c r="BS385" s="6"/>
      <c r="BT385" s="1" t="s">
        <v>46</v>
      </c>
      <c r="BU385" s="1" t="s">
        <v>47</v>
      </c>
      <c r="BV385" s="6"/>
      <c r="BW385" s="6"/>
      <c r="BX385" s="1" t="s">
        <v>46</v>
      </c>
      <c r="BY385" s="1" t="s">
        <v>41</v>
      </c>
      <c r="BZ385" s="6"/>
      <c r="CA385" s="6"/>
      <c r="CB385" s="1" t="s">
        <v>46</v>
      </c>
      <c r="CC385" s="1" t="s">
        <v>48</v>
      </c>
      <c r="CD385" s="6"/>
      <c r="CE385" s="6"/>
      <c r="CF385" s="1" t="s">
        <v>46</v>
      </c>
      <c r="CG385" s="1" t="s">
        <v>48</v>
      </c>
      <c r="CH385" s="6"/>
      <c r="CI385" s="6"/>
      <c r="CJ385" s="1" t="s">
        <v>46</v>
      </c>
      <c r="CK385" s="1" t="s">
        <v>39</v>
      </c>
      <c r="CL385" s="6"/>
      <c r="CM385" s="6"/>
      <c r="CN385" s="1" t="s">
        <v>49</v>
      </c>
      <c r="CO385" s="1" t="s">
        <v>39</v>
      </c>
      <c r="CP385" s="6"/>
      <c r="CQ385" s="6"/>
      <c r="CR385" s="1" t="s">
        <v>50</v>
      </c>
      <c r="CS385" s="1" t="s">
        <v>51</v>
      </c>
      <c r="CT385" s="6"/>
      <c r="CU385" s="6"/>
      <c r="CV385" s="1" t="s">
        <v>50</v>
      </c>
      <c r="CW385" s="1" t="s">
        <v>39</v>
      </c>
      <c r="CX385" s="6"/>
      <c r="CY385" s="6"/>
      <c r="CZ385" s="1" t="s">
        <v>50</v>
      </c>
      <c r="DA385" s="1" t="s">
        <v>39</v>
      </c>
      <c r="DB385" s="6"/>
      <c r="DC385" s="6"/>
      <c r="DD385" s="1" t="s">
        <v>59</v>
      </c>
      <c r="DE385" s="1" t="s">
        <v>60</v>
      </c>
      <c r="DF385" s="6"/>
      <c r="DG385" s="6"/>
      <c r="DH385" s="1" t="s">
        <v>52</v>
      </c>
      <c r="DI385" s="1" t="s">
        <v>53</v>
      </c>
      <c r="DJ385" s="6"/>
      <c r="DK385" s="6"/>
      <c r="DL385" s="1" t="s">
        <v>31</v>
      </c>
      <c r="DM385" s="11"/>
    </row>
    <row r="386" spans="1:118" s="12" customFormat="1" ht="15.75" customHeight="1" x14ac:dyDescent="0.25">
      <c r="A386" s="6">
        <v>385</v>
      </c>
      <c r="B386" s="6">
        <v>3</v>
      </c>
      <c r="C386" s="9" t="s">
        <v>325</v>
      </c>
      <c r="D386" s="8" t="s">
        <v>373</v>
      </c>
      <c r="E386" s="6">
        <v>-103.883</v>
      </c>
      <c r="F386" s="6">
        <v>79.552999999999997</v>
      </c>
      <c r="G386" s="6">
        <v>-186.185</v>
      </c>
      <c r="H386" s="10">
        <v>19.738800000000001</v>
      </c>
      <c r="I386" s="3">
        <f t="shared" si="16"/>
        <v>-166.4462</v>
      </c>
      <c r="J386" s="3">
        <f t="shared" ref="J386:J446" si="18">O386+S386+W386+AA386+AE386+AI386+AM386+AQ386+AU386+AY386+BC386+BG386+BK386+BO386+BS386+BW386+CA386+CE386+CI386+CM386+CQ386+CU386+CY386+DC386+DG386+DK386+DM386</f>
        <v>0</v>
      </c>
      <c r="K386" s="3">
        <f t="shared" si="17"/>
        <v>-166.4462</v>
      </c>
      <c r="L386" s="1" t="s">
        <v>28</v>
      </c>
      <c r="M386" s="1" t="s">
        <v>29</v>
      </c>
      <c r="N386" s="6"/>
      <c r="O386" s="6"/>
      <c r="P386" s="1" t="s">
        <v>30</v>
      </c>
      <c r="Q386" s="1" t="s">
        <v>34</v>
      </c>
      <c r="R386" s="6"/>
      <c r="S386" s="6"/>
      <c r="T386" s="1" t="s">
        <v>30</v>
      </c>
      <c r="U386" s="1" t="s">
        <v>32</v>
      </c>
      <c r="V386" s="6"/>
      <c r="W386" s="6"/>
      <c r="X386" s="6" t="s">
        <v>30</v>
      </c>
      <c r="Y386" s="6" t="s">
        <v>33</v>
      </c>
      <c r="Z386" s="6"/>
      <c r="AA386" s="6"/>
      <c r="AB386" s="1" t="s">
        <v>30</v>
      </c>
      <c r="AC386" s="1" t="s">
        <v>34</v>
      </c>
      <c r="AD386" s="6"/>
      <c r="AE386" s="6"/>
      <c r="AF386" s="1" t="s">
        <v>35</v>
      </c>
      <c r="AG386" s="1" t="s">
        <v>29</v>
      </c>
      <c r="AH386" s="6"/>
      <c r="AI386" s="6"/>
      <c r="AJ386" s="1" t="s">
        <v>36</v>
      </c>
      <c r="AK386" s="1" t="s">
        <v>37</v>
      </c>
      <c r="AL386" s="6"/>
      <c r="AM386" s="6"/>
      <c r="AN386" s="1" t="s">
        <v>38</v>
      </c>
      <c r="AO386" s="1" t="s">
        <v>39</v>
      </c>
      <c r="AP386" s="6"/>
      <c r="AQ386" s="6"/>
      <c r="AR386" s="1" t="s">
        <v>40</v>
      </c>
      <c r="AS386" s="1" t="s">
        <v>41</v>
      </c>
      <c r="AT386" s="6"/>
      <c r="AU386" s="6"/>
      <c r="AV386" s="6"/>
      <c r="AW386" s="6"/>
      <c r="AX386" s="6"/>
      <c r="AY386" s="6"/>
      <c r="AZ386" s="1" t="s">
        <v>42</v>
      </c>
      <c r="BA386" s="1" t="s">
        <v>39</v>
      </c>
      <c r="BB386" s="6"/>
      <c r="BC386" s="6"/>
      <c r="BD386" s="1" t="s">
        <v>42</v>
      </c>
      <c r="BE386" s="1" t="s">
        <v>33</v>
      </c>
      <c r="BF386" s="6"/>
      <c r="BG386" s="6"/>
      <c r="BH386" s="1" t="s">
        <v>42</v>
      </c>
      <c r="BI386" s="1" t="s">
        <v>39</v>
      </c>
      <c r="BJ386" s="6"/>
      <c r="BK386" s="11"/>
      <c r="BL386" s="1" t="s">
        <v>43</v>
      </c>
      <c r="BM386" s="1" t="s">
        <v>44</v>
      </c>
      <c r="BN386" s="6"/>
      <c r="BO386" s="6"/>
      <c r="BP386" s="1" t="s">
        <v>45</v>
      </c>
      <c r="BQ386" s="1" t="s">
        <v>44</v>
      </c>
      <c r="BR386" s="6"/>
      <c r="BS386" s="6"/>
      <c r="BT386" s="1" t="s">
        <v>46</v>
      </c>
      <c r="BU386" s="1" t="s">
        <v>47</v>
      </c>
      <c r="BV386" s="6"/>
      <c r="BW386" s="6"/>
      <c r="BX386" s="1" t="s">
        <v>46</v>
      </c>
      <c r="BY386" s="1" t="s">
        <v>41</v>
      </c>
      <c r="BZ386" s="6"/>
      <c r="CA386" s="6"/>
      <c r="CB386" s="1" t="s">
        <v>46</v>
      </c>
      <c r="CC386" s="1" t="s">
        <v>48</v>
      </c>
      <c r="CD386" s="6"/>
      <c r="CE386" s="6"/>
      <c r="CF386" s="1" t="s">
        <v>46</v>
      </c>
      <c r="CG386" s="1" t="s">
        <v>48</v>
      </c>
      <c r="CH386" s="6"/>
      <c r="CI386" s="6"/>
      <c r="CJ386" s="1" t="s">
        <v>46</v>
      </c>
      <c r="CK386" s="1" t="s">
        <v>39</v>
      </c>
      <c r="CL386" s="6"/>
      <c r="CM386" s="6"/>
      <c r="CN386" s="1" t="s">
        <v>49</v>
      </c>
      <c r="CO386" s="1" t="s">
        <v>39</v>
      </c>
      <c r="CP386" s="6"/>
      <c r="CQ386" s="6"/>
      <c r="CR386" s="1" t="s">
        <v>50</v>
      </c>
      <c r="CS386" s="1" t="s">
        <v>51</v>
      </c>
      <c r="CT386" s="6"/>
      <c r="CU386" s="6"/>
      <c r="CV386" s="1" t="s">
        <v>50</v>
      </c>
      <c r="CW386" s="1" t="s">
        <v>39</v>
      </c>
      <c r="CX386" s="6"/>
      <c r="CY386" s="6"/>
      <c r="CZ386" s="1" t="s">
        <v>50</v>
      </c>
      <c r="DA386" s="1" t="s">
        <v>39</v>
      </c>
      <c r="DB386" s="6"/>
      <c r="DC386" s="6"/>
      <c r="DD386" s="1" t="s">
        <v>59</v>
      </c>
      <c r="DE386" s="1" t="s">
        <v>60</v>
      </c>
      <c r="DF386" s="6"/>
      <c r="DG386" s="6"/>
      <c r="DH386" s="1" t="s">
        <v>52</v>
      </c>
      <c r="DI386" s="1" t="s">
        <v>53</v>
      </c>
      <c r="DJ386" s="6"/>
      <c r="DK386" s="6"/>
      <c r="DL386" s="1" t="s">
        <v>31</v>
      </c>
      <c r="DM386" s="11"/>
    </row>
    <row r="387" spans="1:118" s="42" customFormat="1" ht="15.75" customHeight="1" x14ac:dyDescent="0.25">
      <c r="A387" s="35">
        <v>386</v>
      </c>
      <c r="B387" s="35">
        <v>3</v>
      </c>
      <c r="C387" s="36" t="s">
        <v>326</v>
      </c>
      <c r="D387" s="37" t="s">
        <v>373</v>
      </c>
      <c r="E387" s="35">
        <v>-682.428</v>
      </c>
      <c r="F387" s="35">
        <v>67.97</v>
      </c>
      <c r="G387" s="35">
        <v>-750.39800000000002</v>
      </c>
      <c r="H387" s="38">
        <v>72.139080000000007</v>
      </c>
      <c r="I387" s="39">
        <f t="shared" ref="I387:I446" si="19">(G387+H387)</f>
        <v>-678.25891999999999</v>
      </c>
      <c r="J387" s="39">
        <f t="shared" si="18"/>
        <v>4.7910000000000004</v>
      </c>
      <c r="K387" s="39">
        <f t="shared" ref="K387:K446" si="20">I387-J387</f>
        <v>-683.04992000000004</v>
      </c>
      <c r="L387" s="40" t="s">
        <v>28</v>
      </c>
      <c r="M387" s="40" t="s">
        <v>29</v>
      </c>
      <c r="N387" s="35"/>
      <c r="O387" s="35"/>
      <c r="P387" s="40" t="s">
        <v>30</v>
      </c>
      <c r="Q387" s="40" t="s">
        <v>34</v>
      </c>
      <c r="R387" s="35"/>
      <c r="S387" s="35"/>
      <c r="T387" s="40" t="s">
        <v>30</v>
      </c>
      <c r="U387" s="40" t="s">
        <v>32</v>
      </c>
      <c r="V387" s="35"/>
      <c r="W387" s="35"/>
      <c r="X387" s="35" t="s">
        <v>30</v>
      </c>
      <c r="Y387" s="35" t="s">
        <v>33</v>
      </c>
      <c r="Z387" s="35"/>
      <c r="AA387" s="35"/>
      <c r="AB387" s="40" t="s">
        <v>30</v>
      </c>
      <c r="AC387" s="40" t="s">
        <v>34</v>
      </c>
      <c r="AD387" s="35"/>
      <c r="AE387" s="35"/>
      <c r="AF387" s="40" t="s">
        <v>35</v>
      </c>
      <c r="AG387" s="40" t="s">
        <v>29</v>
      </c>
      <c r="AH387" s="35"/>
      <c r="AI387" s="35"/>
      <c r="AJ387" s="40" t="s">
        <v>36</v>
      </c>
      <c r="AK387" s="40" t="s">
        <v>37</v>
      </c>
      <c r="AL387" s="35"/>
      <c r="AM387" s="35"/>
      <c r="AN387" s="40" t="s">
        <v>38</v>
      </c>
      <c r="AO387" s="40" t="s">
        <v>39</v>
      </c>
      <c r="AP387" s="35"/>
      <c r="AQ387" s="35"/>
      <c r="AR387" s="40" t="s">
        <v>40</v>
      </c>
      <c r="AS387" s="40" t="s">
        <v>41</v>
      </c>
      <c r="AT387" s="35"/>
      <c r="AU387" s="35"/>
      <c r="AV387" s="35"/>
      <c r="AW387" s="35"/>
      <c r="AX387" s="35"/>
      <c r="AY387" s="35"/>
      <c r="AZ387" s="40" t="s">
        <v>42</v>
      </c>
      <c r="BA387" s="40" t="s">
        <v>39</v>
      </c>
      <c r="BB387" s="35"/>
      <c r="BC387" s="35"/>
      <c r="BD387" s="40" t="s">
        <v>42</v>
      </c>
      <c r="BE387" s="40" t="s">
        <v>33</v>
      </c>
      <c r="BF387" s="35"/>
      <c r="BG387" s="35"/>
      <c r="BH387" s="40" t="s">
        <v>42</v>
      </c>
      <c r="BI387" s="40" t="s">
        <v>39</v>
      </c>
      <c r="BJ387" s="35"/>
      <c r="BK387" s="41"/>
      <c r="BL387" s="40" t="s">
        <v>43</v>
      </c>
      <c r="BM387" s="40" t="s">
        <v>44</v>
      </c>
      <c r="BN387" s="35"/>
      <c r="BO387" s="35"/>
      <c r="BP387" s="40" t="s">
        <v>45</v>
      </c>
      <c r="BQ387" s="40" t="s">
        <v>44</v>
      </c>
      <c r="BR387" s="35"/>
      <c r="BS387" s="35"/>
      <c r="BT387" s="40" t="s">
        <v>46</v>
      </c>
      <c r="BU387" s="40" t="s">
        <v>47</v>
      </c>
      <c r="BV387" s="35"/>
      <c r="BW387" s="35"/>
      <c r="BX387" s="40" t="s">
        <v>46</v>
      </c>
      <c r="BY387" s="40" t="s">
        <v>41</v>
      </c>
      <c r="BZ387" s="35"/>
      <c r="CA387" s="35"/>
      <c r="CB387" s="40" t="s">
        <v>46</v>
      </c>
      <c r="CC387" s="40" t="s">
        <v>48</v>
      </c>
      <c r="CD387" s="35"/>
      <c r="CE387" s="35"/>
      <c r="CF387" s="40" t="s">
        <v>46</v>
      </c>
      <c r="CG387" s="40" t="s">
        <v>48</v>
      </c>
      <c r="CH387" s="35"/>
      <c r="CI387" s="35"/>
      <c r="CJ387" s="40" t="s">
        <v>46</v>
      </c>
      <c r="CK387" s="40" t="s">
        <v>39</v>
      </c>
      <c r="CL387" s="35"/>
      <c r="CM387" s="35"/>
      <c r="CN387" s="40" t="s">
        <v>49</v>
      </c>
      <c r="CO387" s="40" t="s">
        <v>39</v>
      </c>
      <c r="CP387" s="35">
        <v>1</v>
      </c>
      <c r="CQ387" s="35">
        <v>0.75600000000000001</v>
      </c>
      <c r="CR387" s="40" t="s">
        <v>50</v>
      </c>
      <c r="CS387" s="40" t="s">
        <v>51</v>
      </c>
      <c r="CT387" s="35"/>
      <c r="CU387" s="35"/>
      <c r="CV387" s="40" t="s">
        <v>50</v>
      </c>
      <c r="CW387" s="40" t="s">
        <v>39</v>
      </c>
      <c r="CX387" s="35"/>
      <c r="CY387" s="35"/>
      <c r="CZ387" s="40" t="s">
        <v>50</v>
      </c>
      <c r="DA387" s="40" t="s">
        <v>39</v>
      </c>
      <c r="DB387" s="35"/>
      <c r="DC387" s="35"/>
      <c r="DD387" s="40" t="s">
        <v>59</v>
      </c>
      <c r="DE387" s="40" t="s">
        <v>60</v>
      </c>
      <c r="DF387" s="35"/>
      <c r="DG387" s="35"/>
      <c r="DH387" s="40" t="s">
        <v>52</v>
      </c>
      <c r="DI387" s="40" t="s">
        <v>53</v>
      </c>
      <c r="DJ387" s="35"/>
      <c r="DK387" s="35"/>
      <c r="DL387" s="40" t="s">
        <v>31</v>
      </c>
      <c r="DM387" s="41">
        <v>4.0350000000000001</v>
      </c>
      <c r="DN387" s="42" t="s">
        <v>518</v>
      </c>
    </row>
    <row r="388" spans="1:118" s="12" customFormat="1" ht="15.75" customHeight="1" x14ac:dyDescent="0.25">
      <c r="A388" s="6">
        <v>387</v>
      </c>
      <c r="B388" s="6">
        <v>3</v>
      </c>
      <c r="C388" s="9" t="s">
        <v>327</v>
      </c>
      <c r="D388" s="8" t="s">
        <v>373</v>
      </c>
      <c r="E388" s="6">
        <v>193.81899999999999</v>
      </c>
      <c r="F388" s="6">
        <v>377.96600000000001</v>
      </c>
      <c r="G388" s="6">
        <v>-189.16200000000001</v>
      </c>
      <c r="H388" s="10">
        <v>75.157679999999999</v>
      </c>
      <c r="I388" s="3">
        <f t="shared" si="19"/>
        <v>-114.00432000000001</v>
      </c>
      <c r="J388" s="3">
        <f t="shared" si="18"/>
        <v>0</v>
      </c>
      <c r="K388" s="3">
        <f t="shared" si="20"/>
        <v>-114.00432000000001</v>
      </c>
      <c r="L388" s="1" t="s">
        <v>28</v>
      </c>
      <c r="M388" s="1" t="s">
        <v>29</v>
      </c>
      <c r="N388" s="6"/>
      <c r="O388" s="6"/>
      <c r="P388" s="1" t="s">
        <v>30</v>
      </c>
      <c r="Q388" s="1" t="s">
        <v>34</v>
      </c>
      <c r="R388" s="6"/>
      <c r="S388" s="6"/>
      <c r="T388" s="1" t="s">
        <v>30</v>
      </c>
      <c r="U388" s="1" t="s">
        <v>32</v>
      </c>
      <c r="V388" s="6"/>
      <c r="W388" s="6"/>
      <c r="X388" s="6" t="s">
        <v>30</v>
      </c>
      <c r="Y388" s="6" t="s">
        <v>33</v>
      </c>
      <c r="Z388" s="6"/>
      <c r="AA388" s="6"/>
      <c r="AB388" s="1" t="s">
        <v>30</v>
      </c>
      <c r="AC388" s="1" t="s">
        <v>34</v>
      </c>
      <c r="AD388" s="6"/>
      <c r="AE388" s="6"/>
      <c r="AF388" s="1" t="s">
        <v>35</v>
      </c>
      <c r="AG388" s="1" t="s">
        <v>29</v>
      </c>
      <c r="AH388" s="6"/>
      <c r="AI388" s="6"/>
      <c r="AJ388" s="1" t="s">
        <v>36</v>
      </c>
      <c r="AK388" s="1" t="s">
        <v>37</v>
      </c>
      <c r="AL388" s="6"/>
      <c r="AM388" s="6"/>
      <c r="AN388" s="1" t="s">
        <v>38</v>
      </c>
      <c r="AO388" s="1" t="s">
        <v>39</v>
      </c>
      <c r="AP388" s="6"/>
      <c r="AQ388" s="6"/>
      <c r="AR388" s="1" t="s">
        <v>40</v>
      </c>
      <c r="AS388" s="1" t="s">
        <v>41</v>
      </c>
      <c r="AT388" s="6"/>
      <c r="AU388" s="6"/>
      <c r="AV388" s="6"/>
      <c r="AW388" s="6"/>
      <c r="AX388" s="6"/>
      <c r="AY388" s="6"/>
      <c r="AZ388" s="1" t="s">
        <v>42</v>
      </c>
      <c r="BA388" s="1" t="s">
        <v>39</v>
      </c>
      <c r="BB388" s="6"/>
      <c r="BC388" s="6"/>
      <c r="BD388" s="1" t="s">
        <v>42</v>
      </c>
      <c r="BE388" s="1" t="s">
        <v>33</v>
      </c>
      <c r="BF388" s="6"/>
      <c r="BG388" s="6"/>
      <c r="BH388" s="1" t="s">
        <v>42</v>
      </c>
      <c r="BI388" s="1" t="s">
        <v>39</v>
      </c>
      <c r="BJ388" s="6"/>
      <c r="BK388" s="11"/>
      <c r="BL388" s="1" t="s">
        <v>43</v>
      </c>
      <c r="BM388" s="1" t="s">
        <v>44</v>
      </c>
      <c r="BN388" s="6"/>
      <c r="BO388" s="6"/>
      <c r="BP388" s="1" t="s">
        <v>45</v>
      </c>
      <c r="BQ388" s="1" t="s">
        <v>44</v>
      </c>
      <c r="BR388" s="6"/>
      <c r="BS388" s="6"/>
      <c r="BT388" s="1" t="s">
        <v>46</v>
      </c>
      <c r="BU388" s="1" t="s">
        <v>47</v>
      </c>
      <c r="BV388" s="6"/>
      <c r="BW388" s="6"/>
      <c r="BX388" s="1" t="s">
        <v>46</v>
      </c>
      <c r="BY388" s="1" t="s">
        <v>41</v>
      </c>
      <c r="BZ388" s="6"/>
      <c r="CA388" s="6"/>
      <c r="CB388" s="1" t="s">
        <v>46</v>
      </c>
      <c r="CC388" s="1" t="s">
        <v>48</v>
      </c>
      <c r="CD388" s="6"/>
      <c r="CE388" s="6"/>
      <c r="CF388" s="1" t="s">
        <v>46</v>
      </c>
      <c r="CG388" s="1" t="s">
        <v>48</v>
      </c>
      <c r="CH388" s="6"/>
      <c r="CI388" s="6"/>
      <c r="CJ388" s="1" t="s">
        <v>46</v>
      </c>
      <c r="CK388" s="1" t="s">
        <v>39</v>
      </c>
      <c r="CL388" s="6"/>
      <c r="CM388" s="6"/>
      <c r="CN388" s="1" t="s">
        <v>49</v>
      </c>
      <c r="CO388" s="1" t="s">
        <v>39</v>
      </c>
      <c r="CP388" s="6"/>
      <c r="CQ388" s="6"/>
      <c r="CR388" s="1" t="s">
        <v>50</v>
      </c>
      <c r="CS388" s="1" t="s">
        <v>51</v>
      </c>
      <c r="CT388" s="6"/>
      <c r="CU388" s="6"/>
      <c r="CV388" s="1" t="s">
        <v>50</v>
      </c>
      <c r="CW388" s="1" t="s">
        <v>39</v>
      </c>
      <c r="CX388" s="6"/>
      <c r="CY388" s="6"/>
      <c r="CZ388" s="1" t="s">
        <v>50</v>
      </c>
      <c r="DA388" s="1" t="s">
        <v>39</v>
      </c>
      <c r="DB388" s="6"/>
      <c r="DC388" s="6"/>
      <c r="DD388" s="1" t="s">
        <v>59</v>
      </c>
      <c r="DE388" s="1" t="s">
        <v>60</v>
      </c>
      <c r="DF388" s="6"/>
      <c r="DG388" s="6"/>
      <c r="DH388" s="1" t="s">
        <v>52</v>
      </c>
      <c r="DI388" s="1" t="s">
        <v>53</v>
      </c>
      <c r="DJ388" s="6"/>
      <c r="DK388" s="6"/>
      <c r="DL388" s="1" t="s">
        <v>31</v>
      </c>
      <c r="DM388" s="11"/>
    </row>
    <row r="389" spans="1:118" s="12" customFormat="1" ht="15.75" customHeight="1" x14ac:dyDescent="0.25">
      <c r="A389" s="6">
        <v>388</v>
      </c>
      <c r="B389" s="6">
        <v>3</v>
      </c>
      <c r="C389" s="9" t="s">
        <v>328</v>
      </c>
      <c r="D389" s="8" t="s">
        <v>373</v>
      </c>
      <c r="E389" s="6">
        <v>237.977</v>
      </c>
      <c r="F389" s="6">
        <v>166.97399999999999</v>
      </c>
      <c r="G389" s="6">
        <v>71.003</v>
      </c>
      <c r="H389" s="10">
        <v>82.186319999999995</v>
      </c>
      <c r="I389" s="3">
        <f t="shared" si="19"/>
        <v>153.18932000000001</v>
      </c>
      <c r="J389" s="3">
        <f t="shared" si="18"/>
        <v>0</v>
      </c>
      <c r="K389" s="3">
        <f t="shared" si="20"/>
        <v>153.18932000000001</v>
      </c>
      <c r="L389" s="1" t="s">
        <v>28</v>
      </c>
      <c r="M389" s="1" t="s">
        <v>29</v>
      </c>
      <c r="N389" s="6"/>
      <c r="O389" s="6"/>
      <c r="P389" s="1" t="s">
        <v>30</v>
      </c>
      <c r="Q389" s="1" t="s">
        <v>34</v>
      </c>
      <c r="R389" s="6"/>
      <c r="S389" s="6"/>
      <c r="T389" s="1" t="s">
        <v>30</v>
      </c>
      <c r="U389" s="1" t="s">
        <v>32</v>
      </c>
      <c r="V389" s="6"/>
      <c r="W389" s="6"/>
      <c r="X389" s="6" t="s">
        <v>30</v>
      </c>
      <c r="Y389" s="6" t="s">
        <v>33</v>
      </c>
      <c r="Z389" s="6"/>
      <c r="AA389" s="6"/>
      <c r="AB389" s="1" t="s">
        <v>30</v>
      </c>
      <c r="AC389" s="1" t="s">
        <v>34</v>
      </c>
      <c r="AD389" s="6"/>
      <c r="AE389" s="6"/>
      <c r="AF389" s="1" t="s">
        <v>35</v>
      </c>
      <c r="AG389" s="1" t="s">
        <v>29</v>
      </c>
      <c r="AH389" s="6"/>
      <c r="AI389" s="6"/>
      <c r="AJ389" s="1" t="s">
        <v>36</v>
      </c>
      <c r="AK389" s="1" t="s">
        <v>37</v>
      </c>
      <c r="AL389" s="6"/>
      <c r="AM389" s="6"/>
      <c r="AN389" s="1" t="s">
        <v>38</v>
      </c>
      <c r="AO389" s="1" t="s">
        <v>39</v>
      </c>
      <c r="AP389" s="6"/>
      <c r="AQ389" s="6"/>
      <c r="AR389" s="1" t="s">
        <v>40</v>
      </c>
      <c r="AS389" s="1" t="s">
        <v>41</v>
      </c>
      <c r="AT389" s="6"/>
      <c r="AU389" s="6"/>
      <c r="AV389" s="6"/>
      <c r="AW389" s="6"/>
      <c r="AX389" s="6"/>
      <c r="AY389" s="6"/>
      <c r="AZ389" s="1" t="s">
        <v>42</v>
      </c>
      <c r="BA389" s="1" t="s">
        <v>39</v>
      </c>
      <c r="BB389" s="6"/>
      <c r="BC389" s="6"/>
      <c r="BD389" s="1" t="s">
        <v>42</v>
      </c>
      <c r="BE389" s="1" t="s">
        <v>33</v>
      </c>
      <c r="BF389" s="6"/>
      <c r="BG389" s="6"/>
      <c r="BH389" s="1" t="s">
        <v>42</v>
      </c>
      <c r="BI389" s="1" t="s">
        <v>39</v>
      </c>
      <c r="BJ389" s="6"/>
      <c r="BK389" s="11"/>
      <c r="BL389" s="1" t="s">
        <v>43</v>
      </c>
      <c r="BM389" s="1" t="s">
        <v>44</v>
      </c>
      <c r="BN389" s="6"/>
      <c r="BO389" s="6"/>
      <c r="BP389" s="1" t="s">
        <v>45</v>
      </c>
      <c r="BQ389" s="1" t="s">
        <v>44</v>
      </c>
      <c r="BR389" s="6"/>
      <c r="BS389" s="6"/>
      <c r="BT389" s="1" t="s">
        <v>46</v>
      </c>
      <c r="BU389" s="1" t="s">
        <v>47</v>
      </c>
      <c r="BV389" s="6"/>
      <c r="BW389" s="6"/>
      <c r="BX389" s="1" t="s">
        <v>46</v>
      </c>
      <c r="BY389" s="1" t="s">
        <v>41</v>
      </c>
      <c r="BZ389" s="6"/>
      <c r="CA389" s="6"/>
      <c r="CB389" s="1" t="s">
        <v>46</v>
      </c>
      <c r="CC389" s="1" t="s">
        <v>48</v>
      </c>
      <c r="CD389" s="6"/>
      <c r="CE389" s="6"/>
      <c r="CF389" s="1" t="s">
        <v>46</v>
      </c>
      <c r="CG389" s="1" t="s">
        <v>48</v>
      </c>
      <c r="CH389" s="6"/>
      <c r="CI389" s="6"/>
      <c r="CJ389" s="1" t="s">
        <v>46</v>
      </c>
      <c r="CK389" s="1" t="s">
        <v>39</v>
      </c>
      <c r="CL389" s="6"/>
      <c r="CM389" s="6"/>
      <c r="CN389" s="1" t="s">
        <v>49</v>
      </c>
      <c r="CO389" s="1" t="s">
        <v>39</v>
      </c>
      <c r="CP389" s="6"/>
      <c r="CQ389" s="6"/>
      <c r="CR389" s="1" t="s">
        <v>50</v>
      </c>
      <c r="CS389" s="1" t="s">
        <v>51</v>
      </c>
      <c r="CT389" s="6"/>
      <c r="CU389" s="6"/>
      <c r="CV389" s="1" t="s">
        <v>50</v>
      </c>
      <c r="CW389" s="1" t="s">
        <v>39</v>
      </c>
      <c r="CX389" s="6"/>
      <c r="CY389" s="6"/>
      <c r="CZ389" s="1" t="s">
        <v>50</v>
      </c>
      <c r="DA389" s="1" t="s">
        <v>39</v>
      </c>
      <c r="DB389" s="6"/>
      <c r="DC389" s="6"/>
      <c r="DD389" s="1" t="s">
        <v>59</v>
      </c>
      <c r="DE389" s="1" t="s">
        <v>60</v>
      </c>
      <c r="DF389" s="6"/>
      <c r="DG389" s="6"/>
      <c r="DH389" s="1" t="s">
        <v>52</v>
      </c>
      <c r="DI389" s="1" t="s">
        <v>53</v>
      </c>
      <c r="DJ389" s="6"/>
      <c r="DK389" s="6"/>
      <c r="DL389" s="1" t="s">
        <v>31</v>
      </c>
      <c r="DM389" s="11"/>
    </row>
    <row r="390" spans="1:118" s="12" customFormat="1" ht="15.75" customHeight="1" x14ac:dyDescent="0.25">
      <c r="A390" s="6">
        <v>389</v>
      </c>
      <c r="B390" s="6">
        <v>3</v>
      </c>
      <c r="C390" s="9" t="s">
        <v>329</v>
      </c>
      <c r="D390" s="8" t="s">
        <v>373</v>
      </c>
      <c r="E390" s="6">
        <v>27.530999999999999</v>
      </c>
      <c r="F390" s="6">
        <v>157.51499999999999</v>
      </c>
      <c r="G390" s="6">
        <v>-129.98400000000001</v>
      </c>
      <c r="H390" s="10">
        <v>20.20824</v>
      </c>
      <c r="I390" s="3">
        <f t="shared" si="19"/>
        <v>-109.77576000000001</v>
      </c>
      <c r="J390" s="3">
        <f t="shared" si="18"/>
        <v>0</v>
      </c>
      <c r="K390" s="3">
        <f t="shared" si="20"/>
        <v>-109.77576000000001</v>
      </c>
      <c r="L390" s="1" t="s">
        <v>28</v>
      </c>
      <c r="M390" s="1" t="s">
        <v>29</v>
      </c>
      <c r="N390" s="6"/>
      <c r="O390" s="6"/>
      <c r="P390" s="1" t="s">
        <v>30</v>
      </c>
      <c r="Q390" s="1" t="s">
        <v>34</v>
      </c>
      <c r="R390" s="6"/>
      <c r="S390" s="6"/>
      <c r="T390" s="1" t="s">
        <v>30</v>
      </c>
      <c r="U390" s="1" t="s">
        <v>32</v>
      </c>
      <c r="V390" s="6"/>
      <c r="W390" s="6"/>
      <c r="X390" s="6" t="s">
        <v>30</v>
      </c>
      <c r="Y390" s="6" t="s">
        <v>33</v>
      </c>
      <c r="Z390" s="6"/>
      <c r="AA390" s="6"/>
      <c r="AB390" s="1" t="s">
        <v>30</v>
      </c>
      <c r="AC390" s="1" t="s">
        <v>34</v>
      </c>
      <c r="AD390" s="6"/>
      <c r="AE390" s="6"/>
      <c r="AF390" s="1" t="s">
        <v>35</v>
      </c>
      <c r="AG390" s="1" t="s">
        <v>29</v>
      </c>
      <c r="AH390" s="6"/>
      <c r="AI390" s="6"/>
      <c r="AJ390" s="1" t="s">
        <v>36</v>
      </c>
      <c r="AK390" s="1" t="s">
        <v>37</v>
      </c>
      <c r="AL390" s="6"/>
      <c r="AM390" s="6"/>
      <c r="AN390" s="1" t="s">
        <v>38</v>
      </c>
      <c r="AO390" s="1" t="s">
        <v>39</v>
      </c>
      <c r="AP390" s="6"/>
      <c r="AQ390" s="6"/>
      <c r="AR390" s="1" t="s">
        <v>40</v>
      </c>
      <c r="AS390" s="1" t="s">
        <v>41</v>
      </c>
      <c r="AT390" s="6"/>
      <c r="AU390" s="6"/>
      <c r="AV390" s="6"/>
      <c r="AW390" s="6"/>
      <c r="AX390" s="6"/>
      <c r="AY390" s="6"/>
      <c r="AZ390" s="1" t="s">
        <v>42</v>
      </c>
      <c r="BA390" s="1" t="s">
        <v>39</v>
      </c>
      <c r="BB390" s="6"/>
      <c r="BC390" s="6"/>
      <c r="BD390" s="1" t="s">
        <v>42</v>
      </c>
      <c r="BE390" s="1" t="s">
        <v>33</v>
      </c>
      <c r="BF390" s="6"/>
      <c r="BG390" s="6"/>
      <c r="BH390" s="1" t="s">
        <v>42</v>
      </c>
      <c r="BI390" s="1" t="s">
        <v>39</v>
      </c>
      <c r="BJ390" s="6"/>
      <c r="BK390" s="11"/>
      <c r="BL390" s="1" t="s">
        <v>43</v>
      </c>
      <c r="BM390" s="1" t="s">
        <v>44</v>
      </c>
      <c r="BN390" s="6"/>
      <c r="BO390" s="6"/>
      <c r="BP390" s="1" t="s">
        <v>45</v>
      </c>
      <c r="BQ390" s="1" t="s">
        <v>44</v>
      </c>
      <c r="BR390" s="6"/>
      <c r="BS390" s="6"/>
      <c r="BT390" s="1" t="s">
        <v>46</v>
      </c>
      <c r="BU390" s="1" t="s">
        <v>47</v>
      </c>
      <c r="BV390" s="6"/>
      <c r="BW390" s="6"/>
      <c r="BX390" s="1" t="s">
        <v>46</v>
      </c>
      <c r="BY390" s="1" t="s">
        <v>41</v>
      </c>
      <c r="BZ390" s="6"/>
      <c r="CA390" s="6"/>
      <c r="CB390" s="1" t="s">
        <v>46</v>
      </c>
      <c r="CC390" s="1" t="s">
        <v>48</v>
      </c>
      <c r="CD390" s="6"/>
      <c r="CE390" s="6"/>
      <c r="CF390" s="1" t="s">
        <v>46</v>
      </c>
      <c r="CG390" s="1" t="s">
        <v>48</v>
      </c>
      <c r="CH390" s="6"/>
      <c r="CI390" s="6"/>
      <c r="CJ390" s="1" t="s">
        <v>46</v>
      </c>
      <c r="CK390" s="1" t="s">
        <v>39</v>
      </c>
      <c r="CL390" s="6"/>
      <c r="CM390" s="6"/>
      <c r="CN390" s="1" t="s">
        <v>49</v>
      </c>
      <c r="CO390" s="1" t="s">
        <v>39</v>
      </c>
      <c r="CP390" s="6"/>
      <c r="CQ390" s="6"/>
      <c r="CR390" s="1" t="s">
        <v>50</v>
      </c>
      <c r="CS390" s="1" t="s">
        <v>51</v>
      </c>
      <c r="CT390" s="6"/>
      <c r="CU390" s="6"/>
      <c r="CV390" s="1" t="s">
        <v>50</v>
      </c>
      <c r="CW390" s="1" t="s">
        <v>39</v>
      </c>
      <c r="CX390" s="6"/>
      <c r="CY390" s="6"/>
      <c r="CZ390" s="1" t="s">
        <v>50</v>
      </c>
      <c r="DA390" s="1" t="s">
        <v>39</v>
      </c>
      <c r="DB390" s="6"/>
      <c r="DC390" s="6"/>
      <c r="DD390" s="1" t="s">
        <v>59</v>
      </c>
      <c r="DE390" s="1" t="s">
        <v>60</v>
      </c>
      <c r="DF390" s="6"/>
      <c r="DG390" s="6"/>
      <c r="DH390" s="1" t="s">
        <v>52</v>
      </c>
      <c r="DI390" s="1" t="s">
        <v>53</v>
      </c>
      <c r="DJ390" s="6"/>
      <c r="DK390" s="6"/>
      <c r="DL390" s="1" t="s">
        <v>31</v>
      </c>
      <c r="DM390" s="11"/>
    </row>
    <row r="391" spans="1:118" s="12" customFormat="1" ht="15.75" customHeight="1" x14ac:dyDescent="0.25">
      <c r="A391" s="6">
        <v>390</v>
      </c>
      <c r="B391" s="6">
        <v>3</v>
      </c>
      <c r="C391" s="9" t="s">
        <v>330</v>
      </c>
      <c r="D391" s="8" t="s">
        <v>373</v>
      </c>
      <c r="E391" s="6">
        <v>15.739000000000001</v>
      </c>
      <c r="F391" s="6">
        <v>12.84</v>
      </c>
      <c r="G391" s="6">
        <v>2.899</v>
      </c>
      <c r="H391" s="10">
        <v>25.28556</v>
      </c>
      <c r="I391" s="3">
        <f t="shared" si="19"/>
        <v>28.184560000000001</v>
      </c>
      <c r="J391" s="3">
        <f t="shared" si="18"/>
        <v>0</v>
      </c>
      <c r="K391" s="3">
        <f t="shared" si="20"/>
        <v>28.184560000000001</v>
      </c>
      <c r="L391" s="1" t="s">
        <v>28</v>
      </c>
      <c r="M391" s="1" t="s">
        <v>29</v>
      </c>
      <c r="N391" s="6"/>
      <c r="O391" s="6"/>
      <c r="P391" s="1" t="s">
        <v>30</v>
      </c>
      <c r="Q391" s="1" t="s">
        <v>34</v>
      </c>
      <c r="R391" s="6"/>
      <c r="S391" s="6"/>
      <c r="T391" s="1" t="s">
        <v>30</v>
      </c>
      <c r="U391" s="1" t="s">
        <v>32</v>
      </c>
      <c r="V391" s="6"/>
      <c r="W391" s="6"/>
      <c r="X391" s="6" t="s">
        <v>30</v>
      </c>
      <c r="Y391" s="6" t="s">
        <v>33</v>
      </c>
      <c r="Z391" s="6"/>
      <c r="AA391" s="6"/>
      <c r="AB391" s="1" t="s">
        <v>30</v>
      </c>
      <c r="AC391" s="1" t="s">
        <v>34</v>
      </c>
      <c r="AD391" s="6"/>
      <c r="AE391" s="6"/>
      <c r="AF391" s="1" t="s">
        <v>35</v>
      </c>
      <c r="AG391" s="1" t="s">
        <v>29</v>
      </c>
      <c r="AH391" s="6"/>
      <c r="AI391" s="6"/>
      <c r="AJ391" s="1" t="s">
        <v>36</v>
      </c>
      <c r="AK391" s="1" t="s">
        <v>37</v>
      </c>
      <c r="AL391" s="6"/>
      <c r="AM391" s="6"/>
      <c r="AN391" s="1" t="s">
        <v>38</v>
      </c>
      <c r="AO391" s="1" t="s">
        <v>39</v>
      </c>
      <c r="AP391" s="6"/>
      <c r="AQ391" s="6"/>
      <c r="AR391" s="1" t="s">
        <v>40</v>
      </c>
      <c r="AS391" s="1" t="s">
        <v>41</v>
      </c>
      <c r="AT391" s="6"/>
      <c r="AU391" s="6"/>
      <c r="AV391" s="6"/>
      <c r="AW391" s="6"/>
      <c r="AX391" s="6"/>
      <c r="AY391" s="6"/>
      <c r="AZ391" s="1" t="s">
        <v>42</v>
      </c>
      <c r="BA391" s="1" t="s">
        <v>39</v>
      </c>
      <c r="BB391" s="6"/>
      <c r="BC391" s="6"/>
      <c r="BD391" s="1" t="s">
        <v>42</v>
      </c>
      <c r="BE391" s="1" t="s">
        <v>33</v>
      </c>
      <c r="BF391" s="6"/>
      <c r="BG391" s="6"/>
      <c r="BH391" s="1" t="s">
        <v>42</v>
      </c>
      <c r="BI391" s="1" t="s">
        <v>39</v>
      </c>
      <c r="BJ391" s="6"/>
      <c r="BK391" s="11"/>
      <c r="BL391" s="1" t="s">
        <v>43</v>
      </c>
      <c r="BM391" s="1" t="s">
        <v>44</v>
      </c>
      <c r="BN391" s="6"/>
      <c r="BO391" s="6"/>
      <c r="BP391" s="1" t="s">
        <v>45</v>
      </c>
      <c r="BQ391" s="1" t="s">
        <v>44</v>
      </c>
      <c r="BR391" s="6"/>
      <c r="BS391" s="6"/>
      <c r="BT391" s="1" t="s">
        <v>46</v>
      </c>
      <c r="BU391" s="1" t="s">
        <v>47</v>
      </c>
      <c r="BV391" s="6"/>
      <c r="BW391" s="6"/>
      <c r="BX391" s="1" t="s">
        <v>46</v>
      </c>
      <c r="BY391" s="1" t="s">
        <v>41</v>
      </c>
      <c r="BZ391" s="6"/>
      <c r="CA391" s="6"/>
      <c r="CB391" s="1" t="s">
        <v>46</v>
      </c>
      <c r="CC391" s="1" t="s">
        <v>48</v>
      </c>
      <c r="CD391" s="6"/>
      <c r="CE391" s="6"/>
      <c r="CF391" s="1" t="s">
        <v>46</v>
      </c>
      <c r="CG391" s="1" t="s">
        <v>48</v>
      </c>
      <c r="CH391" s="6"/>
      <c r="CI391" s="6"/>
      <c r="CJ391" s="1" t="s">
        <v>46</v>
      </c>
      <c r="CK391" s="1" t="s">
        <v>39</v>
      </c>
      <c r="CL391" s="6"/>
      <c r="CM391" s="6"/>
      <c r="CN391" s="1" t="s">
        <v>49</v>
      </c>
      <c r="CO391" s="1" t="s">
        <v>39</v>
      </c>
      <c r="CP391" s="6"/>
      <c r="CQ391" s="6"/>
      <c r="CR391" s="1" t="s">
        <v>50</v>
      </c>
      <c r="CS391" s="1" t="s">
        <v>51</v>
      </c>
      <c r="CT391" s="6"/>
      <c r="CU391" s="6"/>
      <c r="CV391" s="1" t="s">
        <v>50</v>
      </c>
      <c r="CW391" s="1" t="s">
        <v>39</v>
      </c>
      <c r="CX391" s="6"/>
      <c r="CY391" s="6"/>
      <c r="CZ391" s="1" t="s">
        <v>50</v>
      </c>
      <c r="DA391" s="1" t="s">
        <v>39</v>
      </c>
      <c r="DB391" s="6"/>
      <c r="DC391" s="6"/>
      <c r="DD391" s="1" t="s">
        <v>59</v>
      </c>
      <c r="DE391" s="1" t="s">
        <v>60</v>
      </c>
      <c r="DF391" s="6"/>
      <c r="DG391" s="6"/>
      <c r="DH391" s="1" t="s">
        <v>52</v>
      </c>
      <c r="DI391" s="1" t="s">
        <v>53</v>
      </c>
      <c r="DJ391" s="6"/>
      <c r="DK391" s="6"/>
      <c r="DL391" s="1" t="s">
        <v>31</v>
      </c>
      <c r="DM391" s="11"/>
    </row>
    <row r="392" spans="1:118" s="42" customFormat="1" ht="15.75" customHeight="1" x14ac:dyDescent="0.25">
      <c r="A392" s="35">
        <v>391</v>
      </c>
      <c r="B392" s="35">
        <v>3</v>
      </c>
      <c r="C392" s="36" t="s">
        <v>331</v>
      </c>
      <c r="D392" s="37" t="s">
        <v>373</v>
      </c>
      <c r="E392" s="35">
        <v>20.465</v>
      </c>
      <c r="F392" s="35">
        <v>110.26300000000001</v>
      </c>
      <c r="G392" s="35">
        <v>-91.3</v>
      </c>
      <c r="H392" s="38">
        <v>88.788480000000007</v>
      </c>
      <c r="I392" s="39">
        <f t="shared" si="19"/>
        <v>-2.5115199999999902</v>
      </c>
      <c r="J392" s="39">
        <f t="shared" si="18"/>
        <v>2.3780000000000001</v>
      </c>
      <c r="K392" s="39">
        <f t="shared" si="20"/>
        <v>-4.8895199999999903</v>
      </c>
      <c r="L392" s="40" t="s">
        <v>28</v>
      </c>
      <c r="M392" s="40" t="s">
        <v>29</v>
      </c>
      <c r="N392" s="35"/>
      <c r="O392" s="35"/>
      <c r="P392" s="40" t="s">
        <v>30</v>
      </c>
      <c r="Q392" s="40" t="s">
        <v>34</v>
      </c>
      <c r="R392" s="35"/>
      <c r="S392" s="35"/>
      <c r="T392" s="40" t="s">
        <v>30</v>
      </c>
      <c r="U392" s="40" t="s">
        <v>32</v>
      </c>
      <c r="V392" s="35"/>
      <c r="W392" s="35"/>
      <c r="X392" s="35" t="s">
        <v>30</v>
      </c>
      <c r="Y392" s="35" t="s">
        <v>33</v>
      </c>
      <c r="Z392" s="35"/>
      <c r="AA392" s="35"/>
      <c r="AB392" s="40" t="s">
        <v>30</v>
      </c>
      <c r="AC392" s="40" t="s">
        <v>34</v>
      </c>
      <c r="AD392" s="35"/>
      <c r="AE392" s="35"/>
      <c r="AF392" s="40" t="s">
        <v>35</v>
      </c>
      <c r="AG392" s="40" t="s">
        <v>29</v>
      </c>
      <c r="AH392" s="35"/>
      <c r="AI392" s="35"/>
      <c r="AJ392" s="40" t="s">
        <v>36</v>
      </c>
      <c r="AK392" s="40" t="s">
        <v>37</v>
      </c>
      <c r="AL392" s="35"/>
      <c r="AM392" s="35"/>
      <c r="AN392" s="40" t="s">
        <v>38</v>
      </c>
      <c r="AO392" s="40" t="s">
        <v>39</v>
      </c>
      <c r="AP392" s="35"/>
      <c r="AQ392" s="35"/>
      <c r="AR392" s="40" t="s">
        <v>40</v>
      </c>
      <c r="AS392" s="40" t="s">
        <v>41</v>
      </c>
      <c r="AT392" s="35"/>
      <c r="AU392" s="35"/>
      <c r="AV392" s="35"/>
      <c r="AW392" s="35"/>
      <c r="AX392" s="35"/>
      <c r="AY392" s="35"/>
      <c r="AZ392" s="40" t="s">
        <v>42</v>
      </c>
      <c r="BA392" s="40" t="s">
        <v>39</v>
      </c>
      <c r="BB392" s="35"/>
      <c r="BC392" s="35"/>
      <c r="BD392" s="40" t="s">
        <v>42</v>
      </c>
      <c r="BE392" s="40" t="s">
        <v>33</v>
      </c>
      <c r="BF392" s="35"/>
      <c r="BG392" s="35"/>
      <c r="BH392" s="40" t="s">
        <v>42</v>
      </c>
      <c r="BI392" s="40" t="s">
        <v>39</v>
      </c>
      <c r="BJ392" s="35"/>
      <c r="BK392" s="41"/>
      <c r="BL392" s="40" t="s">
        <v>43</v>
      </c>
      <c r="BM392" s="40" t="s">
        <v>44</v>
      </c>
      <c r="BN392" s="35"/>
      <c r="BO392" s="35"/>
      <c r="BP392" s="40" t="s">
        <v>45</v>
      </c>
      <c r="BQ392" s="40" t="s">
        <v>44</v>
      </c>
      <c r="BR392" s="35"/>
      <c r="BS392" s="35"/>
      <c r="BT392" s="40" t="s">
        <v>46</v>
      </c>
      <c r="BU392" s="40" t="s">
        <v>47</v>
      </c>
      <c r="BV392" s="35"/>
      <c r="BW392" s="35"/>
      <c r="BX392" s="40" t="s">
        <v>46</v>
      </c>
      <c r="BY392" s="40" t="s">
        <v>41</v>
      </c>
      <c r="BZ392" s="35"/>
      <c r="CA392" s="35"/>
      <c r="CB392" s="40" t="s">
        <v>46</v>
      </c>
      <c r="CC392" s="40" t="s">
        <v>48</v>
      </c>
      <c r="CD392" s="35"/>
      <c r="CE392" s="35"/>
      <c r="CF392" s="40" t="s">
        <v>46</v>
      </c>
      <c r="CG392" s="40" t="s">
        <v>48</v>
      </c>
      <c r="CH392" s="35"/>
      <c r="CI392" s="35"/>
      <c r="CJ392" s="40" t="s">
        <v>46</v>
      </c>
      <c r="CK392" s="40" t="s">
        <v>39</v>
      </c>
      <c r="CL392" s="35"/>
      <c r="CM392" s="35"/>
      <c r="CN392" s="40" t="s">
        <v>49</v>
      </c>
      <c r="CO392" s="40" t="s">
        <v>39</v>
      </c>
      <c r="CP392" s="35"/>
      <c r="CQ392" s="35"/>
      <c r="CR392" s="40" t="s">
        <v>50</v>
      </c>
      <c r="CS392" s="40" t="s">
        <v>51</v>
      </c>
      <c r="CT392" s="35"/>
      <c r="CU392" s="35"/>
      <c r="CV392" s="40" t="s">
        <v>50</v>
      </c>
      <c r="CW392" s="40" t="s">
        <v>39</v>
      </c>
      <c r="CX392" s="35">
        <v>1</v>
      </c>
      <c r="CY392" s="35">
        <v>2.3780000000000001</v>
      </c>
      <c r="CZ392" s="40" t="s">
        <v>50</v>
      </c>
      <c r="DA392" s="40" t="s">
        <v>39</v>
      </c>
      <c r="DB392" s="35"/>
      <c r="DC392" s="35"/>
      <c r="DD392" s="40" t="s">
        <v>59</v>
      </c>
      <c r="DE392" s="40" t="s">
        <v>60</v>
      </c>
      <c r="DF392" s="35"/>
      <c r="DG392" s="35"/>
      <c r="DH392" s="40" t="s">
        <v>52</v>
      </c>
      <c r="DI392" s="40" t="s">
        <v>53</v>
      </c>
      <c r="DJ392" s="35"/>
      <c r="DK392" s="35"/>
      <c r="DL392" s="40" t="s">
        <v>31</v>
      </c>
      <c r="DM392" s="41"/>
    </row>
    <row r="393" spans="1:118" s="12" customFormat="1" ht="15.75" customHeight="1" x14ac:dyDescent="0.25">
      <c r="A393" s="6">
        <v>392</v>
      </c>
      <c r="B393" s="6">
        <v>3</v>
      </c>
      <c r="C393" s="9" t="s">
        <v>332</v>
      </c>
      <c r="D393" s="8" t="s">
        <v>373</v>
      </c>
      <c r="E393" s="6">
        <v>210</v>
      </c>
      <c r="F393" s="6">
        <v>1.83</v>
      </c>
      <c r="G393" s="6">
        <v>205.136</v>
      </c>
      <c r="H393" s="10">
        <v>84.704639999999998</v>
      </c>
      <c r="I393" s="3">
        <f t="shared" si="19"/>
        <v>289.84064000000001</v>
      </c>
      <c r="J393" s="3">
        <f t="shared" si="18"/>
        <v>0</v>
      </c>
      <c r="K393" s="3">
        <f t="shared" si="20"/>
        <v>289.84064000000001</v>
      </c>
      <c r="L393" s="1" t="s">
        <v>28</v>
      </c>
      <c r="M393" s="1" t="s">
        <v>29</v>
      </c>
      <c r="N393" s="6"/>
      <c r="O393" s="6"/>
      <c r="P393" s="1" t="s">
        <v>30</v>
      </c>
      <c r="Q393" s="1" t="s">
        <v>34</v>
      </c>
      <c r="R393" s="6"/>
      <c r="S393" s="6"/>
      <c r="T393" s="1" t="s">
        <v>30</v>
      </c>
      <c r="U393" s="1" t="s">
        <v>32</v>
      </c>
      <c r="V393" s="6"/>
      <c r="W393" s="6"/>
      <c r="X393" s="6" t="s">
        <v>30</v>
      </c>
      <c r="Y393" s="6" t="s">
        <v>33</v>
      </c>
      <c r="Z393" s="6"/>
      <c r="AA393" s="6"/>
      <c r="AB393" s="1" t="s">
        <v>30</v>
      </c>
      <c r="AC393" s="1" t="s">
        <v>34</v>
      </c>
      <c r="AD393" s="6"/>
      <c r="AE393" s="6"/>
      <c r="AF393" s="1" t="s">
        <v>35</v>
      </c>
      <c r="AG393" s="1" t="s">
        <v>29</v>
      </c>
      <c r="AH393" s="6"/>
      <c r="AI393" s="6"/>
      <c r="AJ393" s="1" t="s">
        <v>36</v>
      </c>
      <c r="AK393" s="1" t="s">
        <v>37</v>
      </c>
      <c r="AL393" s="6"/>
      <c r="AM393" s="6"/>
      <c r="AN393" s="1" t="s">
        <v>38</v>
      </c>
      <c r="AO393" s="1" t="s">
        <v>39</v>
      </c>
      <c r="AP393" s="6"/>
      <c r="AQ393" s="6"/>
      <c r="AR393" s="1" t="s">
        <v>40</v>
      </c>
      <c r="AS393" s="1" t="s">
        <v>41</v>
      </c>
      <c r="AT393" s="6"/>
      <c r="AU393" s="6"/>
      <c r="AV393" s="6"/>
      <c r="AW393" s="6"/>
      <c r="AX393" s="6"/>
      <c r="AY393" s="6"/>
      <c r="AZ393" s="1" t="s">
        <v>42</v>
      </c>
      <c r="BA393" s="1" t="s">
        <v>39</v>
      </c>
      <c r="BB393" s="6"/>
      <c r="BC393" s="6"/>
      <c r="BD393" s="1" t="s">
        <v>42</v>
      </c>
      <c r="BE393" s="1" t="s">
        <v>33</v>
      </c>
      <c r="BF393" s="6"/>
      <c r="BG393" s="6"/>
      <c r="BH393" s="1" t="s">
        <v>42</v>
      </c>
      <c r="BI393" s="1" t="s">
        <v>39</v>
      </c>
      <c r="BJ393" s="6"/>
      <c r="BK393" s="11"/>
      <c r="BL393" s="1" t="s">
        <v>43</v>
      </c>
      <c r="BM393" s="1" t="s">
        <v>44</v>
      </c>
      <c r="BN393" s="6"/>
      <c r="BO393" s="6"/>
      <c r="BP393" s="1" t="s">
        <v>45</v>
      </c>
      <c r="BQ393" s="1" t="s">
        <v>44</v>
      </c>
      <c r="BR393" s="6"/>
      <c r="BS393" s="6"/>
      <c r="BT393" s="1" t="s">
        <v>46</v>
      </c>
      <c r="BU393" s="1" t="s">
        <v>47</v>
      </c>
      <c r="BV393" s="6"/>
      <c r="BW393" s="6"/>
      <c r="BX393" s="1" t="s">
        <v>46</v>
      </c>
      <c r="BY393" s="1" t="s">
        <v>41</v>
      </c>
      <c r="BZ393" s="6"/>
      <c r="CA393" s="6"/>
      <c r="CB393" s="1" t="s">
        <v>46</v>
      </c>
      <c r="CC393" s="1" t="s">
        <v>48</v>
      </c>
      <c r="CD393" s="6"/>
      <c r="CE393" s="6"/>
      <c r="CF393" s="1" t="s">
        <v>46</v>
      </c>
      <c r="CG393" s="1" t="s">
        <v>48</v>
      </c>
      <c r="CH393" s="6"/>
      <c r="CI393" s="6"/>
      <c r="CJ393" s="1" t="s">
        <v>46</v>
      </c>
      <c r="CK393" s="1" t="s">
        <v>39</v>
      </c>
      <c r="CL393" s="6"/>
      <c r="CM393" s="6"/>
      <c r="CN393" s="1" t="s">
        <v>49</v>
      </c>
      <c r="CO393" s="1" t="s">
        <v>39</v>
      </c>
      <c r="CP393" s="6"/>
      <c r="CQ393" s="6"/>
      <c r="CR393" s="1" t="s">
        <v>50</v>
      </c>
      <c r="CS393" s="1" t="s">
        <v>51</v>
      </c>
      <c r="CT393" s="6"/>
      <c r="CU393" s="6"/>
      <c r="CV393" s="1" t="s">
        <v>50</v>
      </c>
      <c r="CW393" s="1" t="s">
        <v>39</v>
      </c>
      <c r="CX393" s="6"/>
      <c r="CY393" s="6"/>
      <c r="CZ393" s="1" t="s">
        <v>50</v>
      </c>
      <c r="DA393" s="1" t="s">
        <v>39</v>
      </c>
      <c r="DB393" s="6"/>
      <c r="DC393" s="6"/>
      <c r="DD393" s="1" t="s">
        <v>59</v>
      </c>
      <c r="DE393" s="1" t="s">
        <v>60</v>
      </c>
      <c r="DF393" s="6"/>
      <c r="DG393" s="6"/>
      <c r="DH393" s="1" t="s">
        <v>52</v>
      </c>
      <c r="DI393" s="1" t="s">
        <v>53</v>
      </c>
      <c r="DJ393" s="6"/>
      <c r="DK393" s="6"/>
      <c r="DL393" s="1" t="s">
        <v>31</v>
      </c>
      <c r="DM393" s="11"/>
    </row>
    <row r="394" spans="1:118" s="12" customFormat="1" ht="15.75" customHeight="1" x14ac:dyDescent="0.25">
      <c r="A394" s="6">
        <v>393</v>
      </c>
      <c r="B394" s="6">
        <v>3</v>
      </c>
      <c r="C394" s="9" t="s">
        <v>333</v>
      </c>
      <c r="D394" s="8" t="s">
        <v>373</v>
      </c>
      <c r="E394" s="6">
        <v>8.2899999999999991</v>
      </c>
      <c r="F394" s="6">
        <v>0</v>
      </c>
      <c r="G394" s="6">
        <v>-2.875</v>
      </c>
      <c r="H394" s="10">
        <v>22.183199999999999</v>
      </c>
      <c r="I394" s="3">
        <f t="shared" si="19"/>
        <v>19.308199999999999</v>
      </c>
      <c r="J394" s="3">
        <f t="shared" si="18"/>
        <v>0</v>
      </c>
      <c r="K394" s="3">
        <f t="shared" si="20"/>
        <v>19.308199999999999</v>
      </c>
      <c r="L394" s="1" t="s">
        <v>28</v>
      </c>
      <c r="M394" s="1" t="s">
        <v>29</v>
      </c>
      <c r="N394" s="6"/>
      <c r="O394" s="6"/>
      <c r="P394" s="1" t="s">
        <v>30</v>
      </c>
      <c r="Q394" s="1" t="s">
        <v>34</v>
      </c>
      <c r="R394" s="6"/>
      <c r="S394" s="6"/>
      <c r="T394" s="1" t="s">
        <v>30</v>
      </c>
      <c r="U394" s="1" t="s">
        <v>32</v>
      </c>
      <c r="V394" s="6"/>
      <c r="W394" s="6"/>
      <c r="X394" s="6" t="s">
        <v>30</v>
      </c>
      <c r="Y394" s="6" t="s">
        <v>33</v>
      </c>
      <c r="Z394" s="6"/>
      <c r="AA394" s="6"/>
      <c r="AB394" s="1" t="s">
        <v>30</v>
      </c>
      <c r="AC394" s="1" t="s">
        <v>34</v>
      </c>
      <c r="AD394" s="6"/>
      <c r="AE394" s="6"/>
      <c r="AF394" s="1" t="s">
        <v>35</v>
      </c>
      <c r="AG394" s="1" t="s">
        <v>29</v>
      </c>
      <c r="AH394" s="6"/>
      <c r="AI394" s="6"/>
      <c r="AJ394" s="1" t="s">
        <v>36</v>
      </c>
      <c r="AK394" s="1" t="s">
        <v>37</v>
      </c>
      <c r="AL394" s="6"/>
      <c r="AM394" s="6"/>
      <c r="AN394" s="1" t="s">
        <v>38</v>
      </c>
      <c r="AO394" s="1" t="s">
        <v>39</v>
      </c>
      <c r="AP394" s="6"/>
      <c r="AQ394" s="6"/>
      <c r="AR394" s="1" t="s">
        <v>40</v>
      </c>
      <c r="AS394" s="1" t="s">
        <v>41</v>
      </c>
      <c r="AT394" s="6"/>
      <c r="AU394" s="6"/>
      <c r="AV394" s="6"/>
      <c r="AW394" s="6"/>
      <c r="AX394" s="6"/>
      <c r="AY394" s="6"/>
      <c r="AZ394" s="1" t="s">
        <v>42</v>
      </c>
      <c r="BA394" s="1" t="s">
        <v>39</v>
      </c>
      <c r="BB394" s="6"/>
      <c r="BC394" s="6"/>
      <c r="BD394" s="1" t="s">
        <v>42</v>
      </c>
      <c r="BE394" s="1" t="s">
        <v>33</v>
      </c>
      <c r="BF394" s="6"/>
      <c r="BG394" s="6"/>
      <c r="BH394" s="1" t="s">
        <v>42</v>
      </c>
      <c r="BI394" s="1" t="s">
        <v>39</v>
      </c>
      <c r="BJ394" s="6"/>
      <c r="BK394" s="11"/>
      <c r="BL394" s="1" t="s">
        <v>43</v>
      </c>
      <c r="BM394" s="1" t="s">
        <v>44</v>
      </c>
      <c r="BN394" s="6"/>
      <c r="BO394" s="6"/>
      <c r="BP394" s="1" t="s">
        <v>45</v>
      </c>
      <c r="BQ394" s="1" t="s">
        <v>44</v>
      </c>
      <c r="BR394" s="6"/>
      <c r="BS394" s="6"/>
      <c r="BT394" s="1" t="s">
        <v>46</v>
      </c>
      <c r="BU394" s="1" t="s">
        <v>47</v>
      </c>
      <c r="BV394" s="6"/>
      <c r="BW394" s="6"/>
      <c r="BX394" s="1" t="s">
        <v>46</v>
      </c>
      <c r="BY394" s="1" t="s">
        <v>41</v>
      </c>
      <c r="BZ394" s="6"/>
      <c r="CA394" s="6"/>
      <c r="CB394" s="1" t="s">
        <v>46</v>
      </c>
      <c r="CC394" s="1" t="s">
        <v>48</v>
      </c>
      <c r="CD394" s="6"/>
      <c r="CE394" s="6"/>
      <c r="CF394" s="1" t="s">
        <v>46</v>
      </c>
      <c r="CG394" s="1" t="s">
        <v>48</v>
      </c>
      <c r="CH394" s="6"/>
      <c r="CI394" s="6"/>
      <c r="CJ394" s="1" t="s">
        <v>46</v>
      </c>
      <c r="CK394" s="1" t="s">
        <v>39</v>
      </c>
      <c r="CL394" s="6"/>
      <c r="CM394" s="6"/>
      <c r="CN394" s="1" t="s">
        <v>49</v>
      </c>
      <c r="CO394" s="1" t="s">
        <v>39</v>
      </c>
      <c r="CP394" s="6"/>
      <c r="CQ394" s="6"/>
      <c r="CR394" s="1" t="s">
        <v>50</v>
      </c>
      <c r="CS394" s="1" t="s">
        <v>51</v>
      </c>
      <c r="CT394" s="6"/>
      <c r="CU394" s="6"/>
      <c r="CV394" s="1" t="s">
        <v>50</v>
      </c>
      <c r="CW394" s="1" t="s">
        <v>39</v>
      </c>
      <c r="CX394" s="6"/>
      <c r="CY394" s="6"/>
      <c r="CZ394" s="1" t="s">
        <v>50</v>
      </c>
      <c r="DA394" s="1" t="s">
        <v>39</v>
      </c>
      <c r="DB394" s="6"/>
      <c r="DC394" s="6"/>
      <c r="DD394" s="1" t="s">
        <v>59</v>
      </c>
      <c r="DE394" s="1" t="s">
        <v>60</v>
      </c>
      <c r="DF394" s="6"/>
      <c r="DG394" s="6"/>
      <c r="DH394" s="1" t="s">
        <v>52</v>
      </c>
      <c r="DI394" s="1" t="s">
        <v>53</v>
      </c>
      <c r="DJ394" s="6"/>
      <c r="DK394" s="6"/>
      <c r="DL394" s="1" t="s">
        <v>31</v>
      </c>
      <c r="DM394" s="11"/>
    </row>
    <row r="395" spans="1:118" s="12" customFormat="1" ht="15.75" customHeight="1" x14ac:dyDescent="0.25">
      <c r="A395" s="6">
        <v>394</v>
      </c>
      <c r="B395" s="6">
        <v>3</v>
      </c>
      <c r="C395" s="9" t="s">
        <v>334</v>
      </c>
      <c r="D395" s="8" t="s">
        <v>373</v>
      </c>
      <c r="E395" s="6">
        <v>-158.983</v>
      </c>
      <c r="F395" s="6">
        <v>0</v>
      </c>
      <c r="G395" s="6">
        <v>-158.983</v>
      </c>
      <c r="H395" s="10">
        <v>70.7136</v>
      </c>
      <c r="I395" s="3">
        <f t="shared" si="19"/>
        <v>-88.269400000000005</v>
      </c>
      <c r="J395" s="3">
        <f t="shared" si="18"/>
        <v>0</v>
      </c>
      <c r="K395" s="3">
        <f t="shared" si="20"/>
        <v>-88.269400000000005</v>
      </c>
      <c r="L395" s="1" t="s">
        <v>28</v>
      </c>
      <c r="M395" s="1" t="s">
        <v>29</v>
      </c>
      <c r="N395" s="6"/>
      <c r="O395" s="6"/>
      <c r="P395" s="1" t="s">
        <v>30</v>
      </c>
      <c r="Q395" s="1" t="s">
        <v>34</v>
      </c>
      <c r="R395" s="6"/>
      <c r="S395" s="6"/>
      <c r="T395" s="1" t="s">
        <v>30</v>
      </c>
      <c r="U395" s="1" t="s">
        <v>32</v>
      </c>
      <c r="V395" s="6"/>
      <c r="W395" s="6"/>
      <c r="X395" s="6" t="s">
        <v>30</v>
      </c>
      <c r="Y395" s="6" t="s">
        <v>33</v>
      </c>
      <c r="Z395" s="6"/>
      <c r="AA395" s="6"/>
      <c r="AB395" s="1" t="s">
        <v>30</v>
      </c>
      <c r="AC395" s="1" t="s">
        <v>34</v>
      </c>
      <c r="AD395" s="6"/>
      <c r="AE395" s="6"/>
      <c r="AF395" s="1" t="s">
        <v>35</v>
      </c>
      <c r="AG395" s="1" t="s">
        <v>29</v>
      </c>
      <c r="AH395" s="6"/>
      <c r="AI395" s="6"/>
      <c r="AJ395" s="1" t="s">
        <v>36</v>
      </c>
      <c r="AK395" s="1" t="s">
        <v>37</v>
      </c>
      <c r="AL395" s="6"/>
      <c r="AM395" s="6"/>
      <c r="AN395" s="1" t="s">
        <v>38</v>
      </c>
      <c r="AO395" s="1" t="s">
        <v>39</v>
      </c>
      <c r="AP395" s="6"/>
      <c r="AQ395" s="6"/>
      <c r="AR395" s="1" t="s">
        <v>40</v>
      </c>
      <c r="AS395" s="1" t="s">
        <v>41</v>
      </c>
      <c r="AT395" s="6"/>
      <c r="AU395" s="6"/>
      <c r="AV395" s="6"/>
      <c r="AW395" s="6"/>
      <c r="AX395" s="6"/>
      <c r="AY395" s="6"/>
      <c r="AZ395" s="1" t="s">
        <v>42</v>
      </c>
      <c r="BA395" s="1" t="s">
        <v>39</v>
      </c>
      <c r="BB395" s="6"/>
      <c r="BC395" s="6"/>
      <c r="BD395" s="1" t="s">
        <v>42</v>
      </c>
      <c r="BE395" s="1" t="s">
        <v>33</v>
      </c>
      <c r="BF395" s="6"/>
      <c r="BG395" s="6"/>
      <c r="BH395" s="1" t="s">
        <v>42</v>
      </c>
      <c r="BI395" s="1" t="s">
        <v>39</v>
      </c>
      <c r="BJ395" s="6"/>
      <c r="BK395" s="11"/>
      <c r="BL395" s="1" t="s">
        <v>43</v>
      </c>
      <c r="BM395" s="1" t="s">
        <v>44</v>
      </c>
      <c r="BN395" s="6"/>
      <c r="BO395" s="6"/>
      <c r="BP395" s="1" t="s">
        <v>45</v>
      </c>
      <c r="BQ395" s="1" t="s">
        <v>44</v>
      </c>
      <c r="BR395" s="6"/>
      <c r="BS395" s="6"/>
      <c r="BT395" s="1" t="s">
        <v>46</v>
      </c>
      <c r="BU395" s="1" t="s">
        <v>47</v>
      </c>
      <c r="BV395" s="6"/>
      <c r="BW395" s="6"/>
      <c r="BX395" s="1" t="s">
        <v>46</v>
      </c>
      <c r="BY395" s="1" t="s">
        <v>41</v>
      </c>
      <c r="BZ395" s="6"/>
      <c r="CA395" s="6"/>
      <c r="CB395" s="1" t="s">
        <v>46</v>
      </c>
      <c r="CC395" s="1" t="s">
        <v>48</v>
      </c>
      <c r="CD395" s="6"/>
      <c r="CE395" s="6"/>
      <c r="CF395" s="1" t="s">
        <v>46</v>
      </c>
      <c r="CG395" s="1" t="s">
        <v>48</v>
      </c>
      <c r="CH395" s="6"/>
      <c r="CI395" s="6"/>
      <c r="CJ395" s="1" t="s">
        <v>46</v>
      </c>
      <c r="CK395" s="1" t="s">
        <v>39</v>
      </c>
      <c r="CL395" s="6"/>
      <c r="CM395" s="6"/>
      <c r="CN395" s="1" t="s">
        <v>49</v>
      </c>
      <c r="CO395" s="1" t="s">
        <v>39</v>
      </c>
      <c r="CP395" s="6"/>
      <c r="CQ395" s="6"/>
      <c r="CR395" s="1" t="s">
        <v>50</v>
      </c>
      <c r="CS395" s="1" t="s">
        <v>51</v>
      </c>
      <c r="CT395" s="6"/>
      <c r="CU395" s="6"/>
      <c r="CV395" s="1" t="s">
        <v>50</v>
      </c>
      <c r="CW395" s="1" t="s">
        <v>39</v>
      </c>
      <c r="CX395" s="6"/>
      <c r="CY395" s="6"/>
      <c r="CZ395" s="1" t="s">
        <v>50</v>
      </c>
      <c r="DA395" s="1" t="s">
        <v>39</v>
      </c>
      <c r="DB395" s="6"/>
      <c r="DC395" s="6"/>
      <c r="DD395" s="1" t="s">
        <v>59</v>
      </c>
      <c r="DE395" s="1" t="s">
        <v>60</v>
      </c>
      <c r="DF395" s="6"/>
      <c r="DG395" s="6"/>
      <c r="DH395" s="1" t="s">
        <v>52</v>
      </c>
      <c r="DI395" s="1" t="s">
        <v>53</v>
      </c>
      <c r="DJ395" s="6"/>
      <c r="DK395" s="6"/>
      <c r="DL395" s="1" t="s">
        <v>31</v>
      </c>
      <c r="DM395" s="11"/>
    </row>
    <row r="396" spans="1:118" s="12" customFormat="1" ht="15.75" customHeight="1" x14ac:dyDescent="0.25">
      <c r="A396" s="6">
        <v>395</v>
      </c>
      <c r="B396" s="6">
        <v>3</v>
      </c>
      <c r="C396" s="9" t="s">
        <v>335</v>
      </c>
      <c r="D396" s="8" t="s">
        <v>373</v>
      </c>
      <c r="E396" s="6">
        <v>218.011</v>
      </c>
      <c r="F396" s="6">
        <v>1.4950000000000001</v>
      </c>
      <c r="G396" s="6">
        <v>-208.52</v>
      </c>
      <c r="H396" s="10">
        <v>89.050439999999995</v>
      </c>
      <c r="I396" s="3">
        <f t="shared" si="19"/>
        <v>-119.46956000000002</v>
      </c>
      <c r="J396" s="3">
        <f t="shared" si="18"/>
        <v>0</v>
      </c>
      <c r="K396" s="3">
        <f t="shared" si="20"/>
        <v>-119.46956000000002</v>
      </c>
      <c r="L396" s="1" t="s">
        <v>28</v>
      </c>
      <c r="M396" s="1" t="s">
        <v>29</v>
      </c>
      <c r="N396" s="6"/>
      <c r="O396" s="6"/>
      <c r="P396" s="1" t="s">
        <v>30</v>
      </c>
      <c r="Q396" s="1" t="s">
        <v>34</v>
      </c>
      <c r="R396" s="6"/>
      <c r="S396" s="6"/>
      <c r="T396" s="1" t="s">
        <v>30</v>
      </c>
      <c r="U396" s="1" t="s">
        <v>32</v>
      </c>
      <c r="V396" s="6"/>
      <c r="W396" s="6"/>
      <c r="X396" s="6" t="s">
        <v>30</v>
      </c>
      <c r="Y396" s="6" t="s">
        <v>33</v>
      </c>
      <c r="Z396" s="6"/>
      <c r="AA396" s="6"/>
      <c r="AB396" s="1" t="s">
        <v>30</v>
      </c>
      <c r="AC396" s="1" t="s">
        <v>34</v>
      </c>
      <c r="AD396" s="6"/>
      <c r="AE396" s="6"/>
      <c r="AF396" s="1" t="s">
        <v>35</v>
      </c>
      <c r="AG396" s="1" t="s">
        <v>29</v>
      </c>
      <c r="AH396" s="6"/>
      <c r="AI396" s="6"/>
      <c r="AJ396" s="1" t="s">
        <v>36</v>
      </c>
      <c r="AK396" s="1" t="s">
        <v>37</v>
      </c>
      <c r="AL396" s="6"/>
      <c r="AM396" s="6"/>
      <c r="AN396" s="1" t="s">
        <v>38</v>
      </c>
      <c r="AO396" s="1" t="s">
        <v>39</v>
      </c>
      <c r="AP396" s="6"/>
      <c r="AQ396" s="6"/>
      <c r="AR396" s="1" t="s">
        <v>40</v>
      </c>
      <c r="AS396" s="1" t="s">
        <v>41</v>
      </c>
      <c r="AT396" s="6"/>
      <c r="AU396" s="6"/>
      <c r="AV396" s="6"/>
      <c r="AW396" s="6"/>
      <c r="AX396" s="6"/>
      <c r="AY396" s="6"/>
      <c r="AZ396" s="1" t="s">
        <v>42</v>
      </c>
      <c r="BA396" s="1" t="s">
        <v>39</v>
      </c>
      <c r="BB396" s="6"/>
      <c r="BC396" s="6"/>
      <c r="BD396" s="1" t="s">
        <v>42</v>
      </c>
      <c r="BE396" s="1" t="s">
        <v>33</v>
      </c>
      <c r="BF396" s="6"/>
      <c r="BG396" s="6"/>
      <c r="BH396" s="1" t="s">
        <v>42</v>
      </c>
      <c r="BI396" s="1" t="s">
        <v>39</v>
      </c>
      <c r="BJ396" s="6"/>
      <c r="BK396" s="11"/>
      <c r="BL396" s="1" t="s">
        <v>43</v>
      </c>
      <c r="BM396" s="1" t="s">
        <v>44</v>
      </c>
      <c r="BN396" s="6"/>
      <c r="BO396" s="6"/>
      <c r="BP396" s="1" t="s">
        <v>45</v>
      </c>
      <c r="BQ396" s="1" t="s">
        <v>44</v>
      </c>
      <c r="BR396" s="6"/>
      <c r="BS396" s="6"/>
      <c r="BT396" s="1" t="s">
        <v>46</v>
      </c>
      <c r="BU396" s="1" t="s">
        <v>47</v>
      </c>
      <c r="BV396" s="6"/>
      <c r="BW396" s="6"/>
      <c r="BX396" s="1" t="s">
        <v>46</v>
      </c>
      <c r="BY396" s="1" t="s">
        <v>41</v>
      </c>
      <c r="BZ396" s="6"/>
      <c r="CA396" s="6"/>
      <c r="CB396" s="1" t="s">
        <v>46</v>
      </c>
      <c r="CC396" s="1" t="s">
        <v>48</v>
      </c>
      <c r="CD396" s="6"/>
      <c r="CE396" s="6"/>
      <c r="CF396" s="1" t="s">
        <v>46</v>
      </c>
      <c r="CG396" s="1" t="s">
        <v>48</v>
      </c>
      <c r="CH396" s="6"/>
      <c r="CI396" s="6"/>
      <c r="CJ396" s="1" t="s">
        <v>46</v>
      </c>
      <c r="CK396" s="1" t="s">
        <v>39</v>
      </c>
      <c r="CL396" s="6"/>
      <c r="CM396" s="6"/>
      <c r="CN396" s="1" t="s">
        <v>49</v>
      </c>
      <c r="CO396" s="1" t="s">
        <v>39</v>
      </c>
      <c r="CP396" s="6"/>
      <c r="CQ396" s="6"/>
      <c r="CR396" s="1" t="s">
        <v>50</v>
      </c>
      <c r="CS396" s="1" t="s">
        <v>51</v>
      </c>
      <c r="CT396" s="6"/>
      <c r="CU396" s="6"/>
      <c r="CV396" s="1" t="s">
        <v>50</v>
      </c>
      <c r="CW396" s="1" t="s">
        <v>39</v>
      </c>
      <c r="CX396" s="6"/>
      <c r="CY396" s="6"/>
      <c r="CZ396" s="1" t="s">
        <v>50</v>
      </c>
      <c r="DA396" s="1" t="s">
        <v>39</v>
      </c>
      <c r="DB396" s="6"/>
      <c r="DC396" s="6"/>
      <c r="DD396" s="1" t="s">
        <v>59</v>
      </c>
      <c r="DE396" s="1" t="s">
        <v>60</v>
      </c>
      <c r="DF396" s="6"/>
      <c r="DG396" s="6"/>
      <c r="DH396" s="1" t="s">
        <v>52</v>
      </c>
      <c r="DI396" s="1" t="s">
        <v>53</v>
      </c>
      <c r="DJ396" s="6"/>
      <c r="DK396" s="6"/>
      <c r="DL396" s="1" t="s">
        <v>31</v>
      </c>
      <c r="DM396" s="11"/>
    </row>
    <row r="397" spans="1:118" s="12" customFormat="1" ht="15.75" customHeight="1" x14ac:dyDescent="0.25">
      <c r="A397" s="6">
        <v>396</v>
      </c>
      <c r="B397" s="6">
        <v>3</v>
      </c>
      <c r="C397" s="9" t="s">
        <v>336</v>
      </c>
      <c r="D397" s="8" t="s">
        <v>373</v>
      </c>
      <c r="E397" s="6">
        <v>101.289</v>
      </c>
      <c r="F397" s="6">
        <v>29.683</v>
      </c>
      <c r="G397" s="6">
        <v>65.551000000000002</v>
      </c>
      <c r="H397" s="10">
        <v>44.433239999999998</v>
      </c>
      <c r="I397" s="3">
        <f t="shared" si="19"/>
        <v>109.98424</v>
      </c>
      <c r="J397" s="3">
        <f t="shared" si="18"/>
        <v>0</v>
      </c>
      <c r="K397" s="3">
        <f t="shared" si="20"/>
        <v>109.98424</v>
      </c>
      <c r="L397" s="1" t="s">
        <v>28</v>
      </c>
      <c r="M397" s="1" t="s">
        <v>29</v>
      </c>
      <c r="N397" s="6"/>
      <c r="O397" s="6"/>
      <c r="P397" s="1" t="s">
        <v>30</v>
      </c>
      <c r="Q397" s="1" t="s">
        <v>34</v>
      </c>
      <c r="R397" s="6"/>
      <c r="S397" s="6"/>
      <c r="T397" s="1" t="s">
        <v>30</v>
      </c>
      <c r="U397" s="1" t="s">
        <v>32</v>
      </c>
      <c r="V397" s="6"/>
      <c r="W397" s="6"/>
      <c r="X397" s="6" t="s">
        <v>30</v>
      </c>
      <c r="Y397" s="6" t="s">
        <v>33</v>
      </c>
      <c r="Z397" s="6"/>
      <c r="AA397" s="6"/>
      <c r="AB397" s="1" t="s">
        <v>30</v>
      </c>
      <c r="AC397" s="1" t="s">
        <v>34</v>
      </c>
      <c r="AD397" s="6"/>
      <c r="AE397" s="6"/>
      <c r="AF397" s="1" t="s">
        <v>35</v>
      </c>
      <c r="AG397" s="1" t="s">
        <v>29</v>
      </c>
      <c r="AH397" s="6"/>
      <c r="AI397" s="6"/>
      <c r="AJ397" s="1" t="s">
        <v>36</v>
      </c>
      <c r="AK397" s="1" t="s">
        <v>37</v>
      </c>
      <c r="AL397" s="6"/>
      <c r="AM397" s="6"/>
      <c r="AN397" s="1" t="s">
        <v>38</v>
      </c>
      <c r="AO397" s="1" t="s">
        <v>39</v>
      </c>
      <c r="AP397" s="6"/>
      <c r="AQ397" s="6"/>
      <c r="AR397" s="1" t="s">
        <v>40</v>
      </c>
      <c r="AS397" s="1" t="s">
        <v>41</v>
      </c>
      <c r="AT397" s="6"/>
      <c r="AU397" s="6"/>
      <c r="AV397" s="6"/>
      <c r="AW397" s="6"/>
      <c r="AX397" s="6"/>
      <c r="AY397" s="6"/>
      <c r="AZ397" s="1" t="s">
        <v>42</v>
      </c>
      <c r="BA397" s="1" t="s">
        <v>39</v>
      </c>
      <c r="BB397" s="6"/>
      <c r="BC397" s="6"/>
      <c r="BD397" s="1" t="s">
        <v>42</v>
      </c>
      <c r="BE397" s="1" t="s">
        <v>33</v>
      </c>
      <c r="BF397" s="6"/>
      <c r="BG397" s="6"/>
      <c r="BH397" s="1" t="s">
        <v>42</v>
      </c>
      <c r="BI397" s="1" t="s">
        <v>39</v>
      </c>
      <c r="BJ397" s="6"/>
      <c r="BK397" s="11"/>
      <c r="BL397" s="1" t="s">
        <v>43</v>
      </c>
      <c r="BM397" s="1" t="s">
        <v>44</v>
      </c>
      <c r="BN397" s="6"/>
      <c r="BO397" s="6"/>
      <c r="BP397" s="1" t="s">
        <v>45</v>
      </c>
      <c r="BQ397" s="1" t="s">
        <v>44</v>
      </c>
      <c r="BR397" s="6"/>
      <c r="BS397" s="6"/>
      <c r="BT397" s="1" t="s">
        <v>46</v>
      </c>
      <c r="BU397" s="1" t="s">
        <v>47</v>
      </c>
      <c r="BV397" s="6"/>
      <c r="BW397" s="6"/>
      <c r="BX397" s="1" t="s">
        <v>46</v>
      </c>
      <c r="BY397" s="1" t="s">
        <v>41</v>
      </c>
      <c r="BZ397" s="6"/>
      <c r="CA397" s="6"/>
      <c r="CB397" s="1" t="s">
        <v>46</v>
      </c>
      <c r="CC397" s="1" t="s">
        <v>48</v>
      </c>
      <c r="CD397" s="6"/>
      <c r="CE397" s="6"/>
      <c r="CF397" s="1" t="s">
        <v>46</v>
      </c>
      <c r="CG397" s="1" t="s">
        <v>48</v>
      </c>
      <c r="CH397" s="6"/>
      <c r="CI397" s="6"/>
      <c r="CJ397" s="1" t="s">
        <v>46</v>
      </c>
      <c r="CK397" s="1" t="s">
        <v>39</v>
      </c>
      <c r="CL397" s="6"/>
      <c r="CM397" s="6"/>
      <c r="CN397" s="1" t="s">
        <v>49</v>
      </c>
      <c r="CO397" s="1" t="s">
        <v>39</v>
      </c>
      <c r="CP397" s="6"/>
      <c r="CQ397" s="6"/>
      <c r="CR397" s="1" t="s">
        <v>50</v>
      </c>
      <c r="CS397" s="1" t="s">
        <v>51</v>
      </c>
      <c r="CT397" s="6"/>
      <c r="CU397" s="6"/>
      <c r="CV397" s="1" t="s">
        <v>50</v>
      </c>
      <c r="CW397" s="1" t="s">
        <v>39</v>
      </c>
      <c r="CX397" s="6"/>
      <c r="CY397" s="6"/>
      <c r="CZ397" s="1" t="s">
        <v>50</v>
      </c>
      <c r="DA397" s="1" t="s">
        <v>39</v>
      </c>
      <c r="DB397" s="6"/>
      <c r="DC397" s="6"/>
      <c r="DD397" s="1" t="s">
        <v>59</v>
      </c>
      <c r="DE397" s="1" t="s">
        <v>60</v>
      </c>
      <c r="DF397" s="6"/>
      <c r="DG397" s="6"/>
      <c r="DH397" s="1" t="s">
        <v>52</v>
      </c>
      <c r="DI397" s="1" t="s">
        <v>53</v>
      </c>
      <c r="DJ397" s="6"/>
      <c r="DK397" s="6"/>
      <c r="DL397" s="1" t="s">
        <v>31</v>
      </c>
      <c r="DM397" s="11"/>
    </row>
    <row r="398" spans="1:118" s="12" customFormat="1" ht="15.75" customHeight="1" x14ac:dyDescent="0.25">
      <c r="A398" s="6">
        <v>397</v>
      </c>
      <c r="B398" s="6">
        <v>3</v>
      </c>
      <c r="C398" s="9" t="s">
        <v>496</v>
      </c>
      <c r="D398" s="8" t="s">
        <v>373</v>
      </c>
      <c r="E398" s="6">
        <v>-23.215</v>
      </c>
      <c r="F398" s="6">
        <v>7.6669999999999998</v>
      </c>
      <c r="G398" s="6">
        <v>-32.384</v>
      </c>
      <c r="H398" s="10">
        <v>92.122680000000003</v>
      </c>
      <c r="I398" s="3">
        <f t="shared" si="19"/>
        <v>59.738680000000002</v>
      </c>
      <c r="J398" s="3">
        <f t="shared" si="18"/>
        <v>0</v>
      </c>
      <c r="K398" s="3">
        <f t="shared" si="20"/>
        <v>59.738680000000002</v>
      </c>
      <c r="L398" s="1" t="s">
        <v>28</v>
      </c>
      <c r="M398" s="1" t="s">
        <v>29</v>
      </c>
      <c r="N398" s="6"/>
      <c r="O398" s="6"/>
      <c r="P398" s="1" t="s">
        <v>30</v>
      </c>
      <c r="Q398" s="1" t="s">
        <v>34</v>
      </c>
      <c r="R398" s="6"/>
      <c r="S398" s="6"/>
      <c r="T398" s="1" t="s">
        <v>30</v>
      </c>
      <c r="U398" s="1" t="s">
        <v>32</v>
      </c>
      <c r="V398" s="6"/>
      <c r="W398" s="6"/>
      <c r="X398" s="6" t="s">
        <v>30</v>
      </c>
      <c r="Y398" s="6" t="s">
        <v>33</v>
      </c>
      <c r="Z398" s="6"/>
      <c r="AA398" s="6"/>
      <c r="AB398" s="1" t="s">
        <v>30</v>
      </c>
      <c r="AC398" s="1" t="s">
        <v>34</v>
      </c>
      <c r="AD398" s="6"/>
      <c r="AE398" s="6"/>
      <c r="AF398" s="1" t="s">
        <v>35</v>
      </c>
      <c r="AG398" s="1" t="s">
        <v>29</v>
      </c>
      <c r="AH398" s="6"/>
      <c r="AI398" s="6"/>
      <c r="AJ398" s="1" t="s">
        <v>36</v>
      </c>
      <c r="AK398" s="1" t="s">
        <v>37</v>
      </c>
      <c r="AL398" s="6"/>
      <c r="AM398" s="6"/>
      <c r="AN398" s="1" t="s">
        <v>38</v>
      </c>
      <c r="AO398" s="1" t="s">
        <v>39</v>
      </c>
      <c r="AP398" s="6"/>
      <c r="AQ398" s="6"/>
      <c r="AR398" s="1" t="s">
        <v>40</v>
      </c>
      <c r="AS398" s="1" t="s">
        <v>41</v>
      </c>
      <c r="AT398" s="6"/>
      <c r="AU398" s="6"/>
      <c r="AV398" s="6"/>
      <c r="AW398" s="6"/>
      <c r="AX398" s="6"/>
      <c r="AY398" s="6"/>
      <c r="AZ398" s="1" t="s">
        <v>42</v>
      </c>
      <c r="BA398" s="1" t="s">
        <v>39</v>
      </c>
      <c r="BB398" s="6"/>
      <c r="BC398" s="6"/>
      <c r="BD398" s="1" t="s">
        <v>42</v>
      </c>
      <c r="BE398" s="1" t="s">
        <v>33</v>
      </c>
      <c r="BF398" s="6"/>
      <c r="BG398" s="6"/>
      <c r="BH398" s="1" t="s">
        <v>42</v>
      </c>
      <c r="BI398" s="1" t="s">
        <v>39</v>
      </c>
      <c r="BJ398" s="6"/>
      <c r="BK398" s="11"/>
      <c r="BL398" s="1" t="s">
        <v>43</v>
      </c>
      <c r="BM398" s="1" t="s">
        <v>44</v>
      </c>
      <c r="BN398" s="6"/>
      <c r="BO398" s="6"/>
      <c r="BP398" s="1" t="s">
        <v>45</v>
      </c>
      <c r="BQ398" s="1" t="s">
        <v>44</v>
      </c>
      <c r="BR398" s="6"/>
      <c r="BS398" s="6"/>
      <c r="BT398" s="1" t="s">
        <v>46</v>
      </c>
      <c r="BU398" s="1" t="s">
        <v>47</v>
      </c>
      <c r="BV398" s="6"/>
      <c r="BW398" s="6"/>
      <c r="BX398" s="1" t="s">
        <v>46</v>
      </c>
      <c r="BY398" s="1" t="s">
        <v>41</v>
      </c>
      <c r="BZ398" s="6"/>
      <c r="CA398" s="6"/>
      <c r="CB398" s="1" t="s">
        <v>46</v>
      </c>
      <c r="CC398" s="1" t="s">
        <v>48</v>
      </c>
      <c r="CD398" s="6"/>
      <c r="CE398" s="6"/>
      <c r="CF398" s="1" t="s">
        <v>46</v>
      </c>
      <c r="CG398" s="1" t="s">
        <v>48</v>
      </c>
      <c r="CH398" s="6"/>
      <c r="CI398" s="6"/>
      <c r="CJ398" s="1" t="s">
        <v>46</v>
      </c>
      <c r="CK398" s="1" t="s">
        <v>39</v>
      </c>
      <c r="CL398" s="6"/>
      <c r="CM398" s="6"/>
      <c r="CN398" s="1" t="s">
        <v>49</v>
      </c>
      <c r="CO398" s="1" t="s">
        <v>39</v>
      </c>
      <c r="CP398" s="6"/>
      <c r="CQ398" s="6"/>
      <c r="CR398" s="1" t="s">
        <v>50</v>
      </c>
      <c r="CS398" s="1" t="s">
        <v>51</v>
      </c>
      <c r="CT398" s="6"/>
      <c r="CU398" s="6"/>
      <c r="CV398" s="1" t="s">
        <v>50</v>
      </c>
      <c r="CW398" s="1" t="s">
        <v>39</v>
      </c>
      <c r="CX398" s="6"/>
      <c r="CY398" s="6"/>
      <c r="CZ398" s="1" t="s">
        <v>50</v>
      </c>
      <c r="DA398" s="1" t="s">
        <v>39</v>
      </c>
      <c r="DB398" s="6"/>
      <c r="DC398" s="6"/>
      <c r="DD398" s="1" t="s">
        <v>59</v>
      </c>
      <c r="DE398" s="1" t="s">
        <v>60</v>
      </c>
      <c r="DF398" s="6"/>
      <c r="DG398" s="6"/>
      <c r="DH398" s="1" t="s">
        <v>52</v>
      </c>
      <c r="DI398" s="1" t="s">
        <v>53</v>
      </c>
      <c r="DJ398" s="6"/>
      <c r="DK398" s="6"/>
      <c r="DL398" s="1" t="s">
        <v>31</v>
      </c>
      <c r="DM398" s="11"/>
    </row>
    <row r="399" spans="1:118" s="12" customFormat="1" ht="15.75" customHeight="1" x14ac:dyDescent="0.25">
      <c r="A399" s="6">
        <v>398</v>
      </c>
      <c r="B399" s="6">
        <v>3</v>
      </c>
      <c r="C399" s="9" t="s">
        <v>497</v>
      </c>
      <c r="D399" s="8" t="s">
        <v>373</v>
      </c>
      <c r="E399" s="6">
        <v>-2.0630000000000002</v>
      </c>
      <c r="F399" s="6">
        <v>14</v>
      </c>
      <c r="G399" s="6">
        <v>-27.274999999999999</v>
      </c>
      <c r="H399" s="10">
        <v>97.575959999999995</v>
      </c>
      <c r="I399" s="3">
        <f t="shared" si="19"/>
        <v>70.300960000000003</v>
      </c>
      <c r="J399" s="3">
        <f t="shared" si="18"/>
        <v>0</v>
      </c>
      <c r="K399" s="3">
        <f t="shared" si="20"/>
        <v>70.300960000000003</v>
      </c>
      <c r="L399" s="1" t="s">
        <v>28</v>
      </c>
      <c r="M399" s="1" t="s">
        <v>29</v>
      </c>
      <c r="N399" s="6"/>
      <c r="O399" s="6"/>
      <c r="P399" s="1" t="s">
        <v>30</v>
      </c>
      <c r="Q399" s="1" t="s">
        <v>34</v>
      </c>
      <c r="R399" s="6"/>
      <c r="S399" s="6"/>
      <c r="T399" s="1" t="s">
        <v>30</v>
      </c>
      <c r="U399" s="1" t="s">
        <v>32</v>
      </c>
      <c r="V399" s="6"/>
      <c r="W399" s="6"/>
      <c r="X399" s="6" t="s">
        <v>30</v>
      </c>
      <c r="Y399" s="6" t="s">
        <v>33</v>
      </c>
      <c r="Z399" s="6"/>
      <c r="AA399" s="6"/>
      <c r="AB399" s="1" t="s">
        <v>30</v>
      </c>
      <c r="AC399" s="1" t="s">
        <v>34</v>
      </c>
      <c r="AD399" s="6"/>
      <c r="AE399" s="6"/>
      <c r="AF399" s="1" t="s">
        <v>35</v>
      </c>
      <c r="AG399" s="1" t="s">
        <v>29</v>
      </c>
      <c r="AH399" s="6"/>
      <c r="AI399" s="6"/>
      <c r="AJ399" s="1" t="s">
        <v>36</v>
      </c>
      <c r="AK399" s="1" t="s">
        <v>37</v>
      </c>
      <c r="AL399" s="6"/>
      <c r="AM399" s="6"/>
      <c r="AN399" s="1" t="s">
        <v>38</v>
      </c>
      <c r="AO399" s="1" t="s">
        <v>39</v>
      </c>
      <c r="AP399" s="6"/>
      <c r="AQ399" s="6"/>
      <c r="AR399" s="1" t="s">
        <v>40</v>
      </c>
      <c r="AS399" s="1" t="s">
        <v>41</v>
      </c>
      <c r="AT399" s="6"/>
      <c r="AU399" s="6"/>
      <c r="AV399" s="6"/>
      <c r="AW399" s="6"/>
      <c r="AX399" s="6"/>
      <c r="AY399" s="6"/>
      <c r="AZ399" s="1" t="s">
        <v>42</v>
      </c>
      <c r="BA399" s="1" t="s">
        <v>39</v>
      </c>
      <c r="BB399" s="6"/>
      <c r="BC399" s="6"/>
      <c r="BD399" s="1" t="s">
        <v>42</v>
      </c>
      <c r="BE399" s="1" t="s">
        <v>33</v>
      </c>
      <c r="BF399" s="6"/>
      <c r="BG399" s="6"/>
      <c r="BH399" s="1" t="s">
        <v>42</v>
      </c>
      <c r="BI399" s="1" t="s">
        <v>39</v>
      </c>
      <c r="BJ399" s="6"/>
      <c r="BK399" s="11"/>
      <c r="BL399" s="1" t="s">
        <v>43</v>
      </c>
      <c r="BM399" s="1" t="s">
        <v>44</v>
      </c>
      <c r="BN399" s="6"/>
      <c r="BO399" s="6"/>
      <c r="BP399" s="1" t="s">
        <v>45</v>
      </c>
      <c r="BQ399" s="1" t="s">
        <v>44</v>
      </c>
      <c r="BR399" s="6"/>
      <c r="BS399" s="6"/>
      <c r="BT399" s="1" t="s">
        <v>46</v>
      </c>
      <c r="BU399" s="1" t="s">
        <v>47</v>
      </c>
      <c r="BV399" s="6"/>
      <c r="BW399" s="6"/>
      <c r="BX399" s="1" t="s">
        <v>46</v>
      </c>
      <c r="BY399" s="1" t="s">
        <v>41</v>
      </c>
      <c r="BZ399" s="6"/>
      <c r="CA399" s="6"/>
      <c r="CB399" s="1" t="s">
        <v>46</v>
      </c>
      <c r="CC399" s="1" t="s">
        <v>48</v>
      </c>
      <c r="CD399" s="6"/>
      <c r="CE399" s="6"/>
      <c r="CF399" s="1" t="s">
        <v>46</v>
      </c>
      <c r="CG399" s="1" t="s">
        <v>48</v>
      </c>
      <c r="CH399" s="6"/>
      <c r="CI399" s="6"/>
      <c r="CJ399" s="1" t="s">
        <v>46</v>
      </c>
      <c r="CK399" s="1" t="s">
        <v>39</v>
      </c>
      <c r="CL399" s="6"/>
      <c r="CM399" s="6"/>
      <c r="CN399" s="1" t="s">
        <v>49</v>
      </c>
      <c r="CO399" s="1" t="s">
        <v>39</v>
      </c>
      <c r="CP399" s="6"/>
      <c r="CQ399" s="6"/>
      <c r="CR399" s="1" t="s">
        <v>50</v>
      </c>
      <c r="CS399" s="1" t="s">
        <v>51</v>
      </c>
      <c r="CT399" s="6"/>
      <c r="CU399" s="6"/>
      <c r="CV399" s="1" t="s">
        <v>50</v>
      </c>
      <c r="CW399" s="1" t="s">
        <v>39</v>
      </c>
      <c r="CX399" s="6"/>
      <c r="CY399" s="6"/>
      <c r="CZ399" s="1" t="s">
        <v>50</v>
      </c>
      <c r="DA399" s="1" t="s">
        <v>39</v>
      </c>
      <c r="DB399" s="6"/>
      <c r="DC399" s="6"/>
      <c r="DD399" s="1" t="s">
        <v>59</v>
      </c>
      <c r="DE399" s="1" t="s">
        <v>60</v>
      </c>
      <c r="DF399" s="6"/>
      <c r="DG399" s="6"/>
      <c r="DH399" s="1" t="s">
        <v>52</v>
      </c>
      <c r="DI399" s="1" t="s">
        <v>53</v>
      </c>
      <c r="DJ399" s="6"/>
      <c r="DK399" s="6"/>
      <c r="DL399" s="1" t="s">
        <v>31</v>
      </c>
      <c r="DM399" s="11"/>
    </row>
    <row r="400" spans="1:118" s="12" customFormat="1" ht="15.75" customHeight="1" x14ac:dyDescent="0.25">
      <c r="A400" s="6">
        <v>399</v>
      </c>
      <c r="B400" s="6">
        <v>3</v>
      </c>
      <c r="C400" s="9" t="s">
        <v>337</v>
      </c>
      <c r="D400" s="8" t="s">
        <v>373</v>
      </c>
      <c r="E400" s="6">
        <v>-60.8</v>
      </c>
      <c r="F400" s="6">
        <v>7.2119999999999997</v>
      </c>
      <c r="G400" s="6">
        <v>-68.012</v>
      </c>
      <c r="H400" s="10">
        <v>27.517320000000002</v>
      </c>
      <c r="I400" s="3">
        <f t="shared" si="19"/>
        <v>-40.494680000000002</v>
      </c>
      <c r="J400" s="3">
        <f t="shared" si="18"/>
        <v>0</v>
      </c>
      <c r="K400" s="3">
        <f t="shared" si="20"/>
        <v>-40.494680000000002</v>
      </c>
      <c r="L400" s="1" t="s">
        <v>28</v>
      </c>
      <c r="M400" s="1" t="s">
        <v>29</v>
      </c>
      <c r="N400" s="6"/>
      <c r="O400" s="6"/>
      <c r="P400" s="1" t="s">
        <v>30</v>
      </c>
      <c r="Q400" s="1" t="s">
        <v>34</v>
      </c>
      <c r="R400" s="6"/>
      <c r="S400" s="6"/>
      <c r="T400" s="1" t="s">
        <v>30</v>
      </c>
      <c r="U400" s="1" t="s">
        <v>32</v>
      </c>
      <c r="V400" s="6"/>
      <c r="W400" s="6"/>
      <c r="X400" s="6" t="s">
        <v>30</v>
      </c>
      <c r="Y400" s="6" t="s">
        <v>33</v>
      </c>
      <c r="Z400" s="6"/>
      <c r="AA400" s="6"/>
      <c r="AB400" s="1" t="s">
        <v>30</v>
      </c>
      <c r="AC400" s="1" t="s">
        <v>34</v>
      </c>
      <c r="AD400" s="6"/>
      <c r="AE400" s="6"/>
      <c r="AF400" s="1" t="s">
        <v>35</v>
      </c>
      <c r="AG400" s="1" t="s">
        <v>29</v>
      </c>
      <c r="AH400" s="6"/>
      <c r="AI400" s="6"/>
      <c r="AJ400" s="1" t="s">
        <v>36</v>
      </c>
      <c r="AK400" s="1" t="s">
        <v>37</v>
      </c>
      <c r="AL400" s="6"/>
      <c r="AM400" s="6"/>
      <c r="AN400" s="1" t="s">
        <v>38</v>
      </c>
      <c r="AO400" s="1" t="s">
        <v>39</v>
      </c>
      <c r="AP400" s="6"/>
      <c r="AQ400" s="6"/>
      <c r="AR400" s="1" t="s">
        <v>40</v>
      </c>
      <c r="AS400" s="1" t="s">
        <v>41</v>
      </c>
      <c r="AT400" s="6"/>
      <c r="AU400" s="6"/>
      <c r="AV400" s="6"/>
      <c r="AW400" s="6"/>
      <c r="AX400" s="6"/>
      <c r="AY400" s="6"/>
      <c r="AZ400" s="1" t="s">
        <v>42</v>
      </c>
      <c r="BA400" s="1" t="s">
        <v>39</v>
      </c>
      <c r="BB400" s="6"/>
      <c r="BC400" s="6"/>
      <c r="BD400" s="1" t="s">
        <v>42</v>
      </c>
      <c r="BE400" s="1" t="s">
        <v>33</v>
      </c>
      <c r="BF400" s="6"/>
      <c r="BG400" s="6"/>
      <c r="BH400" s="1" t="s">
        <v>42</v>
      </c>
      <c r="BI400" s="1" t="s">
        <v>39</v>
      </c>
      <c r="BJ400" s="6"/>
      <c r="BK400" s="11"/>
      <c r="BL400" s="1" t="s">
        <v>43</v>
      </c>
      <c r="BM400" s="1" t="s">
        <v>44</v>
      </c>
      <c r="BN400" s="6"/>
      <c r="BO400" s="6"/>
      <c r="BP400" s="1" t="s">
        <v>45</v>
      </c>
      <c r="BQ400" s="1" t="s">
        <v>44</v>
      </c>
      <c r="BR400" s="6"/>
      <c r="BS400" s="6"/>
      <c r="BT400" s="1" t="s">
        <v>46</v>
      </c>
      <c r="BU400" s="1" t="s">
        <v>47</v>
      </c>
      <c r="BV400" s="6"/>
      <c r="BW400" s="6"/>
      <c r="BX400" s="1" t="s">
        <v>46</v>
      </c>
      <c r="BY400" s="1" t="s">
        <v>41</v>
      </c>
      <c r="BZ400" s="6"/>
      <c r="CA400" s="6"/>
      <c r="CB400" s="1" t="s">
        <v>46</v>
      </c>
      <c r="CC400" s="1" t="s">
        <v>48</v>
      </c>
      <c r="CD400" s="6"/>
      <c r="CE400" s="6"/>
      <c r="CF400" s="1" t="s">
        <v>46</v>
      </c>
      <c r="CG400" s="1" t="s">
        <v>48</v>
      </c>
      <c r="CH400" s="6"/>
      <c r="CI400" s="6"/>
      <c r="CJ400" s="1" t="s">
        <v>46</v>
      </c>
      <c r="CK400" s="1" t="s">
        <v>39</v>
      </c>
      <c r="CL400" s="6"/>
      <c r="CM400" s="6"/>
      <c r="CN400" s="1" t="s">
        <v>49</v>
      </c>
      <c r="CO400" s="1" t="s">
        <v>39</v>
      </c>
      <c r="CP400" s="6"/>
      <c r="CQ400" s="6"/>
      <c r="CR400" s="1" t="s">
        <v>50</v>
      </c>
      <c r="CS400" s="1" t="s">
        <v>51</v>
      </c>
      <c r="CT400" s="6"/>
      <c r="CU400" s="6"/>
      <c r="CV400" s="1" t="s">
        <v>50</v>
      </c>
      <c r="CW400" s="1" t="s">
        <v>39</v>
      </c>
      <c r="CX400" s="6"/>
      <c r="CY400" s="6"/>
      <c r="CZ400" s="1" t="s">
        <v>50</v>
      </c>
      <c r="DA400" s="1" t="s">
        <v>39</v>
      </c>
      <c r="DB400" s="6"/>
      <c r="DC400" s="6"/>
      <c r="DD400" s="1" t="s">
        <v>59</v>
      </c>
      <c r="DE400" s="1" t="s">
        <v>60</v>
      </c>
      <c r="DF400" s="6"/>
      <c r="DG400" s="6"/>
      <c r="DH400" s="1" t="s">
        <v>52</v>
      </c>
      <c r="DI400" s="1" t="s">
        <v>53</v>
      </c>
      <c r="DJ400" s="6"/>
      <c r="DK400" s="6"/>
      <c r="DL400" s="1" t="s">
        <v>31</v>
      </c>
      <c r="DM400" s="11"/>
    </row>
    <row r="401" spans="1:117" s="42" customFormat="1" ht="15.75" customHeight="1" x14ac:dyDescent="0.25">
      <c r="A401" s="35">
        <v>400</v>
      </c>
      <c r="B401" s="35">
        <v>3</v>
      </c>
      <c r="C401" s="36" t="s">
        <v>338</v>
      </c>
      <c r="D401" s="37" t="s">
        <v>373</v>
      </c>
      <c r="E401" s="35">
        <v>371.392</v>
      </c>
      <c r="F401" s="35">
        <v>21.797999999999998</v>
      </c>
      <c r="G401" s="35">
        <v>-74.602999999999994</v>
      </c>
      <c r="H401" s="38">
        <v>129.44244</v>
      </c>
      <c r="I401" s="39">
        <f t="shared" si="19"/>
        <v>54.83944000000001</v>
      </c>
      <c r="J401" s="39">
        <f t="shared" si="18"/>
        <v>9.0919999999999987</v>
      </c>
      <c r="K401" s="39">
        <f t="shared" si="20"/>
        <v>45.747440000000012</v>
      </c>
      <c r="L401" s="40" t="s">
        <v>28</v>
      </c>
      <c r="M401" s="40" t="s">
        <v>29</v>
      </c>
      <c r="N401" s="35"/>
      <c r="O401" s="35"/>
      <c r="P401" s="40" t="s">
        <v>30</v>
      </c>
      <c r="Q401" s="40" t="s">
        <v>34</v>
      </c>
      <c r="R401" s="35"/>
      <c r="S401" s="35"/>
      <c r="T401" s="40" t="s">
        <v>30</v>
      </c>
      <c r="U401" s="40" t="s">
        <v>32</v>
      </c>
      <c r="V401" s="35"/>
      <c r="W401" s="35"/>
      <c r="X401" s="35" t="s">
        <v>30</v>
      </c>
      <c r="Y401" s="35" t="s">
        <v>33</v>
      </c>
      <c r="Z401" s="35"/>
      <c r="AA401" s="35"/>
      <c r="AB401" s="40" t="s">
        <v>30</v>
      </c>
      <c r="AC401" s="40" t="s">
        <v>34</v>
      </c>
      <c r="AD401" s="35"/>
      <c r="AE401" s="35"/>
      <c r="AF401" s="40" t="s">
        <v>35</v>
      </c>
      <c r="AG401" s="40" t="s">
        <v>29</v>
      </c>
      <c r="AH401" s="35"/>
      <c r="AI401" s="35"/>
      <c r="AJ401" s="40" t="s">
        <v>36</v>
      </c>
      <c r="AK401" s="40" t="s">
        <v>37</v>
      </c>
      <c r="AL401" s="35"/>
      <c r="AM401" s="35"/>
      <c r="AN401" s="40" t="s">
        <v>38</v>
      </c>
      <c r="AO401" s="40" t="s">
        <v>39</v>
      </c>
      <c r="AP401" s="35"/>
      <c r="AQ401" s="35"/>
      <c r="AR401" s="40" t="s">
        <v>40</v>
      </c>
      <c r="AS401" s="40" t="s">
        <v>41</v>
      </c>
      <c r="AT401" s="35"/>
      <c r="AU401" s="35"/>
      <c r="AV401" s="35"/>
      <c r="AW401" s="35"/>
      <c r="AX401" s="35"/>
      <c r="AY401" s="35"/>
      <c r="AZ401" s="40" t="s">
        <v>42</v>
      </c>
      <c r="BA401" s="40" t="s">
        <v>39</v>
      </c>
      <c r="BB401" s="35"/>
      <c r="BC401" s="35"/>
      <c r="BD401" s="40" t="s">
        <v>42</v>
      </c>
      <c r="BE401" s="40" t="s">
        <v>33</v>
      </c>
      <c r="BF401" s="35"/>
      <c r="BG401" s="35"/>
      <c r="BH401" s="40" t="s">
        <v>42</v>
      </c>
      <c r="BI401" s="40" t="s">
        <v>39</v>
      </c>
      <c r="BJ401" s="35"/>
      <c r="BK401" s="41"/>
      <c r="BL401" s="40" t="s">
        <v>43</v>
      </c>
      <c r="BM401" s="40" t="s">
        <v>44</v>
      </c>
      <c r="BN401" s="35"/>
      <c r="BO401" s="35"/>
      <c r="BP401" s="40" t="s">
        <v>45</v>
      </c>
      <c r="BQ401" s="40" t="s">
        <v>44</v>
      </c>
      <c r="BR401" s="35"/>
      <c r="BS401" s="35"/>
      <c r="BT401" s="40" t="s">
        <v>46</v>
      </c>
      <c r="BU401" s="40" t="s">
        <v>47</v>
      </c>
      <c r="BV401" s="35"/>
      <c r="BW401" s="35"/>
      <c r="BX401" s="40" t="s">
        <v>46</v>
      </c>
      <c r="BY401" s="40" t="s">
        <v>41</v>
      </c>
      <c r="BZ401" s="35"/>
      <c r="CA401" s="35"/>
      <c r="CB401" s="40" t="s">
        <v>46</v>
      </c>
      <c r="CC401" s="40" t="s">
        <v>48</v>
      </c>
      <c r="CD401" s="35"/>
      <c r="CE401" s="35"/>
      <c r="CF401" s="40" t="s">
        <v>46</v>
      </c>
      <c r="CG401" s="40" t="s">
        <v>48</v>
      </c>
      <c r="CH401" s="35"/>
      <c r="CI401" s="35"/>
      <c r="CJ401" s="40" t="s">
        <v>46</v>
      </c>
      <c r="CK401" s="40" t="s">
        <v>39</v>
      </c>
      <c r="CL401" s="35"/>
      <c r="CM401" s="35"/>
      <c r="CN401" s="40" t="s">
        <v>49</v>
      </c>
      <c r="CO401" s="40" t="s">
        <v>39</v>
      </c>
      <c r="CP401" s="35"/>
      <c r="CQ401" s="35"/>
      <c r="CR401" s="40" t="s">
        <v>50</v>
      </c>
      <c r="CS401" s="40" t="s">
        <v>51</v>
      </c>
      <c r="CT401" s="35">
        <v>0.02</v>
      </c>
      <c r="CU401" s="35">
        <v>3.3959999999999999</v>
      </c>
      <c r="CV401" s="40" t="s">
        <v>50</v>
      </c>
      <c r="CW401" s="40" t="s">
        <v>39</v>
      </c>
      <c r="CX401" s="35">
        <v>7</v>
      </c>
      <c r="CY401" s="35">
        <v>5.6959999999999997</v>
      </c>
      <c r="CZ401" s="40" t="s">
        <v>50</v>
      </c>
      <c r="DA401" s="40" t="s">
        <v>39</v>
      </c>
      <c r="DB401" s="35"/>
      <c r="DC401" s="35"/>
      <c r="DD401" s="40" t="s">
        <v>59</v>
      </c>
      <c r="DE401" s="40" t="s">
        <v>60</v>
      </c>
      <c r="DF401" s="35"/>
      <c r="DG401" s="35"/>
      <c r="DH401" s="40" t="s">
        <v>52</v>
      </c>
      <c r="DI401" s="40" t="s">
        <v>53</v>
      </c>
      <c r="DJ401" s="35"/>
      <c r="DK401" s="35"/>
      <c r="DL401" s="40" t="s">
        <v>31</v>
      </c>
      <c r="DM401" s="41"/>
    </row>
    <row r="402" spans="1:117" s="12" customFormat="1" ht="15.75" customHeight="1" x14ac:dyDescent="0.25">
      <c r="A402" s="6">
        <v>401</v>
      </c>
      <c r="B402" s="6">
        <v>3</v>
      </c>
      <c r="C402" s="9" t="s">
        <v>339</v>
      </c>
      <c r="D402" s="8" t="s">
        <v>373</v>
      </c>
      <c r="E402" s="6">
        <v>158.935</v>
      </c>
      <c r="F402" s="6">
        <v>17.661000000000001</v>
      </c>
      <c r="G402" s="6">
        <v>141.274</v>
      </c>
      <c r="H402" s="10">
        <v>55.912680000000002</v>
      </c>
      <c r="I402" s="3">
        <f t="shared" si="19"/>
        <v>197.18668</v>
      </c>
      <c r="J402" s="3">
        <f t="shared" si="18"/>
        <v>0</v>
      </c>
      <c r="K402" s="3">
        <f t="shared" si="20"/>
        <v>197.18668</v>
      </c>
      <c r="L402" s="1" t="s">
        <v>28</v>
      </c>
      <c r="M402" s="1" t="s">
        <v>29</v>
      </c>
      <c r="N402" s="6"/>
      <c r="O402" s="6"/>
      <c r="P402" s="1" t="s">
        <v>30</v>
      </c>
      <c r="Q402" s="1" t="s">
        <v>34</v>
      </c>
      <c r="R402" s="6"/>
      <c r="S402" s="6"/>
      <c r="T402" s="1" t="s">
        <v>30</v>
      </c>
      <c r="U402" s="1" t="s">
        <v>32</v>
      </c>
      <c r="V402" s="6"/>
      <c r="W402" s="6"/>
      <c r="X402" s="6" t="s">
        <v>30</v>
      </c>
      <c r="Y402" s="6" t="s">
        <v>33</v>
      </c>
      <c r="Z402" s="6"/>
      <c r="AA402" s="6"/>
      <c r="AB402" s="1" t="s">
        <v>30</v>
      </c>
      <c r="AC402" s="1" t="s">
        <v>34</v>
      </c>
      <c r="AD402" s="6"/>
      <c r="AE402" s="6"/>
      <c r="AF402" s="1" t="s">
        <v>35</v>
      </c>
      <c r="AG402" s="1" t="s">
        <v>29</v>
      </c>
      <c r="AH402" s="6"/>
      <c r="AI402" s="6"/>
      <c r="AJ402" s="1" t="s">
        <v>36</v>
      </c>
      <c r="AK402" s="1" t="s">
        <v>37</v>
      </c>
      <c r="AL402" s="6"/>
      <c r="AM402" s="6"/>
      <c r="AN402" s="1" t="s">
        <v>38</v>
      </c>
      <c r="AO402" s="1" t="s">
        <v>39</v>
      </c>
      <c r="AP402" s="6"/>
      <c r="AQ402" s="6"/>
      <c r="AR402" s="1" t="s">
        <v>40</v>
      </c>
      <c r="AS402" s="1" t="s">
        <v>41</v>
      </c>
      <c r="AT402" s="6"/>
      <c r="AU402" s="6"/>
      <c r="AV402" s="6"/>
      <c r="AW402" s="6"/>
      <c r="AX402" s="6"/>
      <c r="AY402" s="6"/>
      <c r="AZ402" s="1" t="s">
        <v>42</v>
      </c>
      <c r="BA402" s="1" t="s">
        <v>39</v>
      </c>
      <c r="BB402" s="6"/>
      <c r="BC402" s="6"/>
      <c r="BD402" s="1" t="s">
        <v>42</v>
      </c>
      <c r="BE402" s="1" t="s">
        <v>33</v>
      </c>
      <c r="BF402" s="6"/>
      <c r="BG402" s="6"/>
      <c r="BH402" s="1" t="s">
        <v>42</v>
      </c>
      <c r="BI402" s="1" t="s">
        <v>39</v>
      </c>
      <c r="BJ402" s="6"/>
      <c r="BK402" s="11"/>
      <c r="BL402" s="1" t="s">
        <v>43</v>
      </c>
      <c r="BM402" s="1" t="s">
        <v>44</v>
      </c>
      <c r="BN402" s="6"/>
      <c r="BO402" s="6"/>
      <c r="BP402" s="1" t="s">
        <v>45</v>
      </c>
      <c r="BQ402" s="1" t="s">
        <v>44</v>
      </c>
      <c r="BR402" s="6"/>
      <c r="BS402" s="6"/>
      <c r="BT402" s="1" t="s">
        <v>46</v>
      </c>
      <c r="BU402" s="1" t="s">
        <v>47</v>
      </c>
      <c r="BV402" s="6"/>
      <c r="BW402" s="6"/>
      <c r="BX402" s="1" t="s">
        <v>46</v>
      </c>
      <c r="BY402" s="1" t="s">
        <v>41</v>
      </c>
      <c r="BZ402" s="6"/>
      <c r="CA402" s="6"/>
      <c r="CB402" s="1" t="s">
        <v>46</v>
      </c>
      <c r="CC402" s="1" t="s">
        <v>48</v>
      </c>
      <c r="CD402" s="6"/>
      <c r="CE402" s="6"/>
      <c r="CF402" s="1" t="s">
        <v>46</v>
      </c>
      <c r="CG402" s="1" t="s">
        <v>48</v>
      </c>
      <c r="CH402" s="6"/>
      <c r="CI402" s="6"/>
      <c r="CJ402" s="1" t="s">
        <v>46</v>
      </c>
      <c r="CK402" s="1" t="s">
        <v>39</v>
      </c>
      <c r="CL402" s="6"/>
      <c r="CM402" s="6"/>
      <c r="CN402" s="1" t="s">
        <v>49</v>
      </c>
      <c r="CO402" s="1" t="s">
        <v>39</v>
      </c>
      <c r="CP402" s="6"/>
      <c r="CQ402" s="6"/>
      <c r="CR402" s="1" t="s">
        <v>50</v>
      </c>
      <c r="CS402" s="1" t="s">
        <v>51</v>
      </c>
      <c r="CT402" s="6"/>
      <c r="CU402" s="6"/>
      <c r="CV402" s="1" t="s">
        <v>50</v>
      </c>
      <c r="CW402" s="1" t="s">
        <v>39</v>
      </c>
      <c r="CX402" s="6"/>
      <c r="CY402" s="6"/>
      <c r="CZ402" s="1" t="s">
        <v>50</v>
      </c>
      <c r="DA402" s="1" t="s">
        <v>39</v>
      </c>
      <c r="DB402" s="6"/>
      <c r="DC402" s="6"/>
      <c r="DD402" s="1" t="s">
        <v>59</v>
      </c>
      <c r="DE402" s="1" t="s">
        <v>60</v>
      </c>
      <c r="DF402" s="6"/>
      <c r="DG402" s="6"/>
      <c r="DH402" s="1" t="s">
        <v>52</v>
      </c>
      <c r="DI402" s="1" t="s">
        <v>53</v>
      </c>
      <c r="DJ402" s="6"/>
      <c r="DK402" s="6"/>
      <c r="DL402" s="1" t="s">
        <v>31</v>
      </c>
      <c r="DM402" s="11"/>
    </row>
    <row r="403" spans="1:117" s="12" customFormat="1" ht="15.75" customHeight="1" x14ac:dyDescent="0.25">
      <c r="A403" s="6">
        <v>402</v>
      </c>
      <c r="B403" s="6">
        <v>3</v>
      </c>
      <c r="C403" s="9" t="s">
        <v>340</v>
      </c>
      <c r="D403" s="8" t="s">
        <v>373</v>
      </c>
      <c r="E403" s="6">
        <v>212.96299999999999</v>
      </c>
      <c r="F403" s="6">
        <v>11.898</v>
      </c>
      <c r="G403" s="6">
        <v>200.08199999999999</v>
      </c>
      <c r="H403" s="10">
        <v>65.763720000000006</v>
      </c>
      <c r="I403" s="3">
        <f t="shared" si="19"/>
        <v>265.84572000000003</v>
      </c>
      <c r="J403" s="3">
        <f t="shared" si="18"/>
        <v>0</v>
      </c>
      <c r="K403" s="3">
        <f t="shared" si="20"/>
        <v>265.84572000000003</v>
      </c>
      <c r="L403" s="1" t="s">
        <v>28</v>
      </c>
      <c r="M403" s="1" t="s">
        <v>29</v>
      </c>
      <c r="N403" s="6"/>
      <c r="O403" s="6"/>
      <c r="P403" s="1" t="s">
        <v>30</v>
      </c>
      <c r="Q403" s="1" t="s">
        <v>34</v>
      </c>
      <c r="R403" s="6"/>
      <c r="S403" s="6"/>
      <c r="T403" s="1" t="s">
        <v>30</v>
      </c>
      <c r="U403" s="1" t="s">
        <v>32</v>
      </c>
      <c r="V403" s="6"/>
      <c r="W403" s="6"/>
      <c r="X403" s="6" t="s">
        <v>30</v>
      </c>
      <c r="Y403" s="6" t="s">
        <v>33</v>
      </c>
      <c r="Z403" s="6"/>
      <c r="AA403" s="6"/>
      <c r="AB403" s="1" t="s">
        <v>30</v>
      </c>
      <c r="AC403" s="1" t="s">
        <v>34</v>
      </c>
      <c r="AD403" s="6"/>
      <c r="AE403" s="6"/>
      <c r="AF403" s="1" t="s">
        <v>35</v>
      </c>
      <c r="AG403" s="1" t="s">
        <v>29</v>
      </c>
      <c r="AH403" s="6"/>
      <c r="AI403" s="6"/>
      <c r="AJ403" s="1" t="s">
        <v>36</v>
      </c>
      <c r="AK403" s="1" t="s">
        <v>37</v>
      </c>
      <c r="AL403" s="6"/>
      <c r="AM403" s="6"/>
      <c r="AN403" s="1" t="s">
        <v>38</v>
      </c>
      <c r="AO403" s="1" t="s">
        <v>39</v>
      </c>
      <c r="AP403" s="6"/>
      <c r="AQ403" s="6"/>
      <c r="AR403" s="1" t="s">
        <v>40</v>
      </c>
      <c r="AS403" s="1" t="s">
        <v>41</v>
      </c>
      <c r="AT403" s="6"/>
      <c r="AU403" s="6"/>
      <c r="AV403" s="6"/>
      <c r="AW403" s="6"/>
      <c r="AX403" s="6"/>
      <c r="AY403" s="6"/>
      <c r="AZ403" s="1" t="s">
        <v>42</v>
      </c>
      <c r="BA403" s="1" t="s">
        <v>39</v>
      </c>
      <c r="BB403" s="6"/>
      <c r="BC403" s="6"/>
      <c r="BD403" s="1" t="s">
        <v>42</v>
      </c>
      <c r="BE403" s="1" t="s">
        <v>33</v>
      </c>
      <c r="BF403" s="6"/>
      <c r="BG403" s="6"/>
      <c r="BH403" s="1" t="s">
        <v>42</v>
      </c>
      <c r="BI403" s="1" t="s">
        <v>39</v>
      </c>
      <c r="BJ403" s="6"/>
      <c r="BK403" s="11"/>
      <c r="BL403" s="1" t="s">
        <v>43</v>
      </c>
      <c r="BM403" s="1" t="s">
        <v>44</v>
      </c>
      <c r="BN403" s="6"/>
      <c r="BO403" s="6"/>
      <c r="BP403" s="1" t="s">
        <v>45</v>
      </c>
      <c r="BQ403" s="1" t="s">
        <v>44</v>
      </c>
      <c r="BR403" s="6"/>
      <c r="BS403" s="6"/>
      <c r="BT403" s="1" t="s">
        <v>46</v>
      </c>
      <c r="BU403" s="1" t="s">
        <v>47</v>
      </c>
      <c r="BV403" s="6"/>
      <c r="BW403" s="6"/>
      <c r="BX403" s="1" t="s">
        <v>46</v>
      </c>
      <c r="BY403" s="1" t="s">
        <v>41</v>
      </c>
      <c r="BZ403" s="6"/>
      <c r="CA403" s="6"/>
      <c r="CB403" s="1" t="s">
        <v>46</v>
      </c>
      <c r="CC403" s="1" t="s">
        <v>48</v>
      </c>
      <c r="CD403" s="6"/>
      <c r="CE403" s="6"/>
      <c r="CF403" s="1" t="s">
        <v>46</v>
      </c>
      <c r="CG403" s="1" t="s">
        <v>48</v>
      </c>
      <c r="CH403" s="6"/>
      <c r="CI403" s="6"/>
      <c r="CJ403" s="1" t="s">
        <v>46</v>
      </c>
      <c r="CK403" s="1" t="s">
        <v>39</v>
      </c>
      <c r="CL403" s="6"/>
      <c r="CM403" s="6"/>
      <c r="CN403" s="1" t="s">
        <v>49</v>
      </c>
      <c r="CO403" s="1" t="s">
        <v>39</v>
      </c>
      <c r="CP403" s="6"/>
      <c r="CQ403" s="6"/>
      <c r="CR403" s="1" t="s">
        <v>50</v>
      </c>
      <c r="CS403" s="1" t="s">
        <v>51</v>
      </c>
      <c r="CT403" s="6"/>
      <c r="CU403" s="6"/>
      <c r="CV403" s="1" t="s">
        <v>50</v>
      </c>
      <c r="CW403" s="1" t="s">
        <v>39</v>
      </c>
      <c r="CX403" s="6"/>
      <c r="CY403" s="6"/>
      <c r="CZ403" s="1" t="s">
        <v>50</v>
      </c>
      <c r="DA403" s="1" t="s">
        <v>39</v>
      </c>
      <c r="DB403" s="6"/>
      <c r="DC403" s="6"/>
      <c r="DD403" s="1" t="s">
        <v>59</v>
      </c>
      <c r="DE403" s="1" t="s">
        <v>60</v>
      </c>
      <c r="DF403" s="6"/>
      <c r="DG403" s="6"/>
      <c r="DH403" s="1" t="s">
        <v>52</v>
      </c>
      <c r="DI403" s="1" t="s">
        <v>53</v>
      </c>
      <c r="DJ403" s="6"/>
      <c r="DK403" s="6"/>
      <c r="DL403" s="1" t="s">
        <v>31</v>
      </c>
      <c r="DM403" s="11"/>
    </row>
    <row r="404" spans="1:117" s="12" customFormat="1" ht="15.75" customHeight="1" x14ac:dyDescent="0.25">
      <c r="A404" s="6">
        <v>403</v>
      </c>
      <c r="B404" s="6">
        <v>3</v>
      </c>
      <c r="C404" s="9" t="s">
        <v>341</v>
      </c>
      <c r="D404" s="8" t="s">
        <v>373</v>
      </c>
      <c r="E404" s="6">
        <v>-33.917999999999999</v>
      </c>
      <c r="F404" s="6">
        <v>6.9850000000000003</v>
      </c>
      <c r="G404" s="6">
        <v>-40.902999999999999</v>
      </c>
      <c r="H404" s="10">
        <v>54.043559999999999</v>
      </c>
      <c r="I404" s="3">
        <f t="shared" si="19"/>
        <v>13.140560000000001</v>
      </c>
      <c r="J404" s="3">
        <f t="shared" si="18"/>
        <v>0</v>
      </c>
      <c r="K404" s="3">
        <f t="shared" si="20"/>
        <v>13.140560000000001</v>
      </c>
      <c r="L404" s="1" t="s">
        <v>28</v>
      </c>
      <c r="M404" s="1" t="s">
        <v>29</v>
      </c>
      <c r="N404" s="6"/>
      <c r="O404" s="6"/>
      <c r="P404" s="1" t="s">
        <v>30</v>
      </c>
      <c r="Q404" s="1" t="s">
        <v>34</v>
      </c>
      <c r="R404" s="6"/>
      <c r="S404" s="6"/>
      <c r="T404" s="1" t="s">
        <v>30</v>
      </c>
      <c r="U404" s="1" t="s">
        <v>32</v>
      </c>
      <c r="V404" s="6"/>
      <c r="W404" s="6"/>
      <c r="X404" s="6" t="s">
        <v>30</v>
      </c>
      <c r="Y404" s="6" t="s">
        <v>33</v>
      </c>
      <c r="Z404" s="6"/>
      <c r="AA404" s="6"/>
      <c r="AB404" s="1" t="s">
        <v>30</v>
      </c>
      <c r="AC404" s="1" t="s">
        <v>34</v>
      </c>
      <c r="AD404" s="6"/>
      <c r="AE404" s="6"/>
      <c r="AF404" s="1" t="s">
        <v>35</v>
      </c>
      <c r="AG404" s="1" t="s">
        <v>29</v>
      </c>
      <c r="AH404" s="6"/>
      <c r="AI404" s="6"/>
      <c r="AJ404" s="1" t="s">
        <v>36</v>
      </c>
      <c r="AK404" s="1" t="s">
        <v>37</v>
      </c>
      <c r="AL404" s="6"/>
      <c r="AM404" s="6"/>
      <c r="AN404" s="1" t="s">
        <v>38</v>
      </c>
      <c r="AO404" s="1" t="s">
        <v>39</v>
      </c>
      <c r="AP404" s="6"/>
      <c r="AQ404" s="6"/>
      <c r="AR404" s="1" t="s">
        <v>40</v>
      </c>
      <c r="AS404" s="1" t="s">
        <v>41</v>
      </c>
      <c r="AT404" s="6"/>
      <c r="AU404" s="6"/>
      <c r="AV404" s="6"/>
      <c r="AW404" s="6"/>
      <c r="AX404" s="6"/>
      <c r="AY404" s="6"/>
      <c r="AZ404" s="1" t="s">
        <v>42</v>
      </c>
      <c r="BA404" s="1" t="s">
        <v>39</v>
      </c>
      <c r="BB404" s="6"/>
      <c r="BC404" s="6"/>
      <c r="BD404" s="1" t="s">
        <v>42</v>
      </c>
      <c r="BE404" s="1" t="s">
        <v>33</v>
      </c>
      <c r="BF404" s="6"/>
      <c r="BG404" s="6"/>
      <c r="BH404" s="1" t="s">
        <v>42</v>
      </c>
      <c r="BI404" s="1" t="s">
        <v>39</v>
      </c>
      <c r="BJ404" s="6"/>
      <c r="BK404" s="11"/>
      <c r="BL404" s="1" t="s">
        <v>43</v>
      </c>
      <c r="BM404" s="1" t="s">
        <v>44</v>
      </c>
      <c r="BN404" s="6"/>
      <c r="BO404" s="6"/>
      <c r="BP404" s="1" t="s">
        <v>45</v>
      </c>
      <c r="BQ404" s="1" t="s">
        <v>44</v>
      </c>
      <c r="BR404" s="6"/>
      <c r="BS404" s="6"/>
      <c r="BT404" s="1" t="s">
        <v>46</v>
      </c>
      <c r="BU404" s="1" t="s">
        <v>47</v>
      </c>
      <c r="BV404" s="6"/>
      <c r="BW404" s="6"/>
      <c r="BX404" s="1" t="s">
        <v>46</v>
      </c>
      <c r="BY404" s="1" t="s">
        <v>41</v>
      </c>
      <c r="BZ404" s="6"/>
      <c r="CA404" s="6"/>
      <c r="CB404" s="1" t="s">
        <v>46</v>
      </c>
      <c r="CC404" s="1" t="s">
        <v>48</v>
      </c>
      <c r="CD404" s="6"/>
      <c r="CE404" s="6"/>
      <c r="CF404" s="1" t="s">
        <v>46</v>
      </c>
      <c r="CG404" s="1" t="s">
        <v>48</v>
      </c>
      <c r="CH404" s="6"/>
      <c r="CI404" s="6"/>
      <c r="CJ404" s="1" t="s">
        <v>46</v>
      </c>
      <c r="CK404" s="1" t="s">
        <v>39</v>
      </c>
      <c r="CL404" s="6"/>
      <c r="CM404" s="6"/>
      <c r="CN404" s="1" t="s">
        <v>49</v>
      </c>
      <c r="CO404" s="1" t="s">
        <v>39</v>
      </c>
      <c r="CP404" s="6"/>
      <c r="CQ404" s="6"/>
      <c r="CR404" s="1" t="s">
        <v>50</v>
      </c>
      <c r="CS404" s="1" t="s">
        <v>51</v>
      </c>
      <c r="CT404" s="6"/>
      <c r="CU404" s="6"/>
      <c r="CV404" s="1" t="s">
        <v>50</v>
      </c>
      <c r="CW404" s="1" t="s">
        <v>39</v>
      </c>
      <c r="CX404" s="6"/>
      <c r="CY404" s="6"/>
      <c r="CZ404" s="1" t="s">
        <v>50</v>
      </c>
      <c r="DA404" s="1" t="s">
        <v>39</v>
      </c>
      <c r="DB404" s="6"/>
      <c r="DC404" s="6"/>
      <c r="DD404" s="1" t="s">
        <v>59</v>
      </c>
      <c r="DE404" s="1" t="s">
        <v>60</v>
      </c>
      <c r="DF404" s="6"/>
      <c r="DG404" s="6"/>
      <c r="DH404" s="1" t="s">
        <v>52</v>
      </c>
      <c r="DI404" s="1" t="s">
        <v>53</v>
      </c>
      <c r="DJ404" s="6"/>
      <c r="DK404" s="6"/>
      <c r="DL404" s="1" t="s">
        <v>31</v>
      </c>
      <c r="DM404" s="11"/>
    </row>
    <row r="405" spans="1:117" s="12" customFormat="1" ht="15.75" customHeight="1" x14ac:dyDescent="0.25">
      <c r="A405" s="6">
        <v>404</v>
      </c>
      <c r="B405" s="6">
        <v>3</v>
      </c>
      <c r="C405" s="9" t="s">
        <v>342</v>
      </c>
      <c r="D405" s="8" t="s">
        <v>373</v>
      </c>
      <c r="E405" s="6">
        <v>327.85899999999998</v>
      </c>
      <c r="F405" s="6">
        <v>47.423000000000002</v>
      </c>
      <c r="G405" s="6">
        <v>268.94900000000001</v>
      </c>
      <c r="H405" s="10">
        <v>108.78372</v>
      </c>
      <c r="I405" s="3">
        <f t="shared" si="19"/>
        <v>377.73272000000003</v>
      </c>
      <c r="J405" s="3">
        <f t="shared" si="18"/>
        <v>0</v>
      </c>
      <c r="K405" s="3">
        <f t="shared" si="20"/>
        <v>377.73272000000003</v>
      </c>
      <c r="L405" s="1" t="s">
        <v>28</v>
      </c>
      <c r="M405" s="1" t="s">
        <v>29</v>
      </c>
      <c r="N405" s="6"/>
      <c r="O405" s="6"/>
      <c r="P405" s="1" t="s">
        <v>30</v>
      </c>
      <c r="Q405" s="1" t="s">
        <v>34</v>
      </c>
      <c r="R405" s="6"/>
      <c r="S405" s="6"/>
      <c r="T405" s="1" t="s">
        <v>30</v>
      </c>
      <c r="U405" s="1" t="s">
        <v>32</v>
      </c>
      <c r="V405" s="6"/>
      <c r="W405" s="6"/>
      <c r="X405" s="6" t="s">
        <v>30</v>
      </c>
      <c r="Y405" s="6" t="s">
        <v>33</v>
      </c>
      <c r="Z405" s="6"/>
      <c r="AA405" s="6"/>
      <c r="AB405" s="1" t="s">
        <v>30</v>
      </c>
      <c r="AC405" s="1" t="s">
        <v>34</v>
      </c>
      <c r="AD405" s="6"/>
      <c r="AE405" s="6"/>
      <c r="AF405" s="1" t="s">
        <v>35</v>
      </c>
      <c r="AG405" s="1" t="s">
        <v>29</v>
      </c>
      <c r="AH405" s="6"/>
      <c r="AI405" s="6"/>
      <c r="AJ405" s="1" t="s">
        <v>36</v>
      </c>
      <c r="AK405" s="1" t="s">
        <v>37</v>
      </c>
      <c r="AL405" s="6"/>
      <c r="AM405" s="6"/>
      <c r="AN405" s="1" t="s">
        <v>38</v>
      </c>
      <c r="AO405" s="1" t="s">
        <v>39</v>
      </c>
      <c r="AP405" s="6"/>
      <c r="AQ405" s="6"/>
      <c r="AR405" s="1" t="s">
        <v>40</v>
      </c>
      <c r="AS405" s="1" t="s">
        <v>41</v>
      </c>
      <c r="AT405" s="6"/>
      <c r="AU405" s="6"/>
      <c r="AV405" s="6"/>
      <c r="AW405" s="6"/>
      <c r="AX405" s="6"/>
      <c r="AY405" s="6"/>
      <c r="AZ405" s="1" t="s">
        <v>42</v>
      </c>
      <c r="BA405" s="1" t="s">
        <v>39</v>
      </c>
      <c r="BB405" s="6"/>
      <c r="BC405" s="6"/>
      <c r="BD405" s="1" t="s">
        <v>42</v>
      </c>
      <c r="BE405" s="1" t="s">
        <v>33</v>
      </c>
      <c r="BF405" s="6"/>
      <c r="BG405" s="6"/>
      <c r="BH405" s="1" t="s">
        <v>42</v>
      </c>
      <c r="BI405" s="1" t="s">
        <v>39</v>
      </c>
      <c r="BJ405" s="6"/>
      <c r="BK405" s="11"/>
      <c r="BL405" s="1" t="s">
        <v>43</v>
      </c>
      <c r="BM405" s="1" t="s">
        <v>44</v>
      </c>
      <c r="BN405" s="6"/>
      <c r="BO405" s="6"/>
      <c r="BP405" s="1" t="s">
        <v>45</v>
      </c>
      <c r="BQ405" s="1" t="s">
        <v>44</v>
      </c>
      <c r="BR405" s="6"/>
      <c r="BS405" s="6"/>
      <c r="BT405" s="1" t="s">
        <v>46</v>
      </c>
      <c r="BU405" s="1" t="s">
        <v>47</v>
      </c>
      <c r="BV405" s="6"/>
      <c r="BW405" s="6"/>
      <c r="BX405" s="1" t="s">
        <v>46</v>
      </c>
      <c r="BY405" s="1" t="s">
        <v>41</v>
      </c>
      <c r="BZ405" s="6"/>
      <c r="CA405" s="6"/>
      <c r="CB405" s="1" t="s">
        <v>46</v>
      </c>
      <c r="CC405" s="1" t="s">
        <v>48</v>
      </c>
      <c r="CD405" s="6"/>
      <c r="CE405" s="6"/>
      <c r="CF405" s="1" t="s">
        <v>46</v>
      </c>
      <c r="CG405" s="1" t="s">
        <v>48</v>
      </c>
      <c r="CH405" s="6"/>
      <c r="CI405" s="6"/>
      <c r="CJ405" s="1" t="s">
        <v>46</v>
      </c>
      <c r="CK405" s="1" t="s">
        <v>39</v>
      </c>
      <c r="CL405" s="6"/>
      <c r="CM405" s="6"/>
      <c r="CN405" s="1" t="s">
        <v>49</v>
      </c>
      <c r="CO405" s="1" t="s">
        <v>39</v>
      </c>
      <c r="CP405" s="6"/>
      <c r="CQ405" s="6"/>
      <c r="CR405" s="1" t="s">
        <v>50</v>
      </c>
      <c r="CS405" s="1" t="s">
        <v>51</v>
      </c>
      <c r="CT405" s="6"/>
      <c r="CU405" s="6"/>
      <c r="CV405" s="1" t="s">
        <v>50</v>
      </c>
      <c r="CW405" s="1" t="s">
        <v>39</v>
      </c>
      <c r="CX405" s="6"/>
      <c r="CY405" s="6"/>
      <c r="CZ405" s="1" t="s">
        <v>50</v>
      </c>
      <c r="DA405" s="1" t="s">
        <v>39</v>
      </c>
      <c r="DB405" s="6"/>
      <c r="DC405" s="6"/>
      <c r="DD405" s="1" t="s">
        <v>59</v>
      </c>
      <c r="DE405" s="1" t="s">
        <v>60</v>
      </c>
      <c r="DF405" s="6"/>
      <c r="DG405" s="6"/>
      <c r="DH405" s="1" t="s">
        <v>52</v>
      </c>
      <c r="DI405" s="1" t="s">
        <v>53</v>
      </c>
      <c r="DJ405" s="6"/>
      <c r="DK405" s="6"/>
      <c r="DL405" s="1" t="s">
        <v>31</v>
      </c>
      <c r="DM405" s="11"/>
    </row>
    <row r="406" spans="1:117" s="12" customFormat="1" ht="15.75" customHeight="1" x14ac:dyDescent="0.25">
      <c r="A406" s="6">
        <v>405</v>
      </c>
      <c r="B406" s="6">
        <v>3</v>
      </c>
      <c r="C406" s="9" t="s">
        <v>343</v>
      </c>
      <c r="D406" s="8" t="s">
        <v>373</v>
      </c>
      <c r="E406" s="6">
        <v>105.386</v>
      </c>
      <c r="F406" s="6">
        <v>21.265000000000001</v>
      </c>
      <c r="G406" s="6">
        <v>82.619</v>
      </c>
      <c r="H406" s="10">
        <v>40.343400000000003</v>
      </c>
      <c r="I406" s="3">
        <f t="shared" si="19"/>
        <v>122.9624</v>
      </c>
      <c r="J406" s="3">
        <f t="shared" si="18"/>
        <v>0</v>
      </c>
      <c r="K406" s="3">
        <f t="shared" si="20"/>
        <v>122.9624</v>
      </c>
      <c r="L406" s="1" t="s">
        <v>28</v>
      </c>
      <c r="M406" s="1" t="s">
        <v>29</v>
      </c>
      <c r="N406" s="6"/>
      <c r="O406" s="6"/>
      <c r="P406" s="1" t="s">
        <v>30</v>
      </c>
      <c r="Q406" s="1" t="s">
        <v>34</v>
      </c>
      <c r="R406" s="6"/>
      <c r="S406" s="6"/>
      <c r="T406" s="1" t="s">
        <v>30</v>
      </c>
      <c r="U406" s="1" t="s">
        <v>32</v>
      </c>
      <c r="V406" s="6"/>
      <c r="W406" s="6"/>
      <c r="X406" s="6" t="s">
        <v>30</v>
      </c>
      <c r="Y406" s="6" t="s">
        <v>33</v>
      </c>
      <c r="Z406" s="6"/>
      <c r="AA406" s="6"/>
      <c r="AB406" s="1" t="s">
        <v>30</v>
      </c>
      <c r="AC406" s="1" t="s">
        <v>34</v>
      </c>
      <c r="AD406" s="6"/>
      <c r="AE406" s="6"/>
      <c r="AF406" s="1" t="s">
        <v>35</v>
      </c>
      <c r="AG406" s="1" t="s">
        <v>29</v>
      </c>
      <c r="AH406" s="6"/>
      <c r="AI406" s="6"/>
      <c r="AJ406" s="1" t="s">
        <v>36</v>
      </c>
      <c r="AK406" s="1" t="s">
        <v>37</v>
      </c>
      <c r="AL406" s="6"/>
      <c r="AM406" s="6"/>
      <c r="AN406" s="1" t="s">
        <v>38</v>
      </c>
      <c r="AO406" s="1" t="s">
        <v>39</v>
      </c>
      <c r="AP406" s="6"/>
      <c r="AQ406" s="6"/>
      <c r="AR406" s="1" t="s">
        <v>40</v>
      </c>
      <c r="AS406" s="1" t="s">
        <v>41</v>
      </c>
      <c r="AT406" s="6"/>
      <c r="AU406" s="6"/>
      <c r="AV406" s="6"/>
      <c r="AW406" s="6"/>
      <c r="AX406" s="6"/>
      <c r="AY406" s="6"/>
      <c r="AZ406" s="1" t="s">
        <v>42</v>
      </c>
      <c r="BA406" s="1" t="s">
        <v>39</v>
      </c>
      <c r="BB406" s="6"/>
      <c r="BC406" s="6"/>
      <c r="BD406" s="1" t="s">
        <v>42</v>
      </c>
      <c r="BE406" s="1" t="s">
        <v>33</v>
      </c>
      <c r="BF406" s="6"/>
      <c r="BG406" s="6"/>
      <c r="BH406" s="1" t="s">
        <v>42</v>
      </c>
      <c r="BI406" s="1" t="s">
        <v>39</v>
      </c>
      <c r="BJ406" s="6"/>
      <c r="BK406" s="11"/>
      <c r="BL406" s="1" t="s">
        <v>43</v>
      </c>
      <c r="BM406" s="1" t="s">
        <v>44</v>
      </c>
      <c r="BN406" s="6"/>
      <c r="BO406" s="6"/>
      <c r="BP406" s="1" t="s">
        <v>45</v>
      </c>
      <c r="BQ406" s="1" t="s">
        <v>44</v>
      </c>
      <c r="BR406" s="6"/>
      <c r="BS406" s="6"/>
      <c r="BT406" s="1" t="s">
        <v>46</v>
      </c>
      <c r="BU406" s="1" t="s">
        <v>47</v>
      </c>
      <c r="BV406" s="6"/>
      <c r="BW406" s="6"/>
      <c r="BX406" s="1" t="s">
        <v>46</v>
      </c>
      <c r="BY406" s="1" t="s">
        <v>41</v>
      </c>
      <c r="BZ406" s="6"/>
      <c r="CA406" s="6"/>
      <c r="CB406" s="1" t="s">
        <v>46</v>
      </c>
      <c r="CC406" s="1" t="s">
        <v>48</v>
      </c>
      <c r="CD406" s="6"/>
      <c r="CE406" s="6"/>
      <c r="CF406" s="1" t="s">
        <v>46</v>
      </c>
      <c r="CG406" s="1" t="s">
        <v>48</v>
      </c>
      <c r="CH406" s="6"/>
      <c r="CI406" s="6"/>
      <c r="CJ406" s="1" t="s">
        <v>46</v>
      </c>
      <c r="CK406" s="1" t="s">
        <v>39</v>
      </c>
      <c r="CL406" s="6"/>
      <c r="CM406" s="6"/>
      <c r="CN406" s="1" t="s">
        <v>49</v>
      </c>
      <c r="CO406" s="1" t="s">
        <v>39</v>
      </c>
      <c r="CP406" s="6"/>
      <c r="CQ406" s="6"/>
      <c r="CR406" s="1" t="s">
        <v>50</v>
      </c>
      <c r="CS406" s="1" t="s">
        <v>51</v>
      </c>
      <c r="CT406" s="6"/>
      <c r="CU406" s="6"/>
      <c r="CV406" s="1" t="s">
        <v>50</v>
      </c>
      <c r="CW406" s="1" t="s">
        <v>39</v>
      </c>
      <c r="CX406" s="6"/>
      <c r="CY406" s="6"/>
      <c r="CZ406" s="1" t="s">
        <v>50</v>
      </c>
      <c r="DA406" s="1" t="s">
        <v>39</v>
      </c>
      <c r="DB406" s="6"/>
      <c r="DC406" s="6"/>
      <c r="DD406" s="1" t="s">
        <v>59</v>
      </c>
      <c r="DE406" s="1" t="s">
        <v>60</v>
      </c>
      <c r="DF406" s="6"/>
      <c r="DG406" s="6"/>
      <c r="DH406" s="1" t="s">
        <v>52</v>
      </c>
      <c r="DI406" s="1" t="s">
        <v>53</v>
      </c>
      <c r="DJ406" s="6"/>
      <c r="DK406" s="6"/>
      <c r="DL406" s="1" t="s">
        <v>31</v>
      </c>
      <c r="DM406" s="11"/>
    </row>
    <row r="407" spans="1:117" s="12" customFormat="1" ht="15.75" customHeight="1" x14ac:dyDescent="0.25">
      <c r="A407" s="6">
        <v>406</v>
      </c>
      <c r="B407" s="6">
        <v>3</v>
      </c>
      <c r="C407" s="9" t="s">
        <v>344</v>
      </c>
      <c r="D407" s="8" t="s">
        <v>373</v>
      </c>
      <c r="E407" s="6">
        <v>129.67699999999999</v>
      </c>
      <c r="F407" s="6">
        <v>417.63799999999998</v>
      </c>
      <c r="G407" s="6">
        <v>-542.51</v>
      </c>
      <c r="H407" s="10">
        <v>111.22752</v>
      </c>
      <c r="I407" s="3">
        <f t="shared" si="19"/>
        <v>-431.28247999999996</v>
      </c>
      <c r="J407" s="3">
        <f t="shared" si="18"/>
        <v>0</v>
      </c>
      <c r="K407" s="3">
        <f t="shared" si="20"/>
        <v>-431.28247999999996</v>
      </c>
      <c r="L407" s="1" t="s">
        <v>28</v>
      </c>
      <c r="M407" s="1" t="s">
        <v>29</v>
      </c>
      <c r="N407" s="6"/>
      <c r="O407" s="6"/>
      <c r="P407" s="1" t="s">
        <v>30</v>
      </c>
      <c r="Q407" s="1" t="s">
        <v>34</v>
      </c>
      <c r="R407" s="6"/>
      <c r="S407" s="6"/>
      <c r="T407" s="1" t="s">
        <v>30</v>
      </c>
      <c r="U407" s="1" t="s">
        <v>32</v>
      </c>
      <c r="V407" s="6"/>
      <c r="W407" s="6"/>
      <c r="X407" s="6" t="s">
        <v>30</v>
      </c>
      <c r="Y407" s="6" t="s">
        <v>33</v>
      </c>
      <c r="Z407" s="6"/>
      <c r="AA407" s="6"/>
      <c r="AB407" s="1" t="s">
        <v>30</v>
      </c>
      <c r="AC407" s="1" t="s">
        <v>34</v>
      </c>
      <c r="AD407" s="6"/>
      <c r="AE407" s="6"/>
      <c r="AF407" s="1" t="s">
        <v>35</v>
      </c>
      <c r="AG407" s="1" t="s">
        <v>29</v>
      </c>
      <c r="AH407" s="6"/>
      <c r="AI407" s="6"/>
      <c r="AJ407" s="1" t="s">
        <v>36</v>
      </c>
      <c r="AK407" s="1" t="s">
        <v>37</v>
      </c>
      <c r="AL407" s="6"/>
      <c r="AM407" s="6"/>
      <c r="AN407" s="1" t="s">
        <v>38</v>
      </c>
      <c r="AO407" s="1" t="s">
        <v>39</v>
      </c>
      <c r="AP407" s="6"/>
      <c r="AQ407" s="6"/>
      <c r="AR407" s="1" t="s">
        <v>40</v>
      </c>
      <c r="AS407" s="1" t="s">
        <v>41</v>
      </c>
      <c r="AT407" s="6"/>
      <c r="AU407" s="6"/>
      <c r="AV407" s="6"/>
      <c r="AW407" s="6"/>
      <c r="AX407" s="6"/>
      <c r="AY407" s="6"/>
      <c r="AZ407" s="1" t="s">
        <v>42</v>
      </c>
      <c r="BA407" s="1" t="s">
        <v>39</v>
      </c>
      <c r="BB407" s="6"/>
      <c r="BC407" s="6"/>
      <c r="BD407" s="1" t="s">
        <v>42</v>
      </c>
      <c r="BE407" s="1" t="s">
        <v>33</v>
      </c>
      <c r="BF407" s="6"/>
      <c r="BG407" s="6"/>
      <c r="BH407" s="1" t="s">
        <v>42</v>
      </c>
      <c r="BI407" s="1" t="s">
        <v>39</v>
      </c>
      <c r="BJ407" s="6"/>
      <c r="BK407" s="11"/>
      <c r="BL407" s="1" t="s">
        <v>43</v>
      </c>
      <c r="BM407" s="1" t="s">
        <v>44</v>
      </c>
      <c r="BN407" s="6"/>
      <c r="BO407" s="6"/>
      <c r="BP407" s="1" t="s">
        <v>45</v>
      </c>
      <c r="BQ407" s="1" t="s">
        <v>44</v>
      </c>
      <c r="BR407" s="6"/>
      <c r="BS407" s="6"/>
      <c r="BT407" s="1" t="s">
        <v>46</v>
      </c>
      <c r="BU407" s="1" t="s">
        <v>47</v>
      </c>
      <c r="BV407" s="6"/>
      <c r="BW407" s="6"/>
      <c r="BX407" s="1" t="s">
        <v>46</v>
      </c>
      <c r="BY407" s="1" t="s">
        <v>41</v>
      </c>
      <c r="BZ407" s="6"/>
      <c r="CA407" s="6"/>
      <c r="CB407" s="1" t="s">
        <v>46</v>
      </c>
      <c r="CC407" s="1" t="s">
        <v>48</v>
      </c>
      <c r="CD407" s="6"/>
      <c r="CE407" s="6"/>
      <c r="CF407" s="1" t="s">
        <v>46</v>
      </c>
      <c r="CG407" s="1" t="s">
        <v>48</v>
      </c>
      <c r="CH407" s="6"/>
      <c r="CI407" s="6"/>
      <c r="CJ407" s="1" t="s">
        <v>46</v>
      </c>
      <c r="CK407" s="1" t="s">
        <v>39</v>
      </c>
      <c r="CL407" s="6"/>
      <c r="CM407" s="6"/>
      <c r="CN407" s="1" t="s">
        <v>49</v>
      </c>
      <c r="CO407" s="1" t="s">
        <v>39</v>
      </c>
      <c r="CP407" s="6"/>
      <c r="CQ407" s="6"/>
      <c r="CR407" s="1" t="s">
        <v>50</v>
      </c>
      <c r="CS407" s="1" t="s">
        <v>51</v>
      </c>
      <c r="CT407" s="6"/>
      <c r="CU407" s="6"/>
      <c r="CV407" s="1" t="s">
        <v>50</v>
      </c>
      <c r="CW407" s="1" t="s">
        <v>39</v>
      </c>
      <c r="CX407" s="6"/>
      <c r="CY407" s="6"/>
      <c r="CZ407" s="1" t="s">
        <v>50</v>
      </c>
      <c r="DA407" s="1" t="s">
        <v>39</v>
      </c>
      <c r="DB407" s="6"/>
      <c r="DC407" s="6"/>
      <c r="DD407" s="1" t="s">
        <v>59</v>
      </c>
      <c r="DE407" s="1" t="s">
        <v>60</v>
      </c>
      <c r="DF407" s="6"/>
      <c r="DG407" s="6"/>
      <c r="DH407" s="1" t="s">
        <v>52</v>
      </c>
      <c r="DI407" s="1" t="s">
        <v>53</v>
      </c>
      <c r="DJ407" s="6"/>
      <c r="DK407" s="6"/>
      <c r="DL407" s="1" t="s">
        <v>31</v>
      </c>
      <c r="DM407" s="11"/>
    </row>
    <row r="408" spans="1:117" s="12" customFormat="1" ht="15.75" customHeight="1" x14ac:dyDescent="0.25">
      <c r="A408" s="6">
        <v>407</v>
      </c>
      <c r="B408" s="6">
        <v>3</v>
      </c>
      <c r="C408" s="9" t="s">
        <v>345</v>
      </c>
      <c r="D408" s="8" t="s">
        <v>373</v>
      </c>
      <c r="E408" s="6">
        <v>79.662999999999997</v>
      </c>
      <c r="F408" s="6">
        <v>6.07</v>
      </c>
      <c r="G408" s="6">
        <v>73.593000000000004</v>
      </c>
      <c r="H408" s="10">
        <v>61.905000000000001</v>
      </c>
      <c r="I408" s="3">
        <f t="shared" si="19"/>
        <v>135.49799999999999</v>
      </c>
      <c r="J408" s="3">
        <f t="shared" si="18"/>
        <v>0</v>
      </c>
      <c r="K408" s="3">
        <f t="shared" si="20"/>
        <v>135.49799999999999</v>
      </c>
      <c r="L408" s="1" t="s">
        <v>28</v>
      </c>
      <c r="M408" s="1" t="s">
        <v>29</v>
      </c>
      <c r="N408" s="6"/>
      <c r="O408" s="6"/>
      <c r="P408" s="1" t="s">
        <v>30</v>
      </c>
      <c r="Q408" s="1" t="s">
        <v>34</v>
      </c>
      <c r="R408" s="6"/>
      <c r="S408" s="6"/>
      <c r="T408" s="1" t="s">
        <v>30</v>
      </c>
      <c r="U408" s="1" t="s">
        <v>32</v>
      </c>
      <c r="V408" s="6"/>
      <c r="W408" s="6"/>
      <c r="X408" s="6" t="s">
        <v>30</v>
      </c>
      <c r="Y408" s="6" t="s">
        <v>33</v>
      </c>
      <c r="Z408" s="6"/>
      <c r="AA408" s="6"/>
      <c r="AB408" s="1" t="s">
        <v>30</v>
      </c>
      <c r="AC408" s="1" t="s">
        <v>34</v>
      </c>
      <c r="AD408" s="6"/>
      <c r="AE408" s="6"/>
      <c r="AF408" s="1" t="s">
        <v>35</v>
      </c>
      <c r="AG408" s="1" t="s">
        <v>29</v>
      </c>
      <c r="AH408" s="6"/>
      <c r="AI408" s="6"/>
      <c r="AJ408" s="1" t="s">
        <v>36</v>
      </c>
      <c r="AK408" s="1" t="s">
        <v>37</v>
      </c>
      <c r="AL408" s="6"/>
      <c r="AM408" s="6"/>
      <c r="AN408" s="1" t="s">
        <v>38</v>
      </c>
      <c r="AO408" s="1" t="s">
        <v>39</v>
      </c>
      <c r="AP408" s="6"/>
      <c r="AQ408" s="6"/>
      <c r="AR408" s="1" t="s">
        <v>40</v>
      </c>
      <c r="AS408" s="1" t="s">
        <v>41</v>
      </c>
      <c r="AT408" s="6"/>
      <c r="AU408" s="6"/>
      <c r="AV408" s="6"/>
      <c r="AW408" s="6"/>
      <c r="AX408" s="6"/>
      <c r="AY408" s="6"/>
      <c r="AZ408" s="1" t="s">
        <v>42</v>
      </c>
      <c r="BA408" s="1" t="s">
        <v>39</v>
      </c>
      <c r="BB408" s="6"/>
      <c r="BC408" s="6"/>
      <c r="BD408" s="1" t="s">
        <v>42</v>
      </c>
      <c r="BE408" s="1" t="s">
        <v>33</v>
      </c>
      <c r="BF408" s="6"/>
      <c r="BG408" s="6"/>
      <c r="BH408" s="1" t="s">
        <v>42</v>
      </c>
      <c r="BI408" s="1" t="s">
        <v>39</v>
      </c>
      <c r="BJ408" s="6"/>
      <c r="BK408" s="11"/>
      <c r="BL408" s="1" t="s">
        <v>43</v>
      </c>
      <c r="BM408" s="1" t="s">
        <v>44</v>
      </c>
      <c r="BN408" s="6"/>
      <c r="BO408" s="6"/>
      <c r="BP408" s="1" t="s">
        <v>45</v>
      </c>
      <c r="BQ408" s="1" t="s">
        <v>44</v>
      </c>
      <c r="BR408" s="6"/>
      <c r="BS408" s="6"/>
      <c r="BT408" s="1" t="s">
        <v>46</v>
      </c>
      <c r="BU408" s="1" t="s">
        <v>47</v>
      </c>
      <c r="BV408" s="6"/>
      <c r="BW408" s="6"/>
      <c r="BX408" s="1" t="s">
        <v>46</v>
      </c>
      <c r="BY408" s="1" t="s">
        <v>41</v>
      </c>
      <c r="BZ408" s="6"/>
      <c r="CA408" s="6"/>
      <c r="CB408" s="1" t="s">
        <v>46</v>
      </c>
      <c r="CC408" s="1" t="s">
        <v>48</v>
      </c>
      <c r="CD408" s="6"/>
      <c r="CE408" s="6"/>
      <c r="CF408" s="1" t="s">
        <v>46</v>
      </c>
      <c r="CG408" s="1" t="s">
        <v>48</v>
      </c>
      <c r="CH408" s="6"/>
      <c r="CI408" s="6"/>
      <c r="CJ408" s="1" t="s">
        <v>46</v>
      </c>
      <c r="CK408" s="1" t="s">
        <v>39</v>
      </c>
      <c r="CL408" s="6"/>
      <c r="CM408" s="6"/>
      <c r="CN408" s="1" t="s">
        <v>49</v>
      </c>
      <c r="CO408" s="1" t="s">
        <v>39</v>
      </c>
      <c r="CP408" s="6"/>
      <c r="CQ408" s="6"/>
      <c r="CR408" s="1" t="s">
        <v>50</v>
      </c>
      <c r="CS408" s="1" t="s">
        <v>51</v>
      </c>
      <c r="CT408" s="6"/>
      <c r="CU408" s="6"/>
      <c r="CV408" s="1" t="s">
        <v>50</v>
      </c>
      <c r="CW408" s="1" t="s">
        <v>39</v>
      </c>
      <c r="CX408" s="6"/>
      <c r="CY408" s="6"/>
      <c r="CZ408" s="1" t="s">
        <v>50</v>
      </c>
      <c r="DA408" s="1" t="s">
        <v>39</v>
      </c>
      <c r="DB408" s="6"/>
      <c r="DC408" s="6"/>
      <c r="DD408" s="1" t="s">
        <v>59</v>
      </c>
      <c r="DE408" s="1" t="s">
        <v>60</v>
      </c>
      <c r="DF408" s="6"/>
      <c r="DG408" s="6"/>
      <c r="DH408" s="1" t="s">
        <v>52</v>
      </c>
      <c r="DI408" s="1" t="s">
        <v>53</v>
      </c>
      <c r="DJ408" s="6"/>
      <c r="DK408" s="6"/>
      <c r="DL408" s="1" t="s">
        <v>31</v>
      </c>
      <c r="DM408" s="11"/>
    </row>
    <row r="409" spans="1:117" s="12" customFormat="1" ht="15.75" customHeight="1" x14ac:dyDescent="0.25">
      <c r="A409" s="6">
        <v>408</v>
      </c>
      <c r="B409" s="6">
        <v>3</v>
      </c>
      <c r="C409" s="9" t="s">
        <v>346</v>
      </c>
      <c r="D409" s="8" t="s">
        <v>373</v>
      </c>
      <c r="E409" s="6">
        <v>201.869</v>
      </c>
      <c r="F409" s="6">
        <v>7.3680000000000003</v>
      </c>
      <c r="G409" s="6">
        <v>167.16300000000001</v>
      </c>
      <c r="H409" s="10">
        <v>79.577640000000002</v>
      </c>
      <c r="I409" s="3">
        <f t="shared" si="19"/>
        <v>246.74064000000001</v>
      </c>
      <c r="J409" s="3">
        <f t="shared" si="18"/>
        <v>0</v>
      </c>
      <c r="K409" s="3">
        <f t="shared" si="20"/>
        <v>246.74064000000001</v>
      </c>
      <c r="L409" s="1" t="s">
        <v>28</v>
      </c>
      <c r="M409" s="1" t="s">
        <v>29</v>
      </c>
      <c r="N409" s="6"/>
      <c r="O409" s="6"/>
      <c r="P409" s="1" t="s">
        <v>30</v>
      </c>
      <c r="Q409" s="1" t="s">
        <v>34</v>
      </c>
      <c r="R409" s="6"/>
      <c r="S409" s="6"/>
      <c r="T409" s="1" t="s">
        <v>30</v>
      </c>
      <c r="U409" s="1" t="s">
        <v>32</v>
      </c>
      <c r="V409" s="6"/>
      <c r="W409" s="6"/>
      <c r="X409" s="6" t="s">
        <v>30</v>
      </c>
      <c r="Y409" s="6" t="s">
        <v>33</v>
      </c>
      <c r="Z409" s="6"/>
      <c r="AA409" s="6"/>
      <c r="AB409" s="1" t="s">
        <v>30</v>
      </c>
      <c r="AC409" s="1" t="s">
        <v>34</v>
      </c>
      <c r="AD409" s="6"/>
      <c r="AE409" s="6"/>
      <c r="AF409" s="1" t="s">
        <v>35</v>
      </c>
      <c r="AG409" s="1" t="s">
        <v>29</v>
      </c>
      <c r="AH409" s="6"/>
      <c r="AI409" s="6"/>
      <c r="AJ409" s="1" t="s">
        <v>36</v>
      </c>
      <c r="AK409" s="1" t="s">
        <v>37</v>
      </c>
      <c r="AL409" s="6"/>
      <c r="AM409" s="6"/>
      <c r="AN409" s="1" t="s">
        <v>38</v>
      </c>
      <c r="AO409" s="1" t="s">
        <v>39</v>
      </c>
      <c r="AP409" s="6"/>
      <c r="AQ409" s="6"/>
      <c r="AR409" s="1" t="s">
        <v>40</v>
      </c>
      <c r="AS409" s="1" t="s">
        <v>41</v>
      </c>
      <c r="AT409" s="6"/>
      <c r="AU409" s="6"/>
      <c r="AV409" s="6"/>
      <c r="AW409" s="6"/>
      <c r="AX409" s="6"/>
      <c r="AY409" s="6"/>
      <c r="AZ409" s="1" t="s">
        <v>42</v>
      </c>
      <c r="BA409" s="1" t="s">
        <v>39</v>
      </c>
      <c r="BB409" s="6"/>
      <c r="BC409" s="6"/>
      <c r="BD409" s="1" t="s">
        <v>42</v>
      </c>
      <c r="BE409" s="1" t="s">
        <v>33</v>
      </c>
      <c r="BF409" s="6"/>
      <c r="BG409" s="6"/>
      <c r="BH409" s="1" t="s">
        <v>42</v>
      </c>
      <c r="BI409" s="1" t="s">
        <v>39</v>
      </c>
      <c r="BJ409" s="6"/>
      <c r="BK409" s="11"/>
      <c r="BL409" s="1" t="s">
        <v>43</v>
      </c>
      <c r="BM409" s="1" t="s">
        <v>44</v>
      </c>
      <c r="BN409" s="6"/>
      <c r="BO409" s="6"/>
      <c r="BP409" s="1" t="s">
        <v>45</v>
      </c>
      <c r="BQ409" s="1" t="s">
        <v>44</v>
      </c>
      <c r="BR409" s="6"/>
      <c r="BS409" s="6"/>
      <c r="BT409" s="1" t="s">
        <v>46</v>
      </c>
      <c r="BU409" s="1" t="s">
        <v>47</v>
      </c>
      <c r="BV409" s="6"/>
      <c r="BW409" s="6"/>
      <c r="BX409" s="1" t="s">
        <v>46</v>
      </c>
      <c r="BY409" s="1" t="s">
        <v>41</v>
      </c>
      <c r="BZ409" s="6"/>
      <c r="CA409" s="6"/>
      <c r="CB409" s="1" t="s">
        <v>46</v>
      </c>
      <c r="CC409" s="1" t="s">
        <v>48</v>
      </c>
      <c r="CD409" s="6"/>
      <c r="CE409" s="6"/>
      <c r="CF409" s="1" t="s">
        <v>46</v>
      </c>
      <c r="CG409" s="1" t="s">
        <v>48</v>
      </c>
      <c r="CH409" s="6"/>
      <c r="CI409" s="6"/>
      <c r="CJ409" s="1" t="s">
        <v>46</v>
      </c>
      <c r="CK409" s="1" t="s">
        <v>39</v>
      </c>
      <c r="CL409" s="6"/>
      <c r="CM409" s="6"/>
      <c r="CN409" s="1" t="s">
        <v>49</v>
      </c>
      <c r="CO409" s="1" t="s">
        <v>39</v>
      </c>
      <c r="CP409" s="6"/>
      <c r="CQ409" s="6"/>
      <c r="CR409" s="1" t="s">
        <v>50</v>
      </c>
      <c r="CS409" s="1" t="s">
        <v>51</v>
      </c>
      <c r="CT409" s="6"/>
      <c r="CU409" s="6"/>
      <c r="CV409" s="1" t="s">
        <v>50</v>
      </c>
      <c r="CW409" s="1" t="s">
        <v>39</v>
      </c>
      <c r="CX409" s="6"/>
      <c r="CY409" s="6"/>
      <c r="CZ409" s="1" t="s">
        <v>50</v>
      </c>
      <c r="DA409" s="1" t="s">
        <v>39</v>
      </c>
      <c r="DB409" s="6"/>
      <c r="DC409" s="6"/>
      <c r="DD409" s="1" t="s">
        <v>59</v>
      </c>
      <c r="DE409" s="1" t="s">
        <v>60</v>
      </c>
      <c r="DF409" s="6"/>
      <c r="DG409" s="6"/>
      <c r="DH409" s="1" t="s">
        <v>52</v>
      </c>
      <c r="DI409" s="1" t="s">
        <v>53</v>
      </c>
      <c r="DJ409" s="6"/>
      <c r="DK409" s="6"/>
      <c r="DL409" s="1" t="s">
        <v>31</v>
      </c>
      <c r="DM409" s="11"/>
    </row>
    <row r="410" spans="1:117" s="42" customFormat="1" ht="15.75" customHeight="1" x14ac:dyDescent="0.25">
      <c r="A410" s="35">
        <v>409</v>
      </c>
      <c r="B410" s="35">
        <v>3</v>
      </c>
      <c r="C410" s="36" t="s">
        <v>347</v>
      </c>
      <c r="D410" s="37" t="s">
        <v>373</v>
      </c>
      <c r="E410" s="35">
        <v>260.459</v>
      </c>
      <c r="F410" s="35">
        <v>9.3309999999999995</v>
      </c>
      <c r="G410" s="35">
        <v>251.12799999999999</v>
      </c>
      <c r="H410" s="38">
        <v>86.843519999999998</v>
      </c>
      <c r="I410" s="39">
        <f t="shared" si="19"/>
        <v>337.97152</v>
      </c>
      <c r="J410" s="39">
        <f t="shared" si="18"/>
        <v>7.9649999999999999</v>
      </c>
      <c r="K410" s="39">
        <f t="shared" si="20"/>
        <v>330.00652000000002</v>
      </c>
      <c r="L410" s="40" t="s">
        <v>28</v>
      </c>
      <c r="M410" s="40" t="s">
        <v>29</v>
      </c>
      <c r="N410" s="35"/>
      <c r="O410" s="35"/>
      <c r="P410" s="40" t="s">
        <v>30</v>
      </c>
      <c r="Q410" s="40" t="s">
        <v>34</v>
      </c>
      <c r="R410" s="35"/>
      <c r="S410" s="35"/>
      <c r="T410" s="40" t="s">
        <v>30</v>
      </c>
      <c r="U410" s="40" t="s">
        <v>32</v>
      </c>
      <c r="V410" s="35"/>
      <c r="W410" s="35"/>
      <c r="X410" s="35" t="s">
        <v>30</v>
      </c>
      <c r="Y410" s="35" t="s">
        <v>33</v>
      </c>
      <c r="Z410" s="35"/>
      <c r="AA410" s="35"/>
      <c r="AB410" s="40" t="s">
        <v>30</v>
      </c>
      <c r="AC410" s="40" t="s">
        <v>34</v>
      </c>
      <c r="AD410" s="35"/>
      <c r="AE410" s="35"/>
      <c r="AF410" s="40" t="s">
        <v>35</v>
      </c>
      <c r="AG410" s="40" t="s">
        <v>29</v>
      </c>
      <c r="AH410" s="35"/>
      <c r="AI410" s="35"/>
      <c r="AJ410" s="40" t="s">
        <v>36</v>
      </c>
      <c r="AK410" s="40" t="s">
        <v>37</v>
      </c>
      <c r="AL410" s="35"/>
      <c r="AM410" s="35"/>
      <c r="AN410" s="40" t="s">
        <v>38</v>
      </c>
      <c r="AO410" s="40" t="s">
        <v>39</v>
      </c>
      <c r="AP410" s="35"/>
      <c r="AQ410" s="35"/>
      <c r="AR410" s="40" t="s">
        <v>40</v>
      </c>
      <c r="AS410" s="40" t="s">
        <v>41</v>
      </c>
      <c r="AT410" s="35"/>
      <c r="AU410" s="35"/>
      <c r="AV410" s="35"/>
      <c r="AW410" s="35"/>
      <c r="AX410" s="35"/>
      <c r="AY410" s="35"/>
      <c r="AZ410" s="40" t="s">
        <v>42</v>
      </c>
      <c r="BA410" s="40" t="s">
        <v>39</v>
      </c>
      <c r="BB410" s="35"/>
      <c r="BC410" s="35"/>
      <c r="BD410" s="40" t="s">
        <v>42</v>
      </c>
      <c r="BE410" s="40" t="s">
        <v>33</v>
      </c>
      <c r="BF410" s="35"/>
      <c r="BG410" s="35"/>
      <c r="BH410" s="40" t="s">
        <v>42</v>
      </c>
      <c r="BI410" s="40" t="s">
        <v>39</v>
      </c>
      <c r="BJ410" s="35"/>
      <c r="BK410" s="41"/>
      <c r="BL410" s="40" t="s">
        <v>43</v>
      </c>
      <c r="BM410" s="40" t="s">
        <v>44</v>
      </c>
      <c r="BN410" s="35"/>
      <c r="BO410" s="35"/>
      <c r="BP410" s="40" t="s">
        <v>45</v>
      </c>
      <c r="BQ410" s="40" t="s">
        <v>44</v>
      </c>
      <c r="BR410" s="35">
        <v>2E-3</v>
      </c>
      <c r="BS410" s="35">
        <v>7.9649999999999999</v>
      </c>
      <c r="BT410" s="40" t="s">
        <v>46</v>
      </c>
      <c r="BU410" s="40" t="s">
        <v>47</v>
      </c>
      <c r="BV410" s="35"/>
      <c r="BW410" s="35"/>
      <c r="BX410" s="40" t="s">
        <v>46</v>
      </c>
      <c r="BY410" s="40" t="s">
        <v>41</v>
      </c>
      <c r="BZ410" s="35"/>
      <c r="CA410" s="35"/>
      <c r="CB410" s="40" t="s">
        <v>46</v>
      </c>
      <c r="CC410" s="40" t="s">
        <v>48</v>
      </c>
      <c r="CD410" s="35"/>
      <c r="CE410" s="35"/>
      <c r="CF410" s="40" t="s">
        <v>46</v>
      </c>
      <c r="CG410" s="40" t="s">
        <v>48</v>
      </c>
      <c r="CH410" s="35"/>
      <c r="CI410" s="35"/>
      <c r="CJ410" s="40" t="s">
        <v>46</v>
      </c>
      <c r="CK410" s="40" t="s">
        <v>39</v>
      </c>
      <c r="CL410" s="35"/>
      <c r="CM410" s="35"/>
      <c r="CN410" s="40" t="s">
        <v>49</v>
      </c>
      <c r="CO410" s="40" t="s">
        <v>39</v>
      </c>
      <c r="CP410" s="35"/>
      <c r="CQ410" s="35"/>
      <c r="CR410" s="40" t="s">
        <v>50</v>
      </c>
      <c r="CS410" s="40" t="s">
        <v>51</v>
      </c>
      <c r="CT410" s="35"/>
      <c r="CU410" s="35"/>
      <c r="CV410" s="40" t="s">
        <v>50</v>
      </c>
      <c r="CW410" s="40" t="s">
        <v>39</v>
      </c>
      <c r="CX410" s="35"/>
      <c r="CY410" s="35"/>
      <c r="CZ410" s="40" t="s">
        <v>50</v>
      </c>
      <c r="DA410" s="40" t="s">
        <v>39</v>
      </c>
      <c r="DB410" s="35"/>
      <c r="DC410" s="35"/>
      <c r="DD410" s="40" t="s">
        <v>59</v>
      </c>
      <c r="DE410" s="40" t="s">
        <v>60</v>
      </c>
      <c r="DF410" s="35"/>
      <c r="DG410" s="35"/>
      <c r="DH410" s="40" t="s">
        <v>52</v>
      </c>
      <c r="DI410" s="40" t="s">
        <v>53</v>
      </c>
      <c r="DJ410" s="35"/>
      <c r="DK410" s="35"/>
      <c r="DL410" s="40" t="s">
        <v>31</v>
      </c>
      <c r="DM410" s="41"/>
    </row>
    <row r="411" spans="1:117" s="12" customFormat="1" ht="15.75" customHeight="1" x14ac:dyDescent="0.25">
      <c r="A411" s="6">
        <v>410</v>
      </c>
      <c r="B411" s="6">
        <v>3</v>
      </c>
      <c r="C411" s="9" t="s">
        <v>348</v>
      </c>
      <c r="D411" s="8" t="s">
        <v>373</v>
      </c>
      <c r="E411" s="6">
        <v>30.364999999999998</v>
      </c>
      <c r="F411" s="6">
        <v>73.870999999999995</v>
      </c>
      <c r="G411" s="6">
        <v>-45.509</v>
      </c>
      <c r="H411" s="10">
        <v>71.542919999999995</v>
      </c>
      <c r="I411" s="3">
        <f t="shared" si="19"/>
        <v>26.033919999999995</v>
      </c>
      <c r="J411" s="3">
        <f t="shared" si="18"/>
        <v>0</v>
      </c>
      <c r="K411" s="3">
        <f t="shared" si="20"/>
        <v>26.033919999999995</v>
      </c>
      <c r="L411" s="1" t="s">
        <v>28</v>
      </c>
      <c r="M411" s="1" t="s">
        <v>29</v>
      </c>
      <c r="N411" s="6"/>
      <c r="O411" s="6"/>
      <c r="P411" s="1" t="s">
        <v>30</v>
      </c>
      <c r="Q411" s="1" t="s">
        <v>34</v>
      </c>
      <c r="R411" s="6"/>
      <c r="S411" s="6"/>
      <c r="T411" s="1" t="s">
        <v>30</v>
      </c>
      <c r="U411" s="1" t="s">
        <v>32</v>
      </c>
      <c r="V411" s="6"/>
      <c r="W411" s="6"/>
      <c r="X411" s="6" t="s">
        <v>30</v>
      </c>
      <c r="Y411" s="6" t="s">
        <v>33</v>
      </c>
      <c r="Z411" s="6"/>
      <c r="AA411" s="6"/>
      <c r="AB411" s="1" t="s">
        <v>30</v>
      </c>
      <c r="AC411" s="1" t="s">
        <v>34</v>
      </c>
      <c r="AD411" s="6"/>
      <c r="AE411" s="6"/>
      <c r="AF411" s="1" t="s">
        <v>35</v>
      </c>
      <c r="AG411" s="1" t="s">
        <v>29</v>
      </c>
      <c r="AH411" s="6"/>
      <c r="AI411" s="6"/>
      <c r="AJ411" s="1" t="s">
        <v>36</v>
      </c>
      <c r="AK411" s="1" t="s">
        <v>37</v>
      </c>
      <c r="AL411" s="6"/>
      <c r="AM411" s="6"/>
      <c r="AN411" s="1" t="s">
        <v>38</v>
      </c>
      <c r="AO411" s="1" t="s">
        <v>39</v>
      </c>
      <c r="AP411" s="6"/>
      <c r="AQ411" s="6"/>
      <c r="AR411" s="1" t="s">
        <v>40</v>
      </c>
      <c r="AS411" s="1" t="s">
        <v>41</v>
      </c>
      <c r="AT411" s="6"/>
      <c r="AU411" s="6"/>
      <c r="AV411" s="6"/>
      <c r="AW411" s="6"/>
      <c r="AX411" s="6"/>
      <c r="AY411" s="6"/>
      <c r="AZ411" s="1" t="s">
        <v>42</v>
      </c>
      <c r="BA411" s="1" t="s">
        <v>39</v>
      </c>
      <c r="BB411" s="6"/>
      <c r="BC411" s="6"/>
      <c r="BD411" s="1" t="s">
        <v>42</v>
      </c>
      <c r="BE411" s="1" t="s">
        <v>33</v>
      </c>
      <c r="BF411" s="6"/>
      <c r="BG411" s="6"/>
      <c r="BH411" s="1" t="s">
        <v>42</v>
      </c>
      <c r="BI411" s="1" t="s">
        <v>39</v>
      </c>
      <c r="BJ411" s="6"/>
      <c r="BK411" s="11"/>
      <c r="BL411" s="1" t="s">
        <v>43</v>
      </c>
      <c r="BM411" s="1" t="s">
        <v>44</v>
      </c>
      <c r="BN411" s="6"/>
      <c r="BO411" s="6"/>
      <c r="BP411" s="1" t="s">
        <v>45</v>
      </c>
      <c r="BQ411" s="1" t="s">
        <v>44</v>
      </c>
      <c r="BR411" s="6"/>
      <c r="BS411" s="6"/>
      <c r="BT411" s="1" t="s">
        <v>46</v>
      </c>
      <c r="BU411" s="1" t="s">
        <v>47</v>
      </c>
      <c r="BV411" s="6"/>
      <c r="BW411" s="6"/>
      <c r="BX411" s="1" t="s">
        <v>46</v>
      </c>
      <c r="BY411" s="1" t="s">
        <v>41</v>
      </c>
      <c r="BZ411" s="6"/>
      <c r="CA411" s="6"/>
      <c r="CB411" s="1" t="s">
        <v>46</v>
      </c>
      <c r="CC411" s="1" t="s">
        <v>48</v>
      </c>
      <c r="CD411" s="6"/>
      <c r="CE411" s="6"/>
      <c r="CF411" s="1" t="s">
        <v>46</v>
      </c>
      <c r="CG411" s="1" t="s">
        <v>48</v>
      </c>
      <c r="CH411" s="6"/>
      <c r="CI411" s="6"/>
      <c r="CJ411" s="1" t="s">
        <v>46</v>
      </c>
      <c r="CK411" s="1" t="s">
        <v>39</v>
      </c>
      <c r="CL411" s="6"/>
      <c r="CM411" s="6"/>
      <c r="CN411" s="1" t="s">
        <v>49</v>
      </c>
      <c r="CO411" s="1" t="s">
        <v>39</v>
      </c>
      <c r="CP411" s="6"/>
      <c r="CQ411" s="6"/>
      <c r="CR411" s="1" t="s">
        <v>50</v>
      </c>
      <c r="CS411" s="1" t="s">
        <v>51</v>
      </c>
      <c r="CT411" s="6"/>
      <c r="CU411" s="6"/>
      <c r="CV411" s="1" t="s">
        <v>50</v>
      </c>
      <c r="CW411" s="1" t="s">
        <v>39</v>
      </c>
      <c r="CX411" s="6"/>
      <c r="CY411" s="6"/>
      <c r="CZ411" s="1" t="s">
        <v>50</v>
      </c>
      <c r="DA411" s="1" t="s">
        <v>39</v>
      </c>
      <c r="DB411" s="6"/>
      <c r="DC411" s="6"/>
      <c r="DD411" s="1" t="s">
        <v>59</v>
      </c>
      <c r="DE411" s="1" t="s">
        <v>60</v>
      </c>
      <c r="DF411" s="6"/>
      <c r="DG411" s="6"/>
      <c r="DH411" s="1" t="s">
        <v>52</v>
      </c>
      <c r="DI411" s="1" t="s">
        <v>53</v>
      </c>
      <c r="DJ411" s="6"/>
      <c r="DK411" s="6"/>
      <c r="DL411" s="1" t="s">
        <v>31</v>
      </c>
      <c r="DM411" s="11"/>
    </row>
    <row r="412" spans="1:117" s="12" customFormat="1" ht="15.75" customHeight="1" x14ac:dyDescent="0.25">
      <c r="A412" s="6">
        <v>411</v>
      </c>
      <c r="B412" s="6">
        <v>3</v>
      </c>
      <c r="C412" s="9" t="s">
        <v>349</v>
      </c>
      <c r="D412" s="8" t="s">
        <v>373</v>
      </c>
      <c r="E412" s="6">
        <v>257.27999999999997</v>
      </c>
      <c r="F412" s="6">
        <v>18.236000000000001</v>
      </c>
      <c r="G412" s="6">
        <v>238.422</v>
      </c>
      <c r="H412" s="10">
        <v>105.96372</v>
      </c>
      <c r="I412" s="3">
        <f t="shared" si="19"/>
        <v>344.38571999999999</v>
      </c>
      <c r="J412" s="3">
        <f t="shared" si="18"/>
        <v>0</v>
      </c>
      <c r="K412" s="3">
        <f t="shared" si="20"/>
        <v>344.38571999999999</v>
      </c>
      <c r="L412" s="1" t="s">
        <v>28</v>
      </c>
      <c r="M412" s="1" t="s">
        <v>29</v>
      </c>
      <c r="N412" s="6"/>
      <c r="O412" s="6"/>
      <c r="P412" s="1" t="s">
        <v>30</v>
      </c>
      <c r="Q412" s="1" t="s">
        <v>34</v>
      </c>
      <c r="R412" s="6"/>
      <c r="S412" s="6"/>
      <c r="T412" s="1" t="s">
        <v>30</v>
      </c>
      <c r="U412" s="1" t="s">
        <v>32</v>
      </c>
      <c r="V412" s="6"/>
      <c r="W412" s="6"/>
      <c r="X412" s="6" t="s">
        <v>30</v>
      </c>
      <c r="Y412" s="6" t="s">
        <v>33</v>
      </c>
      <c r="Z412" s="6"/>
      <c r="AA412" s="6"/>
      <c r="AB412" s="1" t="s">
        <v>30</v>
      </c>
      <c r="AC412" s="1" t="s">
        <v>34</v>
      </c>
      <c r="AD412" s="6"/>
      <c r="AE412" s="6"/>
      <c r="AF412" s="1" t="s">
        <v>35</v>
      </c>
      <c r="AG412" s="1" t="s">
        <v>29</v>
      </c>
      <c r="AH412" s="6"/>
      <c r="AI412" s="6"/>
      <c r="AJ412" s="1" t="s">
        <v>36</v>
      </c>
      <c r="AK412" s="1" t="s">
        <v>37</v>
      </c>
      <c r="AL412" s="6"/>
      <c r="AM412" s="6"/>
      <c r="AN412" s="1" t="s">
        <v>38</v>
      </c>
      <c r="AO412" s="1" t="s">
        <v>39</v>
      </c>
      <c r="AP412" s="6"/>
      <c r="AQ412" s="6"/>
      <c r="AR412" s="1" t="s">
        <v>40</v>
      </c>
      <c r="AS412" s="1" t="s">
        <v>41</v>
      </c>
      <c r="AT412" s="6"/>
      <c r="AU412" s="6"/>
      <c r="AV412" s="6"/>
      <c r="AW412" s="6"/>
      <c r="AX412" s="6"/>
      <c r="AY412" s="6"/>
      <c r="AZ412" s="1" t="s">
        <v>42</v>
      </c>
      <c r="BA412" s="1" t="s">
        <v>39</v>
      </c>
      <c r="BB412" s="6"/>
      <c r="BC412" s="6"/>
      <c r="BD412" s="1" t="s">
        <v>42</v>
      </c>
      <c r="BE412" s="1" t="s">
        <v>33</v>
      </c>
      <c r="BF412" s="6"/>
      <c r="BG412" s="6"/>
      <c r="BH412" s="1" t="s">
        <v>42</v>
      </c>
      <c r="BI412" s="1" t="s">
        <v>39</v>
      </c>
      <c r="BJ412" s="6"/>
      <c r="BK412" s="11"/>
      <c r="BL412" s="1" t="s">
        <v>43</v>
      </c>
      <c r="BM412" s="1" t="s">
        <v>44</v>
      </c>
      <c r="BN412" s="6"/>
      <c r="BO412" s="6"/>
      <c r="BP412" s="1" t="s">
        <v>45</v>
      </c>
      <c r="BQ412" s="1" t="s">
        <v>44</v>
      </c>
      <c r="BR412" s="6"/>
      <c r="BS412" s="6"/>
      <c r="BT412" s="1" t="s">
        <v>46</v>
      </c>
      <c r="BU412" s="1" t="s">
        <v>47</v>
      </c>
      <c r="BV412" s="6"/>
      <c r="BW412" s="6"/>
      <c r="BX412" s="1" t="s">
        <v>46</v>
      </c>
      <c r="BY412" s="1" t="s">
        <v>41</v>
      </c>
      <c r="BZ412" s="6"/>
      <c r="CA412" s="6"/>
      <c r="CB412" s="1" t="s">
        <v>46</v>
      </c>
      <c r="CC412" s="1" t="s">
        <v>48</v>
      </c>
      <c r="CD412" s="6"/>
      <c r="CE412" s="6"/>
      <c r="CF412" s="1" t="s">
        <v>46</v>
      </c>
      <c r="CG412" s="1" t="s">
        <v>48</v>
      </c>
      <c r="CH412" s="6"/>
      <c r="CI412" s="6"/>
      <c r="CJ412" s="1" t="s">
        <v>46</v>
      </c>
      <c r="CK412" s="1" t="s">
        <v>39</v>
      </c>
      <c r="CL412" s="6"/>
      <c r="CM412" s="6"/>
      <c r="CN412" s="1" t="s">
        <v>49</v>
      </c>
      <c r="CO412" s="1" t="s">
        <v>39</v>
      </c>
      <c r="CP412" s="6"/>
      <c r="CQ412" s="6"/>
      <c r="CR412" s="1" t="s">
        <v>50</v>
      </c>
      <c r="CS412" s="1" t="s">
        <v>51</v>
      </c>
      <c r="CT412" s="6"/>
      <c r="CU412" s="6"/>
      <c r="CV412" s="1" t="s">
        <v>50</v>
      </c>
      <c r="CW412" s="1" t="s">
        <v>39</v>
      </c>
      <c r="CX412" s="6"/>
      <c r="CY412" s="6"/>
      <c r="CZ412" s="1" t="s">
        <v>50</v>
      </c>
      <c r="DA412" s="1" t="s">
        <v>39</v>
      </c>
      <c r="DB412" s="6"/>
      <c r="DC412" s="6"/>
      <c r="DD412" s="1" t="s">
        <v>59</v>
      </c>
      <c r="DE412" s="1" t="s">
        <v>60</v>
      </c>
      <c r="DF412" s="6"/>
      <c r="DG412" s="6"/>
      <c r="DH412" s="1" t="s">
        <v>52</v>
      </c>
      <c r="DI412" s="1" t="s">
        <v>53</v>
      </c>
      <c r="DJ412" s="6"/>
      <c r="DK412" s="6"/>
      <c r="DL412" s="1" t="s">
        <v>31</v>
      </c>
      <c r="DM412" s="11"/>
    </row>
    <row r="413" spans="1:117" s="12" customFormat="1" ht="15.75" customHeight="1" x14ac:dyDescent="0.25">
      <c r="A413" s="6">
        <v>412</v>
      </c>
      <c r="B413" s="6">
        <v>3</v>
      </c>
      <c r="C413" s="9" t="s">
        <v>350</v>
      </c>
      <c r="D413" s="8" t="s">
        <v>373</v>
      </c>
      <c r="E413" s="6">
        <v>284.06299999999999</v>
      </c>
      <c r="F413" s="6">
        <v>5.32</v>
      </c>
      <c r="G413" s="6">
        <v>60.786999999999999</v>
      </c>
      <c r="H413" s="10">
        <v>83.977919999999997</v>
      </c>
      <c r="I413" s="3">
        <f t="shared" si="19"/>
        <v>144.76491999999999</v>
      </c>
      <c r="J413" s="3">
        <f t="shared" si="18"/>
        <v>0</v>
      </c>
      <c r="K413" s="3">
        <f t="shared" si="20"/>
        <v>144.76491999999999</v>
      </c>
      <c r="L413" s="1" t="s">
        <v>28</v>
      </c>
      <c r="M413" s="1" t="s">
        <v>29</v>
      </c>
      <c r="N413" s="6"/>
      <c r="O413" s="6"/>
      <c r="P413" s="1" t="s">
        <v>30</v>
      </c>
      <c r="Q413" s="1" t="s">
        <v>34</v>
      </c>
      <c r="R413" s="6"/>
      <c r="S413" s="6"/>
      <c r="T413" s="1" t="s">
        <v>30</v>
      </c>
      <c r="U413" s="1" t="s">
        <v>32</v>
      </c>
      <c r="V413" s="6"/>
      <c r="W413" s="6"/>
      <c r="X413" s="6" t="s">
        <v>30</v>
      </c>
      <c r="Y413" s="6" t="s">
        <v>33</v>
      </c>
      <c r="Z413" s="6"/>
      <c r="AA413" s="6"/>
      <c r="AB413" s="1" t="s">
        <v>30</v>
      </c>
      <c r="AC413" s="1" t="s">
        <v>34</v>
      </c>
      <c r="AD413" s="6"/>
      <c r="AE413" s="6"/>
      <c r="AF413" s="1" t="s">
        <v>35</v>
      </c>
      <c r="AG413" s="1" t="s">
        <v>29</v>
      </c>
      <c r="AH413" s="6"/>
      <c r="AI413" s="6"/>
      <c r="AJ413" s="1" t="s">
        <v>36</v>
      </c>
      <c r="AK413" s="1" t="s">
        <v>37</v>
      </c>
      <c r="AL413" s="6"/>
      <c r="AM413" s="6"/>
      <c r="AN413" s="1" t="s">
        <v>38</v>
      </c>
      <c r="AO413" s="1" t="s">
        <v>39</v>
      </c>
      <c r="AP413" s="6"/>
      <c r="AQ413" s="6"/>
      <c r="AR413" s="1" t="s">
        <v>40</v>
      </c>
      <c r="AS413" s="1" t="s">
        <v>41</v>
      </c>
      <c r="AT413" s="6"/>
      <c r="AU413" s="6"/>
      <c r="AV413" s="6"/>
      <c r="AW413" s="6"/>
      <c r="AX413" s="6"/>
      <c r="AY413" s="6"/>
      <c r="AZ413" s="1" t="s">
        <v>42</v>
      </c>
      <c r="BA413" s="1" t="s">
        <v>39</v>
      </c>
      <c r="BB413" s="6"/>
      <c r="BC413" s="6"/>
      <c r="BD413" s="1" t="s">
        <v>42</v>
      </c>
      <c r="BE413" s="1" t="s">
        <v>33</v>
      </c>
      <c r="BF413" s="6"/>
      <c r="BG413" s="6"/>
      <c r="BH413" s="1" t="s">
        <v>42</v>
      </c>
      <c r="BI413" s="1" t="s">
        <v>39</v>
      </c>
      <c r="BJ413" s="6"/>
      <c r="BK413" s="11"/>
      <c r="BL413" s="1" t="s">
        <v>43</v>
      </c>
      <c r="BM413" s="1" t="s">
        <v>44</v>
      </c>
      <c r="BN413" s="6"/>
      <c r="BO413" s="6"/>
      <c r="BP413" s="1" t="s">
        <v>45</v>
      </c>
      <c r="BQ413" s="1" t="s">
        <v>44</v>
      </c>
      <c r="BR413" s="6"/>
      <c r="BS413" s="6"/>
      <c r="BT413" s="1" t="s">
        <v>46</v>
      </c>
      <c r="BU413" s="1" t="s">
        <v>47</v>
      </c>
      <c r="BV413" s="6"/>
      <c r="BW413" s="6"/>
      <c r="BX413" s="1" t="s">
        <v>46</v>
      </c>
      <c r="BY413" s="1" t="s">
        <v>41</v>
      </c>
      <c r="BZ413" s="6"/>
      <c r="CA413" s="6"/>
      <c r="CB413" s="1" t="s">
        <v>46</v>
      </c>
      <c r="CC413" s="1" t="s">
        <v>48</v>
      </c>
      <c r="CD413" s="6"/>
      <c r="CE413" s="6"/>
      <c r="CF413" s="1" t="s">
        <v>46</v>
      </c>
      <c r="CG413" s="1" t="s">
        <v>48</v>
      </c>
      <c r="CH413" s="6"/>
      <c r="CI413" s="6"/>
      <c r="CJ413" s="1" t="s">
        <v>46</v>
      </c>
      <c r="CK413" s="1" t="s">
        <v>39</v>
      </c>
      <c r="CL413" s="6"/>
      <c r="CM413" s="6"/>
      <c r="CN413" s="1" t="s">
        <v>49</v>
      </c>
      <c r="CO413" s="1" t="s">
        <v>39</v>
      </c>
      <c r="CP413" s="6"/>
      <c r="CQ413" s="6"/>
      <c r="CR413" s="1" t="s">
        <v>50</v>
      </c>
      <c r="CS413" s="1" t="s">
        <v>51</v>
      </c>
      <c r="CT413" s="6"/>
      <c r="CU413" s="6"/>
      <c r="CV413" s="1" t="s">
        <v>50</v>
      </c>
      <c r="CW413" s="1" t="s">
        <v>39</v>
      </c>
      <c r="CX413" s="6"/>
      <c r="CY413" s="6"/>
      <c r="CZ413" s="1" t="s">
        <v>50</v>
      </c>
      <c r="DA413" s="1" t="s">
        <v>39</v>
      </c>
      <c r="DB413" s="6"/>
      <c r="DC413" s="6"/>
      <c r="DD413" s="1" t="s">
        <v>59</v>
      </c>
      <c r="DE413" s="1" t="s">
        <v>60</v>
      </c>
      <c r="DF413" s="6"/>
      <c r="DG413" s="6"/>
      <c r="DH413" s="1" t="s">
        <v>52</v>
      </c>
      <c r="DI413" s="1" t="s">
        <v>53</v>
      </c>
      <c r="DJ413" s="6"/>
      <c r="DK413" s="6"/>
      <c r="DL413" s="1" t="s">
        <v>31</v>
      </c>
      <c r="DM413" s="11"/>
    </row>
    <row r="414" spans="1:117" s="12" customFormat="1" ht="15.75" customHeight="1" x14ac:dyDescent="0.25">
      <c r="A414" s="6">
        <v>413</v>
      </c>
      <c r="B414" s="6">
        <v>3</v>
      </c>
      <c r="C414" s="9" t="s">
        <v>351</v>
      </c>
      <c r="D414" s="8" t="s">
        <v>373</v>
      </c>
      <c r="E414" s="6">
        <v>105.53400000000001</v>
      </c>
      <c r="F414" s="6">
        <v>6.8170000000000002</v>
      </c>
      <c r="G414" s="6">
        <v>98.716999999999999</v>
      </c>
      <c r="H414" s="10">
        <v>41.92812</v>
      </c>
      <c r="I414" s="3">
        <f t="shared" si="19"/>
        <v>140.64511999999999</v>
      </c>
      <c r="J414" s="3">
        <f t="shared" si="18"/>
        <v>0</v>
      </c>
      <c r="K414" s="3">
        <f t="shared" si="20"/>
        <v>140.64511999999999</v>
      </c>
      <c r="L414" s="1" t="s">
        <v>28</v>
      </c>
      <c r="M414" s="1" t="s">
        <v>29</v>
      </c>
      <c r="N414" s="6"/>
      <c r="O414" s="6"/>
      <c r="P414" s="1" t="s">
        <v>30</v>
      </c>
      <c r="Q414" s="1" t="s">
        <v>34</v>
      </c>
      <c r="R414" s="6"/>
      <c r="S414" s="6"/>
      <c r="T414" s="1" t="s">
        <v>30</v>
      </c>
      <c r="U414" s="1" t="s">
        <v>32</v>
      </c>
      <c r="V414" s="6"/>
      <c r="W414" s="6"/>
      <c r="X414" s="6" t="s">
        <v>30</v>
      </c>
      <c r="Y414" s="6" t="s">
        <v>33</v>
      </c>
      <c r="Z414" s="6"/>
      <c r="AA414" s="6"/>
      <c r="AB414" s="1" t="s">
        <v>30</v>
      </c>
      <c r="AC414" s="1" t="s">
        <v>34</v>
      </c>
      <c r="AD414" s="6"/>
      <c r="AE414" s="6"/>
      <c r="AF414" s="1" t="s">
        <v>35</v>
      </c>
      <c r="AG414" s="1" t="s">
        <v>29</v>
      </c>
      <c r="AH414" s="6"/>
      <c r="AI414" s="6"/>
      <c r="AJ414" s="1" t="s">
        <v>36</v>
      </c>
      <c r="AK414" s="1" t="s">
        <v>37</v>
      </c>
      <c r="AL414" s="6"/>
      <c r="AM414" s="6"/>
      <c r="AN414" s="1" t="s">
        <v>38</v>
      </c>
      <c r="AO414" s="1" t="s">
        <v>39</v>
      </c>
      <c r="AP414" s="6"/>
      <c r="AQ414" s="6"/>
      <c r="AR414" s="1" t="s">
        <v>40</v>
      </c>
      <c r="AS414" s="1" t="s">
        <v>41</v>
      </c>
      <c r="AT414" s="6"/>
      <c r="AU414" s="6"/>
      <c r="AV414" s="6"/>
      <c r="AW414" s="6"/>
      <c r="AX414" s="6"/>
      <c r="AY414" s="6"/>
      <c r="AZ414" s="1" t="s">
        <v>42</v>
      </c>
      <c r="BA414" s="1" t="s">
        <v>39</v>
      </c>
      <c r="BB414" s="6"/>
      <c r="BC414" s="6"/>
      <c r="BD414" s="1" t="s">
        <v>42</v>
      </c>
      <c r="BE414" s="1" t="s">
        <v>33</v>
      </c>
      <c r="BF414" s="6"/>
      <c r="BG414" s="6"/>
      <c r="BH414" s="1" t="s">
        <v>42</v>
      </c>
      <c r="BI414" s="1" t="s">
        <v>39</v>
      </c>
      <c r="BJ414" s="6"/>
      <c r="BK414" s="11"/>
      <c r="BL414" s="1" t="s">
        <v>43</v>
      </c>
      <c r="BM414" s="1" t="s">
        <v>44</v>
      </c>
      <c r="BN414" s="6"/>
      <c r="BO414" s="6"/>
      <c r="BP414" s="1" t="s">
        <v>45</v>
      </c>
      <c r="BQ414" s="1" t="s">
        <v>44</v>
      </c>
      <c r="BR414" s="6"/>
      <c r="BS414" s="6"/>
      <c r="BT414" s="1" t="s">
        <v>46</v>
      </c>
      <c r="BU414" s="1" t="s">
        <v>47</v>
      </c>
      <c r="BV414" s="6"/>
      <c r="BW414" s="6"/>
      <c r="BX414" s="1" t="s">
        <v>46</v>
      </c>
      <c r="BY414" s="1" t="s">
        <v>41</v>
      </c>
      <c r="BZ414" s="6"/>
      <c r="CA414" s="6"/>
      <c r="CB414" s="1" t="s">
        <v>46</v>
      </c>
      <c r="CC414" s="1" t="s">
        <v>48</v>
      </c>
      <c r="CD414" s="6"/>
      <c r="CE414" s="6"/>
      <c r="CF414" s="1" t="s">
        <v>46</v>
      </c>
      <c r="CG414" s="1" t="s">
        <v>48</v>
      </c>
      <c r="CH414" s="6"/>
      <c r="CI414" s="6"/>
      <c r="CJ414" s="1" t="s">
        <v>46</v>
      </c>
      <c r="CK414" s="1" t="s">
        <v>39</v>
      </c>
      <c r="CL414" s="6"/>
      <c r="CM414" s="6"/>
      <c r="CN414" s="1" t="s">
        <v>49</v>
      </c>
      <c r="CO414" s="1" t="s">
        <v>39</v>
      </c>
      <c r="CP414" s="6"/>
      <c r="CQ414" s="6"/>
      <c r="CR414" s="1" t="s">
        <v>50</v>
      </c>
      <c r="CS414" s="1" t="s">
        <v>51</v>
      </c>
      <c r="CT414" s="6"/>
      <c r="CU414" s="6"/>
      <c r="CV414" s="1" t="s">
        <v>50</v>
      </c>
      <c r="CW414" s="1" t="s">
        <v>39</v>
      </c>
      <c r="CX414" s="6"/>
      <c r="CY414" s="6"/>
      <c r="CZ414" s="1" t="s">
        <v>50</v>
      </c>
      <c r="DA414" s="1" t="s">
        <v>39</v>
      </c>
      <c r="DB414" s="6"/>
      <c r="DC414" s="6"/>
      <c r="DD414" s="1" t="s">
        <v>59</v>
      </c>
      <c r="DE414" s="1" t="s">
        <v>60</v>
      </c>
      <c r="DF414" s="6"/>
      <c r="DG414" s="6"/>
      <c r="DH414" s="1" t="s">
        <v>52</v>
      </c>
      <c r="DI414" s="1" t="s">
        <v>53</v>
      </c>
      <c r="DJ414" s="6"/>
      <c r="DK414" s="6"/>
      <c r="DL414" s="1" t="s">
        <v>31</v>
      </c>
      <c r="DM414" s="11"/>
    </row>
    <row r="415" spans="1:117" s="12" customFormat="1" ht="15.75" customHeight="1" x14ac:dyDescent="0.25">
      <c r="A415" s="6">
        <v>414</v>
      </c>
      <c r="B415" s="6">
        <v>3</v>
      </c>
      <c r="C415" s="9" t="s">
        <v>352</v>
      </c>
      <c r="D415" s="8" t="s">
        <v>373</v>
      </c>
      <c r="E415" s="6">
        <v>202.858</v>
      </c>
      <c r="F415" s="6">
        <v>31.373000000000001</v>
      </c>
      <c r="G415" s="6">
        <v>170.34100000000001</v>
      </c>
      <c r="H415" s="10">
        <v>178.15716</v>
      </c>
      <c r="I415" s="3">
        <f t="shared" si="19"/>
        <v>348.49815999999998</v>
      </c>
      <c r="J415" s="3">
        <f t="shared" si="18"/>
        <v>0</v>
      </c>
      <c r="K415" s="3">
        <f t="shared" si="20"/>
        <v>348.49815999999998</v>
      </c>
      <c r="L415" s="1" t="s">
        <v>28</v>
      </c>
      <c r="M415" s="1" t="s">
        <v>29</v>
      </c>
      <c r="N415" s="6"/>
      <c r="O415" s="6"/>
      <c r="P415" s="1" t="s">
        <v>30</v>
      </c>
      <c r="Q415" s="1" t="s">
        <v>34</v>
      </c>
      <c r="R415" s="6"/>
      <c r="S415" s="6"/>
      <c r="T415" s="1" t="s">
        <v>30</v>
      </c>
      <c r="U415" s="1" t="s">
        <v>32</v>
      </c>
      <c r="V415" s="6"/>
      <c r="W415" s="6"/>
      <c r="X415" s="6" t="s">
        <v>30</v>
      </c>
      <c r="Y415" s="6" t="s">
        <v>33</v>
      </c>
      <c r="Z415" s="6"/>
      <c r="AA415" s="6"/>
      <c r="AB415" s="1" t="s">
        <v>30</v>
      </c>
      <c r="AC415" s="1" t="s">
        <v>34</v>
      </c>
      <c r="AD415" s="6"/>
      <c r="AE415" s="6"/>
      <c r="AF415" s="1" t="s">
        <v>35</v>
      </c>
      <c r="AG415" s="1" t="s">
        <v>29</v>
      </c>
      <c r="AH415" s="6"/>
      <c r="AI415" s="6"/>
      <c r="AJ415" s="1" t="s">
        <v>36</v>
      </c>
      <c r="AK415" s="1" t="s">
        <v>37</v>
      </c>
      <c r="AL415" s="6"/>
      <c r="AM415" s="6"/>
      <c r="AN415" s="1" t="s">
        <v>38</v>
      </c>
      <c r="AO415" s="1" t="s">
        <v>39</v>
      </c>
      <c r="AP415" s="6"/>
      <c r="AQ415" s="6"/>
      <c r="AR415" s="1" t="s">
        <v>40</v>
      </c>
      <c r="AS415" s="1" t="s">
        <v>41</v>
      </c>
      <c r="AT415" s="6"/>
      <c r="AU415" s="6"/>
      <c r="AV415" s="6"/>
      <c r="AW415" s="6"/>
      <c r="AX415" s="6"/>
      <c r="AY415" s="6"/>
      <c r="AZ415" s="1" t="s">
        <v>42</v>
      </c>
      <c r="BA415" s="1" t="s">
        <v>39</v>
      </c>
      <c r="BB415" s="6"/>
      <c r="BC415" s="6"/>
      <c r="BD415" s="1" t="s">
        <v>42</v>
      </c>
      <c r="BE415" s="1" t="s">
        <v>33</v>
      </c>
      <c r="BF415" s="6"/>
      <c r="BG415" s="6"/>
      <c r="BH415" s="1" t="s">
        <v>42</v>
      </c>
      <c r="BI415" s="1" t="s">
        <v>39</v>
      </c>
      <c r="BJ415" s="6"/>
      <c r="BK415" s="11"/>
      <c r="BL415" s="1" t="s">
        <v>43</v>
      </c>
      <c r="BM415" s="1" t="s">
        <v>44</v>
      </c>
      <c r="BN415" s="6"/>
      <c r="BO415" s="6"/>
      <c r="BP415" s="1" t="s">
        <v>45</v>
      </c>
      <c r="BQ415" s="1" t="s">
        <v>44</v>
      </c>
      <c r="BR415" s="6"/>
      <c r="BS415" s="6"/>
      <c r="BT415" s="1" t="s">
        <v>46</v>
      </c>
      <c r="BU415" s="1" t="s">
        <v>47</v>
      </c>
      <c r="BV415" s="6"/>
      <c r="BW415" s="6"/>
      <c r="BX415" s="1" t="s">
        <v>46</v>
      </c>
      <c r="BY415" s="1" t="s">
        <v>41</v>
      </c>
      <c r="BZ415" s="6"/>
      <c r="CA415" s="6"/>
      <c r="CB415" s="1" t="s">
        <v>46</v>
      </c>
      <c r="CC415" s="1" t="s">
        <v>48</v>
      </c>
      <c r="CD415" s="6"/>
      <c r="CE415" s="6"/>
      <c r="CF415" s="1" t="s">
        <v>46</v>
      </c>
      <c r="CG415" s="1" t="s">
        <v>48</v>
      </c>
      <c r="CH415" s="6"/>
      <c r="CI415" s="6"/>
      <c r="CJ415" s="1" t="s">
        <v>46</v>
      </c>
      <c r="CK415" s="1" t="s">
        <v>39</v>
      </c>
      <c r="CL415" s="6"/>
      <c r="CM415" s="6"/>
      <c r="CN415" s="1" t="s">
        <v>49</v>
      </c>
      <c r="CO415" s="1" t="s">
        <v>39</v>
      </c>
      <c r="CP415" s="6"/>
      <c r="CQ415" s="6"/>
      <c r="CR415" s="1" t="s">
        <v>50</v>
      </c>
      <c r="CS415" s="1" t="s">
        <v>51</v>
      </c>
      <c r="CT415" s="6"/>
      <c r="CU415" s="6"/>
      <c r="CV415" s="1" t="s">
        <v>50</v>
      </c>
      <c r="CW415" s="1" t="s">
        <v>39</v>
      </c>
      <c r="CX415" s="6"/>
      <c r="CY415" s="6"/>
      <c r="CZ415" s="1" t="s">
        <v>50</v>
      </c>
      <c r="DA415" s="1" t="s">
        <v>39</v>
      </c>
      <c r="DB415" s="6"/>
      <c r="DC415" s="6"/>
      <c r="DD415" s="1" t="s">
        <v>59</v>
      </c>
      <c r="DE415" s="1" t="s">
        <v>60</v>
      </c>
      <c r="DF415" s="6"/>
      <c r="DG415" s="6"/>
      <c r="DH415" s="1" t="s">
        <v>52</v>
      </c>
      <c r="DI415" s="1" t="s">
        <v>53</v>
      </c>
      <c r="DJ415" s="6"/>
      <c r="DK415" s="6"/>
      <c r="DL415" s="1" t="s">
        <v>31</v>
      </c>
      <c r="DM415" s="11"/>
    </row>
    <row r="416" spans="1:117" s="12" customFormat="1" ht="15.75" customHeight="1" x14ac:dyDescent="0.25">
      <c r="A416" s="6">
        <v>415</v>
      </c>
      <c r="B416" s="6">
        <v>3</v>
      </c>
      <c r="C416" s="9" t="s">
        <v>353</v>
      </c>
      <c r="D416" s="8" t="s">
        <v>373</v>
      </c>
      <c r="E416" s="6">
        <v>172.464</v>
      </c>
      <c r="F416" s="6">
        <v>14.61</v>
      </c>
      <c r="G416" s="6">
        <v>63.436</v>
      </c>
      <c r="H416" s="10">
        <v>49.633679999999998</v>
      </c>
      <c r="I416" s="3">
        <f t="shared" si="19"/>
        <v>113.06968000000001</v>
      </c>
      <c r="J416" s="3">
        <f t="shared" si="18"/>
        <v>0</v>
      </c>
      <c r="K416" s="3">
        <f t="shared" si="20"/>
        <v>113.06968000000001</v>
      </c>
      <c r="L416" s="1" t="s">
        <v>28</v>
      </c>
      <c r="M416" s="1" t="s">
        <v>29</v>
      </c>
      <c r="N416" s="6"/>
      <c r="O416" s="6"/>
      <c r="P416" s="1" t="s">
        <v>30</v>
      </c>
      <c r="Q416" s="1" t="s">
        <v>34</v>
      </c>
      <c r="R416" s="6"/>
      <c r="S416" s="6"/>
      <c r="T416" s="1" t="s">
        <v>30</v>
      </c>
      <c r="U416" s="1" t="s">
        <v>32</v>
      </c>
      <c r="V416" s="6"/>
      <c r="W416" s="6"/>
      <c r="X416" s="6" t="s">
        <v>30</v>
      </c>
      <c r="Y416" s="6" t="s">
        <v>33</v>
      </c>
      <c r="Z416" s="6"/>
      <c r="AA416" s="6"/>
      <c r="AB416" s="1" t="s">
        <v>30</v>
      </c>
      <c r="AC416" s="1" t="s">
        <v>34</v>
      </c>
      <c r="AD416" s="6"/>
      <c r="AE416" s="6"/>
      <c r="AF416" s="1" t="s">
        <v>35</v>
      </c>
      <c r="AG416" s="1" t="s">
        <v>29</v>
      </c>
      <c r="AH416" s="6"/>
      <c r="AI416" s="6"/>
      <c r="AJ416" s="1" t="s">
        <v>36</v>
      </c>
      <c r="AK416" s="1" t="s">
        <v>37</v>
      </c>
      <c r="AL416" s="6"/>
      <c r="AM416" s="6"/>
      <c r="AN416" s="1" t="s">
        <v>38</v>
      </c>
      <c r="AO416" s="1" t="s">
        <v>39</v>
      </c>
      <c r="AP416" s="6"/>
      <c r="AQ416" s="6"/>
      <c r="AR416" s="1" t="s">
        <v>40</v>
      </c>
      <c r="AS416" s="1" t="s">
        <v>41</v>
      </c>
      <c r="AT416" s="6"/>
      <c r="AU416" s="6"/>
      <c r="AV416" s="6"/>
      <c r="AW416" s="6"/>
      <c r="AX416" s="6"/>
      <c r="AY416" s="6"/>
      <c r="AZ416" s="1" t="s">
        <v>42</v>
      </c>
      <c r="BA416" s="1" t="s">
        <v>39</v>
      </c>
      <c r="BB416" s="6"/>
      <c r="BC416" s="6"/>
      <c r="BD416" s="1" t="s">
        <v>42</v>
      </c>
      <c r="BE416" s="1" t="s">
        <v>33</v>
      </c>
      <c r="BF416" s="6"/>
      <c r="BG416" s="6"/>
      <c r="BH416" s="1" t="s">
        <v>42</v>
      </c>
      <c r="BI416" s="1" t="s">
        <v>39</v>
      </c>
      <c r="BJ416" s="6"/>
      <c r="BK416" s="11"/>
      <c r="BL416" s="1" t="s">
        <v>43</v>
      </c>
      <c r="BM416" s="1" t="s">
        <v>44</v>
      </c>
      <c r="BN416" s="6"/>
      <c r="BO416" s="6"/>
      <c r="BP416" s="1" t="s">
        <v>45</v>
      </c>
      <c r="BQ416" s="1" t="s">
        <v>44</v>
      </c>
      <c r="BR416" s="6"/>
      <c r="BS416" s="6"/>
      <c r="BT416" s="1" t="s">
        <v>46</v>
      </c>
      <c r="BU416" s="1" t="s">
        <v>47</v>
      </c>
      <c r="BV416" s="6"/>
      <c r="BW416" s="6"/>
      <c r="BX416" s="1" t="s">
        <v>46</v>
      </c>
      <c r="BY416" s="1" t="s">
        <v>41</v>
      </c>
      <c r="BZ416" s="6"/>
      <c r="CA416" s="6"/>
      <c r="CB416" s="1" t="s">
        <v>46</v>
      </c>
      <c r="CC416" s="1" t="s">
        <v>48</v>
      </c>
      <c r="CD416" s="6"/>
      <c r="CE416" s="6"/>
      <c r="CF416" s="1" t="s">
        <v>46</v>
      </c>
      <c r="CG416" s="1" t="s">
        <v>48</v>
      </c>
      <c r="CH416" s="6"/>
      <c r="CI416" s="6"/>
      <c r="CJ416" s="1" t="s">
        <v>46</v>
      </c>
      <c r="CK416" s="1" t="s">
        <v>39</v>
      </c>
      <c r="CL416" s="6"/>
      <c r="CM416" s="6"/>
      <c r="CN416" s="1" t="s">
        <v>49</v>
      </c>
      <c r="CO416" s="1" t="s">
        <v>39</v>
      </c>
      <c r="CP416" s="6"/>
      <c r="CQ416" s="6"/>
      <c r="CR416" s="1" t="s">
        <v>50</v>
      </c>
      <c r="CS416" s="1" t="s">
        <v>51</v>
      </c>
      <c r="CT416" s="6"/>
      <c r="CU416" s="6"/>
      <c r="CV416" s="1" t="s">
        <v>50</v>
      </c>
      <c r="CW416" s="1" t="s">
        <v>39</v>
      </c>
      <c r="CX416" s="6"/>
      <c r="CY416" s="6"/>
      <c r="CZ416" s="1" t="s">
        <v>50</v>
      </c>
      <c r="DA416" s="1" t="s">
        <v>39</v>
      </c>
      <c r="DB416" s="6"/>
      <c r="DC416" s="6"/>
      <c r="DD416" s="1" t="s">
        <v>59</v>
      </c>
      <c r="DE416" s="1" t="s">
        <v>60</v>
      </c>
      <c r="DF416" s="6"/>
      <c r="DG416" s="6"/>
      <c r="DH416" s="1" t="s">
        <v>52</v>
      </c>
      <c r="DI416" s="1" t="s">
        <v>53</v>
      </c>
      <c r="DJ416" s="6"/>
      <c r="DK416" s="6"/>
      <c r="DL416" s="1" t="s">
        <v>31</v>
      </c>
      <c r="DM416" s="11"/>
    </row>
    <row r="417" spans="1:118" s="12" customFormat="1" ht="15.75" customHeight="1" x14ac:dyDescent="0.25">
      <c r="A417" s="6">
        <v>416</v>
      </c>
      <c r="B417" s="6">
        <v>3</v>
      </c>
      <c r="C417" s="9" t="s">
        <v>354</v>
      </c>
      <c r="D417" s="8" t="s">
        <v>373</v>
      </c>
      <c r="E417" s="6">
        <v>117.788</v>
      </c>
      <c r="F417" s="6">
        <v>8.9410000000000007</v>
      </c>
      <c r="G417" s="6">
        <v>108.84699999999999</v>
      </c>
      <c r="H417" s="10">
        <v>31.86984</v>
      </c>
      <c r="I417" s="3">
        <f t="shared" si="19"/>
        <v>140.71683999999999</v>
      </c>
      <c r="J417" s="3">
        <f t="shared" si="18"/>
        <v>0</v>
      </c>
      <c r="K417" s="3">
        <f t="shared" si="20"/>
        <v>140.71683999999999</v>
      </c>
      <c r="L417" s="1" t="s">
        <v>28</v>
      </c>
      <c r="M417" s="1" t="s">
        <v>29</v>
      </c>
      <c r="N417" s="6"/>
      <c r="O417" s="6"/>
      <c r="P417" s="1" t="s">
        <v>30</v>
      </c>
      <c r="Q417" s="1" t="s">
        <v>34</v>
      </c>
      <c r="R417" s="6"/>
      <c r="S417" s="6"/>
      <c r="T417" s="1" t="s">
        <v>30</v>
      </c>
      <c r="U417" s="1" t="s">
        <v>32</v>
      </c>
      <c r="V417" s="6"/>
      <c r="W417" s="6"/>
      <c r="X417" s="6" t="s">
        <v>30</v>
      </c>
      <c r="Y417" s="6" t="s">
        <v>33</v>
      </c>
      <c r="Z417" s="6"/>
      <c r="AA417" s="6"/>
      <c r="AB417" s="1" t="s">
        <v>30</v>
      </c>
      <c r="AC417" s="1" t="s">
        <v>34</v>
      </c>
      <c r="AD417" s="6"/>
      <c r="AE417" s="6"/>
      <c r="AF417" s="1" t="s">
        <v>35</v>
      </c>
      <c r="AG417" s="1" t="s">
        <v>29</v>
      </c>
      <c r="AH417" s="6"/>
      <c r="AI417" s="6"/>
      <c r="AJ417" s="1" t="s">
        <v>36</v>
      </c>
      <c r="AK417" s="1" t="s">
        <v>37</v>
      </c>
      <c r="AL417" s="6"/>
      <c r="AM417" s="6"/>
      <c r="AN417" s="1" t="s">
        <v>38</v>
      </c>
      <c r="AO417" s="1" t="s">
        <v>39</v>
      </c>
      <c r="AP417" s="6"/>
      <c r="AQ417" s="6"/>
      <c r="AR417" s="1" t="s">
        <v>40</v>
      </c>
      <c r="AS417" s="1" t="s">
        <v>41</v>
      </c>
      <c r="AT417" s="6"/>
      <c r="AU417" s="6"/>
      <c r="AV417" s="6"/>
      <c r="AW417" s="6"/>
      <c r="AX417" s="6"/>
      <c r="AY417" s="6"/>
      <c r="AZ417" s="1" t="s">
        <v>42</v>
      </c>
      <c r="BA417" s="1" t="s">
        <v>39</v>
      </c>
      <c r="BB417" s="6"/>
      <c r="BC417" s="6"/>
      <c r="BD417" s="1" t="s">
        <v>42</v>
      </c>
      <c r="BE417" s="1" t="s">
        <v>33</v>
      </c>
      <c r="BF417" s="6"/>
      <c r="BG417" s="6"/>
      <c r="BH417" s="1" t="s">
        <v>42</v>
      </c>
      <c r="BI417" s="1" t="s">
        <v>39</v>
      </c>
      <c r="BJ417" s="6"/>
      <c r="BK417" s="11"/>
      <c r="BL417" s="1" t="s">
        <v>43</v>
      </c>
      <c r="BM417" s="1" t="s">
        <v>44</v>
      </c>
      <c r="BN417" s="6"/>
      <c r="BO417" s="6"/>
      <c r="BP417" s="1" t="s">
        <v>45</v>
      </c>
      <c r="BQ417" s="1" t="s">
        <v>44</v>
      </c>
      <c r="BR417" s="6"/>
      <c r="BS417" s="6"/>
      <c r="BT417" s="1" t="s">
        <v>46</v>
      </c>
      <c r="BU417" s="1" t="s">
        <v>47</v>
      </c>
      <c r="BV417" s="6"/>
      <c r="BW417" s="6"/>
      <c r="BX417" s="1" t="s">
        <v>46</v>
      </c>
      <c r="BY417" s="1" t="s">
        <v>41</v>
      </c>
      <c r="BZ417" s="6"/>
      <c r="CA417" s="6"/>
      <c r="CB417" s="1" t="s">
        <v>46</v>
      </c>
      <c r="CC417" s="1" t="s">
        <v>48</v>
      </c>
      <c r="CD417" s="6"/>
      <c r="CE417" s="6"/>
      <c r="CF417" s="1" t="s">
        <v>46</v>
      </c>
      <c r="CG417" s="1" t="s">
        <v>48</v>
      </c>
      <c r="CH417" s="6"/>
      <c r="CI417" s="6"/>
      <c r="CJ417" s="1" t="s">
        <v>46</v>
      </c>
      <c r="CK417" s="1" t="s">
        <v>39</v>
      </c>
      <c r="CL417" s="6"/>
      <c r="CM417" s="6"/>
      <c r="CN417" s="1" t="s">
        <v>49</v>
      </c>
      <c r="CO417" s="1" t="s">
        <v>39</v>
      </c>
      <c r="CP417" s="6"/>
      <c r="CQ417" s="6"/>
      <c r="CR417" s="1" t="s">
        <v>50</v>
      </c>
      <c r="CS417" s="1" t="s">
        <v>51</v>
      </c>
      <c r="CT417" s="6"/>
      <c r="CU417" s="6"/>
      <c r="CV417" s="1" t="s">
        <v>50</v>
      </c>
      <c r="CW417" s="1" t="s">
        <v>39</v>
      </c>
      <c r="CX417" s="6"/>
      <c r="CY417" s="6"/>
      <c r="CZ417" s="1" t="s">
        <v>50</v>
      </c>
      <c r="DA417" s="1" t="s">
        <v>39</v>
      </c>
      <c r="DB417" s="6"/>
      <c r="DC417" s="6"/>
      <c r="DD417" s="1" t="s">
        <v>59</v>
      </c>
      <c r="DE417" s="1" t="s">
        <v>60</v>
      </c>
      <c r="DF417" s="6"/>
      <c r="DG417" s="6"/>
      <c r="DH417" s="1" t="s">
        <v>52</v>
      </c>
      <c r="DI417" s="1" t="s">
        <v>53</v>
      </c>
      <c r="DJ417" s="6"/>
      <c r="DK417" s="6"/>
      <c r="DL417" s="1" t="s">
        <v>31</v>
      </c>
      <c r="DM417" s="11"/>
    </row>
    <row r="418" spans="1:118" s="42" customFormat="1" ht="15.75" customHeight="1" x14ac:dyDescent="0.25">
      <c r="A418" s="35">
        <v>417</v>
      </c>
      <c r="B418" s="35">
        <v>3</v>
      </c>
      <c r="C418" s="36" t="s">
        <v>498</v>
      </c>
      <c r="D418" s="37" t="s">
        <v>373</v>
      </c>
      <c r="E418" s="35">
        <v>487.959</v>
      </c>
      <c r="F418" s="35">
        <v>630.19100000000003</v>
      </c>
      <c r="G418" s="35">
        <v>-142.232</v>
      </c>
      <c r="H418" s="38">
        <v>171.71075999999999</v>
      </c>
      <c r="I418" s="39">
        <f t="shared" si="19"/>
        <v>29.478759999999994</v>
      </c>
      <c r="J418" s="39">
        <f t="shared" si="18"/>
        <v>0.92100000000000004</v>
      </c>
      <c r="K418" s="39">
        <f t="shared" si="20"/>
        <v>28.557759999999995</v>
      </c>
      <c r="L418" s="40" t="s">
        <v>28</v>
      </c>
      <c r="M418" s="40" t="s">
        <v>29</v>
      </c>
      <c r="N418" s="35"/>
      <c r="O418" s="35"/>
      <c r="P418" s="40" t="s">
        <v>30</v>
      </c>
      <c r="Q418" s="40" t="s">
        <v>34</v>
      </c>
      <c r="R418" s="35"/>
      <c r="S418" s="35"/>
      <c r="T418" s="40" t="s">
        <v>30</v>
      </c>
      <c r="U418" s="40" t="s">
        <v>32</v>
      </c>
      <c r="V418" s="35"/>
      <c r="W418" s="35"/>
      <c r="X418" s="35" t="s">
        <v>30</v>
      </c>
      <c r="Y418" s="35" t="s">
        <v>33</v>
      </c>
      <c r="Z418" s="35"/>
      <c r="AA418" s="35"/>
      <c r="AB418" s="40" t="s">
        <v>30</v>
      </c>
      <c r="AC418" s="40" t="s">
        <v>34</v>
      </c>
      <c r="AD418" s="35"/>
      <c r="AE418" s="35"/>
      <c r="AF418" s="40" t="s">
        <v>35</v>
      </c>
      <c r="AG418" s="40" t="s">
        <v>29</v>
      </c>
      <c r="AH418" s="35"/>
      <c r="AI418" s="35"/>
      <c r="AJ418" s="40" t="s">
        <v>36</v>
      </c>
      <c r="AK418" s="40" t="s">
        <v>37</v>
      </c>
      <c r="AL418" s="35"/>
      <c r="AM418" s="35"/>
      <c r="AN418" s="40" t="s">
        <v>38</v>
      </c>
      <c r="AO418" s="40" t="s">
        <v>39</v>
      </c>
      <c r="AP418" s="35"/>
      <c r="AQ418" s="35"/>
      <c r="AR418" s="40" t="s">
        <v>40</v>
      </c>
      <c r="AS418" s="40" t="s">
        <v>41</v>
      </c>
      <c r="AT418" s="35"/>
      <c r="AU418" s="35"/>
      <c r="AV418" s="35"/>
      <c r="AW418" s="35"/>
      <c r="AX418" s="35"/>
      <c r="AY418" s="35"/>
      <c r="AZ418" s="40" t="s">
        <v>42</v>
      </c>
      <c r="BA418" s="40" t="s">
        <v>39</v>
      </c>
      <c r="BB418" s="35"/>
      <c r="BC418" s="35"/>
      <c r="BD418" s="40" t="s">
        <v>42</v>
      </c>
      <c r="BE418" s="40" t="s">
        <v>33</v>
      </c>
      <c r="BF418" s="35"/>
      <c r="BG418" s="35"/>
      <c r="BH418" s="40" t="s">
        <v>42</v>
      </c>
      <c r="BI418" s="40" t="s">
        <v>39</v>
      </c>
      <c r="BJ418" s="35"/>
      <c r="BK418" s="41"/>
      <c r="BL418" s="40" t="s">
        <v>43</v>
      </c>
      <c r="BM418" s="40" t="s">
        <v>44</v>
      </c>
      <c r="BN418" s="35"/>
      <c r="BO418" s="35"/>
      <c r="BP418" s="40" t="s">
        <v>45</v>
      </c>
      <c r="BQ418" s="40" t="s">
        <v>44</v>
      </c>
      <c r="BR418" s="35"/>
      <c r="BS418" s="35"/>
      <c r="BT418" s="40" t="s">
        <v>46</v>
      </c>
      <c r="BU418" s="40" t="s">
        <v>47</v>
      </c>
      <c r="BV418" s="35"/>
      <c r="BW418" s="35"/>
      <c r="BX418" s="40" t="s">
        <v>46</v>
      </c>
      <c r="BY418" s="40" t="s">
        <v>41</v>
      </c>
      <c r="BZ418" s="35"/>
      <c r="CA418" s="35"/>
      <c r="CB418" s="40" t="s">
        <v>46</v>
      </c>
      <c r="CC418" s="40" t="s">
        <v>48</v>
      </c>
      <c r="CD418" s="35"/>
      <c r="CE418" s="35"/>
      <c r="CF418" s="40" t="s">
        <v>46</v>
      </c>
      <c r="CG418" s="40" t="s">
        <v>48</v>
      </c>
      <c r="CH418" s="35"/>
      <c r="CI418" s="35"/>
      <c r="CJ418" s="40" t="s">
        <v>46</v>
      </c>
      <c r="CK418" s="40" t="s">
        <v>39</v>
      </c>
      <c r="CL418" s="35"/>
      <c r="CM418" s="35"/>
      <c r="CN418" s="40" t="s">
        <v>49</v>
      </c>
      <c r="CO418" s="40" t="s">
        <v>39</v>
      </c>
      <c r="CP418" s="35"/>
      <c r="CQ418" s="35"/>
      <c r="CR418" s="40" t="s">
        <v>50</v>
      </c>
      <c r="CS418" s="40" t="s">
        <v>51</v>
      </c>
      <c r="CT418" s="35"/>
      <c r="CU418" s="35"/>
      <c r="CV418" s="40" t="s">
        <v>50</v>
      </c>
      <c r="CW418" s="40" t="s">
        <v>39</v>
      </c>
      <c r="CX418" s="35">
        <v>1</v>
      </c>
      <c r="CY418" s="35">
        <v>0.92100000000000004</v>
      </c>
      <c r="CZ418" s="40" t="s">
        <v>50</v>
      </c>
      <c r="DA418" s="40" t="s">
        <v>39</v>
      </c>
      <c r="DB418" s="35"/>
      <c r="DC418" s="35"/>
      <c r="DD418" s="40" t="s">
        <v>59</v>
      </c>
      <c r="DE418" s="40" t="s">
        <v>60</v>
      </c>
      <c r="DF418" s="35"/>
      <c r="DG418" s="35"/>
      <c r="DH418" s="40" t="s">
        <v>52</v>
      </c>
      <c r="DI418" s="40" t="s">
        <v>53</v>
      </c>
      <c r="DJ418" s="35"/>
      <c r="DK418" s="35"/>
      <c r="DL418" s="40" t="s">
        <v>31</v>
      </c>
      <c r="DM418" s="41"/>
    </row>
    <row r="419" spans="1:118" s="12" customFormat="1" ht="15.75" customHeight="1" x14ac:dyDescent="0.25">
      <c r="A419" s="6">
        <v>418</v>
      </c>
      <c r="B419" s="6">
        <v>3</v>
      </c>
      <c r="C419" s="9" t="s">
        <v>499</v>
      </c>
      <c r="D419" s="8" t="s">
        <v>373</v>
      </c>
      <c r="E419" s="6">
        <v>24.927</v>
      </c>
      <c r="F419" s="6">
        <v>0</v>
      </c>
      <c r="G419" s="6">
        <v>24.927</v>
      </c>
      <c r="H419" s="10">
        <v>12.380879999999999</v>
      </c>
      <c r="I419" s="3">
        <f t="shared" si="19"/>
        <v>37.307879999999997</v>
      </c>
      <c r="J419" s="3">
        <f t="shared" si="18"/>
        <v>0</v>
      </c>
      <c r="K419" s="3">
        <f t="shared" si="20"/>
        <v>37.307879999999997</v>
      </c>
      <c r="L419" s="1" t="s">
        <v>28</v>
      </c>
      <c r="M419" s="1" t="s">
        <v>29</v>
      </c>
      <c r="N419" s="6"/>
      <c r="O419" s="6"/>
      <c r="P419" s="1" t="s">
        <v>30</v>
      </c>
      <c r="Q419" s="1" t="s">
        <v>34</v>
      </c>
      <c r="R419" s="6"/>
      <c r="S419" s="6"/>
      <c r="T419" s="1" t="s">
        <v>30</v>
      </c>
      <c r="U419" s="1" t="s">
        <v>32</v>
      </c>
      <c r="V419" s="6"/>
      <c r="W419" s="6"/>
      <c r="X419" s="6" t="s">
        <v>30</v>
      </c>
      <c r="Y419" s="6" t="s">
        <v>33</v>
      </c>
      <c r="Z419" s="6"/>
      <c r="AA419" s="6"/>
      <c r="AB419" s="1" t="s">
        <v>30</v>
      </c>
      <c r="AC419" s="1" t="s">
        <v>34</v>
      </c>
      <c r="AD419" s="6"/>
      <c r="AE419" s="6"/>
      <c r="AF419" s="1" t="s">
        <v>35</v>
      </c>
      <c r="AG419" s="1" t="s">
        <v>29</v>
      </c>
      <c r="AH419" s="6"/>
      <c r="AI419" s="6"/>
      <c r="AJ419" s="1" t="s">
        <v>36</v>
      </c>
      <c r="AK419" s="1" t="s">
        <v>37</v>
      </c>
      <c r="AL419" s="6"/>
      <c r="AM419" s="6"/>
      <c r="AN419" s="1" t="s">
        <v>38</v>
      </c>
      <c r="AO419" s="1" t="s">
        <v>39</v>
      </c>
      <c r="AP419" s="6"/>
      <c r="AQ419" s="6"/>
      <c r="AR419" s="1" t="s">
        <v>40</v>
      </c>
      <c r="AS419" s="1" t="s">
        <v>41</v>
      </c>
      <c r="AT419" s="6"/>
      <c r="AU419" s="6"/>
      <c r="AV419" s="6"/>
      <c r="AW419" s="6"/>
      <c r="AX419" s="6"/>
      <c r="AY419" s="6"/>
      <c r="AZ419" s="1" t="s">
        <v>42</v>
      </c>
      <c r="BA419" s="1" t="s">
        <v>39</v>
      </c>
      <c r="BB419" s="6"/>
      <c r="BC419" s="6"/>
      <c r="BD419" s="1" t="s">
        <v>42</v>
      </c>
      <c r="BE419" s="1" t="s">
        <v>33</v>
      </c>
      <c r="BF419" s="6"/>
      <c r="BG419" s="6"/>
      <c r="BH419" s="1" t="s">
        <v>42</v>
      </c>
      <c r="BI419" s="1" t="s">
        <v>39</v>
      </c>
      <c r="BJ419" s="6"/>
      <c r="BK419" s="11"/>
      <c r="BL419" s="1" t="s">
        <v>43</v>
      </c>
      <c r="BM419" s="1" t="s">
        <v>44</v>
      </c>
      <c r="BN419" s="6"/>
      <c r="BO419" s="6"/>
      <c r="BP419" s="1" t="s">
        <v>45</v>
      </c>
      <c r="BQ419" s="1" t="s">
        <v>44</v>
      </c>
      <c r="BR419" s="6"/>
      <c r="BS419" s="6"/>
      <c r="BT419" s="1" t="s">
        <v>46</v>
      </c>
      <c r="BU419" s="1" t="s">
        <v>47</v>
      </c>
      <c r="BV419" s="6"/>
      <c r="BW419" s="6"/>
      <c r="BX419" s="1" t="s">
        <v>46</v>
      </c>
      <c r="BY419" s="1" t="s">
        <v>41</v>
      </c>
      <c r="BZ419" s="6"/>
      <c r="CA419" s="6"/>
      <c r="CB419" s="1" t="s">
        <v>46</v>
      </c>
      <c r="CC419" s="1" t="s">
        <v>48</v>
      </c>
      <c r="CD419" s="6"/>
      <c r="CE419" s="6"/>
      <c r="CF419" s="1" t="s">
        <v>46</v>
      </c>
      <c r="CG419" s="1" t="s">
        <v>48</v>
      </c>
      <c r="CH419" s="6"/>
      <c r="CI419" s="6"/>
      <c r="CJ419" s="1" t="s">
        <v>46</v>
      </c>
      <c r="CK419" s="1" t="s">
        <v>39</v>
      </c>
      <c r="CL419" s="6"/>
      <c r="CM419" s="6"/>
      <c r="CN419" s="1" t="s">
        <v>49</v>
      </c>
      <c r="CO419" s="1" t="s">
        <v>39</v>
      </c>
      <c r="CP419" s="6"/>
      <c r="CQ419" s="6"/>
      <c r="CR419" s="1" t="s">
        <v>50</v>
      </c>
      <c r="CS419" s="1" t="s">
        <v>51</v>
      </c>
      <c r="CT419" s="6"/>
      <c r="CU419" s="6"/>
      <c r="CV419" s="1" t="s">
        <v>50</v>
      </c>
      <c r="CW419" s="1" t="s">
        <v>39</v>
      </c>
      <c r="CX419" s="6"/>
      <c r="CY419" s="6"/>
      <c r="CZ419" s="1" t="s">
        <v>50</v>
      </c>
      <c r="DA419" s="1" t="s">
        <v>39</v>
      </c>
      <c r="DB419" s="6"/>
      <c r="DC419" s="6"/>
      <c r="DD419" s="1" t="s">
        <v>59</v>
      </c>
      <c r="DE419" s="1" t="s">
        <v>60</v>
      </c>
      <c r="DF419" s="6"/>
      <c r="DG419" s="6"/>
      <c r="DH419" s="1" t="s">
        <v>52</v>
      </c>
      <c r="DI419" s="1" t="s">
        <v>53</v>
      </c>
      <c r="DJ419" s="6"/>
      <c r="DK419" s="6"/>
      <c r="DL419" s="1" t="s">
        <v>31</v>
      </c>
      <c r="DM419" s="11"/>
    </row>
    <row r="420" spans="1:118" s="42" customFormat="1" ht="15.75" customHeight="1" x14ac:dyDescent="0.25">
      <c r="A420" s="35">
        <v>419</v>
      </c>
      <c r="B420" s="35">
        <v>3</v>
      </c>
      <c r="C420" s="36" t="s">
        <v>500</v>
      </c>
      <c r="D420" s="37" t="s">
        <v>373</v>
      </c>
      <c r="E420" s="35">
        <v>87.188999999999993</v>
      </c>
      <c r="F420" s="35">
        <v>4.8929999999999998</v>
      </c>
      <c r="G420" s="35">
        <v>125.89100000000001</v>
      </c>
      <c r="H420" s="38">
        <v>128.8974</v>
      </c>
      <c r="I420" s="39">
        <f t="shared" si="19"/>
        <v>254.78840000000002</v>
      </c>
      <c r="J420" s="39">
        <f t="shared" si="18"/>
        <v>252.22800000000001</v>
      </c>
      <c r="K420" s="39">
        <f t="shared" si="20"/>
        <v>2.5604000000000156</v>
      </c>
      <c r="L420" s="40" t="s">
        <v>28</v>
      </c>
      <c r="M420" s="40" t="s">
        <v>29</v>
      </c>
      <c r="N420" s="35"/>
      <c r="O420" s="35"/>
      <c r="P420" s="40" t="s">
        <v>30</v>
      </c>
      <c r="Q420" s="40" t="s">
        <v>34</v>
      </c>
      <c r="R420" s="35"/>
      <c r="S420" s="35"/>
      <c r="T420" s="40" t="s">
        <v>30</v>
      </c>
      <c r="U420" s="40" t="s">
        <v>32</v>
      </c>
      <c r="V420" s="35"/>
      <c r="W420" s="35"/>
      <c r="X420" s="35" t="s">
        <v>30</v>
      </c>
      <c r="Y420" s="35" t="s">
        <v>33</v>
      </c>
      <c r="Z420" s="35"/>
      <c r="AA420" s="35"/>
      <c r="AB420" s="40" t="s">
        <v>30</v>
      </c>
      <c r="AC420" s="40" t="s">
        <v>34</v>
      </c>
      <c r="AD420" s="35"/>
      <c r="AE420" s="35"/>
      <c r="AF420" s="40" t="s">
        <v>35</v>
      </c>
      <c r="AG420" s="40" t="s">
        <v>29</v>
      </c>
      <c r="AH420" s="35">
        <v>0.18</v>
      </c>
      <c r="AI420" s="35">
        <v>250.96100000000001</v>
      </c>
      <c r="AJ420" s="40" t="s">
        <v>36</v>
      </c>
      <c r="AK420" s="40" t="s">
        <v>37</v>
      </c>
      <c r="AL420" s="35"/>
      <c r="AM420" s="35"/>
      <c r="AN420" s="40" t="s">
        <v>38</v>
      </c>
      <c r="AO420" s="40" t="s">
        <v>39</v>
      </c>
      <c r="AP420" s="35">
        <v>2</v>
      </c>
      <c r="AQ420" s="35">
        <v>1.2669999999999999</v>
      </c>
      <c r="AR420" s="40" t="s">
        <v>40</v>
      </c>
      <c r="AS420" s="40" t="s">
        <v>41</v>
      </c>
      <c r="AT420" s="35"/>
      <c r="AU420" s="35"/>
      <c r="AV420" s="35"/>
      <c r="AW420" s="35"/>
      <c r="AX420" s="35"/>
      <c r="AY420" s="35"/>
      <c r="AZ420" s="40" t="s">
        <v>42</v>
      </c>
      <c r="BA420" s="40" t="s">
        <v>39</v>
      </c>
      <c r="BB420" s="35"/>
      <c r="BC420" s="35"/>
      <c r="BD420" s="40" t="s">
        <v>42</v>
      </c>
      <c r="BE420" s="40" t="s">
        <v>33</v>
      </c>
      <c r="BF420" s="35"/>
      <c r="BG420" s="35"/>
      <c r="BH420" s="40" t="s">
        <v>42</v>
      </c>
      <c r="BI420" s="40" t="s">
        <v>39</v>
      </c>
      <c r="BJ420" s="35"/>
      <c r="BK420" s="41"/>
      <c r="BL420" s="40" t="s">
        <v>43</v>
      </c>
      <c r="BM420" s="40" t="s">
        <v>44</v>
      </c>
      <c r="BN420" s="35"/>
      <c r="BO420" s="35"/>
      <c r="BP420" s="40" t="s">
        <v>45</v>
      </c>
      <c r="BQ420" s="40" t="s">
        <v>44</v>
      </c>
      <c r="BR420" s="35"/>
      <c r="BS420" s="35"/>
      <c r="BT420" s="40" t="s">
        <v>46</v>
      </c>
      <c r="BU420" s="40" t="s">
        <v>47</v>
      </c>
      <c r="BV420" s="35"/>
      <c r="BW420" s="35"/>
      <c r="BX420" s="40" t="s">
        <v>46</v>
      </c>
      <c r="BY420" s="40" t="s">
        <v>41</v>
      </c>
      <c r="BZ420" s="35"/>
      <c r="CA420" s="35"/>
      <c r="CB420" s="40" t="s">
        <v>46</v>
      </c>
      <c r="CC420" s="40" t="s">
        <v>48</v>
      </c>
      <c r="CD420" s="35"/>
      <c r="CE420" s="35"/>
      <c r="CF420" s="40" t="s">
        <v>46</v>
      </c>
      <c r="CG420" s="40" t="s">
        <v>48</v>
      </c>
      <c r="CH420" s="35"/>
      <c r="CI420" s="35"/>
      <c r="CJ420" s="40" t="s">
        <v>46</v>
      </c>
      <c r="CK420" s="40" t="s">
        <v>39</v>
      </c>
      <c r="CL420" s="35"/>
      <c r="CM420" s="35"/>
      <c r="CN420" s="40" t="s">
        <v>49</v>
      </c>
      <c r="CO420" s="40" t="s">
        <v>39</v>
      </c>
      <c r="CP420" s="35"/>
      <c r="CQ420" s="35"/>
      <c r="CR420" s="40" t="s">
        <v>50</v>
      </c>
      <c r="CS420" s="40" t="s">
        <v>51</v>
      </c>
      <c r="CT420" s="35"/>
      <c r="CU420" s="35"/>
      <c r="CV420" s="40" t="s">
        <v>50</v>
      </c>
      <c r="CW420" s="40" t="s">
        <v>39</v>
      </c>
      <c r="CX420" s="35"/>
      <c r="CY420" s="35"/>
      <c r="CZ420" s="40" t="s">
        <v>50</v>
      </c>
      <c r="DA420" s="40" t="s">
        <v>39</v>
      </c>
      <c r="DB420" s="35"/>
      <c r="DC420" s="35"/>
      <c r="DD420" s="40" t="s">
        <v>59</v>
      </c>
      <c r="DE420" s="40" t="s">
        <v>60</v>
      </c>
      <c r="DF420" s="35"/>
      <c r="DG420" s="35"/>
      <c r="DH420" s="40" t="s">
        <v>52</v>
      </c>
      <c r="DI420" s="40" t="s">
        <v>53</v>
      </c>
      <c r="DJ420" s="35"/>
      <c r="DK420" s="35"/>
      <c r="DL420" s="40" t="s">
        <v>31</v>
      </c>
      <c r="DM420" s="41"/>
    </row>
    <row r="421" spans="1:118" s="12" customFormat="1" ht="15.75" customHeight="1" x14ac:dyDescent="0.25">
      <c r="A421" s="6">
        <v>420</v>
      </c>
      <c r="B421" s="6">
        <v>2</v>
      </c>
      <c r="C421" s="9" t="s">
        <v>355</v>
      </c>
      <c r="D421" s="8" t="s">
        <v>373</v>
      </c>
      <c r="E421" s="6">
        <v>247.40899999999999</v>
      </c>
      <c r="F421" s="6">
        <v>2.8380000000000001</v>
      </c>
      <c r="G421" s="6">
        <v>244.571</v>
      </c>
      <c r="H421" s="10">
        <v>88.227720000000005</v>
      </c>
      <c r="I421" s="3">
        <f t="shared" si="19"/>
        <v>332.79872</v>
      </c>
      <c r="J421" s="3">
        <f t="shared" si="18"/>
        <v>0</v>
      </c>
      <c r="K421" s="3">
        <f t="shared" si="20"/>
        <v>332.79872</v>
      </c>
      <c r="L421" s="1" t="s">
        <v>28</v>
      </c>
      <c r="M421" s="1" t="s">
        <v>29</v>
      </c>
      <c r="N421" s="6"/>
      <c r="O421" s="6"/>
      <c r="P421" s="1" t="s">
        <v>30</v>
      </c>
      <c r="Q421" s="1" t="s">
        <v>34</v>
      </c>
      <c r="R421" s="6"/>
      <c r="S421" s="6"/>
      <c r="T421" s="1" t="s">
        <v>30</v>
      </c>
      <c r="U421" s="1" t="s">
        <v>32</v>
      </c>
      <c r="V421" s="6"/>
      <c r="W421" s="6"/>
      <c r="X421" s="6" t="s">
        <v>30</v>
      </c>
      <c r="Y421" s="6" t="s">
        <v>33</v>
      </c>
      <c r="Z421" s="6"/>
      <c r="AA421" s="6"/>
      <c r="AB421" s="1" t="s">
        <v>30</v>
      </c>
      <c r="AC421" s="1" t="s">
        <v>34</v>
      </c>
      <c r="AD421" s="6"/>
      <c r="AE421" s="6"/>
      <c r="AF421" s="1" t="s">
        <v>35</v>
      </c>
      <c r="AG421" s="1" t="s">
        <v>29</v>
      </c>
      <c r="AH421" s="6"/>
      <c r="AI421" s="6"/>
      <c r="AJ421" s="1" t="s">
        <v>36</v>
      </c>
      <c r="AK421" s="1" t="s">
        <v>37</v>
      </c>
      <c r="AL421" s="6"/>
      <c r="AM421" s="6"/>
      <c r="AN421" s="1" t="s">
        <v>38</v>
      </c>
      <c r="AO421" s="1" t="s">
        <v>39</v>
      </c>
      <c r="AP421" s="6"/>
      <c r="AQ421" s="6"/>
      <c r="AR421" s="1" t="s">
        <v>40</v>
      </c>
      <c r="AS421" s="1" t="s">
        <v>41</v>
      </c>
      <c r="AT421" s="6"/>
      <c r="AU421" s="6"/>
      <c r="AV421" s="6"/>
      <c r="AW421" s="6"/>
      <c r="AX421" s="6"/>
      <c r="AY421" s="6"/>
      <c r="AZ421" s="1" t="s">
        <v>42</v>
      </c>
      <c r="BA421" s="1" t="s">
        <v>39</v>
      </c>
      <c r="BB421" s="6"/>
      <c r="BC421" s="6"/>
      <c r="BD421" s="1" t="s">
        <v>42</v>
      </c>
      <c r="BE421" s="1" t="s">
        <v>33</v>
      </c>
      <c r="BF421" s="6"/>
      <c r="BG421" s="6"/>
      <c r="BH421" s="1" t="s">
        <v>42</v>
      </c>
      <c r="BI421" s="1" t="s">
        <v>39</v>
      </c>
      <c r="BJ421" s="6"/>
      <c r="BK421" s="11"/>
      <c r="BL421" s="1" t="s">
        <v>43</v>
      </c>
      <c r="BM421" s="1" t="s">
        <v>44</v>
      </c>
      <c r="BN421" s="6"/>
      <c r="BO421" s="6"/>
      <c r="BP421" s="1" t="s">
        <v>45</v>
      </c>
      <c r="BQ421" s="1" t="s">
        <v>44</v>
      </c>
      <c r="BR421" s="6"/>
      <c r="BS421" s="6"/>
      <c r="BT421" s="1" t="s">
        <v>46</v>
      </c>
      <c r="BU421" s="1" t="s">
        <v>47</v>
      </c>
      <c r="BV421" s="6"/>
      <c r="BW421" s="6"/>
      <c r="BX421" s="1" t="s">
        <v>46</v>
      </c>
      <c r="BY421" s="1" t="s">
        <v>41</v>
      </c>
      <c r="BZ421" s="6"/>
      <c r="CA421" s="6"/>
      <c r="CB421" s="1" t="s">
        <v>46</v>
      </c>
      <c r="CC421" s="1" t="s">
        <v>48</v>
      </c>
      <c r="CD421" s="6"/>
      <c r="CE421" s="6"/>
      <c r="CF421" s="1" t="s">
        <v>46</v>
      </c>
      <c r="CG421" s="1" t="s">
        <v>48</v>
      </c>
      <c r="CH421" s="6"/>
      <c r="CI421" s="6"/>
      <c r="CJ421" s="1" t="s">
        <v>46</v>
      </c>
      <c r="CK421" s="1" t="s">
        <v>39</v>
      </c>
      <c r="CL421" s="6"/>
      <c r="CM421" s="6"/>
      <c r="CN421" s="1" t="s">
        <v>49</v>
      </c>
      <c r="CO421" s="1" t="s">
        <v>39</v>
      </c>
      <c r="CP421" s="6"/>
      <c r="CQ421" s="6"/>
      <c r="CR421" s="1" t="s">
        <v>50</v>
      </c>
      <c r="CS421" s="1" t="s">
        <v>51</v>
      </c>
      <c r="CT421" s="6"/>
      <c r="CU421" s="6"/>
      <c r="CV421" s="1" t="s">
        <v>50</v>
      </c>
      <c r="CW421" s="1" t="s">
        <v>39</v>
      </c>
      <c r="CX421" s="6"/>
      <c r="CY421" s="6"/>
      <c r="CZ421" s="1" t="s">
        <v>50</v>
      </c>
      <c r="DA421" s="1" t="s">
        <v>39</v>
      </c>
      <c r="DB421" s="6"/>
      <c r="DC421" s="6"/>
      <c r="DD421" s="1" t="s">
        <v>59</v>
      </c>
      <c r="DE421" s="1" t="s">
        <v>60</v>
      </c>
      <c r="DF421" s="6"/>
      <c r="DG421" s="6"/>
      <c r="DH421" s="1" t="s">
        <v>52</v>
      </c>
      <c r="DI421" s="1" t="s">
        <v>53</v>
      </c>
      <c r="DJ421" s="6"/>
      <c r="DK421" s="6"/>
      <c r="DL421" s="1" t="s">
        <v>31</v>
      </c>
      <c r="DM421" s="11"/>
    </row>
    <row r="422" spans="1:118" s="42" customFormat="1" ht="15.75" customHeight="1" x14ac:dyDescent="0.25">
      <c r="A422" s="35">
        <v>421</v>
      </c>
      <c r="B422" s="35">
        <v>2</v>
      </c>
      <c r="C422" s="36" t="s">
        <v>501</v>
      </c>
      <c r="D422" s="37" t="s">
        <v>373</v>
      </c>
      <c r="E422" s="35">
        <v>115.029</v>
      </c>
      <c r="F422" s="35">
        <v>73.302999999999997</v>
      </c>
      <c r="G422" s="35">
        <v>39.378</v>
      </c>
      <c r="H422" s="38">
        <v>43.237679999999997</v>
      </c>
      <c r="I422" s="39">
        <f t="shared" si="19"/>
        <v>82.615679999999998</v>
      </c>
      <c r="J422" s="39">
        <f t="shared" si="18"/>
        <v>2.0329999999999999</v>
      </c>
      <c r="K422" s="39">
        <f t="shared" si="20"/>
        <v>80.582679999999996</v>
      </c>
      <c r="L422" s="40" t="s">
        <v>28</v>
      </c>
      <c r="M422" s="40" t="s">
        <v>29</v>
      </c>
      <c r="N422" s="35"/>
      <c r="O422" s="35"/>
      <c r="P422" s="40" t="s">
        <v>30</v>
      </c>
      <c r="Q422" s="40" t="s">
        <v>34</v>
      </c>
      <c r="R422" s="35"/>
      <c r="S422" s="35"/>
      <c r="T422" s="40" t="s">
        <v>30</v>
      </c>
      <c r="U422" s="40" t="s">
        <v>32</v>
      </c>
      <c r="V422" s="35"/>
      <c r="W422" s="35"/>
      <c r="X422" s="35" t="s">
        <v>30</v>
      </c>
      <c r="Y422" s="35" t="s">
        <v>33</v>
      </c>
      <c r="Z422" s="35"/>
      <c r="AA422" s="35"/>
      <c r="AB422" s="40" t="s">
        <v>30</v>
      </c>
      <c r="AC422" s="40" t="s">
        <v>34</v>
      </c>
      <c r="AD422" s="35"/>
      <c r="AE422" s="35"/>
      <c r="AF422" s="40" t="s">
        <v>35</v>
      </c>
      <c r="AG422" s="40" t="s">
        <v>29</v>
      </c>
      <c r="AH422" s="35"/>
      <c r="AI422" s="35"/>
      <c r="AJ422" s="40" t="s">
        <v>36</v>
      </c>
      <c r="AK422" s="40" t="s">
        <v>37</v>
      </c>
      <c r="AL422" s="35"/>
      <c r="AM422" s="35"/>
      <c r="AN422" s="40" t="s">
        <v>38</v>
      </c>
      <c r="AO422" s="40" t="s">
        <v>39</v>
      </c>
      <c r="AP422" s="35"/>
      <c r="AQ422" s="35"/>
      <c r="AR422" s="40" t="s">
        <v>40</v>
      </c>
      <c r="AS422" s="40" t="s">
        <v>41</v>
      </c>
      <c r="AT422" s="35"/>
      <c r="AU422" s="35"/>
      <c r="AV422" s="35"/>
      <c r="AW422" s="35"/>
      <c r="AX422" s="35"/>
      <c r="AY422" s="35"/>
      <c r="AZ422" s="40" t="s">
        <v>42</v>
      </c>
      <c r="BA422" s="40" t="s">
        <v>39</v>
      </c>
      <c r="BB422" s="35"/>
      <c r="BC422" s="35"/>
      <c r="BD422" s="40" t="s">
        <v>42</v>
      </c>
      <c r="BE422" s="40" t="s">
        <v>33</v>
      </c>
      <c r="BF422" s="35"/>
      <c r="BG422" s="35"/>
      <c r="BH422" s="40" t="s">
        <v>42</v>
      </c>
      <c r="BI422" s="40" t="s">
        <v>39</v>
      </c>
      <c r="BJ422" s="35"/>
      <c r="BK422" s="41"/>
      <c r="BL422" s="40" t="s">
        <v>43</v>
      </c>
      <c r="BM422" s="40" t="s">
        <v>44</v>
      </c>
      <c r="BN422" s="35"/>
      <c r="BO422" s="35"/>
      <c r="BP422" s="40" t="s">
        <v>45</v>
      </c>
      <c r="BQ422" s="40" t="s">
        <v>44</v>
      </c>
      <c r="BR422" s="35"/>
      <c r="BS422" s="35"/>
      <c r="BT422" s="40" t="s">
        <v>46</v>
      </c>
      <c r="BU422" s="40" t="s">
        <v>47</v>
      </c>
      <c r="BV422" s="35"/>
      <c r="BW422" s="35"/>
      <c r="BX422" s="40" t="s">
        <v>46</v>
      </c>
      <c r="BY422" s="40" t="s">
        <v>41</v>
      </c>
      <c r="BZ422" s="35"/>
      <c r="CA422" s="35"/>
      <c r="CB422" s="40" t="s">
        <v>46</v>
      </c>
      <c r="CC422" s="40" t="s">
        <v>48</v>
      </c>
      <c r="CD422" s="35"/>
      <c r="CE422" s="35"/>
      <c r="CF422" s="40" t="s">
        <v>46</v>
      </c>
      <c r="CG422" s="40" t="s">
        <v>48</v>
      </c>
      <c r="CH422" s="35"/>
      <c r="CI422" s="35"/>
      <c r="CJ422" s="40" t="s">
        <v>46</v>
      </c>
      <c r="CK422" s="40" t="s">
        <v>39</v>
      </c>
      <c r="CL422" s="35"/>
      <c r="CM422" s="35"/>
      <c r="CN422" s="40" t="s">
        <v>49</v>
      </c>
      <c r="CO422" s="40" t="s">
        <v>39</v>
      </c>
      <c r="CP422" s="35"/>
      <c r="CQ422" s="35"/>
      <c r="CR422" s="40" t="s">
        <v>50</v>
      </c>
      <c r="CS422" s="40" t="s">
        <v>51</v>
      </c>
      <c r="CT422" s="35"/>
      <c r="CU422" s="35"/>
      <c r="CV422" s="40" t="s">
        <v>50</v>
      </c>
      <c r="CW422" s="40" t="s">
        <v>39</v>
      </c>
      <c r="CX422" s="35"/>
      <c r="CY422" s="35"/>
      <c r="CZ422" s="40" t="s">
        <v>50</v>
      </c>
      <c r="DA422" s="40" t="s">
        <v>39</v>
      </c>
      <c r="DB422" s="35"/>
      <c r="DC422" s="35"/>
      <c r="DD422" s="40" t="s">
        <v>59</v>
      </c>
      <c r="DE422" s="40" t="s">
        <v>60</v>
      </c>
      <c r="DF422" s="35"/>
      <c r="DG422" s="35"/>
      <c r="DH422" s="40" t="s">
        <v>52</v>
      </c>
      <c r="DI422" s="40" t="s">
        <v>53</v>
      </c>
      <c r="DJ422" s="35"/>
      <c r="DK422" s="35"/>
      <c r="DL422" s="40" t="s">
        <v>31</v>
      </c>
      <c r="DM422" s="41">
        <v>2.0329999999999999</v>
      </c>
      <c r="DN422" s="42" t="s">
        <v>518</v>
      </c>
    </row>
    <row r="423" spans="1:118" s="12" customFormat="1" ht="15.75" customHeight="1" x14ac:dyDescent="0.25">
      <c r="A423" s="6">
        <v>422</v>
      </c>
      <c r="B423" s="6">
        <v>2</v>
      </c>
      <c r="C423" s="9" t="s">
        <v>502</v>
      </c>
      <c r="D423" s="8" t="s">
        <v>373</v>
      </c>
      <c r="E423" s="6">
        <v>128.124</v>
      </c>
      <c r="F423" s="6">
        <v>238.739</v>
      </c>
      <c r="G423" s="6">
        <v>-110.61499999999999</v>
      </c>
      <c r="H423" s="10">
        <v>58.473480000000002</v>
      </c>
      <c r="I423" s="3">
        <f t="shared" si="19"/>
        <v>-52.141519999999993</v>
      </c>
      <c r="J423" s="3">
        <f t="shared" si="18"/>
        <v>0</v>
      </c>
      <c r="K423" s="3">
        <f t="shared" si="20"/>
        <v>-52.141519999999993</v>
      </c>
      <c r="L423" s="1" t="s">
        <v>28</v>
      </c>
      <c r="M423" s="1" t="s">
        <v>29</v>
      </c>
      <c r="N423" s="6"/>
      <c r="O423" s="6"/>
      <c r="P423" s="1" t="s">
        <v>30</v>
      </c>
      <c r="Q423" s="1" t="s">
        <v>34</v>
      </c>
      <c r="R423" s="6"/>
      <c r="S423" s="6"/>
      <c r="T423" s="1" t="s">
        <v>30</v>
      </c>
      <c r="U423" s="1" t="s">
        <v>32</v>
      </c>
      <c r="V423" s="6"/>
      <c r="W423" s="6"/>
      <c r="X423" s="6" t="s">
        <v>30</v>
      </c>
      <c r="Y423" s="6" t="s">
        <v>33</v>
      </c>
      <c r="Z423" s="6"/>
      <c r="AA423" s="6"/>
      <c r="AB423" s="1" t="s">
        <v>30</v>
      </c>
      <c r="AC423" s="1" t="s">
        <v>34</v>
      </c>
      <c r="AD423" s="6"/>
      <c r="AE423" s="6"/>
      <c r="AF423" s="1" t="s">
        <v>35</v>
      </c>
      <c r="AG423" s="1" t="s">
        <v>29</v>
      </c>
      <c r="AH423" s="6"/>
      <c r="AI423" s="6"/>
      <c r="AJ423" s="1" t="s">
        <v>36</v>
      </c>
      <c r="AK423" s="1" t="s">
        <v>37</v>
      </c>
      <c r="AL423" s="6"/>
      <c r="AM423" s="6"/>
      <c r="AN423" s="1" t="s">
        <v>38</v>
      </c>
      <c r="AO423" s="1" t="s">
        <v>39</v>
      </c>
      <c r="AP423" s="6"/>
      <c r="AQ423" s="6"/>
      <c r="AR423" s="1" t="s">
        <v>40</v>
      </c>
      <c r="AS423" s="1" t="s">
        <v>41</v>
      </c>
      <c r="AT423" s="6"/>
      <c r="AU423" s="6"/>
      <c r="AV423" s="6"/>
      <c r="AW423" s="6"/>
      <c r="AX423" s="6"/>
      <c r="AY423" s="6"/>
      <c r="AZ423" s="1" t="s">
        <v>42</v>
      </c>
      <c r="BA423" s="1" t="s">
        <v>39</v>
      </c>
      <c r="BB423" s="6"/>
      <c r="BC423" s="6"/>
      <c r="BD423" s="1" t="s">
        <v>42</v>
      </c>
      <c r="BE423" s="1" t="s">
        <v>33</v>
      </c>
      <c r="BF423" s="6"/>
      <c r="BG423" s="6"/>
      <c r="BH423" s="1" t="s">
        <v>42</v>
      </c>
      <c r="BI423" s="1" t="s">
        <v>39</v>
      </c>
      <c r="BJ423" s="6"/>
      <c r="BK423" s="11"/>
      <c r="BL423" s="1" t="s">
        <v>43</v>
      </c>
      <c r="BM423" s="1" t="s">
        <v>44</v>
      </c>
      <c r="BN423" s="6"/>
      <c r="BO423" s="6"/>
      <c r="BP423" s="1" t="s">
        <v>45</v>
      </c>
      <c r="BQ423" s="1" t="s">
        <v>44</v>
      </c>
      <c r="BR423" s="6"/>
      <c r="BS423" s="6"/>
      <c r="BT423" s="1" t="s">
        <v>46</v>
      </c>
      <c r="BU423" s="1" t="s">
        <v>47</v>
      </c>
      <c r="BV423" s="6"/>
      <c r="BW423" s="6"/>
      <c r="BX423" s="1" t="s">
        <v>46</v>
      </c>
      <c r="BY423" s="1" t="s">
        <v>41</v>
      </c>
      <c r="BZ423" s="6"/>
      <c r="CA423" s="6"/>
      <c r="CB423" s="1" t="s">
        <v>46</v>
      </c>
      <c r="CC423" s="1" t="s">
        <v>48</v>
      </c>
      <c r="CD423" s="6"/>
      <c r="CE423" s="6"/>
      <c r="CF423" s="1" t="s">
        <v>46</v>
      </c>
      <c r="CG423" s="1" t="s">
        <v>48</v>
      </c>
      <c r="CH423" s="6"/>
      <c r="CI423" s="6"/>
      <c r="CJ423" s="1" t="s">
        <v>46</v>
      </c>
      <c r="CK423" s="1" t="s">
        <v>39</v>
      </c>
      <c r="CL423" s="6"/>
      <c r="CM423" s="6"/>
      <c r="CN423" s="1" t="s">
        <v>49</v>
      </c>
      <c r="CO423" s="1" t="s">
        <v>39</v>
      </c>
      <c r="CP423" s="6"/>
      <c r="CQ423" s="6"/>
      <c r="CR423" s="1" t="s">
        <v>50</v>
      </c>
      <c r="CS423" s="1" t="s">
        <v>51</v>
      </c>
      <c r="CT423" s="6"/>
      <c r="CU423" s="6"/>
      <c r="CV423" s="1" t="s">
        <v>50</v>
      </c>
      <c r="CW423" s="1" t="s">
        <v>39</v>
      </c>
      <c r="CX423" s="6"/>
      <c r="CY423" s="6"/>
      <c r="CZ423" s="1" t="s">
        <v>50</v>
      </c>
      <c r="DA423" s="1" t="s">
        <v>39</v>
      </c>
      <c r="DB423" s="6"/>
      <c r="DC423" s="6"/>
      <c r="DD423" s="1" t="s">
        <v>59</v>
      </c>
      <c r="DE423" s="1" t="s">
        <v>60</v>
      </c>
      <c r="DF423" s="6"/>
      <c r="DG423" s="6"/>
      <c r="DH423" s="1" t="s">
        <v>52</v>
      </c>
      <c r="DI423" s="1" t="s">
        <v>53</v>
      </c>
      <c r="DJ423" s="6"/>
      <c r="DK423" s="6"/>
      <c r="DL423" s="1" t="s">
        <v>31</v>
      </c>
      <c r="DM423" s="11"/>
    </row>
    <row r="424" spans="1:118" s="42" customFormat="1" ht="15.75" customHeight="1" x14ac:dyDescent="0.25">
      <c r="A424" s="35">
        <v>423</v>
      </c>
      <c r="B424" s="35">
        <v>2</v>
      </c>
      <c r="C424" s="36" t="s">
        <v>356</v>
      </c>
      <c r="D424" s="37" t="s">
        <v>373</v>
      </c>
      <c r="E424" s="35">
        <v>1012.871</v>
      </c>
      <c r="F424" s="35">
        <v>128.404</v>
      </c>
      <c r="G424" s="35">
        <v>870.81399999999996</v>
      </c>
      <c r="H424" s="38">
        <v>341.91816</v>
      </c>
      <c r="I424" s="39">
        <f t="shared" si="19"/>
        <v>1212.73216</v>
      </c>
      <c r="J424" s="39">
        <f t="shared" si="18"/>
        <v>98.73</v>
      </c>
      <c r="K424" s="39">
        <f t="shared" si="20"/>
        <v>1114.00216</v>
      </c>
      <c r="L424" s="40" t="s">
        <v>28</v>
      </c>
      <c r="M424" s="40" t="s">
        <v>29</v>
      </c>
      <c r="N424" s="35"/>
      <c r="O424" s="35"/>
      <c r="P424" s="40" t="s">
        <v>30</v>
      </c>
      <c r="Q424" s="40" t="s">
        <v>34</v>
      </c>
      <c r="R424" s="35"/>
      <c r="S424" s="35"/>
      <c r="T424" s="40" t="s">
        <v>30</v>
      </c>
      <c r="U424" s="40" t="s">
        <v>32</v>
      </c>
      <c r="V424" s="35"/>
      <c r="W424" s="35"/>
      <c r="X424" s="35" t="s">
        <v>30</v>
      </c>
      <c r="Y424" s="35" t="s">
        <v>33</v>
      </c>
      <c r="Z424" s="35"/>
      <c r="AA424" s="35"/>
      <c r="AB424" s="40" t="s">
        <v>30</v>
      </c>
      <c r="AC424" s="40" t="s">
        <v>34</v>
      </c>
      <c r="AD424" s="35"/>
      <c r="AE424" s="35"/>
      <c r="AF424" s="40" t="s">
        <v>35</v>
      </c>
      <c r="AG424" s="40" t="s">
        <v>535</v>
      </c>
      <c r="AH424" s="35">
        <v>7.0000000000000007E-2</v>
      </c>
      <c r="AI424" s="35">
        <v>97.596000000000004</v>
      </c>
      <c r="AJ424" s="40" t="s">
        <v>36</v>
      </c>
      <c r="AK424" s="40" t="s">
        <v>37</v>
      </c>
      <c r="AL424" s="35"/>
      <c r="AM424" s="35"/>
      <c r="AN424" s="40" t="s">
        <v>38</v>
      </c>
      <c r="AO424" s="40" t="s">
        <v>39</v>
      </c>
      <c r="AP424" s="35">
        <v>2</v>
      </c>
      <c r="AQ424" s="35">
        <v>1.1339999999999999</v>
      </c>
      <c r="AR424" s="40" t="s">
        <v>40</v>
      </c>
      <c r="AS424" s="40" t="s">
        <v>41</v>
      </c>
      <c r="AT424" s="35"/>
      <c r="AU424" s="35"/>
      <c r="AV424" s="35"/>
      <c r="AW424" s="35"/>
      <c r="AX424" s="35"/>
      <c r="AY424" s="35"/>
      <c r="AZ424" s="40" t="s">
        <v>42</v>
      </c>
      <c r="BA424" s="40" t="s">
        <v>39</v>
      </c>
      <c r="BB424" s="35"/>
      <c r="BC424" s="35"/>
      <c r="BD424" s="40" t="s">
        <v>42</v>
      </c>
      <c r="BE424" s="40" t="s">
        <v>33</v>
      </c>
      <c r="BF424" s="35"/>
      <c r="BG424" s="35"/>
      <c r="BH424" s="40" t="s">
        <v>42</v>
      </c>
      <c r="BI424" s="40" t="s">
        <v>39</v>
      </c>
      <c r="BJ424" s="35"/>
      <c r="BK424" s="41"/>
      <c r="BL424" s="40" t="s">
        <v>43</v>
      </c>
      <c r="BM424" s="40" t="s">
        <v>44</v>
      </c>
      <c r="BN424" s="35"/>
      <c r="BO424" s="35"/>
      <c r="BP424" s="40" t="s">
        <v>45</v>
      </c>
      <c r="BQ424" s="40" t="s">
        <v>44</v>
      </c>
      <c r="BR424" s="35"/>
      <c r="BS424" s="35"/>
      <c r="BT424" s="40" t="s">
        <v>46</v>
      </c>
      <c r="BU424" s="40" t="s">
        <v>47</v>
      </c>
      <c r="BV424" s="35"/>
      <c r="BW424" s="35"/>
      <c r="BX424" s="40" t="s">
        <v>46</v>
      </c>
      <c r="BY424" s="40" t="s">
        <v>41</v>
      </c>
      <c r="BZ424" s="35"/>
      <c r="CA424" s="35"/>
      <c r="CB424" s="40" t="s">
        <v>46</v>
      </c>
      <c r="CC424" s="40" t="s">
        <v>48</v>
      </c>
      <c r="CD424" s="35"/>
      <c r="CE424" s="35"/>
      <c r="CF424" s="40" t="s">
        <v>46</v>
      </c>
      <c r="CG424" s="40" t="s">
        <v>48</v>
      </c>
      <c r="CH424" s="35"/>
      <c r="CI424" s="35"/>
      <c r="CJ424" s="40" t="s">
        <v>46</v>
      </c>
      <c r="CK424" s="40" t="s">
        <v>39</v>
      </c>
      <c r="CL424" s="35"/>
      <c r="CM424" s="35"/>
      <c r="CN424" s="40" t="s">
        <v>49</v>
      </c>
      <c r="CO424" s="40" t="s">
        <v>39</v>
      </c>
      <c r="CP424" s="35"/>
      <c r="CQ424" s="35"/>
      <c r="CR424" s="40" t="s">
        <v>50</v>
      </c>
      <c r="CS424" s="40" t="s">
        <v>51</v>
      </c>
      <c r="CT424" s="35"/>
      <c r="CU424" s="35"/>
      <c r="CV424" s="40" t="s">
        <v>50</v>
      </c>
      <c r="CW424" s="40" t="s">
        <v>39</v>
      </c>
      <c r="CX424" s="35"/>
      <c r="CY424" s="35"/>
      <c r="CZ424" s="40" t="s">
        <v>50</v>
      </c>
      <c r="DA424" s="40" t="s">
        <v>39</v>
      </c>
      <c r="DB424" s="35"/>
      <c r="DC424" s="35"/>
      <c r="DD424" s="40" t="s">
        <v>59</v>
      </c>
      <c r="DE424" s="40" t="s">
        <v>60</v>
      </c>
      <c r="DF424" s="35"/>
      <c r="DG424" s="35"/>
      <c r="DH424" s="40" t="s">
        <v>52</v>
      </c>
      <c r="DI424" s="40" t="s">
        <v>53</v>
      </c>
      <c r="DJ424" s="35"/>
      <c r="DK424" s="35"/>
      <c r="DL424" s="40" t="s">
        <v>31</v>
      </c>
      <c r="DM424" s="41"/>
    </row>
    <row r="425" spans="1:118" s="12" customFormat="1" ht="15.75" customHeight="1" x14ac:dyDescent="0.25">
      <c r="A425" s="6">
        <v>424</v>
      </c>
      <c r="B425" s="6">
        <v>2</v>
      </c>
      <c r="C425" s="9" t="s">
        <v>357</v>
      </c>
      <c r="D425" s="8" t="s">
        <v>373</v>
      </c>
      <c r="E425" s="6">
        <v>971.08500000000004</v>
      </c>
      <c r="F425" s="6">
        <v>7.9109999999999996</v>
      </c>
      <c r="G425" s="6">
        <v>963.17399999999998</v>
      </c>
      <c r="H425" s="10">
        <v>254.48916</v>
      </c>
      <c r="I425" s="3">
        <f t="shared" si="19"/>
        <v>1217.6631600000001</v>
      </c>
      <c r="J425" s="3">
        <f t="shared" si="18"/>
        <v>0</v>
      </c>
      <c r="K425" s="3">
        <f t="shared" si="20"/>
        <v>1217.6631600000001</v>
      </c>
      <c r="L425" s="1" t="s">
        <v>28</v>
      </c>
      <c r="M425" s="1" t="s">
        <v>29</v>
      </c>
      <c r="N425" s="6"/>
      <c r="O425" s="6"/>
      <c r="P425" s="1" t="s">
        <v>30</v>
      </c>
      <c r="Q425" s="1" t="s">
        <v>34</v>
      </c>
      <c r="R425" s="6"/>
      <c r="S425" s="6"/>
      <c r="T425" s="1" t="s">
        <v>30</v>
      </c>
      <c r="U425" s="1" t="s">
        <v>32</v>
      </c>
      <c r="V425" s="6"/>
      <c r="W425" s="6"/>
      <c r="X425" s="6" t="s">
        <v>30</v>
      </c>
      <c r="Y425" s="6" t="s">
        <v>33</v>
      </c>
      <c r="Z425" s="6"/>
      <c r="AA425" s="6"/>
      <c r="AB425" s="1" t="s">
        <v>30</v>
      </c>
      <c r="AC425" s="1" t="s">
        <v>34</v>
      </c>
      <c r="AD425" s="6"/>
      <c r="AE425" s="6"/>
      <c r="AF425" s="1" t="s">
        <v>35</v>
      </c>
      <c r="AG425" s="1" t="s">
        <v>29</v>
      </c>
      <c r="AH425" s="6"/>
      <c r="AI425" s="6"/>
      <c r="AJ425" s="1" t="s">
        <v>36</v>
      </c>
      <c r="AK425" s="1" t="s">
        <v>37</v>
      </c>
      <c r="AL425" s="6"/>
      <c r="AM425" s="6"/>
      <c r="AN425" s="1" t="s">
        <v>38</v>
      </c>
      <c r="AO425" s="1" t="s">
        <v>39</v>
      </c>
      <c r="AP425" s="6"/>
      <c r="AQ425" s="6"/>
      <c r="AR425" s="1" t="s">
        <v>40</v>
      </c>
      <c r="AS425" s="1" t="s">
        <v>41</v>
      </c>
      <c r="AT425" s="6"/>
      <c r="AU425" s="6"/>
      <c r="AV425" s="6"/>
      <c r="AW425" s="6"/>
      <c r="AX425" s="6"/>
      <c r="AY425" s="6"/>
      <c r="AZ425" s="1" t="s">
        <v>42</v>
      </c>
      <c r="BA425" s="1" t="s">
        <v>39</v>
      </c>
      <c r="BB425" s="6"/>
      <c r="BC425" s="6"/>
      <c r="BD425" s="1" t="s">
        <v>42</v>
      </c>
      <c r="BE425" s="1" t="s">
        <v>33</v>
      </c>
      <c r="BF425" s="6"/>
      <c r="BG425" s="6"/>
      <c r="BH425" s="1" t="s">
        <v>42</v>
      </c>
      <c r="BI425" s="1" t="s">
        <v>39</v>
      </c>
      <c r="BJ425" s="6"/>
      <c r="BK425" s="11"/>
      <c r="BL425" s="1" t="s">
        <v>43</v>
      </c>
      <c r="BM425" s="1" t="s">
        <v>44</v>
      </c>
      <c r="BN425" s="6"/>
      <c r="BO425" s="6"/>
      <c r="BP425" s="1" t="s">
        <v>45</v>
      </c>
      <c r="BQ425" s="1" t="s">
        <v>44</v>
      </c>
      <c r="BR425" s="6"/>
      <c r="BS425" s="6"/>
      <c r="BT425" s="1" t="s">
        <v>46</v>
      </c>
      <c r="BU425" s="1" t="s">
        <v>47</v>
      </c>
      <c r="BV425" s="6"/>
      <c r="BW425" s="6"/>
      <c r="BX425" s="1" t="s">
        <v>46</v>
      </c>
      <c r="BY425" s="1" t="s">
        <v>41</v>
      </c>
      <c r="BZ425" s="6"/>
      <c r="CA425" s="6"/>
      <c r="CB425" s="1" t="s">
        <v>46</v>
      </c>
      <c r="CC425" s="1" t="s">
        <v>48</v>
      </c>
      <c r="CD425" s="6"/>
      <c r="CE425" s="6"/>
      <c r="CF425" s="1" t="s">
        <v>46</v>
      </c>
      <c r="CG425" s="1" t="s">
        <v>48</v>
      </c>
      <c r="CH425" s="6"/>
      <c r="CI425" s="6"/>
      <c r="CJ425" s="1" t="s">
        <v>46</v>
      </c>
      <c r="CK425" s="1" t="s">
        <v>39</v>
      </c>
      <c r="CL425" s="6"/>
      <c r="CM425" s="6"/>
      <c r="CN425" s="1" t="s">
        <v>49</v>
      </c>
      <c r="CO425" s="1" t="s">
        <v>39</v>
      </c>
      <c r="CP425" s="6"/>
      <c r="CQ425" s="6"/>
      <c r="CR425" s="1" t="s">
        <v>50</v>
      </c>
      <c r="CS425" s="1" t="s">
        <v>51</v>
      </c>
      <c r="CT425" s="6"/>
      <c r="CU425" s="6"/>
      <c r="CV425" s="1" t="s">
        <v>50</v>
      </c>
      <c r="CW425" s="1" t="s">
        <v>39</v>
      </c>
      <c r="CX425" s="6"/>
      <c r="CY425" s="6"/>
      <c r="CZ425" s="1" t="s">
        <v>50</v>
      </c>
      <c r="DA425" s="1" t="s">
        <v>39</v>
      </c>
      <c r="DB425" s="6"/>
      <c r="DC425" s="6"/>
      <c r="DD425" s="1" t="s">
        <v>59</v>
      </c>
      <c r="DE425" s="1" t="s">
        <v>60</v>
      </c>
      <c r="DF425" s="6"/>
      <c r="DG425" s="6"/>
      <c r="DH425" s="1" t="s">
        <v>52</v>
      </c>
      <c r="DI425" s="1" t="s">
        <v>53</v>
      </c>
      <c r="DJ425" s="6"/>
      <c r="DK425" s="6"/>
      <c r="DL425" s="1" t="s">
        <v>31</v>
      </c>
      <c r="DM425" s="11"/>
    </row>
    <row r="426" spans="1:118" s="42" customFormat="1" ht="15.75" customHeight="1" x14ac:dyDescent="0.25">
      <c r="A426" s="35">
        <v>425</v>
      </c>
      <c r="B426" s="35">
        <v>2</v>
      </c>
      <c r="C426" s="36" t="s">
        <v>358</v>
      </c>
      <c r="D426" s="37" t="s">
        <v>373</v>
      </c>
      <c r="E426" s="35">
        <v>918.38199999999995</v>
      </c>
      <c r="F426" s="35">
        <v>8.2460000000000004</v>
      </c>
      <c r="G426" s="35">
        <v>903.64</v>
      </c>
      <c r="H426" s="38">
        <v>323.85144000000003</v>
      </c>
      <c r="I426" s="39">
        <f t="shared" si="19"/>
        <v>1227.49144</v>
      </c>
      <c r="J426" s="39">
        <f t="shared" si="18"/>
        <v>1.1339999999999999</v>
      </c>
      <c r="K426" s="39">
        <f t="shared" si="20"/>
        <v>1226.35744</v>
      </c>
      <c r="L426" s="40" t="s">
        <v>28</v>
      </c>
      <c r="M426" s="40" t="s">
        <v>29</v>
      </c>
      <c r="N426" s="35"/>
      <c r="O426" s="35"/>
      <c r="P426" s="40" t="s">
        <v>30</v>
      </c>
      <c r="Q426" s="40" t="s">
        <v>34</v>
      </c>
      <c r="R426" s="35"/>
      <c r="S426" s="35"/>
      <c r="T426" s="40" t="s">
        <v>30</v>
      </c>
      <c r="U426" s="40" t="s">
        <v>32</v>
      </c>
      <c r="V426" s="35"/>
      <c r="W426" s="35"/>
      <c r="X426" s="35" t="s">
        <v>30</v>
      </c>
      <c r="Y426" s="35" t="s">
        <v>33</v>
      </c>
      <c r="Z426" s="35"/>
      <c r="AA426" s="35"/>
      <c r="AB426" s="40" t="s">
        <v>30</v>
      </c>
      <c r="AC426" s="40" t="s">
        <v>34</v>
      </c>
      <c r="AD426" s="35"/>
      <c r="AE426" s="35"/>
      <c r="AF426" s="40" t="s">
        <v>35</v>
      </c>
      <c r="AG426" s="40" t="s">
        <v>29</v>
      </c>
      <c r="AH426" s="35"/>
      <c r="AI426" s="35"/>
      <c r="AJ426" s="40" t="s">
        <v>36</v>
      </c>
      <c r="AK426" s="40" t="s">
        <v>37</v>
      </c>
      <c r="AL426" s="35"/>
      <c r="AM426" s="35"/>
      <c r="AN426" s="40" t="s">
        <v>38</v>
      </c>
      <c r="AO426" s="40" t="s">
        <v>39</v>
      </c>
      <c r="AP426" s="35">
        <v>2</v>
      </c>
      <c r="AQ426" s="35">
        <v>1.1339999999999999</v>
      </c>
      <c r="AR426" s="40" t="s">
        <v>40</v>
      </c>
      <c r="AS426" s="40" t="s">
        <v>41</v>
      </c>
      <c r="AT426" s="35"/>
      <c r="AU426" s="35"/>
      <c r="AV426" s="35"/>
      <c r="AW426" s="35"/>
      <c r="AX426" s="35"/>
      <c r="AY426" s="35"/>
      <c r="AZ426" s="40" t="s">
        <v>42</v>
      </c>
      <c r="BA426" s="40" t="s">
        <v>39</v>
      </c>
      <c r="BB426" s="35"/>
      <c r="BC426" s="35"/>
      <c r="BD426" s="40" t="s">
        <v>42</v>
      </c>
      <c r="BE426" s="40" t="s">
        <v>33</v>
      </c>
      <c r="BF426" s="35"/>
      <c r="BG426" s="35"/>
      <c r="BH426" s="40" t="s">
        <v>42</v>
      </c>
      <c r="BI426" s="40" t="s">
        <v>39</v>
      </c>
      <c r="BJ426" s="35"/>
      <c r="BK426" s="41"/>
      <c r="BL426" s="40" t="s">
        <v>43</v>
      </c>
      <c r="BM426" s="40" t="s">
        <v>44</v>
      </c>
      <c r="BN426" s="35"/>
      <c r="BO426" s="35"/>
      <c r="BP426" s="40" t="s">
        <v>45</v>
      </c>
      <c r="BQ426" s="40" t="s">
        <v>44</v>
      </c>
      <c r="BR426" s="35"/>
      <c r="BS426" s="35"/>
      <c r="BT426" s="40" t="s">
        <v>46</v>
      </c>
      <c r="BU426" s="40" t="s">
        <v>47</v>
      </c>
      <c r="BV426" s="35"/>
      <c r="BW426" s="35"/>
      <c r="BX426" s="40" t="s">
        <v>46</v>
      </c>
      <c r="BY426" s="40" t="s">
        <v>41</v>
      </c>
      <c r="BZ426" s="35"/>
      <c r="CA426" s="35"/>
      <c r="CB426" s="40" t="s">
        <v>46</v>
      </c>
      <c r="CC426" s="40" t="s">
        <v>48</v>
      </c>
      <c r="CD426" s="35"/>
      <c r="CE426" s="35"/>
      <c r="CF426" s="40" t="s">
        <v>46</v>
      </c>
      <c r="CG426" s="40" t="s">
        <v>48</v>
      </c>
      <c r="CH426" s="35"/>
      <c r="CI426" s="35"/>
      <c r="CJ426" s="40" t="s">
        <v>46</v>
      </c>
      <c r="CK426" s="40" t="s">
        <v>39</v>
      </c>
      <c r="CL426" s="35"/>
      <c r="CM426" s="35"/>
      <c r="CN426" s="40" t="s">
        <v>49</v>
      </c>
      <c r="CO426" s="40" t="s">
        <v>39</v>
      </c>
      <c r="CP426" s="35"/>
      <c r="CQ426" s="35"/>
      <c r="CR426" s="40" t="s">
        <v>50</v>
      </c>
      <c r="CS426" s="40" t="s">
        <v>51</v>
      </c>
      <c r="CT426" s="35"/>
      <c r="CU426" s="35"/>
      <c r="CV426" s="40" t="s">
        <v>50</v>
      </c>
      <c r="CW426" s="40" t="s">
        <v>39</v>
      </c>
      <c r="CX426" s="35"/>
      <c r="CY426" s="35"/>
      <c r="CZ426" s="40" t="s">
        <v>50</v>
      </c>
      <c r="DA426" s="40" t="s">
        <v>39</v>
      </c>
      <c r="DB426" s="35"/>
      <c r="DC426" s="35"/>
      <c r="DD426" s="40" t="s">
        <v>59</v>
      </c>
      <c r="DE426" s="40" t="s">
        <v>60</v>
      </c>
      <c r="DF426" s="35"/>
      <c r="DG426" s="35"/>
      <c r="DH426" s="40" t="s">
        <v>52</v>
      </c>
      <c r="DI426" s="40" t="s">
        <v>53</v>
      </c>
      <c r="DJ426" s="35"/>
      <c r="DK426" s="35"/>
      <c r="DL426" s="40" t="s">
        <v>31</v>
      </c>
      <c r="DM426" s="41"/>
    </row>
    <row r="427" spans="1:118" s="12" customFormat="1" ht="15.75" customHeight="1" x14ac:dyDescent="0.25">
      <c r="A427" s="6">
        <v>426</v>
      </c>
      <c r="B427" s="6">
        <v>2</v>
      </c>
      <c r="C427" s="9" t="s">
        <v>359</v>
      </c>
      <c r="D427" s="8" t="s">
        <v>373</v>
      </c>
      <c r="E427" s="6">
        <v>573.61500000000001</v>
      </c>
      <c r="F427" s="6">
        <v>53.74</v>
      </c>
      <c r="G427" s="6">
        <v>507.80500000000001</v>
      </c>
      <c r="H427" s="10">
        <v>249.95424</v>
      </c>
      <c r="I427" s="3">
        <f t="shared" si="19"/>
        <v>757.75923999999998</v>
      </c>
      <c r="J427" s="3">
        <f t="shared" si="18"/>
        <v>0</v>
      </c>
      <c r="K427" s="3">
        <f t="shared" si="20"/>
        <v>757.75923999999998</v>
      </c>
      <c r="L427" s="1" t="s">
        <v>28</v>
      </c>
      <c r="M427" s="1" t="s">
        <v>29</v>
      </c>
      <c r="N427" s="6"/>
      <c r="O427" s="6"/>
      <c r="P427" s="1" t="s">
        <v>30</v>
      </c>
      <c r="Q427" s="1" t="s">
        <v>34</v>
      </c>
      <c r="R427" s="6"/>
      <c r="S427" s="6"/>
      <c r="T427" s="1" t="s">
        <v>30</v>
      </c>
      <c r="U427" s="1" t="s">
        <v>32</v>
      </c>
      <c r="V427" s="6"/>
      <c r="W427" s="6"/>
      <c r="X427" s="6" t="s">
        <v>30</v>
      </c>
      <c r="Y427" s="6" t="s">
        <v>33</v>
      </c>
      <c r="Z427" s="6"/>
      <c r="AA427" s="6"/>
      <c r="AB427" s="1" t="s">
        <v>30</v>
      </c>
      <c r="AC427" s="1" t="s">
        <v>34</v>
      </c>
      <c r="AD427" s="6"/>
      <c r="AE427" s="6"/>
      <c r="AF427" s="1" t="s">
        <v>35</v>
      </c>
      <c r="AG427" s="1" t="s">
        <v>29</v>
      </c>
      <c r="AH427" s="6"/>
      <c r="AI427" s="6"/>
      <c r="AJ427" s="1" t="s">
        <v>36</v>
      </c>
      <c r="AK427" s="1" t="s">
        <v>37</v>
      </c>
      <c r="AL427" s="6"/>
      <c r="AM427" s="6"/>
      <c r="AN427" s="1" t="s">
        <v>38</v>
      </c>
      <c r="AO427" s="1" t="s">
        <v>39</v>
      </c>
      <c r="AP427" s="6"/>
      <c r="AQ427" s="6"/>
      <c r="AR427" s="1" t="s">
        <v>40</v>
      </c>
      <c r="AS427" s="1" t="s">
        <v>41</v>
      </c>
      <c r="AT427" s="6"/>
      <c r="AU427" s="6"/>
      <c r="AV427" s="6"/>
      <c r="AW427" s="6"/>
      <c r="AX427" s="6"/>
      <c r="AY427" s="6"/>
      <c r="AZ427" s="1" t="s">
        <v>42</v>
      </c>
      <c r="BA427" s="1" t="s">
        <v>39</v>
      </c>
      <c r="BB427" s="6"/>
      <c r="BC427" s="6"/>
      <c r="BD427" s="1" t="s">
        <v>42</v>
      </c>
      <c r="BE427" s="1" t="s">
        <v>33</v>
      </c>
      <c r="BF427" s="6"/>
      <c r="BG427" s="6"/>
      <c r="BH427" s="1" t="s">
        <v>42</v>
      </c>
      <c r="BI427" s="1" t="s">
        <v>39</v>
      </c>
      <c r="BJ427" s="6"/>
      <c r="BK427" s="11"/>
      <c r="BL427" s="1" t="s">
        <v>43</v>
      </c>
      <c r="BM427" s="1" t="s">
        <v>44</v>
      </c>
      <c r="BN427" s="6"/>
      <c r="BO427" s="6"/>
      <c r="BP427" s="1" t="s">
        <v>45</v>
      </c>
      <c r="BQ427" s="1" t="s">
        <v>44</v>
      </c>
      <c r="BR427" s="6"/>
      <c r="BS427" s="6"/>
      <c r="BT427" s="1" t="s">
        <v>46</v>
      </c>
      <c r="BU427" s="1" t="s">
        <v>47</v>
      </c>
      <c r="BV427" s="6"/>
      <c r="BW427" s="6"/>
      <c r="BX427" s="1" t="s">
        <v>46</v>
      </c>
      <c r="BY427" s="1" t="s">
        <v>41</v>
      </c>
      <c r="BZ427" s="6"/>
      <c r="CA427" s="6"/>
      <c r="CB427" s="1" t="s">
        <v>46</v>
      </c>
      <c r="CC427" s="1" t="s">
        <v>48</v>
      </c>
      <c r="CD427" s="6"/>
      <c r="CE427" s="6"/>
      <c r="CF427" s="1" t="s">
        <v>46</v>
      </c>
      <c r="CG427" s="1" t="s">
        <v>48</v>
      </c>
      <c r="CH427" s="6"/>
      <c r="CI427" s="6"/>
      <c r="CJ427" s="1" t="s">
        <v>46</v>
      </c>
      <c r="CK427" s="1" t="s">
        <v>39</v>
      </c>
      <c r="CL427" s="6"/>
      <c r="CM427" s="6"/>
      <c r="CN427" s="1" t="s">
        <v>49</v>
      </c>
      <c r="CO427" s="1" t="s">
        <v>39</v>
      </c>
      <c r="CP427" s="6"/>
      <c r="CQ427" s="6"/>
      <c r="CR427" s="1" t="s">
        <v>50</v>
      </c>
      <c r="CS427" s="1" t="s">
        <v>51</v>
      </c>
      <c r="CT427" s="6"/>
      <c r="CU427" s="6"/>
      <c r="CV427" s="1" t="s">
        <v>50</v>
      </c>
      <c r="CW427" s="1" t="s">
        <v>39</v>
      </c>
      <c r="CX427" s="6"/>
      <c r="CY427" s="6"/>
      <c r="CZ427" s="1" t="s">
        <v>50</v>
      </c>
      <c r="DA427" s="1" t="s">
        <v>39</v>
      </c>
      <c r="DB427" s="6"/>
      <c r="DC427" s="6"/>
      <c r="DD427" s="1" t="s">
        <v>59</v>
      </c>
      <c r="DE427" s="1" t="s">
        <v>60</v>
      </c>
      <c r="DF427" s="6"/>
      <c r="DG427" s="6"/>
      <c r="DH427" s="1" t="s">
        <v>52</v>
      </c>
      <c r="DI427" s="1" t="s">
        <v>53</v>
      </c>
      <c r="DJ427" s="6"/>
      <c r="DK427" s="6"/>
      <c r="DL427" s="1" t="s">
        <v>31</v>
      </c>
      <c r="DM427" s="11"/>
    </row>
    <row r="428" spans="1:118" s="42" customFormat="1" ht="15.75" customHeight="1" x14ac:dyDescent="0.25">
      <c r="A428" s="35">
        <v>427</v>
      </c>
      <c r="B428" s="35">
        <v>1</v>
      </c>
      <c r="C428" s="36" t="s">
        <v>360</v>
      </c>
      <c r="D428" s="37" t="s">
        <v>373</v>
      </c>
      <c r="E428" s="35">
        <v>508.47199999999998</v>
      </c>
      <c r="F428" s="35">
        <v>1418.0360000000001</v>
      </c>
      <c r="G428" s="35">
        <v>-919.03499999999997</v>
      </c>
      <c r="H428" s="38">
        <v>487.86876000000001</v>
      </c>
      <c r="I428" s="39">
        <f t="shared" si="19"/>
        <v>-431.16623999999996</v>
      </c>
      <c r="J428" s="39">
        <f t="shared" si="18"/>
        <v>5.9510000000000005</v>
      </c>
      <c r="K428" s="39">
        <f t="shared" si="20"/>
        <v>-437.11723999999998</v>
      </c>
      <c r="L428" s="40" t="s">
        <v>28</v>
      </c>
      <c r="M428" s="40" t="s">
        <v>29</v>
      </c>
      <c r="N428" s="35"/>
      <c r="O428" s="35"/>
      <c r="P428" s="40" t="s">
        <v>30</v>
      </c>
      <c r="Q428" s="40" t="s">
        <v>34</v>
      </c>
      <c r="R428" s="35"/>
      <c r="S428" s="35"/>
      <c r="T428" s="40" t="s">
        <v>30</v>
      </c>
      <c r="U428" s="40" t="s">
        <v>32</v>
      </c>
      <c r="V428" s="35"/>
      <c r="W428" s="35"/>
      <c r="X428" s="35" t="s">
        <v>30</v>
      </c>
      <c r="Y428" s="35" t="s">
        <v>33</v>
      </c>
      <c r="Z428" s="35"/>
      <c r="AA428" s="35"/>
      <c r="AB428" s="40" t="s">
        <v>30</v>
      </c>
      <c r="AC428" s="40" t="s">
        <v>34</v>
      </c>
      <c r="AD428" s="35"/>
      <c r="AE428" s="35"/>
      <c r="AF428" s="40" t="s">
        <v>35</v>
      </c>
      <c r="AG428" s="40" t="s">
        <v>29</v>
      </c>
      <c r="AH428" s="35"/>
      <c r="AI428" s="35"/>
      <c r="AJ428" s="40" t="s">
        <v>36</v>
      </c>
      <c r="AK428" s="40" t="s">
        <v>37</v>
      </c>
      <c r="AL428" s="35"/>
      <c r="AM428" s="35"/>
      <c r="AN428" s="40" t="s">
        <v>38</v>
      </c>
      <c r="AO428" s="40" t="s">
        <v>39</v>
      </c>
      <c r="AP428" s="35"/>
      <c r="AQ428" s="35"/>
      <c r="AR428" s="40" t="s">
        <v>40</v>
      </c>
      <c r="AS428" s="40" t="s">
        <v>41</v>
      </c>
      <c r="AT428" s="35"/>
      <c r="AU428" s="35"/>
      <c r="AV428" s="35"/>
      <c r="AW428" s="35"/>
      <c r="AX428" s="35"/>
      <c r="AY428" s="35"/>
      <c r="AZ428" s="40" t="s">
        <v>42</v>
      </c>
      <c r="BA428" s="40" t="s">
        <v>39</v>
      </c>
      <c r="BB428" s="35"/>
      <c r="BC428" s="35"/>
      <c r="BD428" s="40" t="s">
        <v>42</v>
      </c>
      <c r="BE428" s="40" t="s">
        <v>33</v>
      </c>
      <c r="BF428" s="35"/>
      <c r="BG428" s="35"/>
      <c r="BH428" s="40" t="s">
        <v>42</v>
      </c>
      <c r="BI428" s="40" t="s">
        <v>39</v>
      </c>
      <c r="BJ428" s="35"/>
      <c r="BK428" s="41"/>
      <c r="BL428" s="40" t="s">
        <v>43</v>
      </c>
      <c r="BM428" s="40" t="s">
        <v>44</v>
      </c>
      <c r="BN428" s="35"/>
      <c r="BO428" s="35"/>
      <c r="BP428" s="40" t="s">
        <v>45</v>
      </c>
      <c r="BQ428" s="40" t="s">
        <v>44</v>
      </c>
      <c r="BR428" s="35"/>
      <c r="BS428" s="35"/>
      <c r="BT428" s="40" t="s">
        <v>46</v>
      </c>
      <c r="BU428" s="40" t="s">
        <v>47</v>
      </c>
      <c r="BV428" s="35"/>
      <c r="BW428" s="35"/>
      <c r="BX428" s="40" t="s">
        <v>46</v>
      </c>
      <c r="BY428" s="40" t="s">
        <v>41</v>
      </c>
      <c r="BZ428" s="35"/>
      <c r="CA428" s="35"/>
      <c r="CB428" s="40" t="s">
        <v>46</v>
      </c>
      <c r="CC428" s="40" t="s">
        <v>48</v>
      </c>
      <c r="CD428" s="35"/>
      <c r="CE428" s="35"/>
      <c r="CF428" s="40" t="s">
        <v>46</v>
      </c>
      <c r="CG428" s="40" t="s">
        <v>48</v>
      </c>
      <c r="CH428" s="35"/>
      <c r="CI428" s="35"/>
      <c r="CJ428" s="40" t="s">
        <v>46</v>
      </c>
      <c r="CK428" s="40" t="s">
        <v>39</v>
      </c>
      <c r="CL428" s="35"/>
      <c r="CM428" s="35"/>
      <c r="CN428" s="40" t="s">
        <v>49</v>
      </c>
      <c r="CO428" s="40" t="s">
        <v>39</v>
      </c>
      <c r="CP428" s="35">
        <v>1</v>
      </c>
      <c r="CQ428" s="35">
        <v>0.58499999999999996</v>
      </c>
      <c r="CR428" s="40" t="s">
        <v>50</v>
      </c>
      <c r="CS428" s="40" t="s">
        <v>51</v>
      </c>
      <c r="CT428" s="35"/>
      <c r="CU428" s="35"/>
      <c r="CV428" s="40" t="s">
        <v>50</v>
      </c>
      <c r="CW428" s="40" t="s">
        <v>39</v>
      </c>
      <c r="CX428" s="35">
        <v>1</v>
      </c>
      <c r="CY428" s="35">
        <v>0.92100000000000004</v>
      </c>
      <c r="CZ428" s="40" t="s">
        <v>50</v>
      </c>
      <c r="DA428" s="40" t="s">
        <v>39</v>
      </c>
      <c r="DB428" s="35"/>
      <c r="DC428" s="35"/>
      <c r="DD428" s="40" t="s">
        <v>59</v>
      </c>
      <c r="DE428" s="40" t="s">
        <v>60</v>
      </c>
      <c r="DF428" s="35"/>
      <c r="DG428" s="35"/>
      <c r="DH428" s="40" t="s">
        <v>52</v>
      </c>
      <c r="DI428" s="40" t="s">
        <v>53</v>
      </c>
      <c r="DJ428" s="35"/>
      <c r="DK428" s="35"/>
      <c r="DL428" s="40" t="s">
        <v>31</v>
      </c>
      <c r="DM428" s="41">
        <v>4.4450000000000003</v>
      </c>
      <c r="DN428" s="42" t="s">
        <v>518</v>
      </c>
    </row>
    <row r="429" spans="1:118" s="12" customFormat="1" ht="15.75" customHeight="1" x14ac:dyDescent="0.25">
      <c r="A429" s="6">
        <v>428</v>
      </c>
      <c r="B429" s="6">
        <v>1</v>
      </c>
      <c r="C429" s="9" t="s">
        <v>361</v>
      </c>
      <c r="D429" s="8" t="s">
        <v>373</v>
      </c>
      <c r="E429" s="6">
        <v>207.83</v>
      </c>
      <c r="F429" s="6">
        <v>13.288</v>
      </c>
      <c r="G429" s="6">
        <v>194.542</v>
      </c>
      <c r="H429" s="10">
        <v>95.28</v>
      </c>
      <c r="I429" s="3">
        <f t="shared" si="19"/>
        <v>289.822</v>
      </c>
      <c r="J429" s="3">
        <f t="shared" si="18"/>
        <v>0</v>
      </c>
      <c r="K429" s="3">
        <f t="shared" si="20"/>
        <v>289.822</v>
      </c>
      <c r="L429" s="1" t="s">
        <v>28</v>
      </c>
      <c r="M429" s="1" t="s">
        <v>29</v>
      </c>
      <c r="N429" s="6"/>
      <c r="O429" s="6"/>
      <c r="P429" s="1" t="s">
        <v>30</v>
      </c>
      <c r="Q429" s="1" t="s">
        <v>34</v>
      </c>
      <c r="R429" s="6"/>
      <c r="S429" s="6"/>
      <c r="T429" s="1" t="s">
        <v>30</v>
      </c>
      <c r="U429" s="1" t="s">
        <v>32</v>
      </c>
      <c r="V429" s="6"/>
      <c r="W429" s="6"/>
      <c r="X429" s="6" t="s">
        <v>30</v>
      </c>
      <c r="Y429" s="6" t="s">
        <v>33</v>
      </c>
      <c r="Z429" s="6"/>
      <c r="AA429" s="6"/>
      <c r="AB429" s="1" t="s">
        <v>30</v>
      </c>
      <c r="AC429" s="1" t="s">
        <v>34</v>
      </c>
      <c r="AD429" s="6"/>
      <c r="AE429" s="6"/>
      <c r="AF429" s="1" t="s">
        <v>35</v>
      </c>
      <c r="AG429" s="1" t="s">
        <v>29</v>
      </c>
      <c r="AH429" s="6"/>
      <c r="AI429" s="6"/>
      <c r="AJ429" s="1" t="s">
        <v>36</v>
      </c>
      <c r="AK429" s="1" t="s">
        <v>37</v>
      </c>
      <c r="AL429" s="6"/>
      <c r="AM429" s="6"/>
      <c r="AN429" s="1" t="s">
        <v>38</v>
      </c>
      <c r="AO429" s="1" t="s">
        <v>39</v>
      </c>
      <c r="AP429" s="6"/>
      <c r="AQ429" s="6"/>
      <c r="AR429" s="1" t="s">
        <v>40</v>
      </c>
      <c r="AS429" s="1" t="s">
        <v>41</v>
      </c>
      <c r="AT429" s="6"/>
      <c r="AU429" s="6"/>
      <c r="AV429" s="6"/>
      <c r="AW429" s="6"/>
      <c r="AX429" s="6"/>
      <c r="AY429" s="6"/>
      <c r="AZ429" s="1" t="s">
        <v>42</v>
      </c>
      <c r="BA429" s="1" t="s">
        <v>39</v>
      </c>
      <c r="BB429" s="6"/>
      <c r="BC429" s="6"/>
      <c r="BD429" s="1" t="s">
        <v>42</v>
      </c>
      <c r="BE429" s="1" t="s">
        <v>33</v>
      </c>
      <c r="BF429" s="6"/>
      <c r="BG429" s="6"/>
      <c r="BH429" s="1" t="s">
        <v>42</v>
      </c>
      <c r="BI429" s="1" t="s">
        <v>39</v>
      </c>
      <c r="BJ429" s="6"/>
      <c r="BK429" s="11"/>
      <c r="BL429" s="1" t="s">
        <v>43</v>
      </c>
      <c r="BM429" s="1" t="s">
        <v>44</v>
      </c>
      <c r="BN429" s="6"/>
      <c r="BO429" s="6"/>
      <c r="BP429" s="1" t="s">
        <v>45</v>
      </c>
      <c r="BQ429" s="1" t="s">
        <v>44</v>
      </c>
      <c r="BR429" s="6"/>
      <c r="BS429" s="6"/>
      <c r="BT429" s="1" t="s">
        <v>46</v>
      </c>
      <c r="BU429" s="1" t="s">
        <v>47</v>
      </c>
      <c r="BV429" s="6"/>
      <c r="BW429" s="6"/>
      <c r="BX429" s="1" t="s">
        <v>46</v>
      </c>
      <c r="BY429" s="1" t="s">
        <v>41</v>
      </c>
      <c r="BZ429" s="6"/>
      <c r="CA429" s="6"/>
      <c r="CB429" s="1" t="s">
        <v>46</v>
      </c>
      <c r="CC429" s="1" t="s">
        <v>48</v>
      </c>
      <c r="CD429" s="6"/>
      <c r="CE429" s="6"/>
      <c r="CF429" s="1" t="s">
        <v>46</v>
      </c>
      <c r="CG429" s="1" t="s">
        <v>48</v>
      </c>
      <c r="CH429" s="6"/>
      <c r="CI429" s="6"/>
      <c r="CJ429" s="1" t="s">
        <v>46</v>
      </c>
      <c r="CK429" s="1" t="s">
        <v>39</v>
      </c>
      <c r="CL429" s="6"/>
      <c r="CM429" s="6"/>
      <c r="CN429" s="1" t="s">
        <v>49</v>
      </c>
      <c r="CO429" s="1" t="s">
        <v>39</v>
      </c>
      <c r="CP429" s="6"/>
      <c r="CQ429" s="6"/>
      <c r="CR429" s="1" t="s">
        <v>50</v>
      </c>
      <c r="CS429" s="1" t="s">
        <v>51</v>
      </c>
      <c r="CT429" s="6"/>
      <c r="CU429" s="6"/>
      <c r="CV429" s="1" t="s">
        <v>50</v>
      </c>
      <c r="CW429" s="1" t="s">
        <v>39</v>
      </c>
      <c r="CX429" s="6"/>
      <c r="CY429" s="6"/>
      <c r="CZ429" s="1" t="s">
        <v>50</v>
      </c>
      <c r="DA429" s="1" t="s">
        <v>39</v>
      </c>
      <c r="DB429" s="6"/>
      <c r="DC429" s="6"/>
      <c r="DD429" s="1" t="s">
        <v>59</v>
      </c>
      <c r="DE429" s="1" t="s">
        <v>60</v>
      </c>
      <c r="DF429" s="6"/>
      <c r="DG429" s="6"/>
      <c r="DH429" s="1" t="s">
        <v>52</v>
      </c>
      <c r="DI429" s="1" t="s">
        <v>53</v>
      </c>
      <c r="DJ429" s="6"/>
      <c r="DK429" s="6"/>
      <c r="DL429" s="1" t="s">
        <v>31</v>
      </c>
      <c r="DM429" s="11"/>
    </row>
    <row r="430" spans="1:118" s="12" customFormat="1" ht="15.75" customHeight="1" x14ac:dyDescent="0.25">
      <c r="A430" s="6">
        <v>429</v>
      </c>
      <c r="B430" s="6">
        <v>1</v>
      </c>
      <c r="C430" s="9" t="s">
        <v>362</v>
      </c>
      <c r="D430" s="8" t="s">
        <v>373</v>
      </c>
      <c r="E430" s="6">
        <v>1.714</v>
      </c>
      <c r="F430" s="6">
        <v>66.162999999999997</v>
      </c>
      <c r="G430" s="6">
        <v>-64.448999999999998</v>
      </c>
      <c r="H430" s="10">
        <v>112.3554</v>
      </c>
      <c r="I430" s="3">
        <f t="shared" si="19"/>
        <v>47.906400000000005</v>
      </c>
      <c r="J430" s="3">
        <f t="shared" si="18"/>
        <v>0</v>
      </c>
      <c r="K430" s="3">
        <f t="shared" si="20"/>
        <v>47.906400000000005</v>
      </c>
      <c r="L430" s="1" t="s">
        <v>28</v>
      </c>
      <c r="M430" s="1" t="s">
        <v>29</v>
      </c>
      <c r="N430" s="6"/>
      <c r="O430" s="6"/>
      <c r="P430" s="1" t="s">
        <v>30</v>
      </c>
      <c r="Q430" s="1" t="s">
        <v>34</v>
      </c>
      <c r="R430" s="6"/>
      <c r="S430" s="6"/>
      <c r="T430" s="1" t="s">
        <v>30</v>
      </c>
      <c r="U430" s="1" t="s">
        <v>32</v>
      </c>
      <c r="V430" s="6"/>
      <c r="W430" s="6"/>
      <c r="X430" s="6" t="s">
        <v>30</v>
      </c>
      <c r="Y430" s="6" t="s">
        <v>33</v>
      </c>
      <c r="Z430" s="6"/>
      <c r="AA430" s="6"/>
      <c r="AB430" s="1" t="s">
        <v>30</v>
      </c>
      <c r="AC430" s="1" t="s">
        <v>34</v>
      </c>
      <c r="AD430" s="6"/>
      <c r="AE430" s="6"/>
      <c r="AF430" s="1" t="s">
        <v>35</v>
      </c>
      <c r="AG430" s="1" t="s">
        <v>29</v>
      </c>
      <c r="AH430" s="6"/>
      <c r="AI430" s="6"/>
      <c r="AJ430" s="1" t="s">
        <v>36</v>
      </c>
      <c r="AK430" s="1" t="s">
        <v>37</v>
      </c>
      <c r="AL430" s="6"/>
      <c r="AM430" s="6"/>
      <c r="AN430" s="1" t="s">
        <v>38</v>
      </c>
      <c r="AO430" s="1" t="s">
        <v>39</v>
      </c>
      <c r="AP430" s="6"/>
      <c r="AQ430" s="6"/>
      <c r="AR430" s="1" t="s">
        <v>40</v>
      </c>
      <c r="AS430" s="1" t="s">
        <v>41</v>
      </c>
      <c r="AT430" s="6"/>
      <c r="AU430" s="6"/>
      <c r="AV430" s="6"/>
      <c r="AW430" s="6"/>
      <c r="AX430" s="6"/>
      <c r="AY430" s="6"/>
      <c r="AZ430" s="1" t="s">
        <v>42</v>
      </c>
      <c r="BA430" s="1" t="s">
        <v>39</v>
      </c>
      <c r="BB430" s="6"/>
      <c r="BC430" s="6"/>
      <c r="BD430" s="1" t="s">
        <v>42</v>
      </c>
      <c r="BE430" s="1" t="s">
        <v>33</v>
      </c>
      <c r="BF430" s="6"/>
      <c r="BG430" s="6"/>
      <c r="BH430" s="1" t="s">
        <v>42</v>
      </c>
      <c r="BI430" s="1" t="s">
        <v>39</v>
      </c>
      <c r="BJ430" s="6"/>
      <c r="BK430" s="11"/>
      <c r="BL430" s="1" t="s">
        <v>43</v>
      </c>
      <c r="BM430" s="1" t="s">
        <v>44</v>
      </c>
      <c r="BN430" s="6"/>
      <c r="BO430" s="6"/>
      <c r="BP430" s="1" t="s">
        <v>45</v>
      </c>
      <c r="BQ430" s="1" t="s">
        <v>44</v>
      </c>
      <c r="BR430" s="6"/>
      <c r="BS430" s="6"/>
      <c r="BT430" s="1" t="s">
        <v>46</v>
      </c>
      <c r="BU430" s="1" t="s">
        <v>47</v>
      </c>
      <c r="BV430" s="6"/>
      <c r="BW430" s="6"/>
      <c r="BX430" s="1" t="s">
        <v>46</v>
      </c>
      <c r="BY430" s="1" t="s">
        <v>41</v>
      </c>
      <c r="BZ430" s="6"/>
      <c r="CA430" s="6"/>
      <c r="CB430" s="1" t="s">
        <v>46</v>
      </c>
      <c r="CC430" s="1" t="s">
        <v>48</v>
      </c>
      <c r="CD430" s="6"/>
      <c r="CE430" s="6"/>
      <c r="CF430" s="1" t="s">
        <v>46</v>
      </c>
      <c r="CG430" s="1" t="s">
        <v>48</v>
      </c>
      <c r="CH430" s="6"/>
      <c r="CI430" s="6"/>
      <c r="CJ430" s="1" t="s">
        <v>46</v>
      </c>
      <c r="CK430" s="1" t="s">
        <v>39</v>
      </c>
      <c r="CL430" s="6"/>
      <c r="CM430" s="6"/>
      <c r="CN430" s="1" t="s">
        <v>49</v>
      </c>
      <c r="CO430" s="1" t="s">
        <v>39</v>
      </c>
      <c r="CP430" s="6"/>
      <c r="CQ430" s="6"/>
      <c r="CR430" s="1" t="s">
        <v>50</v>
      </c>
      <c r="CS430" s="1" t="s">
        <v>51</v>
      </c>
      <c r="CT430" s="6"/>
      <c r="CU430" s="6"/>
      <c r="CV430" s="1" t="s">
        <v>50</v>
      </c>
      <c r="CW430" s="1" t="s">
        <v>39</v>
      </c>
      <c r="CX430" s="6"/>
      <c r="CY430" s="6"/>
      <c r="CZ430" s="1" t="s">
        <v>50</v>
      </c>
      <c r="DA430" s="1" t="s">
        <v>39</v>
      </c>
      <c r="DB430" s="6"/>
      <c r="DC430" s="6"/>
      <c r="DD430" s="1" t="s">
        <v>59</v>
      </c>
      <c r="DE430" s="1" t="s">
        <v>60</v>
      </c>
      <c r="DF430" s="6"/>
      <c r="DG430" s="6"/>
      <c r="DH430" s="1" t="s">
        <v>52</v>
      </c>
      <c r="DI430" s="1" t="s">
        <v>53</v>
      </c>
      <c r="DJ430" s="6"/>
      <c r="DK430" s="6"/>
      <c r="DL430" s="1" t="s">
        <v>31</v>
      </c>
      <c r="DM430" s="11"/>
    </row>
    <row r="431" spans="1:118" s="12" customFormat="1" ht="15.75" customHeight="1" x14ac:dyDescent="0.25">
      <c r="A431" s="6">
        <v>430</v>
      </c>
      <c r="B431" s="6">
        <v>1</v>
      </c>
      <c r="C431" s="9" t="s">
        <v>503</v>
      </c>
      <c r="D431" s="8" t="s">
        <v>373</v>
      </c>
      <c r="E431" s="6">
        <v>163.66900000000001</v>
      </c>
      <c r="F431" s="6">
        <v>16.116</v>
      </c>
      <c r="G431" s="6">
        <v>146.077</v>
      </c>
      <c r="H431" s="10">
        <v>101.18940000000001</v>
      </c>
      <c r="I431" s="3">
        <f t="shared" si="19"/>
        <v>247.2664</v>
      </c>
      <c r="J431" s="3">
        <f t="shared" si="18"/>
        <v>0</v>
      </c>
      <c r="K431" s="3">
        <f t="shared" si="20"/>
        <v>247.2664</v>
      </c>
      <c r="L431" s="1" t="s">
        <v>28</v>
      </c>
      <c r="M431" s="1" t="s">
        <v>29</v>
      </c>
      <c r="N431" s="6"/>
      <c r="O431" s="6"/>
      <c r="P431" s="1" t="s">
        <v>30</v>
      </c>
      <c r="Q431" s="1" t="s">
        <v>34</v>
      </c>
      <c r="R431" s="6"/>
      <c r="S431" s="6"/>
      <c r="T431" s="1" t="s">
        <v>30</v>
      </c>
      <c r="U431" s="1" t="s">
        <v>32</v>
      </c>
      <c r="V431" s="6"/>
      <c r="W431" s="6"/>
      <c r="X431" s="6" t="s">
        <v>30</v>
      </c>
      <c r="Y431" s="6" t="s">
        <v>33</v>
      </c>
      <c r="Z431" s="6"/>
      <c r="AA431" s="6"/>
      <c r="AB431" s="1" t="s">
        <v>30</v>
      </c>
      <c r="AC431" s="1" t="s">
        <v>34</v>
      </c>
      <c r="AD431" s="6"/>
      <c r="AE431" s="6"/>
      <c r="AF431" s="1" t="s">
        <v>35</v>
      </c>
      <c r="AG431" s="1" t="s">
        <v>29</v>
      </c>
      <c r="AH431" s="6"/>
      <c r="AI431" s="6"/>
      <c r="AJ431" s="1" t="s">
        <v>36</v>
      </c>
      <c r="AK431" s="1" t="s">
        <v>37</v>
      </c>
      <c r="AL431" s="6"/>
      <c r="AM431" s="6"/>
      <c r="AN431" s="1" t="s">
        <v>38</v>
      </c>
      <c r="AO431" s="1" t="s">
        <v>39</v>
      </c>
      <c r="AP431" s="6"/>
      <c r="AQ431" s="6"/>
      <c r="AR431" s="1" t="s">
        <v>40</v>
      </c>
      <c r="AS431" s="1" t="s">
        <v>41</v>
      </c>
      <c r="AT431" s="6"/>
      <c r="AU431" s="6"/>
      <c r="AV431" s="6"/>
      <c r="AW431" s="6"/>
      <c r="AX431" s="6"/>
      <c r="AY431" s="6"/>
      <c r="AZ431" s="1" t="s">
        <v>42</v>
      </c>
      <c r="BA431" s="1" t="s">
        <v>39</v>
      </c>
      <c r="BB431" s="6"/>
      <c r="BC431" s="6"/>
      <c r="BD431" s="1" t="s">
        <v>42</v>
      </c>
      <c r="BE431" s="1" t="s">
        <v>33</v>
      </c>
      <c r="BF431" s="6"/>
      <c r="BG431" s="6"/>
      <c r="BH431" s="1" t="s">
        <v>42</v>
      </c>
      <c r="BI431" s="1" t="s">
        <v>39</v>
      </c>
      <c r="BJ431" s="6"/>
      <c r="BK431" s="11"/>
      <c r="BL431" s="1" t="s">
        <v>43</v>
      </c>
      <c r="BM431" s="1" t="s">
        <v>44</v>
      </c>
      <c r="BN431" s="6"/>
      <c r="BO431" s="6"/>
      <c r="BP431" s="1" t="s">
        <v>45</v>
      </c>
      <c r="BQ431" s="1" t="s">
        <v>44</v>
      </c>
      <c r="BR431" s="6"/>
      <c r="BS431" s="6"/>
      <c r="BT431" s="1" t="s">
        <v>46</v>
      </c>
      <c r="BU431" s="1" t="s">
        <v>47</v>
      </c>
      <c r="BV431" s="6"/>
      <c r="BW431" s="6"/>
      <c r="BX431" s="1" t="s">
        <v>46</v>
      </c>
      <c r="BY431" s="1" t="s">
        <v>41</v>
      </c>
      <c r="BZ431" s="6"/>
      <c r="CA431" s="6"/>
      <c r="CB431" s="1" t="s">
        <v>46</v>
      </c>
      <c r="CC431" s="1" t="s">
        <v>48</v>
      </c>
      <c r="CD431" s="6"/>
      <c r="CE431" s="6"/>
      <c r="CF431" s="1" t="s">
        <v>46</v>
      </c>
      <c r="CG431" s="1" t="s">
        <v>48</v>
      </c>
      <c r="CH431" s="6"/>
      <c r="CI431" s="6"/>
      <c r="CJ431" s="1" t="s">
        <v>46</v>
      </c>
      <c r="CK431" s="1" t="s">
        <v>39</v>
      </c>
      <c r="CL431" s="6"/>
      <c r="CM431" s="6"/>
      <c r="CN431" s="1" t="s">
        <v>49</v>
      </c>
      <c r="CO431" s="1" t="s">
        <v>39</v>
      </c>
      <c r="CP431" s="6"/>
      <c r="CQ431" s="6"/>
      <c r="CR431" s="1" t="s">
        <v>50</v>
      </c>
      <c r="CS431" s="1" t="s">
        <v>51</v>
      </c>
      <c r="CT431" s="6"/>
      <c r="CU431" s="6"/>
      <c r="CV431" s="1" t="s">
        <v>50</v>
      </c>
      <c r="CW431" s="1" t="s">
        <v>39</v>
      </c>
      <c r="CX431" s="6"/>
      <c r="CY431" s="6"/>
      <c r="CZ431" s="1" t="s">
        <v>50</v>
      </c>
      <c r="DA431" s="1" t="s">
        <v>39</v>
      </c>
      <c r="DB431" s="6"/>
      <c r="DC431" s="6"/>
      <c r="DD431" s="1" t="s">
        <v>59</v>
      </c>
      <c r="DE431" s="1" t="s">
        <v>60</v>
      </c>
      <c r="DF431" s="6"/>
      <c r="DG431" s="6"/>
      <c r="DH431" s="1" t="s">
        <v>52</v>
      </c>
      <c r="DI431" s="1" t="s">
        <v>53</v>
      </c>
      <c r="DJ431" s="6"/>
      <c r="DK431" s="6"/>
      <c r="DL431" s="1" t="s">
        <v>31</v>
      </c>
      <c r="DM431" s="11"/>
    </row>
    <row r="432" spans="1:118" s="12" customFormat="1" ht="15.75" customHeight="1" x14ac:dyDescent="0.25">
      <c r="A432" s="6">
        <v>431</v>
      </c>
      <c r="B432" s="6">
        <v>1</v>
      </c>
      <c r="C432" s="9" t="s">
        <v>504</v>
      </c>
      <c r="D432" s="8" t="s">
        <v>373</v>
      </c>
      <c r="E432" s="6">
        <v>233.73</v>
      </c>
      <c r="F432" s="6">
        <v>0</v>
      </c>
      <c r="G432" s="6">
        <v>1.758</v>
      </c>
      <c r="H432" s="10">
        <v>87.669719999999998</v>
      </c>
      <c r="I432" s="3">
        <f t="shared" si="19"/>
        <v>89.427719999999994</v>
      </c>
      <c r="J432" s="3">
        <f t="shared" si="18"/>
        <v>0</v>
      </c>
      <c r="K432" s="3">
        <f t="shared" si="20"/>
        <v>89.427719999999994</v>
      </c>
      <c r="L432" s="1" t="s">
        <v>28</v>
      </c>
      <c r="M432" s="1" t="s">
        <v>29</v>
      </c>
      <c r="N432" s="6"/>
      <c r="O432" s="6"/>
      <c r="P432" s="1" t="s">
        <v>30</v>
      </c>
      <c r="Q432" s="1" t="s">
        <v>34</v>
      </c>
      <c r="R432" s="6"/>
      <c r="S432" s="6"/>
      <c r="T432" s="1" t="s">
        <v>30</v>
      </c>
      <c r="U432" s="1" t="s">
        <v>32</v>
      </c>
      <c r="V432" s="6"/>
      <c r="W432" s="6"/>
      <c r="X432" s="6" t="s">
        <v>30</v>
      </c>
      <c r="Y432" s="6" t="s">
        <v>33</v>
      </c>
      <c r="Z432" s="6"/>
      <c r="AA432" s="6"/>
      <c r="AB432" s="1" t="s">
        <v>30</v>
      </c>
      <c r="AC432" s="1" t="s">
        <v>34</v>
      </c>
      <c r="AD432" s="6"/>
      <c r="AE432" s="6"/>
      <c r="AF432" s="1" t="s">
        <v>35</v>
      </c>
      <c r="AG432" s="1" t="s">
        <v>29</v>
      </c>
      <c r="AH432" s="6"/>
      <c r="AI432" s="6"/>
      <c r="AJ432" s="1" t="s">
        <v>36</v>
      </c>
      <c r="AK432" s="1" t="s">
        <v>37</v>
      </c>
      <c r="AL432" s="6"/>
      <c r="AM432" s="6"/>
      <c r="AN432" s="1" t="s">
        <v>38</v>
      </c>
      <c r="AO432" s="1" t="s">
        <v>39</v>
      </c>
      <c r="AP432" s="6"/>
      <c r="AQ432" s="6"/>
      <c r="AR432" s="1" t="s">
        <v>40</v>
      </c>
      <c r="AS432" s="1" t="s">
        <v>41</v>
      </c>
      <c r="AT432" s="6"/>
      <c r="AU432" s="6"/>
      <c r="AV432" s="6"/>
      <c r="AW432" s="6"/>
      <c r="AX432" s="6"/>
      <c r="AY432" s="6"/>
      <c r="AZ432" s="1" t="s">
        <v>42</v>
      </c>
      <c r="BA432" s="1" t="s">
        <v>39</v>
      </c>
      <c r="BB432" s="6"/>
      <c r="BC432" s="6"/>
      <c r="BD432" s="1" t="s">
        <v>42</v>
      </c>
      <c r="BE432" s="1" t="s">
        <v>33</v>
      </c>
      <c r="BF432" s="6"/>
      <c r="BG432" s="6"/>
      <c r="BH432" s="1" t="s">
        <v>42</v>
      </c>
      <c r="BI432" s="1" t="s">
        <v>39</v>
      </c>
      <c r="BJ432" s="6"/>
      <c r="BK432" s="11"/>
      <c r="BL432" s="1" t="s">
        <v>43</v>
      </c>
      <c r="BM432" s="1" t="s">
        <v>44</v>
      </c>
      <c r="BN432" s="6"/>
      <c r="BO432" s="6"/>
      <c r="BP432" s="1" t="s">
        <v>45</v>
      </c>
      <c r="BQ432" s="1" t="s">
        <v>44</v>
      </c>
      <c r="BR432" s="6"/>
      <c r="BS432" s="6"/>
      <c r="BT432" s="1" t="s">
        <v>46</v>
      </c>
      <c r="BU432" s="1" t="s">
        <v>47</v>
      </c>
      <c r="BV432" s="6"/>
      <c r="BW432" s="6"/>
      <c r="BX432" s="1" t="s">
        <v>46</v>
      </c>
      <c r="BY432" s="1" t="s">
        <v>41</v>
      </c>
      <c r="BZ432" s="6"/>
      <c r="CA432" s="6"/>
      <c r="CB432" s="1" t="s">
        <v>46</v>
      </c>
      <c r="CC432" s="1" t="s">
        <v>48</v>
      </c>
      <c r="CD432" s="6"/>
      <c r="CE432" s="6"/>
      <c r="CF432" s="1" t="s">
        <v>46</v>
      </c>
      <c r="CG432" s="1" t="s">
        <v>48</v>
      </c>
      <c r="CH432" s="6"/>
      <c r="CI432" s="6"/>
      <c r="CJ432" s="1" t="s">
        <v>46</v>
      </c>
      <c r="CK432" s="1" t="s">
        <v>39</v>
      </c>
      <c r="CL432" s="6"/>
      <c r="CM432" s="6"/>
      <c r="CN432" s="1" t="s">
        <v>49</v>
      </c>
      <c r="CO432" s="1" t="s">
        <v>39</v>
      </c>
      <c r="CP432" s="6"/>
      <c r="CQ432" s="6"/>
      <c r="CR432" s="1" t="s">
        <v>50</v>
      </c>
      <c r="CS432" s="1" t="s">
        <v>51</v>
      </c>
      <c r="CT432" s="6"/>
      <c r="CU432" s="6"/>
      <c r="CV432" s="1" t="s">
        <v>50</v>
      </c>
      <c r="CW432" s="1" t="s">
        <v>39</v>
      </c>
      <c r="CX432" s="6"/>
      <c r="CY432" s="6"/>
      <c r="CZ432" s="1" t="s">
        <v>50</v>
      </c>
      <c r="DA432" s="1" t="s">
        <v>39</v>
      </c>
      <c r="DB432" s="6"/>
      <c r="DC432" s="6"/>
      <c r="DD432" s="1" t="s">
        <v>59</v>
      </c>
      <c r="DE432" s="1" t="s">
        <v>60</v>
      </c>
      <c r="DF432" s="6"/>
      <c r="DG432" s="6"/>
      <c r="DH432" s="1" t="s">
        <v>52</v>
      </c>
      <c r="DI432" s="1" t="s">
        <v>53</v>
      </c>
      <c r="DJ432" s="6"/>
      <c r="DK432" s="6"/>
      <c r="DL432" s="1" t="s">
        <v>31</v>
      </c>
      <c r="DM432" s="11"/>
    </row>
    <row r="433" spans="1:118" s="12" customFormat="1" ht="15.75" customHeight="1" x14ac:dyDescent="0.25">
      <c r="A433" s="6">
        <v>432</v>
      </c>
      <c r="B433" s="6">
        <v>1</v>
      </c>
      <c r="C433" s="9" t="s">
        <v>363</v>
      </c>
      <c r="D433" s="8" t="s">
        <v>373</v>
      </c>
      <c r="E433" s="6">
        <v>214.37700000000001</v>
      </c>
      <c r="F433" s="6">
        <v>0.437</v>
      </c>
      <c r="G433" s="6">
        <v>210.69399999999999</v>
      </c>
      <c r="H433" s="10">
        <v>90.236639999999994</v>
      </c>
      <c r="I433" s="3">
        <f t="shared" si="19"/>
        <v>300.93063999999998</v>
      </c>
      <c r="J433" s="3">
        <f t="shared" si="18"/>
        <v>0</v>
      </c>
      <c r="K433" s="3">
        <f t="shared" si="20"/>
        <v>300.93063999999998</v>
      </c>
      <c r="L433" s="1" t="s">
        <v>28</v>
      </c>
      <c r="M433" s="1" t="s">
        <v>29</v>
      </c>
      <c r="N433" s="6"/>
      <c r="O433" s="6"/>
      <c r="P433" s="1" t="s">
        <v>30</v>
      </c>
      <c r="Q433" s="1" t="s">
        <v>34</v>
      </c>
      <c r="R433" s="6"/>
      <c r="S433" s="6"/>
      <c r="T433" s="1" t="s">
        <v>30</v>
      </c>
      <c r="U433" s="1" t="s">
        <v>32</v>
      </c>
      <c r="V433" s="6"/>
      <c r="W433" s="6"/>
      <c r="X433" s="6" t="s">
        <v>30</v>
      </c>
      <c r="Y433" s="6" t="s">
        <v>33</v>
      </c>
      <c r="Z433" s="6"/>
      <c r="AA433" s="6"/>
      <c r="AB433" s="1" t="s">
        <v>30</v>
      </c>
      <c r="AC433" s="1" t="s">
        <v>34</v>
      </c>
      <c r="AD433" s="6"/>
      <c r="AE433" s="6"/>
      <c r="AF433" s="1" t="s">
        <v>35</v>
      </c>
      <c r="AG433" s="1" t="s">
        <v>29</v>
      </c>
      <c r="AH433" s="6"/>
      <c r="AI433" s="6"/>
      <c r="AJ433" s="1" t="s">
        <v>36</v>
      </c>
      <c r="AK433" s="1" t="s">
        <v>37</v>
      </c>
      <c r="AL433" s="6"/>
      <c r="AM433" s="6"/>
      <c r="AN433" s="1" t="s">
        <v>38</v>
      </c>
      <c r="AO433" s="1" t="s">
        <v>39</v>
      </c>
      <c r="AP433" s="6"/>
      <c r="AQ433" s="6"/>
      <c r="AR433" s="1" t="s">
        <v>40</v>
      </c>
      <c r="AS433" s="1" t="s">
        <v>41</v>
      </c>
      <c r="AT433" s="6"/>
      <c r="AU433" s="6"/>
      <c r="AV433" s="6"/>
      <c r="AW433" s="6"/>
      <c r="AX433" s="6"/>
      <c r="AY433" s="6"/>
      <c r="AZ433" s="1" t="s">
        <v>42</v>
      </c>
      <c r="BA433" s="1" t="s">
        <v>39</v>
      </c>
      <c r="BB433" s="6"/>
      <c r="BC433" s="6"/>
      <c r="BD433" s="1" t="s">
        <v>42</v>
      </c>
      <c r="BE433" s="1" t="s">
        <v>33</v>
      </c>
      <c r="BF433" s="6"/>
      <c r="BG433" s="6"/>
      <c r="BH433" s="1" t="s">
        <v>42</v>
      </c>
      <c r="BI433" s="1" t="s">
        <v>39</v>
      </c>
      <c r="BJ433" s="6"/>
      <c r="BK433" s="11"/>
      <c r="BL433" s="1" t="s">
        <v>43</v>
      </c>
      <c r="BM433" s="1" t="s">
        <v>44</v>
      </c>
      <c r="BN433" s="6"/>
      <c r="BO433" s="6"/>
      <c r="BP433" s="1" t="s">
        <v>45</v>
      </c>
      <c r="BQ433" s="1" t="s">
        <v>44</v>
      </c>
      <c r="BR433" s="6"/>
      <c r="BS433" s="6"/>
      <c r="BT433" s="1" t="s">
        <v>46</v>
      </c>
      <c r="BU433" s="1" t="s">
        <v>47</v>
      </c>
      <c r="BV433" s="6"/>
      <c r="BW433" s="6"/>
      <c r="BX433" s="1" t="s">
        <v>46</v>
      </c>
      <c r="BY433" s="1" t="s">
        <v>41</v>
      </c>
      <c r="BZ433" s="6"/>
      <c r="CA433" s="6"/>
      <c r="CB433" s="1" t="s">
        <v>46</v>
      </c>
      <c r="CC433" s="1" t="s">
        <v>48</v>
      </c>
      <c r="CD433" s="6"/>
      <c r="CE433" s="6"/>
      <c r="CF433" s="1" t="s">
        <v>46</v>
      </c>
      <c r="CG433" s="1" t="s">
        <v>48</v>
      </c>
      <c r="CH433" s="6"/>
      <c r="CI433" s="6"/>
      <c r="CJ433" s="1" t="s">
        <v>46</v>
      </c>
      <c r="CK433" s="1" t="s">
        <v>39</v>
      </c>
      <c r="CL433" s="6"/>
      <c r="CM433" s="6"/>
      <c r="CN433" s="1" t="s">
        <v>49</v>
      </c>
      <c r="CO433" s="1" t="s">
        <v>39</v>
      </c>
      <c r="CP433" s="6"/>
      <c r="CQ433" s="6"/>
      <c r="CR433" s="1" t="s">
        <v>50</v>
      </c>
      <c r="CS433" s="1" t="s">
        <v>51</v>
      </c>
      <c r="CT433" s="6"/>
      <c r="CU433" s="6"/>
      <c r="CV433" s="1" t="s">
        <v>50</v>
      </c>
      <c r="CW433" s="1" t="s">
        <v>39</v>
      </c>
      <c r="CX433" s="6"/>
      <c r="CY433" s="6"/>
      <c r="CZ433" s="1" t="s">
        <v>50</v>
      </c>
      <c r="DA433" s="1" t="s">
        <v>39</v>
      </c>
      <c r="DB433" s="6"/>
      <c r="DC433" s="6"/>
      <c r="DD433" s="1" t="s">
        <v>59</v>
      </c>
      <c r="DE433" s="1" t="s">
        <v>60</v>
      </c>
      <c r="DF433" s="6"/>
      <c r="DG433" s="6"/>
      <c r="DH433" s="1" t="s">
        <v>52</v>
      </c>
      <c r="DI433" s="1" t="s">
        <v>53</v>
      </c>
      <c r="DJ433" s="6"/>
      <c r="DK433" s="6"/>
      <c r="DL433" s="1" t="s">
        <v>31</v>
      </c>
      <c r="DM433" s="11"/>
    </row>
    <row r="434" spans="1:118" s="42" customFormat="1" ht="15.75" customHeight="1" x14ac:dyDescent="0.25">
      <c r="A434" s="35">
        <v>433</v>
      </c>
      <c r="B434" s="35">
        <v>1</v>
      </c>
      <c r="C434" s="36" t="s">
        <v>364</v>
      </c>
      <c r="D434" s="37" t="s">
        <v>373</v>
      </c>
      <c r="E434" s="35">
        <v>45.713000000000001</v>
      </c>
      <c r="F434" s="35">
        <v>38.253</v>
      </c>
      <c r="G434" s="35">
        <v>0.57699999999999996</v>
      </c>
      <c r="H434" s="38">
        <v>142.25304</v>
      </c>
      <c r="I434" s="39">
        <f t="shared" si="19"/>
        <v>142.83004</v>
      </c>
      <c r="J434" s="39">
        <f t="shared" si="18"/>
        <v>3.7639999999999998</v>
      </c>
      <c r="K434" s="39">
        <f t="shared" si="20"/>
        <v>139.06603999999999</v>
      </c>
      <c r="L434" s="40" t="s">
        <v>28</v>
      </c>
      <c r="M434" s="40" t="s">
        <v>29</v>
      </c>
      <c r="N434" s="35"/>
      <c r="O434" s="35"/>
      <c r="P434" s="40" t="s">
        <v>30</v>
      </c>
      <c r="Q434" s="40" t="s">
        <v>34</v>
      </c>
      <c r="R434" s="35"/>
      <c r="S434" s="35"/>
      <c r="T434" s="40" t="s">
        <v>30</v>
      </c>
      <c r="U434" s="40" t="s">
        <v>32</v>
      </c>
      <c r="V434" s="35"/>
      <c r="W434" s="35"/>
      <c r="X434" s="35" t="s">
        <v>30</v>
      </c>
      <c r="Y434" s="35" t="s">
        <v>33</v>
      </c>
      <c r="Z434" s="35"/>
      <c r="AA434" s="35"/>
      <c r="AB434" s="40" t="s">
        <v>30</v>
      </c>
      <c r="AC434" s="40" t="s">
        <v>34</v>
      </c>
      <c r="AD434" s="35"/>
      <c r="AE434" s="35"/>
      <c r="AF434" s="40" t="s">
        <v>35</v>
      </c>
      <c r="AG434" s="40" t="s">
        <v>29</v>
      </c>
      <c r="AH434" s="35"/>
      <c r="AI434" s="35"/>
      <c r="AJ434" s="40" t="s">
        <v>36</v>
      </c>
      <c r="AK434" s="40" t="s">
        <v>37</v>
      </c>
      <c r="AL434" s="35"/>
      <c r="AM434" s="35"/>
      <c r="AN434" s="40" t="s">
        <v>38</v>
      </c>
      <c r="AO434" s="40" t="s">
        <v>39</v>
      </c>
      <c r="AP434" s="35">
        <v>2</v>
      </c>
      <c r="AQ434" s="35">
        <v>1.0009999999999999</v>
      </c>
      <c r="AR434" s="40" t="s">
        <v>40</v>
      </c>
      <c r="AS434" s="40" t="s">
        <v>41</v>
      </c>
      <c r="AT434" s="35"/>
      <c r="AU434" s="35"/>
      <c r="AV434" s="35"/>
      <c r="AW434" s="35"/>
      <c r="AX434" s="35"/>
      <c r="AY434" s="35"/>
      <c r="AZ434" s="40" t="s">
        <v>42</v>
      </c>
      <c r="BA434" s="40" t="s">
        <v>39</v>
      </c>
      <c r="BB434" s="35"/>
      <c r="BC434" s="35"/>
      <c r="BD434" s="40" t="s">
        <v>42</v>
      </c>
      <c r="BE434" s="40" t="s">
        <v>33</v>
      </c>
      <c r="BF434" s="35"/>
      <c r="BG434" s="35"/>
      <c r="BH434" s="40" t="s">
        <v>42</v>
      </c>
      <c r="BI434" s="40" t="s">
        <v>39</v>
      </c>
      <c r="BJ434" s="35"/>
      <c r="BK434" s="41"/>
      <c r="BL434" s="40" t="s">
        <v>43</v>
      </c>
      <c r="BM434" s="40" t="s">
        <v>44</v>
      </c>
      <c r="BN434" s="35"/>
      <c r="BO434" s="35"/>
      <c r="BP434" s="40" t="s">
        <v>45</v>
      </c>
      <c r="BQ434" s="40" t="s">
        <v>44</v>
      </c>
      <c r="BR434" s="35"/>
      <c r="BS434" s="35"/>
      <c r="BT434" s="40" t="s">
        <v>46</v>
      </c>
      <c r="BU434" s="40" t="s">
        <v>47</v>
      </c>
      <c r="BV434" s="35"/>
      <c r="BW434" s="35"/>
      <c r="BX434" s="40" t="s">
        <v>46</v>
      </c>
      <c r="BY434" s="40" t="s">
        <v>41</v>
      </c>
      <c r="BZ434" s="35"/>
      <c r="CA434" s="35"/>
      <c r="CB434" s="40" t="s">
        <v>46</v>
      </c>
      <c r="CC434" s="40" t="s">
        <v>48</v>
      </c>
      <c r="CD434" s="35"/>
      <c r="CE434" s="35"/>
      <c r="CF434" s="40" t="s">
        <v>46</v>
      </c>
      <c r="CG434" s="40" t="s">
        <v>48</v>
      </c>
      <c r="CH434" s="35"/>
      <c r="CI434" s="35"/>
      <c r="CJ434" s="40" t="s">
        <v>46</v>
      </c>
      <c r="CK434" s="40" t="s">
        <v>39</v>
      </c>
      <c r="CL434" s="35"/>
      <c r="CM434" s="35"/>
      <c r="CN434" s="40" t="s">
        <v>49</v>
      </c>
      <c r="CO434" s="40" t="s">
        <v>39</v>
      </c>
      <c r="CP434" s="35">
        <v>1</v>
      </c>
      <c r="CQ434" s="35">
        <v>0.58499999999999996</v>
      </c>
      <c r="CR434" s="40" t="s">
        <v>50</v>
      </c>
      <c r="CS434" s="40" t="s">
        <v>51</v>
      </c>
      <c r="CT434" s="35"/>
      <c r="CU434" s="35"/>
      <c r="CV434" s="40" t="s">
        <v>50</v>
      </c>
      <c r="CW434" s="40" t="s">
        <v>39</v>
      </c>
      <c r="CX434" s="35"/>
      <c r="CY434" s="35"/>
      <c r="CZ434" s="40" t="s">
        <v>50</v>
      </c>
      <c r="DA434" s="40" t="s">
        <v>39</v>
      </c>
      <c r="DB434" s="35"/>
      <c r="DC434" s="35"/>
      <c r="DD434" s="40" t="s">
        <v>59</v>
      </c>
      <c r="DE434" s="40" t="s">
        <v>60</v>
      </c>
      <c r="DF434" s="35"/>
      <c r="DG434" s="35"/>
      <c r="DH434" s="40" t="s">
        <v>52</v>
      </c>
      <c r="DI434" s="40" t="s">
        <v>53</v>
      </c>
      <c r="DJ434" s="35"/>
      <c r="DK434" s="35"/>
      <c r="DL434" s="40" t="s">
        <v>31</v>
      </c>
      <c r="DM434" s="41">
        <v>2.1779999999999999</v>
      </c>
      <c r="DN434" s="42" t="s">
        <v>518</v>
      </c>
    </row>
    <row r="435" spans="1:118" s="12" customFormat="1" ht="15.75" customHeight="1" x14ac:dyDescent="0.25">
      <c r="A435" s="6">
        <v>434</v>
      </c>
      <c r="B435" s="6">
        <v>1</v>
      </c>
      <c r="C435" s="9" t="s">
        <v>365</v>
      </c>
      <c r="D435" s="8" t="s">
        <v>373</v>
      </c>
      <c r="E435" s="6">
        <v>-192.696</v>
      </c>
      <c r="F435" s="6">
        <v>6.6020000000000003</v>
      </c>
      <c r="G435" s="6">
        <v>-210.02</v>
      </c>
      <c r="H435" s="10">
        <v>180.42071999999999</v>
      </c>
      <c r="I435" s="3">
        <f t="shared" si="19"/>
        <v>-29.599280000000022</v>
      </c>
      <c r="J435" s="3">
        <f t="shared" si="18"/>
        <v>0</v>
      </c>
      <c r="K435" s="3">
        <f t="shared" si="20"/>
        <v>-29.599280000000022</v>
      </c>
      <c r="L435" s="1" t="s">
        <v>28</v>
      </c>
      <c r="M435" s="1" t="s">
        <v>29</v>
      </c>
      <c r="N435" s="6"/>
      <c r="O435" s="6"/>
      <c r="P435" s="1" t="s">
        <v>30</v>
      </c>
      <c r="Q435" s="1" t="s">
        <v>34</v>
      </c>
      <c r="R435" s="6"/>
      <c r="S435" s="6"/>
      <c r="T435" s="1" t="s">
        <v>30</v>
      </c>
      <c r="U435" s="1" t="s">
        <v>32</v>
      </c>
      <c r="V435" s="6"/>
      <c r="W435" s="6"/>
      <c r="X435" s="6" t="s">
        <v>30</v>
      </c>
      <c r="Y435" s="6" t="s">
        <v>33</v>
      </c>
      <c r="Z435" s="6"/>
      <c r="AA435" s="6"/>
      <c r="AB435" s="1" t="s">
        <v>30</v>
      </c>
      <c r="AC435" s="1" t="s">
        <v>34</v>
      </c>
      <c r="AD435" s="6"/>
      <c r="AE435" s="6"/>
      <c r="AF435" s="1" t="s">
        <v>35</v>
      </c>
      <c r="AG435" s="1" t="s">
        <v>29</v>
      </c>
      <c r="AH435" s="6"/>
      <c r="AI435" s="6"/>
      <c r="AJ435" s="1" t="s">
        <v>36</v>
      </c>
      <c r="AK435" s="1" t="s">
        <v>531</v>
      </c>
      <c r="AL435" s="6"/>
      <c r="AM435" s="6"/>
      <c r="AN435" s="1" t="s">
        <v>38</v>
      </c>
      <c r="AO435" s="1" t="s">
        <v>39</v>
      </c>
      <c r="AP435" s="6"/>
      <c r="AQ435" s="6"/>
      <c r="AR435" s="1" t="s">
        <v>40</v>
      </c>
      <c r="AS435" s="1" t="s">
        <v>41</v>
      </c>
      <c r="AT435" s="6"/>
      <c r="AU435" s="6"/>
      <c r="AV435" s="6"/>
      <c r="AW435" s="6"/>
      <c r="AX435" s="6"/>
      <c r="AY435" s="6"/>
      <c r="AZ435" s="1" t="s">
        <v>42</v>
      </c>
      <c r="BA435" s="1" t="s">
        <v>39</v>
      </c>
      <c r="BB435" s="6"/>
      <c r="BC435" s="6"/>
      <c r="BD435" s="1" t="s">
        <v>42</v>
      </c>
      <c r="BE435" s="1" t="s">
        <v>33</v>
      </c>
      <c r="BF435" s="6"/>
      <c r="BG435" s="6"/>
      <c r="BH435" s="1" t="s">
        <v>42</v>
      </c>
      <c r="BI435" s="1" t="s">
        <v>39</v>
      </c>
      <c r="BJ435" s="6"/>
      <c r="BK435" s="11"/>
      <c r="BL435" s="1" t="s">
        <v>43</v>
      </c>
      <c r="BM435" s="1" t="s">
        <v>44</v>
      </c>
      <c r="BN435" s="6"/>
      <c r="BO435" s="6"/>
      <c r="BP435" s="1" t="s">
        <v>45</v>
      </c>
      <c r="BQ435" s="1" t="s">
        <v>44</v>
      </c>
      <c r="BR435" s="6"/>
      <c r="BS435" s="6"/>
      <c r="BT435" s="1" t="s">
        <v>46</v>
      </c>
      <c r="BU435" s="1" t="s">
        <v>47</v>
      </c>
      <c r="BV435" s="6"/>
      <c r="BW435" s="6"/>
      <c r="BX435" s="1" t="s">
        <v>46</v>
      </c>
      <c r="BY435" s="1" t="s">
        <v>41</v>
      </c>
      <c r="BZ435" s="6"/>
      <c r="CA435" s="6"/>
      <c r="CB435" s="1" t="s">
        <v>46</v>
      </c>
      <c r="CC435" s="1" t="s">
        <v>48</v>
      </c>
      <c r="CD435" s="6"/>
      <c r="CE435" s="6"/>
      <c r="CF435" s="1" t="s">
        <v>46</v>
      </c>
      <c r="CG435" s="1" t="s">
        <v>48</v>
      </c>
      <c r="CH435" s="6"/>
      <c r="CI435" s="6"/>
      <c r="CJ435" s="1" t="s">
        <v>46</v>
      </c>
      <c r="CK435" s="1" t="s">
        <v>39</v>
      </c>
      <c r="CL435" s="6"/>
      <c r="CM435" s="6"/>
      <c r="CN435" s="1" t="s">
        <v>49</v>
      </c>
      <c r="CO435" s="1" t="s">
        <v>39</v>
      </c>
      <c r="CP435" s="6"/>
      <c r="CQ435" s="6"/>
      <c r="CR435" s="1" t="s">
        <v>50</v>
      </c>
      <c r="CS435" s="1" t="s">
        <v>51</v>
      </c>
      <c r="CT435" s="6"/>
      <c r="CU435" s="6"/>
      <c r="CV435" s="1" t="s">
        <v>50</v>
      </c>
      <c r="CW435" s="1" t="s">
        <v>39</v>
      </c>
      <c r="CX435" s="6"/>
      <c r="CY435" s="6"/>
      <c r="CZ435" s="1" t="s">
        <v>50</v>
      </c>
      <c r="DA435" s="1" t="s">
        <v>39</v>
      </c>
      <c r="DB435" s="6"/>
      <c r="DC435" s="6"/>
      <c r="DD435" s="1" t="s">
        <v>59</v>
      </c>
      <c r="DE435" s="1" t="s">
        <v>60</v>
      </c>
      <c r="DF435" s="6"/>
      <c r="DG435" s="6"/>
      <c r="DH435" s="1" t="s">
        <v>52</v>
      </c>
      <c r="DI435" s="1" t="s">
        <v>53</v>
      </c>
      <c r="DJ435" s="6"/>
      <c r="DK435" s="6"/>
      <c r="DL435" s="1" t="s">
        <v>31</v>
      </c>
      <c r="DM435" s="11"/>
    </row>
    <row r="436" spans="1:118" s="12" customFormat="1" ht="15.75" customHeight="1" x14ac:dyDescent="0.25">
      <c r="A436" s="6">
        <v>435</v>
      </c>
      <c r="B436" s="6">
        <v>2</v>
      </c>
      <c r="C436" s="9" t="s">
        <v>366</v>
      </c>
      <c r="D436" s="8" t="s">
        <v>373</v>
      </c>
      <c r="E436" s="6">
        <v>0.125</v>
      </c>
      <c r="F436" s="6">
        <v>59.834000000000003</v>
      </c>
      <c r="G436" s="6">
        <v>-92.867000000000004</v>
      </c>
      <c r="H436" s="10">
        <v>453.62808000000001</v>
      </c>
      <c r="I436" s="3">
        <f t="shared" si="19"/>
        <v>360.76107999999999</v>
      </c>
      <c r="J436" s="3">
        <f t="shared" si="18"/>
        <v>0</v>
      </c>
      <c r="K436" s="3">
        <f t="shared" si="20"/>
        <v>360.76107999999999</v>
      </c>
      <c r="L436" s="1" t="s">
        <v>28</v>
      </c>
      <c r="M436" s="1" t="s">
        <v>29</v>
      </c>
      <c r="N436" s="6"/>
      <c r="O436" s="6"/>
      <c r="P436" s="1" t="s">
        <v>30</v>
      </c>
      <c r="Q436" s="1" t="s">
        <v>34</v>
      </c>
      <c r="R436" s="6"/>
      <c r="S436" s="6"/>
      <c r="T436" s="1" t="s">
        <v>30</v>
      </c>
      <c r="U436" s="1" t="s">
        <v>32</v>
      </c>
      <c r="V436" s="6"/>
      <c r="W436" s="6"/>
      <c r="X436" s="6" t="s">
        <v>30</v>
      </c>
      <c r="Y436" s="6" t="s">
        <v>33</v>
      </c>
      <c r="Z436" s="6"/>
      <c r="AA436" s="6"/>
      <c r="AB436" s="1" t="s">
        <v>30</v>
      </c>
      <c r="AC436" s="1" t="s">
        <v>34</v>
      </c>
      <c r="AD436" s="6"/>
      <c r="AE436" s="6"/>
      <c r="AF436" s="1" t="s">
        <v>35</v>
      </c>
      <c r="AG436" s="1" t="s">
        <v>29</v>
      </c>
      <c r="AH436" s="6"/>
      <c r="AI436" s="6"/>
      <c r="AJ436" s="1" t="s">
        <v>36</v>
      </c>
      <c r="AK436" s="1" t="s">
        <v>37</v>
      </c>
      <c r="AL436" s="6"/>
      <c r="AM436" s="6"/>
      <c r="AN436" s="1" t="s">
        <v>38</v>
      </c>
      <c r="AO436" s="1" t="s">
        <v>39</v>
      </c>
      <c r="AP436" s="6"/>
      <c r="AQ436" s="6"/>
      <c r="AR436" s="1" t="s">
        <v>40</v>
      </c>
      <c r="AS436" s="1" t="s">
        <v>41</v>
      </c>
      <c r="AT436" s="6"/>
      <c r="AU436" s="6"/>
      <c r="AV436" s="6"/>
      <c r="AW436" s="6"/>
      <c r="AX436" s="6"/>
      <c r="AY436" s="6"/>
      <c r="AZ436" s="1" t="s">
        <v>42</v>
      </c>
      <c r="BA436" s="1" t="s">
        <v>39</v>
      </c>
      <c r="BB436" s="6"/>
      <c r="BC436" s="6"/>
      <c r="BD436" s="1" t="s">
        <v>42</v>
      </c>
      <c r="BE436" s="1" t="s">
        <v>33</v>
      </c>
      <c r="BF436" s="6"/>
      <c r="BG436" s="6"/>
      <c r="BH436" s="1" t="s">
        <v>42</v>
      </c>
      <c r="BI436" s="1" t="s">
        <v>39</v>
      </c>
      <c r="BJ436" s="6"/>
      <c r="BK436" s="11"/>
      <c r="BL436" s="1" t="s">
        <v>43</v>
      </c>
      <c r="BM436" s="1" t="s">
        <v>44</v>
      </c>
      <c r="BN436" s="6"/>
      <c r="BO436" s="6"/>
      <c r="BP436" s="1" t="s">
        <v>45</v>
      </c>
      <c r="BQ436" s="1" t="s">
        <v>44</v>
      </c>
      <c r="BR436" s="6"/>
      <c r="BS436" s="6"/>
      <c r="BT436" s="1" t="s">
        <v>46</v>
      </c>
      <c r="BU436" s="1" t="s">
        <v>47</v>
      </c>
      <c r="BV436" s="6"/>
      <c r="BW436" s="6"/>
      <c r="BX436" s="1" t="s">
        <v>46</v>
      </c>
      <c r="BY436" s="1" t="s">
        <v>41</v>
      </c>
      <c r="BZ436" s="6"/>
      <c r="CA436" s="6"/>
      <c r="CB436" s="1" t="s">
        <v>46</v>
      </c>
      <c r="CC436" s="1" t="s">
        <v>48</v>
      </c>
      <c r="CD436" s="6"/>
      <c r="CE436" s="6"/>
      <c r="CF436" s="1" t="s">
        <v>46</v>
      </c>
      <c r="CG436" s="1" t="s">
        <v>48</v>
      </c>
      <c r="CH436" s="6"/>
      <c r="CI436" s="6"/>
      <c r="CJ436" s="1" t="s">
        <v>46</v>
      </c>
      <c r="CK436" s="1" t="s">
        <v>39</v>
      </c>
      <c r="CL436" s="6"/>
      <c r="CM436" s="6"/>
      <c r="CN436" s="1" t="s">
        <v>49</v>
      </c>
      <c r="CO436" s="1" t="s">
        <v>39</v>
      </c>
      <c r="CP436" s="6"/>
      <c r="CQ436" s="6"/>
      <c r="CR436" s="1" t="s">
        <v>50</v>
      </c>
      <c r="CS436" s="1" t="s">
        <v>51</v>
      </c>
      <c r="CT436" s="6"/>
      <c r="CU436" s="6"/>
      <c r="CV436" s="1" t="s">
        <v>50</v>
      </c>
      <c r="CW436" s="1" t="s">
        <v>39</v>
      </c>
      <c r="CX436" s="6"/>
      <c r="CY436" s="6"/>
      <c r="CZ436" s="1" t="s">
        <v>50</v>
      </c>
      <c r="DA436" s="1" t="s">
        <v>39</v>
      </c>
      <c r="DB436" s="6"/>
      <c r="DC436" s="6"/>
      <c r="DD436" s="1" t="s">
        <v>59</v>
      </c>
      <c r="DE436" s="1" t="s">
        <v>60</v>
      </c>
      <c r="DF436" s="6"/>
      <c r="DG436" s="6"/>
      <c r="DH436" s="1" t="s">
        <v>52</v>
      </c>
      <c r="DI436" s="1" t="s">
        <v>53</v>
      </c>
      <c r="DJ436" s="6"/>
      <c r="DK436" s="6"/>
      <c r="DL436" s="1" t="s">
        <v>31</v>
      </c>
      <c r="DM436" s="11"/>
    </row>
    <row r="437" spans="1:118" s="42" customFormat="1" ht="15.75" customHeight="1" x14ac:dyDescent="0.25">
      <c r="A437" s="35">
        <v>436</v>
      </c>
      <c r="B437" s="35">
        <v>2</v>
      </c>
      <c r="C437" s="36" t="s">
        <v>367</v>
      </c>
      <c r="D437" s="37" t="s">
        <v>373</v>
      </c>
      <c r="E437" s="35">
        <v>1696.5029999999999</v>
      </c>
      <c r="F437" s="35">
        <v>163.59200000000001</v>
      </c>
      <c r="G437" s="35">
        <v>1318.059</v>
      </c>
      <c r="H437" s="38">
        <v>651.84659999999997</v>
      </c>
      <c r="I437" s="39">
        <f t="shared" si="19"/>
        <v>1969.9056</v>
      </c>
      <c r="J437" s="39">
        <f t="shared" si="18"/>
        <v>0.92100000000000004</v>
      </c>
      <c r="K437" s="39">
        <f t="shared" si="20"/>
        <v>1968.9846</v>
      </c>
      <c r="L437" s="40" t="s">
        <v>28</v>
      </c>
      <c r="M437" s="40" t="s">
        <v>29</v>
      </c>
      <c r="N437" s="35"/>
      <c r="O437" s="35"/>
      <c r="P437" s="40" t="s">
        <v>30</v>
      </c>
      <c r="Q437" s="40" t="s">
        <v>34</v>
      </c>
      <c r="R437" s="35"/>
      <c r="S437" s="35"/>
      <c r="T437" s="40" t="s">
        <v>30</v>
      </c>
      <c r="U437" s="40" t="s">
        <v>32</v>
      </c>
      <c r="V437" s="35"/>
      <c r="W437" s="35"/>
      <c r="X437" s="35" t="s">
        <v>30</v>
      </c>
      <c r="Y437" s="35" t="s">
        <v>33</v>
      </c>
      <c r="Z437" s="35"/>
      <c r="AA437" s="35"/>
      <c r="AB437" s="40" t="s">
        <v>30</v>
      </c>
      <c r="AC437" s="40" t="s">
        <v>34</v>
      </c>
      <c r="AD437" s="35"/>
      <c r="AE437" s="35"/>
      <c r="AF437" s="40" t="s">
        <v>35</v>
      </c>
      <c r="AG437" s="40" t="s">
        <v>29</v>
      </c>
      <c r="AH437" s="35"/>
      <c r="AI437" s="35"/>
      <c r="AJ437" s="40" t="s">
        <v>36</v>
      </c>
      <c r="AK437" s="40" t="s">
        <v>37</v>
      </c>
      <c r="AL437" s="35"/>
      <c r="AM437" s="35"/>
      <c r="AN437" s="40" t="s">
        <v>38</v>
      </c>
      <c r="AO437" s="40" t="s">
        <v>39</v>
      </c>
      <c r="AP437" s="35"/>
      <c r="AQ437" s="35"/>
      <c r="AR437" s="40" t="s">
        <v>40</v>
      </c>
      <c r="AS437" s="40" t="s">
        <v>41</v>
      </c>
      <c r="AT437" s="35"/>
      <c r="AU437" s="35"/>
      <c r="AV437" s="35"/>
      <c r="AW437" s="35"/>
      <c r="AX437" s="35"/>
      <c r="AY437" s="35"/>
      <c r="AZ437" s="40" t="s">
        <v>42</v>
      </c>
      <c r="BA437" s="40" t="s">
        <v>39</v>
      </c>
      <c r="BB437" s="35"/>
      <c r="BC437" s="35"/>
      <c r="BD437" s="40" t="s">
        <v>42</v>
      </c>
      <c r="BE437" s="40" t="s">
        <v>33</v>
      </c>
      <c r="BF437" s="35"/>
      <c r="BG437" s="35"/>
      <c r="BH437" s="40" t="s">
        <v>42</v>
      </c>
      <c r="BI437" s="40" t="s">
        <v>39</v>
      </c>
      <c r="BJ437" s="35"/>
      <c r="BK437" s="41"/>
      <c r="BL437" s="40" t="s">
        <v>43</v>
      </c>
      <c r="BM437" s="40" t="s">
        <v>44</v>
      </c>
      <c r="BN437" s="35"/>
      <c r="BO437" s="35"/>
      <c r="BP437" s="40" t="s">
        <v>45</v>
      </c>
      <c r="BQ437" s="40" t="s">
        <v>44</v>
      </c>
      <c r="BR437" s="35"/>
      <c r="BS437" s="35"/>
      <c r="BT437" s="40" t="s">
        <v>46</v>
      </c>
      <c r="BU437" s="40" t="s">
        <v>47</v>
      </c>
      <c r="BV437" s="35"/>
      <c r="BW437" s="35"/>
      <c r="BX437" s="40" t="s">
        <v>46</v>
      </c>
      <c r="BY437" s="40" t="s">
        <v>41</v>
      </c>
      <c r="BZ437" s="35"/>
      <c r="CA437" s="35"/>
      <c r="CB437" s="40" t="s">
        <v>46</v>
      </c>
      <c r="CC437" s="40" t="s">
        <v>48</v>
      </c>
      <c r="CD437" s="35"/>
      <c r="CE437" s="35"/>
      <c r="CF437" s="40" t="s">
        <v>46</v>
      </c>
      <c r="CG437" s="40" t="s">
        <v>48</v>
      </c>
      <c r="CH437" s="35"/>
      <c r="CI437" s="35"/>
      <c r="CJ437" s="40" t="s">
        <v>46</v>
      </c>
      <c r="CK437" s="40" t="s">
        <v>39</v>
      </c>
      <c r="CL437" s="35"/>
      <c r="CM437" s="35"/>
      <c r="CN437" s="40" t="s">
        <v>49</v>
      </c>
      <c r="CO437" s="40" t="s">
        <v>39</v>
      </c>
      <c r="CP437" s="35"/>
      <c r="CQ437" s="35"/>
      <c r="CR437" s="40" t="s">
        <v>50</v>
      </c>
      <c r="CS437" s="40" t="s">
        <v>51</v>
      </c>
      <c r="CT437" s="35"/>
      <c r="CU437" s="35"/>
      <c r="CV437" s="40" t="s">
        <v>50</v>
      </c>
      <c r="CW437" s="40" t="s">
        <v>39</v>
      </c>
      <c r="CX437" s="35">
        <v>1</v>
      </c>
      <c r="CY437" s="35">
        <v>0.92100000000000004</v>
      </c>
      <c r="CZ437" s="40" t="s">
        <v>50</v>
      </c>
      <c r="DA437" s="40" t="s">
        <v>39</v>
      </c>
      <c r="DB437" s="35"/>
      <c r="DC437" s="35"/>
      <c r="DD437" s="40" t="s">
        <v>59</v>
      </c>
      <c r="DE437" s="40" t="s">
        <v>60</v>
      </c>
      <c r="DF437" s="35"/>
      <c r="DG437" s="35"/>
      <c r="DH437" s="40" t="s">
        <v>52</v>
      </c>
      <c r="DI437" s="40" t="s">
        <v>53</v>
      </c>
      <c r="DJ437" s="35"/>
      <c r="DK437" s="35"/>
      <c r="DL437" s="40" t="s">
        <v>31</v>
      </c>
      <c r="DM437" s="41"/>
    </row>
    <row r="438" spans="1:118" s="12" customFormat="1" ht="15.75" customHeight="1" x14ac:dyDescent="0.25">
      <c r="A438" s="6">
        <v>437</v>
      </c>
      <c r="B438" s="6">
        <v>2</v>
      </c>
      <c r="C438" s="9" t="s">
        <v>505</v>
      </c>
      <c r="D438" s="8" t="s">
        <v>373</v>
      </c>
      <c r="E438" s="6">
        <v>123.84</v>
      </c>
      <c r="F438" s="6">
        <v>15.413</v>
      </c>
      <c r="G438" s="6">
        <v>108.42700000000001</v>
      </c>
      <c r="H438" s="10">
        <v>77.339759999999998</v>
      </c>
      <c r="I438" s="3">
        <f t="shared" si="19"/>
        <v>185.76676</v>
      </c>
      <c r="J438" s="3">
        <f t="shared" si="18"/>
        <v>0</v>
      </c>
      <c r="K438" s="3">
        <f t="shared" si="20"/>
        <v>185.76676</v>
      </c>
      <c r="L438" s="1" t="s">
        <v>28</v>
      </c>
      <c r="M438" s="1" t="s">
        <v>29</v>
      </c>
      <c r="N438" s="6"/>
      <c r="O438" s="6"/>
      <c r="P438" s="1" t="s">
        <v>30</v>
      </c>
      <c r="Q438" s="1" t="s">
        <v>34</v>
      </c>
      <c r="R438" s="6"/>
      <c r="S438" s="6"/>
      <c r="T438" s="1" t="s">
        <v>30</v>
      </c>
      <c r="U438" s="1" t="s">
        <v>32</v>
      </c>
      <c r="V438" s="6"/>
      <c r="W438" s="6"/>
      <c r="X438" s="6" t="s">
        <v>30</v>
      </c>
      <c r="Y438" s="6" t="s">
        <v>33</v>
      </c>
      <c r="Z438" s="6"/>
      <c r="AA438" s="6"/>
      <c r="AB438" s="1" t="s">
        <v>30</v>
      </c>
      <c r="AC438" s="1" t="s">
        <v>34</v>
      </c>
      <c r="AD438" s="6"/>
      <c r="AE438" s="6"/>
      <c r="AF438" s="1" t="s">
        <v>35</v>
      </c>
      <c r="AG438" s="1" t="s">
        <v>29</v>
      </c>
      <c r="AH438" s="6"/>
      <c r="AI438" s="6"/>
      <c r="AJ438" s="1" t="s">
        <v>36</v>
      </c>
      <c r="AK438" s="1" t="s">
        <v>37</v>
      </c>
      <c r="AL438" s="6"/>
      <c r="AM438" s="6"/>
      <c r="AN438" s="1" t="s">
        <v>38</v>
      </c>
      <c r="AO438" s="1" t="s">
        <v>39</v>
      </c>
      <c r="AP438" s="6"/>
      <c r="AQ438" s="6"/>
      <c r="AR438" s="1" t="s">
        <v>40</v>
      </c>
      <c r="AS438" s="1" t="s">
        <v>41</v>
      </c>
      <c r="AT438" s="6"/>
      <c r="AU438" s="6"/>
      <c r="AV438" s="6"/>
      <c r="AW438" s="6"/>
      <c r="AX438" s="6"/>
      <c r="AY438" s="6"/>
      <c r="AZ438" s="1" t="s">
        <v>42</v>
      </c>
      <c r="BA438" s="1" t="s">
        <v>39</v>
      </c>
      <c r="BB438" s="6"/>
      <c r="BC438" s="6"/>
      <c r="BD438" s="1" t="s">
        <v>42</v>
      </c>
      <c r="BE438" s="1" t="s">
        <v>33</v>
      </c>
      <c r="BF438" s="6"/>
      <c r="BG438" s="6"/>
      <c r="BH438" s="1" t="s">
        <v>42</v>
      </c>
      <c r="BI438" s="1" t="s">
        <v>39</v>
      </c>
      <c r="BJ438" s="6"/>
      <c r="BK438" s="11"/>
      <c r="BL438" s="1" t="s">
        <v>43</v>
      </c>
      <c r="BM438" s="1" t="s">
        <v>44</v>
      </c>
      <c r="BN438" s="6"/>
      <c r="BO438" s="6"/>
      <c r="BP438" s="1" t="s">
        <v>45</v>
      </c>
      <c r="BQ438" s="1" t="s">
        <v>44</v>
      </c>
      <c r="BR438" s="6"/>
      <c r="BS438" s="6"/>
      <c r="BT438" s="1" t="s">
        <v>46</v>
      </c>
      <c r="BU438" s="1" t="s">
        <v>47</v>
      </c>
      <c r="BV438" s="6"/>
      <c r="BW438" s="6"/>
      <c r="BX438" s="1" t="s">
        <v>46</v>
      </c>
      <c r="BY438" s="1" t="s">
        <v>41</v>
      </c>
      <c r="BZ438" s="6"/>
      <c r="CA438" s="6"/>
      <c r="CB438" s="1" t="s">
        <v>46</v>
      </c>
      <c r="CC438" s="1" t="s">
        <v>48</v>
      </c>
      <c r="CD438" s="6"/>
      <c r="CE438" s="6"/>
      <c r="CF438" s="1" t="s">
        <v>46</v>
      </c>
      <c r="CG438" s="1" t="s">
        <v>48</v>
      </c>
      <c r="CH438" s="6"/>
      <c r="CI438" s="6"/>
      <c r="CJ438" s="1" t="s">
        <v>46</v>
      </c>
      <c r="CK438" s="1" t="s">
        <v>39</v>
      </c>
      <c r="CL438" s="6"/>
      <c r="CM438" s="6"/>
      <c r="CN438" s="1" t="s">
        <v>49</v>
      </c>
      <c r="CO438" s="1" t="s">
        <v>39</v>
      </c>
      <c r="CP438" s="6"/>
      <c r="CQ438" s="6"/>
      <c r="CR438" s="1" t="s">
        <v>50</v>
      </c>
      <c r="CS438" s="1" t="s">
        <v>51</v>
      </c>
      <c r="CT438" s="6"/>
      <c r="CU438" s="6"/>
      <c r="CV438" s="1" t="s">
        <v>50</v>
      </c>
      <c r="CW438" s="1" t="s">
        <v>39</v>
      </c>
      <c r="CX438" s="6"/>
      <c r="CY438" s="6"/>
      <c r="CZ438" s="1" t="s">
        <v>50</v>
      </c>
      <c r="DA438" s="1" t="s">
        <v>39</v>
      </c>
      <c r="DB438" s="6"/>
      <c r="DC438" s="6"/>
      <c r="DD438" s="1" t="s">
        <v>59</v>
      </c>
      <c r="DE438" s="1" t="s">
        <v>60</v>
      </c>
      <c r="DF438" s="6"/>
      <c r="DG438" s="6"/>
      <c r="DH438" s="1" t="s">
        <v>52</v>
      </c>
      <c r="DI438" s="1" t="s">
        <v>53</v>
      </c>
      <c r="DJ438" s="6"/>
      <c r="DK438" s="6"/>
      <c r="DL438" s="1" t="s">
        <v>31</v>
      </c>
      <c r="DM438" s="11"/>
    </row>
    <row r="439" spans="1:118" s="12" customFormat="1" ht="15.75" customHeight="1" x14ac:dyDescent="0.25">
      <c r="A439" s="6">
        <v>438</v>
      </c>
      <c r="B439" s="6">
        <v>2</v>
      </c>
      <c r="C439" s="9" t="s">
        <v>506</v>
      </c>
      <c r="D439" s="8" t="s">
        <v>373</v>
      </c>
      <c r="E439" s="6">
        <v>129.96899999999999</v>
      </c>
      <c r="F439" s="6">
        <v>9.2870000000000008</v>
      </c>
      <c r="G439" s="6">
        <v>120.682</v>
      </c>
      <c r="H439" s="10">
        <v>85.155000000000001</v>
      </c>
      <c r="I439" s="3">
        <f t="shared" si="19"/>
        <v>205.83699999999999</v>
      </c>
      <c r="J439" s="3">
        <f t="shared" si="18"/>
        <v>0</v>
      </c>
      <c r="K439" s="3">
        <f t="shared" si="20"/>
        <v>205.83699999999999</v>
      </c>
      <c r="L439" s="1" t="s">
        <v>28</v>
      </c>
      <c r="M439" s="1" t="s">
        <v>29</v>
      </c>
      <c r="N439" s="6"/>
      <c r="O439" s="6"/>
      <c r="P439" s="1" t="s">
        <v>30</v>
      </c>
      <c r="Q439" s="1" t="s">
        <v>34</v>
      </c>
      <c r="R439" s="6"/>
      <c r="S439" s="6"/>
      <c r="T439" s="1" t="s">
        <v>30</v>
      </c>
      <c r="U439" s="1" t="s">
        <v>32</v>
      </c>
      <c r="V439" s="6"/>
      <c r="W439" s="6"/>
      <c r="X439" s="6" t="s">
        <v>30</v>
      </c>
      <c r="Y439" s="6" t="s">
        <v>33</v>
      </c>
      <c r="Z439" s="6"/>
      <c r="AA439" s="6"/>
      <c r="AB439" s="1" t="s">
        <v>30</v>
      </c>
      <c r="AC439" s="1" t="s">
        <v>34</v>
      </c>
      <c r="AD439" s="6"/>
      <c r="AE439" s="6"/>
      <c r="AF439" s="1" t="s">
        <v>35</v>
      </c>
      <c r="AG439" s="1" t="s">
        <v>29</v>
      </c>
      <c r="AH439" s="6"/>
      <c r="AI439" s="6"/>
      <c r="AJ439" s="1" t="s">
        <v>36</v>
      </c>
      <c r="AK439" s="1" t="s">
        <v>37</v>
      </c>
      <c r="AL439" s="6"/>
      <c r="AM439" s="6"/>
      <c r="AN439" s="1" t="s">
        <v>38</v>
      </c>
      <c r="AO439" s="1" t="s">
        <v>39</v>
      </c>
      <c r="AP439" s="6"/>
      <c r="AQ439" s="6"/>
      <c r="AR439" s="1" t="s">
        <v>40</v>
      </c>
      <c r="AS439" s="1" t="s">
        <v>41</v>
      </c>
      <c r="AT439" s="6"/>
      <c r="AU439" s="6"/>
      <c r="AV439" s="6"/>
      <c r="AW439" s="6"/>
      <c r="AX439" s="6"/>
      <c r="AY439" s="6"/>
      <c r="AZ439" s="1" t="s">
        <v>42</v>
      </c>
      <c r="BA439" s="1" t="s">
        <v>39</v>
      </c>
      <c r="BB439" s="6"/>
      <c r="BC439" s="6"/>
      <c r="BD439" s="1" t="s">
        <v>42</v>
      </c>
      <c r="BE439" s="1" t="s">
        <v>33</v>
      </c>
      <c r="BF439" s="6"/>
      <c r="BG439" s="6"/>
      <c r="BH439" s="1" t="s">
        <v>42</v>
      </c>
      <c r="BI439" s="1" t="s">
        <v>39</v>
      </c>
      <c r="BJ439" s="6"/>
      <c r="BK439" s="11"/>
      <c r="BL439" s="1" t="s">
        <v>43</v>
      </c>
      <c r="BM439" s="1" t="s">
        <v>44</v>
      </c>
      <c r="BN439" s="6"/>
      <c r="BO439" s="6"/>
      <c r="BP439" s="1" t="s">
        <v>45</v>
      </c>
      <c r="BQ439" s="1" t="s">
        <v>44</v>
      </c>
      <c r="BR439" s="6"/>
      <c r="BS439" s="6"/>
      <c r="BT439" s="1" t="s">
        <v>46</v>
      </c>
      <c r="BU439" s="1" t="s">
        <v>47</v>
      </c>
      <c r="BV439" s="6"/>
      <c r="BW439" s="6"/>
      <c r="BX439" s="1" t="s">
        <v>46</v>
      </c>
      <c r="BY439" s="1" t="s">
        <v>41</v>
      </c>
      <c r="BZ439" s="6"/>
      <c r="CA439" s="6"/>
      <c r="CB439" s="1" t="s">
        <v>46</v>
      </c>
      <c r="CC439" s="1" t="s">
        <v>48</v>
      </c>
      <c r="CD439" s="6"/>
      <c r="CE439" s="6"/>
      <c r="CF439" s="1" t="s">
        <v>46</v>
      </c>
      <c r="CG439" s="1" t="s">
        <v>48</v>
      </c>
      <c r="CH439" s="6"/>
      <c r="CI439" s="6"/>
      <c r="CJ439" s="1" t="s">
        <v>46</v>
      </c>
      <c r="CK439" s="1" t="s">
        <v>39</v>
      </c>
      <c r="CL439" s="6"/>
      <c r="CM439" s="6"/>
      <c r="CN439" s="1" t="s">
        <v>49</v>
      </c>
      <c r="CO439" s="1" t="s">
        <v>39</v>
      </c>
      <c r="CP439" s="6"/>
      <c r="CQ439" s="6"/>
      <c r="CR439" s="1" t="s">
        <v>50</v>
      </c>
      <c r="CS439" s="1" t="s">
        <v>51</v>
      </c>
      <c r="CT439" s="6"/>
      <c r="CU439" s="6"/>
      <c r="CV439" s="1" t="s">
        <v>50</v>
      </c>
      <c r="CW439" s="1" t="s">
        <v>39</v>
      </c>
      <c r="CX439" s="6"/>
      <c r="CY439" s="6"/>
      <c r="CZ439" s="1" t="s">
        <v>50</v>
      </c>
      <c r="DA439" s="1" t="s">
        <v>39</v>
      </c>
      <c r="DB439" s="6"/>
      <c r="DC439" s="6"/>
      <c r="DD439" s="1" t="s">
        <v>59</v>
      </c>
      <c r="DE439" s="1" t="s">
        <v>60</v>
      </c>
      <c r="DF439" s="6"/>
      <c r="DG439" s="6"/>
      <c r="DH439" s="1" t="s">
        <v>52</v>
      </c>
      <c r="DI439" s="1" t="s">
        <v>53</v>
      </c>
      <c r="DJ439" s="6"/>
      <c r="DK439" s="6"/>
      <c r="DL439" s="1" t="s">
        <v>31</v>
      </c>
      <c r="DM439" s="11"/>
    </row>
    <row r="440" spans="1:118" s="42" customFormat="1" ht="15.75" customHeight="1" x14ac:dyDescent="0.25">
      <c r="A440" s="35">
        <v>439</v>
      </c>
      <c r="B440" s="35">
        <v>2</v>
      </c>
      <c r="C440" s="36" t="s">
        <v>368</v>
      </c>
      <c r="D440" s="37" t="s">
        <v>373</v>
      </c>
      <c r="E440" s="35">
        <v>-748.76</v>
      </c>
      <c r="F440" s="35">
        <v>24.414000000000001</v>
      </c>
      <c r="G440" s="35">
        <v>-783.31200000000001</v>
      </c>
      <c r="H440" s="38">
        <v>466.33308</v>
      </c>
      <c r="I440" s="39">
        <f t="shared" si="19"/>
        <v>-316.97892000000002</v>
      </c>
      <c r="J440" s="39">
        <f t="shared" si="18"/>
        <v>9.2989999999999995</v>
      </c>
      <c r="K440" s="39">
        <f t="shared" si="20"/>
        <v>-326.27791999999999</v>
      </c>
      <c r="L440" s="40" t="s">
        <v>28</v>
      </c>
      <c r="M440" s="40" t="s">
        <v>29</v>
      </c>
      <c r="N440" s="35"/>
      <c r="O440" s="35"/>
      <c r="P440" s="40" t="s">
        <v>30</v>
      </c>
      <c r="Q440" s="40" t="s">
        <v>34</v>
      </c>
      <c r="R440" s="35"/>
      <c r="S440" s="35"/>
      <c r="T440" s="40" t="s">
        <v>30</v>
      </c>
      <c r="U440" s="40" t="s">
        <v>32</v>
      </c>
      <c r="V440" s="35"/>
      <c r="W440" s="35"/>
      <c r="X440" s="35" t="s">
        <v>30</v>
      </c>
      <c r="Y440" s="35" t="s">
        <v>33</v>
      </c>
      <c r="Z440" s="35"/>
      <c r="AA440" s="35"/>
      <c r="AB440" s="40" t="s">
        <v>30</v>
      </c>
      <c r="AC440" s="40" t="s">
        <v>34</v>
      </c>
      <c r="AD440" s="35"/>
      <c r="AE440" s="35"/>
      <c r="AF440" s="40" t="s">
        <v>35</v>
      </c>
      <c r="AG440" s="40" t="s">
        <v>29</v>
      </c>
      <c r="AH440" s="35"/>
      <c r="AI440" s="35"/>
      <c r="AJ440" s="40" t="s">
        <v>36</v>
      </c>
      <c r="AK440" s="40" t="s">
        <v>37</v>
      </c>
      <c r="AL440" s="35"/>
      <c r="AM440" s="35"/>
      <c r="AN440" s="40" t="s">
        <v>38</v>
      </c>
      <c r="AO440" s="40" t="s">
        <v>39</v>
      </c>
      <c r="AP440" s="35"/>
      <c r="AQ440" s="35"/>
      <c r="AR440" s="40" t="s">
        <v>40</v>
      </c>
      <c r="AS440" s="40" t="s">
        <v>41</v>
      </c>
      <c r="AT440" s="35"/>
      <c r="AU440" s="35"/>
      <c r="AV440" s="35"/>
      <c r="AW440" s="35"/>
      <c r="AX440" s="35"/>
      <c r="AY440" s="35"/>
      <c r="AZ440" s="40" t="s">
        <v>42</v>
      </c>
      <c r="BA440" s="40" t="s">
        <v>39</v>
      </c>
      <c r="BB440" s="35"/>
      <c r="BC440" s="35"/>
      <c r="BD440" s="40" t="s">
        <v>42</v>
      </c>
      <c r="BE440" s="40" t="s">
        <v>33</v>
      </c>
      <c r="BF440" s="35"/>
      <c r="BG440" s="35"/>
      <c r="BH440" s="40" t="s">
        <v>42</v>
      </c>
      <c r="BI440" s="40" t="s">
        <v>39</v>
      </c>
      <c r="BJ440" s="35"/>
      <c r="BK440" s="41"/>
      <c r="BL440" s="40" t="s">
        <v>43</v>
      </c>
      <c r="BM440" s="40" t="s">
        <v>44</v>
      </c>
      <c r="BN440" s="35"/>
      <c r="BO440" s="35"/>
      <c r="BP440" s="40" t="s">
        <v>45</v>
      </c>
      <c r="BQ440" s="40" t="s">
        <v>44</v>
      </c>
      <c r="BR440" s="35"/>
      <c r="BS440" s="35"/>
      <c r="BT440" s="40" t="s">
        <v>46</v>
      </c>
      <c r="BU440" s="40" t="s">
        <v>47</v>
      </c>
      <c r="BV440" s="35"/>
      <c r="BW440" s="35"/>
      <c r="BX440" s="40" t="s">
        <v>46</v>
      </c>
      <c r="BY440" s="40" t="s">
        <v>41</v>
      </c>
      <c r="BZ440" s="35"/>
      <c r="CA440" s="35"/>
      <c r="CB440" s="40" t="s">
        <v>46</v>
      </c>
      <c r="CC440" s="40" t="s">
        <v>48</v>
      </c>
      <c r="CD440" s="35">
        <v>8.0000000000000002E-3</v>
      </c>
      <c r="CE440" s="35">
        <v>9.2989999999999995</v>
      </c>
      <c r="CF440" s="40" t="s">
        <v>46</v>
      </c>
      <c r="CG440" s="40" t="s">
        <v>48</v>
      </c>
      <c r="CH440" s="35"/>
      <c r="CI440" s="35"/>
      <c r="CJ440" s="40" t="s">
        <v>46</v>
      </c>
      <c r="CK440" s="40" t="s">
        <v>39</v>
      </c>
      <c r="CL440" s="35"/>
      <c r="CM440" s="35"/>
      <c r="CN440" s="40" t="s">
        <v>49</v>
      </c>
      <c r="CO440" s="40" t="s">
        <v>39</v>
      </c>
      <c r="CP440" s="35"/>
      <c r="CQ440" s="35"/>
      <c r="CR440" s="40" t="s">
        <v>50</v>
      </c>
      <c r="CS440" s="40" t="s">
        <v>51</v>
      </c>
      <c r="CT440" s="35"/>
      <c r="CU440" s="35"/>
      <c r="CV440" s="40" t="s">
        <v>50</v>
      </c>
      <c r="CW440" s="40" t="s">
        <v>39</v>
      </c>
      <c r="CX440" s="35"/>
      <c r="CY440" s="35"/>
      <c r="CZ440" s="40" t="s">
        <v>50</v>
      </c>
      <c r="DA440" s="40" t="s">
        <v>39</v>
      </c>
      <c r="DB440" s="35"/>
      <c r="DC440" s="35"/>
      <c r="DD440" s="40" t="s">
        <v>59</v>
      </c>
      <c r="DE440" s="40" t="s">
        <v>60</v>
      </c>
      <c r="DF440" s="35"/>
      <c r="DG440" s="35"/>
      <c r="DH440" s="40" t="s">
        <v>52</v>
      </c>
      <c r="DI440" s="40" t="s">
        <v>53</v>
      </c>
      <c r="DJ440" s="35"/>
      <c r="DK440" s="35"/>
      <c r="DL440" s="40" t="s">
        <v>31</v>
      </c>
      <c r="DM440" s="41"/>
    </row>
    <row r="441" spans="1:118" s="42" customFormat="1" ht="15.75" customHeight="1" x14ac:dyDescent="0.25">
      <c r="A441" s="35">
        <v>440</v>
      </c>
      <c r="B441" s="35">
        <v>2</v>
      </c>
      <c r="C441" s="36" t="s">
        <v>369</v>
      </c>
      <c r="D441" s="37" t="s">
        <v>373</v>
      </c>
      <c r="E441" s="35">
        <v>-36.155999999999999</v>
      </c>
      <c r="F441" s="35">
        <v>114.333</v>
      </c>
      <c r="G441" s="35">
        <v>-168.69800000000001</v>
      </c>
      <c r="H441" s="38">
        <v>107.83188</v>
      </c>
      <c r="I441" s="39">
        <f t="shared" si="19"/>
        <v>-60.866120000000009</v>
      </c>
      <c r="J441" s="39">
        <f t="shared" si="18"/>
        <v>0.92100000000000004</v>
      </c>
      <c r="K441" s="39">
        <f t="shared" si="20"/>
        <v>-61.787120000000009</v>
      </c>
      <c r="L441" s="40" t="s">
        <v>28</v>
      </c>
      <c r="M441" s="40" t="s">
        <v>29</v>
      </c>
      <c r="N441" s="35"/>
      <c r="O441" s="35"/>
      <c r="P441" s="40" t="s">
        <v>30</v>
      </c>
      <c r="Q441" s="40" t="s">
        <v>34</v>
      </c>
      <c r="R441" s="35"/>
      <c r="S441" s="35"/>
      <c r="T441" s="40" t="s">
        <v>30</v>
      </c>
      <c r="U441" s="40" t="s">
        <v>32</v>
      </c>
      <c r="V441" s="35"/>
      <c r="W441" s="35"/>
      <c r="X441" s="35" t="s">
        <v>30</v>
      </c>
      <c r="Y441" s="35" t="s">
        <v>33</v>
      </c>
      <c r="Z441" s="35"/>
      <c r="AA441" s="35"/>
      <c r="AB441" s="40" t="s">
        <v>30</v>
      </c>
      <c r="AC441" s="40" t="s">
        <v>34</v>
      </c>
      <c r="AD441" s="35"/>
      <c r="AE441" s="35"/>
      <c r="AF441" s="40" t="s">
        <v>35</v>
      </c>
      <c r="AG441" s="40" t="s">
        <v>29</v>
      </c>
      <c r="AH441" s="35"/>
      <c r="AI441" s="35"/>
      <c r="AJ441" s="40" t="s">
        <v>36</v>
      </c>
      <c r="AK441" s="40" t="s">
        <v>37</v>
      </c>
      <c r="AL441" s="35"/>
      <c r="AM441" s="35"/>
      <c r="AN441" s="40" t="s">
        <v>38</v>
      </c>
      <c r="AO441" s="40" t="s">
        <v>39</v>
      </c>
      <c r="AP441" s="35"/>
      <c r="AQ441" s="35"/>
      <c r="AR441" s="40" t="s">
        <v>40</v>
      </c>
      <c r="AS441" s="40" t="s">
        <v>41</v>
      </c>
      <c r="AT441" s="35"/>
      <c r="AU441" s="35"/>
      <c r="AV441" s="35"/>
      <c r="AW441" s="35"/>
      <c r="AX441" s="35"/>
      <c r="AY441" s="35"/>
      <c r="AZ441" s="40" t="s">
        <v>42</v>
      </c>
      <c r="BA441" s="40" t="s">
        <v>39</v>
      </c>
      <c r="BB441" s="35"/>
      <c r="BC441" s="35"/>
      <c r="BD441" s="40" t="s">
        <v>42</v>
      </c>
      <c r="BE441" s="40" t="s">
        <v>33</v>
      </c>
      <c r="BF441" s="35"/>
      <c r="BG441" s="35"/>
      <c r="BH441" s="40" t="s">
        <v>42</v>
      </c>
      <c r="BI441" s="40" t="s">
        <v>39</v>
      </c>
      <c r="BJ441" s="35"/>
      <c r="BK441" s="41"/>
      <c r="BL441" s="40" t="s">
        <v>43</v>
      </c>
      <c r="BM441" s="40" t="s">
        <v>44</v>
      </c>
      <c r="BN441" s="35"/>
      <c r="BO441" s="35"/>
      <c r="BP441" s="40" t="s">
        <v>45</v>
      </c>
      <c r="BQ441" s="40" t="s">
        <v>44</v>
      </c>
      <c r="BR441" s="35"/>
      <c r="BS441" s="35"/>
      <c r="BT441" s="40" t="s">
        <v>46</v>
      </c>
      <c r="BU441" s="40" t="s">
        <v>47</v>
      </c>
      <c r="BV441" s="35"/>
      <c r="BW441" s="35"/>
      <c r="BX441" s="40" t="s">
        <v>46</v>
      </c>
      <c r="BY441" s="40" t="s">
        <v>41</v>
      </c>
      <c r="BZ441" s="35"/>
      <c r="CA441" s="35"/>
      <c r="CB441" s="40" t="s">
        <v>46</v>
      </c>
      <c r="CC441" s="40" t="s">
        <v>48</v>
      </c>
      <c r="CD441" s="35"/>
      <c r="CE441" s="35"/>
      <c r="CF441" s="40" t="s">
        <v>46</v>
      </c>
      <c r="CG441" s="40" t="s">
        <v>48</v>
      </c>
      <c r="CH441" s="35"/>
      <c r="CI441" s="35"/>
      <c r="CJ441" s="40" t="s">
        <v>46</v>
      </c>
      <c r="CK441" s="40" t="s">
        <v>39</v>
      </c>
      <c r="CL441" s="35"/>
      <c r="CM441" s="35"/>
      <c r="CN441" s="40" t="s">
        <v>49</v>
      </c>
      <c r="CO441" s="40" t="s">
        <v>39</v>
      </c>
      <c r="CP441" s="35"/>
      <c r="CQ441" s="35"/>
      <c r="CR441" s="40" t="s">
        <v>50</v>
      </c>
      <c r="CS441" s="40" t="s">
        <v>51</v>
      </c>
      <c r="CT441" s="35"/>
      <c r="CU441" s="35"/>
      <c r="CV441" s="40" t="s">
        <v>50</v>
      </c>
      <c r="CW441" s="40" t="s">
        <v>39</v>
      </c>
      <c r="CX441" s="35">
        <v>1</v>
      </c>
      <c r="CY441" s="35">
        <v>0.92100000000000004</v>
      </c>
      <c r="CZ441" s="40" t="s">
        <v>50</v>
      </c>
      <c r="DA441" s="40" t="s">
        <v>39</v>
      </c>
      <c r="DB441" s="35"/>
      <c r="DC441" s="35"/>
      <c r="DD441" s="40" t="s">
        <v>59</v>
      </c>
      <c r="DE441" s="40" t="s">
        <v>60</v>
      </c>
      <c r="DF441" s="35"/>
      <c r="DG441" s="35"/>
      <c r="DH441" s="40" t="s">
        <v>52</v>
      </c>
      <c r="DI441" s="40" t="s">
        <v>53</v>
      </c>
      <c r="DJ441" s="35"/>
      <c r="DK441" s="35"/>
      <c r="DL441" s="40" t="s">
        <v>31</v>
      </c>
      <c r="DM441" s="41"/>
    </row>
    <row r="442" spans="1:118" s="42" customFormat="1" ht="15.75" customHeight="1" x14ac:dyDescent="0.25">
      <c r="A442" s="35">
        <v>441</v>
      </c>
      <c r="B442" s="35">
        <v>2</v>
      </c>
      <c r="C442" s="36" t="s">
        <v>370</v>
      </c>
      <c r="D442" s="37" t="s">
        <v>373</v>
      </c>
      <c r="E442" s="35">
        <v>428.88499999999999</v>
      </c>
      <c r="F442" s="35">
        <v>89.028000000000006</v>
      </c>
      <c r="G442" s="35">
        <v>322.79000000000002</v>
      </c>
      <c r="H442" s="38">
        <v>169.78955999999999</v>
      </c>
      <c r="I442" s="39">
        <f t="shared" si="19"/>
        <v>492.57956000000001</v>
      </c>
      <c r="J442" s="39">
        <f t="shared" si="18"/>
        <v>14.209</v>
      </c>
      <c r="K442" s="39">
        <f t="shared" si="20"/>
        <v>478.37056000000001</v>
      </c>
      <c r="L442" s="40" t="s">
        <v>28</v>
      </c>
      <c r="M442" s="40" t="s">
        <v>29</v>
      </c>
      <c r="N442" s="35"/>
      <c r="O442" s="35"/>
      <c r="P442" s="40" t="s">
        <v>30</v>
      </c>
      <c r="Q442" s="40" t="s">
        <v>34</v>
      </c>
      <c r="R442" s="35"/>
      <c r="S442" s="35"/>
      <c r="T442" s="40" t="s">
        <v>30</v>
      </c>
      <c r="U442" s="40" t="s">
        <v>32</v>
      </c>
      <c r="V442" s="35"/>
      <c r="W442" s="35"/>
      <c r="X442" s="35" t="s">
        <v>30</v>
      </c>
      <c r="Y442" s="35" t="s">
        <v>33</v>
      </c>
      <c r="Z442" s="35"/>
      <c r="AA442" s="35"/>
      <c r="AB442" s="40" t="s">
        <v>30</v>
      </c>
      <c r="AC442" s="40" t="s">
        <v>34</v>
      </c>
      <c r="AD442" s="35"/>
      <c r="AE442" s="35"/>
      <c r="AF442" s="40" t="s">
        <v>35</v>
      </c>
      <c r="AG442" s="40" t="s">
        <v>29</v>
      </c>
      <c r="AH442" s="35">
        <v>1.0999999999999999E-2</v>
      </c>
      <c r="AI442" s="35">
        <v>12.86</v>
      </c>
      <c r="AJ442" s="40" t="s">
        <v>36</v>
      </c>
      <c r="AK442" s="40" t="s">
        <v>37</v>
      </c>
      <c r="AL442" s="35"/>
      <c r="AM442" s="35"/>
      <c r="AN442" s="40" t="s">
        <v>38</v>
      </c>
      <c r="AO442" s="40" t="s">
        <v>39</v>
      </c>
      <c r="AP442" s="35"/>
      <c r="AQ442" s="35"/>
      <c r="AR442" s="40" t="s">
        <v>40</v>
      </c>
      <c r="AS442" s="40" t="s">
        <v>41</v>
      </c>
      <c r="AT442" s="35"/>
      <c r="AU442" s="35"/>
      <c r="AV442" s="35"/>
      <c r="AW442" s="35"/>
      <c r="AX442" s="35"/>
      <c r="AY442" s="35"/>
      <c r="AZ442" s="40" t="s">
        <v>42</v>
      </c>
      <c r="BA442" s="40" t="s">
        <v>39</v>
      </c>
      <c r="BB442" s="35"/>
      <c r="BC442" s="35"/>
      <c r="BD442" s="40" t="s">
        <v>42</v>
      </c>
      <c r="BE442" s="40" t="s">
        <v>33</v>
      </c>
      <c r="BF442" s="35"/>
      <c r="BG442" s="35"/>
      <c r="BH442" s="40" t="s">
        <v>42</v>
      </c>
      <c r="BI442" s="40" t="s">
        <v>39</v>
      </c>
      <c r="BJ442" s="35"/>
      <c r="BK442" s="41"/>
      <c r="BL442" s="40" t="s">
        <v>43</v>
      </c>
      <c r="BM442" s="40" t="s">
        <v>44</v>
      </c>
      <c r="BN442" s="35"/>
      <c r="BO442" s="35"/>
      <c r="BP442" s="40" t="s">
        <v>45</v>
      </c>
      <c r="BQ442" s="40" t="s">
        <v>44</v>
      </c>
      <c r="BR442" s="35"/>
      <c r="BS442" s="35"/>
      <c r="BT442" s="40" t="s">
        <v>46</v>
      </c>
      <c r="BU442" s="40" t="s">
        <v>47</v>
      </c>
      <c r="BV442" s="35"/>
      <c r="BW442" s="35"/>
      <c r="BX442" s="40" t="s">
        <v>46</v>
      </c>
      <c r="BY442" s="40" t="s">
        <v>41</v>
      </c>
      <c r="BZ442" s="35"/>
      <c r="CA442" s="35"/>
      <c r="CB442" s="40" t="s">
        <v>46</v>
      </c>
      <c r="CC442" s="40" t="s">
        <v>48</v>
      </c>
      <c r="CD442" s="35"/>
      <c r="CE442" s="35"/>
      <c r="CF442" s="40" t="s">
        <v>46</v>
      </c>
      <c r="CG442" s="40" t="s">
        <v>48</v>
      </c>
      <c r="CH442" s="35"/>
      <c r="CI442" s="35"/>
      <c r="CJ442" s="40" t="s">
        <v>46</v>
      </c>
      <c r="CK442" s="40" t="s">
        <v>39</v>
      </c>
      <c r="CL442" s="35"/>
      <c r="CM442" s="35"/>
      <c r="CN442" s="40" t="s">
        <v>49</v>
      </c>
      <c r="CO442" s="40" t="s">
        <v>39</v>
      </c>
      <c r="CP442" s="35"/>
      <c r="CQ442" s="35"/>
      <c r="CR442" s="40" t="s">
        <v>50</v>
      </c>
      <c r="CS442" s="40" t="s">
        <v>51</v>
      </c>
      <c r="CT442" s="35"/>
      <c r="CU442" s="35"/>
      <c r="CV442" s="40" t="s">
        <v>50</v>
      </c>
      <c r="CW442" s="40" t="s">
        <v>39</v>
      </c>
      <c r="CX442" s="35">
        <v>3</v>
      </c>
      <c r="CY442" s="35">
        <v>1.349</v>
      </c>
      <c r="CZ442" s="40" t="s">
        <v>50</v>
      </c>
      <c r="DA442" s="40" t="s">
        <v>39</v>
      </c>
      <c r="DB442" s="35"/>
      <c r="DC442" s="35"/>
      <c r="DD442" s="40" t="s">
        <v>59</v>
      </c>
      <c r="DE442" s="40" t="s">
        <v>60</v>
      </c>
      <c r="DF442" s="35"/>
      <c r="DG442" s="35"/>
      <c r="DH442" s="40" t="s">
        <v>52</v>
      </c>
      <c r="DI442" s="40" t="s">
        <v>53</v>
      </c>
      <c r="DJ442" s="35"/>
      <c r="DK442" s="35"/>
      <c r="DL442" s="40" t="s">
        <v>31</v>
      </c>
      <c r="DM442" s="41"/>
    </row>
    <row r="443" spans="1:118" s="42" customFormat="1" ht="15.75" customHeight="1" x14ac:dyDescent="0.25">
      <c r="A443" s="35">
        <v>442</v>
      </c>
      <c r="B443" s="35">
        <v>3</v>
      </c>
      <c r="C443" s="36" t="s">
        <v>371</v>
      </c>
      <c r="D443" s="37" t="s">
        <v>373</v>
      </c>
      <c r="E443" s="35">
        <v>-654.952</v>
      </c>
      <c r="F443" s="35">
        <v>10.968999999999999</v>
      </c>
      <c r="G443" s="35">
        <v>-729.56299999999999</v>
      </c>
      <c r="H443" s="38">
        <v>86.465400000000002</v>
      </c>
      <c r="I443" s="39">
        <f t="shared" si="19"/>
        <v>-643.09759999999994</v>
      </c>
      <c r="J443" s="39">
        <f t="shared" si="18"/>
        <v>2.1819999999999999</v>
      </c>
      <c r="K443" s="39">
        <f t="shared" si="20"/>
        <v>-645.27959999999996</v>
      </c>
      <c r="L443" s="40" t="s">
        <v>28</v>
      </c>
      <c r="M443" s="40" t="s">
        <v>29</v>
      </c>
      <c r="N443" s="35"/>
      <c r="O443" s="35"/>
      <c r="P443" s="40" t="s">
        <v>30</v>
      </c>
      <c r="Q443" s="40" t="s">
        <v>34</v>
      </c>
      <c r="R443" s="35"/>
      <c r="S443" s="35"/>
      <c r="T443" s="40" t="s">
        <v>30</v>
      </c>
      <c r="U443" s="40" t="s">
        <v>32</v>
      </c>
      <c r="V443" s="35"/>
      <c r="W443" s="35"/>
      <c r="X443" s="35" t="s">
        <v>30</v>
      </c>
      <c r="Y443" s="35" t="s">
        <v>33</v>
      </c>
      <c r="Z443" s="35"/>
      <c r="AA443" s="35"/>
      <c r="AB443" s="40" t="s">
        <v>30</v>
      </c>
      <c r="AC443" s="40" t="s">
        <v>34</v>
      </c>
      <c r="AD443" s="35"/>
      <c r="AE443" s="35"/>
      <c r="AF443" s="40" t="s">
        <v>35</v>
      </c>
      <c r="AG443" s="40" t="s">
        <v>29</v>
      </c>
      <c r="AH443" s="35"/>
      <c r="AI443" s="35"/>
      <c r="AJ443" s="40" t="s">
        <v>36</v>
      </c>
      <c r="AK443" s="40" t="s">
        <v>37</v>
      </c>
      <c r="AL443" s="35"/>
      <c r="AM443" s="35"/>
      <c r="AN443" s="40" t="s">
        <v>38</v>
      </c>
      <c r="AO443" s="40" t="s">
        <v>39</v>
      </c>
      <c r="AP443" s="35"/>
      <c r="AQ443" s="35"/>
      <c r="AR443" s="40" t="s">
        <v>40</v>
      </c>
      <c r="AS443" s="40" t="s">
        <v>41</v>
      </c>
      <c r="AT443" s="35"/>
      <c r="AU443" s="35"/>
      <c r="AV443" s="35"/>
      <c r="AW443" s="35"/>
      <c r="AX443" s="35"/>
      <c r="AY443" s="35"/>
      <c r="AZ443" s="40" t="s">
        <v>42</v>
      </c>
      <c r="BA443" s="40" t="s">
        <v>39</v>
      </c>
      <c r="BB443" s="35"/>
      <c r="BC443" s="35"/>
      <c r="BD443" s="40" t="s">
        <v>42</v>
      </c>
      <c r="BE443" s="40" t="s">
        <v>33</v>
      </c>
      <c r="BF443" s="35"/>
      <c r="BG443" s="35"/>
      <c r="BH443" s="40" t="s">
        <v>42</v>
      </c>
      <c r="BI443" s="40" t="s">
        <v>39</v>
      </c>
      <c r="BJ443" s="35"/>
      <c r="BK443" s="41"/>
      <c r="BL443" s="40" t="s">
        <v>43</v>
      </c>
      <c r="BM443" s="40" t="s">
        <v>44</v>
      </c>
      <c r="BN443" s="35"/>
      <c r="BO443" s="35"/>
      <c r="BP443" s="40" t="s">
        <v>45</v>
      </c>
      <c r="BQ443" s="40" t="s">
        <v>44</v>
      </c>
      <c r="BR443" s="35"/>
      <c r="BS443" s="35"/>
      <c r="BT443" s="40" t="s">
        <v>46</v>
      </c>
      <c r="BU443" s="40" t="s">
        <v>47</v>
      </c>
      <c r="BV443" s="35"/>
      <c r="BW443" s="35"/>
      <c r="BX443" s="40" t="s">
        <v>46</v>
      </c>
      <c r="BY443" s="40" t="s">
        <v>41</v>
      </c>
      <c r="BZ443" s="35"/>
      <c r="CA443" s="35"/>
      <c r="CB443" s="40" t="s">
        <v>46</v>
      </c>
      <c r="CC443" s="40" t="s">
        <v>48</v>
      </c>
      <c r="CD443" s="35"/>
      <c r="CE443" s="35"/>
      <c r="CF443" s="40" t="s">
        <v>46</v>
      </c>
      <c r="CG443" s="40" t="s">
        <v>48</v>
      </c>
      <c r="CH443" s="35"/>
      <c r="CI443" s="35"/>
      <c r="CJ443" s="40" t="s">
        <v>46</v>
      </c>
      <c r="CK443" s="40" t="s">
        <v>39</v>
      </c>
      <c r="CL443" s="35"/>
      <c r="CM443" s="35"/>
      <c r="CN443" s="40" t="s">
        <v>49</v>
      </c>
      <c r="CO443" s="40" t="s">
        <v>39</v>
      </c>
      <c r="CP443" s="35"/>
      <c r="CQ443" s="35"/>
      <c r="CR443" s="40" t="s">
        <v>50</v>
      </c>
      <c r="CS443" s="40" t="s">
        <v>51</v>
      </c>
      <c r="CT443" s="35"/>
      <c r="CU443" s="35"/>
      <c r="CV443" s="40" t="s">
        <v>50</v>
      </c>
      <c r="CW443" s="40" t="s">
        <v>39</v>
      </c>
      <c r="CX443" s="35">
        <v>2</v>
      </c>
      <c r="CY443" s="35">
        <v>2.1819999999999999</v>
      </c>
      <c r="CZ443" s="40" t="s">
        <v>50</v>
      </c>
      <c r="DA443" s="40" t="s">
        <v>39</v>
      </c>
      <c r="DB443" s="35"/>
      <c r="DC443" s="35"/>
      <c r="DD443" s="40" t="s">
        <v>59</v>
      </c>
      <c r="DE443" s="40" t="s">
        <v>60</v>
      </c>
      <c r="DF443" s="35"/>
      <c r="DG443" s="35"/>
      <c r="DH443" s="40" t="s">
        <v>52</v>
      </c>
      <c r="DI443" s="40" t="s">
        <v>53</v>
      </c>
      <c r="DJ443" s="35"/>
      <c r="DK443" s="35"/>
      <c r="DL443" s="40" t="s">
        <v>31</v>
      </c>
      <c r="DM443" s="41"/>
    </row>
    <row r="444" spans="1:118" s="42" customFormat="1" ht="15.75" customHeight="1" x14ac:dyDescent="0.25">
      <c r="A444" s="35">
        <v>443</v>
      </c>
      <c r="B444" s="35">
        <v>3</v>
      </c>
      <c r="C444" s="36" t="s">
        <v>507</v>
      </c>
      <c r="D444" s="37" t="s">
        <v>373</v>
      </c>
      <c r="E444" s="35">
        <v>878.423</v>
      </c>
      <c r="F444" s="35">
        <v>32.334000000000003</v>
      </c>
      <c r="G444" s="35">
        <v>632.03200000000004</v>
      </c>
      <c r="H444" s="38">
        <v>276.80964</v>
      </c>
      <c r="I444" s="39">
        <f t="shared" si="19"/>
        <v>908.8416400000001</v>
      </c>
      <c r="J444" s="39">
        <f t="shared" si="18"/>
        <v>1.0629999999999999</v>
      </c>
      <c r="K444" s="39">
        <f t="shared" si="20"/>
        <v>907.77864000000011</v>
      </c>
      <c r="L444" s="40" t="s">
        <v>28</v>
      </c>
      <c r="M444" s="40" t="s">
        <v>29</v>
      </c>
      <c r="N444" s="35"/>
      <c r="O444" s="35"/>
      <c r="P444" s="40" t="s">
        <v>30</v>
      </c>
      <c r="Q444" s="40" t="s">
        <v>34</v>
      </c>
      <c r="R444" s="35"/>
      <c r="S444" s="35"/>
      <c r="T444" s="40" t="s">
        <v>30</v>
      </c>
      <c r="U444" s="40" t="s">
        <v>32</v>
      </c>
      <c r="V444" s="35"/>
      <c r="W444" s="35"/>
      <c r="X444" s="35" t="s">
        <v>30</v>
      </c>
      <c r="Y444" s="35" t="s">
        <v>33</v>
      </c>
      <c r="Z444" s="35"/>
      <c r="AA444" s="35"/>
      <c r="AB444" s="40" t="s">
        <v>30</v>
      </c>
      <c r="AC444" s="40" t="s">
        <v>34</v>
      </c>
      <c r="AD444" s="35"/>
      <c r="AE444" s="35"/>
      <c r="AF444" s="40" t="s">
        <v>35</v>
      </c>
      <c r="AG444" s="40" t="s">
        <v>29</v>
      </c>
      <c r="AH444" s="35"/>
      <c r="AI444" s="35"/>
      <c r="AJ444" s="40" t="s">
        <v>36</v>
      </c>
      <c r="AK444" s="40" t="s">
        <v>37</v>
      </c>
      <c r="AL444" s="35"/>
      <c r="AM444" s="35"/>
      <c r="AN444" s="40" t="s">
        <v>38</v>
      </c>
      <c r="AO444" s="40" t="s">
        <v>39</v>
      </c>
      <c r="AP444" s="35"/>
      <c r="AQ444" s="35"/>
      <c r="AR444" s="40" t="s">
        <v>40</v>
      </c>
      <c r="AS444" s="40" t="s">
        <v>41</v>
      </c>
      <c r="AT444" s="35"/>
      <c r="AU444" s="35"/>
      <c r="AV444" s="35"/>
      <c r="AW444" s="35"/>
      <c r="AX444" s="35"/>
      <c r="AY444" s="35"/>
      <c r="AZ444" s="40" t="s">
        <v>42</v>
      </c>
      <c r="BA444" s="40" t="s">
        <v>39</v>
      </c>
      <c r="BB444" s="35"/>
      <c r="BC444" s="35"/>
      <c r="BD444" s="40" t="s">
        <v>42</v>
      </c>
      <c r="BE444" s="40" t="s">
        <v>33</v>
      </c>
      <c r="BF444" s="35"/>
      <c r="BG444" s="35"/>
      <c r="BH444" s="40" t="s">
        <v>42</v>
      </c>
      <c r="BI444" s="40" t="s">
        <v>39</v>
      </c>
      <c r="BJ444" s="35"/>
      <c r="BK444" s="41"/>
      <c r="BL444" s="40" t="s">
        <v>43</v>
      </c>
      <c r="BM444" s="40" t="s">
        <v>44</v>
      </c>
      <c r="BN444" s="35"/>
      <c r="BO444" s="35"/>
      <c r="BP444" s="40" t="s">
        <v>45</v>
      </c>
      <c r="BQ444" s="40" t="s">
        <v>44</v>
      </c>
      <c r="BR444" s="35"/>
      <c r="BS444" s="35"/>
      <c r="BT444" s="40" t="s">
        <v>46</v>
      </c>
      <c r="BU444" s="40" t="s">
        <v>47</v>
      </c>
      <c r="BV444" s="35"/>
      <c r="BW444" s="35"/>
      <c r="BX444" s="40" t="s">
        <v>46</v>
      </c>
      <c r="BY444" s="40" t="s">
        <v>41</v>
      </c>
      <c r="BZ444" s="35"/>
      <c r="CA444" s="35"/>
      <c r="CB444" s="40" t="s">
        <v>46</v>
      </c>
      <c r="CC444" s="40" t="s">
        <v>48</v>
      </c>
      <c r="CD444" s="35"/>
      <c r="CE444" s="35"/>
      <c r="CF444" s="40" t="s">
        <v>46</v>
      </c>
      <c r="CG444" s="40" t="s">
        <v>48</v>
      </c>
      <c r="CH444" s="35"/>
      <c r="CI444" s="35"/>
      <c r="CJ444" s="40" t="s">
        <v>46</v>
      </c>
      <c r="CK444" s="40" t="s">
        <v>39</v>
      </c>
      <c r="CL444" s="35"/>
      <c r="CM444" s="35"/>
      <c r="CN444" s="40" t="s">
        <v>49</v>
      </c>
      <c r="CO444" s="40" t="s">
        <v>39</v>
      </c>
      <c r="CP444" s="35"/>
      <c r="CQ444" s="35"/>
      <c r="CR444" s="40" t="s">
        <v>50</v>
      </c>
      <c r="CS444" s="40" t="s">
        <v>51</v>
      </c>
      <c r="CT444" s="35"/>
      <c r="CU444" s="35"/>
      <c r="CV444" s="40" t="s">
        <v>50</v>
      </c>
      <c r="CW444" s="40" t="s">
        <v>39</v>
      </c>
      <c r="CX444" s="35"/>
      <c r="CY444" s="35"/>
      <c r="CZ444" s="40" t="s">
        <v>50</v>
      </c>
      <c r="DA444" s="40" t="s">
        <v>39</v>
      </c>
      <c r="DB444" s="35"/>
      <c r="DC444" s="35"/>
      <c r="DD444" s="40" t="s">
        <v>59</v>
      </c>
      <c r="DE444" s="40" t="s">
        <v>60</v>
      </c>
      <c r="DF444" s="35"/>
      <c r="DG444" s="35"/>
      <c r="DH444" s="40" t="s">
        <v>52</v>
      </c>
      <c r="DI444" s="40" t="s">
        <v>53</v>
      </c>
      <c r="DJ444" s="35"/>
      <c r="DK444" s="35"/>
      <c r="DL444" s="40" t="s">
        <v>31</v>
      </c>
      <c r="DM444" s="41">
        <v>1.0629999999999999</v>
      </c>
      <c r="DN444" s="42" t="s">
        <v>518</v>
      </c>
    </row>
    <row r="445" spans="1:118" s="12" customFormat="1" ht="15.75" customHeight="1" x14ac:dyDescent="0.25">
      <c r="A445" s="6">
        <v>444</v>
      </c>
      <c r="B445" s="6">
        <v>3</v>
      </c>
      <c r="C445" s="9" t="s">
        <v>508</v>
      </c>
      <c r="D445" s="8" t="s">
        <v>373</v>
      </c>
      <c r="E445" s="6">
        <v>861.47</v>
      </c>
      <c r="F445" s="6">
        <v>6.508</v>
      </c>
      <c r="G445" s="6">
        <v>704.94600000000003</v>
      </c>
      <c r="H445" s="10">
        <v>274.94423999999998</v>
      </c>
      <c r="I445" s="3">
        <f t="shared" si="19"/>
        <v>979.89023999999995</v>
      </c>
      <c r="J445" s="3">
        <f t="shared" si="18"/>
        <v>0</v>
      </c>
      <c r="K445" s="3">
        <f t="shared" si="20"/>
        <v>979.89023999999995</v>
      </c>
      <c r="L445" s="1" t="s">
        <v>28</v>
      </c>
      <c r="M445" s="1" t="s">
        <v>29</v>
      </c>
      <c r="N445" s="6"/>
      <c r="O445" s="6"/>
      <c r="P445" s="1" t="s">
        <v>30</v>
      </c>
      <c r="Q445" s="1" t="s">
        <v>34</v>
      </c>
      <c r="R445" s="6"/>
      <c r="S445" s="6"/>
      <c r="T445" s="1" t="s">
        <v>30</v>
      </c>
      <c r="U445" s="1" t="s">
        <v>32</v>
      </c>
      <c r="V445" s="6"/>
      <c r="W445" s="6"/>
      <c r="X445" s="6" t="s">
        <v>30</v>
      </c>
      <c r="Y445" s="6" t="s">
        <v>33</v>
      </c>
      <c r="Z445" s="6"/>
      <c r="AA445" s="6"/>
      <c r="AB445" s="1" t="s">
        <v>30</v>
      </c>
      <c r="AC445" s="1" t="s">
        <v>34</v>
      </c>
      <c r="AD445" s="6"/>
      <c r="AE445" s="6"/>
      <c r="AF445" s="1" t="s">
        <v>35</v>
      </c>
      <c r="AG445" s="1" t="s">
        <v>29</v>
      </c>
      <c r="AH445" s="6"/>
      <c r="AI445" s="6"/>
      <c r="AJ445" s="1" t="s">
        <v>36</v>
      </c>
      <c r="AK445" s="1" t="s">
        <v>37</v>
      </c>
      <c r="AL445" s="6"/>
      <c r="AM445" s="6"/>
      <c r="AN445" s="1" t="s">
        <v>38</v>
      </c>
      <c r="AO445" s="1" t="s">
        <v>39</v>
      </c>
      <c r="AP445" s="6"/>
      <c r="AQ445" s="6"/>
      <c r="AR445" s="1" t="s">
        <v>40</v>
      </c>
      <c r="AS445" s="1" t="s">
        <v>41</v>
      </c>
      <c r="AT445" s="6"/>
      <c r="AU445" s="6"/>
      <c r="AV445" s="6"/>
      <c r="AW445" s="6"/>
      <c r="AX445" s="6"/>
      <c r="AY445" s="6"/>
      <c r="AZ445" s="1" t="s">
        <v>42</v>
      </c>
      <c r="BA445" s="1" t="s">
        <v>39</v>
      </c>
      <c r="BB445" s="6"/>
      <c r="BC445" s="6"/>
      <c r="BD445" s="1" t="s">
        <v>42</v>
      </c>
      <c r="BE445" s="1" t="s">
        <v>33</v>
      </c>
      <c r="BF445" s="6"/>
      <c r="BG445" s="6"/>
      <c r="BH445" s="1" t="s">
        <v>42</v>
      </c>
      <c r="BI445" s="1" t="s">
        <v>39</v>
      </c>
      <c r="BJ445" s="6"/>
      <c r="BK445" s="11"/>
      <c r="BL445" s="1" t="s">
        <v>43</v>
      </c>
      <c r="BM445" s="1" t="s">
        <v>44</v>
      </c>
      <c r="BN445" s="6"/>
      <c r="BO445" s="6"/>
      <c r="BP445" s="1" t="s">
        <v>45</v>
      </c>
      <c r="BQ445" s="1" t="s">
        <v>44</v>
      </c>
      <c r="BR445" s="6"/>
      <c r="BS445" s="6"/>
      <c r="BT445" s="1" t="s">
        <v>46</v>
      </c>
      <c r="BU445" s="1" t="s">
        <v>47</v>
      </c>
      <c r="BV445" s="6"/>
      <c r="BW445" s="6"/>
      <c r="BX445" s="1" t="s">
        <v>46</v>
      </c>
      <c r="BY445" s="1" t="s">
        <v>41</v>
      </c>
      <c r="BZ445" s="6"/>
      <c r="CA445" s="6"/>
      <c r="CB445" s="1" t="s">
        <v>46</v>
      </c>
      <c r="CC445" s="1" t="s">
        <v>48</v>
      </c>
      <c r="CD445" s="6"/>
      <c r="CE445" s="6"/>
      <c r="CF445" s="1" t="s">
        <v>46</v>
      </c>
      <c r="CG445" s="1" t="s">
        <v>48</v>
      </c>
      <c r="CH445" s="6"/>
      <c r="CI445" s="6"/>
      <c r="CJ445" s="1" t="s">
        <v>46</v>
      </c>
      <c r="CK445" s="1" t="s">
        <v>39</v>
      </c>
      <c r="CL445" s="6"/>
      <c r="CM445" s="6"/>
      <c r="CN445" s="1" t="s">
        <v>49</v>
      </c>
      <c r="CO445" s="1" t="s">
        <v>39</v>
      </c>
      <c r="CP445" s="6"/>
      <c r="CQ445" s="6"/>
      <c r="CR445" s="1" t="s">
        <v>50</v>
      </c>
      <c r="CS445" s="1" t="s">
        <v>51</v>
      </c>
      <c r="CT445" s="6"/>
      <c r="CU445" s="6"/>
      <c r="CV445" s="1" t="s">
        <v>50</v>
      </c>
      <c r="CW445" s="1" t="s">
        <v>39</v>
      </c>
      <c r="CX445" s="6"/>
      <c r="CY445" s="6"/>
      <c r="CZ445" s="1" t="s">
        <v>50</v>
      </c>
      <c r="DA445" s="1" t="s">
        <v>39</v>
      </c>
      <c r="DB445" s="6"/>
      <c r="DC445" s="6"/>
      <c r="DD445" s="1" t="s">
        <v>59</v>
      </c>
      <c r="DE445" s="1" t="s">
        <v>60</v>
      </c>
      <c r="DF445" s="6"/>
      <c r="DG445" s="6"/>
      <c r="DH445" s="1" t="s">
        <v>52</v>
      </c>
      <c r="DI445" s="1" t="s">
        <v>53</v>
      </c>
      <c r="DJ445" s="6"/>
      <c r="DK445" s="6"/>
      <c r="DL445" s="1" t="s">
        <v>31</v>
      </c>
      <c r="DM445" s="11"/>
    </row>
    <row r="446" spans="1:118" s="12" customFormat="1" ht="15.75" customHeight="1" x14ac:dyDescent="0.25">
      <c r="A446" s="6">
        <v>445</v>
      </c>
      <c r="B446" s="6">
        <v>3</v>
      </c>
      <c r="C446" s="9" t="s">
        <v>509</v>
      </c>
      <c r="D446" s="8" t="s">
        <v>373</v>
      </c>
      <c r="E446" s="6">
        <v>735.20600000000002</v>
      </c>
      <c r="F446" s="6">
        <v>1.226</v>
      </c>
      <c r="G446" s="6">
        <v>733.98</v>
      </c>
      <c r="H446" s="10">
        <v>247.99127999999999</v>
      </c>
      <c r="I446" s="3">
        <f t="shared" si="19"/>
        <v>981.97127999999998</v>
      </c>
      <c r="J446" s="3">
        <f t="shared" si="18"/>
        <v>0</v>
      </c>
      <c r="K446" s="3">
        <f t="shared" si="20"/>
        <v>981.97127999999998</v>
      </c>
      <c r="L446" s="1" t="s">
        <v>28</v>
      </c>
      <c r="M446" s="1" t="s">
        <v>29</v>
      </c>
      <c r="N446" s="6"/>
      <c r="O446" s="6"/>
      <c r="P446" s="1" t="s">
        <v>30</v>
      </c>
      <c r="Q446" s="1" t="s">
        <v>34</v>
      </c>
      <c r="R446" s="6"/>
      <c r="S446" s="6"/>
      <c r="T446" s="1" t="s">
        <v>30</v>
      </c>
      <c r="U446" s="1" t="s">
        <v>32</v>
      </c>
      <c r="V446" s="6"/>
      <c r="W446" s="6"/>
      <c r="X446" s="6" t="s">
        <v>30</v>
      </c>
      <c r="Y446" s="6" t="s">
        <v>33</v>
      </c>
      <c r="Z446" s="6"/>
      <c r="AA446" s="6"/>
      <c r="AB446" s="1" t="s">
        <v>30</v>
      </c>
      <c r="AC446" s="1" t="s">
        <v>34</v>
      </c>
      <c r="AD446" s="6"/>
      <c r="AE446" s="6"/>
      <c r="AF446" s="1" t="s">
        <v>35</v>
      </c>
      <c r="AG446" s="1" t="s">
        <v>29</v>
      </c>
      <c r="AH446" s="6"/>
      <c r="AI446" s="6"/>
      <c r="AJ446" s="1" t="s">
        <v>36</v>
      </c>
      <c r="AK446" s="1" t="s">
        <v>37</v>
      </c>
      <c r="AL446" s="6"/>
      <c r="AM446" s="6"/>
      <c r="AN446" s="1" t="s">
        <v>38</v>
      </c>
      <c r="AO446" s="1" t="s">
        <v>39</v>
      </c>
      <c r="AP446" s="6"/>
      <c r="AQ446" s="6"/>
      <c r="AR446" s="1" t="s">
        <v>40</v>
      </c>
      <c r="AS446" s="1" t="s">
        <v>41</v>
      </c>
      <c r="AT446" s="6"/>
      <c r="AU446" s="6"/>
      <c r="AV446" s="6"/>
      <c r="AW446" s="6"/>
      <c r="AX446" s="6"/>
      <c r="AY446" s="6"/>
      <c r="AZ446" s="1" t="s">
        <v>42</v>
      </c>
      <c r="BA446" s="1" t="s">
        <v>39</v>
      </c>
      <c r="BB446" s="6"/>
      <c r="BC446" s="6"/>
      <c r="BD446" s="1" t="s">
        <v>42</v>
      </c>
      <c r="BE446" s="1" t="s">
        <v>33</v>
      </c>
      <c r="BF446" s="6"/>
      <c r="BG446" s="6"/>
      <c r="BH446" s="1" t="s">
        <v>42</v>
      </c>
      <c r="BI446" s="1" t="s">
        <v>39</v>
      </c>
      <c r="BJ446" s="6"/>
      <c r="BK446" s="11"/>
      <c r="BL446" s="1" t="s">
        <v>43</v>
      </c>
      <c r="BM446" s="1" t="s">
        <v>44</v>
      </c>
      <c r="BN446" s="6"/>
      <c r="BO446" s="6"/>
      <c r="BP446" s="1" t="s">
        <v>45</v>
      </c>
      <c r="BQ446" s="1" t="s">
        <v>44</v>
      </c>
      <c r="BR446" s="6"/>
      <c r="BS446" s="6"/>
      <c r="BT446" s="1" t="s">
        <v>46</v>
      </c>
      <c r="BU446" s="1" t="s">
        <v>47</v>
      </c>
      <c r="BV446" s="6"/>
      <c r="BW446" s="6"/>
      <c r="BX446" s="1" t="s">
        <v>46</v>
      </c>
      <c r="BY446" s="1" t="s">
        <v>41</v>
      </c>
      <c r="BZ446" s="6"/>
      <c r="CA446" s="6"/>
      <c r="CB446" s="1" t="s">
        <v>46</v>
      </c>
      <c r="CC446" s="1" t="s">
        <v>48</v>
      </c>
      <c r="CD446" s="6"/>
      <c r="CE446" s="6"/>
      <c r="CF446" s="1" t="s">
        <v>46</v>
      </c>
      <c r="CG446" s="1" t="s">
        <v>48</v>
      </c>
      <c r="CH446" s="6"/>
      <c r="CI446" s="6"/>
      <c r="CJ446" s="1" t="s">
        <v>46</v>
      </c>
      <c r="CK446" s="1" t="s">
        <v>39</v>
      </c>
      <c r="CL446" s="6"/>
      <c r="CM446" s="6"/>
      <c r="CN446" s="1" t="s">
        <v>49</v>
      </c>
      <c r="CO446" s="1" t="s">
        <v>39</v>
      </c>
      <c r="CP446" s="6"/>
      <c r="CQ446" s="6"/>
      <c r="CR446" s="1" t="s">
        <v>50</v>
      </c>
      <c r="CS446" s="1" t="s">
        <v>51</v>
      </c>
      <c r="CT446" s="6"/>
      <c r="CU446" s="6"/>
      <c r="CV446" s="1" t="s">
        <v>50</v>
      </c>
      <c r="CW446" s="1" t="s">
        <v>39</v>
      </c>
      <c r="CX446" s="6"/>
      <c r="CY446" s="6"/>
      <c r="CZ446" s="1" t="s">
        <v>50</v>
      </c>
      <c r="DA446" s="1" t="s">
        <v>39</v>
      </c>
      <c r="DB446" s="6"/>
      <c r="DC446" s="6"/>
      <c r="DD446" s="1" t="s">
        <v>59</v>
      </c>
      <c r="DE446" s="1" t="s">
        <v>60</v>
      </c>
      <c r="DF446" s="6"/>
      <c r="DG446" s="6"/>
      <c r="DH446" s="1" t="s">
        <v>52</v>
      </c>
      <c r="DI446" s="1" t="s">
        <v>53</v>
      </c>
      <c r="DJ446" s="6"/>
      <c r="DK446" s="6"/>
      <c r="DL446" s="1" t="s">
        <v>31</v>
      </c>
      <c r="DM446" s="11"/>
    </row>
    <row r="447" spans="1:118" s="12" customFormat="1" ht="15.75" x14ac:dyDescent="0.25">
      <c r="A447" s="6"/>
      <c r="B447" s="6"/>
      <c r="C447" s="6"/>
      <c r="D447" s="6"/>
      <c r="E447" s="6"/>
      <c r="F447" s="6"/>
      <c r="G447" s="6"/>
      <c r="H447" s="26">
        <f>SUM(H2:H446)</f>
        <v>71666.816279999985</v>
      </c>
      <c r="I447" s="26"/>
      <c r="J447" s="26">
        <f>SUBTOTAL(9,J2:J446)</f>
        <v>3986.2591000000016</v>
      </c>
      <c r="K447" s="26"/>
      <c r="L447" s="26"/>
      <c r="M447" s="26"/>
      <c r="N447" s="26">
        <f>SUM(N2:N446)</f>
        <v>6.0000000000000001E-3</v>
      </c>
      <c r="O447" s="26">
        <f t="shared" ref="O447:BZ447" si="21">SUM(O2:O446)</f>
        <v>0.32400000000000001</v>
      </c>
      <c r="P447" s="26"/>
      <c r="Q447" s="26"/>
      <c r="R447" s="26">
        <f t="shared" si="21"/>
        <v>0</v>
      </c>
      <c r="S447" s="26">
        <f t="shared" si="21"/>
        <v>0</v>
      </c>
      <c r="T447" s="26"/>
      <c r="U447" s="26"/>
      <c r="V447" s="26">
        <f t="shared" si="21"/>
        <v>0.5</v>
      </c>
      <c r="W447" s="26">
        <f t="shared" si="21"/>
        <v>1.9159999999999999</v>
      </c>
      <c r="X447" s="26"/>
      <c r="Y447" s="26"/>
      <c r="Z447" s="26">
        <f t="shared" si="21"/>
        <v>0</v>
      </c>
      <c r="AA447" s="26">
        <f t="shared" si="21"/>
        <v>0</v>
      </c>
      <c r="AB447" s="26"/>
      <c r="AC447" s="26"/>
      <c r="AD447" s="26">
        <f t="shared" si="21"/>
        <v>365.34000000000003</v>
      </c>
      <c r="AE447" s="26">
        <f t="shared" si="21"/>
        <v>345.69</v>
      </c>
      <c r="AF447" s="26"/>
      <c r="AG447" s="26"/>
      <c r="AH447" s="26">
        <f>SUM(AH2:AH446)</f>
        <v>1.0130000000000001</v>
      </c>
      <c r="AI447" s="26">
        <f>SUM(AI2:AI446)</f>
        <v>1392.4490000000001</v>
      </c>
      <c r="AJ447" s="26"/>
      <c r="AK447" s="26"/>
      <c r="AL447" s="26">
        <f t="shared" si="21"/>
        <v>0.20900000000000002</v>
      </c>
      <c r="AM447" s="26">
        <f t="shared" si="21"/>
        <v>472.56700000000001</v>
      </c>
      <c r="AN447" s="26"/>
      <c r="AO447" s="26"/>
      <c r="AP447" s="26">
        <f t="shared" si="21"/>
        <v>137</v>
      </c>
      <c r="AQ447" s="26">
        <f t="shared" si="21"/>
        <v>87.631999999999991</v>
      </c>
      <c r="AR447" s="26"/>
      <c r="AS447" s="26"/>
      <c r="AT447" s="26">
        <f t="shared" si="21"/>
        <v>0</v>
      </c>
      <c r="AU447" s="26">
        <f t="shared" si="21"/>
        <v>0</v>
      </c>
      <c r="AV447" s="26">
        <f t="shared" si="21"/>
        <v>0</v>
      </c>
      <c r="AW447" s="26">
        <f t="shared" si="21"/>
        <v>0</v>
      </c>
      <c r="AX447" s="26">
        <f t="shared" si="21"/>
        <v>0</v>
      </c>
      <c r="AY447" s="26">
        <f t="shared" si="21"/>
        <v>0</v>
      </c>
      <c r="AZ447" s="26"/>
      <c r="BA447" s="26"/>
      <c r="BB447" s="26">
        <f t="shared" si="21"/>
        <v>2</v>
      </c>
      <c r="BC447" s="26">
        <f t="shared" si="21"/>
        <v>15.835000000000001</v>
      </c>
      <c r="BD447" s="26"/>
      <c r="BE447" s="26"/>
      <c r="BF447" s="26">
        <f t="shared" si="21"/>
        <v>8</v>
      </c>
      <c r="BG447" s="26">
        <f t="shared" si="21"/>
        <v>228.74900000000002</v>
      </c>
      <c r="BH447" s="26"/>
      <c r="BI447" s="26"/>
      <c r="BJ447" s="26">
        <f t="shared" si="21"/>
        <v>20</v>
      </c>
      <c r="BK447" s="26">
        <f t="shared" si="21"/>
        <v>496.30199999999996</v>
      </c>
      <c r="BL447" s="26"/>
      <c r="BM447" s="26"/>
      <c r="BN447" s="26">
        <f t="shared" si="21"/>
        <v>1.9000000000000003E-2</v>
      </c>
      <c r="BO447" s="26">
        <f t="shared" si="21"/>
        <v>9.4909999999999997</v>
      </c>
      <c r="BP447" s="26"/>
      <c r="BQ447" s="26"/>
      <c r="BR447" s="26">
        <f t="shared" si="21"/>
        <v>2.3E-2</v>
      </c>
      <c r="BS447" s="26">
        <f t="shared" si="21"/>
        <v>32.83</v>
      </c>
      <c r="BT447" s="26"/>
      <c r="BU447" s="26"/>
      <c r="BV447" s="26">
        <f t="shared" si="21"/>
        <v>1.2E-2</v>
      </c>
      <c r="BW447" s="26">
        <f t="shared" si="21"/>
        <v>16.097000000000001</v>
      </c>
      <c r="BX447" s="26"/>
      <c r="BY447" s="26"/>
      <c r="BZ447" s="26">
        <f t="shared" si="21"/>
        <v>0.08</v>
      </c>
      <c r="CA447" s="26">
        <f t="shared" ref="CA447:DM447" si="22">SUM(CA2:CA446)</f>
        <v>70.239999999999995</v>
      </c>
      <c r="CB447" s="26"/>
      <c r="CC447" s="26"/>
      <c r="CD447" s="26">
        <f t="shared" si="22"/>
        <v>3.0000000000000002E-2</v>
      </c>
      <c r="CE447" s="26">
        <f t="shared" si="22"/>
        <v>33.254999999999995</v>
      </c>
      <c r="CF447" s="26"/>
      <c r="CG447" s="26"/>
      <c r="CH447" s="26">
        <f t="shared" si="22"/>
        <v>3.2000000000000001E-2</v>
      </c>
      <c r="CI447" s="26">
        <f t="shared" si="22"/>
        <v>223.291</v>
      </c>
      <c r="CJ447" s="26"/>
      <c r="CK447" s="26"/>
      <c r="CL447" s="26">
        <f t="shared" si="22"/>
        <v>2</v>
      </c>
      <c r="CM447" s="26">
        <f t="shared" si="22"/>
        <v>7.9169999999999998</v>
      </c>
      <c r="CN447" s="26"/>
      <c r="CO447" s="26"/>
      <c r="CP447" s="26">
        <f t="shared" si="22"/>
        <v>45</v>
      </c>
      <c r="CQ447" s="26">
        <f t="shared" si="22"/>
        <v>27.147000000000002</v>
      </c>
      <c r="CR447" s="26"/>
      <c r="CS447" s="26"/>
      <c r="CT447" s="26">
        <f t="shared" si="22"/>
        <v>0.10100000000000001</v>
      </c>
      <c r="CU447" s="26">
        <f t="shared" si="22"/>
        <v>17.148</v>
      </c>
      <c r="CV447" s="26"/>
      <c r="CW447" s="26"/>
      <c r="CX447" s="26">
        <f t="shared" si="22"/>
        <v>199</v>
      </c>
      <c r="CY447" s="26">
        <f t="shared" si="22"/>
        <v>164.02000000000004</v>
      </c>
      <c r="CZ447" s="26"/>
      <c r="DA447" s="26"/>
      <c r="DB447" s="26">
        <f t="shared" si="22"/>
        <v>35</v>
      </c>
      <c r="DC447" s="26">
        <f t="shared" si="22"/>
        <v>101.233</v>
      </c>
      <c r="DD447" s="26"/>
      <c r="DE447" s="26"/>
      <c r="DF447" s="26">
        <f t="shared" si="22"/>
        <v>0</v>
      </c>
      <c r="DG447" s="26">
        <f t="shared" si="22"/>
        <v>0</v>
      </c>
      <c r="DH447" s="26"/>
      <c r="DI447" s="26"/>
      <c r="DJ447" s="26">
        <f t="shared" si="22"/>
        <v>0</v>
      </c>
      <c r="DK447" s="26">
        <f t="shared" si="22"/>
        <v>0</v>
      </c>
      <c r="DL447" s="26"/>
      <c r="DM447" s="26">
        <f t="shared" si="22"/>
        <v>242.12609999999995</v>
      </c>
    </row>
    <row r="448" spans="1:118" x14ac:dyDescent="0.25">
      <c r="J448" s="4"/>
      <c r="K448" s="4"/>
    </row>
    <row r="449" spans="3:120" x14ac:dyDescent="0.25">
      <c r="J449" s="4"/>
      <c r="K449" s="4"/>
    </row>
    <row r="450" spans="3:120" x14ac:dyDescent="0.25">
      <c r="I450" s="4"/>
      <c r="J450" s="4"/>
      <c r="K450" s="4"/>
      <c r="M450" s="4"/>
      <c r="O450" s="4"/>
    </row>
    <row r="451" spans="3:120" x14ac:dyDescent="0.25">
      <c r="I451" s="4"/>
      <c r="DP451" s="4"/>
    </row>
    <row r="452" spans="3:120" x14ac:dyDescent="0.25">
      <c r="C452" s="12"/>
      <c r="D452" s="12"/>
      <c r="E452" s="12"/>
      <c r="F452" s="12"/>
      <c r="G452" s="12"/>
    </row>
    <row r="453" spans="3:120" x14ac:dyDescent="0.25">
      <c r="C453" s="12"/>
      <c r="D453" s="12"/>
      <c r="E453" s="12"/>
      <c r="F453" s="12"/>
      <c r="G453" s="12"/>
    </row>
    <row r="454" spans="3:120" x14ac:dyDescent="0.25">
      <c r="C454" s="12"/>
      <c r="D454" s="12"/>
      <c r="E454" s="12"/>
      <c r="F454" s="12"/>
      <c r="G454" s="12"/>
    </row>
    <row r="455" spans="3:120" x14ac:dyDescent="0.25">
      <c r="C455" s="12"/>
      <c r="D455" s="12"/>
      <c r="E455" s="12"/>
      <c r="F455" s="12"/>
      <c r="G455" s="12"/>
    </row>
    <row r="456" spans="3:120" x14ac:dyDescent="0.25">
      <c r="C456" s="12"/>
      <c r="D456" s="12"/>
      <c r="E456" s="12"/>
      <c r="F456" s="12"/>
      <c r="G456" s="12"/>
    </row>
    <row r="457" spans="3:120" x14ac:dyDescent="0.25">
      <c r="C457" s="12"/>
      <c r="D457" s="12"/>
      <c r="E457" s="12"/>
      <c r="F457" s="12"/>
      <c r="G457" s="12"/>
    </row>
    <row r="458" spans="3:120" x14ac:dyDescent="0.25">
      <c r="C458" s="12"/>
      <c r="D458" s="12"/>
      <c r="E458" s="12"/>
      <c r="F458" s="12"/>
      <c r="G458" s="12"/>
    </row>
    <row r="459" spans="3:120" x14ac:dyDescent="0.25">
      <c r="C459" s="12"/>
      <c r="D459" s="12"/>
      <c r="E459" s="12"/>
      <c r="F459" s="12"/>
      <c r="G459" s="12"/>
    </row>
    <row r="460" spans="3:120" x14ac:dyDescent="0.25">
      <c r="C460" s="12"/>
      <c r="D460" s="12"/>
      <c r="E460" s="12"/>
      <c r="F460" s="12"/>
      <c r="G460" s="12"/>
    </row>
  </sheetData>
  <autoFilter ref="A1:DM446"/>
  <pageMargins left="0" right="0" top="0.74803149606299213" bottom="0.74803149606299213" header="0.31496062992125984" footer="0.31496062992125984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60"/>
  <sheetViews>
    <sheetView workbookViewId="0">
      <pane ySplit="1" topLeftCell="A2" activePane="bottomLeft" state="frozen"/>
      <selection pane="bottomLeft" activeCell="DN452" sqref="DN452"/>
    </sheetView>
  </sheetViews>
  <sheetFormatPr defaultRowHeight="15" x14ac:dyDescent="0.25"/>
  <cols>
    <col min="1" max="1" width="6.85546875" customWidth="1"/>
    <col min="2" max="2" width="8.5703125" customWidth="1"/>
    <col min="3" max="3" width="43.85546875" customWidth="1"/>
    <col min="4" max="4" width="11.5703125" customWidth="1"/>
    <col min="5" max="5" width="9.140625" customWidth="1"/>
    <col min="6" max="7" width="10.5703125" customWidth="1"/>
    <col min="8" max="8" width="14.140625" style="4" customWidth="1"/>
    <col min="9" max="9" width="14.7109375" customWidth="1"/>
    <col min="10" max="11" width="11.5703125" customWidth="1"/>
    <col min="12" max="12" width="9.140625" customWidth="1"/>
    <col min="13" max="13" width="11.140625" customWidth="1"/>
    <col min="14" max="14" width="9.140625" customWidth="1"/>
    <col min="15" max="15" width="10.5703125" customWidth="1"/>
    <col min="16" max="22" width="9.140625" customWidth="1"/>
    <col min="23" max="23" width="14.140625" customWidth="1"/>
    <col min="24" max="34" width="9.140625" customWidth="1"/>
    <col min="35" max="35" width="15.5703125" customWidth="1"/>
    <col min="36" max="36" width="9.140625" customWidth="1"/>
    <col min="37" max="37" width="10.5703125" customWidth="1"/>
    <col min="38" max="38" width="9.140625" customWidth="1"/>
    <col min="39" max="39" width="10.7109375" customWidth="1"/>
    <col min="40" max="47" width="9.140625" customWidth="1"/>
    <col min="48" max="48" width="13.7109375" customWidth="1"/>
    <col min="49" max="58" width="9.140625" customWidth="1"/>
    <col min="59" max="59" width="11.42578125" customWidth="1"/>
    <col min="60" max="62" width="9.140625" customWidth="1"/>
    <col min="63" max="63" width="10.7109375" style="4" customWidth="1"/>
    <col min="64" max="66" width="9.140625" customWidth="1"/>
    <col min="67" max="67" width="10.5703125" customWidth="1"/>
    <col min="68" max="68" width="9.140625" customWidth="1"/>
    <col min="69" max="69" width="12.7109375" customWidth="1"/>
    <col min="70" max="71" width="9.140625" customWidth="1"/>
    <col min="72" max="72" width="10.7109375" customWidth="1"/>
    <col min="73" max="74" width="9.140625" customWidth="1"/>
    <col min="75" max="75" width="9.28515625" customWidth="1"/>
    <col min="76" max="76" width="11.7109375" customWidth="1"/>
    <col min="77" max="78" width="9.140625" customWidth="1"/>
    <col min="79" max="79" width="12.140625" customWidth="1"/>
    <col min="80" max="80" width="11.140625" customWidth="1"/>
    <col min="81" max="86" width="9.140625" customWidth="1"/>
    <col min="87" max="87" width="16.140625" customWidth="1"/>
    <col min="88" max="98" width="9.140625" customWidth="1"/>
    <col min="99" max="99" width="12" customWidth="1"/>
    <col min="100" max="101" width="9.140625" customWidth="1"/>
    <col min="102" max="102" width="10" customWidth="1"/>
    <col min="103" max="103" width="11" customWidth="1"/>
    <col min="104" max="107" width="9.140625" customWidth="1"/>
    <col min="108" max="108" width="10.42578125" customWidth="1"/>
    <col min="109" max="111" width="9.140625" customWidth="1"/>
    <col min="112" max="112" width="9" customWidth="1"/>
    <col min="113" max="116" width="9.140625" customWidth="1"/>
    <col min="117" max="117" width="12.7109375" style="4" customWidth="1"/>
  </cols>
  <sheetData>
    <row r="1" spans="1:117" ht="191.25" x14ac:dyDescent="0.25">
      <c r="A1" s="13" t="s">
        <v>56</v>
      </c>
      <c r="B1" s="13" t="s">
        <v>57</v>
      </c>
      <c r="C1" s="14" t="s">
        <v>0</v>
      </c>
      <c r="D1" s="15" t="s">
        <v>372</v>
      </c>
      <c r="E1" s="14" t="s">
        <v>510</v>
      </c>
      <c r="F1" s="14" t="s">
        <v>384</v>
      </c>
      <c r="G1" s="14" t="s">
        <v>515</v>
      </c>
      <c r="H1" s="16" t="s">
        <v>61</v>
      </c>
      <c r="I1" s="16" t="s">
        <v>516</v>
      </c>
      <c r="J1" s="16" t="s">
        <v>532</v>
      </c>
      <c r="K1" s="16" t="s">
        <v>533</v>
      </c>
      <c r="L1" s="17"/>
      <c r="M1" s="17"/>
      <c r="N1" s="17" t="s">
        <v>1</v>
      </c>
      <c r="O1" s="17" t="s">
        <v>2</v>
      </c>
      <c r="P1" s="17"/>
      <c r="Q1" s="17"/>
      <c r="R1" s="17" t="s">
        <v>1</v>
      </c>
      <c r="S1" s="17" t="s">
        <v>3</v>
      </c>
      <c r="T1" s="17"/>
      <c r="U1" s="17"/>
      <c r="V1" s="17" t="s">
        <v>4</v>
      </c>
      <c r="W1" s="17" t="s">
        <v>5</v>
      </c>
      <c r="X1" s="17"/>
      <c r="Y1" s="17"/>
      <c r="Z1" s="18" t="s">
        <v>1</v>
      </c>
      <c r="AA1" s="17" t="s">
        <v>6</v>
      </c>
      <c r="AB1" s="6"/>
      <c r="AC1" s="17"/>
      <c r="AD1" s="17" t="s">
        <v>1</v>
      </c>
      <c r="AE1" s="17" t="s">
        <v>7</v>
      </c>
      <c r="AF1" s="19"/>
      <c r="AG1" s="19"/>
      <c r="AH1" s="19" t="s">
        <v>8</v>
      </c>
      <c r="AI1" s="19" t="s">
        <v>9</v>
      </c>
      <c r="AJ1" s="19"/>
      <c r="AK1" s="19"/>
      <c r="AL1" s="19" t="s">
        <v>1</v>
      </c>
      <c r="AM1" s="19" t="s">
        <v>10</v>
      </c>
      <c r="AN1" s="19"/>
      <c r="AO1" s="19"/>
      <c r="AP1" s="19" t="s">
        <v>1</v>
      </c>
      <c r="AQ1" s="19" t="s">
        <v>11</v>
      </c>
      <c r="AR1" s="19"/>
      <c r="AS1" s="19"/>
      <c r="AT1" s="20" t="s">
        <v>1</v>
      </c>
      <c r="AU1" s="20" t="s">
        <v>12</v>
      </c>
      <c r="AV1" s="20"/>
      <c r="AW1" s="20"/>
      <c r="AX1" s="20" t="s">
        <v>1</v>
      </c>
      <c r="AY1" s="20" t="s">
        <v>13</v>
      </c>
      <c r="AZ1" s="19"/>
      <c r="BA1" s="19"/>
      <c r="BB1" s="19" t="s">
        <v>1</v>
      </c>
      <c r="BC1" s="19" t="s">
        <v>14</v>
      </c>
      <c r="BD1" s="19"/>
      <c r="BE1" s="19"/>
      <c r="BF1" s="19" t="s">
        <v>1</v>
      </c>
      <c r="BG1" s="19" t="s">
        <v>521</v>
      </c>
      <c r="BH1" s="19"/>
      <c r="BI1" s="19"/>
      <c r="BJ1" s="20" t="s">
        <v>1</v>
      </c>
      <c r="BK1" s="21" t="s">
        <v>16</v>
      </c>
      <c r="BL1" s="19"/>
      <c r="BM1" s="19"/>
      <c r="BN1" s="20" t="s">
        <v>1</v>
      </c>
      <c r="BO1" s="20" t="s">
        <v>17</v>
      </c>
      <c r="BP1" s="19"/>
      <c r="BQ1" s="19"/>
      <c r="BR1" s="20" t="s">
        <v>1</v>
      </c>
      <c r="BS1" s="20" t="s">
        <v>18</v>
      </c>
      <c r="BT1" s="20"/>
      <c r="BU1" s="20"/>
      <c r="BV1" s="20" t="s">
        <v>1</v>
      </c>
      <c r="BW1" s="20" t="s">
        <v>19</v>
      </c>
      <c r="BX1" s="20"/>
      <c r="BY1" s="20"/>
      <c r="BZ1" s="20" t="s">
        <v>1</v>
      </c>
      <c r="CA1" s="20" t="s">
        <v>20</v>
      </c>
      <c r="CB1" s="20"/>
      <c r="CC1" s="20"/>
      <c r="CD1" s="20" t="s">
        <v>1</v>
      </c>
      <c r="CE1" s="20" t="s">
        <v>21</v>
      </c>
      <c r="CF1" s="20"/>
      <c r="CG1" s="20"/>
      <c r="CH1" s="20" t="s">
        <v>1</v>
      </c>
      <c r="CI1" s="20" t="s">
        <v>22</v>
      </c>
      <c r="CJ1" s="20"/>
      <c r="CK1" s="20"/>
      <c r="CL1" s="20" t="s">
        <v>1</v>
      </c>
      <c r="CM1" s="20" t="s">
        <v>23</v>
      </c>
      <c r="CN1" s="20"/>
      <c r="CO1" s="20"/>
      <c r="CP1" s="20" t="s">
        <v>1</v>
      </c>
      <c r="CQ1" s="20" t="s">
        <v>24</v>
      </c>
      <c r="CR1" s="20"/>
      <c r="CS1" s="20"/>
      <c r="CT1" s="20" t="s">
        <v>1</v>
      </c>
      <c r="CU1" s="20" t="s">
        <v>25</v>
      </c>
      <c r="CV1" s="20"/>
      <c r="CW1" s="20"/>
      <c r="CX1" s="20" t="s">
        <v>1</v>
      </c>
      <c r="CY1" s="20" t="s">
        <v>26</v>
      </c>
      <c r="CZ1" s="20"/>
      <c r="DA1" s="20"/>
      <c r="DB1" s="20" t="s">
        <v>1</v>
      </c>
      <c r="DC1" s="20" t="s">
        <v>27</v>
      </c>
      <c r="DD1" s="22"/>
      <c r="DE1" s="22"/>
      <c r="DF1" s="23" t="s">
        <v>1</v>
      </c>
      <c r="DG1" s="24" t="s">
        <v>58</v>
      </c>
      <c r="DH1" s="22"/>
      <c r="DI1" s="22"/>
      <c r="DJ1" s="22" t="s">
        <v>1</v>
      </c>
      <c r="DK1" s="22" t="s">
        <v>55</v>
      </c>
      <c r="DL1" s="22"/>
      <c r="DM1" s="21" t="s">
        <v>54</v>
      </c>
    </row>
    <row r="2" spans="1:117" s="12" customFormat="1" ht="13.5" customHeight="1" x14ac:dyDescent="0.25">
      <c r="A2" s="6">
        <v>1</v>
      </c>
      <c r="B2" s="6">
        <v>3</v>
      </c>
      <c r="C2" s="9" t="s">
        <v>62</v>
      </c>
      <c r="D2" s="8" t="s">
        <v>373</v>
      </c>
      <c r="E2" s="8">
        <v>1136.56</v>
      </c>
      <c r="F2" s="5">
        <v>17.3</v>
      </c>
      <c r="G2" s="5">
        <v>1119.26</v>
      </c>
      <c r="H2" s="10">
        <v>341.95092</v>
      </c>
      <c r="I2" s="3">
        <f>(G2+H2)</f>
        <v>1461.21092</v>
      </c>
      <c r="J2" s="3">
        <f t="shared" ref="J2:J65" si="0">O2+S2+W2+AA2+AE2+AI2+AM2+AQ2+AU2+AY2+BC2+BG2+BK2+BO2+BS2+BW2+CA2+CE2+CI2+CM2+CQ2+CU2+CY2+DC2+DG2+DK2+DM2</f>
        <v>0.746</v>
      </c>
      <c r="K2" s="3">
        <f>I2-J2</f>
        <v>1460.4649199999999</v>
      </c>
      <c r="L2" s="1" t="s">
        <v>28</v>
      </c>
      <c r="M2" s="1" t="s">
        <v>29</v>
      </c>
      <c r="N2" s="1">
        <f>'январь 2016'!N2+'февраль 2016'!N2+'март 2016'!N2</f>
        <v>0</v>
      </c>
      <c r="O2" s="1">
        <f>'январь 2016'!O2+'февраль 2016'!O2+'март 2016'!O2</f>
        <v>0</v>
      </c>
      <c r="P2" s="1" t="s">
        <v>30</v>
      </c>
      <c r="Q2" s="1" t="s">
        <v>34</v>
      </c>
      <c r="R2" s="1">
        <f>'январь 2016'!R2+'февраль 2016'!R2+'март 2016'!R2</f>
        <v>0</v>
      </c>
      <c r="S2" s="1">
        <f>'январь 2016'!S2+'февраль 2016'!S2+'март 2016'!S2</f>
        <v>0</v>
      </c>
      <c r="T2" s="1" t="s">
        <v>30</v>
      </c>
      <c r="U2" s="1" t="s">
        <v>32</v>
      </c>
      <c r="V2" s="6">
        <f>'январь 2016'!V2+'февраль 2016'!V2+'март 2016'!V2</f>
        <v>0</v>
      </c>
      <c r="W2" s="6">
        <f>'январь 2016'!W2+'февраль 2016'!W2+'март 2016'!W2</f>
        <v>0</v>
      </c>
      <c r="X2" s="6" t="s">
        <v>30</v>
      </c>
      <c r="Y2" s="6" t="s">
        <v>33</v>
      </c>
      <c r="Z2" s="6">
        <f>'январь 2016'!Z2+'февраль 2016'!Z2+'март 2016'!Z2</f>
        <v>0</v>
      </c>
      <c r="AA2" s="6">
        <f>'январь 2016'!AA2+'февраль 2016'!AA2+'март 2016'!AA2</f>
        <v>0</v>
      </c>
      <c r="AB2" s="1" t="s">
        <v>30</v>
      </c>
      <c r="AC2" s="1" t="s">
        <v>34</v>
      </c>
      <c r="AD2" s="1">
        <f>'январь 2016'!AD2+'февраль 2016'!AD2+'март 2016'!AD2</f>
        <v>0</v>
      </c>
      <c r="AE2" s="1">
        <f>'январь 2016'!AE2+'февраль 2016'!AE2+'март 2016'!AE2</f>
        <v>0</v>
      </c>
      <c r="AF2" s="1" t="s">
        <v>35</v>
      </c>
      <c r="AG2" s="1" t="s">
        <v>29</v>
      </c>
      <c r="AH2" s="1">
        <f>'январь 2016'!AH2+'февраль 2016'!AH2+'март 2016'!AH2</f>
        <v>0</v>
      </c>
      <c r="AI2" s="1">
        <f>'январь 2016'!AI2+'февраль 2016'!AI2+'март 2016'!AI2</f>
        <v>0</v>
      </c>
      <c r="AJ2" s="1" t="s">
        <v>36</v>
      </c>
      <c r="AK2" s="1" t="s">
        <v>37</v>
      </c>
      <c r="AL2" s="1">
        <f>'январь 2016'!AL2+'февраль 2016'!AL2+'март 2016'!AL2</f>
        <v>0</v>
      </c>
      <c r="AM2" s="1">
        <f>'январь 2016'!AM2+'февраль 2016'!AM2+'март 2016'!AM2</f>
        <v>0</v>
      </c>
      <c r="AN2" s="1" t="s">
        <v>38</v>
      </c>
      <c r="AO2" s="1" t="s">
        <v>39</v>
      </c>
      <c r="AP2" s="1">
        <f>'январь 2016'!AP2+'февраль 2016'!AP2+'март 2016'!AP2</f>
        <v>0</v>
      </c>
      <c r="AQ2" s="1">
        <f>'январь 2016'!AQ2+'февраль 2016'!AQ2+'март 2016'!AQ2</f>
        <v>0</v>
      </c>
      <c r="AR2" s="1" t="s">
        <v>40</v>
      </c>
      <c r="AS2" s="1" t="s">
        <v>41</v>
      </c>
      <c r="AT2" s="1">
        <f>'январь 2016'!AT2+'февраль 2016'!AT2+'март 2016'!AT2</f>
        <v>0</v>
      </c>
      <c r="AU2" s="1">
        <f>'январь 2016'!AU2+'февраль 2016'!AU2+'март 2016'!AU2</f>
        <v>0</v>
      </c>
      <c r="AV2" s="2" t="s">
        <v>40</v>
      </c>
      <c r="AW2" s="1" t="s">
        <v>33</v>
      </c>
      <c r="AX2" s="1">
        <f>'январь 2016'!AX2+'февраль 2016'!AX2+'март 2016'!AX2</f>
        <v>0</v>
      </c>
      <c r="AY2" s="1">
        <f>'январь 2016'!AY2+'февраль 2016'!AY2+'март 2016'!AY2</f>
        <v>0</v>
      </c>
      <c r="AZ2" s="1" t="s">
        <v>42</v>
      </c>
      <c r="BA2" s="1" t="s">
        <v>39</v>
      </c>
      <c r="BB2" s="1">
        <f>'январь 2016'!BB2+'февраль 2016'!BB2+'март 2016'!BB2</f>
        <v>0</v>
      </c>
      <c r="BC2" s="1">
        <f>'январь 2016'!BC2+'февраль 2016'!BC2+'март 2016'!BC2</f>
        <v>0</v>
      </c>
      <c r="BD2" s="1" t="s">
        <v>42</v>
      </c>
      <c r="BE2" s="1" t="s">
        <v>33</v>
      </c>
      <c r="BF2" s="1">
        <f>'январь 2016'!BF2+'февраль 2016'!BF2+'март 2016'!BF2</f>
        <v>0</v>
      </c>
      <c r="BG2" s="1">
        <f>'январь 2016'!BG2+'февраль 2016'!BG2+'март 2016'!BG2</f>
        <v>0</v>
      </c>
      <c r="BH2" s="1" t="s">
        <v>42</v>
      </c>
      <c r="BI2" s="1" t="s">
        <v>39</v>
      </c>
      <c r="BJ2" s="1">
        <f>'январь 2016'!BJ2+'февраль 2016'!BJ2+'март 2016'!BJ2</f>
        <v>0</v>
      </c>
      <c r="BK2" s="7">
        <f>'январь 2016'!BK2+'февраль 2016'!BK2+'март 2016'!BK2</f>
        <v>0</v>
      </c>
      <c r="BL2" s="1" t="s">
        <v>43</v>
      </c>
      <c r="BM2" s="1" t="s">
        <v>44</v>
      </c>
      <c r="BN2" s="1">
        <f>'январь 2016'!BN2+'февраль 2016'!BN2+'март 2016'!BN2</f>
        <v>0</v>
      </c>
      <c r="BO2" s="1">
        <f>'январь 2016'!BO2+'февраль 2016'!BO2+'март 2016'!BO2</f>
        <v>0</v>
      </c>
      <c r="BP2" s="1" t="s">
        <v>45</v>
      </c>
      <c r="BQ2" s="1" t="s">
        <v>44</v>
      </c>
      <c r="BR2" s="1">
        <f>'январь 2016'!BR2+'февраль 2016'!BR2+'март 2016'!BR2</f>
        <v>0</v>
      </c>
      <c r="BS2" s="1">
        <f>'январь 2016'!BS2+'февраль 2016'!BS2+'март 2016'!BS2</f>
        <v>0</v>
      </c>
      <c r="BT2" s="1" t="s">
        <v>46</v>
      </c>
      <c r="BU2" s="1" t="s">
        <v>47</v>
      </c>
      <c r="BV2" s="1">
        <f>'январь 2016'!BV2+'февраль 2016'!BV2+'март 2016'!BV2</f>
        <v>0</v>
      </c>
      <c r="BW2" s="1">
        <f>'январь 2016'!BW2+'февраль 2016'!BW2+'март 2016'!BW2</f>
        <v>0</v>
      </c>
      <c r="BX2" s="1" t="s">
        <v>46</v>
      </c>
      <c r="BY2" s="1" t="s">
        <v>41</v>
      </c>
      <c r="BZ2" s="1">
        <f>'январь 2016'!BZ2+'февраль 2016'!BZ2+'март 2016'!BZ2</f>
        <v>0</v>
      </c>
      <c r="CA2" s="1">
        <f>'январь 2016'!CA2+'февраль 2016'!CA2+'март 2016'!CA2</f>
        <v>0</v>
      </c>
      <c r="CB2" s="1" t="s">
        <v>46</v>
      </c>
      <c r="CC2" s="1" t="s">
        <v>48</v>
      </c>
      <c r="CD2" s="1">
        <f>'январь 2016'!CD2+'февраль 2016'!CD2+'март 2016'!CD2</f>
        <v>0</v>
      </c>
      <c r="CE2" s="1">
        <f>'январь 2016'!CE2+'февраль 2016'!CE2+'март 2016'!CE2</f>
        <v>0</v>
      </c>
      <c r="CF2" s="1" t="s">
        <v>46</v>
      </c>
      <c r="CG2" s="1" t="s">
        <v>48</v>
      </c>
      <c r="CH2" s="1">
        <f>'январь 2016'!CH2+'февраль 2016'!CH2+'март 2016'!CH2</f>
        <v>0</v>
      </c>
      <c r="CI2" s="1">
        <f>'январь 2016'!CI2+'февраль 2016'!CI2+'март 2016'!CI2</f>
        <v>0</v>
      </c>
      <c r="CJ2" s="1" t="s">
        <v>46</v>
      </c>
      <c r="CK2" s="1" t="s">
        <v>39</v>
      </c>
      <c r="CL2" s="1">
        <f>'январь 2016'!CL2+'февраль 2016'!CL2+'март 2016'!CL2</f>
        <v>0</v>
      </c>
      <c r="CM2" s="1">
        <f>'январь 2016'!CM2+'февраль 2016'!CM2+'март 2016'!CM2</f>
        <v>0</v>
      </c>
      <c r="CN2" s="1" t="s">
        <v>49</v>
      </c>
      <c r="CO2" s="1" t="s">
        <v>39</v>
      </c>
      <c r="CP2" s="1">
        <f>'январь 2016'!CP2+'февраль 2016'!CP2+'март 2016'!CP2</f>
        <v>0</v>
      </c>
      <c r="CQ2" s="1">
        <f>'январь 2016'!CQ2+'февраль 2016'!CQ2+'март 2016'!CQ2</f>
        <v>0</v>
      </c>
      <c r="CR2" s="1" t="s">
        <v>50</v>
      </c>
      <c r="CS2" s="1" t="s">
        <v>51</v>
      </c>
      <c r="CT2" s="1">
        <f>'январь 2016'!CT2+'февраль 2016'!CT2+'март 2016'!CT2</f>
        <v>0</v>
      </c>
      <c r="CU2" s="1">
        <f>'январь 2016'!CU2+'февраль 2016'!CU2+'март 2016'!CU2</f>
        <v>0</v>
      </c>
      <c r="CV2" s="1" t="s">
        <v>50</v>
      </c>
      <c r="CW2" s="1" t="s">
        <v>39</v>
      </c>
      <c r="CX2" s="1">
        <f>'январь 2016'!CX2+'февраль 2016'!CX2+'март 2016'!CX2</f>
        <v>1</v>
      </c>
      <c r="CY2" s="1">
        <f>'январь 2016'!CY2+'февраль 2016'!CY2+'март 2016'!CY2</f>
        <v>0.746</v>
      </c>
      <c r="CZ2" s="1" t="s">
        <v>50</v>
      </c>
      <c r="DA2" s="1" t="s">
        <v>39</v>
      </c>
      <c r="DB2" s="1">
        <f>'январь 2016'!DB2+'февраль 2016'!DB2+'март 2016'!DB2</f>
        <v>0</v>
      </c>
      <c r="DC2" s="1">
        <f>'январь 2016'!DC2+'февраль 2016'!DC2+'март 2016'!DC2</f>
        <v>0</v>
      </c>
      <c r="DD2" s="1" t="s">
        <v>59</v>
      </c>
      <c r="DE2" s="1" t="s">
        <v>60</v>
      </c>
      <c r="DF2" s="1">
        <f>'январь 2016'!DF2+'февраль 2016'!DF2+'март 2016'!DF2</f>
        <v>0</v>
      </c>
      <c r="DG2" s="1">
        <f>'январь 2016'!DG2+'февраль 2016'!DG2+'март 2016'!DG2</f>
        <v>0</v>
      </c>
      <c r="DH2" s="1" t="s">
        <v>52</v>
      </c>
      <c r="DI2" s="1" t="s">
        <v>53</v>
      </c>
      <c r="DJ2" s="1">
        <f>'январь 2016'!DJ2+'февраль 2016'!DJ2+'март 2016'!DJ2</f>
        <v>0</v>
      </c>
      <c r="DK2" s="1">
        <f>'январь 2016'!DK2+'февраль 2016'!DK2+'март 2016'!DK2</f>
        <v>0</v>
      </c>
      <c r="DL2" s="1" t="s">
        <v>31</v>
      </c>
      <c r="DM2" s="7">
        <f>'январь 2016'!DM2+'февраль 2016'!DM2+'март 2016'!DM2</f>
        <v>0</v>
      </c>
    </row>
    <row r="3" spans="1:117" s="12" customFormat="1" ht="15.75" customHeight="1" x14ac:dyDescent="0.25">
      <c r="A3" s="6">
        <v>2</v>
      </c>
      <c r="B3" s="6">
        <v>3</v>
      </c>
      <c r="C3" s="9" t="s">
        <v>63</v>
      </c>
      <c r="D3" s="8" t="s">
        <v>373</v>
      </c>
      <c r="E3" s="6">
        <v>69.957999999999998</v>
      </c>
      <c r="F3" s="6">
        <v>0</v>
      </c>
      <c r="G3" s="6">
        <v>69.957999999999998</v>
      </c>
      <c r="H3" s="10">
        <v>69.957599999999999</v>
      </c>
      <c r="I3" s="3">
        <f t="shared" ref="I3:I66" si="1">(G3+H3)</f>
        <v>139.91559999999998</v>
      </c>
      <c r="J3" s="3">
        <f t="shared" si="0"/>
        <v>0</v>
      </c>
      <c r="K3" s="3">
        <f t="shared" ref="K3:K66" si="2">I3-J3</f>
        <v>139.91559999999998</v>
      </c>
      <c r="L3" s="1" t="s">
        <v>28</v>
      </c>
      <c r="M3" s="1" t="s">
        <v>29</v>
      </c>
      <c r="N3" s="1">
        <f>'январь 2016'!N3+'февраль 2016'!N3+'март 2016'!N3</f>
        <v>0</v>
      </c>
      <c r="O3" s="1">
        <f>'январь 2016'!O3+'февраль 2016'!O3+'март 2016'!O3</f>
        <v>0</v>
      </c>
      <c r="P3" s="1" t="s">
        <v>30</v>
      </c>
      <c r="Q3" s="1" t="s">
        <v>34</v>
      </c>
      <c r="R3" s="1">
        <f>'январь 2016'!R3+'февраль 2016'!R3+'март 2016'!R3</f>
        <v>0</v>
      </c>
      <c r="S3" s="1">
        <f>'январь 2016'!S3+'февраль 2016'!S3+'март 2016'!S3</f>
        <v>0</v>
      </c>
      <c r="T3" s="1" t="s">
        <v>30</v>
      </c>
      <c r="U3" s="1" t="s">
        <v>32</v>
      </c>
      <c r="V3" s="6">
        <f>'январь 2016'!V3+'февраль 2016'!V3+'март 2016'!V3</f>
        <v>0</v>
      </c>
      <c r="W3" s="6">
        <f>'январь 2016'!W3+'февраль 2016'!W3+'март 2016'!W3</f>
        <v>0</v>
      </c>
      <c r="X3" s="6" t="s">
        <v>30</v>
      </c>
      <c r="Y3" s="6" t="s">
        <v>33</v>
      </c>
      <c r="Z3" s="6">
        <f>'январь 2016'!Z3+'февраль 2016'!Z3+'март 2016'!Z3</f>
        <v>0</v>
      </c>
      <c r="AA3" s="6">
        <f>'январь 2016'!AA3+'февраль 2016'!AA3+'март 2016'!AA3</f>
        <v>0</v>
      </c>
      <c r="AB3" s="1" t="s">
        <v>30</v>
      </c>
      <c r="AC3" s="1" t="s">
        <v>34</v>
      </c>
      <c r="AD3" s="1">
        <f>'январь 2016'!AD3+'февраль 2016'!AD3+'март 2016'!AD3</f>
        <v>0</v>
      </c>
      <c r="AE3" s="1">
        <f>'январь 2016'!AE3+'февраль 2016'!AE3+'март 2016'!AE3</f>
        <v>0</v>
      </c>
      <c r="AF3" s="1" t="s">
        <v>35</v>
      </c>
      <c r="AG3" s="1" t="s">
        <v>29</v>
      </c>
      <c r="AH3" s="1">
        <f>'январь 2016'!AH3+'февраль 2016'!AH3+'март 2016'!AH3</f>
        <v>0</v>
      </c>
      <c r="AI3" s="1">
        <f>'январь 2016'!AI3+'февраль 2016'!AI3+'март 2016'!AI3</f>
        <v>0</v>
      </c>
      <c r="AJ3" s="1" t="s">
        <v>36</v>
      </c>
      <c r="AK3" s="1" t="s">
        <v>37</v>
      </c>
      <c r="AL3" s="1">
        <f>'январь 2016'!AL3+'февраль 2016'!AL3+'март 2016'!AL3</f>
        <v>0</v>
      </c>
      <c r="AM3" s="1">
        <f>'январь 2016'!AM3+'февраль 2016'!AM3+'март 2016'!AM3</f>
        <v>0</v>
      </c>
      <c r="AN3" s="1" t="s">
        <v>38</v>
      </c>
      <c r="AO3" s="1" t="s">
        <v>39</v>
      </c>
      <c r="AP3" s="1">
        <f>'январь 2016'!AP3+'февраль 2016'!AP3+'март 2016'!AP3</f>
        <v>0</v>
      </c>
      <c r="AQ3" s="1">
        <f>'январь 2016'!AQ3+'февраль 2016'!AQ3+'март 2016'!AQ3</f>
        <v>0</v>
      </c>
      <c r="AR3" s="1" t="s">
        <v>40</v>
      </c>
      <c r="AS3" s="1" t="s">
        <v>41</v>
      </c>
      <c r="AT3" s="1">
        <f>'январь 2016'!AT3+'февраль 2016'!AT3+'март 2016'!AT3</f>
        <v>0</v>
      </c>
      <c r="AU3" s="1">
        <f>'январь 2016'!AU3+'февраль 2016'!AU3+'март 2016'!AU3</f>
        <v>0</v>
      </c>
      <c r="AV3" s="6"/>
      <c r="AW3" s="6"/>
      <c r="AX3" s="1">
        <f>'январь 2016'!AX3+'февраль 2016'!AX3+'март 2016'!AX3</f>
        <v>0</v>
      </c>
      <c r="AY3" s="1">
        <f>'январь 2016'!AY3+'февраль 2016'!AY3+'март 2016'!AY3</f>
        <v>0</v>
      </c>
      <c r="AZ3" s="1" t="s">
        <v>42</v>
      </c>
      <c r="BA3" s="1" t="s">
        <v>39</v>
      </c>
      <c r="BB3" s="1">
        <f>'январь 2016'!BB3+'февраль 2016'!BB3+'март 2016'!BB3</f>
        <v>0</v>
      </c>
      <c r="BC3" s="1">
        <f>'январь 2016'!BC3+'февраль 2016'!BC3+'март 2016'!BC3</f>
        <v>0</v>
      </c>
      <c r="BD3" s="1" t="s">
        <v>42</v>
      </c>
      <c r="BE3" s="1" t="s">
        <v>33</v>
      </c>
      <c r="BF3" s="1">
        <f>'январь 2016'!BF3+'февраль 2016'!BF3+'март 2016'!BF3</f>
        <v>0</v>
      </c>
      <c r="BG3" s="1">
        <f>'январь 2016'!BG3+'февраль 2016'!BG3+'март 2016'!BG3</f>
        <v>0</v>
      </c>
      <c r="BH3" s="1" t="s">
        <v>42</v>
      </c>
      <c r="BI3" s="1" t="s">
        <v>39</v>
      </c>
      <c r="BJ3" s="1">
        <f>'январь 2016'!BJ3+'февраль 2016'!BJ3+'март 2016'!BJ3</f>
        <v>0</v>
      </c>
      <c r="BK3" s="7">
        <f>'январь 2016'!BK3+'февраль 2016'!BK3+'март 2016'!BK3</f>
        <v>0</v>
      </c>
      <c r="BL3" s="1" t="s">
        <v>43</v>
      </c>
      <c r="BM3" s="1" t="s">
        <v>44</v>
      </c>
      <c r="BN3" s="1">
        <f>'январь 2016'!BN3+'февраль 2016'!BN3+'март 2016'!BN3</f>
        <v>0</v>
      </c>
      <c r="BO3" s="1">
        <f>'январь 2016'!BO3+'февраль 2016'!BO3+'март 2016'!BO3</f>
        <v>0</v>
      </c>
      <c r="BP3" s="1" t="s">
        <v>45</v>
      </c>
      <c r="BQ3" s="1" t="s">
        <v>44</v>
      </c>
      <c r="BR3" s="1">
        <f>'январь 2016'!BR3+'февраль 2016'!BR3+'март 2016'!BR3</f>
        <v>0</v>
      </c>
      <c r="BS3" s="1">
        <f>'январь 2016'!BS3+'февраль 2016'!BS3+'март 2016'!BS3</f>
        <v>0</v>
      </c>
      <c r="BT3" s="1" t="s">
        <v>46</v>
      </c>
      <c r="BU3" s="1" t="s">
        <v>47</v>
      </c>
      <c r="BV3" s="1">
        <f>'январь 2016'!BV3+'февраль 2016'!BV3+'март 2016'!BV3</f>
        <v>0</v>
      </c>
      <c r="BW3" s="1">
        <f>'январь 2016'!BW3+'февраль 2016'!BW3+'март 2016'!BW3</f>
        <v>0</v>
      </c>
      <c r="BX3" s="1" t="s">
        <v>46</v>
      </c>
      <c r="BY3" s="1" t="s">
        <v>41</v>
      </c>
      <c r="BZ3" s="1">
        <f>'январь 2016'!BZ3+'февраль 2016'!BZ3+'март 2016'!BZ3</f>
        <v>0</v>
      </c>
      <c r="CA3" s="1">
        <f>'январь 2016'!CA3+'февраль 2016'!CA3+'март 2016'!CA3</f>
        <v>0</v>
      </c>
      <c r="CB3" s="1" t="s">
        <v>46</v>
      </c>
      <c r="CC3" s="1" t="s">
        <v>48</v>
      </c>
      <c r="CD3" s="1">
        <f>'январь 2016'!CD3+'февраль 2016'!CD3+'март 2016'!CD3</f>
        <v>0</v>
      </c>
      <c r="CE3" s="1">
        <f>'январь 2016'!CE3+'февраль 2016'!CE3+'март 2016'!CE3</f>
        <v>0</v>
      </c>
      <c r="CF3" s="1" t="s">
        <v>46</v>
      </c>
      <c r="CG3" s="1" t="s">
        <v>48</v>
      </c>
      <c r="CH3" s="1">
        <f>'январь 2016'!CH3+'февраль 2016'!CH3+'март 2016'!CH3</f>
        <v>0</v>
      </c>
      <c r="CI3" s="1">
        <f>'январь 2016'!CI3+'февраль 2016'!CI3+'март 2016'!CI3</f>
        <v>0</v>
      </c>
      <c r="CJ3" s="1" t="s">
        <v>46</v>
      </c>
      <c r="CK3" s="1" t="s">
        <v>39</v>
      </c>
      <c r="CL3" s="1">
        <f>'январь 2016'!CL3+'февраль 2016'!CL3+'март 2016'!CL3</f>
        <v>0</v>
      </c>
      <c r="CM3" s="1">
        <f>'январь 2016'!CM3+'февраль 2016'!CM3+'март 2016'!CM3</f>
        <v>0</v>
      </c>
      <c r="CN3" s="1" t="s">
        <v>49</v>
      </c>
      <c r="CO3" s="1" t="s">
        <v>39</v>
      </c>
      <c r="CP3" s="1">
        <f>'январь 2016'!CP3+'февраль 2016'!CP3+'март 2016'!CP3</f>
        <v>0</v>
      </c>
      <c r="CQ3" s="1">
        <f>'январь 2016'!CQ3+'февраль 2016'!CQ3+'март 2016'!CQ3</f>
        <v>0</v>
      </c>
      <c r="CR3" s="1" t="s">
        <v>50</v>
      </c>
      <c r="CS3" s="1" t="s">
        <v>51</v>
      </c>
      <c r="CT3" s="1">
        <f>'январь 2016'!CT3+'февраль 2016'!CT3+'март 2016'!CT3</f>
        <v>0</v>
      </c>
      <c r="CU3" s="1">
        <f>'январь 2016'!CU3+'февраль 2016'!CU3+'март 2016'!CU3</f>
        <v>0</v>
      </c>
      <c r="CV3" s="1" t="s">
        <v>50</v>
      </c>
      <c r="CW3" s="1" t="s">
        <v>39</v>
      </c>
      <c r="CX3" s="1">
        <f>'январь 2016'!CX3+'февраль 2016'!CX3+'март 2016'!CX3</f>
        <v>0</v>
      </c>
      <c r="CY3" s="1">
        <f>'январь 2016'!CY3+'февраль 2016'!CY3+'март 2016'!CY3</f>
        <v>0</v>
      </c>
      <c r="CZ3" s="1" t="s">
        <v>50</v>
      </c>
      <c r="DA3" s="1" t="s">
        <v>39</v>
      </c>
      <c r="DB3" s="1">
        <f>'январь 2016'!DB3+'февраль 2016'!DB3+'март 2016'!DB3</f>
        <v>0</v>
      </c>
      <c r="DC3" s="1">
        <f>'январь 2016'!DC3+'февраль 2016'!DC3+'март 2016'!DC3</f>
        <v>0</v>
      </c>
      <c r="DD3" s="1" t="s">
        <v>59</v>
      </c>
      <c r="DE3" s="1" t="s">
        <v>60</v>
      </c>
      <c r="DF3" s="1">
        <f>'январь 2016'!DF3+'февраль 2016'!DF3+'март 2016'!DF3</f>
        <v>0</v>
      </c>
      <c r="DG3" s="1">
        <f>'январь 2016'!DG3+'февраль 2016'!DG3+'март 2016'!DG3</f>
        <v>0</v>
      </c>
      <c r="DH3" s="1" t="s">
        <v>52</v>
      </c>
      <c r="DI3" s="1" t="s">
        <v>53</v>
      </c>
      <c r="DJ3" s="1">
        <f>'январь 2016'!DJ3+'февраль 2016'!DJ3+'март 2016'!DJ3</f>
        <v>0</v>
      </c>
      <c r="DK3" s="1">
        <f>'январь 2016'!DK3+'февраль 2016'!DK3+'март 2016'!DK3</f>
        <v>0</v>
      </c>
      <c r="DL3" s="1" t="s">
        <v>31</v>
      </c>
      <c r="DM3" s="7">
        <f>'январь 2016'!DM3+'февраль 2016'!DM3+'март 2016'!DM3</f>
        <v>0</v>
      </c>
    </row>
    <row r="4" spans="1:117" s="12" customFormat="1" ht="15.75" customHeight="1" x14ac:dyDescent="0.25">
      <c r="A4" s="6">
        <v>3</v>
      </c>
      <c r="B4" s="6">
        <v>3</v>
      </c>
      <c r="C4" s="9" t="s">
        <v>64</v>
      </c>
      <c r="D4" s="8" t="s">
        <v>373</v>
      </c>
      <c r="E4" s="6">
        <v>78.277000000000001</v>
      </c>
      <c r="F4" s="6">
        <v>9.9949999999999992</v>
      </c>
      <c r="G4" s="6">
        <v>60.91</v>
      </c>
      <c r="H4" s="10">
        <v>62.704320000000003</v>
      </c>
      <c r="I4" s="3">
        <f t="shared" si="1"/>
        <v>123.61431999999999</v>
      </c>
      <c r="J4" s="3">
        <f t="shared" si="0"/>
        <v>0</v>
      </c>
      <c r="K4" s="3">
        <f t="shared" si="2"/>
        <v>123.61431999999999</v>
      </c>
      <c r="L4" s="1" t="s">
        <v>28</v>
      </c>
      <c r="M4" s="1" t="s">
        <v>29</v>
      </c>
      <c r="N4" s="1">
        <f>'январь 2016'!N4+'февраль 2016'!N4+'март 2016'!N4</f>
        <v>0</v>
      </c>
      <c r="O4" s="1">
        <f>'январь 2016'!O4+'февраль 2016'!O4+'март 2016'!O4</f>
        <v>0</v>
      </c>
      <c r="P4" s="1" t="s">
        <v>30</v>
      </c>
      <c r="Q4" s="1" t="s">
        <v>34</v>
      </c>
      <c r="R4" s="1">
        <f>'январь 2016'!R4+'февраль 2016'!R4+'март 2016'!R4</f>
        <v>0</v>
      </c>
      <c r="S4" s="1">
        <f>'январь 2016'!S4+'февраль 2016'!S4+'март 2016'!S4</f>
        <v>0</v>
      </c>
      <c r="T4" s="1" t="s">
        <v>30</v>
      </c>
      <c r="U4" s="1" t="s">
        <v>32</v>
      </c>
      <c r="V4" s="6">
        <f>'январь 2016'!V4+'февраль 2016'!V4+'март 2016'!V4</f>
        <v>0</v>
      </c>
      <c r="W4" s="6">
        <f>'январь 2016'!W4+'февраль 2016'!W4+'март 2016'!W4</f>
        <v>0</v>
      </c>
      <c r="X4" s="6" t="s">
        <v>30</v>
      </c>
      <c r="Y4" s="6" t="s">
        <v>33</v>
      </c>
      <c r="Z4" s="6">
        <f>'январь 2016'!Z4+'февраль 2016'!Z4+'март 2016'!Z4</f>
        <v>0</v>
      </c>
      <c r="AA4" s="6">
        <f>'январь 2016'!AA4+'февраль 2016'!AA4+'март 2016'!AA4</f>
        <v>0</v>
      </c>
      <c r="AB4" s="1" t="s">
        <v>30</v>
      </c>
      <c r="AC4" s="1" t="s">
        <v>34</v>
      </c>
      <c r="AD4" s="1">
        <f>'январь 2016'!AD4+'февраль 2016'!AD4+'март 2016'!AD4</f>
        <v>0</v>
      </c>
      <c r="AE4" s="1">
        <f>'январь 2016'!AE4+'февраль 2016'!AE4+'март 2016'!AE4</f>
        <v>0</v>
      </c>
      <c r="AF4" s="1" t="s">
        <v>35</v>
      </c>
      <c r="AG4" s="1" t="s">
        <v>29</v>
      </c>
      <c r="AH4" s="1">
        <f>'январь 2016'!AH4+'февраль 2016'!AH4+'март 2016'!AH4</f>
        <v>0</v>
      </c>
      <c r="AI4" s="1">
        <f>'январь 2016'!AI4+'февраль 2016'!AI4+'март 2016'!AI4</f>
        <v>0</v>
      </c>
      <c r="AJ4" s="1" t="s">
        <v>36</v>
      </c>
      <c r="AK4" s="1" t="s">
        <v>37</v>
      </c>
      <c r="AL4" s="1">
        <f>'январь 2016'!AL4+'февраль 2016'!AL4+'март 2016'!AL4</f>
        <v>0</v>
      </c>
      <c r="AM4" s="1">
        <f>'январь 2016'!AM4+'февраль 2016'!AM4+'март 2016'!AM4</f>
        <v>0</v>
      </c>
      <c r="AN4" s="1" t="s">
        <v>38</v>
      </c>
      <c r="AO4" s="1" t="s">
        <v>39</v>
      </c>
      <c r="AP4" s="1">
        <f>'январь 2016'!AP4+'февраль 2016'!AP4+'март 2016'!AP4</f>
        <v>0</v>
      </c>
      <c r="AQ4" s="1">
        <f>'январь 2016'!AQ4+'февраль 2016'!AQ4+'март 2016'!AQ4</f>
        <v>0</v>
      </c>
      <c r="AR4" s="1" t="s">
        <v>40</v>
      </c>
      <c r="AS4" s="1" t="s">
        <v>41</v>
      </c>
      <c r="AT4" s="1">
        <f>'январь 2016'!AT4+'февраль 2016'!AT4+'март 2016'!AT4</f>
        <v>0</v>
      </c>
      <c r="AU4" s="1">
        <f>'январь 2016'!AU4+'февраль 2016'!AU4+'март 2016'!AU4</f>
        <v>0</v>
      </c>
      <c r="AV4" s="6"/>
      <c r="AW4" s="6"/>
      <c r="AX4" s="1">
        <f>'январь 2016'!AX4+'февраль 2016'!AX4+'март 2016'!AX4</f>
        <v>0</v>
      </c>
      <c r="AY4" s="1">
        <f>'январь 2016'!AY4+'февраль 2016'!AY4+'март 2016'!AY4</f>
        <v>0</v>
      </c>
      <c r="AZ4" s="1" t="s">
        <v>42</v>
      </c>
      <c r="BA4" s="1" t="s">
        <v>39</v>
      </c>
      <c r="BB4" s="1">
        <f>'январь 2016'!BB4+'февраль 2016'!BB4+'март 2016'!BB4</f>
        <v>0</v>
      </c>
      <c r="BC4" s="1">
        <f>'январь 2016'!BC4+'февраль 2016'!BC4+'март 2016'!BC4</f>
        <v>0</v>
      </c>
      <c r="BD4" s="1" t="s">
        <v>42</v>
      </c>
      <c r="BE4" s="1" t="s">
        <v>33</v>
      </c>
      <c r="BF4" s="1">
        <f>'январь 2016'!BF4+'февраль 2016'!BF4+'март 2016'!BF4</f>
        <v>0</v>
      </c>
      <c r="BG4" s="1">
        <f>'январь 2016'!BG4+'февраль 2016'!BG4+'март 2016'!BG4</f>
        <v>0</v>
      </c>
      <c r="BH4" s="1" t="s">
        <v>42</v>
      </c>
      <c r="BI4" s="1" t="s">
        <v>39</v>
      </c>
      <c r="BJ4" s="1">
        <f>'январь 2016'!BJ4+'февраль 2016'!BJ4+'март 2016'!BJ4</f>
        <v>0</v>
      </c>
      <c r="BK4" s="7">
        <f>'январь 2016'!BK4+'февраль 2016'!BK4+'март 2016'!BK4</f>
        <v>0</v>
      </c>
      <c r="BL4" s="1" t="s">
        <v>43</v>
      </c>
      <c r="BM4" s="1" t="s">
        <v>44</v>
      </c>
      <c r="BN4" s="1">
        <f>'январь 2016'!BN4+'февраль 2016'!BN4+'март 2016'!BN4</f>
        <v>0</v>
      </c>
      <c r="BO4" s="1">
        <f>'январь 2016'!BO4+'февраль 2016'!BO4+'март 2016'!BO4</f>
        <v>0</v>
      </c>
      <c r="BP4" s="1" t="s">
        <v>45</v>
      </c>
      <c r="BQ4" s="1" t="s">
        <v>44</v>
      </c>
      <c r="BR4" s="1">
        <f>'январь 2016'!BR4+'февраль 2016'!BR4+'март 2016'!BR4</f>
        <v>0</v>
      </c>
      <c r="BS4" s="1">
        <f>'январь 2016'!BS4+'февраль 2016'!BS4+'март 2016'!BS4</f>
        <v>0</v>
      </c>
      <c r="BT4" s="1" t="s">
        <v>46</v>
      </c>
      <c r="BU4" s="1" t="s">
        <v>47</v>
      </c>
      <c r="BV4" s="1">
        <f>'январь 2016'!BV4+'февраль 2016'!BV4+'март 2016'!BV4</f>
        <v>0</v>
      </c>
      <c r="BW4" s="1">
        <f>'январь 2016'!BW4+'февраль 2016'!BW4+'март 2016'!BW4</f>
        <v>0</v>
      </c>
      <c r="BX4" s="1" t="s">
        <v>46</v>
      </c>
      <c r="BY4" s="1" t="s">
        <v>41</v>
      </c>
      <c r="BZ4" s="1">
        <f>'январь 2016'!BZ4+'февраль 2016'!BZ4+'март 2016'!BZ4</f>
        <v>0</v>
      </c>
      <c r="CA4" s="1">
        <f>'январь 2016'!CA4+'февраль 2016'!CA4+'март 2016'!CA4</f>
        <v>0</v>
      </c>
      <c r="CB4" s="1" t="s">
        <v>46</v>
      </c>
      <c r="CC4" s="1" t="s">
        <v>48</v>
      </c>
      <c r="CD4" s="1">
        <f>'январь 2016'!CD4+'февраль 2016'!CD4+'март 2016'!CD4</f>
        <v>0</v>
      </c>
      <c r="CE4" s="1">
        <f>'январь 2016'!CE4+'февраль 2016'!CE4+'март 2016'!CE4</f>
        <v>0</v>
      </c>
      <c r="CF4" s="1" t="s">
        <v>46</v>
      </c>
      <c r="CG4" s="1" t="s">
        <v>48</v>
      </c>
      <c r="CH4" s="1">
        <f>'январь 2016'!CH4+'февраль 2016'!CH4+'март 2016'!CH4</f>
        <v>0</v>
      </c>
      <c r="CI4" s="1">
        <f>'январь 2016'!CI4+'февраль 2016'!CI4+'март 2016'!CI4</f>
        <v>0</v>
      </c>
      <c r="CJ4" s="1" t="s">
        <v>46</v>
      </c>
      <c r="CK4" s="1" t="s">
        <v>39</v>
      </c>
      <c r="CL4" s="1">
        <f>'январь 2016'!CL4+'февраль 2016'!CL4+'март 2016'!CL4</f>
        <v>0</v>
      </c>
      <c r="CM4" s="1">
        <f>'январь 2016'!CM4+'февраль 2016'!CM4+'март 2016'!CM4</f>
        <v>0</v>
      </c>
      <c r="CN4" s="1" t="s">
        <v>49</v>
      </c>
      <c r="CO4" s="1" t="s">
        <v>39</v>
      </c>
      <c r="CP4" s="1">
        <f>'январь 2016'!CP4+'февраль 2016'!CP4+'март 2016'!CP4</f>
        <v>0</v>
      </c>
      <c r="CQ4" s="1">
        <f>'январь 2016'!CQ4+'февраль 2016'!CQ4+'март 2016'!CQ4</f>
        <v>0</v>
      </c>
      <c r="CR4" s="1" t="s">
        <v>50</v>
      </c>
      <c r="CS4" s="1" t="s">
        <v>51</v>
      </c>
      <c r="CT4" s="1">
        <f>'январь 2016'!CT4+'февраль 2016'!CT4+'март 2016'!CT4</f>
        <v>0</v>
      </c>
      <c r="CU4" s="1">
        <f>'январь 2016'!CU4+'февраль 2016'!CU4+'март 2016'!CU4</f>
        <v>0</v>
      </c>
      <c r="CV4" s="1" t="s">
        <v>50</v>
      </c>
      <c r="CW4" s="1" t="s">
        <v>39</v>
      </c>
      <c r="CX4" s="1">
        <f>'январь 2016'!CX4+'февраль 2016'!CX4+'март 2016'!CX4</f>
        <v>0</v>
      </c>
      <c r="CY4" s="1">
        <f>'январь 2016'!CY4+'февраль 2016'!CY4+'март 2016'!CY4</f>
        <v>0</v>
      </c>
      <c r="CZ4" s="1" t="s">
        <v>50</v>
      </c>
      <c r="DA4" s="1" t="s">
        <v>39</v>
      </c>
      <c r="DB4" s="1">
        <f>'январь 2016'!DB4+'февраль 2016'!DB4+'март 2016'!DB4</f>
        <v>0</v>
      </c>
      <c r="DC4" s="1">
        <f>'январь 2016'!DC4+'февраль 2016'!DC4+'март 2016'!DC4</f>
        <v>0</v>
      </c>
      <c r="DD4" s="1" t="s">
        <v>59</v>
      </c>
      <c r="DE4" s="1" t="s">
        <v>60</v>
      </c>
      <c r="DF4" s="1">
        <f>'январь 2016'!DF4+'февраль 2016'!DF4+'март 2016'!DF4</f>
        <v>0</v>
      </c>
      <c r="DG4" s="1">
        <f>'январь 2016'!DG4+'февраль 2016'!DG4+'март 2016'!DG4</f>
        <v>0</v>
      </c>
      <c r="DH4" s="1" t="s">
        <v>52</v>
      </c>
      <c r="DI4" s="1" t="s">
        <v>53</v>
      </c>
      <c r="DJ4" s="1">
        <f>'январь 2016'!DJ4+'февраль 2016'!DJ4+'март 2016'!DJ4</f>
        <v>0</v>
      </c>
      <c r="DK4" s="1">
        <f>'январь 2016'!DK4+'февраль 2016'!DK4+'март 2016'!DK4</f>
        <v>0</v>
      </c>
      <c r="DL4" s="1" t="s">
        <v>31</v>
      </c>
      <c r="DM4" s="7">
        <f>'январь 2016'!DM4+'февраль 2016'!DM4+'март 2016'!DM4</f>
        <v>0</v>
      </c>
    </row>
    <row r="5" spans="1:117" s="12" customFormat="1" ht="15.75" customHeight="1" x14ac:dyDescent="0.25">
      <c r="A5" s="6">
        <v>4</v>
      </c>
      <c r="B5" s="6">
        <v>3</v>
      </c>
      <c r="C5" s="9" t="s">
        <v>65</v>
      </c>
      <c r="D5" s="8" t="s">
        <v>373</v>
      </c>
      <c r="E5" s="6">
        <v>236.66900000000001</v>
      </c>
      <c r="F5" s="6">
        <v>0</v>
      </c>
      <c r="G5" s="6">
        <v>236.66900000000001</v>
      </c>
      <c r="H5" s="10">
        <v>57.734999999999999</v>
      </c>
      <c r="I5" s="3">
        <f t="shared" si="1"/>
        <v>294.404</v>
      </c>
      <c r="J5" s="3">
        <f t="shared" si="0"/>
        <v>2.2989999999999999</v>
      </c>
      <c r="K5" s="3">
        <f t="shared" si="2"/>
        <v>292.10500000000002</v>
      </c>
      <c r="L5" s="1" t="s">
        <v>28</v>
      </c>
      <c r="M5" s="1" t="s">
        <v>29</v>
      </c>
      <c r="N5" s="1">
        <f>'январь 2016'!N5+'февраль 2016'!N5+'март 2016'!N5</f>
        <v>2E-3</v>
      </c>
      <c r="O5" s="1">
        <f>'январь 2016'!O5+'февраль 2016'!O5+'март 2016'!O5</f>
        <v>2.2989999999999999</v>
      </c>
      <c r="P5" s="1" t="s">
        <v>30</v>
      </c>
      <c r="Q5" s="1" t="s">
        <v>34</v>
      </c>
      <c r="R5" s="1">
        <f>'январь 2016'!R5+'февраль 2016'!R5+'март 2016'!R5</f>
        <v>0</v>
      </c>
      <c r="S5" s="1">
        <f>'январь 2016'!S5+'февраль 2016'!S5+'март 2016'!S5</f>
        <v>0</v>
      </c>
      <c r="T5" s="1" t="s">
        <v>30</v>
      </c>
      <c r="U5" s="1" t="s">
        <v>32</v>
      </c>
      <c r="V5" s="6">
        <f>'январь 2016'!V5+'февраль 2016'!V5+'март 2016'!V5</f>
        <v>0</v>
      </c>
      <c r="W5" s="6">
        <f>'январь 2016'!W5+'февраль 2016'!W5+'март 2016'!W5</f>
        <v>0</v>
      </c>
      <c r="X5" s="6" t="s">
        <v>30</v>
      </c>
      <c r="Y5" s="6" t="s">
        <v>33</v>
      </c>
      <c r="Z5" s="6">
        <f>'январь 2016'!Z5+'февраль 2016'!Z5+'март 2016'!Z5</f>
        <v>0</v>
      </c>
      <c r="AA5" s="6">
        <f>'январь 2016'!AA5+'февраль 2016'!AA5+'март 2016'!AA5</f>
        <v>0</v>
      </c>
      <c r="AB5" s="1" t="s">
        <v>30</v>
      </c>
      <c r="AC5" s="1" t="s">
        <v>34</v>
      </c>
      <c r="AD5" s="1">
        <f>'январь 2016'!AD5+'февраль 2016'!AD5+'март 2016'!AD5</f>
        <v>0</v>
      </c>
      <c r="AE5" s="1">
        <f>'январь 2016'!AE5+'февраль 2016'!AE5+'март 2016'!AE5</f>
        <v>0</v>
      </c>
      <c r="AF5" s="1" t="s">
        <v>35</v>
      </c>
      <c r="AG5" s="1" t="s">
        <v>29</v>
      </c>
      <c r="AH5" s="1">
        <f>'январь 2016'!AH5+'февраль 2016'!AH5+'март 2016'!AH5</f>
        <v>0</v>
      </c>
      <c r="AI5" s="1">
        <f>'январь 2016'!AI5+'февраль 2016'!AI5+'март 2016'!AI5</f>
        <v>0</v>
      </c>
      <c r="AJ5" s="1" t="s">
        <v>36</v>
      </c>
      <c r="AK5" s="1" t="s">
        <v>37</v>
      </c>
      <c r="AL5" s="1">
        <f>'январь 2016'!AL5+'февраль 2016'!AL5+'март 2016'!AL5</f>
        <v>0</v>
      </c>
      <c r="AM5" s="1">
        <f>'январь 2016'!AM5+'февраль 2016'!AM5+'март 2016'!AM5</f>
        <v>0</v>
      </c>
      <c r="AN5" s="1" t="s">
        <v>38</v>
      </c>
      <c r="AO5" s="1" t="s">
        <v>39</v>
      </c>
      <c r="AP5" s="1">
        <f>'январь 2016'!AP5+'февраль 2016'!AP5+'март 2016'!AP5</f>
        <v>0</v>
      </c>
      <c r="AQ5" s="1">
        <f>'январь 2016'!AQ5+'февраль 2016'!AQ5+'март 2016'!AQ5</f>
        <v>0</v>
      </c>
      <c r="AR5" s="1" t="s">
        <v>40</v>
      </c>
      <c r="AS5" s="1" t="s">
        <v>41</v>
      </c>
      <c r="AT5" s="1">
        <f>'январь 2016'!AT5+'февраль 2016'!AT5+'март 2016'!AT5</f>
        <v>0</v>
      </c>
      <c r="AU5" s="1">
        <f>'январь 2016'!AU5+'февраль 2016'!AU5+'март 2016'!AU5</f>
        <v>0</v>
      </c>
      <c r="AV5" s="6"/>
      <c r="AW5" s="6"/>
      <c r="AX5" s="1">
        <f>'январь 2016'!AX5+'февраль 2016'!AX5+'март 2016'!AX5</f>
        <v>0</v>
      </c>
      <c r="AY5" s="1">
        <f>'январь 2016'!AY5+'февраль 2016'!AY5+'март 2016'!AY5</f>
        <v>0</v>
      </c>
      <c r="AZ5" s="1" t="s">
        <v>42</v>
      </c>
      <c r="BA5" s="1" t="s">
        <v>39</v>
      </c>
      <c r="BB5" s="1">
        <f>'январь 2016'!BB5+'февраль 2016'!BB5+'март 2016'!BB5</f>
        <v>0</v>
      </c>
      <c r="BC5" s="1">
        <f>'январь 2016'!BC5+'февраль 2016'!BC5+'март 2016'!BC5</f>
        <v>0</v>
      </c>
      <c r="BD5" s="1" t="s">
        <v>42</v>
      </c>
      <c r="BE5" s="1" t="s">
        <v>33</v>
      </c>
      <c r="BF5" s="1">
        <f>'январь 2016'!BF5+'февраль 2016'!BF5+'март 2016'!BF5</f>
        <v>0</v>
      </c>
      <c r="BG5" s="1">
        <f>'январь 2016'!BG5+'февраль 2016'!BG5+'март 2016'!BG5</f>
        <v>0</v>
      </c>
      <c r="BH5" s="1" t="s">
        <v>42</v>
      </c>
      <c r="BI5" s="1" t="s">
        <v>39</v>
      </c>
      <c r="BJ5" s="1">
        <f>'январь 2016'!BJ5+'февраль 2016'!BJ5+'март 2016'!BJ5</f>
        <v>0</v>
      </c>
      <c r="BK5" s="7">
        <f>'январь 2016'!BK5+'февраль 2016'!BK5+'март 2016'!BK5</f>
        <v>0</v>
      </c>
      <c r="BL5" s="1" t="s">
        <v>43</v>
      </c>
      <c r="BM5" s="1" t="s">
        <v>44</v>
      </c>
      <c r="BN5" s="1">
        <f>'январь 2016'!BN5+'февраль 2016'!BN5+'март 2016'!BN5</f>
        <v>0</v>
      </c>
      <c r="BO5" s="1">
        <f>'январь 2016'!BO5+'февраль 2016'!BO5+'март 2016'!BO5</f>
        <v>0</v>
      </c>
      <c r="BP5" s="1" t="s">
        <v>45</v>
      </c>
      <c r="BQ5" s="1" t="s">
        <v>44</v>
      </c>
      <c r="BR5" s="1">
        <f>'январь 2016'!BR5+'февраль 2016'!BR5+'март 2016'!BR5</f>
        <v>0</v>
      </c>
      <c r="BS5" s="1">
        <f>'январь 2016'!BS5+'февраль 2016'!BS5+'март 2016'!BS5</f>
        <v>0</v>
      </c>
      <c r="BT5" s="1" t="s">
        <v>46</v>
      </c>
      <c r="BU5" s="1" t="s">
        <v>47</v>
      </c>
      <c r="BV5" s="1">
        <f>'январь 2016'!BV5+'февраль 2016'!BV5+'март 2016'!BV5</f>
        <v>0</v>
      </c>
      <c r="BW5" s="1">
        <f>'январь 2016'!BW5+'февраль 2016'!BW5+'март 2016'!BW5</f>
        <v>0</v>
      </c>
      <c r="BX5" s="1" t="s">
        <v>46</v>
      </c>
      <c r="BY5" s="1" t="s">
        <v>41</v>
      </c>
      <c r="BZ5" s="1">
        <f>'январь 2016'!BZ5+'февраль 2016'!BZ5+'март 2016'!BZ5</f>
        <v>0</v>
      </c>
      <c r="CA5" s="1">
        <f>'январь 2016'!CA5+'февраль 2016'!CA5+'март 2016'!CA5</f>
        <v>0</v>
      </c>
      <c r="CB5" s="1" t="s">
        <v>46</v>
      </c>
      <c r="CC5" s="1" t="s">
        <v>48</v>
      </c>
      <c r="CD5" s="1">
        <f>'январь 2016'!CD5+'февраль 2016'!CD5+'март 2016'!CD5</f>
        <v>0</v>
      </c>
      <c r="CE5" s="1">
        <f>'январь 2016'!CE5+'февраль 2016'!CE5+'март 2016'!CE5</f>
        <v>0</v>
      </c>
      <c r="CF5" s="1" t="s">
        <v>46</v>
      </c>
      <c r="CG5" s="1" t="s">
        <v>48</v>
      </c>
      <c r="CH5" s="1">
        <f>'январь 2016'!CH5+'февраль 2016'!CH5+'март 2016'!CH5</f>
        <v>0</v>
      </c>
      <c r="CI5" s="1">
        <f>'январь 2016'!CI5+'февраль 2016'!CI5+'март 2016'!CI5</f>
        <v>0</v>
      </c>
      <c r="CJ5" s="1" t="s">
        <v>46</v>
      </c>
      <c r="CK5" s="1" t="s">
        <v>39</v>
      </c>
      <c r="CL5" s="1">
        <f>'январь 2016'!CL5+'февраль 2016'!CL5+'март 2016'!CL5</f>
        <v>0</v>
      </c>
      <c r="CM5" s="1">
        <f>'январь 2016'!CM5+'февраль 2016'!CM5+'март 2016'!CM5</f>
        <v>0</v>
      </c>
      <c r="CN5" s="1" t="s">
        <v>49</v>
      </c>
      <c r="CO5" s="1" t="s">
        <v>39</v>
      </c>
      <c r="CP5" s="1">
        <f>'январь 2016'!CP5+'февраль 2016'!CP5+'март 2016'!CP5</f>
        <v>0</v>
      </c>
      <c r="CQ5" s="1">
        <f>'январь 2016'!CQ5+'февраль 2016'!CQ5+'март 2016'!CQ5</f>
        <v>0</v>
      </c>
      <c r="CR5" s="1" t="s">
        <v>50</v>
      </c>
      <c r="CS5" s="1" t="s">
        <v>51</v>
      </c>
      <c r="CT5" s="1">
        <f>'январь 2016'!CT5+'февраль 2016'!CT5+'март 2016'!CT5</f>
        <v>0</v>
      </c>
      <c r="CU5" s="1">
        <f>'январь 2016'!CU5+'февраль 2016'!CU5+'март 2016'!CU5</f>
        <v>0</v>
      </c>
      <c r="CV5" s="1" t="s">
        <v>50</v>
      </c>
      <c r="CW5" s="1" t="s">
        <v>39</v>
      </c>
      <c r="CX5" s="1">
        <f>'январь 2016'!CX5+'февраль 2016'!CX5+'март 2016'!CX5</f>
        <v>0</v>
      </c>
      <c r="CY5" s="1">
        <f>'январь 2016'!CY5+'февраль 2016'!CY5+'март 2016'!CY5</f>
        <v>0</v>
      </c>
      <c r="CZ5" s="1" t="s">
        <v>50</v>
      </c>
      <c r="DA5" s="1" t="s">
        <v>39</v>
      </c>
      <c r="DB5" s="1">
        <f>'январь 2016'!DB5+'февраль 2016'!DB5+'март 2016'!DB5</f>
        <v>0</v>
      </c>
      <c r="DC5" s="1">
        <f>'январь 2016'!DC5+'февраль 2016'!DC5+'март 2016'!DC5</f>
        <v>0</v>
      </c>
      <c r="DD5" s="1" t="s">
        <v>59</v>
      </c>
      <c r="DE5" s="1" t="s">
        <v>60</v>
      </c>
      <c r="DF5" s="1">
        <f>'январь 2016'!DF5+'февраль 2016'!DF5+'март 2016'!DF5</f>
        <v>0</v>
      </c>
      <c r="DG5" s="1">
        <f>'январь 2016'!DG5+'февраль 2016'!DG5+'март 2016'!DG5</f>
        <v>0</v>
      </c>
      <c r="DH5" s="1" t="s">
        <v>52</v>
      </c>
      <c r="DI5" s="1" t="s">
        <v>53</v>
      </c>
      <c r="DJ5" s="1">
        <f>'январь 2016'!DJ5+'февраль 2016'!DJ5+'март 2016'!DJ5</f>
        <v>0</v>
      </c>
      <c r="DK5" s="1">
        <f>'январь 2016'!DK5+'февраль 2016'!DK5+'март 2016'!DK5</f>
        <v>0</v>
      </c>
      <c r="DL5" s="1" t="s">
        <v>31</v>
      </c>
      <c r="DM5" s="7">
        <f>'январь 2016'!DM5+'февраль 2016'!DM5+'март 2016'!DM5</f>
        <v>0</v>
      </c>
    </row>
    <row r="6" spans="1:117" s="12" customFormat="1" ht="15.75" customHeight="1" x14ac:dyDescent="0.25">
      <c r="A6" s="6">
        <v>5</v>
      </c>
      <c r="B6" s="6">
        <v>3</v>
      </c>
      <c r="C6" s="9" t="s">
        <v>66</v>
      </c>
      <c r="D6" s="8" t="s">
        <v>373</v>
      </c>
      <c r="E6" s="6">
        <v>13.254</v>
      </c>
      <c r="F6" s="6">
        <v>0</v>
      </c>
      <c r="G6" s="6">
        <v>13.254</v>
      </c>
      <c r="H6" s="10">
        <v>33.296039999999998</v>
      </c>
      <c r="I6" s="3">
        <f t="shared" si="1"/>
        <v>46.550039999999996</v>
      </c>
      <c r="J6" s="3">
        <f t="shared" si="0"/>
        <v>0</v>
      </c>
      <c r="K6" s="3">
        <f t="shared" si="2"/>
        <v>46.550039999999996</v>
      </c>
      <c r="L6" s="1" t="s">
        <v>28</v>
      </c>
      <c r="M6" s="1" t="s">
        <v>29</v>
      </c>
      <c r="N6" s="1">
        <f>'январь 2016'!N6+'февраль 2016'!N6+'март 2016'!N6</f>
        <v>0</v>
      </c>
      <c r="O6" s="1">
        <f>'январь 2016'!O6+'февраль 2016'!O6+'март 2016'!O6</f>
        <v>0</v>
      </c>
      <c r="P6" s="1" t="s">
        <v>30</v>
      </c>
      <c r="Q6" s="1" t="s">
        <v>34</v>
      </c>
      <c r="R6" s="1">
        <f>'январь 2016'!R6+'февраль 2016'!R6+'март 2016'!R6</f>
        <v>0</v>
      </c>
      <c r="S6" s="1">
        <f>'январь 2016'!S6+'февраль 2016'!S6+'март 2016'!S6</f>
        <v>0</v>
      </c>
      <c r="T6" s="1" t="s">
        <v>30</v>
      </c>
      <c r="U6" s="1" t="s">
        <v>32</v>
      </c>
      <c r="V6" s="6">
        <f>'январь 2016'!V6+'февраль 2016'!V6+'март 2016'!V6</f>
        <v>0</v>
      </c>
      <c r="W6" s="6">
        <f>'январь 2016'!W6+'февраль 2016'!W6+'март 2016'!W6</f>
        <v>0</v>
      </c>
      <c r="X6" s="6" t="s">
        <v>30</v>
      </c>
      <c r="Y6" s="6" t="s">
        <v>33</v>
      </c>
      <c r="Z6" s="6">
        <f>'январь 2016'!Z6+'февраль 2016'!Z6+'март 2016'!Z6</f>
        <v>0</v>
      </c>
      <c r="AA6" s="6">
        <f>'январь 2016'!AA6+'февраль 2016'!AA6+'март 2016'!AA6</f>
        <v>0</v>
      </c>
      <c r="AB6" s="1" t="s">
        <v>30</v>
      </c>
      <c r="AC6" s="1" t="s">
        <v>34</v>
      </c>
      <c r="AD6" s="1">
        <f>'январь 2016'!AD6+'февраль 2016'!AD6+'март 2016'!AD6</f>
        <v>0</v>
      </c>
      <c r="AE6" s="1">
        <f>'январь 2016'!AE6+'февраль 2016'!AE6+'март 2016'!AE6</f>
        <v>0</v>
      </c>
      <c r="AF6" s="1" t="s">
        <v>35</v>
      </c>
      <c r="AG6" s="1" t="s">
        <v>29</v>
      </c>
      <c r="AH6" s="1">
        <f>'январь 2016'!AH6+'февраль 2016'!AH6+'март 2016'!AH6</f>
        <v>0</v>
      </c>
      <c r="AI6" s="1">
        <f>'январь 2016'!AI6+'февраль 2016'!AI6+'март 2016'!AI6</f>
        <v>0</v>
      </c>
      <c r="AJ6" s="1" t="s">
        <v>36</v>
      </c>
      <c r="AK6" s="1" t="s">
        <v>37</v>
      </c>
      <c r="AL6" s="1">
        <f>'январь 2016'!AL6+'февраль 2016'!AL6+'март 2016'!AL6</f>
        <v>0</v>
      </c>
      <c r="AM6" s="1">
        <f>'январь 2016'!AM6+'февраль 2016'!AM6+'март 2016'!AM6</f>
        <v>0</v>
      </c>
      <c r="AN6" s="1" t="s">
        <v>38</v>
      </c>
      <c r="AO6" s="1" t="s">
        <v>39</v>
      </c>
      <c r="AP6" s="1">
        <f>'январь 2016'!AP6+'февраль 2016'!AP6+'март 2016'!AP6</f>
        <v>0</v>
      </c>
      <c r="AQ6" s="1">
        <f>'январь 2016'!AQ6+'февраль 2016'!AQ6+'март 2016'!AQ6</f>
        <v>0</v>
      </c>
      <c r="AR6" s="1" t="s">
        <v>40</v>
      </c>
      <c r="AS6" s="1" t="s">
        <v>41</v>
      </c>
      <c r="AT6" s="1">
        <f>'январь 2016'!AT6+'февраль 2016'!AT6+'март 2016'!AT6</f>
        <v>0</v>
      </c>
      <c r="AU6" s="1">
        <f>'январь 2016'!AU6+'февраль 2016'!AU6+'март 2016'!AU6</f>
        <v>0</v>
      </c>
      <c r="AV6" s="6"/>
      <c r="AW6" s="6"/>
      <c r="AX6" s="1">
        <f>'январь 2016'!AX6+'февраль 2016'!AX6+'март 2016'!AX6</f>
        <v>0</v>
      </c>
      <c r="AY6" s="1">
        <f>'январь 2016'!AY6+'февраль 2016'!AY6+'март 2016'!AY6</f>
        <v>0</v>
      </c>
      <c r="AZ6" s="1" t="s">
        <v>42</v>
      </c>
      <c r="BA6" s="1" t="s">
        <v>39</v>
      </c>
      <c r="BB6" s="1">
        <f>'январь 2016'!BB6+'февраль 2016'!BB6+'март 2016'!BB6</f>
        <v>0</v>
      </c>
      <c r="BC6" s="1">
        <f>'январь 2016'!BC6+'февраль 2016'!BC6+'март 2016'!BC6</f>
        <v>0</v>
      </c>
      <c r="BD6" s="1" t="s">
        <v>42</v>
      </c>
      <c r="BE6" s="1" t="s">
        <v>33</v>
      </c>
      <c r="BF6" s="1">
        <f>'январь 2016'!BF6+'февраль 2016'!BF6+'март 2016'!BF6</f>
        <v>0</v>
      </c>
      <c r="BG6" s="1">
        <f>'январь 2016'!BG6+'февраль 2016'!BG6+'март 2016'!BG6</f>
        <v>0</v>
      </c>
      <c r="BH6" s="1" t="s">
        <v>42</v>
      </c>
      <c r="BI6" s="1" t="s">
        <v>39</v>
      </c>
      <c r="BJ6" s="1">
        <f>'январь 2016'!BJ6+'февраль 2016'!BJ6+'март 2016'!BJ6</f>
        <v>0</v>
      </c>
      <c r="BK6" s="7">
        <f>'январь 2016'!BK6+'февраль 2016'!BK6+'март 2016'!BK6</f>
        <v>0</v>
      </c>
      <c r="BL6" s="1" t="s">
        <v>43</v>
      </c>
      <c r="BM6" s="1" t="s">
        <v>44</v>
      </c>
      <c r="BN6" s="1">
        <f>'январь 2016'!BN6+'февраль 2016'!BN6+'март 2016'!BN6</f>
        <v>0</v>
      </c>
      <c r="BO6" s="1">
        <f>'январь 2016'!BO6+'февраль 2016'!BO6+'март 2016'!BO6</f>
        <v>0</v>
      </c>
      <c r="BP6" s="1" t="s">
        <v>45</v>
      </c>
      <c r="BQ6" s="1" t="s">
        <v>44</v>
      </c>
      <c r="BR6" s="1">
        <f>'январь 2016'!BR6+'февраль 2016'!BR6+'март 2016'!BR6</f>
        <v>0</v>
      </c>
      <c r="BS6" s="1">
        <f>'январь 2016'!BS6+'февраль 2016'!BS6+'март 2016'!BS6</f>
        <v>0</v>
      </c>
      <c r="BT6" s="1" t="s">
        <v>46</v>
      </c>
      <c r="BU6" s="1" t="s">
        <v>47</v>
      </c>
      <c r="BV6" s="1">
        <f>'январь 2016'!BV6+'февраль 2016'!BV6+'март 2016'!BV6</f>
        <v>0</v>
      </c>
      <c r="BW6" s="1">
        <f>'январь 2016'!BW6+'февраль 2016'!BW6+'март 2016'!BW6</f>
        <v>0</v>
      </c>
      <c r="BX6" s="1" t="s">
        <v>46</v>
      </c>
      <c r="BY6" s="1" t="s">
        <v>41</v>
      </c>
      <c r="BZ6" s="1">
        <f>'январь 2016'!BZ6+'февраль 2016'!BZ6+'март 2016'!BZ6</f>
        <v>0</v>
      </c>
      <c r="CA6" s="1">
        <f>'январь 2016'!CA6+'февраль 2016'!CA6+'март 2016'!CA6</f>
        <v>0</v>
      </c>
      <c r="CB6" s="1" t="s">
        <v>46</v>
      </c>
      <c r="CC6" s="1" t="s">
        <v>48</v>
      </c>
      <c r="CD6" s="1">
        <f>'январь 2016'!CD6+'февраль 2016'!CD6+'март 2016'!CD6</f>
        <v>0</v>
      </c>
      <c r="CE6" s="1">
        <f>'январь 2016'!CE6+'февраль 2016'!CE6+'март 2016'!CE6</f>
        <v>0</v>
      </c>
      <c r="CF6" s="1" t="s">
        <v>46</v>
      </c>
      <c r="CG6" s="1" t="s">
        <v>48</v>
      </c>
      <c r="CH6" s="1">
        <f>'январь 2016'!CH6+'февраль 2016'!CH6+'март 2016'!CH6</f>
        <v>0</v>
      </c>
      <c r="CI6" s="1">
        <f>'январь 2016'!CI6+'февраль 2016'!CI6+'март 2016'!CI6</f>
        <v>0</v>
      </c>
      <c r="CJ6" s="1" t="s">
        <v>46</v>
      </c>
      <c r="CK6" s="1" t="s">
        <v>39</v>
      </c>
      <c r="CL6" s="1">
        <f>'январь 2016'!CL6+'февраль 2016'!CL6+'март 2016'!CL6</f>
        <v>0</v>
      </c>
      <c r="CM6" s="1">
        <f>'январь 2016'!CM6+'февраль 2016'!CM6+'март 2016'!CM6</f>
        <v>0</v>
      </c>
      <c r="CN6" s="1" t="s">
        <v>49</v>
      </c>
      <c r="CO6" s="1" t="s">
        <v>39</v>
      </c>
      <c r="CP6" s="1">
        <f>'январь 2016'!CP6+'февраль 2016'!CP6+'март 2016'!CP6</f>
        <v>0</v>
      </c>
      <c r="CQ6" s="1">
        <f>'январь 2016'!CQ6+'февраль 2016'!CQ6+'март 2016'!CQ6</f>
        <v>0</v>
      </c>
      <c r="CR6" s="1" t="s">
        <v>50</v>
      </c>
      <c r="CS6" s="1" t="s">
        <v>51</v>
      </c>
      <c r="CT6" s="1">
        <f>'январь 2016'!CT6+'февраль 2016'!CT6+'март 2016'!CT6</f>
        <v>0</v>
      </c>
      <c r="CU6" s="1">
        <f>'январь 2016'!CU6+'февраль 2016'!CU6+'март 2016'!CU6</f>
        <v>0</v>
      </c>
      <c r="CV6" s="1" t="s">
        <v>50</v>
      </c>
      <c r="CW6" s="1" t="s">
        <v>39</v>
      </c>
      <c r="CX6" s="1">
        <f>'январь 2016'!CX6+'февраль 2016'!CX6+'март 2016'!CX6</f>
        <v>0</v>
      </c>
      <c r="CY6" s="1">
        <f>'январь 2016'!CY6+'февраль 2016'!CY6+'март 2016'!CY6</f>
        <v>0</v>
      </c>
      <c r="CZ6" s="1" t="s">
        <v>50</v>
      </c>
      <c r="DA6" s="1" t="s">
        <v>39</v>
      </c>
      <c r="DB6" s="1">
        <f>'январь 2016'!DB6+'февраль 2016'!DB6+'март 2016'!DB6</f>
        <v>0</v>
      </c>
      <c r="DC6" s="1">
        <f>'январь 2016'!DC6+'февраль 2016'!DC6+'март 2016'!DC6</f>
        <v>0</v>
      </c>
      <c r="DD6" s="1" t="s">
        <v>59</v>
      </c>
      <c r="DE6" s="1" t="s">
        <v>60</v>
      </c>
      <c r="DF6" s="1">
        <f>'январь 2016'!DF6+'февраль 2016'!DF6+'март 2016'!DF6</f>
        <v>0</v>
      </c>
      <c r="DG6" s="1">
        <f>'январь 2016'!DG6+'февраль 2016'!DG6+'март 2016'!DG6</f>
        <v>0</v>
      </c>
      <c r="DH6" s="1" t="s">
        <v>52</v>
      </c>
      <c r="DI6" s="1" t="s">
        <v>53</v>
      </c>
      <c r="DJ6" s="1">
        <f>'январь 2016'!DJ6+'февраль 2016'!DJ6+'март 2016'!DJ6</f>
        <v>0</v>
      </c>
      <c r="DK6" s="1">
        <f>'январь 2016'!DK6+'февраль 2016'!DK6+'март 2016'!DK6</f>
        <v>0</v>
      </c>
      <c r="DL6" s="1" t="s">
        <v>31</v>
      </c>
      <c r="DM6" s="7">
        <f>'январь 2016'!DM6+'февраль 2016'!DM6+'март 2016'!DM6</f>
        <v>0</v>
      </c>
    </row>
    <row r="7" spans="1:117" s="12" customFormat="1" ht="15.75" customHeight="1" x14ac:dyDescent="0.25">
      <c r="A7" s="6">
        <v>6</v>
      </c>
      <c r="B7" s="6">
        <v>3</v>
      </c>
      <c r="C7" s="9" t="s">
        <v>67</v>
      </c>
      <c r="D7" s="8" t="s">
        <v>373</v>
      </c>
      <c r="E7" s="6">
        <v>-164.76599999999999</v>
      </c>
      <c r="F7" s="6">
        <v>0</v>
      </c>
      <c r="G7" s="6">
        <v>-164.76599999999999</v>
      </c>
      <c r="H7" s="10">
        <v>28.85772</v>
      </c>
      <c r="I7" s="3">
        <f t="shared" si="1"/>
        <v>-135.90827999999999</v>
      </c>
      <c r="J7" s="3">
        <f t="shared" si="0"/>
        <v>0</v>
      </c>
      <c r="K7" s="3">
        <f t="shared" si="2"/>
        <v>-135.90827999999999</v>
      </c>
      <c r="L7" s="1" t="s">
        <v>28</v>
      </c>
      <c r="M7" s="1" t="s">
        <v>29</v>
      </c>
      <c r="N7" s="1">
        <f>'январь 2016'!N7+'февраль 2016'!N7+'март 2016'!N7</f>
        <v>0</v>
      </c>
      <c r="O7" s="1">
        <f>'январь 2016'!O7+'февраль 2016'!O7+'март 2016'!O7</f>
        <v>0</v>
      </c>
      <c r="P7" s="1" t="s">
        <v>30</v>
      </c>
      <c r="Q7" s="1" t="s">
        <v>34</v>
      </c>
      <c r="R7" s="1">
        <f>'январь 2016'!R7+'февраль 2016'!R7+'март 2016'!R7</f>
        <v>0</v>
      </c>
      <c r="S7" s="1">
        <f>'январь 2016'!S7+'февраль 2016'!S7+'март 2016'!S7</f>
        <v>0</v>
      </c>
      <c r="T7" s="1" t="s">
        <v>30</v>
      </c>
      <c r="U7" s="1" t="s">
        <v>32</v>
      </c>
      <c r="V7" s="6">
        <f>'январь 2016'!V7+'февраль 2016'!V7+'март 2016'!V7</f>
        <v>0</v>
      </c>
      <c r="W7" s="6">
        <f>'январь 2016'!W7+'февраль 2016'!W7+'март 2016'!W7</f>
        <v>0</v>
      </c>
      <c r="X7" s="6" t="s">
        <v>30</v>
      </c>
      <c r="Y7" s="6" t="s">
        <v>33</v>
      </c>
      <c r="Z7" s="6">
        <f>'январь 2016'!Z7+'февраль 2016'!Z7+'март 2016'!Z7</f>
        <v>0</v>
      </c>
      <c r="AA7" s="6">
        <f>'январь 2016'!AA7+'февраль 2016'!AA7+'март 2016'!AA7</f>
        <v>0</v>
      </c>
      <c r="AB7" s="1" t="s">
        <v>30</v>
      </c>
      <c r="AC7" s="1" t="s">
        <v>34</v>
      </c>
      <c r="AD7" s="1">
        <f>'январь 2016'!AD7+'февраль 2016'!AD7+'март 2016'!AD7</f>
        <v>0</v>
      </c>
      <c r="AE7" s="1">
        <f>'январь 2016'!AE7+'февраль 2016'!AE7+'март 2016'!AE7</f>
        <v>0</v>
      </c>
      <c r="AF7" s="1" t="s">
        <v>35</v>
      </c>
      <c r="AG7" s="1" t="s">
        <v>29</v>
      </c>
      <c r="AH7" s="1">
        <f>'январь 2016'!AH7+'февраль 2016'!AH7+'март 2016'!AH7</f>
        <v>0</v>
      </c>
      <c r="AI7" s="1">
        <f>'январь 2016'!AI7+'февраль 2016'!AI7+'март 2016'!AI7</f>
        <v>0</v>
      </c>
      <c r="AJ7" s="1" t="s">
        <v>36</v>
      </c>
      <c r="AK7" s="1" t="s">
        <v>37</v>
      </c>
      <c r="AL7" s="1">
        <f>'январь 2016'!AL7+'февраль 2016'!AL7+'март 2016'!AL7</f>
        <v>0</v>
      </c>
      <c r="AM7" s="1">
        <f>'январь 2016'!AM7+'февраль 2016'!AM7+'март 2016'!AM7</f>
        <v>0</v>
      </c>
      <c r="AN7" s="1" t="s">
        <v>38</v>
      </c>
      <c r="AO7" s="1" t="s">
        <v>39</v>
      </c>
      <c r="AP7" s="1">
        <f>'январь 2016'!AP7+'февраль 2016'!AP7+'март 2016'!AP7</f>
        <v>0</v>
      </c>
      <c r="AQ7" s="1">
        <f>'январь 2016'!AQ7+'февраль 2016'!AQ7+'март 2016'!AQ7</f>
        <v>0</v>
      </c>
      <c r="AR7" s="1" t="s">
        <v>40</v>
      </c>
      <c r="AS7" s="1" t="s">
        <v>41</v>
      </c>
      <c r="AT7" s="1">
        <f>'январь 2016'!AT7+'февраль 2016'!AT7+'март 2016'!AT7</f>
        <v>0</v>
      </c>
      <c r="AU7" s="1">
        <f>'январь 2016'!AU7+'февраль 2016'!AU7+'март 2016'!AU7</f>
        <v>0</v>
      </c>
      <c r="AV7" s="6"/>
      <c r="AW7" s="6"/>
      <c r="AX7" s="1">
        <f>'январь 2016'!AX7+'февраль 2016'!AX7+'март 2016'!AX7</f>
        <v>0</v>
      </c>
      <c r="AY7" s="1">
        <f>'январь 2016'!AY7+'февраль 2016'!AY7+'март 2016'!AY7</f>
        <v>0</v>
      </c>
      <c r="AZ7" s="1" t="s">
        <v>42</v>
      </c>
      <c r="BA7" s="1" t="s">
        <v>39</v>
      </c>
      <c r="BB7" s="1">
        <f>'январь 2016'!BB7+'февраль 2016'!BB7+'март 2016'!BB7</f>
        <v>0</v>
      </c>
      <c r="BC7" s="1">
        <f>'январь 2016'!BC7+'февраль 2016'!BC7+'март 2016'!BC7</f>
        <v>0</v>
      </c>
      <c r="BD7" s="1" t="s">
        <v>42</v>
      </c>
      <c r="BE7" s="1" t="s">
        <v>33</v>
      </c>
      <c r="BF7" s="1">
        <f>'январь 2016'!BF7+'февраль 2016'!BF7+'март 2016'!BF7</f>
        <v>0</v>
      </c>
      <c r="BG7" s="1">
        <f>'январь 2016'!BG7+'февраль 2016'!BG7+'март 2016'!BG7</f>
        <v>0</v>
      </c>
      <c r="BH7" s="1" t="s">
        <v>42</v>
      </c>
      <c r="BI7" s="1" t="s">
        <v>39</v>
      </c>
      <c r="BJ7" s="1">
        <f>'январь 2016'!BJ7+'февраль 2016'!BJ7+'март 2016'!BJ7</f>
        <v>0</v>
      </c>
      <c r="BK7" s="7">
        <f>'январь 2016'!BK7+'февраль 2016'!BK7+'март 2016'!BK7</f>
        <v>0</v>
      </c>
      <c r="BL7" s="1" t="s">
        <v>43</v>
      </c>
      <c r="BM7" s="1" t="s">
        <v>44</v>
      </c>
      <c r="BN7" s="1">
        <f>'январь 2016'!BN7+'февраль 2016'!BN7+'март 2016'!BN7</f>
        <v>0</v>
      </c>
      <c r="BO7" s="1">
        <f>'январь 2016'!BO7+'февраль 2016'!BO7+'март 2016'!BO7</f>
        <v>0</v>
      </c>
      <c r="BP7" s="1" t="s">
        <v>45</v>
      </c>
      <c r="BQ7" s="1" t="s">
        <v>44</v>
      </c>
      <c r="BR7" s="1">
        <f>'январь 2016'!BR7+'февраль 2016'!BR7+'март 2016'!BR7</f>
        <v>0</v>
      </c>
      <c r="BS7" s="1">
        <f>'январь 2016'!BS7+'февраль 2016'!BS7+'март 2016'!BS7</f>
        <v>0</v>
      </c>
      <c r="BT7" s="1" t="s">
        <v>46</v>
      </c>
      <c r="BU7" s="1" t="s">
        <v>47</v>
      </c>
      <c r="BV7" s="1">
        <f>'январь 2016'!BV7+'февраль 2016'!BV7+'март 2016'!BV7</f>
        <v>0</v>
      </c>
      <c r="BW7" s="1">
        <f>'январь 2016'!BW7+'февраль 2016'!BW7+'март 2016'!BW7</f>
        <v>0</v>
      </c>
      <c r="BX7" s="1" t="s">
        <v>46</v>
      </c>
      <c r="BY7" s="1" t="s">
        <v>41</v>
      </c>
      <c r="BZ7" s="1">
        <f>'январь 2016'!BZ7+'февраль 2016'!BZ7+'март 2016'!BZ7</f>
        <v>0</v>
      </c>
      <c r="CA7" s="1">
        <f>'январь 2016'!CA7+'февраль 2016'!CA7+'март 2016'!CA7</f>
        <v>0</v>
      </c>
      <c r="CB7" s="1" t="s">
        <v>46</v>
      </c>
      <c r="CC7" s="1" t="s">
        <v>48</v>
      </c>
      <c r="CD7" s="1">
        <f>'январь 2016'!CD7+'февраль 2016'!CD7+'март 2016'!CD7</f>
        <v>0</v>
      </c>
      <c r="CE7" s="1">
        <f>'январь 2016'!CE7+'февраль 2016'!CE7+'март 2016'!CE7</f>
        <v>0</v>
      </c>
      <c r="CF7" s="1" t="s">
        <v>46</v>
      </c>
      <c r="CG7" s="1" t="s">
        <v>48</v>
      </c>
      <c r="CH7" s="1">
        <f>'январь 2016'!CH7+'февраль 2016'!CH7+'март 2016'!CH7</f>
        <v>0</v>
      </c>
      <c r="CI7" s="1">
        <f>'январь 2016'!CI7+'февраль 2016'!CI7+'март 2016'!CI7</f>
        <v>0</v>
      </c>
      <c r="CJ7" s="1" t="s">
        <v>46</v>
      </c>
      <c r="CK7" s="1" t="s">
        <v>39</v>
      </c>
      <c r="CL7" s="1">
        <f>'январь 2016'!CL7+'февраль 2016'!CL7+'март 2016'!CL7</f>
        <v>0</v>
      </c>
      <c r="CM7" s="1">
        <f>'январь 2016'!CM7+'февраль 2016'!CM7+'март 2016'!CM7</f>
        <v>0</v>
      </c>
      <c r="CN7" s="1" t="s">
        <v>49</v>
      </c>
      <c r="CO7" s="1" t="s">
        <v>39</v>
      </c>
      <c r="CP7" s="1">
        <f>'январь 2016'!CP7+'февраль 2016'!CP7+'март 2016'!CP7</f>
        <v>0</v>
      </c>
      <c r="CQ7" s="1">
        <f>'январь 2016'!CQ7+'февраль 2016'!CQ7+'март 2016'!CQ7</f>
        <v>0</v>
      </c>
      <c r="CR7" s="1" t="s">
        <v>50</v>
      </c>
      <c r="CS7" s="1" t="s">
        <v>51</v>
      </c>
      <c r="CT7" s="1">
        <f>'январь 2016'!CT7+'февраль 2016'!CT7+'март 2016'!CT7</f>
        <v>0</v>
      </c>
      <c r="CU7" s="1">
        <f>'январь 2016'!CU7+'февраль 2016'!CU7+'март 2016'!CU7</f>
        <v>0</v>
      </c>
      <c r="CV7" s="1" t="s">
        <v>50</v>
      </c>
      <c r="CW7" s="1" t="s">
        <v>39</v>
      </c>
      <c r="CX7" s="1">
        <f>'январь 2016'!CX7+'февраль 2016'!CX7+'март 2016'!CX7</f>
        <v>0</v>
      </c>
      <c r="CY7" s="1">
        <f>'январь 2016'!CY7+'февраль 2016'!CY7+'март 2016'!CY7</f>
        <v>0</v>
      </c>
      <c r="CZ7" s="1" t="s">
        <v>50</v>
      </c>
      <c r="DA7" s="1" t="s">
        <v>39</v>
      </c>
      <c r="DB7" s="1">
        <f>'январь 2016'!DB7+'февраль 2016'!DB7+'март 2016'!DB7</f>
        <v>0</v>
      </c>
      <c r="DC7" s="1">
        <f>'январь 2016'!DC7+'февраль 2016'!DC7+'март 2016'!DC7</f>
        <v>0</v>
      </c>
      <c r="DD7" s="1" t="s">
        <v>59</v>
      </c>
      <c r="DE7" s="1" t="s">
        <v>60</v>
      </c>
      <c r="DF7" s="1">
        <f>'январь 2016'!DF7+'февраль 2016'!DF7+'март 2016'!DF7</f>
        <v>0</v>
      </c>
      <c r="DG7" s="1">
        <f>'январь 2016'!DG7+'февраль 2016'!DG7+'март 2016'!DG7</f>
        <v>0</v>
      </c>
      <c r="DH7" s="1" t="s">
        <v>52</v>
      </c>
      <c r="DI7" s="1" t="s">
        <v>53</v>
      </c>
      <c r="DJ7" s="1">
        <f>'январь 2016'!DJ7+'февраль 2016'!DJ7+'март 2016'!DJ7</f>
        <v>0</v>
      </c>
      <c r="DK7" s="1">
        <f>'январь 2016'!DK7+'февраль 2016'!DK7+'март 2016'!DK7</f>
        <v>0</v>
      </c>
      <c r="DL7" s="1" t="s">
        <v>31</v>
      </c>
      <c r="DM7" s="7">
        <f>'январь 2016'!DM7+'февраль 2016'!DM7+'март 2016'!DM7</f>
        <v>0</v>
      </c>
    </row>
    <row r="8" spans="1:117" s="12" customFormat="1" ht="15.75" customHeight="1" x14ac:dyDescent="0.25">
      <c r="A8" s="6">
        <v>7</v>
      </c>
      <c r="B8" s="6">
        <v>3</v>
      </c>
      <c r="C8" s="9" t="s">
        <v>68</v>
      </c>
      <c r="D8" s="8" t="s">
        <v>373</v>
      </c>
      <c r="E8" s="6">
        <v>115.042</v>
      </c>
      <c r="F8" s="6">
        <v>3.4969999999999999</v>
      </c>
      <c r="G8" s="6">
        <v>111.545</v>
      </c>
      <c r="H8" s="10">
        <v>44.257559999999998</v>
      </c>
      <c r="I8" s="3">
        <f t="shared" si="1"/>
        <v>155.80256</v>
      </c>
      <c r="J8" s="3">
        <f t="shared" si="0"/>
        <v>0</v>
      </c>
      <c r="K8" s="3">
        <f t="shared" si="2"/>
        <v>155.80256</v>
      </c>
      <c r="L8" s="1" t="s">
        <v>28</v>
      </c>
      <c r="M8" s="1" t="s">
        <v>29</v>
      </c>
      <c r="N8" s="1">
        <f>'январь 2016'!N8+'февраль 2016'!N8+'март 2016'!N8</f>
        <v>0</v>
      </c>
      <c r="O8" s="1">
        <f>'январь 2016'!O8+'февраль 2016'!O8+'март 2016'!O8</f>
        <v>0</v>
      </c>
      <c r="P8" s="1" t="s">
        <v>30</v>
      </c>
      <c r="Q8" s="1" t="s">
        <v>34</v>
      </c>
      <c r="R8" s="1">
        <f>'январь 2016'!R8+'февраль 2016'!R8+'март 2016'!R8</f>
        <v>0</v>
      </c>
      <c r="S8" s="1">
        <f>'январь 2016'!S8+'февраль 2016'!S8+'март 2016'!S8</f>
        <v>0</v>
      </c>
      <c r="T8" s="1" t="s">
        <v>30</v>
      </c>
      <c r="U8" s="1" t="s">
        <v>32</v>
      </c>
      <c r="V8" s="6">
        <f>'январь 2016'!V8+'февраль 2016'!V8+'март 2016'!V8</f>
        <v>0</v>
      </c>
      <c r="W8" s="6">
        <f>'январь 2016'!W8+'февраль 2016'!W8+'март 2016'!W8</f>
        <v>0</v>
      </c>
      <c r="X8" s="6" t="s">
        <v>30</v>
      </c>
      <c r="Y8" s="6" t="s">
        <v>33</v>
      </c>
      <c r="Z8" s="6">
        <f>'январь 2016'!Z8+'февраль 2016'!Z8+'март 2016'!Z8</f>
        <v>0</v>
      </c>
      <c r="AA8" s="6">
        <f>'январь 2016'!AA8+'февраль 2016'!AA8+'март 2016'!AA8</f>
        <v>0</v>
      </c>
      <c r="AB8" s="1" t="s">
        <v>30</v>
      </c>
      <c r="AC8" s="1" t="s">
        <v>34</v>
      </c>
      <c r="AD8" s="1">
        <f>'январь 2016'!AD8+'февраль 2016'!AD8+'март 2016'!AD8</f>
        <v>0</v>
      </c>
      <c r="AE8" s="1">
        <f>'январь 2016'!AE8+'февраль 2016'!AE8+'март 2016'!AE8</f>
        <v>0</v>
      </c>
      <c r="AF8" s="1" t="s">
        <v>35</v>
      </c>
      <c r="AG8" s="1" t="s">
        <v>29</v>
      </c>
      <c r="AH8" s="1">
        <f>'январь 2016'!AH8+'февраль 2016'!AH8+'март 2016'!AH8</f>
        <v>0</v>
      </c>
      <c r="AI8" s="1">
        <f>'январь 2016'!AI8+'февраль 2016'!AI8+'март 2016'!AI8</f>
        <v>0</v>
      </c>
      <c r="AJ8" s="1" t="s">
        <v>36</v>
      </c>
      <c r="AK8" s="1" t="s">
        <v>37</v>
      </c>
      <c r="AL8" s="1">
        <f>'январь 2016'!AL8+'февраль 2016'!AL8+'март 2016'!AL8</f>
        <v>0</v>
      </c>
      <c r="AM8" s="1">
        <f>'январь 2016'!AM8+'февраль 2016'!AM8+'март 2016'!AM8</f>
        <v>0</v>
      </c>
      <c r="AN8" s="1" t="s">
        <v>38</v>
      </c>
      <c r="AO8" s="1" t="s">
        <v>39</v>
      </c>
      <c r="AP8" s="1">
        <f>'январь 2016'!AP8+'февраль 2016'!AP8+'март 2016'!AP8</f>
        <v>0</v>
      </c>
      <c r="AQ8" s="1">
        <f>'январь 2016'!AQ8+'февраль 2016'!AQ8+'март 2016'!AQ8</f>
        <v>0</v>
      </c>
      <c r="AR8" s="1" t="s">
        <v>40</v>
      </c>
      <c r="AS8" s="1" t="s">
        <v>41</v>
      </c>
      <c r="AT8" s="1">
        <f>'январь 2016'!AT8+'февраль 2016'!AT8+'март 2016'!AT8</f>
        <v>0</v>
      </c>
      <c r="AU8" s="1">
        <f>'январь 2016'!AU8+'февраль 2016'!AU8+'март 2016'!AU8</f>
        <v>0</v>
      </c>
      <c r="AV8" s="6"/>
      <c r="AW8" s="6"/>
      <c r="AX8" s="1">
        <f>'январь 2016'!AX8+'февраль 2016'!AX8+'март 2016'!AX8</f>
        <v>0</v>
      </c>
      <c r="AY8" s="1">
        <f>'январь 2016'!AY8+'февраль 2016'!AY8+'март 2016'!AY8</f>
        <v>0</v>
      </c>
      <c r="AZ8" s="1" t="s">
        <v>42</v>
      </c>
      <c r="BA8" s="1" t="s">
        <v>39</v>
      </c>
      <c r="BB8" s="1">
        <f>'январь 2016'!BB8+'февраль 2016'!BB8+'март 2016'!BB8</f>
        <v>0</v>
      </c>
      <c r="BC8" s="1">
        <f>'январь 2016'!BC8+'февраль 2016'!BC8+'март 2016'!BC8</f>
        <v>0</v>
      </c>
      <c r="BD8" s="1" t="s">
        <v>42</v>
      </c>
      <c r="BE8" s="1" t="s">
        <v>33</v>
      </c>
      <c r="BF8" s="1">
        <f>'январь 2016'!BF8+'февраль 2016'!BF8+'март 2016'!BF8</f>
        <v>0</v>
      </c>
      <c r="BG8" s="1">
        <f>'январь 2016'!BG8+'февраль 2016'!BG8+'март 2016'!BG8</f>
        <v>0</v>
      </c>
      <c r="BH8" s="1" t="s">
        <v>42</v>
      </c>
      <c r="BI8" s="1" t="s">
        <v>39</v>
      </c>
      <c r="BJ8" s="1">
        <f>'январь 2016'!BJ8+'февраль 2016'!BJ8+'март 2016'!BJ8</f>
        <v>0</v>
      </c>
      <c r="BK8" s="7">
        <f>'январь 2016'!BK8+'февраль 2016'!BK8+'март 2016'!BK8</f>
        <v>0</v>
      </c>
      <c r="BL8" s="1" t="s">
        <v>43</v>
      </c>
      <c r="BM8" s="1" t="s">
        <v>44</v>
      </c>
      <c r="BN8" s="1">
        <f>'январь 2016'!BN8+'февраль 2016'!BN8+'март 2016'!BN8</f>
        <v>0</v>
      </c>
      <c r="BO8" s="1">
        <f>'январь 2016'!BO8+'февраль 2016'!BO8+'март 2016'!BO8</f>
        <v>0</v>
      </c>
      <c r="BP8" s="1" t="s">
        <v>45</v>
      </c>
      <c r="BQ8" s="1" t="s">
        <v>44</v>
      </c>
      <c r="BR8" s="1">
        <f>'январь 2016'!BR8+'февраль 2016'!BR8+'март 2016'!BR8</f>
        <v>0</v>
      </c>
      <c r="BS8" s="1">
        <f>'январь 2016'!BS8+'февраль 2016'!BS8+'март 2016'!BS8</f>
        <v>0</v>
      </c>
      <c r="BT8" s="1" t="s">
        <v>46</v>
      </c>
      <c r="BU8" s="1" t="s">
        <v>47</v>
      </c>
      <c r="BV8" s="1">
        <f>'январь 2016'!BV8+'февраль 2016'!BV8+'март 2016'!BV8</f>
        <v>0</v>
      </c>
      <c r="BW8" s="1">
        <f>'январь 2016'!BW8+'февраль 2016'!BW8+'март 2016'!BW8</f>
        <v>0</v>
      </c>
      <c r="BX8" s="1" t="s">
        <v>46</v>
      </c>
      <c r="BY8" s="1" t="s">
        <v>41</v>
      </c>
      <c r="BZ8" s="1">
        <f>'январь 2016'!BZ8+'февраль 2016'!BZ8+'март 2016'!BZ8</f>
        <v>0</v>
      </c>
      <c r="CA8" s="1">
        <f>'январь 2016'!CA8+'февраль 2016'!CA8+'март 2016'!CA8</f>
        <v>0</v>
      </c>
      <c r="CB8" s="1" t="s">
        <v>46</v>
      </c>
      <c r="CC8" s="1" t="s">
        <v>48</v>
      </c>
      <c r="CD8" s="1">
        <f>'январь 2016'!CD8+'февраль 2016'!CD8+'март 2016'!CD8</f>
        <v>0</v>
      </c>
      <c r="CE8" s="1">
        <f>'январь 2016'!CE8+'февраль 2016'!CE8+'март 2016'!CE8</f>
        <v>0</v>
      </c>
      <c r="CF8" s="1" t="s">
        <v>46</v>
      </c>
      <c r="CG8" s="1" t="s">
        <v>48</v>
      </c>
      <c r="CH8" s="1">
        <f>'январь 2016'!CH8+'февраль 2016'!CH8+'март 2016'!CH8</f>
        <v>0</v>
      </c>
      <c r="CI8" s="1">
        <f>'январь 2016'!CI8+'февраль 2016'!CI8+'март 2016'!CI8</f>
        <v>0</v>
      </c>
      <c r="CJ8" s="1" t="s">
        <v>46</v>
      </c>
      <c r="CK8" s="1" t="s">
        <v>39</v>
      </c>
      <c r="CL8" s="1">
        <f>'январь 2016'!CL8+'февраль 2016'!CL8+'март 2016'!CL8</f>
        <v>0</v>
      </c>
      <c r="CM8" s="1">
        <f>'январь 2016'!CM8+'февраль 2016'!CM8+'март 2016'!CM8</f>
        <v>0</v>
      </c>
      <c r="CN8" s="1" t="s">
        <v>49</v>
      </c>
      <c r="CO8" s="1" t="s">
        <v>39</v>
      </c>
      <c r="CP8" s="1">
        <f>'январь 2016'!CP8+'февраль 2016'!CP8+'март 2016'!CP8</f>
        <v>0</v>
      </c>
      <c r="CQ8" s="1">
        <f>'январь 2016'!CQ8+'февраль 2016'!CQ8+'март 2016'!CQ8</f>
        <v>0</v>
      </c>
      <c r="CR8" s="1" t="s">
        <v>50</v>
      </c>
      <c r="CS8" s="1" t="s">
        <v>51</v>
      </c>
      <c r="CT8" s="1">
        <f>'январь 2016'!CT8+'февраль 2016'!CT8+'март 2016'!CT8</f>
        <v>0</v>
      </c>
      <c r="CU8" s="1">
        <f>'январь 2016'!CU8+'февраль 2016'!CU8+'март 2016'!CU8</f>
        <v>0</v>
      </c>
      <c r="CV8" s="1" t="s">
        <v>50</v>
      </c>
      <c r="CW8" s="1" t="s">
        <v>39</v>
      </c>
      <c r="CX8" s="1">
        <f>'январь 2016'!CX8+'февраль 2016'!CX8+'март 2016'!CX8</f>
        <v>0</v>
      </c>
      <c r="CY8" s="1">
        <f>'январь 2016'!CY8+'февраль 2016'!CY8+'март 2016'!CY8</f>
        <v>0</v>
      </c>
      <c r="CZ8" s="1" t="s">
        <v>50</v>
      </c>
      <c r="DA8" s="1" t="s">
        <v>39</v>
      </c>
      <c r="DB8" s="1">
        <f>'январь 2016'!DB8+'февраль 2016'!DB8+'март 2016'!DB8</f>
        <v>0</v>
      </c>
      <c r="DC8" s="1">
        <f>'январь 2016'!DC8+'февраль 2016'!DC8+'март 2016'!DC8</f>
        <v>0</v>
      </c>
      <c r="DD8" s="1" t="s">
        <v>59</v>
      </c>
      <c r="DE8" s="1" t="s">
        <v>60</v>
      </c>
      <c r="DF8" s="1">
        <f>'январь 2016'!DF8+'февраль 2016'!DF8+'март 2016'!DF8</f>
        <v>0</v>
      </c>
      <c r="DG8" s="1">
        <f>'январь 2016'!DG8+'февраль 2016'!DG8+'март 2016'!DG8</f>
        <v>0</v>
      </c>
      <c r="DH8" s="1" t="s">
        <v>52</v>
      </c>
      <c r="DI8" s="1" t="s">
        <v>53</v>
      </c>
      <c r="DJ8" s="1">
        <f>'январь 2016'!DJ8+'февраль 2016'!DJ8+'март 2016'!DJ8</f>
        <v>0</v>
      </c>
      <c r="DK8" s="1">
        <f>'январь 2016'!DK8+'февраль 2016'!DK8+'март 2016'!DK8</f>
        <v>0</v>
      </c>
      <c r="DL8" s="1" t="s">
        <v>31</v>
      </c>
      <c r="DM8" s="7">
        <f>'январь 2016'!DM8+'февраль 2016'!DM8+'март 2016'!DM8</f>
        <v>0</v>
      </c>
    </row>
    <row r="9" spans="1:117" s="12" customFormat="1" ht="15.75" customHeight="1" x14ac:dyDescent="0.25">
      <c r="A9" s="6">
        <v>8</v>
      </c>
      <c r="B9" s="6">
        <v>3</v>
      </c>
      <c r="C9" s="9" t="s">
        <v>69</v>
      </c>
      <c r="D9" s="8" t="s">
        <v>373</v>
      </c>
      <c r="E9" s="6">
        <v>17.058</v>
      </c>
      <c r="F9" s="6">
        <v>0</v>
      </c>
      <c r="G9" s="6">
        <v>17.058</v>
      </c>
      <c r="H9" s="10">
        <v>34.149839999999998</v>
      </c>
      <c r="I9" s="3">
        <f t="shared" si="1"/>
        <v>51.207839999999997</v>
      </c>
      <c r="J9" s="3">
        <f t="shared" si="0"/>
        <v>6.3699999999999992</v>
      </c>
      <c r="K9" s="3">
        <f t="shared" si="2"/>
        <v>44.83784</v>
      </c>
      <c r="L9" s="1" t="s">
        <v>28</v>
      </c>
      <c r="M9" s="1" t="s">
        <v>29</v>
      </c>
      <c r="N9" s="1">
        <f>'январь 2016'!N9+'февраль 2016'!N9+'март 2016'!N9</f>
        <v>0</v>
      </c>
      <c r="O9" s="1">
        <f>'январь 2016'!O9+'февраль 2016'!O9+'март 2016'!O9</f>
        <v>0</v>
      </c>
      <c r="P9" s="1" t="s">
        <v>30</v>
      </c>
      <c r="Q9" s="1" t="s">
        <v>34</v>
      </c>
      <c r="R9" s="1">
        <f>'январь 2016'!R9+'февраль 2016'!R9+'март 2016'!R9</f>
        <v>0</v>
      </c>
      <c r="S9" s="1">
        <f>'январь 2016'!S9+'февраль 2016'!S9+'март 2016'!S9</f>
        <v>0</v>
      </c>
      <c r="T9" s="1" t="s">
        <v>30</v>
      </c>
      <c r="U9" s="1" t="s">
        <v>32</v>
      </c>
      <c r="V9" s="6">
        <f>'январь 2016'!V9+'февраль 2016'!V9+'март 2016'!V9</f>
        <v>0</v>
      </c>
      <c r="W9" s="6">
        <f>'январь 2016'!W9+'февраль 2016'!W9+'март 2016'!W9</f>
        <v>0</v>
      </c>
      <c r="X9" s="6" t="s">
        <v>30</v>
      </c>
      <c r="Y9" s="6" t="s">
        <v>33</v>
      </c>
      <c r="Z9" s="6">
        <f>'январь 2016'!Z9+'февраль 2016'!Z9+'март 2016'!Z9</f>
        <v>0</v>
      </c>
      <c r="AA9" s="6">
        <f>'январь 2016'!AA9+'февраль 2016'!AA9+'март 2016'!AA9</f>
        <v>0</v>
      </c>
      <c r="AB9" s="1" t="s">
        <v>30</v>
      </c>
      <c r="AC9" s="1" t="s">
        <v>34</v>
      </c>
      <c r="AD9" s="1">
        <f>'январь 2016'!AD9+'февраль 2016'!AD9+'март 2016'!AD9</f>
        <v>0</v>
      </c>
      <c r="AE9" s="1">
        <f>'январь 2016'!AE9+'февраль 2016'!AE9+'март 2016'!AE9</f>
        <v>0</v>
      </c>
      <c r="AF9" s="1" t="s">
        <v>35</v>
      </c>
      <c r="AG9" s="1" t="s">
        <v>29</v>
      </c>
      <c r="AH9" s="1">
        <f>'январь 2016'!AH9+'февраль 2016'!AH9+'март 2016'!AH9</f>
        <v>0</v>
      </c>
      <c r="AI9" s="1">
        <f>'январь 2016'!AI9+'февраль 2016'!AI9+'март 2016'!AI9</f>
        <v>0</v>
      </c>
      <c r="AJ9" s="1" t="s">
        <v>36</v>
      </c>
      <c r="AK9" s="1" t="s">
        <v>37</v>
      </c>
      <c r="AL9" s="1">
        <f>'январь 2016'!AL9+'февраль 2016'!AL9+'март 2016'!AL9</f>
        <v>0</v>
      </c>
      <c r="AM9" s="1">
        <f>'январь 2016'!AM9+'февраль 2016'!AM9+'март 2016'!AM9</f>
        <v>0</v>
      </c>
      <c r="AN9" s="1" t="s">
        <v>38</v>
      </c>
      <c r="AO9" s="1" t="s">
        <v>39</v>
      </c>
      <c r="AP9" s="1">
        <f>'январь 2016'!AP9+'февраль 2016'!AP9+'март 2016'!AP9</f>
        <v>0</v>
      </c>
      <c r="AQ9" s="1">
        <f>'январь 2016'!AQ9+'февраль 2016'!AQ9+'март 2016'!AQ9</f>
        <v>0</v>
      </c>
      <c r="AR9" s="1" t="s">
        <v>40</v>
      </c>
      <c r="AS9" s="1" t="s">
        <v>41</v>
      </c>
      <c r="AT9" s="1">
        <f>'январь 2016'!AT9+'февраль 2016'!AT9+'март 2016'!AT9</f>
        <v>0</v>
      </c>
      <c r="AU9" s="1">
        <f>'январь 2016'!AU9+'февраль 2016'!AU9+'март 2016'!AU9</f>
        <v>0</v>
      </c>
      <c r="AV9" s="6"/>
      <c r="AW9" s="6"/>
      <c r="AX9" s="1">
        <f>'январь 2016'!AX9+'февраль 2016'!AX9+'март 2016'!AX9</f>
        <v>0</v>
      </c>
      <c r="AY9" s="1">
        <f>'январь 2016'!AY9+'февраль 2016'!AY9+'март 2016'!AY9</f>
        <v>0</v>
      </c>
      <c r="AZ9" s="1" t="s">
        <v>42</v>
      </c>
      <c r="BA9" s="1" t="s">
        <v>39</v>
      </c>
      <c r="BB9" s="1">
        <f>'январь 2016'!BB9+'февраль 2016'!BB9+'март 2016'!BB9</f>
        <v>1</v>
      </c>
      <c r="BC9" s="1">
        <f>'январь 2016'!BC9+'февраль 2016'!BC9+'март 2016'!BC9</f>
        <v>5.31</v>
      </c>
      <c r="BD9" s="1" t="s">
        <v>42</v>
      </c>
      <c r="BE9" s="1" t="s">
        <v>33</v>
      </c>
      <c r="BF9" s="1">
        <f>'январь 2016'!BF9+'февраль 2016'!BF9+'март 2016'!BF9</f>
        <v>0</v>
      </c>
      <c r="BG9" s="1">
        <f>'январь 2016'!BG9+'февраль 2016'!BG9+'март 2016'!BG9</f>
        <v>0</v>
      </c>
      <c r="BH9" s="1" t="s">
        <v>42</v>
      </c>
      <c r="BI9" s="1" t="s">
        <v>39</v>
      </c>
      <c r="BJ9" s="1">
        <f>'январь 2016'!BJ9+'февраль 2016'!BJ9+'март 2016'!BJ9</f>
        <v>0</v>
      </c>
      <c r="BK9" s="7">
        <f>'январь 2016'!BK9+'февраль 2016'!BK9+'март 2016'!BK9</f>
        <v>0</v>
      </c>
      <c r="BL9" s="1" t="s">
        <v>43</v>
      </c>
      <c r="BM9" s="1" t="s">
        <v>44</v>
      </c>
      <c r="BN9" s="1">
        <f>'январь 2016'!BN9+'февраль 2016'!BN9+'март 2016'!BN9</f>
        <v>0</v>
      </c>
      <c r="BO9" s="1">
        <f>'январь 2016'!BO9+'февраль 2016'!BO9+'март 2016'!BO9</f>
        <v>0</v>
      </c>
      <c r="BP9" s="1" t="s">
        <v>45</v>
      </c>
      <c r="BQ9" s="1" t="s">
        <v>44</v>
      </c>
      <c r="BR9" s="1">
        <f>'январь 2016'!BR9+'февраль 2016'!BR9+'март 2016'!BR9</f>
        <v>0</v>
      </c>
      <c r="BS9" s="1">
        <f>'январь 2016'!BS9+'февраль 2016'!BS9+'март 2016'!BS9</f>
        <v>0</v>
      </c>
      <c r="BT9" s="1" t="s">
        <v>46</v>
      </c>
      <c r="BU9" s="1" t="s">
        <v>47</v>
      </c>
      <c r="BV9" s="1">
        <f>'январь 2016'!BV9+'февраль 2016'!BV9+'март 2016'!BV9</f>
        <v>0</v>
      </c>
      <c r="BW9" s="1">
        <f>'январь 2016'!BW9+'февраль 2016'!BW9+'март 2016'!BW9</f>
        <v>0</v>
      </c>
      <c r="BX9" s="1" t="s">
        <v>46</v>
      </c>
      <c r="BY9" s="1" t="s">
        <v>41</v>
      </c>
      <c r="BZ9" s="1">
        <f>'январь 2016'!BZ9+'февраль 2016'!BZ9+'март 2016'!BZ9</f>
        <v>0</v>
      </c>
      <c r="CA9" s="1">
        <f>'январь 2016'!CA9+'февраль 2016'!CA9+'март 2016'!CA9</f>
        <v>0</v>
      </c>
      <c r="CB9" s="1" t="s">
        <v>46</v>
      </c>
      <c r="CC9" s="1" t="s">
        <v>48</v>
      </c>
      <c r="CD9" s="1">
        <f>'январь 2016'!CD9+'февраль 2016'!CD9+'март 2016'!CD9</f>
        <v>0</v>
      </c>
      <c r="CE9" s="1">
        <f>'январь 2016'!CE9+'февраль 2016'!CE9+'март 2016'!CE9</f>
        <v>0</v>
      </c>
      <c r="CF9" s="1" t="s">
        <v>46</v>
      </c>
      <c r="CG9" s="1" t="s">
        <v>48</v>
      </c>
      <c r="CH9" s="1">
        <f>'январь 2016'!CH9+'февраль 2016'!CH9+'март 2016'!CH9</f>
        <v>0</v>
      </c>
      <c r="CI9" s="1">
        <f>'январь 2016'!CI9+'февраль 2016'!CI9+'март 2016'!CI9</f>
        <v>0</v>
      </c>
      <c r="CJ9" s="1" t="s">
        <v>46</v>
      </c>
      <c r="CK9" s="1" t="s">
        <v>39</v>
      </c>
      <c r="CL9" s="1">
        <f>'январь 2016'!CL9+'февраль 2016'!CL9+'март 2016'!CL9</f>
        <v>0</v>
      </c>
      <c r="CM9" s="1">
        <f>'январь 2016'!CM9+'февраль 2016'!CM9+'март 2016'!CM9</f>
        <v>0</v>
      </c>
      <c r="CN9" s="1" t="s">
        <v>49</v>
      </c>
      <c r="CO9" s="1" t="s">
        <v>39</v>
      </c>
      <c r="CP9" s="1">
        <f>'январь 2016'!CP9+'февраль 2016'!CP9+'март 2016'!CP9</f>
        <v>0</v>
      </c>
      <c r="CQ9" s="1">
        <f>'январь 2016'!CQ9+'февраль 2016'!CQ9+'март 2016'!CQ9</f>
        <v>0</v>
      </c>
      <c r="CR9" s="1" t="s">
        <v>50</v>
      </c>
      <c r="CS9" s="1" t="s">
        <v>51</v>
      </c>
      <c r="CT9" s="1">
        <f>'январь 2016'!CT9+'февраль 2016'!CT9+'март 2016'!CT9</f>
        <v>0</v>
      </c>
      <c r="CU9" s="1">
        <f>'январь 2016'!CU9+'февраль 2016'!CU9+'март 2016'!CU9</f>
        <v>0</v>
      </c>
      <c r="CV9" s="1" t="s">
        <v>50</v>
      </c>
      <c r="CW9" s="1" t="s">
        <v>39</v>
      </c>
      <c r="CX9" s="1">
        <f>'январь 2016'!CX9+'февраль 2016'!CX9+'март 2016'!CX9</f>
        <v>0</v>
      </c>
      <c r="CY9" s="1">
        <f>'январь 2016'!CY9+'февраль 2016'!CY9+'март 2016'!CY9</f>
        <v>0</v>
      </c>
      <c r="CZ9" s="1" t="s">
        <v>50</v>
      </c>
      <c r="DA9" s="1" t="s">
        <v>39</v>
      </c>
      <c r="DB9" s="1">
        <f>'январь 2016'!DB9+'февраль 2016'!DB9+'март 2016'!DB9</f>
        <v>0</v>
      </c>
      <c r="DC9" s="1">
        <f>'январь 2016'!DC9+'февраль 2016'!DC9+'март 2016'!DC9</f>
        <v>0</v>
      </c>
      <c r="DD9" s="1" t="s">
        <v>59</v>
      </c>
      <c r="DE9" s="1" t="s">
        <v>60</v>
      </c>
      <c r="DF9" s="1">
        <f>'январь 2016'!DF9+'февраль 2016'!DF9+'март 2016'!DF9</f>
        <v>0</v>
      </c>
      <c r="DG9" s="1">
        <f>'январь 2016'!DG9+'февраль 2016'!DG9+'март 2016'!DG9</f>
        <v>0</v>
      </c>
      <c r="DH9" s="1" t="s">
        <v>52</v>
      </c>
      <c r="DI9" s="1" t="s">
        <v>53</v>
      </c>
      <c r="DJ9" s="1">
        <f>'январь 2016'!DJ9+'февраль 2016'!DJ9+'март 2016'!DJ9</f>
        <v>0</v>
      </c>
      <c r="DK9" s="1">
        <f>'январь 2016'!DK9+'февраль 2016'!DK9+'март 2016'!DK9</f>
        <v>0</v>
      </c>
      <c r="DL9" s="1" t="s">
        <v>31</v>
      </c>
      <c r="DM9" s="7">
        <f>'январь 2016'!DM9+'февраль 2016'!DM9+'март 2016'!DM9</f>
        <v>1.06</v>
      </c>
    </row>
    <row r="10" spans="1:117" s="12" customFormat="1" ht="15.75" customHeight="1" x14ac:dyDescent="0.25">
      <c r="A10" s="6">
        <v>9</v>
      </c>
      <c r="B10" s="6">
        <v>3</v>
      </c>
      <c r="C10" s="9" t="s">
        <v>70</v>
      </c>
      <c r="D10" s="8" t="s">
        <v>373</v>
      </c>
      <c r="E10" s="6">
        <v>134.13999999999999</v>
      </c>
      <c r="F10" s="6">
        <v>2.5339999999999998</v>
      </c>
      <c r="G10" s="6">
        <v>131.60599999999999</v>
      </c>
      <c r="H10" s="10">
        <v>34.783799999999999</v>
      </c>
      <c r="I10" s="3">
        <f t="shared" si="1"/>
        <v>166.38979999999998</v>
      </c>
      <c r="J10" s="3">
        <f t="shared" si="0"/>
        <v>0</v>
      </c>
      <c r="K10" s="3">
        <f t="shared" si="2"/>
        <v>166.38979999999998</v>
      </c>
      <c r="L10" s="1" t="s">
        <v>28</v>
      </c>
      <c r="M10" s="1" t="s">
        <v>29</v>
      </c>
      <c r="N10" s="1">
        <f>'январь 2016'!N10+'февраль 2016'!N10+'март 2016'!N10</f>
        <v>0</v>
      </c>
      <c r="O10" s="1">
        <f>'январь 2016'!O10+'февраль 2016'!O10+'март 2016'!O10</f>
        <v>0</v>
      </c>
      <c r="P10" s="1" t="s">
        <v>30</v>
      </c>
      <c r="Q10" s="1" t="s">
        <v>34</v>
      </c>
      <c r="R10" s="1">
        <f>'январь 2016'!R10+'февраль 2016'!R10+'март 2016'!R10</f>
        <v>0</v>
      </c>
      <c r="S10" s="1">
        <f>'январь 2016'!S10+'февраль 2016'!S10+'март 2016'!S10</f>
        <v>0</v>
      </c>
      <c r="T10" s="1" t="s">
        <v>30</v>
      </c>
      <c r="U10" s="1" t="s">
        <v>32</v>
      </c>
      <c r="V10" s="6">
        <f>'январь 2016'!V10+'февраль 2016'!V10+'март 2016'!V10</f>
        <v>0</v>
      </c>
      <c r="W10" s="6">
        <f>'январь 2016'!W10+'февраль 2016'!W10+'март 2016'!W10</f>
        <v>0</v>
      </c>
      <c r="X10" s="6" t="s">
        <v>30</v>
      </c>
      <c r="Y10" s="6" t="s">
        <v>33</v>
      </c>
      <c r="Z10" s="6">
        <f>'январь 2016'!Z10+'февраль 2016'!Z10+'март 2016'!Z10</f>
        <v>0</v>
      </c>
      <c r="AA10" s="6">
        <f>'январь 2016'!AA10+'февраль 2016'!AA10+'март 2016'!AA10</f>
        <v>0</v>
      </c>
      <c r="AB10" s="1" t="s">
        <v>30</v>
      </c>
      <c r="AC10" s="1" t="s">
        <v>34</v>
      </c>
      <c r="AD10" s="1">
        <f>'январь 2016'!AD10+'февраль 2016'!AD10+'март 2016'!AD10</f>
        <v>0</v>
      </c>
      <c r="AE10" s="1">
        <f>'январь 2016'!AE10+'февраль 2016'!AE10+'март 2016'!AE10</f>
        <v>0</v>
      </c>
      <c r="AF10" s="1" t="s">
        <v>35</v>
      </c>
      <c r="AG10" s="1" t="s">
        <v>29</v>
      </c>
      <c r="AH10" s="1">
        <f>'январь 2016'!AH10+'февраль 2016'!AH10+'март 2016'!AH10</f>
        <v>0</v>
      </c>
      <c r="AI10" s="1">
        <f>'январь 2016'!AI10+'февраль 2016'!AI10+'март 2016'!AI10</f>
        <v>0</v>
      </c>
      <c r="AJ10" s="1" t="s">
        <v>36</v>
      </c>
      <c r="AK10" s="1" t="s">
        <v>37</v>
      </c>
      <c r="AL10" s="1">
        <f>'январь 2016'!AL10+'февраль 2016'!AL10+'март 2016'!AL10</f>
        <v>0</v>
      </c>
      <c r="AM10" s="1">
        <f>'январь 2016'!AM10+'февраль 2016'!AM10+'март 2016'!AM10</f>
        <v>0</v>
      </c>
      <c r="AN10" s="1" t="s">
        <v>38</v>
      </c>
      <c r="AO10" s="1" t="s">
        <v>39</v>
      </c>
      <c r="AP10" s="1">
        <f>'январь 2016'!AP10+'февраль 2016'!AP10+'март 2016'!AP10</f>
        <v>0</v>
      </c>
      <c r="AQ10" s="1">
        <f>'январь 2016'!AQ10+'февраль 2016'!AQ10+'март 2016'!AQ10</f>
        <v>0</v>
      </c>
      <c r="AR10" s="1" t="s">
        <v>40</v>
      </c>
      <c r="AS10" s="1" t="s">
        <v>41</v>
      </c>
      <c r="AT10" s="1">
        <f>'январь 2016'!AT10+'февраль 2016'!AT10+'март 2016'!AT10</f>
        <v>0</v>
      </c>
      <c r="AU10" s="1">
        <f>'январь 2016'!AU10+'февраль 2016'!AU10+'март 2016'!AU10</f>
        <v>0</v>
      </c>
      <c r="AV10" s="6"/>
      <c r="AW10" s="6"/>
      <c r="AX10" s="1">
        <f>'январь 2016'!AX10+'февраль 2016'!AX10+'март 2016'!AX10</f>
        <v>0</v>
      </c>
      <c r="AY10" s="1">
        <f>'январь 2016'!AY10+'февраль 2016'!AY10+'март 2016'!AY10</f>
        <v>0</v>
      </c>
      <c r="AZ10" s="1" t="s">
        <v>42</v>
      </c>
      <c r="BA10" s="1" t="s">
        <v>39</v>
      </c>
      <c r="BB10" s="1">
        <f>'январь 2016'!BB10+'февраль 2016'!BB10+'март 2016'!BB10</f>
        <v>0</v>
      </c>
      <c r="BC10" s="1">
        <f>'январь 2016'!BC10+'февраль 2016'!BC10+'март 2016'!BC10</f>
        <v>0</v>
      </c>
      <c r="BD10" s="1" t="s">
        <v>42</v>
      </c>
      <c r="BE10" s="1" t="s">
        <v>33</v>
      </c>
      <c r="BF10" s="1">
        <f>'январь 2016'!BF10+'февраль 2016'!BF10+'март 2016'!BF10</f>
        <v>0</v>
      </c>
      <c r="BG10" s="1">
        <f>'январь 2016'!BG10+'февраль 2016'!BG10+'март 2016'!BG10</f>
        <v>0</v>
      </c>
      <c r="BH10" s="1" t="s">
        <v>42</v>
      </c>
      <c r="BI10" s="1" t="s">
        <v>39</v>
      </c>
      <c r="BJ10" s="1">
        <f>'январь 2016'!BJ10+'февраль 2016'!BJ10+'март 2016'!BJ10</f>
        <v>0</v>
      </c>
      <c r="BK10" s="7">
        <f>'январь 2016'!BK10+'февраль 2016'!BK10+'март 2016'!BK10</f>
        <v>0</v>
      </c>
      <c r="BL10" s="1" t="s">
        <v>43</v>
      </c>
      <c r="BM10" s="1" t="s">
        <v>44</v>
      </c>
      <c r="BN10" s="1">
        <f>'январь 2016'!BN10+'февраль 2016'!BN10+'март 2016'!BN10</f>
        <v>0</v>
      </c>
      <c r="BO10" s="1">
        <f>'январь 2016'!BO10+'февраль 2016'!BO10+'март 2016'!BO10</f>
        <v>0</v>
      </c>
      <c r="BP10" s="1" t="s">
        <v>45</v>
      </c>
      <c r="BQ10" s="1" t="s">
        <v>44</v>
      </c>
      <c r="BR10" s="1">
        <f>'январь 2016'!BR10+'февраль 2016'!BR10+'март 2016'!BR10</f>
        <v>0</v>
      </c>
      <c r="BS10" s="1">
        <f>'январь 2016'!BS10+'февраль 2016'!BS10+'март 2016'!BS10</f>
        <v>0</v>
      </c>
      <c r="BT10" s="1" t="s">
        <v>46</v>
      </c>
      <c r="BU10" s="1" t="s">
        <v>47</v>
      </c>
      <c r="BV10" s="1">
        <f>'январь 2016'!BV10+'февраль 2016'!BV10+'март 2016'!BV10</f>
        <v>0</v>
      </c>
      <c r="BW10" s="1">
        <f>'январь 2016'!BW10+'февраль 2016'!BW10+'март 2016'!BW10</f>
        <v>0</v>
      </c>
      <c r="BX10" s="1" t="s">
        <v>46</v>
      </c>
      <c r="BY10" s="1" t="s">
        <v>41</v>
      </c>
      <c r="BZ10" s="1">
        <f>'январь 2016'!BZ10+'февраль 2016'!BZ10+'март 2016'!BZ10</f>
        <v>0</v>
      </c>
      <c r="CA10" s="1">
        <f>'январь 2016'!CA10+'февраль 2016'!CA10+'март 2016'!CA10</f>
        <v>0</v>
      </c>
      <c r="CB10" s="1" t="s">
        <v>46</v>
      </c>
      <c r="CC10" s="1" t="s">
        <v>48</v>
      </c>
      <c r="CD10" s="1">
        <f>'январь 2016'!CD10+'февраль 2016'!CD10+'март 2016'!CD10</f>
        <v>0</v>
      </c>
      <c r="CE10" s="1">
        <f>'январь 2016'!CE10+'февраль 2016'!CE10+'март 2016'!CE10</f>
        <v>0</v>
      </c>
      <c r="CF10" s="1" t="s">
        <v>46</v>
      </c>
      <c r="CG10" s="1" t="s">
        <v>48</v>
      </c>
      <c r="CH10" s="1">
        <f>'январь 2016'!CH10+'февраль 2016'!CH10+'март 2016'!CH10</f>
        <v>0</v>
      </c>
      <c r="CI10" s="1">
        <f>'январь 2016'!CI10+'февраль 2016'!CI10+'март 2016'!CI10</f>
        <v>0</v>
      </c>
      <c r="CJ10" s="1" t="s">
        <v>46</v>
      </c>
      <c r="CK10" s="1" t="s">
        <v>39</v>
      </c>
      <c r="CL10" s="1">
        <f>'январь 2016'!CL10+'февраль 2016'!CL10+'март 2016'!CL10</f>
        <v>0</v>
      </c>
      <c r="CM10" s="1">
        <f>'январь 2016'!CM10+'февраль 2016'!CM10+'март 2016'!CM10</f>
        <v>0</v>
      </c>
      <c r="CN10" s="1" t="s">
        <v>49</v>
      </c>
      <c r="CO10" s="1" t="s">
        <v>39</v>
      </c>
      <c r="CP10" s="1">
        <f>'январь 2016'!CP10+'февраль 2016'!CP10+'март 2016'!CP10</f>
        <v>0</v>
      </c>
      <c r="CQ10" s="1">
        <f>'январь 2016'!CQ10+'февраль 2016'!CQ10+'март 2016'!CQ10</f>
        <v>0</v>
      </c>
      <c r="CR10" s="1" t="s">
        <v>50</v>
      </c>
      <c r="CS10" s="1" t="s">
        <v>51</v>
      </c>
      <c r="CT10" s="1">
        <f>'январь 2016'!CT10+'февраль 2016'!CT10+'март 2016'!CT10</f>
        <v>0</v>
      </c>
      <c r="CU10" s="1">
        <f>'январь 2016'!CU10+'февраль 2016'!CU10+'март 2016'!CU10</f>
        <v>0</v>
      </c>
      <c r="CV10" s="1" t="s">
        <v>50</v>
      </c>
      <c r="CW10" s="1" t="s">
        <v>39</v>
      </c>
      <c r="CX10" s="1">
        <f>'январь 2016'!CX10+'февраль 2016'!CX10+'март 2016'!CX10</f>
        <v>0</v>
      </c>
      <c r="CY10" s="1">
        <f>'январь 2016'!CY10+'февраль 2016'!CY10+'март 2016'!CY10</f>
        <v>0</v>
      </c>
      <c r="CZ10" s="1" t="s">
        <v>50</v>
      </c>
      <c r="DA10" s="1" t="s">
        <v>39</v>
      </c>
      <c r="DB10" s="1">
        <f>'январь 2016'!DB10+'февраль 2016'!DB10+'март 2016'!DB10</f>
        <v>0</v>
      </c>
      <c r="DC10" s="1">
        <f>'январь 2016'!DC10+'февраль 2016'!DC10+'март 2016'!DC10</f>
        <v>0</v>
      </c>
      <c r="DD10" s="1" t="s">
        <v>59</v>
      </c>
      <c r="DE10" s="1" t="s">
        <v>60</v>
      </c>
      <c r="DF10" s="1">
        <f>'январь 2016'!DF10+'февраль 2016'!DF10+'март 2016'!DF10</f>
        <v>0</v>
      </c>
      <c r="DG10" s="1">
        <f>'январь 2016'!DG10+'февраль 2016'!DG10+'март 2016'!DG10</f>
        <v>0</v>
      </c>
      <c r="DH10" s="1" t="s">
        <v>52</v>
      </c>
      <c r="DI10" s="1" t="s">
        <v>53</v>
      </c>
      <c r="DJ10" s="1">
        <f>'январь 2016'!DJ10+'февраль 2016'!DJ10+'март 2016'!DJ10</f>
        <v>0</v>
      </c>
      <c r="DK10" s="1">
        <f>'январь 2016'!DK10+'февраль 2016'!DK10+'март 2016'!DK10</f>
        <v>0</v>
      </c>
      <c r="DL10" s="1" t="s">
        <v>31</v>
      </c>
      <c r="DM10" s="7">
        <f>'январь 2016'!DM10+'февраль 2016'!DM10+'март 2016'!DM10</f>
        <v>0</v>
      </c>
    </row>
    <row r="11" spans="1:117" s="12" customFormat="1" ht="15.75" customHeight="1" x14ac:dyDescent="0.25">
      <c r="A11" s="6">
        <v>10</v>
      </c>
      <c r="B11" s="6">
        <v>3</v>
      </c>
      <c r="C11" s="9" t="s">
        <v>71</v>
      </c>
      <c r="D11" s="8" t="s">
        <v>373</v>
      </c>
      <c r="E11" s="6">
        <v>340.74099999999999</v>
      </c>
      <c r="F11" s="6">
        <v>114.286</v>
      </c>
      <c r="G11" s="6">
        <v>215.99700000000001</v>
      </c>
      <c r="H11" s="10">
        <v>99.858720000000005</v>
      </c>
      <c r="I11" s="3">
        <f t="shared" si="1"/>
        <v>315.85572000000002</v>
      </c>
      <c r="J11" s="3">
        <f t="shared" si="0"/>
        <v>0</v>
      </c>
      <c r="K11" s="3">
        <f t="shared" si="2"/>
        <v>315.85572000000002</v>
      </c>
      <c r="L11" s="1" t="s">
        <v>28</v>
      </c>
      <c r="M11" s="1" t="s">
        <v>29</v>
      </c>
      <c r="N11" s="1">
        <f>'январь 2016'!N11+'февраль 2016'!N11+'март 2016'!N11</f>
        <v>0</v>
      </c>
      <c r="O11" s="1">
        <f>'январь 2016'!O11+'февраль 2016'!O11+'март 2016'!O11</f>
        <v>0</v>
      </c>
      <c r="P11" s="1" t="s">
        <v>30</v>
      </c>
      <c r="Q11" s="1" t="s">
        <v>34</v>
      </c>
      <c r="R11" s="1">
        <f>'январь 2016'!R11+'февраль 2016'!R11+'март 2016'!R11</f>
        <v>0</v>
      </c>
      <c r="S11" s="1">
        <f>'январь 2016'!S11+'февраль 2016'!S11+'март 2016'!S11</f>
        <v>0</v>
      </c>
      <c r="T11" s="1" t="s">
        <v>30</v>
      </c>
      <c r="U11" s="1" t="s">
        <v>32</v>
      </c>
      <c r="V11" s="6">
        <f>'январь 2016'!V11+'февраль 2016'!V11+'март 2016'!V11</f>
        <v>0</v>
      </c>
      <c r="W11" s="6">
        <f>'январь 2016'!W11+'февраль 2016'!W11+'март 2016'!W11</f>
        <v>0</v>
      </c>
      <c r="X11" s="6" t="s">
        <v>30</v>
      </c>
      <c r="Y11" s="6" t="s">
        <v>33</v>
      </c>
      <c r="Z11" s="6">
        <f>'январь 2016'!Z11+'февраль 2016'!Z11+'март 2016'!Z11</f>
        <v>0</v>
      </c>
      <c r="AA11" s="6">
        <f>'январь 2016'!AA11+'февраль 2016'!AA11+'март 2016'!AA11</f>
        <v>0</v>
      </c>
      <c r="AB11" s="1" t="s">
        <v>30</v>
      </c>
      <c r="AC11" s="1" t="s">
        <v>34</v>
      </c>
      <c r="AD11" s="1">
        <f>'январь 2016'!AD11+'февраль 2016'!AD11+'март 2016'!AD11</f>
        <v>0</v>
      </c>
      <c r="AE11" s="1">
        <f>'январь 2016'!AE11+'февраль 2016'!AE11+'март 2016'!AE11</f>
        <v>0</v>
      </c>
      <c r="AF11" s="1" t="s">
        <v>35</v>
      </c>
      <c r="AG11" s="1" t="s">
        <v>29</v>
      </c>
      <c r="AH11" s="1">
        <f>'январь 2016'!AH11+'февраль 2016'!AH11+'март 2016'!AH11</f>
        <v>0</v>
      </c>
      <c r="AI11" s="1">
        <f>'январь 2016'!AI11+'февраль 2016'!AI11+'март 2016'!AI11</f>
        <v>0</v>
      </c>
      <c r="AJ11" s="1" t="s">
        <v>36</v>
      </c>
      <c r="AK11" s="1" t="s">
        <v>37</v>
      </c>
      <c r="AL11" s="1">
        <f>'январь 2016'!AL11+'февраль 2016'!AL11+'март 2016'!AL11</f>
        <v>0</v>
      </c>
      <c r="AM11" s="1">
        <f>'январь 2016'!AM11+'февраль 2016'!AM11+'март 2016'!AM11</f>
        <v>0</v>
      </c>
      <c r="AN11" s="1" t="s">
        <v>38</v>
      </c>
      <c r="AO11" s="1" t="s">
        <v>39</v>
      </c>
      <c r="AP11" s="1">
        <f>'январь 2016'!AP11+'февраль 2016'!AP11+'март 2016'!AP11</f>
        <v>0</v>
      </c>
      <c r="AQ11" s="1">
        <f>'январь 2016'!AQ11+'февраль 2016'!AQ11+'март 2016'!AQ11</f>
        <v>0</v>
      </c>
      <c r="AR11" s="1" t="s">
        <v>40</v>
      </c>
      <c r="AS11" s="1" t="s">
        <v>41</v>
      </c>
      <c r="AT11" s="1">
        <f>'январь 2016'!AT11+'февраль 2016'!AT11+'март 2016'!AT11</f>
        <v>0</v>
      </c>
      <c r="AU11" s="1">
        <f>'январь 2016'!AU11+'февраль 2016'!AU11+'март 2016'!AU11</f>
        <v>0</v>
      </c>
      <c r="AV11" s="6"/>
      <c r="AW11" s="6"/>
      <c r="AX11" s="1">
        <f>'январь 2016'!AX11+'февраль 2016'!AX11+'март 2016'!AX11</f>
        <v>0</v>
      </c>
      <c r="AY11" s="1">
        <f>'январь 2016'!AY11+'февраль 2016'!AY11+'март 2016'!AY11</f>
        <v>0</v>
      </c>
      <c r="AZ11" s="1" t="s">
        <v>42</v>
      </c>
      <c r="BA11" s="1" t="s">
        <v>39</v>
      </c>
      <c r="BB11" s="1">
        <f>'январь 2016'!BB11+'февраль 2016'!BB11+'март 2016'!BB11</f>
        <v>0</v>
      </c>
      <c r="BC11" s="1">
        <f>'январь 2016'!BC11+'февраль 2016'!BC11+'март 2016'!BC11</f>
        <v>0</v>
      </c>
      <c r="BD11" s="1" t="s">
        <v>42</v>
      </c>
      <c r="BE11" s="1" t="s">
        <v>33</v>
      </c>
      <c r="BF11" s="1">
        <f>'январь 2016'!BF11+'февраль 2016'!BF11+'март 2016'!BF11</f>
        <v>0</v>
      </c>
      <c r="BG11" s="1">
        <f>'январь 2016'!BG11+'февраль 2016'!BG11+'март 2016'!BG11</f>
        <v>0</v>
      </c>
      <c r="BH11" s="1" t="s">
        <v>42</v>
      </c>
      <c r="BI11" s="1" t="s">
        <v>39</v>
      </c>
      <c r="BJ11" s="1">
        <f>'январь 2016'!BJ11+'февраль 2016'!BJ11+'март 2016'!BJ11</f>
        <v>0</v>
      </c>
      <c r="BK11" s="7">
        <f>'январь 2016'!BK11+'февраль 2016'!BK11+'март 2016'!BK11</f>
        <v>0</v>
      </c>
      <c r="BL11" s="1" t="s">
        <v>43</v>
      </c>
      <c r="BM11" s="1" t="s">
        <v>44</v>
      </c>
      <c r="BN11" s="1">
        <f>'январь 2016'!BN11+'февраль 2016'!BN11+'март 2016'!BN11</f>
        <v>0</v>
      </c>
      <c r="BO11" s="1">
        <f>'январь 2016'!BO11+'февраль 2016'!BO11+'март 2016'!BO11</f>
        <v>0</v>
      </c>
      <c r="BP11" s="1" t="s">
        <v>45</v>
      </c>
      <c r="BQ11" s="1" t="s">
        <v>44</v>
      </c>
      <c r="BR11" s="1">
        <f>'январь 2016'!BR11+'февраль 2016'!BR11+'март 2016'!BR11</f>
        <v>0</v>
      </c>
      <c r="BS11" s="1">
        <f>'январь 2016'!BS11+'февраль 2016'!BS11+'март 2016'!BS11</f>
        <v>0</v>
      </c>
      <c r="BT11" s="1" t="s">
        <v>46</v>
      </c>
      <c r="BU11" s="1" t="s">
        <v>47</v>
      </c>
      <c r="BV11" s="1">
        <f>'январь 2016'!BV11+'февраль 2016'!BV11+'март 2016'!BV11</f>
        <v>0</v>
      </c>
      <c r="BW11" s="1">
        <f>'январь 2016'!BW11+'февраль 2016'!BW11+'март 2016'!BW11</f>
        <v>0</v>
      </c>
      <c r="BX11" s="1" t="s">
        <v>46</v>
      </c>
      <c r="BY11" s="1" t="s">
        <v>41</v>
      </c>
      <c r="BZ11" s="1">
        <f>'январь 2016'!BZ11+'февраль 2016'!BZ11+'март 2016'!BZ11</f>
        <v>0</v>
      </c>
      <c r="CA11" s="1">
        <f>'январь 2016'!CA11+'февраль 2016'!CA11+'март 2016'!CA11</f>
        <v>0</v>
      </c>
      <c r="CB11" s="1" t="s">
        <v>46</v>
      </c>
      <c r="CC11" s="1" t="s">
        <v>48</v>
      </c>
      <c r="CD11" s="1">
        <f>'январь 2016'!CD11+'февраль 2016'!CD11+'март 2016'!CD11</f>
        <v>0</v>
      </c>
      <c r="CE11" s="1">
        <f>'январь 2016'!CE11+'февраль 2016'!CE11+'март 2016'!CE11</f>
        <v>0</v>
      </c>
      <c r="CF11" s="1" t="s">
        <v>46</v>
      </c>
      <c r="CG11" s="1" t="s">
        <v>48</v>
      </c>
      <c r="CH11" s="1">
        <f>'январь 2016'!CH11+'февраль 2016'!CH11+'март 2016'!CH11</f>
        <v>0</v>
      </c>
      <c r="CI11" s="1">
        <f>'январь 2016'!CI11+'февраль 2016'!CI11+'март 2016'!CI11</f>
        <v>0</v>
      </c>
      <c r="CJ11" s="1" t="s">
        <v>46</v>
      </c>
      <c r="CK11" s="1" t="s">
        <v>39</v>
      </c>
      <c r="CL11" s="1">
        <f>'январь 2016'!CL11+'февраль 2016'!CL11+'март 2016'!CL11</f>
        <v>0</v>
      </c>
      <c r="CM11" s="1">
        <f>'январь 2016'!CM11+'февраль 2016'!CM11+'март 2016'!CM11</f>
        <v>0</v>
      </c>
      <c r="CN11" s="1" t="s">
        <v>49</v>
      </c>
      <c r="CO11" s="1" t="s">
        <v>39</v>
      </c>
      <c r="CP11" s="1">
        <f>'январь 2016'!CP11+'февраль 2016'!CP11+'март 2016'!CP11</f>
        <v>0</v>
      </c>
      <c r="CQ11" s="1">
        <f>'январь 2016'!CQ11+'февраль 2016'!CQ11+'март 2016'!CQ11</f>
        <v>0</v>
      </c>
      <c r="CR11" s="1" t="s">
        <v>50</v>
      </c>
      <c r="CS11" s="1" t="s">
        <v>51</v>
      </c>
      <c r="CT11" s="1">
        <f>'январь 2016'!CT11+'февраль 2016'!CT11+'март 2016'!CT11</f>
        <v>0</v>
      </c>
      <c r="CU11" s="1">
        <f>'январь 2016'!CU11+'февраль 2016'!CU11+'март 2016'!CU11</f>
        <v>0</v>
      </c>
      <c r="CV11" s="1" t="s">
        <v>50</v>
      </c>
      <c r="CW11" s="1" t="s">
        <v>39</v>
      </c>
      <c r="CX11" s="1">
        <f>'январь 2016'!CX11+'февраль 2016'!CX11+'март 2016'!CX11</f>
        <v>0</v>
      </c>
      <c r="CY11" s="1">
        <f>'январь 2016'!CY11+'февраль 2016'!CY11+'март 2016'!CY11</f>
        <v>0</v>
      </c>
      <c r="CZ11" s="1" t="s">
        <v>50</v>
      </c>
      <c r="DA11" s="1" t="s">
        <v>39</v>
      </c>
      <c r="DB11" s="1">
        <f>'январь 2016'!DB11+'февраль 2016'!DB11+'март 2016'!DB11</f>
        <v>0</v>
      </c>
      <c r="DC11" s="1">
        <f>'январь 2016'!DC11+'февраль 2016'!DC11+'март 2016'!DC11</f>
        <v>0</v>
      </c>
      <c r="DD11" s="1" t="s">
        <v>59</v>
      </c>
      <c r="DE11" s="1" t="s">
        <v>60</v>
      </c>
      <c r="DF11" s="1">
        <f>'январь 2016'!DF11+'февраль 2016'!DF11+'март 2016'!DF11</f>
        <v>0</v>
      </c>
      <c r="DG11" s="1">
        <f>'январь 2016'!DG11+'февраль 2016'!DG11+'март 2016'!DG11</f>
        <v>0</v>
      </c>
      <c r="DH11" s="1" t="s">
        <v>52</v>
      </c>
      <c r="DI11" s="1" t="s">
        <v>53</v>
      </c>
      <c r="DJ11" s="1">
        <f>'январь 2016'!DJ11+'февраль 2016'!DJ11+'март 2016'!DJ11</f>
        <v>0</v>
      </c>
      <c r="DK11" s="1">
        <f>'январь 2016'!DK11+'февраль 2016'!DK11+'март 2016'!DK11</f>
        <v>0</v>
      </c>
      <c r="DL11" s="1" t="s">
        <v>31</v>
      </c>
      <c r="DM11" s="7">
        <f>'январь 2016'!DM11+'февраль 2016'!DM11+'март 2016'!DM11</f>
        <v>0</v>
      </c>
    </row>
    <row r="12" spans="1:117" s="12" customFormat="1" ht="15.75" customHeight="1" x14ac:dyDescent="0.25">
      <c r="A12" s="6">
        <v>11</v>
      </c>
      <c r="B12" s="6">
        <v>3</v>
      </c>
      <c r="C12" s="9" t="s">
        <v>72</v>
      </c>
      <c r="D12" s="8" t="s">
        <v>373</v>
      </c>
      <c r="E12" s="6">
        <v>147.23599999999999</v>
      </c>
      <c r="F12" s="6">
        <v>44.741999999999997</v>
      </c>
      <c r="G12" s="6">
        <v>-57.631</v>
      </c>
      <c r="H12" s="10">
        <v>94.037400000000005</v>
      </c>
      <c r="I12" s="3">
        <f t="shared" si="1"/>
        <v>36.406400000000005</v>
      </c>
      <c r="J12" s="3">
        <f t="shared" si="0"/>
        <v>1.417</v>
      </c>
      <c r="K12" s="3">
        <f t="shared" si="2"/>
        <v>34.989400000000003</v>
      </c>
      <c r="L12" s="1" t="s">
        <v>28</v>
      </c>
      <c r="M12" s="1" t="s">
        <v>29</v>
      </c>
      <c r="N12" s="1">
        <f>'январь 2016'!N12+'февраль 2016'!N12+'март 2016'!N12</f>
        <v>0</v>
      </c>
      <c r="O12" s="1">
        <f>'январь 2016'!O12+'февраль 2016'!O12+'март 2016'!O12</f>
        <v>0</v>
      </c>
      <c r="P12" s="1" t="s">
        <v>30</v>
      </c>
      <c r="Q12" s="1" t="s">
        <v>34</v>
      </c>
      <c r="R12" s="1">
        <f>'январь 2016'!R12+'февраль 2016'!R12+'март 2016'!R12</f>
        <v>0</v>
      </c>
      <c r="S12" s="1">
        <f>'январь 2016'!S12+'февраль 2016'!S12+'март 2016'!S12</f>
        <v>0</v>
      </c>
      <c r="T12" s="1" t="s">
        <v>30</v>
      </c>
      <c r="U12" s="1" t="s">
        <v>32</v>
      </c>
      <c r="V12" s="6">
        <f>'январь 2016'!V12+'февраль 2016'!V12+'март 2016'!V12</f>
        <v>0</v>
      </c>
      <c r="W12" s="6">
        <f>'январь 2016'!W12+'февраль 2016'!W12+'март 2016'!W12</f>
        <v>0</v>
      </c>
      <c r="X12" s="6" t="s">
        <v>30</v>
      </c>
      <c r="Y12" s="6" t="s">
        <v>33</v>
      </c>
      <c r="Z12" s="6">
        <f>'январь 2016'!Z12+'февраль 2016'!Z12+'март 2016'!Z12</f>
        <v>0</v>
      </c>
      <c r="AA12" s="6">
        <f>'январь 2016'!AA12+'февраль 2016'!AA12+'март 2016'!AA12</f>
        <v>0</v>
      </c>
      <c r="AB12" s="1" t="s">
        <v>30</v>
      </c>
      <c r="AC12" s="1" t="s">
        <v>34</v>
      </c>
      <c r="AD12" s="1">
        <f>'январь 2016'!AD12+'февраль 2016'!AD12+'март 2016'!AD12</f>
        <v>1</v>
      </c>
      <c r="AE12" s="1">
        <f>'январь 2016'!AE12+'февраль 2016'!AE12+'март 2016'!AE12</f>
        <v>0.91600000000000004</v>
      </c>
      <c r="AF12" s="1" t="s">
        <v>35</v>
      </c>
      <c r="AG12" s="1" t="s">
        <v>29</v>
      </c>
      <c r="AH12" s="1">
        <f>'январь 2016'!AH12+'февраль 2016'!AH12+'март 2016'!AH12</f>
        <v>0</v>
      </c>
      <c r="AI12" s="1">
        <f>'январь 2016'!AI12+'февраль 2016'!AI12+'март 2016'!AI12</f>
        <v>0</v>
      </c>
      <c r="AJ12" s="1" t="s">
        <v>36</v>
      </c>
      <c r="AK12" s="1" t="s">
        <v>37</v>
      </c>
      <c r="AL12" s="1">
        <f>'январь 2016'!AL12+'февраль 2016'!AL12+'март 2016'!AL12</f>
        <v>0</v>
      </c>
      <c r="AM12" s="1">
        <f>'январь 2016'!AM12+'февраль 2016'!AM12+'март 2016'!AM12</f>
        <v>0</v>
      </c>
      <c r="AN12" s="1" t="s">
        <v>38</v>
      </c>
      <c r="AO12" s="1" t="s">
        <v>39</v>
      </c>
      <c r="AP12" s="1">
        <f>'январь 2016'!AP12+'февраль 2016'!AP12+'март 2016'!AP12</f>
        <v>1</v>
      </c>
      <c r="AQ12" s="1">
        <f>'январь 2016'!AQ12+'февраль 2016'!AQ12+'март 2016'!AQ12</f>
        <v>0.501</v>
      </c>
      <c r="AR12" s="1" t="s">
        <v>40</v>
      </c>
      <c r="AS12" s="1" t="s">
        <v>41</v>
      </c>
      <c r="AT12" s="1">
        <f>'январь 2016'!AT12+'февраль 2016'!AT12+'март 2016'!AT12</f>
        <v>0</v>
      </c>
      <c r="AU12" s="1">
        <f>'январь 2016'!AU12+'февраль 2016'!AU12+'март 2016'!AU12</f>
        <v>0</v>
      </c>
      <c r="AV12" s="6"/>
      <c r="AW12" s="6"/>
      <c r="AX12" s="1">
        <f>'январь 2016'!AX12+'февраль 2016'!AX12+'март 2016'!AX12</f>
        <v>0</v>
      </c>
      <c r="AY12" s="1">
        <f>'январь 2016'!AY12+'февраль 2016'!AY12+'март 2016'!AY12</f>
        <v>0</v>
      </c>
      <c r="AZ12" s="1" t="s">
        <v>42</v>
      </c>
      <c r="BA12" s="1" t="s">
        <v>39</v>
      </c>
      <c r="BB12" s="1">
        <f>'январь 2016'!BB12+'февраль 2016'!BB12+'март 2016'!BB12</f>
        <v>0</v>
      </c>
      <c r="BC12" s="1">
        <f>'январь 2016'!BC12+'февраль 2016'!BC12+'март 2016'!BC12</f>
        <v>0</v>
      </c>
      <c r="BD12" s="1" t="s">
        <v>42</v>
      </c>
      <c r="BE12" s="1" t="s">
        <v>33</v>
      </c>
      <c r="BF12" s="1">
        <f>'январь 2016'!BF12+'февраль 2016'!BF12+'март 2016'!BF12</f>
        <v>0</v>
      </c>
      <c r="BG12" s="1">
        <f>'январь 2016'!BG12+'февраль 2016'!BG12+'март 2016'!BG12</f>
        <v>0</v>
      </c>
      <c r="BH12" s="1" t="s">
        <v>42</v>
      </c>
      <c r="BI12" s="1" t="s">
        <v>39</v>
      </c>
      <c r="BJ12" s="1">
        <f>'январь 2016'!BJ12+'февраль 2016'!BJ12+'март 2016'!BJ12</f>
        <v>0</v>
      </c>
      <c r="BK12" s="7">
        <f>'январь 2016'!BK12+'февраль 2016'!BK12+'март 2016'!BK12</f>
        <v>0</v>
      </c>
      <c r="BL12" s="1" t="s">
        <v>43</v>
      </c>
      <c r="BM12" s="1" t="s">
        <v>44</v>
      </c>
      <c r="BN12" s="1">
        <f>'январь 2016'!BN12+'февраль 2016'!BN12+'март 2016'!BN12</f>
        <v>0</v>
      </c>
      <c r="BO12" s="1">
        <f>'январь 2016'!BO12+'февраль 2016'!BO12+'март 2016'!BO12</f>
        <v>0</v>
      </c>
      <c r="BP12" s="1" t="s">
        <v>45</v>
      </c>
      <c r="BQ12" s="1" t="s">
        <v>44</v>
      </c>
      <c r="BR12" s="1">
        <f>'январь 2016'!BR12+'февраль 2016'!BR12+'март 2016'!BR12</f>
        <v>0</v>
      </c>
      <c r="BS12" s="1">
        <f>'январь 2016'!BS12+'февраль 2016'!BS12+'март 2016'!BS12</f>
        <v>0</v>
      </c>
      <c r="BT12" s="1" t="s">
        <v>46</v>
      </c>
      <c r="BU12" s="1" t="s">
        <v>47</v>
      </c>
      <c r="BV12" s="1">
        <f>'январь 2016'!BV12+'февраль 2016'!BV12+'март 2016'!BV12</f>
        <v>0</v>
      </c>
      <c r="BW12" s="1">
        <f>'январь 2016'!BW12+'февраль 2016'!BW12+'март 2016'!BW12</f>
        <v>0</v>
      </c>
      <c r="BX12" s="1" t="s">
        <v>46</v>
      </c>
      <c r="BY12" s="1" t="s">
        <v>41</v>
      </c>
      <c r="BZ12" s="1">
        <f>'январь 2016'!BZ12+'февраль 2016'!BZ12+'март 2016'!BZ12</f>
        <v>0</v>
      </c>
      <c r="CA12" s="1">
        <f>'январь 2016'!CA12+'февраль 2016'!CA12+'март 2016'!CA12</f>
        <v>0</v>
      </c>
      <c r="CB12" s="1" t="s">
        <v>46</v>
      </c>
      <c r="CC12" s="1" t="s">
        <v>48</v>
      </c>
      <c r="CD12" s="1">
        <f>'январь 2016'!CD12+'февраль 2016'!CD12+'март 2016'!CD12</f>
        <v>0</v>
      </c>
      <c r="CE12" s="1">
        <f>'январь 2016'!CE12+'февраль 2016'!CE12+'март 2016'!CE12</f>
        <v>0</v>
      </c>
      <c r="CF12" s="1" t="s">
        <v>46</v>
      </c>
      <c r="CG12" s="1" t="s">
        <v>48</v>
      </c>
      <c r="CH12" s="1">
        <f>'январь 2016'!CH12+'февраль 2016'!CH12+'март 2016'!CH12</f>
        <v>0</v>
      </c>
      <c r="CI12" s="1">
        <f>'январь 2016'!CI12+'февраль 2016'!CI12+'март 2016'!CI12</f>
        <v>0</v>
      </c>
      <c r="CJ12" s="1" t="s">
        <v>46</v>
      </c>
      <c r="CK12" s="1" t="s">
        <v>39</v>
      </c>
      <c r="CL12" s="1">
        <f>'январь 2016'!CL12+'февраль 2016'!CL12+'март 2016'!CL12</f>
        <v>0</v>
      </c>
      <c r="CM12" s="1">
        <f>'январь 2016'!CM12+'февраль 2016'!CM12+'март 2016'!CM12</f>
        <v>0</v>
      </c>
      <c r="CN12" s="1" t="s">
        <v>49</v>
      </c>
      <c r="CO12" s="1" t="s">
        <v>39</v>
      </c>
      <c r="CP12" s="1">
        <f>'январь 2016'!CP12+'февраль 2016'!CP12+'март 2016'!CP12</f>
        <v>0</v>
      </c>
      <c r="CQ12" s="1">
        <f>'январь 2016'!CQ12+'февраль 2016'!CQ12+'март 2016'!CQ12</f>
        <v>0</v>
      </c>
      <c r="CR12" s="1" t="s">
        <v>50</v>
      </c>
      <c r="CS12" s="1" t="s">
        <v>51</v>
      </c>
      <c r="CT12" s="1">
        <f>'январь 2016'!CT12+'февраль 2016'!CT12+'март 2016'!CT12</f>
        <v>0</v>
      </c>
      <c r="CU12" s="1">
        <f>'январь 2016'!CU12+'февраль 2016'!CU12+'март 2016'!CU12</f>
        <v>0</v>
      </c>
      <c r="CV12" s="1" t="s">
        <v>50</v>
      </c>
      <c r="CW12" s="1" t="s">
        <v>39</v>
      </c>
      <c r="CX12" s="1">
        <f>'январь 2016'!CX12+'февраль 2016'!CX12+'март 2016'!CX12</f>
        <v>0</v>
      </c>
      <c r="CY12" s="1">
        <f>'январь 2016'!CY12+'февраль 2016'!CY12+'март 2016'!CY12</f>
        <v>0</v>
      </c>
      <c r="CZ12" s="1" t="s">
        <v>50</v>
      </c>
      <c r="DA12" s="1" t="s">
        <v>39</v>
      </c>
      <c r="DB12" s="1">
        <f>'январь 2016'!DB12+'февраль 2016'!DB12+'март 2016'!DB12</f>
        <v>0</v>
      </c>
      <c r="DC12" s="1">
        <f>'январь 2016'!DC12+'февраль 2016'!DC12+'март 2016'!DC12</f>
        <v>0</v>
      </c>
      <c r="DD12" s="1" t="s">
        <v>59</v>
      </c>
      <c r="DE12" s="1" t="s">
        <v>60</v>
      </c>
      <c r="DF12" s="1">
        <f>'январь 2016'!DF12+'февраль 2016'!DF12+'март 2016'!DF12</f>
        <v>0</v>
      </c>
      <c r="DG12" s="1">
        <f>'январь 2016'!DG12+'февраль 2016'!DG12+'март 2016'!DG12</f>
        <v>0</v>
      </c>
      <c r="DH12" s="1" t="s">
        <v>52</v>
      </c>
      <c r="DI12" s="1" t="s">
        <v>53</v>
      </c>
      <c r="DJ12" s="1">
        <f>'январь 2016'!DJ12+'февраль 2016'!DJ12+'март 2016'!DJ12</f>
        <v>0</v>
      </c>
      <c r="DK12" s="1">
        <f>'январь 2016'!DK12+'февраль 2016'!DK12+'март 2016'!DK12</f>
        <v>0</v>
      </c>
      <c r="DL12" s="1" t="s">
        <v>31</v>
      </c>
      <c r="DM12" s="7">
        <f>'январь 2016'!DM12+'февраль 2016'!DM12+'март 2016'!DM12</f>
        <v>0</v>
      </c>
    </row>
    <row r="13" spans="1:117" s="12" customFormat="1" ht="15.75" customHeight="1" x14ac:dyDescent="0.25">
      <c r="A13" s="6">
        <v>12</v>
      </c>
      <c r="B13" s="6">
        <v>3</v>
      </c>
      <c r="C13" s="9" t="s">
        <v>73</v>
      </c>
      <c r="D13" s="8" t="s">
        <v>373</v>
      </c>
      <c r="E13" s="6">
        <v>210.73500000000001</v>
      </c>
      <c r="F13" s="6">
        <v>550.43399999999997</v>
      </c>
      <c r="G13" s="6">
        <v>-496.90699999999998</v>
      </c>
      <c r="H13" s="10">
        <v>57.771839999999997</v>
      </c>
      <c r="I13" s="3">
        <f t="shared" si="1"/>
        <v>-439.13515999999998</v>
      </c>
      <c r="J13" s="3">
        <f t="shared" si="0"/>
        <v>0</v>
      </c>
      <c r="K13" s="3">
        <f t="shared" si="2"/>
        <v>-439.13515999999998</v>
      </c>
      <c r="L13" s="1" t="s">
        <v>28</v>
      </c>
      <c r="M13" s="1" t="s">
        <v>29</v>
      </c>
      <c r="N13" s="1">
        <f>'январь 2016'!N13+'февраль 2016'!N13+'март 2016'!N13</f>
        <v>0</v>
      </c>
      <c r="O13" s="1">
        <f>'январь 2016'!O13+'февраль 2016'!O13+'март 2016'!O13</f>
        <v>0</v>
      </c>
      <c r="P13" s="1" t="s">
        <v>30</v>
      </c>
      <c r="Q13" s="1" t="s">
        <v>34</v>
      </c>
      <c r="R13" s="1">
        <f>'январь 2016'!R13+'февраль 2016'!R13+'март 2016'!R13</f>
        <v>0</v>
      </c>
      <c r="S13" s="1">
        <f>'январь 2016'!S13+'февраль 2016'!S13+'март 2016'!S13</f>
        <v>0</v>
      </c>
      <c r="T13" s="1" t="s">
        <v>30</v>
      </c>
      <c r="U13" s="1" t="s">
        <v>32</v>
      </c>
      <c r="V13" s="6">
        <f>'январь 2016'!V13+'февраль 2016'!V13+'март 2016'!V13</f>
        <v>0</v>
      </c>
      <c r="W13" s="6">
        <f>'январь 2016'!W13+'февраль 2016'!W13+'март 2016'!W13</f>
        <v>0</v>
      </c>
      <c r="X13" s="6" t="s">
        <v>30</v>
      </c>
      <c r="Y13" s="6" t="s">
        <v>33</v>
      </c>
      <c r="Z13" s="6">
        <f>'январь 2016'!Z13+'февраль 2016'!Z13+'март 2016'!Z13</f>
        <v>0</v>
      </c>
      <c r="AA13" s="6">
        <f>'январь 2016'!AA13+'февраль 2016'!AA13+'март 2016'!AA13</f>
        <v>0</v>
      </c>
      <c r="AB13" s="1" t="s">
        <v>30</v>
      </c>
      <c r="AC13" s="1" t="s">
        <v>34</v>
      </c>
      <c r="AD13" s="1">
        <f>'январь 2016'!AD13+'февраль 2016'!AD13+'март 2016'!AD13</f>
        <v>0</v>
      </c>
      <c r="AE13" s="1">
        <f>'январь 2016'!AE13+'февраль 2016'!AE13+'март 2016'!AE13</f>
        <v>0</v>
      </c>
      <c r="AF13" s="1" t="s">
        <v>35</v>
      </c>
      <c r="AG13" s="1" t="s">
        <v>29</v>
      </c>
      <c r="AH13" s="1">
        <f>'январь 2016'!AH13+'февраль 2016'!AH13+'март 2016'!AH13</f>
        <v>0</v>
      </c>
      <c r="AI13" s="1">
        <f>'январь 2016'!AI13+'февраль 2016'!AI13+'март 2016'!AI13</f>
        <v>0</v>
      </c>
      <c r="AJ13" s="1" t="s">
        <v>36</v>
      </c>
      <c r="AK13" s="1" t="s">
        <v>37</v>
      </c>
      <c r="AL13" s="1">
        <f>'январь 2016'!AL13+'февраль 2016'!AL13+'март 2016'!AL13</f>
        <v>0</v>
      </c>
      <c r="AM13" s="1">
        <f>'январь 2016'!AM13+'февраль 2016'!AM13+'март 2016'!AM13</f>
        <v>0</v>
      </c>
      <c r="AN13" s="1" t="s">
        <v>38</v>
      </c>
      <c r="AO13" s="1" t="s">
        <v>39</v>
      </c>
      <c r="AP13" s="1">
        <f>'январь 2016'!AP13+'февраль 2016'!AP13+'март 2016'!AP13</f>
        <v>0</v>
      </c>
      <c r="AQ13" s="1">
        <f>'январь 2016'!AQ13+'февраль 2016'!AQ13+'март 2016'!AQ13</f>
        <v>0</v>
      </c>
      <c r="AR13" s="1" t="s">
        <v>40</v>
      </c>
      <c r="AS13" s="1" t="s">
        <v>41</v>
      </c>
      <c r="AT13" s="1">
        <f>'январь 2016'!AT13+'февраль 2016'!AT13+'март 2016'!AT13</f>
        <v>0</v>
      </c>
      <c r="AU13" s="1">
        <f>'январь 2016'!AU13+'февраль 2016'!AU13+'март 2016'!AU13</f>
        <v>0</v>
      </c>
      <c r="AV13" s="6"/>
      <c r="AW13" s="6"/>
      <c r="AX13" s="1">
        <f>'январь 2016'!AX13+'февраль 2016'!AX13+'март 2016'!AX13</f>
        <v>0</v>
      </c>
      <c r="AY13" s="1">
        <f>'январь 2016'!AY13+'февраль 2016'!AY13+'март 2016'!AY13</f>
        <v>0</v>
      </c>
      <c r="AZ13" s="1" t="s">
        <v>42</v>
      </c>
      <c r="BA13" s="1" t="s">
        <v>39</v>
      </c>
      <c r="BB13" s="1">
        <f>'январь 2016'!BB13+'февраль 2016'!BB13+'март 2016'!BB13</f>
        <v>0</v>
      </c>
      <c r="BC13" s="1">
        <f>'январь 2016'!BC13+'февраль 2016'!BC13+'март 2016'!BC13</f>
        <v>0</v>
      </c>
      <c r="BD13" s="1" t="s">
        <v>42</v>
      </c>
      <c r="BE13" s="1" t="s">
        <v>33</v>
      </c>
      <c r="BF13" s="1">
        <f>'январь 2016'!BF13+'февраль 2016'!BF13+'март 2016'!BF13</f>
        <v>0</v>
      </c>
      <c r="BG13" s="1">
        <f>'январь 2016'!BG13+'февраль 2016'!BG13+'март 2016'!BG13</f>
        <v>0</v>
      </c>
      <c r="BH13" s="1" t="s">
        <v>42</v>
      </c>
      <c r="BI13" s="1" t="s">
        <v>39</v>
      </c>
      <c r="BJ13" s="1">
        <f>'январь 2016'!BJ13+'февраль 2016'!BJ13+'март 2016'!BJ13</f>
        <v>0</v>
      </c>
      <c r="BK13" s="7">
        <f>'январь 2016'!BK13+'февраль 2016'!BK13+'март 2016'!BK13</f>
        <v>0</v>
      </c>
      <c r="BL13" s="1" t="s">
        <v>43</v>
      </c>
      <c r="BM13" s="1" t="s">
        <v>44</v>
      </c>
      <c r="BN13" s="1">
        <f>'январь 2016'!BN13+'февраль 2016'!BN13+'март 2016'!BN13</f>
        <v>0</v>
      </c>
      <c r="BO13" s="1">
        <f>'январь 2016'!BO13+'февраль 2016'!BO13+'март 2016'!BO13</f>
        <v>0</v>
      </c>
      <c r="BP13" s="1" t="s">
        <v>45</v>
      </c>
      <c r="BQ13" s="1" t="s">
        <v>44</v>
      </c>
      <c r="BR13" s="1">
        <f>'январь 2016'!BR13+'февраль 2016'!BR13+'март 2016'!BR13</f>
        <v>0</v>
      </c>
      <c r="BS13" s="1">
        <f>'январь 2016'!BS13+'февраль 2016'!BS13+'март 2016'!BS13</f>
        <v>0</v>
      </c>
      <c r="BT13" s="1" t="s">
        <v>46</v>
      </c>
      <c r="BU13" s="1" t="s">
        <v>47</v>
      </c>
      <c r="BV13" s="1">
        <f>'январь 2016'!BV13+'февраль 2016'!BV13+'март 2016'!BV13</f>
        <v>0</v>
      </c>
      <c r="BW13" s="1">
        <f>'январь 2016'!BW13+'февраль 2016'!BW13+'март 2016'!BW13</f>
        <v>0</v>
      </c>
      <c r="BX13" s="1" t="s">
        <v>46</v>
      </c>
      <c r="BY13" s="1" t="s">
        <v>41</v>
      </c>
      <c r="BZ13" s="1">
        <f>'январь 2016'!BZ13+'февраль 2016'!BZ13+'март 2016'!BZ13</f>
        <v>0</v>
      </c>
      <c r="CA13" s="1">
        <f>'январь 2016'!CA13+'февраль 2016'!CA13+'март 2016'!CA13</f>
        <v>0</v>
      </c>
      <c r="CB13" s="1" t="s">
        <v>46</v>
      </c>
      <c r="CC13" s="1" t="s">
        <v>48</v>
      </c>
      <c r="CD13" s="1">
        <f>'январь 2016'!CD13+'февраль 2016'!CD13+'март 2016'!CD13</f>
        <v>0</v>
      </c>
      <c r="CE13" s="1">
        <f>'январь 2016'!CE13+'февраль 2016'!CE13+'март 2016'!CE13</f>
        <v>0</v>
      </c>
      <c r="CF13" s="1" t="s">
        <v>46</v>
      </c>
      <c r="CG13" s="1" t="s">
        <v>48</v>
      </c>
      <c r="CH13" s="1">
        <f>'январь 2016'!CH13+'февраль 2016'!CH13+'март 2016'!CH13</f>
        <v>0</v>
      </c>
      <c r="CI13" s="1">
        <f>'январь 2016'!CI13+'февраль 2016'!CI13+'март 2016'!CI13</f>
        <v>0</v>
      </c>
      <c r="CJ13" s="1" t="s">
        <v>46</v>
      </c>
      <c r="CK13" s="1" t="s">
        <v>39</v>
      </c>
      <c r="CL13" s="1">
        <f>'январь 2016'!CL13+'февраль 2016'!CL13+'март 2016'!CL13</f>
        <v>0</v>
      </c>
      <c r="CM13" s="1">
        <f>'январь 2016'!CM13+'февраль 2016'!CM13+'март 2016'!CM13</f>
        <v>0</v>
      </c>
      <c r="CN13" s="1" t="s">
        <v>49</v>
      </c>
      <c r="CO13" s="1" t="s">
        <v>39</v>
      </c>
      <c r="CP13" s="1">
        <f>'январь 2016'!CP13+'февраль 2016'!CP13+'март 2016'!CP13</f>
        <v>0</v>
      </c>
      <c r="CQ13" s="1">
        <f>'январь 2016'!CQ13+'февраль 2016'!CQ13+'март 2016'!CQ13</f>
        <v>0</v>
      </c>
      <c r="CR13" s="1" t="s">
        <v>50</v>
      </c>
      <c r="CS13" s="1" t="s">
        <v>51</v>
      </c>
      <c r="CT13" s="1">
        <f>'январь 2016'!CT13+'февраль 2016'!CT13+'март 2016'!CT13</f>
        <v>0</v>
      </c>
      <c r="CU13" s="1">
        <f>'январь 2016'!CU13+'февраль 2016'!CU13+'март 2016'!CU13</f>
        <v>0</v>
      </c>
      <c r="CV13" s="1" t="s">
        <v>50</v>
      </c>
      <c r="CW13" s="1" t="s">
        <v>39</v>
      </c>
      <c r="CX13" s="1">
        <f>'январь 2016'!CX13+'февраль 2016'!CX13+'март 2016'!CX13</f>
        <v>0</v>
      </c>
      <c r="CY13" s="1">
        <f>'январь 2016'!CY13+'февраль 2016'!CY13+'март 2016'!CY13</f>
        <v>0</v>
      </c>
      <c r="CZ13" s="1" t="s">
        <v>50</v>
      </c>
      <c r="DA13" s="1" t="s">
        <v>39</v>
      </c>
      <c r="DB13" s="1">
        <f>'январь 2016'!DB13+'февраль 2016'!DB13+'март 2016'!DB13</f>
        <v>0</v>
      </c>
      <c r="DC13" s="1">
        <f>'январь 2016'!DC13+'февраль 2016'!DC13+'март 2016'!DC13</f>
        <v>0</v>
      </c>
      <c r="DD13" s="1" t="s">
        <v>59</v>
      </c>
      <c r="DE13" s="1" t="s">
        <v>60</v>
      </c>
      <c r="DF13" s="1">
        <f>'январь 2016'!DF13+'февраль 2016'!DF13+'март 2016'!DF13</f>
        <v>0</v>
      </c>
      <c r="DG13" s="1">
        <f>'январь 2016'!DG13+'февраль 2016'!DG13+'март 2016'!DG13</f>
        <v>0</v>
      </c>
      <c r="DH13" s="1" t="s">
        <v>52</v>
      </c>
      <c r="DI13" s="1" t="s">
        <v>53</v>
      </c>
      <c r="DJ13" s="1">
        <f>'январь 2016'!DJ13+'февраль 2016'!DJ13+'март 2016'!DJ13</f>
        <v>0</v>
      </c>
      <c r="DK13" s="1">
        <f>'январь 2016'!DK13+'февраль 2016'!DK13+'март 2016'!DK13</f>
        <v>0</v>
      </c>
      <c r="DL13" s="1" t="s">
        <v>31</v>
      </c>
      <c r="DM13" s="7">
        <f>'январь 2016'!DM13+'февраль 2016'!DM13+'март 2016'!DM13</f>
        <v>0</v>
      </c>
    </row>
    <row r="14" spans="1:117" s="12" customFormat="1" ht="15.75" customHeight="1" x14ac:dyDescent="0.25">
      <c r="A14" s="6">
        <v>13</v>
      </c>
      <c r="B14" s="6">
        <v>3</v>
      </c>
      <c r="C14" s="9" t="s">
        <v>74</v>
      </c>
      <c r="D14" s="8" t="s">
        <v>373</v>
      </c>
      <c r="E14" s="6">
        <v>62.835000000000001</v>
      </c>
      <c r="F14" s="6">
        <v>1.4079999999999999</v>
      </c>
      <c r="G14" s="6">
        <v>61.427</v>
      </c>
      <c r="H14" s="10">
        <v>97.694519999999997</v>
      </c>
      <c r="I14" s="3">
        <f t="shared" si="1"/>
        <v>159.12152</v>
      </c>
      <c r="J14" s="3">
        <f t="shared" si="0"/>
        <v>5.25</v>
      </c>
      <c r="K14" s="3">
        <f t="shared" si="2"/>
        <v>153.87152</v>
      </c>
      <c r="L14" s="1" t="s">
        <v>28</v>
      </c>
      <c r="M14" s="1" t="s">
        <v>29</v>
      </c>
      <c r="N14" s="1">
        <f>'январь 2016'!N14+'февраль 2016'!N14+'март 2016'!N14</f>
        <v>0</v>
      </c>
      <c r="O14" s="1">
        <f>'январь 2016'!O14+'февраль 2016'!O14+'март 2016'!O14</f>
        <v>0</v>
      </c>
      <c r="P14" s="1" t="s">
        <v>30</v>
      </c>
      <c r="Q14" s="1" t="s">
        <v>34</v>
      </c>
      <c r="R14" s="1">
        <f>'январь 2016'!R14+'февраль 2016'!R14+'март 2016'!R14</f>
        <v>0</v>
      </c>
      <c r="S14" s="1">
        <f>'январь 2016'!S14+'февраль 2016'!S14+'март 2016'!S14</f>
        <v>0</v>
      </c>
      <c r="T14" s="1" t="s">
        <v>30</v>
      </c>
      <c r="U14" s="1" t="s">
        <v>32</v>
      </c>
      <c r="V14" s="6">
        <f>'январь 2016'!V14+'февраль 2016'!V14+'март 2016'!V14</f>
        <v>0</v>
      </c>
      <c r="W14" s="6">
        <f>'январь 2016'!W14+'февраль 2016'!W14+'март 2016'!W14</f>
        <v>0</v>
      </c>
      <c r="X14" s="6" t="s">
        <v>30</v>
      </c>
      <c r="Y14" s="6" t="s">
        <v>33</v>
      </c>
      <c r="Z14" s="6">
        <f>'январь 2016'!Z14+'февраль 2016'!Z14+'март 2016'!Z14</f>
        <v>0</v>
      </c>
      <c r="AA14" s="6">
        <f>'январь 2016'!AA14+'февраль 2016'!AA14+'март 2016'!AA14</f>
        <v>0</v>
      </c>
      <c r="AB14" s="1" t="s">
        <v>30</v>
      </c>
      <c r="AC14" s="1" t="s">
        <v>34</v>
      </c>
      <c r="AD14" s="1">
        <f>'январь 2016'!AD14+'февраль 2016'!AD14+'март 2016'!AD14</f>
        <v>0</v>
      </c>
      <c r="AE14" s="1">
        <f>'январь 2016'!AE14+'февраль 2016'!AE14+'март 2016'!AE14</f>
        <v>0</v>
      </c>
      <c r="AF14" s="1" t="s">
        <v>35</v>
      </c>
      <c r="AG14" s="1" t="s">
        <v>29</v>
      </c>
      <c r="AH14" s="1">
        <f>'январь 2016'!AH14+'февраль 2016'!AH14+'март 2016'!AH14</f>
        <v>0</v>
      </c>
      <c r="AI14" s="1">
        <f>'январь 2016'!AI14+'февраль 2016'!AI14+'март 2016'!AI14</f>
        <v>0</v>
      </c>
      <c r="AJ14" s="1" t="s">
        <v>36</v>
      </c>
      <c r="AK14" s="1" t="s">
        <v>37</v>
      </c>
      <c r="AL14" s="1">
        <f>'январь 2016'!AL14+'февраль 2016'!AL14+'март 2016'!AL14</f>
        <v>0</v>
      </c>
      <c r="AM14" s="1">
        <f>'январь 2016'!AM14+'февраль 2016'!AM14+'март 2016'!AM14</f>
        <v>0</v>
      </c>
      <c r="AN14" s="1" t="s">
        <v>38</v>
      </c>
      <c r="AO14" s="1" t="s">
        <v>39</v>
      </c>
      <c r="AP14" s="1">
        <f>'январь 2016'!AP14+'февраль 2016'!AP14+'март 2016'!AP14</f>
        <v>0</v>
      </c>
      <c r="AQ14" s="1">
        <f>'январь 2016'!AQ14+'февраль 2016'!AQ14+'март 2016'!AQ14</f>
        <v>0</v>
      </c>
      <c r="AR14" s="1" t="s">
        <v>40</v>
      </c>
      <c r="AS14" s="1" t="s">
        <v>41</v>
      </c>
      <c r="AT14" s="1">
        <f>'январь 2016'!AT14+'февраль 2016'!AT14+'март 2016'!AT14</f>
        <v>0</v>
      </c>
      <c r="AU14" s="1">
        <f>'январь 2016'!AU14+'февраль 2016'!AU14+'март 2016'!AU14</f>
        <v>0</v>
      </c>
      <c r="AV14" s="6"/>
      <c r="AW14" s="6"/>
      <c r="AX14" s="1">
        <f>'январь 2016'!AX14+'февраль 2016'!AX14+'март 2016'!AX14</f>
        <v>0</v>
      </c>
      <c r="AY14" s="1">
        <f>'январь 2016'!AY14+'февраль 2016'!AY14+'март 2016'!AY14</f>
        <v>0</v>
      </c>
      <c r="AZ14" s="1" t="s">
        <v>42</v>
      </c>
      <c r="BA14" s="1" t="s">
        <v>39</v>
      </c>
      <c r="BB14" s="1">
        <f>'январь 2016'!BB14+'февраль 2016'!BB14+'март 2016'!BB14</f>
        <v>0</v>
      </c>
      <c r="BC14" s="1">
        <f>'январь 2016'!BC14+'февраль 2016'!BC14+'март 2016'!BC14</f>
        <v>0</v>
      </c>
      <c r="BD14" s="1" t="s">
        <v>42</v>
      </c>
      <c r="BE14" s="1" t="s">
        <v>33</v>
      </c>
      <c r="BF14" s="1">
        <f>'январь 2016'!BF14+'февраль 2016'!BF14+'март 2016'!BF14</f>
        <v>0</v>
      </c>
      <c r="BG14" s="1">
        <f>'январь 2016'!BG14+'февраль 2016'!BG14+'март 2016'!BG14</f>
        <v>0</v>
      </c>
      <c r="BH14" s="1" t="s">
        <v>42</v>
      </c>
      <c r="BI14" s="1" t="s">
        <v>39</v>
      </c>
      <c r="BJ14" s="1">
        <f>'январь 2016'!BJ14+'февраль 2016'!BJ14+'март 2016'!BJ14</f>
        <v>0</v>
      </c>
      <c r="BK14" s="7">
        <f>'январь 2016'!BK14+'февраль 2016'!BK14+'март 2016'!BK14</f>
        <v>0</v>
      </c>
      <c r="BL14" s="1" t="s">
        <v>43</v>
      </c>
      <c r="BM14" s="1" t="s">
        <v>44</v>
      </c>
      <c r="BN14" s="1">
        <f>'январь 2016'!BN14+'февраль 2016'!BN14+'март 2016'!BN14</f>
        <v>0</v>
      </c>
      <c r="BO14" s="1">
        <f>'январь 2016'!BO14+'февраль 2016'!BO14+'март 2016'!BO14</f>
        <v>0</v>
      </c>
      <c r="BP14" s="1" t="s">
        <v>45</v>
      </c>
      <c r="BQ14" s="1" t="s">
        <v>44</v>
      </c>
      <c r="BR14" s="1">
        <f>'январь 2016'!BR14+'февраль 2016'!BR14+'март 2016'!BR14</f>
        <v>0</v>
      </c>
      <c r="BS14" s="1">
        <f>'январь 2016'!BS14+'февраль 2016'!BS14+'март 2016'!BS14</f>
        <v>0</v>
      </c>
      <c r="BT14" s="1" t="s">
        <v>46</v>
      </c>
      <c r="BU14" s="1" t="s">
        <v>47</v>
      </c>
      <c r="BV14" s="1">
        <f>'январь 2016'!BV14+'февраль 2016'!BV14+'март 2016'!BV14</f>
        <v>0</v>
      </c>
      <c r="BW14" s="1">
        <f>'январь 2016'!BW14+'февраль 2016'!BW14+'март 2016'!BW14</f>
        <v>0</v>
      </c>
      <c r="BX14" s="1" t="s">
        <v>46</v>
      </c>
      <c r="BY14" s="1" t="s">
        <v>41</v>
      </c>
      <c r="BZ14" s="1">
        <f>'январь 2016'!BZ14+'февраль 2016'!BZ14+'март 2016'!BZ14</f>
        <v>0</v>
      </c>
      <c r="CA14" s="1">
        <f>'январь 2016'!CA14+'февраль 2016'!CA14+'март 2016'!CA14</f>
        <v>0</v>
      </c>
      <c r="CB14" s="1" t="s">
        <v>46</v>
      </c>
      <c r="CC14" s="1" t="s">
        <v>48</v>
      </c>
      <c r="CD14" s="1">
        <f>'январь 2016'!CD14+'февраль 2016'!CD14+'март 2016'!CD14</f>
        <v>0</v>
      </c>
      <c r="CE14" s="1">
        <f>'январь 2016'!CE14+'февраль 2016'!CE14+'март 2016'!CE14</f>
        <v>0</v>
      </c>
      <c r="CF14" s="1" t="s">
        <v>46</v>
      </c>
      <c r="CG14" s="1" t="s">
        <v>48</v>
      </c>
      <c r="CH14" s="1">
        <f>'январь 2016'!CH14+'февраль 2016'!CH14+'март 2016'!CH14</f>
        <v>0</v>
      </c>
      <c r="CI14" s="1">
        <f>'январь 2016'!CI14+'февраль 2016'!CI14+'март 2016'!CI14</f>
        <v>0</v>
      </c>
      <c r="CJ14" s="1" t="s">
        <v>46</v>
      </c>
      <c r="CK14" s="1" t="s">
        <v>39</v>
      </c>
      <c r="CL14" s="1">
        <f>'январь 2016'!CL14+'февраль 2016'!CL14+'март 2016'!CL14</f>
        <v>0</v>
      </c>
      <c r="CM14" s="1">
        <f>'январь 2016'!CM14+'февраль 2016'!CM14+'март 2016'!CM14</f>
        <v>0</v>
      </c>
      <c r="CN14" s="1" t="s">
        <v>49</v>
      </c>
      <c r="CO14" s="1" t="s">
        <v>39</v>
      </c>
      <c r="CP14" s="1">
        <f>'январь 2016'!CP14+'февраль 2016'!CP14+'март 2016'!CP14</f>
        <v>0</v>
      </c>
      <c r="CQ14" s="1">
        <f>'январь 2016'!CQ14+'февраль 2016'!CQ14+'март 2016'!CQ14</f>
        <v>0</v>
      </c>
      <c r="CR14" s="1" t="s">
        <v>50</v>
      </c>
      <c r="CS14" s="1" t="s">
        <v>51</v>
      </c>
      <c r="CT14" s="1">
        <f>'январь 2016'!CT14+'февраль 2016'!CT14+'март 2016'!CT14</f>
        <v>0</v>
      </c>
      <c r="CU14" s="1">
        <f>'январь 2016'!CU14+'февраль 2016'!CU14+'март 2016'!CU14</f>
        <v>0</v>
      </c>
      <c r="CV14" s="1" t="s">
        <v>50</v>
      </c>
      <c r="CW14" s="1" t="s">
        <v>39</v>
      </c>
      <c r="CX14" s="1">
        <f>'январь 2016'!CX14+'февраль 2016'!CX14+'март 2016'!CX14</f>
        <v>1</v>
      </c>
      <c r="CY14" s="1">
        <f>'январь 2016'!CY14+'февраль 2016'!CY14+'март 2016'!CY14</f>
        <v>2.379</v>
      </c>
      <c r="CZ14" s="1" t="s">
        <v>50</v>
      </c>
      <c r="DA14" s="1" t="s">
        <v>39</v>
      </c>
      <c r="DB14" s="1">
        <f>'январь 2016'!DB14+'февраль 2016'!DB14+'март 2016'!DB14</f>
        <v>1</v>
      </c>
      <c r="DC14" s="1">
        <f>'январь 2016'!DC14+'февраль 2016'!DC14+'март 2016'!DC14</f>
        <v>2.871</v>
      </c>
      <c r="DD14" s="1" t="s">
        <v>59</v>
      </c>
      <c r="DE14" s="1" t="s">
        <v>60</v>
      </c>
      <c r="DF14" s="1">
        <f>'январь 2016'!DF14+'февраль 2016'!DF14+'март 2016'!DF14</f>
        <v>0</v>
      </c>
      <c r="DG14" s="1">
        <f>'январь 2016'!DG14+'февраль 2016'!DG14+'март 2016'!DG14</f>
        <v>0</v>
      </c>
      <c r="DH14" s="1" t="s">
        <v>52</v>
      </c>
      <c r="DI14" s="1" t="s">
        <v>53</v>
      </c>
      <c r="DJ14" s="1">
        <f>'январь 2016'!DJ14+'февраль 2016'!DJ14+'март 2016'!DJ14</f>
        <v>0</v>
      </c>
      <c r="DK14" s="1">
        <f>'январь 2016'!DK14+'февраль 2016'!DK14+'март 2016'!DK14</f>
        <v>0</v>
      </c>
      <c r="DL14" s="1" t="s">
        <v>31</v>
      </c>
      <c r="DM14" s="7">
        <f>'январь 2016'!DM14+'февраль 2016'!DM14+'март 2016'!DM14</f>
        <v>0</v>
      </c>
    </row>
    <row r="15" spans="1:117" s="12" customFormat="1" ht="15.75" customHeight="1" x14ac:dyDescent="0.25">
      <c r="A15" s="6">
        <v>14</v>
      </c>
      <c r="B15" s="6">
        <v>3</v>
      </c>
      <c r="C15" s="9" t="s">
        <v>75</v>
      </c>
      <c r="D15" s="8" t="s">
        <v>373</v>
      </c>
      <c r="E15" s="6">
        <v>17.292000000000002</v>
      </c>
      <c r="F15" s="6">
        <v>3.423</v>
      </c>
      <c r="G15" s="6">
        <v>12.714</v>
      </c>
      <c r="H15" s="10">
        <v>21.93336</v>
      </c>
      <c r="I15" s="3">
        <f t="shared" si="1"/>
        <v>34.647359999999999</v>
      </c>
      <c r="J15" s="3">
        <f t="shared" si="0"/>
        <v>1.06</v>
      </c>
      <c r="K15" s="3">
        <f t="shared" si="2"/>
        <v>33.587359999999997</v>
      </c>
      <c r="L15" s="1" t="s">
        <v>28</v>
      </c>
      <c r="M15" s="1" t="s">
        <v>29</v>
      </c>
      <c r="N15" s="1">
        <f>'январь 2016'!N15+'февраль 2016'!N15+'март 2016'!N15</f>
        <v>0</v>
      </c>
      <c r="O15" s="1">
        <f>'январь 2016'!O15+'февраль 2016'!O15+'март 2016'!O15</f>
        <v>0</v>
      </c>
      <c r="P15" s="1" t="s">
        <v>30</v>
      </c>
      <c r="Q15" s="1" t="s">
        <v>34</v>
      </c>
      <c r="R15" s="1">
        <f>'январь 2016'!R15+'февраль 2016'!R15+'март 2016'!R15</f>
        <v>0</v>
      </c>
      <c r="S15" s="1">
        <f>'январь 2016'!S15+'февраль 2016'!S15+'март 2016'!S15</f>
        <v>0</v>
      </c>
      <c r="T15" s="1" t="s">
        <v>30</v>
      </c>
      <c r="U15" s="1" t="s">
        <v>32</v>
      </c>
      <c r="V15" s="6">
        <f>'январь 2016'!V15+'февраль 2016'!V15+'март 2016'!V15</f>
        <v>0</v>
      </c>
      <c r="W15" s="6">
        <f>'январь 2016'!W15+'февраль 2016'!W15+'март 2016'!W15</f>
        <v>0</v>
      </c>
      <c r="X15" s="6" t="s">
        <v>30</v>
      </c>
      <c r="Y15" s="6" t="s">
        <v>33</v>
      </c>
      <c r="Z15" s="6">
        <f>'январь 2016'!Z15+'февраль 2016'!Z15+'март 2016'!Z15</f>
        <v>0</v>
      </c>
      <c r="AA15" s="6">
        <f>'январь 2016'!AA15+'февраль 2016'!AA15+'март 2016'!AA15</f>
        <v>0</v>
      </c>
      <c r="AB15" s="1" t="s">
        <v>30</v>
      </c>
      <c r="AC15" s="1" t="s">
        <v>34</v>
      </c>
      <c r="AD15" s="1">
        <f>'январь 2016'!AD15+'февраль 2016'!AD15+'март 2016'!AD15</f>
        <v>0</v>
      </c>
      <c r="AE15" s="1">
        <f>'январь 2016'!AE15+'февраль 2016'!AE15+'март 2016'!AE15</f>
        <v>0</v>
      </c>
      <c r="AF15" s="1" t="s">
        <v>35</v>
      </c>
      <c r="AG15" s="1" t="s">
        <v>29</v>
      </c>
      <c r="AH15" s="1">
        <f>'январь 2016'!AH15+'февраль 2016'!AH15+'март 2016'!AH15</f>
        <v>0</v>
      </c>
      <c r="AI15" s="1">
        <f>'январь 2016'!AI15+'февраль 2016'!AI15+'март 2016'!AI15</f>
        <v>0</v>
      </c>
      <c r="AJ15" s="1" t="s">
        <v>36</v>
      </c>
      <c r="AK15" s="1" t="s">
        <v>37</v>
      </c>
      <c r="AL15" s="1">
        <f>'январь 2016'!AL15+'февраль 2016'!AL15+'март 2016'!AL15</f>
        <v>0</v>
      </c>
      <c r="AM15" s="1">
        <f>'январь 2016'!AM15+'февраль 2016'!AM15+'март 2016'!AM15</f>
        <v>0</v>
      </c>
      <c r="AN15" s="1" t="s">
        <v>38</v>
      </c>
      <c r="AO15" s="1" t="s">
        <v>39</v>
      </c>
      <c r="AP15" s="1">
        <f>'январь 2016'!AP15+'февраль 2016'!AP15+'март 2016'!AP15</f>
        <v>0</v>
      </c>
      <c r="AQ15" s="1">
        <f>'январь 2016'!AQ15+'февраль 2016'!AQ15+'март 2016'!AQ15</f>
        <v>0</v>
      </c>
      <c r="AR15" s="1" t="s">
        <v>40</v>
      </c>
      <c r="AS15" s="1" t="s">
        <v>41</v>
      </c>
      <c r="AT15" s="1">
        <f>'январь 2016'!AT15+'февраль 2016'!AT15+'март 2016'!AT15</f>
        <v>0</v>
      </c>
      <c r="AU15" s="1">
        <f>'январь 2016'!AU15+'февраль 2016'!AU15+'март 2016'!AU15</f>
        <v>0</v>
      </c>
      <c r="AV15" s="6"/>
      <c r="AW15" s="6"/>
      <c r="AX15" s="1">
        <f>'январь 2016'!AX15+'февраль 2016'!AX15+'март 2016'!AX15</f>
        <v>0</v>
      </c>
      <c r="AY15" s="1">
        <f>'январь 2016'!AY15+'февраль 2016'!AY15+'март 2016'!AY15</f>
        <v>0</v>
      </c>
      <c r="AZ15" s="1" t="s">
        <v>42</v>
      </c>
      <c r="BA15" s="1" t="s">
        <v>39</v>
      </c>
      <c r="BB15" s="1">
        <f>'январь 2016'!BB15+'февраль 2016'!BB15+'март 2016'!BB15</f>
        <v>0</v>
      </c>
      <c r="BC15" s="1">
        <f>'январь 2016'!BC15+'февраль 2016'!BC15+'март 2016'!BC15</f>
        <v>0</v>
      </c>
      <c r="BD15" s="1" t="s">
        <v>42</v>
      </c>
      <c r="BE15" s="1" t="s">
        <v>33</v>
      </c>
      <c r="BF15" s="1">
        <f>'январь 2016'!BF15+'февраль 2016'!BF15+'март 2016'!BF15</f>
        <v>0</v>
      </c>
      <c r="BG15" s="1">
        <f>'январь 2016'!BG15+'февраль 2016'!BG15+'март 2016'!BG15</f>
        <v>0</v>
      </c>
      <c r="BH15" s="1" t="s">
        <v>42</v>
      </c>
      <c r="BI15" s="1" t="s">
        <v>39</v>
      </c>
      <c r="BJ15" s="1">
        <f>'январь 2016'!BJ15+'февраль 2016'!BJ15+'март 2016'!BJ15</f>
        <v>0</v>
      </c>
      <c r="BK15" s="7">
        <f>'январь 2016'!BK15+'февраль 2016'!BK15+'март 2016'!BK15</f>
        <v>0</v>
      </c>
      <c r="BL15" s="1" t="s">
        <v>43</v>
      </c>
      <c r="BM15" s="1" t="s">
        <v>44</v>
      </c>
      <c r="BN15" s="1">
        <f>'январь 2016'!BN15+'февраль 2016'!BN15+'март 2016'!BN15</f>
        <v>0</v>
      </c>
      <c r="BO15" s="1">
        <f>'январь 2016'!BO15+'февраль 2016'!BO15+'март 2016'!BO15</f>
        <v>0</v>
      </c>
      <c r="BP15" s="1" t="s">
        <v>45</v>
      </c>
      <c r="BQ15" s="1" t="s">
        <v>44</v>
      </c>
      <c r="BR15" s="1">
        <f>'январь 2016'!BR15+'февраль 2016'!BR15+'март 2016'!BR15</f>
        <v>0</v>
      </c>
      <c r="BS15" s="1">
        <f>'январь 2016'!BS15+'февраль 2016'!BS15+'март 2016'!BS15</f>
        <v>0</v>
      </c>
      <c r="BT15" s="1" t="s">
        <v>46</v>
      </c>
      <c r="BU15" s="1" t="s">
        <v>47</v>
      </c>
      <c r="BV15" s="1">
        <f>'январь 2016'!BV15+'февраль 2016'!BV15+'март 2016'!BV15</f>
        <v>0</v>
      </c>
      <c r="BW15" s="1">
        <f>'январь 2016'!BW15+'февраль 2016'!BW15+'март 2016'!BW15</f>
        <v>0</v>
      </c>
      <c r="BX15" s="1" t="s">
        <v>46</v>
      </c>
      <c r="BY15" s="1" t="s">
        <v>41</v>
      </c>
      <c r="BZ15" s="1">
        <f>'январь 2016'!BZ15+'февраль 2016'!BZ15+'март 2016'!BZ15</f>
        <v>0</v>
      </c>
      <c r="CA15" s="1">
        <f>'январь 2016'!CA15+'февраль 2016'!CA15+'март 2016'!CA15</f>
        <v>0</v>
      </c>
      <c r="CB15" s="1" t="s">
        <v>46</v>
      </c>
      <c r="CC15" s="1" t="s">
        <v>48</v>
      </c>
      <c r="CD15" s="1">
        <f>'январь 2016'!CD15+'февраль 2016'!CD15+'март 2016'!CD15</f>
        <v>0</v>
      </c>
      <c r="CE15" s="1">
        <f>'январь 2016'!CE15+'февраль 2016'!CE15+'март 2016'!CE15</f>
        <v>0</v>
      </c>
      <c r="CF15" s="1" t="s">
        <v>46</v>
      </c>
      <c r="CG15" s="1" t="s">
        <v>48</v>
      </c>
      <c r="CH15" s="1">
        <f>'январь 2016'!CH15+'февраль 2016'!CH15+'март 2016'!CH15</f>
        <v>0</v>
      </c>
      <c r="CI15" s="1">
        <f>'январь 2016'!CI15+'февраль 2016'!CI15+'март 2016'!CI15</f>
        <v>0</v>
      </c>
      <c r="CJ15" s="1" t="s">
        <v>46</v>
      </c>
      <c r="CK15" s="1" t="s">
        <v>39</v>
      </c>
      <c r="CL15" s="1">
        <f>'январь 2016'!CL15+'февраль 2016'!CL15+'март 2016'!CL15</f>
        <v>0</v>
      </c>
      <c r="CM15" s="1">
        <f>'январь 2016'!CM15+'февраль 2016'!CM15+'март 2016'!CM15</f>
        <v>0</v>
      </c>
      <c r="CN15" s="1" t="s">
        <v>49</v>
      </c>
      <c r="CO15" s="1" t="s">
        <v>39</v>
      </c>
      <c r="CP15" s="1">
        <f>'январь 2016'!CP15+'февраль 2016'!CP15+'март 2016'!CP15</f>
        <v>0</v>
      </c>
      <c r="CQ15" s="1">
        <f>'январь 2016'!CQ15+'февраль 2016'!CQ15+'март 2016'!CQ15</f>
        <v>0</v>
      </c>
      <c r="CR15" s="1" t="s">
        <v>50</v>
      </c>
      <c r="CS15" s="1" t="s">
        <v>51</v>
      </c>
      <c r="CT15" s="1">
        <f>'январь 2016'!CT15+'февраль 2016'!CT15+'март 2016'!CT15</f>
        <v>0</v>
      </c>
      <c r="CU15" s="1">
        <f>'январь 2016'!CU15+'февраль 2016'!CU15+'март 2016'!CU15</f>
        <v>0</v>
      </c>
      <c r="CV15" s="1" t="s">
        <v>50</v>
      </c>
      <c r="CW15" s="1" t="s">
        <v>39</v>
      </c>
      <c r="CX15" s="1">
        <f>'январь 2016'!CX15+'февраль 2016'!CX15+'март 2016'!CX15</f>
        <v>0</v>
      </c>
      <c r="CY15" s="1">
        <f>'январь 2016'!CY15+'февраль 2016'!CY15+'март 2016'!CY15</f>
        <v>0</v>
      </c>
      <c r="CZ15" s="1" t="s">
        <v>50</v>
      </c>
      <c r="DA15" s="1" t="s">
        <v>39</v>
      </c>
      <c r="DB15" s="1">
        <f>'январь 2016'!DB15+'февраль 2016'!DB15+'март 2016'!DB15</f>
        <v>0</v>
      </c>
      <c r="DC15" s="1">
        <f>'январь 2016'!DC15+'февраль 2016'!DC15+'март 2016'!DC15</f>
        <v>0</v>
      </c>
      <c r="DD15" s="1" t="s">
        <v>59</v>
      </c>
      <c r="DE15" s="1" t="s">
        <v>60</v>
      </c>
      <c r="DF15" s="1">
        <f>'январь 2016'!DF15+'февраль 2016'!DF15+'март 2016'!DF15</f>
        <v>0</v>
      </c>
      <c r="DG15" s="1">
        <f>'январь 2016'!DG15+'февраль 2016'!DG15+'март 2016'!DG15</f>
        <v>0</v>
      </c>
      <c r="DH15" s="1" t="s">
        <v>52</v>
      </c>
      <c r="DI15" s="1" t="s">
        <v>53</v>
      </c>
      <c r="DJ15" s="1">
        <f>'январь 2016'!DJ15+'февраль 2016'!DJ15+'март 2016'!DJ15</f>
        <v>0</v>
      </c>
      <c r="DK15" s="1">
        <f>'январь 2016'!DK15+'февраль 2016'!DK15+'март 2016'!DK15</f>
        <v>0</v>
      </c>
      <c r="DL15" s="1" t="s">
        <v>31</v>
      </c>
      <c r="DM15" s="7">
        <f>'январь 2016'!DM15+'февраль 2016'!DM15+'март 2016'!DM15</f>
        <v>1.06</v>
      </c>
    </row>
    <row r="16" spans="1:117" s="12" customFormat="1" ht="15.75" customHeight="1" x14ac:dyDescent="0.25">
      <c r="A16" s="6">
        <v>15</v>
      </c>
      <c r="B16" s="6">
        <v>3</v>
      </c>
      <c r="C16" s="9" t="s">
        <v>76</v>
      </c>
      <c r="D16" s="8" t="s">
        <v>373</v>
      </c>
      <c r="E16" s="6">
        <v>198.26</v>
      </c>
      <c r="F16" s="6">
        <v>42.771999999999998</v>
      </c>
      <c r="G16" s="6">
        <v>155.488</v>
      </c>
      <c r="H16" s="10">
        <v>92.391000000000005</v>
      </c>
      <c r="I16" s="3">
        <f t="shared" si="1"/>
        <v>247.87900000000002</v>
      </c>
      <c r="J16" s="3">
        <f t="shared" si="0"/>
        <v>0</v>
      </c>
      <c r="K16" s="3">
        <f t="shared" si="2"/>
        <v>247.87900000000002</v>
      </c>
      <c r="L16" s="1" t="s">
        <v>28</v>
      </c>
      <c r="M16" s="1" t="s">
        <v>29</v>
      </c>
      <c r="N16" s="1">
        <f>'январь 2016'!N16+'февраль 2016'!N16+'март 2016'!N16</f>
        <v>0</v>
      </c>
      <c r="O16" s="1">
        <f>'январь 2016'!O16+'февраль 2016'!O16+'март 2016'!O16</f>
        <v>0</v>
      </c>
      <c r="P16" s="1" t="s">
        <v>30</v>
      </c>
      <c r="Q16" s="1" t="s">
        <v>34</v>
      </c>
      <c r="R16" s="1">
        <f>'январь 2016'!R16+'февраль 2016'!R16+'март 2016'!R16</f>
        <v>0</v>
      </c>
      <c r="S16" s="1">
        <f>'январь 2016'!S16+'февраль 2016'!S16+'март 2016'!S16</f>
        <v>0</v>
      </c>
      <c r="T16" s="1" t="s">
        <v>30</v>
      </c>
      <c r="U16" s="1" t="s">
        <v>32</v>
      </c>
      <c r="V16" s="6">
        <f>'январь 2016'!V16+'февраль 2016'!V16+'март 2016'!V16</f>
        <v>0</v>
      </c>
      <c r="W16" s="6">
        <f>'январь 2016'!W16+'февраль 2016'!W16+'март 2016'!W16</f>
        <v>0</v>
      </c>
      <c r="X16" s="6" t="s">
        <v>30</v>
      </c>
      <c r="Y16" s="6" t="s">
        <v>33</v>
      </c>
      <c r="Z16" s="6">
        <f>'январь 2016'!Z16+'февраль 2016'!Z16+'март 2016'!Z16</f>
        <v>0</v>
      </c>
      <c r="AA16" s="6">
        <f>'январь 2016'!AA16+'февраль 2016'!AA16+'март 2016'!AA16</f>
        <v>0</v>
      </c>
      <c r="AB16" s="1" t="s">
        <v>30</v>
      </c>
      <c r="AC16" s="1" t="s">
        <v>34</v>
      </c>
      <c r="AD16" s="1">
        <f>'январь 2016'!AD16+'февраль 2016'!AD16+'март 2016'!AD16</f>
        <v>0</v>
      </c>
      <c r="AE16" s="1">
        <f>'январь 2016'!AE16+'февраль 2016'!AE16+'март 2016'!AE16</f>
        <v>0</v>
      </c>
      <c r="AF16" s="1" t="s">
        <v>35</v>
      </c>
      <c r="AG16" s="1" t="s">
        <v>29</v>
      </c>
      <c r="AH16" s="1">
        <f>'январь 2016'!AH16+'февраль 2016'!AH16+'март 2016'!AH16</f>
        <v>0</v>
      </c>
      <c r="AI16" s="1">
        <f>'январь 2016'!AI16+'февраль 2016'!AI16+'март 2016'!AI16</f>
        <v>0</v>
      </c>
      <c r="AJ16" s="1" t="s">
        <v>36</v>
      </c>
      <c r="AK16" s="1" t="s">
        <v>37</v>
      </c>
      <c r="AL16" s="1">
        <f>'январь 2016'!AL16+'февраль 2016'!AL16+'март 2016'!AL16</f>
        <v>0</v>
      </c>
      <c r="AM16" s="1">
        <f>'январь 2016'!AM16+'февраль 2016'!AM16+'март 2016'!AM16</f>
        <v>0</v>
      </c>
      <c r="AN16" s="1" t="s">
        <v>38</v>
      </c>
      <c r="AO16" s="1" t="s">
        <v>39</v>
      </c>
      <c r="AP16" s="1">
        <f>'январь 2016'!AP16+'февраль 2016'!AP16+'март 2016'!AP16</f>
        <v>0</v>
      </c>
      <c r="AQ16" s="1">
        <f>'январь 2016'!AQ16+'февраль 2016'!AQ16+'март 2016'!AQ16</f>
        <v>0</v>
      </c>
      <c r="AR16" s="1" t="s">
        <v>40</v>
      </c>
      <c r="AS16" s="1" t="s">
        <v>41</v>
      </c>
      <c r="AT16" s="1">
        <f>'январь 2016'!AT16+'февраль 2016'!AT16+'март 2016'!AT16</f>
        <v>0</v>
      </c>
      <c r="AU16" s="1">
        <f>'январь 2016'!AU16+'февраль 2016'!AU16+'март 2016'!AU16</f>
        <v>0</v>
      </c>
      <c r="AV16" s="6"/>
      <c r="AW16" s="6"/>
      <c r="AX16" s="1">
        <f>'январь 2016'!AX16+'февраль 2016'!AX16+'март 2016'!AX16</f>
        <v>0</v>
      </c>
      <c r="AY16" s="1">
        <f>'январь 2016'!AY16+'февраль 2016'!AY16+'март 2016'!AY16</f>
        <v>0</v>
      </c>
      <c r="AZ16" s="1" t="s">
        <v>42</v>
      </c>
      <c r="BA16" s="1" t="s">
        <v>39</v>
      </c>
      <c r="BB16" s="1">
        <f>'январь 2016'!BB16+'февраль 2016'!BB16+'март 2016'!BB16</f>
        <v>0</v>
      </c>
      <c r="BC16" s="1">
        <f>'январь 2016'!BC16+'февраль 2016'!BC16+'март 2016'!BC16</f>
        <v>0</v>
      </c>
      <c r="BD16" s="1" t="s">
        <v>42</v>
      </c>
      <c r="BE16" s="1" t="s">
        <v>33</v>
      </c>
      <c r="BF16" s="1">
        <f>'январь 2016'!BF16+'февраль 2016'!BF16+'март 2016'!BF16</f>
        <v>0</v>
      </c>
      <c r="BG16" s="1">
        <f>'январь 2016'!BG16+'февраль 2016'!BG16+'март 2016'!BG16</f>
        <v>0</v>
      </c>
      <c r="BH16" s="1" t="s">
        <v>42</v>
      </c>
      <c r="BI16" s="1" t="s">
        <v>39</v>
      </c>
      <c r="BJ16" s="1">
        <f>'январь 2016'!BJ16+'февраль 2016'!BJ16+'март 2016'!BJ16</f>
        <v>0</v>
      </c>
      <c r="BK16" s="7">
        <f>'январь 2016'!BK16+'февраль 2016'!BK16+'март 2016'!BK16</f>
        <v>0</v>
      </c>
      <c r="BL16" s="1" t="s">
        <v>43</v>
      </c>
      <c r="BM16" s="1" t="s">
        <v>44</v>
      </c>
      <c r="BN16" s="1">
        <f>'январь 2016'!BN16+'февраль 2016'!BN16+'март 2016'!BN16</f>
        <v>0</v>
      </c>
      <c r="BO16" s="1">
        <f>'январь 2016'!BO16+'февраль 2016'!BO16+'март 2016'!BO16</f>
        <v>0</v>
      </c>
      <c r="BP16" s="1" t="s">
        <v>45</v>
      </c>
      <c r="BQ16" s="1" t="s">
        <v>44</v>
      </c>
      <c r="BR16" s="1">
        <f>'январь 2016'!BR16+'февраль 2016'!BR16+'март 2016'!BR16</f>
        <v>0</v>
      </c>
      <c r="BS16" s="1">
        <f>'январь 2016'!BS16+'февраль 2016'!BS16+'март 2016'!BS16</f>
        <v>0</v>
      </c>
      <c r="BT16" s="1" t="s">
        <v>46</v>
      </c>
      <c r="BU16" s="1" t="s">
        <v>47</v>
      </c>
      <c r="BV16" s="1">
        <f>'январь 2016'!BV16+'февраль 2016'!BV16+'март 2016'!BV16</f>
        <v>0</v>
      </c>
      <c r="BW16" s="1">
        <f>'январь 2016'!BW16+'февраль 2016'!BW16+'март 2016'!BW16</f>
        <v>0</v>
      </c>
      <c r="BX16" s="1" t="s">
        <v>46</v>
      </c>
      <c r="BY16" s="1" t="s">
        <v>41</v>
      </c>
      <c r="BZ16" s="1">
        <f>'январь 2016'!BZ16+'февраль 2016'!BZ16+'март 2016'!BZ16</f>
        <v>0</v>
      </c>
      <c r="CA16" s="1">
        <f>'январь 2016'!CA16+'февраль 2016'!CA16+'март 2016'!CA16</f>
        <v>0</v>
      </c>
      <c r="CB16" s="1" t="s">
        <v>46</v>
      </c>
      <c r="CC16" s="1" t="s">
        <v>48</v>
      </c>
      <c r="CD16" s="1">
        <f>'январь 2016'!CD16+'февраль 2016'!CD16+'март 2016'!CD16</f>
        <v>0</v>
      </c>
      <c r="CE16" s="1">
        <f>'январь 2016'!CE16+'февраль 2016'!CE16+'март 2016'!CE16</f>
        <v>0</v>
      </c>
      <c r="CF16" s="1" t="s">
        <v>46</v>
      </c>
      <c r="CG16" s="1" t="s">
        <v>48</v>
      </c>
      <c r="CH16" s="1">
        <f>'январь 2016'!CH16+'февраль 2016'!CH16+'март 2016'!CH16</f>
        <v>0</v>
      </c>
      <c r="CI16" s="1">
        <f>'январь 2016'!CI16+'февраль 2016'!CI16+'март 2016'!CI16</f>
        <v>0</v>
      </c>
      <c r="CJ16" s="1" t="s">
        <v>46</v>
      </c>
      <c r="CK16" s="1" t="s">
        <v>39</v>
      </c>
      <c r="CL16" s="1">
        <f>'январь 2016'!CL16+'февраль 2016'!CL16+'март 2016'!CL16</f>
        <v>0</v>
      </c>
      <c r="CM16" s="1">
        <f>'январь 2016'!CM16+'февраль 2016'!CM16+'март 2016'!CM16</f>
        <v>0</v>
      </c>
      <c r="CN16" s="1" t="s">
        <v>49</v>
      </c>
      <c r="CO16" s="1" t="s">
        <v>39</v>
      </c>
      <c r="CP16" s="1">
        <f>'январь 2016'!CP16+'февраль 2016'!CP16+'март 2016'!CP16</f>
        <v>0</v>
      </c>
      <c r="CQ16" s="1">
        <f>'январь 2016'!CQ16+'февраль 2016'!CQ16+'март 2016'!CQ16</f>
        <v>0</v>
      </c>
      <c r="CR16" s="1" t="s">
        <v>50</v>
      </c>
      <c r="CS16" s="1" t="s">
        <v>51</v>
      </c>
      <c r="CT16" s="1">
        <f>'январь 2016'!CT16+'февраль 2016'!CT16+'март 2016'!CT16</f>
        <v>0</v>
      </c>
      <c r="CU16" s="1">
        <f>'январь 2016'!CU16+'февраль 2016'!CU16+'март 2016'!CU16</f>
        <v>0</v>
      </c>
      <c r="CV16" s="1" t="s">
        <v>50</v>
      </c>
      <c r="CW16" s="1" t="s">
        <v>39</v>
      </c>
      <c r="CX16" s="1">
        <f>'январь 2016'!CX16+'февраль 2016'!CX16+'март 2016'!CX16</f>
        <v>0</v>
      </c>
      <c r="CY16" s="1">
        <f>'январь 2016'!CY16+'февраль 2016'!CY16+'март 2016'!CY16</f>
        <v>0</v>
      </c>
      <c r="CZ16" s="1" t="s">
        <v>50</v>
      </c>
      <c r="DA16" s="1" t="s">
        <v>39</v>
      </c>
      <c r="DB16" s="1">
        <f>'январь 2016'!DB16+'февраль 2016'!DB16+'март 2016'!DB16</f>
        <v>0</v>
      </c>
      <c r="DC16" s="1">
        <f>'январь 2016'!DC16+'февраль 2016'!DC16+'март 2016'!DC16</f>
        <v>0</v>
      </c>
      <c r="DD16" s="1" t="s">
        <v>59</v>
      </c>
      <c r="DE16" s="1" t="s">
        <v>60</v>
      </c>
      <c r="DF16" s="1">
        <f>'январь 2016'!DF16+'февраль 2016'!DF16+'март 2016'!DF16</f>
        <v>0</v>
      </c>
      <c r="DG16" s="1">
        <f>'январь 2016'!DG16+'февраль 2016'!DG16+'март 2016'!DG16</f>
        <v>0</v>
      </c>
      <c r="DH16" s="1" t="s">
        <v>52</v>
      </c>
      <c r="DI16" s="1" t="s">
        <v>53</v>
      </c>
      <c r="DJ16" s="1">
        <f>'январь 2016'!DJ16+'февраль 2016'!DJ16+'март 2016'!DJ16</f>
        <v>0</v>
      </c>
      <c r="DK16" s="1">
        <f>'январь 2016'!DK16+'февраль 2016'!DK16+'март 2016'!DK16</f>
        <v>0</v>
      </c>
      <c r="DL16" s="1" t="s">
        <v>31</v>
      </c>
      <c r="DM16" s="7">
        <f>'январь 2016'!DM16+'февраль 2016'!DM16+'март 2016'!DM16</f>
        <v>0</v>
      </c>
    </row>
    <row r="17" spans="1:117" s="12" customFormat="1" ht="15.75" customHeight="1" x14ac:dyDescent="0.25">
      <c r="A17" s="6">
        <v>16</v>
      </c>
      <c r="B17" s="6">
        <v>1</v>
      </c>
      <c r="C17" s="9" t="s">
        <v>77</v>
      </c>
      <c r="D17" s="8" t="s">
        <v>373</v>
      </c>
      <c r="E17" s="6">
        <v>-198.30799999999999</v>
      </c>
      <c r="F17" s="6">
        <v>23.745999999999999</v>
      </c>
      <c r="G17" s="6">
        <v>-222.054</v>
      </c>
      <c r="H17" s="10">
        <v>23.09712</v>
      </c>
      <c r="I17" s="3">
        <f t="shared" si="1"/>
        <v>-198.95688000000001</v>
      </c>
      <c r="J17" s="3">
        <f t="shared" si="0"/>
        <v>1.171</v>
      </c>
      <c r="K17" s="3">
        <f t="shared" si="2"/>
        <v>-200.12788</v>
      </c>
      <c r="L17" s="1" t="s">
        <v>28</v>
      </c>
      <c r="M17" s="1" t="s">
        <v>29</v>
      </c>
      <c r="N17" s="1">
        <f>'январь 2016'!N17+'февраль 2016'!N17+'март 2016'!N17</f>
        <v>0</v>
      </c>
      <c r="O17" s="1">
        <f>'январь 2016'!O17+'февраль 2016'!O17+'март 2016'!O17</f>
        <v>0</v>
      </c>
      <c r="P17" s="1" t="s">
        <v>30</v>
      </c>
      <c r="Q17" s="1" t="s">
        <v>34</v>
      </c>
      <c r="R17" s="1">
        <f>'январь 2016'!R17+'февраль 2016'!R17+'март 2016'!R17</f>
        <v>0</v>
      </c>
      <c r="S17" s="1">
        <f>'январь 2016'!S17+'февраль 2016'!S17+'март 2016'!S17</f>
        <v>0</v>
      </c>
      <c r="T17" s="1" t="s">
        <v>30</v>
      </c>
      <c r="U17" s="1" t="s">
        <v>32</v>
      </c>
      <c r="V17" s="6">
        <f>'январь 2016'!V17+'февраль 2016'!V17+'март 2016'!V17</f>
        <v>0</v>
      </c>
      <c r="W17" s="6">
        <f>'январь 2016'!W17+'февраль 2016'!W17+'март 2016'!W17</f>
        <v>0</v>
      </c>
      <c r="X17" s="6" t="s">
        <v>30</v>
      </c>
      <c r="Y17" s="6" t="s">
        <v>33</v>
      </c>
      <c r="Z17" s="6">
        <f>'январь 2016'!Z17+'февраль 2016'!Z17+'март 2016'!Z17</f>
        <v>0</v>
      </c>
      <c r="AA17" s="6">
        <f>'январь 2016'!AA17+'февраль 2016'!AA17+'март 2016'!AA17</f>
        <v>0</v>
      </c>
      <c r="AB17" s="1" t="s">
        <v>30</v>
      </c>
      <c r="AC17" s="1" t="s">
        <v>34</v>
      </c>
      <c r="AD17" s="1">
        <f>'январь 2016'!AD17+'февраль 2016'!AD17+'март 2016'!AD17</f>
        <v>0</v>
      </c>
      <c r="AE17" s="1">
        <f>'январь 2016'!AE17+'февраль 2016'!AE17+'март 2016'!AE17</f>
        <v>0</v>
      </c>
      <c r="AF17" s="1" t="s">
        <v>35</v>
      </c>
      <c r="AG17" s="1" t="s">
        <v>29</v>
      </c>
      <c r="AH17" s="1">
        <f>'январь 2016'!AH17+'февраль 2016'!AH17+'март 2016'!AH17</f>
        <v>0</v>
      </c>
      <c r="AI17" s="1">
        <f>'январь 2016'!AI17+'февраль 2016'!AI17+'март 2016'!AI17</f>
        <v>0</v>
      </c>
      <c r="AJ17" s="1" t="s">
        <v>36</v>
      </c>
      <c r="AK17" s="1" t="s">
        <v>37</v>
      </c>
      <c r="AL17" s="1">
        <f>'январь 2016'!AL17+'февраль 2016'!AL17+'март 2016'!AL17</f>
        <v>0</v>
      </c>
      <c r="AM17" s="1">
        <f>'январь 2016'!AM17+'февраль 2016'!AM17+'март 2016'!AM17</f>
        <v>0</v>
      </c>
      <c r="AN17" s="1" t="s">
        <v>38</v>
      </c>
      <c r="AO17" s="1" t="s">
        <v>39</v>
      </c>
      <c r="AP17" s="1">
        <f>'январь 2016'!AP17+'февраль 2016'!AP17+'март 2016'!AP17</f>
        <v>0</v>
      </c>
      <c r="AQ17" s="1">
        <f>'январь 2016'!AQ17+'февраль 2016'!AQ17+'март 2016'!AQ17</f>
        <v>0</v>
      </c>
      <c r="AR17" s="1" t="s">
        <v>40</v>
      </c>
      <c r="AS17" s="1" t="s">
        <v>41</v>
      </c>
      <c r="AT17" s="1">
        <f>'январь 2016'!AT17+'февраль 2016'!AT17+'март 2016'!AT17</f>
        <v>0</v>
      </c>
      <c r="AU17" s="1">
        <f>'январь 2016'!AU17+'февраль 2016'!AU17+'март 2016'!AU17</f>
        <v>0</v>
      </c>
      <c r="AV17" s="6"/>
      <c r="AW17" s="6"/>
      <c r="AX17" s="1">
        <f>'январь 2016'!AX17+'февраль 2016'!AX17+'март 2016'!AX17</f>
        <v>0</v>
      </c>
      <c r="AY17" s="1">
        <f>'январь 2016'!AY17+'февраль 2016'!AY17+'март 2016'!AY17</f>
        <v>0</v>
      </c>
      <c r="AZ17" s="1" t="s">
        <v>42</v>
      </c>
      <c r="BA17" s="1" t="s">
        <v>39</v>
      </c>
      <c r="BB17" s="1">
        <f>'январь 2016'!BB17+'февраль 2016'!BB17+'март 2016'!BB17</f>
        <v>0</v>
      </c>
      <c r="BC17" s="1">
        <f>'январь 2016'!BC17+'февраль 2016'!BC17+'март 2016'!BC17</f>
        <v>0</v>
      </c>
      <c r="BD17" s="1" t="s">
        <v>42</v>
      </c>
      <c r="BE17" s="1" t="s">
        <v>33</v>
      </c>
      <c r="BF17" s="1">
        <f>'январь 2016'!BF17+'февраль 2016'!BF17+'март 2016'!BF17</f>
        <v>0</v>
      </c>
      <c r="BG17" s="1">
        <f>'январь 2016'!BG17+'февраль 2016'!BG17+'март 2016'!BG17</f>
        <v>0</v>
      </c>
      <c r="BH17" s="1" t="s">
        <v>42</v>
      </c>
      <c r="BI17" s="1" t="s">
        <v>39</v>
      </c>
      <c r="BJ17" s="1">
        <f>'январь 2016'!BJ17+'февраль 2016'!BJ17+'март 2016'!BJ17</f>
        <v>0</v>
      </c>
      <c r="BK17" s="7">
        <f>'январь 2016'!BK17+'февраль 2016'!BK17+'март 2016'!BK17</f>
        <v>0</v>
      </c>
      <c r="BL17" s="1" t="s">
        <v>43</v>
      </c>
      <c r="BM17" s="1" t="s">
        <v>44</v>
      </c>
      <c r="BN17" s="1">
        <f>'январь 2016'!BN17+'февраль 2016'!BN17+'март 2016'!BN17</f>
        <v>0</v>
      </c>
      <c r="BO17" s="1">
        <f>'январь 2016'!BO17+'февраль 2016'!BO17+'март 2016'!BO17</f>
        <v>0</v>
      </c>
      <c r="BP17" s="1" t="s">
        <v>45</v>
      </c>
      <c r="BQ17" s="1" t="s">
        <v>44</v>
      </c>
      <c r="BR17" s="1">
        <f>'январь 2016'!BR17+'февраль 2016'!BR17+'март 2016'!BR17</f>
        <v>0</v>
      </c>
      <c r="BS17" s="1">
        <f>'январь 2016'!BS17+'февраль 2016'!BS17+'март 2016'!BS17</f>
        <v>0</v>
      </c>
      <c r="BT17" s="1" t="s">
        <v>46</v>
      </c>
      <c r="BU17" s="1" t="s">
        <v>47</v>
      </c>
      <c r="BV17" s="1">
        <f>'январь 2016'!BV17+'февраль 2016'!BV17+'март 2016'!BV17</f>
        <v>0</v>
      </c>
      <c r="BW17" s="1">
        <f>'январь 2016'!BW17+'февраль 2016'!BW17+'март 2016'!BW17</f>
        <v>0</v>
      </c>
      <c r="BX17" s="1" t="s">
        <v>46</v>
      </c>
      <c r="BY17" s="1" t="s">
        <v>41</v>
      </c>
      <c r="BZ17" s="1">
        <f>'январь 2016'!BZ17+'февраль 2016'!BZ17+'март 2016'!BZ17</f>
        <v>0</v>
      </c>
      <c r="CA17" s="1">
        <f>'январь 2016'!CA17+'февраль 2016'!CA17+'март 2016'!CA17</f>
        <v>0</v>
      </c>
      <c r="CB17" s="1" t="s">
        <v>46</v>
      </c>
      <c r="CC17" s="1" t="s">
        <v>48</v>
      </c>
      <c r="CD17" s="1">
        <f>'январь 2016'!CD17+'февраль 2016'!CD17+'март 2016'!CD17</f>
        <v>0</v>
      </c>
      <c r="CE17" s="1">
        <f>'январь 2016'!CE17+'февраль 2016'!CE17+'март 2016'!CE17</f>
        <v>0</v>
      </c>
      <c r="CF17" s="1" t="s">
        <v>46</v>
      </c>
      <c r="CG17" s="1" t="s">
        <v>48</v>
      </c>
      <c r="CH17" s="1">
        <f>'январь 2016'!CH17+'февраль 2016'!CH17+'март 2016'!CH17</f>
        <v>0</v>
      </c>
      <c r="CI17" s="1">
        <f>'январь 2016'!CI17+'февраль 2016'!CI17+'март 2016'!CI17</f>
        <v>0</v>
      </c>
      <c r="CJ17" s="1" t="s">
        <v>46</v>
      </c>
      <c r="CK17" s="1" t="s">
        <v>39</v>
      </c>
      <c r="CL17" s="1">
        <f>'январь 2016'!CL17+'февраль 2016'!CL17+'март 2016'!CL17</f>
        <v>0</v>
      </c>
      <c r="CM17" s="1">
        <f>'январь 2016'!CM17+'февраль 2016'!CM17+'март 2016'!CM17</f>
        <v>0</v>
      </c>
      <c r="CN17" s="1" t="s">
        <v>49</v>
      </c>
      <c r="CO17" s="1" t="s">
        <v>39</v>
      </c>
      <c r="CP17" s="1">
        <f>'январь 2016'!CP17+'февраль 2016'!CP17+'март 2016'!CP17</f>
        <v>2</v>
      </c>
      <c r="CQ17" s="1">
        <f>'январь 2016'!CQ17+'февраль 2016'!CQ17+'март 2016'!CQ17</f>
        <v>1.171</v>
      </c>
      <c r="CR17" s="1" t="s">
        <v>50</v>
      </c>
      <c r="CS17" s="1" t="s">
        <v>51</v>
      </c>
      <c r="CT17" s="1">
        <f>'январь 2016'!CT17+'февраль 2016'!CT17+'март 2016'!CT17</f>
        <v>0</v>
      </c>
      <c r="CU17" s="1">
        <f>'январь 2016'!CU17+'февраль 2016'!CU17+'март 2016'!CU17</f>
        <v>0</v>
      </c>
      <c r="CV17" s="1" t="s">
        <v>50</v>
      </c>
      <c r="CW17" s="1" t="s">
        <v>39</v>
      </c>
      <c r="CX17" s="1">
        <f>'январь 2016'!CX17+'февраль 2016'!CX17+'март 2016'!CX17</f>
        <v>0</v>
      </c>
      <c r="CY17" s="1">
        <f>'январь 2016'!CY17+'февраль 2016'!CY17+'март 2016'!CY17</f>
        <v>0</v>
      </c>
      <c r="CZ17" s="1" t="s">
        <v>50</v>
      </c>
      <c r="DA17" s="1" t="s">
        <v>39</v>
      </c>
      <c r="DB17" s="1">
        <f>'январь 2016'!DB17+'февраль 2016'!DB17+'март 2016'!DB17</f>
        <v>0</v>
      </c>
      <c r="DC17" s="1">
        <f>'январь 2016'!DC17+'февраль 2016'!DC17+'март 2016'!DC17</f>
        <v>0</v>
      </c>
      <c r="DD17" s="1" t="s">
        <v>59</v>
      </c>
      <c r="DE17" s="1" t="s">
        <v>60</v>
      </c>
      <c r="DF17" s="1">
        <f>'январь 2016'!DF17+'февраль 2016'!DF17+'март 2016'!DF17</f>
        <v>0</v>
      </c>
      <c r="DG17" s="1">
        <f>'январь 2016'!DG17+'февраль 2016'!DG17+'март 2016'!DG17</f>
        <v>0</v>
      </c>
      <c r="DH17" s="1" t="s">
        <v>52</v>
      </c>
      <c r="DI17" s="1" t="s">
        <v>53</v>
      </c>
      <c r="DJ17" s="1">
        <f>'январь 2016'!DJ17+'февраль 2016'!DJ17+'март 2016'!DJ17</f>
        <v>0</v>
      </c>
      <c r="DK17" s="1">
        <f>'январь 2016'!DK17+'февраль 2016'!DK17+'март 2016'!DK17</f>
        <v>0</v>
      </c>
      <c r="DL17" s="1" t="s">
        <v>31</v>
      </c>
      <c r="DM17" s="7">
        <f>'январь 2016'!DM17+'февраль 2016'!DM17+'март 2016'!DM17</f>
        <v>0</v>
      </c>
    </row>
    <row r="18" spans="1:117" s="12" customFormat="1" ht="15.75" customHeight="1" x14ac:dyDescent="0.25">
      <c r="A18" s="6">
        <v>17</v>
      </c>
      <c r="B18" s="6">
        <v>2</v>
      </c>
      <c r="C18" s="9" t="s">
        <v>78</v>
      </c>
      <c r="D18" s="8" t="s">
        <v>373</v>
      </c>
      <c r="E18" s="6">
        <v>1034.9359999999999</v>
      </c>
      <c r="F18" s="6">
        <v>124.696</v>
      </c>
      <c r="G18" s="6">
        <v>791.36</v>
      </c>
      <c r="H18" s="10">
        <v>347.83260000000001</v>
      </c>
      <c r="I18" s="3">
        <f t="shared" si="1"/>
        <v>1139.1926000000001</v>
      </c>
      <c r="J18" s="3">
        <f t="shared" si="0"/>
        <v>2.72</v>
      </c>
      <c r="K18" s="3">
        <f t="shared" si="2"/>
        <v>1136.4726000000001</v>
      </c>
      <c r="L18" s="1" t="s">
        <v>28</v>
      </c>
      <c r="M18" s="1" t="s">
        <v>29</v>
      </c>
      <c r="N18" s="1">
        <f>'январь 2016'!N18+'февраль 2016'!N18+'март 2016'!N18</f>
        <v>0</v>
      </c>
      <c r="O18" s="1">
        <f>'январь 2016'!O18+'февраль 2016'!O18+'март 2016'!O18</f>
        <v>0</v>
      </c>
      <c r="P18" s="1" t="s">
        <v>30</v>
      </c>
      <c r="Q18" s="1" t="s">
        <v>34</v>
      </c>
      <c r="R18" s="1">
        <f>'январь 2016'!R18+'февраль 2016'!R18+'март 2016'!R18</f>
        <v>0</v>
      </c>
      <c r="S18" s="1">
        <f>'январь 2016'!S18+'февраль 2016'!S18+'март 2016'!S18</f>
        <v>0</v>
      </c>
      <c r="T18" s="1" t="s">
        <v>30</v>
      </c>
      <c r="U18" s="1" t="s">
        <v>32</v>
      </c>
      <c r="V18" s="6">
        <f>'январь 2016'!V18+'февраль 2016'!V18+'март 2016'!V18</f>
        <v>0</v>
      </c>
      <c r="W18" s="6">
        <f>'январь 2016'!W18+'февраль 2016'!W18+'март 2016'!W18</f>
        <v>0</v>
      </c>
      <c r="X18" s="6" t="s">
        <v>30</v>
      </c>
      <c r="Y18" s="6" t="s">
        <v>33</v>
      </c>
      <c r="Z18" s="6">
        <f>'январь 2016'!Z18+'февраль 2016'!Z18+'март 2016'!Z18</f>
        <v>0</v>
      </c>
      <c r="AA18" s="6">
        <f>'январь 2016'!AA18+'февраль 2016'!AA18+'март 2016'!AA18</f>
        <v>0</v>
      </c>
      <c r="AB18" s="1" t="s">
        <v>30</v>
      </c>
      <c r="AC18" s="1" t="s">
        <v>34</v>
      </c>
      <c r="AD18" s="1">
        <f>'январь 2016'!AD18+'февраль 2016'!AD18+'март 2016'!AD18</f>
        <v>0</v>
      </c>
      <c r="AE18" s="1">
        <f>'январь 2016'!AE18+'февраль 2016'!AE18+'март 2016'!AE18</f>
        <v>0</v>
      </c>
      <c r="AF18" s="1" t="s">
        <v>35</v>
      </c>
      <c r="AG18" s="1" t="s">
        <v>29</v>
      </c>
      <c r="AH18" s="1">
        <f>'январь 2016'!AH18+'февраль 2016'!AH18+'март 2016'!AH18</f>
        <v>0</v>
      </c>
      <c r="AI18" s="1">
        <f>'январь 2016'!AI18+'февраль 2016'!AI18+'март 2016'!AI18</f>
        <v>0</v>
      </c>
      <c r="AJ18" s="1" t="s">
        <v>36</v>
      </c>
      <c r="AK18" s="1" t="s">
        <v>37</v>
      </c>
      <c r="AL18" s="1">
        <f>'январь 2016'!AL18+'февраль 2016'!AL18+'март 2016'!AL18</f>
        <v>0</v>
      </c>
      <c r="AM18" s="1">
        <f>'январь 2016'!AM18+'февраль 2016'!AM18+'март 2016'!AM18</f>
        <v>0</v>
      </c>
      <c r="AN18" s="1" t="s">
        <v>38</v>
      </c>
      <c r="AO18" s="1" t="s">
        <v>39</v>
      </c>
      <c r="AP18" s="1">
        <f>'январь 2016'!AP18+'февраль 2016'!AP18+'март 2016'!AP18</f>
        <v>0</v>
      </c>
      <c r="AQ18" s="1">
        <f>'январь 2016'!AQ18+'февраль 2016'!AQ18+'март 2016'!AQ18</f>
        <v>0</v>
      </c>
      <c r="AR18" s="1" t="s">
        <v>40</v>
      </c>
      <c r="AS18" s="1" t="s">
        <v>41</v>
      </c>
      <c r="AT18" s="1">
        <f>'январь 2016'!AT18+'февраль 2016'!AT18+'март 2016'!AT18</f>
        <v>0</v>
      </c>
      <c r="AU18" s="1">
        <f>'январь 2016'!AU18+'февраль 2016'!AU18+'март 2016'!AU18</f>
        <v>0</v>
      </c>
      <c r="AV18" s="6"/>
      <c r="AW18" s="6"/>
      <c r="AX18" s="1">
        <f>'январь 2016'!AX18+'февраль 2016'!AX18+'март 2016'!AX18</f>
        <v>0</v>
      </c>
      <c r="AY18" s="1">
        <f>'январь 2016'!AY18+'февраль 2016'!AY18+'март 2016'!AY18</f>
        <v>0</v>
      </c>
      <c r="AZ18" s="1" t="s">
        <v>42</v>
      </c>
      <c r="BA18" s="1" t="s">
        <v>39</v>
      </c>
      <c r="BB18" s="1">
        <f>'январь 2016'!BB18+'февраль 2016'!BB18+'март 2016'!BB18</f>
        <v>0</v>
      </c>
      <c r="BC18" s="1">
        <f>'январь 2016'!BC18+'февраль 2016'!BC18+'март 2016'!BC18</f>
        <v>0</v>
      </c>
      <c r="BD18" s="1" t="s">
        <v>42</v>
      </c>
      <c r="BE18" s="1" t="s">
        <v>33</v>
      </c>
      <c r="BF18" s="1">
        <f>'январь 2016'!BF18+'февраль 2016'!BF18+'март 2016'!BF18</f>
        <v>0</v>
      </c>
      <c r="BG18" s="1">
        <f>'январь 2016'!BG18+'февраль 2016'!BG18+'март 2016'!BG18</f>
        <v>0</v>
      </c>
      <c r="BH18" s="1" t="s">
        <v>42</v>
      </c>
      <c r="BI18" s="1" t="s">
        <v>39</v>
      </c>
      <c r="BJ18" s="1">
        <f>'январь 2016'!BJ18+'февраль 2016'!BJ18+'март 2016'!BJ18</f>
        <v>0</v>
      </c>
      <c r="BK18" s="7">
        <f>'январь 2016'!BK18+'февраль 2016'!BK18+'март 2016'!BK18</f>
        <v>0</v>
      </c>
      <c r="BL18" s="1" t="s">
        <v>43</v>
      </c>
      <c r="BM18" s="1" t="s">
        <v>44</v>
      </c>
      <c r="BN18" s="1">
        <f>'январь 2016'!BN18+'февраль 2016'!BN18+'март 2016'!BN18</f>
        <v>0</v>
      </c>
      <c r="BO18" s="1">
        <f>'январь 2016'!BO18+'февраль 2016'!BO18+'март 2016'!BO18</f>
        <v>0</v>
      </c>
      <c r="BP18" s="1" t="s">
        <v>45</v>
      </c>
      <c r="BQ18" s="1" t="s">
        <v>44</v>
      </c>
      <c r="BR18" s="1">
        <f>'январь 2016'!BR18+'февраль 2016'!BR18+'март 2016'!BR18</f>
        <v>0</v>
      </c>
      <c r="BS18" s="1">
        <f>'январь 2016'!BS18+'февраль 2016'!BS18+'март 2016'!BS18</f>
        <v>0</v>
      </c>
      <c r="BT18" s="1" t="s">
        <v>46</v>
      </c>
      <c r="BU18" s="1" t="s">
        <v>47</v>
      </c>
      <c r="BV18" s="1">
        <f>'январь 2016'!BV18+'февраль 2016'!BV18+'март 2016'!BV18</f>
        <v>0</v>
      </c>
      <c r="BW18" s="1">
        <f>'январь 2016'!BW18+'февраль 2016'!BW18+'март 2016'!BW18</f>
        <v>0</v>
      </c>
      <c r="BX18" s="1" t="s">
        <v>46</v>
      </c>
      <c r="BY18" s="1" t="s">
        <v>41</v>
      </c>
      <c r="BZ18" s="1">
        <f>'январь 2016'!BZ18+'февраль 2016'!BZ18+'март 2016'!BZ18</f>
        <v>0</v>
      </c>
      <c r="CA18" s="1">
        <f>'январь 2016'!CA18+'февраль 2016'!CA18+'март 2016'!CA18</f>
        <v>0</v>
      </c>
      <c r="CB18" s="1" t="s">
        <v>46</v>
      </c>
      <c r="CC18" s="1" t="s">
        <v>48</v>
      </c>
      <c r="CD18" s="1">
        <f>'январь 2016'!CD18+'февраль 2016'!CD18+'март 2016'!CD18</f>
        <v>0</v>
      </c>
      <c r="CE18" s="1">
        <f>'январь 2016'!CE18+'февраль 2016'!CE18+'март 2016'!CE18</f>
        <v>0</v>
      </c>
      <c r="CF18" s="1" t="s">
        <v>46</v>
      </c>
      <c r="CG18" s="1" t="s">
        <v>48</v>
      </c>
      <c r="CH18" s="1">
        <f>'январь 2016'!CH18+'февраль 2016'!CH18+'март 2016'!CH18</f>
        <v>0</v>
      </c>
      <c r="CI18" s="1">
        <f>'январь 2016'!CI18+'февраль 2016'!CI18+'март 2016'!CI18</f>
        <v>0</v>
      </c>
      <c r="CJ18" s="1" t="s">
        <v>46</v>
      </c>
      <c r="CK18" s="1" t="s">
        <v>39</v>
      </c>
      <c r="CL18" s="1">
        <f>'январь 2016'!CL18+'февраль 2016'!CL18+'март 2016'!CL18</f>
        <v>0</v>
      </c>
      <c r="CM18" s="1">
        <f>'январь 2016'!CM18+'февраль 2016'!CM18+'март 2016'!CM18</f>
        <v>0</v>
      </c>
      <c r="CN18" s="1" t="s">
        <v>49</v>
      </c>
      <c r="CO18" s="1" t="s">
        <v>39</v>
      </c>
      <c r="CP18" s="1">
        <f>'январь 2016'!CP18+'февраль 2016'!CP18+'март 2016'!CP18</f>
        <v>0</v>
      </c>
      <c r="CQ18" s="1">
        <f>'январь 2016'!CQ18+'февраль 2016'!CQ18+'март 2016'!CQ18</f>
        <v>0</v>
      </c>
      <c r="CR18" s="1" t="s">
        <v>50</v>
      </c>
      <c r="CS18" s="1" t="s">
        <v>51</v>
      </c>
      <c r="CT18" s="1">
        <f>'январь 2016'!CT18+'февраль 2016'!CT18+'март 2016'!CT18</f>
        <v>0</v>
      </c>
      <c r="CU18" s="1">
        <f>'январь 2016'!CU18+'февраль 2016'!CU18+'март 2016'!CU18</f>
        <v>0</v>
      </c>
      <c r="CV18" s="1" t="s">
        <v>50</v>
      </c>
      <c r="CW18" s="1" t="s">
        <v>39</v>
      </c>
      <c r="CX18" s="1">
        <f>'январь 2016'!CX18+'февраль 2016'!CX18+'март 2016'!CX18</f>
        <v>4</v>
      </c>
      <c r="CY18" s="1">
        <f>'январь 2016'!CY18+'февраль 2016'!CY18+'март 2016'!CY18</f>
        <v>2.72</v>
      </c>
      <c r="CZ18" s="1" t="s">
        <v>50</v>
      </c>
      <c r="DA18" s="1" t="s">
        <v>39</v>
      </c>
      <c r="DB18" s="1">
        <f>'январь 2016'!DB18+'февраль 2016'!DB18+'март 2016'!DB18</f>
        <v>0</v>
      </c>
      <c r="DC18" s="1">
        <f>'январь 2016'!DC18+'февраль 2016'!DC18+'март 2016'!DC18</f>
        <v>0</v>
      </c>
      <c r="DD18" s="1" t="s">
        <v>59</v>
      </c>
      <c r="DE18" s="1" t="s">
        <v>60</v>
      </c>
      <c r="DF18" s="1">
        <f>'январь 2016'!DF18+'февраль 2016'!DF18+'март 2016'!DF18</f>
        <v>0</v>
      </c>
      <c r="DG18" s="1">
        <f>'январь 2016'!DG18+'февраль 2016'!DG18+'март 2016'!DG18</f>
        <v>0</v>
      </c>
      <c r="DH18" s="1" t="s">
        <v>52</v>
      </c>
      <c r="DI18" s="1" t="s">
        <v>53</v>
      </c>
      <c r="DJ18" s="1">
        <f>'январь 2016'!DJ18+'февраль 2016'!DJ18+'март 2016'!DJ18</f>
        <v>0</v>
      </c>
      <c r="DK18" s="1">
        <f>'январь 2016'!DK18+'февраль 2016'!DK18+'март 2016'!DK18</f>
        <v>0</v>
      </c>
      <c r="DL18" s="1" t="s">
        <v>31</v>
      </c>
      <c r="DM18" s="7">
        <f>'январь 2016'!DM18+'февраль 2016'!DM18+'март 2016'!DM18</f>
        <v>0</v>
      </c>
    </row>
    <row r="19" spans="1:117" s="12" customFormat="1" ht="15.75" customHeight="1" x14ac:dyDescent="0.25">
      <c r="A19" s="6">
        <v>18</v>
      </c>
      <c r="B19" s="6">
        <v>2</v>
      </c>
      <c r="C19" s="9" t="s">
        <v>79</v>
      </c>
      <c r="D19" s="8" t="s">
        <v>373</v>
      </c>
      <c r="E19" s="6">
        <v>570.50099999999998</v>
      </c>
      <c r="F19" s="6">
        <v>56.511000000000003</v>
      </c>
      <c r="G19" s="6">
        <v>513.99</v>
      </c>
      <c r="H19" s="10">
        <v>169.82208</v>
      </c>
      <c r="I19" s="3">
        <f t="shared" si="1"/>
        <v>683.81208000000004</v>
      </c>
      <c r="J19" s="3">
        <f t="shared" si="0"/>
        <v>1.4610000000000001</v>
      </c>
      <c r="K19" s="3">
        <f t="shared" si="2"/>
        <v>682.35108000000002</v>
      </c>
      <c r="L19" s="1" t="s">
        <v>28</v>
      </c>
      <c r="M19" s="1" t="s">
        <v>29</v>
      </c>
      <c r="N19" s="1">
        <f>'январь 2016'!N19+'февраль 2016'!N19+'март 2016'!N19</f>
        <v>0</v>
      </c>
      <c r="O19" s="1">
        <f>'январь 2016'!O19+'февраль 2016'!O19+'март 2016'!O19</f>
        <v>0</v>
      </c>
      <c r="P19" s="1" t="s">
        <v>30</v>
      </c>
      <c r="Q19" s="1" t="s">
        <v>34</v>
      </c>
      <c r="R19" s="1">
        <f>'январь 2016'!R19+'февраль 2016'!R19+'март 2016'!R19</f>
        <v>0</v>
      </c>
      <c r="S19" s="1">
        <f>'январь 2016'!S19+'февраль 2016'!S19+'март 2016'!S19</f>
        <v>0</v>
      </c>
      <c r="T19" s="1" t="s">
        <v>30</v>
      </c>
      <c r="U19" s="1" t="s">
        <v>32</v>
      </c>
      <c r="V19" s="6">
        <f>'январь 2016'!V19+'февраль 2016'!V19+'март 2016'!V19</f>
        <v>0</v>
      </c>
      <c r="W19" s="6">
        <f>'январь 2016'!W19+'февраль 2016'!W19+'март 2016'!W19</f>
        <v>0</v>
      </c>
      <c r="X19" s="6" t="s">
        <v>30</v>
      </c>
      <c r="Y19" s="6" t="s">
        <v>33</v>
      </c>
      <c r="Z19" s="6">
        <f>'январь 2016'!Z19+'февраль 2016'!Z19+'март 2016'!Z19</f>
        <v>0</v>
      </c>
      <c r="AA19" s="6">
        <f>'январь 2016'!AA19+'февраль 2016'!AA19+'март 2016'!AA19</f>
        <v>0</v>
      </c>
      <c r="AB19" s="1" t="s">
        <v>30</v>
      </c>
      <c r="AC19" s="1" t="s">
        <v>34</v>
      </c>
      <c r="AD19" s="1">
        <f>'январь 2016'!AD19+'февраль 2016'!AD19+'март 2016'!AD19</f>
        <v>0</v>
      </c>
      <c r="AE19" s="1">
        <f>'январь 2016'!AE19+'февраль 2016'!AE19+'март 2016'!AE19</f>
        <v>0</v>
      </c>
      <c r="AF19" s="1" t="s">
        <v>35</v>
      </c>
      <c r="AG19" s="1" t="s">
        <v>29</v>
      </c>
      <c r="AH19" s="1">
        <f>'январь 2016'!AH19+'февраль 2016'!AH19+'март 2016'!AH19</f>
        <v>0</v>
      </c>
      <c r="AI19" s="1">
        <f>'январь 2016'!AI19+'февраль 2016'!AI19+'март 2016'!AI19</f>
        <v>0</v>
      </c>
      <c r="AJ19" s="1" t="s">
        <v>36</v>
      </c>
      <c r="AK19" s="1" t="s">
        <v>37</v>
      </c>
      <c r="AL19" s="1">
        <f>'январь 2016'!AL19+'февраль 2016'!AL19+'март 2016'!AL19</f>
        <v>0</v>
      </c>
      <c r="AM19" s="1">
        <f>'январь 2016'!AM19+'февраль 2016'!AM19+'март 2016'!AM19</f>
        <v>0</v>
      </c>
      <c r="AN19" s="1" t="s">
        <v>38</v>
      </c>
      <c r="AO19" s="1" t="s">
        <v>39</v>
      </c>
      <c r="AP19" s="1">
        <f>'январь 2016'!AP19+'февраль 2016'!AP19+'март 2016'!AP19</f>
        <v>0</v>
      </c>
      <c r="AQ19" s="1">
        <f>'январь 2016'!AQ19+'февраль 2016'!AQ19+'март 2016'!AQ19</f>
        <v>0</v>
      </c>
      <c r="AR19" s="1" t="s">
        <v>40</v>
      </c>
      <c r="AS19" s="1" t="s">
        <v>41</v>
      </c>
      <c r="AT19" s="1">
        <f>'январь 2016'!AT19+'февраль 2016'!AT19+'март 2016'!AT19</f>
        <v>0</v>
      </c>
      <c r="AU19" s="1">
        <f>'январь 2016'!AU19+'февраль 2016'!AU19+'март 2016'!AU19</f>
        <v>0</v>
      </c>
      <c r="AV19" s="6"/>
      <c r="AW19" s="6"/>
      <c r="AX19" s="1">
        <f>'январь 2016'!AX19+'февраль 2016'!AX19+'март 2016'!AX19</f>
        <v>0</v>
      </c>
      <c r="AY19" s="1">
        <f>'январь 2016'!AY19+'февраль 2016'!AY19+'март 2016'!AY19</f>
        <v>0</v>
      </c>
      <c r="AZ19" s="1" t="s">
        <v>42</v>
      </c>
      <c r="BA19" s="1" t="s">
        <v>39</v>
      </c>
      <c r="BB19" s="1">
        <f>'январь 2016'!BB19+'февраль 2016'!BB19+'март 2016'!BB19</f>
        <v>0</v>
      </c>
      <c r="BC19" s="1">
        <f>'январь 2016'!BC19+'февраль 2016'!BC19+'март 2016'!BC19</f>
        <v>0</v>
      </c>
      <c r="BD19" s="1" t="s">
        <v>42</v>
      </c>
      <c r="BE19" s="1" t="s">
        <v>33</v>
      </c>
      <c r="BF19" s="1">
        <f>'январь 2016'!BF19+'февраль 2016'!BF19+'март 2016'!BF19</f>
        <v>0</v>
      </c>
      <c r="BG19" s="1">
        <f>'январь 2016'!BG19+'февраль 2016'!BG19+'март 2016'!BG19</f>
        <v>0</v>
      </c>
      <c r="BH19" s="1" t="s">
        <v>42</v>
      </c>
      <c r="BI19" s="1" t="s">
        <v>39</v>
      </c>
      <c r="BJ19" s="1">
        <f>'январь 2016'!BJ19+'февраль 2016'!BJ19+'март 2016'!BJ19</f>
        <v>0</v>
      </c>
      <c r="BK19" s="7">
        <f>'январь 2016'!BK19+'февраль 2016'!BK19+'март 2016'!BK19</f>
        <v>0</v>
      </c>
      <c r="BL19" s="1" t="s">
        <v>43</v>
      </c>
      <c r="BM19" s="1" t="s">
        <v>44</v>
      </c>
      <c r="BN19" s="1">
        <f>'январь 2016'!BN19+'февраль 2016'!BN19+'март 2016'!BN19</f>
        <v>0</v>
      </c>
      <c r="BO19" s="1">
        <f>'январь 2016'!BO19+'февраль 2016'!BO19+'март 2016'!BO19</f>
        <v>0</v>
      </c>
      <c r="BP19" s="1" t="s">
        <v>45</v>
      </c>
      <c r="BQ19" s="1" t="s">
        <v>44</v>
      </c>
      <c r="BR19" s="1">
        <f>'январь 2016'!BR19+'февраль 2016'!BR19+'март 2016'!BR19</f>
        <v>0</v>
      </c>
      <c r="BS19" s="1">
        <f>'январь 2016'!BS19+'февраль 2016'!BS19+'март 2016'!BS19</f>
        <v>0</v>
      </c>
      <c r="BT19" s="1" t="s">
        <v>46</v>
      </c>
      <c r="BU19" s="1" t="s">
        <v>47</v>
      </c>
      <c r="BV19" s="1">
        <f>'январь 2016'!BV19+'февраль 2016'!BV19+'март 2016'!BV19</f>
        <v>0</v>
      </c>
      <c r="BW19" s="1">
        <f>'январь 2016'!BW19+'февраль 2016'!BW19+'март 2016'!BW19</f>
        <v>0</v>
      </c>
      <c r="BX19" s="1" t="s">
        <v>46</v>
      </c>
      <c r="BY19" s="1" t="s">
        <v>41</v>
      </c>
      <c r="BZ19" s="1">
        <f>'январь 2016'!BZ19+'февраль 2016'!BZ19+'март 2016'!BZ19</f>
        <v>0</v>
      </c>
      <c r="CA19" s="1">
        <f>'январь 2016'!CA19+'февраль 2016'!CA19+'март 2016'!CA19</f>
        <v>0</v>
      </c>
      <c r="CB19" s="1" t="s">
        <v>46</v>
      </c>
      <c r="CC19" s="1" t="s">
        <v>48</v>
      </c>
      <c r="CD19" s="1">
        <f>'январь 2016'!CD19+'февраль 2016'!CD19+'март 2016'!CD19</f>
        <v>0</v>
      </c>
      <c r="CE19" s="1">
        <f>'январь 2016'!CE19+'февраль 2016'!CE19+'март 2016'!CE19</f>
        <v>0</v>
      </c>
      <c r="CF19" s="1" t="s">
        <v>46</v>
      </c>
      <c r="CG19" s="1" t="s">
        <v>48</v>
      </c>
      <c r="CH19" s="1">
        <f>'январь 2016'!CH19+'февраль 2016'!CH19+'март 2016'!CH19</f>
        <v>0</v>
      </c>
      <c r="CI19" s="1">
        <f>'январь 2016'!CI19+'февраль 2016'!CI19+'март 2016'!CI19</f>
        <v>0</v>
      </c>
      <c r="CJ19" s="1" t="s">
        <v>46</v>
      </c>
      <c r="CK19" s="1" t="s">
        <v>39</v>
      </c>
      <c r="CL19" s="1">
        <f>'январь 2016'!CL19+'февраль 2016'!CL19+'март 2016'!CL19</f>
        <v>0</v>
      </c>
      <c r="CM19" s="1">
        <f>'январь 2016'!CM19+'февраль 2016'!CM19+'март 2016'!CM19</f>
        <v>0</v>
      </c>
      <c r="CN19" s="1" t="s">
        <v>49</v>
      </c>
      <c r="CO19" s="1" t="s">
        <v>39</v>
      </c>
      <c r="CP19" s="1">
        <f>'январь 2016'!CP19+'февраль 2016'!CP19+'март 2016'!CP19</f>
        <v>2</v>
      </c>
      <c r="CQ19" s="1">
        <f>'январь 2016'!CQ19+'февраль 2016'!CQ19+'март 2016'!CQ19</f>
        <v>1.4610000000000001</v>
      </c>
      <c r="CR19" s="1" t="s">
        <v>50</v>
      </c>
      <c r="CS19" s="1" t="s">
        <v>51</v>
      </c>
      <c r="CT19" s="1">
        <f>'январь 2016'!CT19+'февраль 2016'!CT19+'март 2016'!CT19</f>
        <v>0</v>
      </c>
      <c r="CU19" s="1">
        <f>'январь 2016'!CU19+'февраль 2016'!CU19+'март 2016'!CU19</f>
        <v>0</v>
      </c>
      <c r="CV19" s="1" t="s">
        <v>50</v>
      </c>
      <c r="CW19" s="1" t="s">
        <v>39</v>
      </c>
      <c r="CX19" s="1">
        <f>'январь 2016'!CX19+'февраль 2016'!CX19+'март 2016'!CX19</f>
        <v>0</v>
      </c>
      <c r="CY19" s="1">
        <f>'январь 2016'!CY19+'февраль 2016'!CY19+'март 2016'!CY19</f>
        <v>0</v>
      </c>
      <c r="CZ19" s="1" t="s">
        <v>50</v>
      </c>
      <c r="DA19" s="1" t="s">
        <v>39</v>
      </c>
      <c r="DB19" s="1">
        <f>'январь 2016'!DB19+'февраль 2016'!DB19+'март 2016'!DB19</f>
        <v>0</v>
      </c>
      <c r="DC19" s="1">
        <f>'январь 2016'!DC19+'февраль 2016'!DC19+'март 2016'!DC19</f>
        <v>0</v>
      </c>
      <c r="DD19" s="1" t="s">
        <v>59</v>
      </c>
      <c r="DE19" s="1" t="s">
        <v>60</v>
      </c>
      <c r="DF19" s="1">
        <f>'январь 2016'!DF19+'февраль 2016'!DF19+'март 2016'!DF19</f>
        <v>0</v>
      </c>
      <c r="DG19" s="1">
        <f>'январь 2016'!DG19+'февраль 2016'!DG19+'март 2016'!DG19</f>
        <v>0</v>
      </c>
      <c r="DH19" s="1" t="s">
        <v>52</v>
      </c>
      <c r="DI19" s="1" t="s">
        <v>53</v>
      </c>
      <c r="DJ19" s="1">
        <f>'январь 2016'!DJ19+'февраль 2016'!DJ19+'март 2016'!DJ19</f>
        <v>0</v>
      </c>
      <c r="DK19" s="1">
        <f>'январь 2016'!DK19+'февраль 2016'!DK19+'март 2016'!DK19</f>
        <v>0</v>
      </c>
      <c r="DL19" s="1" t="s">
        <v>31</v>
      </c>
      <c r="DM19" s="7">
        <f>'январь 2016'!DM19+'февраль 2016'!DM19+'март 2016'!DM19</f>
        <v>0</v>
      </c>
    </row>
    <row r="20" spans="1:117" s="12" customFormat="1" ht="15.75" customHeight="1" x14ac:dyDescent="0.25">
      <c r="A20" s="6">
        <v>19</v>
      </c>
      <c r="B20" s="6">
        <v>2</v>
      </c>
      <c r="C20" s="9" t="s">
        <v>80</v>
      </c>
      <c r="D20" s="8" t="s">
        <v>373</v>
      </c>
      <c r="E20" s="6">
        <v>1036.5229999999999</v>
      </c>
      <c r="F20" s="6">
        <v>81.167000000000002</v>
      </c>
      <c r="G20" s="6">
        <v>-38.463999999999999</v>
      </c>
      <c r="H20" s="10">
        <v>356.41055999999998</v>
      </c>
      <c r="I20" s="3">
        <f t="shared" si="1"/>
        <v>317.94655999999998</v>
      </c>
      <c r="J20" s="3">
        <f t="shared" si="0"/>
        <v>34.696999999999996</v>
      </c>
      <c r="K20" s="3">
        <f t="shared" si="2"/>
        <v>283.24955999999997</v>
      </c>
      <c r="L20" s="1" t="s">
        <v>28</v>
      </c>
      <c r="M20" s="1" t="s">
        <v>29</v>
      </c>
      <c r="N20" s="1">
        <f>'январь 2016'!N20+'февраль 2016'!N20+'март 2016'!N20</f>
        <v>0</v>
      </c>
      <c r="O20" s="1">
        <f>'январь 2016'!O20+'февраль 2016'!O20+'март 2016'!O20</f>
        <v>0</v>
      </c>
      <c r="P20" s="1" t="s">
        <v>30</v>
      </c>
      <c r="Q20" s="1" t="s">
        <v>34</v>
      </c>
      <c r="R20" s="1">
        <f>'январь 2016'!R20+'февраль 2016'!R20+'март 2016'!R20</f>
        <v>0</v>
      </c>
      <c r="S20" s="1">
        <f>'январь 2016'!S20+'февраль 2016'!S20+'март 2016'!S20</f>
        <v>0</v>
      </c>
      <c r="T20" s="1" t="s">
        <v>30</v>
      </c>
      <c r="U20" s="1" t="s">
        <v>32</v>
      </c>
      <c r="V20" s="6">
        <f>'январь 2016'!V20+'февраль 2016'!V20+'март 2016'!V20</f>
        <v>0</v>
      </c>
      <c r="W20" s="6">
        <f>'январь 2016'!W20+'февраль 2016'!W20+'март 2016'!W20</f>
        <v>0</v>
      </c>
      <c r="X20" s="6" t="s">
        <v>30</v>
      </c>
      <c r="Y20" s="6" t="s">
        <v>33</v>
      </c>
      <c r="Z20" s="6">
        <f>'январь 2016'!Z20+'февраль 2016'!Z20+'март 2016'!Z20</f>
        <v>0</v>
      </c>
      <c r="AA20" s="6">
        <f>'январь 2016'!AA20+'февраль 2016'!AA20+'март 2016'!AA20</f>
        <v>0</v>
      </c>
      <c r="AB20" s="1" t="s">
        <v>30</v>
      </c>
      <c r="AC20" s="1" t="s">
        <v>34</v>
      </c>
      <c r="AD20" s="1">
        <f>'январь 2016'!AD20+'февраль 2016'!AD20+'март 2016'!AD20</f>
        <v>0</v>
      </c>
      <c r="AE20" s="1">
        <f>'январь 2016'!AE20+'февраль 2016'!AE20+'март 2016'!AE20</f>
        <v>0</v>
      </c>
      <c r="AF20" s="1" t="s">
        <v>35</v>
      </c>
      <c r="AG20" s="1" t="s">
        <v>29</v>
      </c>
      <c r="AH20" s="1">
        <f>'январь 2016'!AH20+'февраль 2016'!AH20+'март 2016'!AH20</f>
        <v>0.03</v>
      </c>
      <c r="AI20" s="1">
        <f>'январь 2016'!AI20+'февраль 2016'!AI20+'март 2016'!AI20</f>
        <v>19.885999999999999</v>
      </c>
      <c r="AJ20" s="1" t="s">
        <v>36</v>
      </c>
      <c r="AK20" s="1" t="s">
        <v>37</v>
      </c>
      <c r="AL20" s="1">
        <f>'январь 2016'!AL20+'февраль 2016'!AL20+'март 2016'!AL20</f>
        <v>0</v>
      </c>
      <c r="AM20" s="1">
        <f>'январь 2016'!AM20+'февраль 2016'!AM20+'март 2016'!AM20</f>
        <v>0</v>
      </c>
      <c r="AN20" s="1" t="s">
        <v>38</v>
      </c>
      <c r="AO20" s="1" t="s">
        <v>39</v>
      </c>
      <c r="AP20" s="1">
        <f>'январь 2016'!AP20+'февраль 2016'!AP20+'март 2016'!AP20</f>
        <v>0</v>
      </c>
      <c r="AQ20" s="1">
        <f>'январь 2016'!AQ20+'февраль 2016'!AQ20+'март 2016'!AQ20</f>
        <v>0</v>
      </c>
      <c r="AR20" s="1" t="s">
        <v>40</v>
      </c>
      <c r="AS20" s="1" t="s">
        <v>41</v>
      </c>
      <c r="AT20" s="1">
        <f>'январь 2016'!AT20+'февраль 2016'!AT20+'март 2016'!AT20</f>
        <v>0</v>
      </c>
      <c r="AU20" s="1">
        <f>'январь 2016'!AU20+'февраль 2016'!AU20+'март 2016'!AU20</f>
        <v>0</v>
      </c>
      <c r="AV20" s="6"/>
      <c r="AW20" s="6"/>
      <c r="AX20" s="1">
        <f>'январь 2016'!AX20+'февраль 2016'!AX20+'март 2016'!AX20</f>
        <v>0</v>
      </c>
      <c r="AY20" s="1">
        <f>'январь 2016'!AY20+'февраль 2016'!AY20+'март 2016'!AY20</f>
        <v>0</v>
      </c>
      <c r="AZ20" s="1" t="s">
        <v>42</v>
      </c>
      <c r="BA20" s="1" t="s">
        <v>39</v>
      </c>
      <c r="BB20" s="1">
        <f>'январь 2016'!BB20+'февраль 2016'!BB20+'март 2016'!BB20</f>
        <v>0</v>
      </c>
      <c r="BC20" s="1">
        <f>'январь 2016'!BC20+'февраль 2016'!BC20+'март 2016'!BC20</f>
        <v>0</v>
      </c>
      <c r="BD20" s="1" t="s">
        <v>42</v>
      </c>
      <c r="BE20" s="1" t="s">
        <v>33</v>
      </c>
      <c r="BF20" s="1">
        <f>'январь 2016'!BF20+'февраль 2016'!BF20+'март 2016'!BF20</f>
        <v>0</v>
      </c>
      <c r="BG20" s="1">
        <f>'январь 2016'!BG20+'февраль 2016'!BG20+'март 2016'!BG20</f>
        <v>0</v>
      </c>
      <c r="BH20" s="1" t="s">
        <v>42</v>
      </c>
      <c r="BI20" s="1" t="s">
        <v>39</v>
      </c>
      <c r="BJ20" s="1">
        <f>'январь 2016'!BJ20+'февраль 2016'!BJ20+'март 2016'!BJ20</f>
        <v>0</v>
      </c>
      <c r="BK20" s="7">
        <f>'январь 2016'!BK20+'февраль 2016'!BK20+'март 2016'!BK20</f>
        <v>0</v>
      </c>
      <c r="BL20" s="1" t="s">
        <v>43</v>
      </c>
      <c r="BM20" s="1" t="s">
        <v>44</v>
      </c>
      <c r="BN20" s="1">
        <f>'январь 2016'!BN20+'февраль 2016'!BN20+'март 2016'!BN20</f>
        <v>0</v>
      </c>
      <c r="BO20" s="1">
        <f>'январь 2016'!BO20+'февраль 2016'!BO20+'март 2016'!BO20</f>
        <v>0</v>
      </c>
      <c r="BP20" s="1" t="s">
        <v>45</v>
      </c>
      <c r="BQ20" s="1" t="s">
        <v>44</v>
      </c>
      <c r="BR20" s="1">
        <f>'январь 2016'!BR20+'февраль 2016'!BR20+'март 2016'!BR20</f>
        <v>0</v>
      </c>
      <c r="BS20" s="1">
        <f>'январь 2016'!BS20+'февраль 2016'!BS20+'март 2016'!BS20</f>
        <v>0</v>
      </c>
      <c r="BT20" s="1" t="s">
        <v>46</v>
      </c>
      <c r="BU20" s="1" t="s">
        <v>47</v>
      </c>
      <c r="BV20" s="1">
        <f>'январь 2016'!BV20+'февраль 2016'!BV20+'март 2016'!BV20</f>
        <v>0</v>
      </c>
      <c r="BW20" s="1">
        <f>'январь 2016'!BW20+'февраль 2016'!BW20+'март 2016'!BW20</f>
        <v>0</v>
      </c>
      <c r="BX20" s="1" t="s">
        <v>46</v>
      </c>
      <c r="BY20" s="1" t="s">
        <v>41</v>
      </c>
      <c r="BZ20" s="1">
        <f>'январь 2016'!BZ20+'февраль 2016'!BZ20+'март 2016'!BZ20</f>
        <v>0</v>
      </c>
      <c r="CA20" s="1">
        <f>'январь 2016'!CA20+'февраль 2016'!CA20+'март 2016'!CA20</f>
        <v>0</v>
      </c>
      <c r="CB20" s="1" t="s">
        <v>46</v>
      </c>
      <c r="CC20" s="1" t="s">
        <v>48</v>
      </c>
      <c r="CD20" s="1">
        <f>'январь 2016'!CD20+'февраль 2016'!CD20+'март 2016'!CD20</f>
        <v>0</v>
      </c>
      <c r="CE20" s="1">
        <f>'январь 2016'!CE20+'февраль 2016'!CE20+'март 2016'!CE20</f>
        <v>0</v>
      </c>
      <c r="CF20" s="1" t="s">
        <v>46</v>
      </c>
      <c r="CG20" s="1" t="s">
        <v>48</v>
      </c>
      <c r="CH20" s="1">
        <f>'январь 2016'!CH20+'февраль 2016'!CH20+'март 2016'!CH20</f>
        <v>0</v>
      </c>
      <c r="CI20" s="1">
        <f>'январь 2016'!CI20+'февраль 2016'!CI20+'март 2016'!CI20</f>
        <v>0</v>
      </c>
      <c r="CJ20" s="1" t="s">
        <v>46</v>
      </c>
      <c r="CK20" s="1" t="s">
        <v>39</v>
      </c>
      <c r="CL20" s="1">
        <f>'январь 2016'!CL20+'февраль 2016'!CL20+'март 2016'!CL20</f>
        <v>0</v>
      </c>
      <c r="CM20" s="1">
        <f>'январь 2016'!CM20+'февраль 2016'!CM20+'март 2016'!CM20</f>
        <v>0</v>
      </c>
      <c r="CN20" s="1" t="s">
        <v>49</v>
      </c>
      <c r="CO20" s="1" t="s">
        <v>39</v>
      </c>
      <c r="CP20" s="1">
        <f>'январь 2016'!CP20+'февраль 2016'!CP20+'март 2016'!CP20</f>
        <v>3</v>
      </c>
      <c r="CQ20" s="1">
        <f>'январь 2016'!CQ20+'февраль 2016'!CQ20+'март 2016'!CQ20</f>
        <v>2.19</v>
      </c>
      <c r="CR20" s="1" t="s">
        <v>50</v>
      </c>
      <c r="CS20" s="1" t="s">
        <v>51</v>
      </c>
      <c r="CT20" s="1">
        <f>'январь 2016'!CT20+'февраль 2016'!CT20+'март 2016'!CT20</f>
        <v>0</v>
      </c>
      <c r="CU20" s="1">
        <f>'январь 2016'!CU20+'февраль 2016'!CU20+'март 2016'!CU20</f>
        <v>0</v>
      </c>
      <c r="CV20" s="1" t="s">
        <v>50</v>
      </c>
      <c r="CW20" s="1" t="s">
        <v>39</v>
      </c>
      <c r="CX20" s="1">
        <f>'январь 2016'!CX20+'февраль 2016'!CX20+'март 2016'!CX20</f>
        <v>2</v>
      </c>
      <c r="CY20" s="1">
        <f>'январь 2016'!CY20+'февраль 2016'!CY20+'март 2016'!CY20</f>
        <v>1.6379999999999999</v>
      </c>
      <c r="CZ20" s="1" t="s">
        <v>50</v>
      </c>
      <c r="DA20" s="1" t="s">
        <v>39</v>
      </c>
      <c r="DB20" s="1">
        <f>'январь 2016'!DB20+'февраль 2016'!DB20+'март 2016'!DB20</f>
        <v>1</v>
      </c>
      <c r="DC20" s="1">
        <f>'январь 2016'!DC20+'февраль 2016'!DC20+'март 2016'!DC20</f>
        <v>2.871</v>
      </c>
      <c r="DD20" s="1" t="s">
        <v>59</v>
      </c>
      <c r="DE20" s="1" t="s">
        <v>60</v>
      </c>
      <c r="DF20" s="1">
        <f>'январь 2016'!DF20+'февраль 2016'!DF20+'март 2016'!DF20</f>
        <v>0</v>
      </c>
      <c r="DG20" s="1">
        <f>'январь 2016'!DG20+'февраль 2016'!DG20+'март 2016'!DG20</f>
        <v>0</v>
      </c>
      <c r="DH20" s="1" t="s">
        <v>52</v>
      </c>
      <c r="DI20" s="1" t="s">
        <v>53</v>
      </c>
      <c r="DJ20" s="1">
        <f>'январь 2016'!DJ20+'февраль 2016'!DJ20+'март 2016'!DJ20</f>
        <v>0</v>
      </c>
      <c r="DK20" s="1">
        <f>'январь 2016'!DK20+'февраль 2016'!DK20+'март 2016'!DK20</f>
        <v>0</v>
      </c>
      <c r="DL20" s="1" t="s">
        <v>31</v>
      </c>
      <c r="DM20" s="7">
        <f>'январь 2016'!DM20+'февраль 2016'!DM20+'март 2016'!DM20</f>
        <v>8.1120000000000001</v>
      </c>
    </row>
    <row r="21" spans="1:117" s="12" customFormat="1" ht="15.75" customHeight="1" x14ac:dyDescent="0.25">
      <c r="A21" s="6">
        <v>20</v>
      </c>
      <c r="B21" s="6">
        <v>2</v>
      </c>
      <c r="C21" s="9" t="s">
        <v>81</v>
      </c>
      <c r="D21" s="8" t="s">
        <v>373</v>
      </c>
      <c r="E21" s="6">
        <v>1018.601</v>
      </c>
      <c r="F21" s="6">
        <v>43.067</v>
      </c>
      <c r="G21" s="6">
        <v>971.15499999999997</v>
      </c>
      <c r="H21" s="10">
        <v>419.12975999999998</v>
      </c>
      <c r="I21" s="3">
        <f t="shared" si="1"/>
        <v>1390.28476</v>
      </c>
      <c r="J21" s="3">
        <f t="shared" si="0"/>
        <v>6.9730000000000008</v>
      </c>
      <c r="K21" s="3">
        <f t="shared" si="2"/>
        <v>1383.31176</v>
      </c>
      <c r="L21" s="1" t="s">
        <v>28</v>
      </c>
      <c r="M21" s="1" t="s">
        <v>29</v>
      </c>
      <c r="N21" s="1">
        <f>'январь 2016'!N21+'февраль 2016'!N21+'март 2016'!N21</f>
        <v>0</v>
      </c>
      <c r="O21" s="1">
        <f>'январь 2016'!O21+'февраль 2016'!O21+'март 2016'!O21</f>
        <v>0</v>
      </c>
      <c r="P21" s="1" t="s">
        <v>30</v>
      </c>
      <c r="Q21" s="1" t="s">
        <v>34</v>
      </c>
      <c r="R21" s="1">
        <f>'январь 2016'!R21+'февраль 2016'!R21+'март 2016'!R21</f>
        <v>0</v>
      </c>
      <c r="S21" s="1">
        <f>'январь 2016'!S21+'февраль 2016'!S21+'март 2016'!S21</f>
        <v>0</v>
      </c>
      <c r="T21" s="1" t="s">
        <v>30</v>
      </c>
      <c r="U21" s="1" t="s">
        <v>32</v>
      </c>
      <c r="V21" s="6">
        <f>'январь 2016'!V21+'февраль 2016'!V21+'март 2016'!V21</f>
        <v>0</v>
      </c>
      <c r="W21" s="6">
        <f>'январь 2016'!W21+'февраль 2016'!W21+'март 2016'!W21</f>
        <v>0</v>
      </c>
      <c r="X21" s="6" t="s">
        <v>30</v>
      </c>
      <c r="Y21" s="6" t="s">
        <v>33</v>
      </c>
      <c r="Z21" s="6">
        <f>'январь 2016'!Z21+'февраль 2016'!Z21+'март 2016'!Z21</f>
        <v>0</v>
      </c>
      <c r="AA21" s="6">
        <f>'январь 2016'!AA21+'февраль 2016'!AA21+'март 2016'!AA21</f>
        <v>0</v>
      </c>
      <c r="AB21" s="1" t="s">
        <v>30</v>
      </c>
      <c r="AC21" s="1" t="s">
        <v>34</v>
      </c>
      <c r="AD21" s="1">
        <f>'январь 2016'!AD21+'февраль 2016'!AD21+'март 2016'!AD21</f>
        <v>0</v>
      </c>
      <c r="AE21" s="1">
        <f>'январь 2016'!AE21+'февраль 2016'!AE21+'март 2016'!AE21</f>
        <v>0</v>
      </c>
      <c r="AF21" s="1" t="s">
        <v>35</v>
      </c>
      <c r="AG21" s="1" t="s">
        <v>29</v>
      </c>
      <c r="AH21" s="1">
        <f>'январь 2016'!AH21+'февраль 2016'!AH21+'март 2016'!AH21</f>
        <v>0</v>
      </c>
      <c r="AI21" s="1">
        <f>'январь 2016'!AI21+'февраль 2016'!AI21+'март 2016'!AI21</f>
        <v>0</v>
      </c>
      <c r="AJ21" s="1" t="s">
        <v>36</v>
      </c>
      <c r="AK21" s="1" t="s">
        <v>37</v>
      </c>
      <c r="AL21" s="1">
        <f>'январь 2016'!AL21+'февраль 2016'!AL21+'март 2016'!AL21</f>
        <v>0</v>
      </c>
      <c r="AM21" s="1">
        <f>'январь 2016'!AM21+'февраль 2016'!AM21+'март 2016'!AM21</f>
        <v>0</v>
      </c>
      <c r="AN21" s="1" t="s">
        <v>38</v>
      </c>
      <c r="AO21" s="1" t="s">
        <v>39</v>
      </c>
      <c r="AP21" s="1">
        <f>'январь 2016'!AP21+'февраль 2016'!AP21+'март 2016'!AP21</f>
        <v>0</v>
      </c>
      <c r="AQ21" s="1">
        <f>'январь 2016'!AQ21+'февраль 2016'!AQ21+'март 2016'!AQ21</f>
        <v>0</v>
      </c>
      <c r="AR21" s="1" t="s">
        <v>40</v>
      </c>
      <c r="AS21" s="1" t="s">
        <v>41</v>
      </c>
      <c r="AT21" s="1">
        <f>'январь 2016'!AT21+'февраль 2016'!AT21+'март 2016'!AT21</f>
        <v>0</v>
      </c>
      <c r="AU21" s="1">
        <f>'январь 2016'!AU21+'февраль 2016'!AU21+'март 2016'!AU21</f>
        <v>0</v>
      </c>
      <c r="AV21" s="6"/>
      <c r="AW21" s="6"/>
      <c r="AX21" s="1">
        <f>'январь 2016'!AX21+'февраль 2016'!AX21+'март 2016'!AX21</f>
        <v>0</v>
      </c>
      <c r="AY21" s="1">
        <f>'январь 2016'!AY21+'февраль 2016'!AY21+'март 2016'!AY21</f>
        <v>0</v>
      </c>
      <c r="AZ21" s="1" t="s">
        <v>42</v>
      </c>
      <c r="BA21" s="1" t="s">
        <v>39</v>
      </c>
      <c r="BB21" s="1">
        <f>'январь 2016'!BB21+'февраль 2016'!BB21+'март 2016'!BB21</f>
        <v>0</v>
      </c>
      <c r="BC21" s="1">
        <f>'январь 2016'!BC21+'февраль 2016'!BC21+'март 2016'!BC21</f>
        <v>0</v>
      </c>
      <c r="BD21" s="1" t="s">
        <v>42</v>
      </c>
      <c r="BE21" s="1" t="s">
        <v>33</v>
      </c>
      <c r="BF21" s="1">
        <f>'январь 2016'!BF21+'февраль 2016'!BF21+'март 2016'!BF21</f>
        <v>0</v>
      </c>
      <c r="BG21" s="1">
        <f>'январь 2016'!BG21+'февраль 2016'!BG21+'март 2016'!BG21</f>
        <v>0</v>
      </c>
      <c r="BH21" s="1" t="s">
        <v>42</v>
      </c>
      <c r="BI21" s="1" t="s">
        <v>39</v>
      </c>
      <c r="BJ21" s="1">
        <f>'январь 2016'!BJ21+'февраль 2016'!BJ21+'март 2016'!BJ21</f>
        <v>0</v>
      </c>
      <c r="BK21" s="7">
        <f>'январь 2016'!BK21+'февраль 2016'!BK21+'март 2016'!BK21</f>
        <v>0</v>
      </c>
      <c r="BL21" s="1" t="s">
        <v>43</v>
      </c>
      <c r="BM21" s="1" t="s">
        <v>44</v>
      </c>
      <c r="BN21" s="1">
        <f>'январь 2016'!BN21+'февраль 2016'!BN21+'март 2016'!BN21</f>
        <v>0</v>
      </c>
      <c r="BO21" s="1">
        <f>'январь 2016'!BO21+'февраль 2016'!BO21+'март 2016'!BO21</f>
        <v>0</v>
      </c>
      <c r="BP21" s="1" t="s">
        <v>45</v>
      </c>
      <c r="BQ21" s="1" t="s">
        <v>44</v>
      </c>
      <c r="BR21" s="1">
        <f>'январь 2016'!BR21+'февраль 2016'!BR21+'март 2016'!BR21</f>
        <v>0</v>
      </c>
      <c r="BS21" s="1">
        <f>'январь 2016'!BS21+'февраль 2016'!BS21+'март 2016'!BS21</f>
        <v>0</v>
      </c>
      <c r="BT21" s="1" t="s">
        <v>46</v>
      </c>
      <c r="BU21" s="1" t="s">
        <v>47</v>
      </c>
      <c r="BV21" s="1">
        <f>'январь 2016'!BV21+'февраль 2016'!BV21+'март 2016'!BV21</f>
        <v>0</v>
      </c>
      <c r="BW21" s="1">
        <f>'январь 2016'!BW21+'февраль 2016'!BW21+'март 2016'!BW21</f>
        <v>0</v>
      </c>
      <c r="BX21" s="1" t="s">
        <v>46</v>
      </c>
      <c r="BY21" s="1" t="s">
        <v>41</v>
      </c>
      <c r="BZ21" s="1">
        <f>'январь 2016'!BZ21+'февраль 2016'!BZ21+'март 2016'!BZ21</f>
        <v>0</v>
      </c>
      <c r="CA21" s="1">
        <f>'январь 2016'!CA21+'февраль 2016'!CA21+'март 2016'!CA21</f>
        <v>0</v>
      </c>
      <c r="CB21" s="1" t="s">
        <v>46</v>
      </c>
      <c r="CC21" s="1" t="s">
        <v>48</v>
      </c>
      <c r="CD21" s="1">
        <f>'январь 2016'!CD21+'февраль 2016'!CD21+'март 2016'!CD21</f>
        <v>0</v>
      </c>
      <c r="CE21" s="1">
        <f>'январь 2016'!CE21+'февраль 2016'!CE21+'март 2016'!CE21</f>
        <v>0</v>
      </c>
      <c r="CF21" s="1" t="s">
        <v>46</v>
      </c>
      <c r="CG21" s="1" t="s">
        <v>48</v>
      </c>
      <c r="CH21" s="1">
        <f>'январь 2016'!CH21+'февраль 2016'!CH21+'март 2016'!CH21</f>
        <v>0</v>
      </c>
      <c r="CI21" s="1">
        <f>'январь 2016'!CI21+'февраль 2016'!CI21+'март 2016'!CI21</f>
        <v>0</v>
      </c>
      <c r="CJ21" s="1" t="s">
        <v>46</v>
      </c>
      <c r="CK21" s="1" t="s">
        <v>39</v>
      </c>
      <c r="CL21" s="1">
        <f>'январь 2016'!CL21+'февраль 2016'!CL21+'март 2016'!CL21</f>
        <v>0</v>
      </c>
      <c r="CM21" s="1">
        <f>'январь 2016'!CM21+'февраль 2016'!CM21+'март 2016'!CM21</f>
        <v>0</v>
      </c>
      <c r="CN21" s="1" t="s">
        <v>49</v>
      </c>
      <c r="CO21" s="1" t="s">
        <v>39</v>
      </c>
      <c r="CP21" s="1">
        <f>'январь 2016'!CP21+'февраль 2016'!CP21+'март 2016'!CP21</f>
        <v>1</v>
      </c>
      <c r="CQ21" s="1">
        <f>'январь 2016'!CQ21+'февраль 2016'!CQ21+'март 2016'!CQ21</f>
        <v>0.73</v>
      </c>
      <c r="CR21" s="1" t="s">
        <v>50</v>
      </c>
      <c r="CS21" s="1" t="s">
        <v>51</v>
      </c>
      <c r="CT21" s="1">
        <f>'январь 2016'!CT21+'февраль 2016'!CT21+'март 2016'!CT21</f>
        <v>0</v>
      </c>
      <c r="CU21" s="1">
        <f>'январь 2016'!CU21+'февраль 2016'!CU21+'март 2016'!CU21</f>
        <v>0</v>
      </c>
      <c r="CV21" s="1" t="s">
        <v>50</v>
      </c>
      <c r="CW21" s="1" t="s">
        <v>39</v>
      </c>
      <c r="CX21" s="1">
        <f>'январь 2016'!CX21+'февраль 2016'!CX21+'март 2016'!CX21</f>
        <v>3</v>
      </c>
      <c r="CY21" s="1">
        <f>'январь 2016'!CY21+'февраль 2016'!CY21+'март 2016'!CY21</f>
        <v>2.7590000000000003</v>
      </c>
      <c r="CZ21" s="1" t="s">
        <v>50</v>
      </c>
      <c r="DA21" s="1" t="s">
        <v>39</v>
      </c>
      <c r="DB21" s="1">
        <f>'январь 2016'!DB21+'февраль 2016'!DB21+'март 2016'!DB21</f>
        <v>0</v>
      </c>
      <c r="DC21" s="1">
        <f>'январь 2016'!DC21+'февраль 2016'!DC21+'март 2016'!DC21</f>
        <v>0</v>
      </c>
      <c r="DD21" s="1" t="s">
        <v>59</v>
      </c>
      <c r="DE21" s="1" t="s">
        <v>60</v>
      </c>
      <c r="DF21" s="1">
        <f>'январь 2016'!DF21+'февраль 2016'!DF21+'март 2016'!DF21</f>
        <v>0</v>
      </c>
      <c r="DG21" s="1">
        <f>'январь 2016'!DG21+'февраль 2016'!DG21+'март 2016'!DG21</f>
        <v>0</v>
      </c>
      <c r="DH21" s="1" t="s">
        <v>52</v>
      </c>
      <c r="DI21" s="1" t="s">
        <v>53</v>
      </c>
      <c r="DJ21" s="1">
        <f>'январь 2016'!DJ21+'февраль 2016'!DJ21+'март 2016'!DJ21</f>
        <v>0</v>
      </c>
      <c r="DK21" s="1">
        <f>'январь 2016'!DK21+'февраль 2016'!DK21+'март 2016'!DK21</f>
        <v>0</v>
      </c>
      <c r="DL21" s="1" t="s">
        <v>31</v>
      </c>
      <c r="DM21" s="7">
        <f>'январь 2016'!DM21+'февраль 2016'!DM21+'март 2016'!DM21</f>
        <v>3.484</v>
      </c>
    </row>
    <row r="22" spans="1:117" s="12" customFormat="1" ht="15.75" customHeight="1" x14ac:dyDescent="0.25">
      <c r="A22" s="6">
        <v>21</v>
      </c>
      <c r="B22" s="6">
        <v>2</v>
      </c>
      <c r="C22" s="9" t="s">
        <v>82</v>
      </c>
      <c r="D22" s="8" t="s">
        <v>373</v>
      </c>
      <c r="E22" s="6">
        <v>1555.32</v>
      </c>
      <c r="F22" s="6">
        <v>1043.261</v>
      </c>
      <c r="G22" s="6">
        <v>472.69900000000001</v>
      </c>
      <c r="H22" s="10">
        <v>766.32276000000002</v>
      </c>
      <c r="I22" s="3">
        <f t="shared" si="1"/>
        <v>1239.0217600000001</v>
      </c>
      <c r="J22" s="3">
        <f t="shared" si="0"/>
        <v>649.19299999999998</v>
      </c>
      <c r="K22" s="3">
        <f t="shared" si="2"/>
        <v>589.8287600000001</v>
      </c>
      <c r="L22" s="1" t="s">
        <v>28</v>
      </c>
      <c r="M22" s="1" t="s">
        <v>29</v>
      </c>
      <c r="N22" s="1">
        <f>'январь 2016'!N22+'февраль 2016'!N22+'март 2016'!N22</f>
        <v>0</v>
      </c>
      <c r="O22" s="1">
        <f>'январь 2016'!O22+'февраль 2016'!O22+'март 2016'!O22</f>
        <v>0</v>
      </c>
      <c r="P22" s="1" t="s">
        <v>30</v>
      </c>
      <c r="Q22" s="1" t="s">
        <v>34</v>
      </c>
      <c r="R22" s="1">
        <f>'январь 2016'!R22+'февраль 2016'!R22+'март 2016'!R22</f>
        <v>0</v>
      </c>
      <c r="S22" s="1">
        <f>'январь 2016'!S22+'февраль 2016'!S22+'март 2016'!S22</f>
        <v>0</v>
      </c>
      <c r="T22" s="1" t="s">
        <v>30</v>
      </c>
      <c r="U22" s="1" t="s">
        <v>32</v>
      </c>
      <c r="V22" s="6">
        <f>'январь 2016'!V22+'февраль 2016'!V22+'март 2016'!V22</f>
        <v>0</v>
      </c>
      <c r="W22" s="6">
        <f>'январь 2016'!W22+'февраль 2016'!W22+'март 2016'!W22</f>
        <v>0</v>
      </c>
      <c r="X22" s="6" t="s">
        <v>30</v>
      </c>
      <c r="Y22" s="6" t="s">
        <v>33</v>
      </c>
      <c r="Z22" s="6">
        <f>'январь 2016'!Z22+'февраль 2016'!Z22+'март 2016'!Z22</f>
        <v>0</v>
      </c>
      <c r="AA22" s="6">
        <f>'январь 2016'!AA22+'февраль 2016'!AA22+'март 2016'!AA22</f>
        <v>0</v>
      </c>
      <c r="AB22" s="1" t="s">
        <v>30</v>
      </c>
      <c r="AC22" s="1" t="s">
        <v>34</v>
      </c>
      <c r="AD22" s="1">
        <f>'январь 2016'!AD22+'февраль 2016'!AD22+'март 2016'!AD22</f>
        <v>0</v>
      </c>
      <c r="AE22" s="1">
        <f>'январь 2016'!AE22+'февраль 2016'!AE22+'март 2016'!AE22</f>
        <v>0</v>
      </c>
      <c r="AF22" s="1" t="s">
        <v>35</v>
      </c>
      <c r="AG22" s="1" t="s">
        <v>29</v>
      </c>
      <c r="AH22" s="1">
        <f>'январь 2016'!AH22+'февраль 2016'!AH22+'март 2016'!AH22</f>
        <v>0</v>
      </c>
      <c r="AI22" s="1">
        <f>'январь 2016'!AI22+'февраль 2016'!AI22+'март 2016'!AI22</f>
        <v>0</v>
      </c>
      <c r="AJ22" s="1" t="s">
        <v>36</v>
      </c>
      <c r="AK22" s="1" t="s">
        <v>531</v>
      </c>
      <c r="AL22" s="1">
        <f>'январь 2016'!AL22+'февраль 2016'!AL22+'март 2016'!AL22</f>
        <v>0.33200000000000002</v>
      </c>
      <c r="AM22" s="1">
        <f>'январь 2016'!AM22+'февраль 2016'!AM22+'март 2016'!AM22</f>
        <v>617.99199999999996</v>
      </c>
      <c r="AN22" s="1" t="s">
        <v>38</v>
      </c>
      <c r="AO22" s="1" t="s">
        <v>39</v>
      </c>
      <c r="AP22" s="1">
        <f>'январь 2016'!AP22+'февраль 2016'!AP22+'март 2016'!AP22</f>
        <v>0</v>
      </c>
      <c r="AQ22" s="1">
        <f>'январь 2016'!AQ22+'февраль 2016'!AQ22+'март 2016'!AQ22</f>
        <v>0</v>
      </c>
      <c r="AR22" s="1" t="s">
        <v>40</v>
      </c>
      <c r="AS22" s="1" t="s">
        <v>41</v>
      </c>
      <c r="AT22" s="1">
        <f>'январь 2016'!AT22+'февраль 2016'!AT22+'март 2016'!AT22</f>
        <v>0</v>
      </c>
      <c r="AU22" s="1">
        <f>'январь 2016'!AU22+'февраль 2016'!AU22+'март 2016'!AU22</f>
        <v>0</v>
      </c>
      <c r="AV22" s="6"/>
      <c r="AW22" s="6"/>
      <c r="AX22" s="1">
        <f>'январь 2016'!AX22+'февраль 2016'!AX22+'март 2016'!AX22</f>
        <v>0</v>
      </c>
      <c r="AY22" s="1">
        <f>'январь 2016'!AY22+'февраль 2016'!AY22+'март 2016'!AY22</f>
        <v>0</v>
      </c>
      <c r="AZ22" s="1" t="s">
        <v>42</v>
      </c>
      <c r="BA22" s="1" t="s">
        <v>39</v>
      </c>
      <c r="BB22" s="1">
        <f>'январь 2016'!BB22+'февраль 2016'!BB22+'март 2016'!BB22</f>
        <v>2</v>
      </c>
      <c r="BC22" s="1">
        <f>'январь 2016'!BC22+'февраль 2016'!BC22+'март 2016'!BC22</f>
        <v>15.835000000000001</v>
      </c>
      <c r="BD22" s="1" t="s">
        <v>42</v>
      </c>
      <c r="BE22" s="1" t="s">
        <v>33</v>
      </c>
      <c r="BF22" s="1">
        <f>'январь 2016'!BF22+'февраль 2016'!BF22+'март 2016'!BF22</f>
        <v>0</v>
      </c>
      <c r="BG22" s="1">
        <f>'январь 2016'!BG22+'февраль 2016'!BG22+'март 2016'!BG22</f>
        <v>0</v>
      </c>
      <c r="BH22" s="1" t="s">
        <v>42</v>
      </c>
      <c r="BI22" s="1" t="s">
        <v>39</v>
      </c>
      <c r="BJ22" s="1">
        <f>'январь 2016'!BJ22+'февраль 2016'!BJ22+'март 2016'!BJ22</f>
        <v>0</v>
      </c>
      <c r="BK22" s="7">
        <f>'январь 2016'!BK22+'февраль 2016'!BK22+'март 2016'!BK22</f>
        <v>0</v>
      </c>
      <c r="BL22" s="1" t="s">
        <v>43</v>
      </c>
      <c r="BM22" s="1" t="s">
        <v>44</v>
      </c>
      <c r="BN22" s="1">
        <f>'январь 2016'!BN22+'февраль 2016'!BN22+'март 2016'!BN22</f>
        <v>0</v>
      </c>
      <c r="BO22" s="1">
        <f>'январь 2016'!BO22+'февраль 2016'!BO22+'март 2016'!BO22</f>
        <v>0</v>
      </c>
      <c r="BP22" s="1" t="s">
        <v>45</v>
      </c>
      <c r="BQ22" s="1" t="s">
        <v>44</v>
      </c>
      <c r="BR22" s="1">
        <f>'январь 2016'!BR22+'февраль 2016'!BR22+'март 2016'!BR22</f>
        <v>0</v>
      </c>
      <c r="BS22" s="1">
        <f>'январь 2016'!BS22+'февраль 2016'!BS22+'март 2016'!BS22</f>
        <v>0</v>
      </c>
      <c r="BT22" s="1" t="s">
        <v>46</v>
      </c>
      <c r="BU22" s="1" t="s">
        <v>47</v>
      </c>
      <c r="BV22" s="1">
        <f>'январь 2016'!BV22+'февраль 2016'!BV22+'март 2016'!BV22</f>
        <v>0</v>
      </c>
      <c r="BW22" s="1">
        <f>'январь 2016'!BW22+'февраль 2016'!BW22+'март 2016'!BW22</f>
        <v>0</v>
      </c>
      <c r="BX22" s="1" t="s">
        <v>46</v>
      </c>
      <c r="BY22" s="1" t="s">
        <v>41</v>
      </c>
      <c r="BZ22" s="1">
        <f>'январь 2016'!BZ22+'февраль 2016'!BZ22+'март 2016'!BZ22</f>
        <v>0</v>
      </c>
      <c r="CA22" s="1">
        <f>'январь 2016'!CA22+'февраль 2016'!CA22+'март 2016'!CA22</f>
        <v>0</v>
      </c>
      <c r="CB22" s="1" t="s">
        <v>46</v>
      </c>
      <c r="CC22" s="1" t="s">
        <v>48</v>
      </c>
      <c r="CD22" s="1">
        <f>'январь 2016'!CD22+'февраль 2016'!CD22+'март 2016'!CD22</f>
        <v>0</v>
      </c>
      <c r="CE22" s="1">
        <f>'январь 2016'!CE22+'февраль 2016'!CE22+'март 2016'!CE22</f>
        <v>0</v>
      </c>
      <c r="CF22" s="1" t="s">
        <v>46</v>
      </c>
      <c r="CG22" s="1" t="s">
        <v>48</v>
      </c>
      <c r="CH22" s="1">
        <f>'январь 2016'!CH22+'февраль 2016'!CH22+'март 2016'!CH22</f>
        <v>7.0000000000000001E-3</v>
      </c>
      <c r="CI22" s="1">
        <f>'январь 2016'!CI22+'февраль 2016'!CI22+'март 2016'!CI22</f>
        <v>10.771000000000001</v>
      </c>
      <c r="CJ22" s="1" t="s">
        <v>46</v>
      </c>
      <c r="CK22" s="1" t="s">
        <v>39</v>
      </c>
      <c r="CL22" s="1">
        <f>'январь 2016'!CL22+'февраль 2016'!CL22+'март 2016'!CL22</f>
        <v>0</v>
      </c>
      <c r="CM22" s="1">
        <f>'январь 2016'!CM22+'февраль 2016'!CM22+'март 2016'!CM22</f>
        <v>0</v>
      </c>
      <c r="CN22" s="1" t="s">
        <v>49</v>
      </c>
      <c r="CO22" s="1" t="s">
        <v>39</v>
      </c>
      <c r="CP22" s="1">
        <f>'январь 2016'!CP22+'февраль 2016'!CP22+'март 2016'!CP22</f>
        <v>0</v>
      </c>
      <c r="CQ22" s="1">
        <f>'январь 2016'!CQ22+'февраль 2016'!CQ22+'март 2016'!CQ22</f>
        <v>0</v>
      </c>
      <c r="CR22" s="1" t="s">
        <v>50</v>
      </c>
      <c r="CS22" s="1" t="s">
        <v>51</v>
      </c>
      <c r="CT22" s="1">
        <f>'январь 2016'!CT22+'февраль 2016'!CT22+'март 2016'!CT22</f>
        <v>0</v>
      </c>
      <c r="CU22" s="1">
        <f>'январь 2016'!CU22+'февраль 2016'!CU22+'март 2016'!CU22</f>
        <v>0</v>
      </c>
      <c r="CV22" s="1" t="s">
        <v>50</v>
      </c>
      <c r="CW22" s="1" t="s">
        <v>39</v>
      </c>
      <c r="CX22" s="1">
        <f>'январь 2016'!CX22+'февраль 2016'!CX22+'март 2016'!CX22</f>
        <v>5</v>
      </c>
      <c r="CY22" s="1">
        <f>'январь 2016'!CY22+'февраль 2016'!CY22+'март 2016'!CY22</f>
        <v>4.5949999999999998</v>
      </c>
      <c r="CZ22" s="1" t="s">
        <v>50</v>
      </c>
      <c r="DA22" s="1" t="s">
        <v>39</v>
      </c>
      <c r="DB22" s="1">
        <f>'январь 2016'!DB22+'февраль 2016'!DB22+'март 2016'!DB22</f>
        <v>0</v>
      </c>
      <c r="DC22" s="1">
        <f>'январь 2016'!DC22+'февраль 2016'!DC22+'март 2016'!DC22</f>
        <v>0</v>
      </c>
      <c r="DD22" s="1" t="s">
        <v>59</v>
      </c>
      <c r="DE22" s="1" t="s">
        <v>60</v>
      </c>
      <c r="DF22" s="1">
        <f>'январь 2016'!DF22+'февраль 2016'!DF22+'март 2016'!DF22</f>
        <v>0</v>
      </c>
      <c r="DG22" s="1">
        <f>'январь 2016'!DG22+'февраль 2016'!DG22+'март 2016'!DG22</f>
        <v>0</v>
      </c>
      <c r="DH22" s="1" t="s">
        <v>52</v>
      </c>
      <c r="DI22" s="1" t="s">
        <v>53</v>
      </c>
      <c r="DJ22" s="1">
        <f>'январь 2016'!DJ22+'февраль 2016'!DJ22+'март 2016'!DJ22</f>
        <v>0</v>
      </c>
      <c r="DK22" s="1">
        <f>'январь 2016'!DK22+'февраль 2016'!DK22+'март 2016'!DK22</f>
        <v>0</v>
      </c>
      <c r="DL22" s="1" t="s">
        <v>31</v>
      </c>
      <c r="DM22" s="7">
        <f>'январь 2016'!DM22+'февраль 2016'!DM22+'март 2016'!DM22</f>
        <v>0</v>
      </c>
    </row>
    <row r="23" spans="1:117" s="12" customFormat="1" ht="15.75" customHeight="1" x14ac:dyDescent="0.25">
      <c r="A23" s="6">
        <v>22</v>
      </c>
      <c r="B23" s="6">
        <v>2</v>
      </c>
      <c r="C23" s="9" t="s">
        <v>83</v>
      </c>
      <c r="D23" s="8" t="s">
        <v>373</v>
      </c>
      <c r="E23" s="6">
        <v>437.82100000000003</v>
      </c>
      <c r="F23" s="6">
        <v>9.0960000000000001</v>
      </c>
      <c r="G23" s="6">
        <v>427.07799999999997</v>
      </c>
      <c r="H23" s="10">
        <v>143.78616</v>
      </c>
      <c r="I23" s="3">
        <f t="shared" si="1"/>
        <v>570.86415999999997</v>
      </c>
      <c r="J23" s="3">
        <f t="shared" si="0"/>
        <v>0</v>
      </c>
      <c r="K23" s="3">
        <f t="shared" si="2"/>
        <v>570.86415999999997</v>
      </c>
      <c r="L23" s="1" t="s">
        <v>28</v>
      </c>
      <c r="M23" s="1" t="s">
        <v>29</v>
      </c>
      <c r="N23" s="1">
        <f>'январь 2016'!N23+'февраль 2016'!N23+'март 2016'!N23</f>
        <v>0</v>
      </c>
      <c r="O23" s="1">
        <f>'январь 2016'!O23+'февраль 2016'!O23+'март 2016'!O23</f>
        <v>0</v>
      </c>
      <c r="P23" s="1" t="s">
        <v>30</v>
      </c>
      <c r="Q23" s="1" t="s">
        <v>34</v>
      </c>
      <c r="R23" s="1">
        <f>'январь 2016'!R23+'февраль 2016'!R23+'март 2016'!R23</f>
        <v>0</v>
      </c>
      <c r="S23" s="1">
        <f>'январь 2016'!S23+'февраль 2016'!S23+'март 2016'!S23</f>
        <v>0</v>
      </c>
      <c r="T23" s="1" t="s">
        <v>30</v>
      </c>
      <c r="U23" s="1" t="s">
        <v>32</v>
      </c>
      <c r="V23" s="6">
        <f>'январь 2016'!V23+'февраль 2016'!V23+'март 2016'!V23</f>
        <v>0</v>
      </c>
      <c r="W23" s="6">
        <f>'январь 2016'!W23+'февраль 2016'!W23+'март 2016'!W23</f>
        <v>0</v>
      </c>
      <c r="X23" s="6" t="s">
        <v>30</v>
      </c>
      <c r="Y23" s="6" t="s">
        <v>33</v>
      </c>
      <c r="Z23" s="6">
        <f>'январь 2016'!Z23+'февраль 2016'!Z23+'март 2016'!Z23</f>
        <v>0</v>
      </c>
      <c r="AA23" s="6">
        <f>'январь 2016'!AA23+'февраль 2016'!AA23+'март 2016'!AA23</f>
        <v>0</v>
      </c>
      <c r="AB23" s="1" t="s">
        <v>30</v>
      </c>
      <c r="AC23" s="1" t="s">
        <v>34</v>
      </c>
      <c r="AD23" s="1">
        <f>'январь 2016'!AD23+'февраль 2016'!AD23+'март 2016'!AD23</f>
        <v>0</v>
      </c>
      <c r="AE23" s="1">
        <f>'январь 2016'!AE23+'февраль 2016'!AE23+'март 2016'!AE23</f>
        <v>0</v>
      </c>
      <c r="AF23" s="1" t="s">
        <v>35</v>
      </c>
      <c r="AG23" s="1" t="s">
        <v>29</v>
      </c>
      <c r="AH23" s="1">
        <f>'январь 2016'!AH23+'февраль 2016'!AH23+'март 2016'!AH23</f>
        <v>0</v>
      </c>
      <c r="AI23" s="1">
        <f>'январь 2016'!AI23+'февраль 2016'!AI23+'март 2016'!AI23</f>
        <v>0</v>
      </c>
      <c r="AJ23" s="1" t="s">
        <v>36</v>
      </c>
      <c r="AK23" s="1" t="s">
        <v>37</v>
      </c>
      <c r="AL23" s="1">
        <f>'январь 2016'!AL23+'февраль 2016'!AL23+'март 2016'!AL23</f>
        <v>0</v>
      </c>
      <c r="AM23" s="1">
        <f>'январь 2016'!AM23+'февраль 2016'!AM23+'март 2016'!AM23</f>
        <v>0</v>
      </c>
      <c r="AN23" s="1" t="s">
        <v>38</v>
      </c>
      <c r="AO23" s="1" t="s">
        <v>39</v>
      </c>
      <c r="AP23" s="1">
        <f>'январь 2016'!AP23+'февраль 2016'!AP23+'март 2016'!AP23</f>
        <v>0</v>
      </c>
      <c r="AQ23" s="1">
        <f>'январь 2016'!AQ23+'февраль 2016'!AQ23+'март 2016'!AQ23</f>
        <v>0</v>
      </c>
      <c r="AR23" s="1" t="s">
        <v>40</v>
      </c>
      <c r="AS23" s="1" t="s">
        <v>41</v>
      </c>
      <c r="AT23" s="1">
        <f>'январь 2016'!AT23+'февраль 2016'!AT23+'март 2016'!AT23</f>
        <v>0</v>
      </c>
      <c r="AU23" s="1">
        <f>'январь 2016'!AU23+'февраль 2016'!AU23+'март 2016'!AU23</f>
        <v>0</v>
      </c>
      <c r="AV23" s="6"/>
      <c r="AW23" s="6"/>
      <c r="AX23" s="1">
        <f>'январь 2016'!AX23+'февраль 2016'!AX23+'март 2016'!AX23</f>
        <v>0</v>
      </c>
      <c r="AY23" s="1">
        <f>'январь 2016'!AY23+'февраль 2016'!AY23+'март 2016'!AY23</f>
        <v>0</v>
      </c>
      <c r="AZ23" s="1" t="s">
        <v>42</v>
      </c>
      <c r="BA23" s="1" t="s">
        <v>39</v>
      </c>
      <c r="BB23" s="1">
        <f>'январь 2016'!BB23+'февраль 2016'!BB23+'март 2016'!BB23</f>
        <v>0</v>
      </c>
      <c r="BC23" s="1">
        <f>'январь 2016'!BC23+'февраль 2016'!BC23+'март 2016'!BC23</f>
        <v>0</v>
      </c>
      <c r="BD23" s="1" t="s">
        <v>42</v>
      </c>
      <c r="BE23" s="1" t="s">
        <v>33</v>
      </c>
      <c r="BF23" s="1">
        <f>'январь 2016'!BF23+'февраль 2016'!BF23+'март 2016'!BF23</f>
        <v>0</v>
      </c>
      <c r="BG23" s="1">
        <f>'январь 2016'!BG23+'февраль 2016'!BG23+'март 2016'!BG23</f>
        <v>0</v>
      </c>
      <c r="BH23" s="1" t="s">
        <v>42</v>
      </c>
      <c r="BI23" s="1" t="s">
        <v>39</v>
      </c>
      <c r="BJ23" s="1">
        <f>'январь 2016'!BJ23+'февраль 2016'!BJ23+'март 2016'!BJ23</f>
        <v>0</v>
      </c>
      <c r="BK23" s="7">
        <f>'январь 2016'!BK23+'февраль 2016'!BK23+'март 2016'!BK23</f>
        <v>0</v>
      </c>
      <c r="BL23" s="1" t="s">
        <v>43</v>
      </c>
      <c r="BM23" s="1" t="s">
        <v>44</v>
      </c>
      <c r="BN23" s="1">
        <f>'январь 2016'!BN23+'февраль 2016'!BN23+'март 2016'!BN23</f>
        <v>0</v>
      </c>
      <c r="BO23" s="1">
        <f>'январь 2016'!BO23+'февраль 2016'!BO23+'март 2016'!BO23</f>
        <v>0</v>
      </c>
      <c r="BP23" s="1" t="s">
        <v>45</v>
      </c>
      <c r="BQ23" s="1" t="s">
        <v>44</v>
      </c>
      <c r="BR23" s="1">
        <f>'январь 2016'!BR23+'февраль 2016'!BR23+'март 2016'!BR23</f>
        <v>0</v>
      </c>
      <c r="BS23" s="1">
        <f>'январь 2016'!BS23+'февраль 2016'!BS23+'март 2016'!BS23</f>
        <v>0</v>
      </c>
      <c r="BT23" s="1" t="s">
        <v>46</v>
      </c>
      <c r="BU23" s="1" t="s">
        <v>47</v>
      </c>
      <c r="BV23" s="1">
        <f>'январь 2016'!BV23+'февраль 2016'!BV23+'март 2016'!BV23</f>
        <v>0</v>
      </c>
      <c r="BW23" s="1">
        <f>'январь 2016'!BW23+'февраль 2016'!BW23+'март 2016'!BW23</f>
        <v>0</v>
      </c>
      <c r="BX23" s="1" t="s">
        <v>46</v>
      </c>
      <c r="BY23" s="1" t="s">
        <v>41</v>
      </c>
      <c r="BZ23" s="1">
        <f>'январь 2016'!BZ23+'февраль 2016'!BZ23+'март 2016'!BZ23</f>
        <v>0</v>
      </c>
      <c r="CA23" s="1">
        <f>'январь 2016'!CA23+'февраль 2016'!CA23+'март 2016'!CA23</f>
        <v>0</v>
      </c>
      <c r="CB23" s="1" t="s">
        <v>46</v>
      </c>
      <c r="CC23" s="1" t="s">
        <v>48</v>
      </c>
      <c r="CD23" s="1">
        <f>'январь 2016'!CD23+'февраль 2016'!CD23+'март 2016'!CD23</f>
        <v>0</v>
      </c>
      <c r="CE23" s="1">
        <f>'январь 2016'!CE23+'февраль 2016'!CE23+'март 2016'!CE23</f>
        <v>0</v>
      </c>
      <c r="CF23" s="1" t="s">
        <v>46</v>
      </c>
      <c r="CG23" s="1" t="s">
        <v>48</v>
      </c>
      <c r="CH23" s="1">
        <f>'январь 2016'!CH23+'февраль 2016'!CH23+'март 2016'!CH23</f>
        <v>0</v>
      </c>
      <c r="CI23" s="1">
        <f>'январь 2016'!CI23+'февраль 2016'!CI23+'март 2016'!CI23</f>
        <v>0</v>
      </c>
      <c r="CJ23" s="1" t="s">
        <v>46</v>
      </c>
      <c r="CK23" s="1" t="s">
        <v>39</v>
      </c>
      <c r="CL23" s="1">
        <f>'январь 2016'!CL23+'февраль 2016'!CL23+'март 2016'!CL23</f>
        <v>0</v>
      </c>
      <c r="CM23" s="1">
        <f>'январь 2016'!CM23+'февраль 2016'!CM23+'март 2016'!CM23</f>
        <v>0</v>
      </c>
      <c r="CN23" s="1" t="s">
        <v>49</v>
      </c>
      <c r="CO23" s="1" t="s">
        <v>39</v>
      </c>
      <c r="CP23" s="1">
        <f>'январь 2016'!CP23+'февраль 2016'!CP23+'март 2016'!CP23</f>
        <v>0</v>
      </c>
      <c r="CQ23" s="1">
        <f>'январь 2016'!CQ23+'февраль 2016'!CQ23+'март 2016'!CQ23</f>
        <v>0</v>
      </c>
      <c r="CR23" s="1" t="s">
        <v>50</v>
      </c>
      <c r="CS23" s="1" t="s">
        <v>51</v>
      </c>
      <c r="CT23" s="1">
        <f>'январь 2016'!CT23+'февраль 2016'!CT23+'март 2016'!CT23</f>
        <v>0</v>
      </c>
      <c r="CU23" s="1">
        <f>'январь 2016'!CU23+'февраль 2016'!CU23+'март 2016'!CU23</f>
        <v>0</v>
      </c>
      <c r="CV23" s="1" t="s">
        <v>50</v>
      </c>
      <c r="CW23" s="1" t="s">
        <v>39</v>
      </c>
      <c r="CX23" s="1">
        <f>'январь 2016'!CX23+'февраль 2016'!CX23+'март 2016'!CX23</f>
        <v>0</v>
      </c>
      <c r="CY23" s="1">
        <f>'январь 2016'!CY23+'февраль 2016'!CY23+'март 2016'!CY23</f>
        <v>0</v>
      </c>
      <c r="CZ23" s="1" t="s">
        <v>50</v>
      </c>
      <c r="DA23" s="1" t="s">
        <v>39</v>
      </c>
      <c r="DB23" s="1">
        <f>'январь 2016'!DB23+'февраль 2016'!DB23+'март 2016'!DB23</f>
        <v>0</v>
      </c>
      <c r="DC23" s="1">
        <f>'январь 2016'!DC23+'февраль 2016'!DC23+'март 2016'!DC23</f>
        <v>0</v>
      </c>
      <c r="DD23" s="1" t="s">
        <v>59</v>
      </c>
      <c r="DE23" s="1" t="s">
        <v>60</v>
      </c>
      <c r="DF23" s="1">
        <f>'январь 2016'!DF23+'февраль 2016'!DF23+'март 2016'!DF23</f>
        <v>0</v>
      </c>
      <c r="DG23" s="1">
        <f>'январь 2016'!DG23+'февраль 2016'!DG23+'март 2016'!DG23</f>
        <v>0</v>
      </c>
      <c r="DH23" s="1" t="s">
        <v>52</v>
      </c>
      <c r="DI23" s="1" t="s">
        <v>53</v>
      </c>
      <c r="DJ23" s="1">
        <f>'январь 2016'!DJ23+'февраль 2016'!DJ23+'март 2016'!DJ23</f>
        <v>0</v>
      </c>
      <c r="DK23" s="1">
        <f>'январь 2016'!DK23+'февраль 2016'!DK23+'март 2016'!DK23</f>
        <v>0</v>
      </c>
      <c r="DL23" s="1" t="s">
        <v>31</v>
      </c>
      <c r="DM23" s="7">
        <f>'январь 2016'!DM23+'февраль 2016'!DM23+'март 2016'!DM23</f>
        <v>0</v>
      </c>
    </row>
    <row r="24" spans="1:117" s="12" customFormat="1" ht="15.75" customHeight="1" x14ac:dyDescent="0.25">
      <c r="A24" s="6">
        <v>23</v>
      </c>
      <c r="B24" s="6">
        <v>2</v>
      </c>
      <c r="C24" s="9" t="s">
        <v>84</v>
      </c>
      <c r="D24" s="8" t="s">
        <v>373</v>
      </c>
      <c r="E24" s="6">
        <v>788.36400000000003</v>
      </c>
      <c r="F24" s="6">
        <v>447.25200000000001</v>
      </c>
      <c r="G24" s="6">
        <v>337.089</v>
      </c>
      <c r="H24" s="10">
        <v>297.62495999999999</v>
      </c>
      <c r="I24" s="3">
        <f t="shared" si="1"/>
        <v>634.71396000000004</v>
      </c>
      <c r="J24" s="3">
        <f t="shared" si="0"/>
        <v>3.2960000000000003</v>
      </c>
      <c r="K24" s="3">
        <f t="shared" si="2"/>
        <v>631.41795999999999</v>
      </c>
      <c r="L24" s="1" t="s">
        <v>28</v>
      </c>
      <c r="M24" s="1" t="s">
        <v>29</v>
      </c>
      <c r="N24" s="1">
        <f>'январь 2016'!N24+'февраль 2016'!N24+'март 2016'!N24</f>
        <v>0</v>
      </c>
      <c r="O24" s="1">
        <f>'январь 2016'!O24+'февраль 2016'!O24+'март 2016'!O24</f>
        <v>0</v>
      </c>
      <c r="P24" s="1" t="s">
        <v>30</v>
      </c>
      <c r="Q24" s="1" t="s">
        <v>34</v>
      </c>
      <c r="R24" s="1">
        <f>'январь 2016'!R24+'февраль 2016'!R24+'март 2016'!R24</f>
        <v>0</v>
      </c>
      <c r="S24" s="1">
        <f>'январь 2016'!S24+'февраль 2016'!S24+'март 2016'!S24</f>
        <v>0</v>
      </c>
      <c r="T24" s="1" t="s">
        <v>30</v>
      </c>
      <c r="U24" s="1" t="s">
        <v>32</v>
      </c>
      <c r="V24" s="6">
        <f>'январь 2016'!V24+'февраль 2016'!V24+'март 2016'!V24</f>
        <v>0</v>
      </c>
      <c r="W24" s="6">
        <f>'январь 2016'!W24+'февраль 2016'!W24+'март 2016'!W24</f>
        <v>0</v>
      </c>
      <c r="X24" s="6" t="s">
        <v>30</v>
      </c>
      <c r="Y24" s="6" t="s">
        <v>33</v>
      </c>
      <c r="Z24" s="6">
        <f>'январь 2016'!Z24+'февраль 2016'!Z24+'март 2016'!Z24</f>
        <v>0</v>
      </c>
      <c r="AA24" s="6">
        <f>'январь 2016'!AA24+'февраль 2016'!AA24+'март 2016'!AA24</f>
        <v>0</v>
      </c>
      <c r="AB24" s="1" t="s">
        <v>30</v>
      </c>
      <c r="AC24" s="1" t="s">
        <v>34</v>
      </c>
      <c r="AD24" s="1">
        <f>'январь 2016'!AD24+'февраль 2016'!AD24+'март 2016'!AD24</f>
        <v>0</v>
      </c>
      <c r="AE24" s="1">
        <f>'январь 2016'!AE24+'февраль 2016'!AE24+'март 2016'!AE24</f>
        <v>0</v>
      </c>
      <c r="AF24" s="1" t="s">
        <v>35</v>
      </c>
      <c r="AG24" s="1" t="s">
        <v>29</v>
      </c>
      <c r="AH24" s="1">
        <f>'январь 2016'!AH24+'февраль 2016'!AH24+'март 2016'!AH24</f>
        <v>0</v>
      </c>
      <c r="AI24" s="1">
        <f>'январь 2016'!AI24+'февраль 2016'!AI24+'март 2016'!AI24</f>
        <v>0</v>
      </c>
      <c r="AJ24" s="1" t="s">
        <v>36</v>
      </c>
      <c r="AK24" s="1" t="s">
        <v>37</v>
      </c>
      <c r="AL24" s="1">
        <f>'январь 2016'!AL24+'февраль 2016'!AL24+'март 2016'!AL24</f>
        <v>0</v>
      </c>
      <c r="AM24" s="1">
        <f>'январь 2016'!AM24+'февраль 2016'!AM24+'март 2016'!AM24</f>
        <v>0</v>
      </c>
      <c r="AN24" s="1" t="s">
        <v>38</v>
      </c>
      <c r="AO24" s="1" t="s">
        <v>39</v>
      </c>
      <c r="AP24" s="1">
        <f>'январь 2016'!AP24+'февраль 2016'!AP24+'март 2016'!AP24</f>
        <v>0</v>
      </c>
      <c r="AQ24" s="1">
        <f>'январь 2016'!AQ24+'февраль 2016'!AQ24+'март 2016'!AQ24</f>
        <v>0</v>
      </c>
      <c r="AR24" s="1" t="s">
        <v>40</v>
      </c>
      <c r="AS24" s="1" t="s">
        <v>41</v>
      </c>
      <c r="AT24" s="1">
        <f>'январь 2016'!AT24+'февраль 2016'!AT24+'март 2016'!AT24</f>
        <v>0</v>
      </c>
      <c r="AU24" s="1">
        <f>'январь 2016'!AU24+'февраль 2016'!AU24+'март 2016'!AU24</f>
        <v>0</v>
      </c>
      <c r="AV24" s="6"/>
      <c r="AW24" s="6"/>
      <c r="AX24" s="1">
        <f>'январь 2016'!AX24+'февраль 2016'!AX24+'март 2016'!AX24</f>
        <v>0</v>
      </c>
      <c r="AY24" s="1">
        <f>'январь 2016'!AY24+'февраль 2016'!AY24+'март 2016'!AY24</f>
        <v>0</v>
      </c>
      <c r="AZ24" s="1" t="s">
        <v>42</v>
      </c>
      <c r="BA24" s="1" t="s">
        <v>39</v>
      </c>
      <c r="BB24" s="1">
        <f>'январь 2016'!BB24+'февраль 2016'!BB24+'март 2016'!BB24</f>
        <v>0</v>
      </c>
      <c r="BC24" s="1">
        <f>'январь 2016'!BC24+'февраль 2016'!BC24+'март 2016'!BC24</f>
        <v>0</v>
      </c>
      <c r="BD24" s="1" t="s">
        <v>42</v>
      </c>
      <c r="BE24" s="1" t="s">
        <v>33</v>
      </c>
      <c r="BF24" s="1">
        <f>'январь 2016'!BF24+'февраль 2016'!BF24+'март 2016'!BF24</f>
        <v>0</v>
      </c>
      <c r="BG24" s="1">
        <f>'январь 2016'!BG24+'февраль 2016'!BG24+'март 2016'!BG24</f>
        <v>0</v>
      </c>
      <c r="BH24" s="1" t="s">
        <v>42</v>
      </c>
      <c r="BI24" s="1" t="s">
        <v>39</v>
      </c>
      <c r="BJ24" s="1">
        <f>'январь 2016'!BJ24+'февраль 2016'!BJ24+'март 2016'!BJ24</f>
        <v>0</v>
      </c>
      <c r="BK24" s="7">
        <f>'январь 2016'!BK24+'февраль 2016'!BK24+'март 2016'!BK24</f>
        <v>0</v>
      </c>
      <c r="BL24" s="1" t="s">
        <v>43</v>
      </c>
      <c r="BM24" s="1" t="s">
        <v>44</v>
      </c>
      <c r="BN24" s="1">
        <f>'январь 2016'!BN24+'февраль 2016'!BN24+'март 2016'!BN24</f>
        <v>0</v>
      </c>
      <c r="BO24" s="1">
        <f>'январь 2016'!BO24+'февраль 2016'!BO24+'март 2016'!BO24</f>
        <v>0</v>
      </c>
      <c r="BP24" s="1" t="s">
        <v>45</v>
      </c>
      <c r="BQ24" s="1" t="s">
        <v>44</v>
      </c>
      <c r="BR24" s="1">
        <f>'январь 2016'!BR24+'февраль 2016'!BR24+'март 2016'!BR24</f>
        <v>0</v>
      </c>
      <c r="BS24" s="1">
        <f>'январь 2016'!BS24+'февраль 2016'!BS24+'март 2016'!BS24</f>
        <v>0</v>
      </c>
      <c r="BT24" s="1" t="s">
        <v>46</v>
      </c>
      <c r="BU24" s="1" t="s">
        <v>47</v>
      </c>
      <c r="BV24" s="1">
        <f>'январь 2016'!BV24+'февраль 2016'!BV24+'март 2016'!BV24</f>
        <v>0</v>
      </c>
      <c r="BW24" s="1">
        <f>'январь 2016'!BW24+'февраль 2016'!BW24+'март 2016'!BW24</f>
        <v>0</v>
      </c>
      <c r="BX24" s="1" t="s">
        <v>46</v>
      </c>
      <c r="BY24" s="1" t="s">
        <v>41</v>
      </c>
      <c r="BZ24" s="1">
        <f>'январь 2016'!BZ24+'февраль 2016'!BZ24+'март 2016'!BZ24</f>
        <v>0</v>
      </c>
      <c r="CA24" s="1">
        <f>'январь 2016'!CA24+'февраль 2016'!CA24+'март 2016'!CA24</f>
        <v>0</v>
      </c>
      <c r="CB24" s="1" t="s">
        <v>46</v>
      </c>
      <c r="CC24" s="1" t="s">
        <v>48</v>
      </c>
      <c r="CD24" s="1">
        <f>'январь 2016'!CD24+'февраль 2016'!CD24+'март 2016'!CD24</f>
        <v>0</v>
      </c>
      <c r="CE24" s="1">
        <f>'январь 2016'!CE24+'февраль 2016'!CE24+'март 2016'!CE24</f>
        <v>0</v>
      </c>
      <c r="CF24" s="1" t="s">
        <v>46</v>
      </c>
      <c r="CG24" s="1" t="s">
        <v>48</v>
      </c>
      <c r="CH24" s="1">
        <f>'январь 2016'!CH24+'февраль 2016'!CH24+'март 2016'!CH24</f>
        <v>0</v>
      </c>
      <c r="CI24" s="1">
        <f>'январь 2016'!CI24+'февраль 2016'!CI24+'март 2016'!CI24</f>
        <v>0</v>
      </c>
      <c r="CJ24" s="1" t="s">
        <v>46</v>
      </c>
      <c r="CK24" s="1" t="s">
        <v>39</v>
      </c>
      <c r="CL24" s="1">
        <f>'январь 2016'!CL24+'февраль 2016'!CL24+'март 2016'!CL24</f>
        <v>0</v>
      </c>
      <c r="CM24" s="1">
        <f>'январь 2016'!CM24+'февраль 2016'!CM24+'март 2016'!CM24</f>
        <v>0</v>
      </c>
      <c r="CN24" s="1" t="s">
        <v>49</v>
      </c>
      <c r="CO24" s="1" t="s">
        <v>39</v>
      </c>
      <c r="CP24" s="1">
        <f>'январь 2016'!CP24+'февраль 2016'!CP24+'март 2016'!CP24</f>
        <v>0</v>
      </c>
      <c r="CQ24" s="1">
        <f>'январь 2016'!CQ24+'февраль 2016'!CQ24+'март 2016'!CQ24</f>
        <v>0</v>
      </c>
      <c r="CR24" s="1" t="s">
        <v>50</v>
      </c>
      <c r="CS24" s="1" t="s">
        <v>51</v>
      </c>
      <c r="CT24" s="1">
        <f>'январь 2016'!CT24+'февраль 2016'!CT24+'март 2016'!CT24</f>
        <v>0</v>
      </c>
      <c r="CU24" s="1">
        <f>'январь 2016'!CU24+'февраль 2016'!CU24+'март 2016'!CU24</f>
        <v>0</v>
      </c>
      <c r="CV24" s="1" t="s">
        <v>50</v>
      </c>
      <c r="CW24" s="1" t="s">
        <v>39</v>
      </c>
      <c r="CX24" s="1">
        <f>'январь 2016'!CX24+'февраль 2016'!CX24+'март 2016'!CX24</f>
        <v>5</v>
      </c>
      <c r="CY24" s="1">
        <f>'январь 2016'!CY24+'февраль 2016'!CY24+'март 2016'!CY24</f>
        <v>3.2960000000000003</v>
      </c>
      <c r="CZ24" s="1" t="s">
        <v>50</v>
      </c>
      <c r="DA24" s="1" t="s">
        <v>39</v>
      </c>
      <c r="DB24" s="1">
        <f>'январь 2016'!DB24+'февраль 2016'!DB24+'март 2016'!DB24</f>
        <v>0</v>
      </c>
      <c r="DC24" s="1">
        <f>'январь 2016'!DC24+'февраль 2016'!DC24+'март 2016'!DC24</f>
        <v>0</v>
      </c>
      <c r="DD24" s="1" t="s">
        <v>59</v>
      </c>
      <c r="DE24" s="1" t="s">
        <v>60</v>
      </c>
      <c r="DF24" s="1">
        <f>'январь 2016'!DF24+'февраль 2016'!DF24+'март 2016'!DF24</f>
        <v>0</v>
      </c>
      <c r="DG24" s="1">
        <f>'январь 2016'!DG24+'февраль 2016'!DG24+'март 2016'!DG24</f>
        <v>0</v>
      </c>
      <c r="DH24" s="1" t="s">
        <v>52</v>
      </c>
      <c r="DI24" s="1" t="s">
        <v>53</v>
      </c>
      <c r="DJ24" s="1">
        <f>'январь 2016'!DJ24+'февраль 2016'!DJ24+'март 2016'!DJ24</f>
        <v>0</v>
      </c>
      <c r="DK24" s="1">
        <f>'январь 2016'!DK24+'февраль 2016'!DK24+'март 2016'!DK24</f>
        <v>0</v>
      </c>
      <c r="DL24" s="1" t="s">
        <v>31</v>
      </c>
      <c r="DM24" s="7">
        <f>'январь 2016'!DM24+'февраль 2016'!DM24+'март 2016'!DM24</f>
        <v>0</v>
      </c>
    </row>
    <row r="25" spans="1:117" s="12" customFormat="1" ht="15.75" customHeight="1" x14ac:dyDescent="0.25">
      <c r="A25" s="6">
        <v>24</v>
      </c>
      <c r="B25" s="6">
        <v>2</v>
      </c>
      <c r="C25" s="9" t="s">
        <v>85</v>
      </c>
      <c r="D25" s="8" t="s">
        <v>373</v>
      </c>
      <c r="E25" s="6">
        <v>1156.7950000000001</v>
      </c>
      <c r="F25" s="6">
        <v>46.441000000000003</v>
      </c>
      <c r="G25" s="6">
        <v>1092.924</v>
      </c>
      <c r="H25" s="10">
        <v>541.12116000000003</v>
      </c>
      <c r="I25" s="3">
        <f t="shared" si="1"/>
        <v>1634.0451600000001</v>
      </c>
      <c r="J25" s="3">
        <f t="shared" si="0"/>
        <v>8.1749999999999989</v>
      </c>
      <c r="K25" s="3">
        <f t="shared" si="2"/>
        <v>1625.8701600000002</v>
      </c>
      <c r="L25" s="1" t="s">
        <v>28</v>
      </c>
      <c r="M25" s="1" t="s">
        <v>29</v>
      </c>
      <c r="N25" s="1">
        <f>'январь 2016'!N25+'февраль 2016'!N25+'март 2016'!N25</f>
        <v>0</v>
      </c>
      <c r="O25" s="1">
        <f>'январь 2016'!O25+'февраль 2016'!O25+'март 2016'!O25</f>
        <v>0</v>
      </c>
      <c r="P25" s="1" t="s">
        <v>30</v>
      </c>
      <c r="Q25" s="1" t="s">
        <v>34</v>
      </c>
      <c r="R25" s="1">
        <f>'январь 2016'!R25+'февраль 2016'!R25+'март 2016'!R25</f>
        <v>0</v>
      </c>
      <c r="S25" s="1">
        <f>'январь 2016'!S25+'февраль 2016'!S25+'март 2016'!S25</f>
        <v>0</v>
      </c>
      <c r="T25" s="1" t="s">
        <v>30</v>
      </c>
      <c r="U25" s="1" t="s">
        <v>32</v>
      </c>
      <c r="V25" s="6">
        <f>'январь 2016'!V25+'февраль 2016'!V25+'март 2016'!V25</f>
        <v>0</v>
      </c>
      <c r="W25" s="6">
        <f>'январь 2016'!W25+'февраль 2016'!W25+'март 2016'!W25</f>
        <v>0</v>
      </c>
      <c r="X25" s="6" t="s">
        <v>30</v>
      </c>
      <c r="Y25" s="6" t="s">
        <v>33</v>
      </c>
      <c r="Z25" s="6">
        <f>'январь 2016'!Z25+'февраль 2016'!Z25+'март 2016'!Z25</f>
        <v>0</v>
      </c>
      <c r="AA25" s="6">
        <f>'январь 2016'!AA25+'февраль 2016'!AA25+'март 2016'!AA25</f>
        <v>0</v>
      </c>
      <c r="AB25" s="1" t="s">
        <v>30</v>
      </c>
      <c r="AC25" s="1" t="s">
        <v>34</v>
      </c>
      <c r="AD25" s="1">
        <f>'январь 2016'!AD25+'февраль 2016'!AD25+'март 2016'!AD25</f>
        <v>0</v>
      </c>
      <c r="AE25" s="1">
        <f>'январь 2016'!AE25+'февраль 2016'!AE25+'март 2016'!AE25</f>
        <v>0</v>
      </c>
      <c r="AF25" s="1" t="s">
        <v>35</v>
      </c>
      <c r="AG25" s="1" t="s">
        <v>29</v>
      </c>
      <c r="AH25" s="1">
        <f>'январь 2016'!AH25+'февраль 2016'!AH25+'март 2016'!AH25</f>
        <v>0</v>
      </c>
      <c r="AI25" s="1">
        <f>'январь 2016'!AI25+'февраль 2016'!AI25+'март 2016'!AI25</f>
        <v>0</v>
      </c>
      <c r="AJ25" s="1" t="s">
        <v>36</v>
      </c>
      <c r="AK25" s="1" t="s">
        <v>37</v>
      </c>
      <c r="AL25" s="1">
        <f>'январь 2016'!AL25+'февраль 2016'!AL25+'март 2016'!AL25</f>
        <v>0</v>
      </c>
      <c r="AM25" s="1">
        <f>'январь 2016'!AM25+'февраль 2016'!AM25+'март 2016'!AM25</f>
        <v>0</v>
      </c>
      <c r="AN25" s="1" t="s">
        <v>38</v>
      </c>
      <c r="AO25" s="1" t="s">
        <v>39</v>
      </c>
      <c r="AP25" s="1">
        <f>'январь 2016'!AP25+'февраль 2016'!AP25+'март 2016'!AP25</f>
        <v>0</v>
      </c>
      <c r="AQ25" s="1">
        <f>'январь 2016'!AQ25+'февраль 2016'!AQ25+'март 2016'!AQ25</f>
        <v>0</v>
      </c>
      <c r="AR25" s="1" t="s">
        <v>40</v>
      </c>
      <c r="AS25" s="1" t="s">
        <v>41</v>
      </c>
      <c r="AT25" s="1">
        <f>'январь 2016'!AT25+'февраль 2016'!AT25+'март 2016'!AT25</f>
        <v>0</v>
      </c>
      <c r="AU25" s="1">
        <f>'январь 2016'!AU25+'февраль 2016'!AU25+'март 2016'!AU25</f>
        <v>0</v>
      </c>
      <c r="AV25" s="6"/>
      <c r="AW25" s="6"/>
      <c r="AX25" s="1">
        <f>'январь 2016'!AX25+'февраль 2016'!AX25+'март 2016'!AX25</f>
        <v>0</v>
      </c>
      <c r="AY25" s="1">
        <f>'январь 2016'!AY25+'февраль 2016'!AY25+'март 2016'!AY25</f>
        <v>0</v>
      </c>
      <c r="AZ25" s="1" t="s">
        <v>42</v>
      </c>
      <c r="BA25" s="1" t="s">
        <v>39</v>
      </c>
      <c r="BB25" s="1">
        <f>'январь 2016'!BB25+'февраль 2016'!BB25+'март 2016'!BB25</f>
        <v>0</v>
      </c>
      <c r="BC25" s="1">
        <f>'январь 2016'!BC25+'февраль 2016'!BC25+'март 2016'!BC25</f>
        <v>0</v>
      </c>
      <c r="BD25" s="1" t="s">
        <v>42</v>
      </c>
      <c r="BE25" s="1" t="s">
        <v>33</v>
      </c>
      <c r="BF25" s="1">
        <f>'январь 2016'!BF25+'февраль 2016'!BF25+'март 2016'!BF25</f>
        <v>0</v>
      </c>
      <c r="BG25" s="1">
        <f>'январь 2016'!BG25+'февраль 2016'!BG25+'март 2016'!BG25</f>
        <v>0</v>
      </c>
      <c r="BH25" s="1" t="s">
        <v>42</v>
      </c>
      <c r="BI25" s="1" t="s">
        <v>39</v>
      </c>
      <c r="BJ25" s="1">
        <f>'январь 2016'!BJ25+'февраль 2016'!BJ25+'март 2016'!BJ25</f>
        <v>0</v>
      </c>
      <c r="BK25" s="7">
        <f>'январь 2016'!BK25+'февраль 2016'!BK25+'март 2016'!BK25</f>
        <v>0</v>
      </c>
      <c r="BL25" s="1" t="s">
        <v>43</v>
      </c>
      <c r="BM25" s="1" t="s">
        <v>44</v>
      </c>
      <c r="BN25" s="1">
        <f>'январь 2016'!BN25+'февраль 2016'!BN25+'март 2016'!BN25</f>
        <v>0</v>
      </c>
      <c r="BO25" s="1">
        <f>'январь 2016'!BO25+'февраль 2016'!BO25+'март 2016'!BO25</f>
        <v>0</v>
      </c>
      <c r="BP25" s="1" t="s">
        <v>45</v>
      </c>
      <c r="BQ25" s="1" t="s">
        <v>44</v>
      </c>
      <c r="BR25" s="1">
        <f>'январь 2016'!BR25+'февраль 2016'!BR25+'март 2016'!BR25</f>
        <v>0</v>
      </c>
      <c r="BS25" s="1">
        <f>'январь 2016'!BS25+'февраль 2016'!BS25+'март 2016'!BS25</f>
        <v>0</v>
      </c>
      <c r="BT25" s="1" t="s">
        <v>46</v>
      </c>
      <c r="BU25" s="1" t="s">
        <v>47</v>
      </c>
      <c r="BV25" s="1">
        <f>'январь 2016'!BV25+'февраль 2016'!BV25+'март 2016'!BV25</f>
        <v>0</v>
      </c>
      <c r="BW25" s="1">
        <f>'январь 2016'!BW25+'февраль 2016'!BW25+'март 2016'!BW25</f>
        <v>0</v>
      </c>
      <c r="BX25" s="1" t="s">
        <v>46</v>
      </c>
      <c r="BY25" s="1" t="s">
        <v>41</v>
      </c>
      <c r="BZ25" s="1">
        <f>'январь 2016'!BZ25+'февраль 2016'!BZ25+'март 2016'!BZ25</f>
        <v>0</v>
      </c>
      <c r="CA25" s="1">
        <f>'январь 2016'!CA25+'февраль 2016'!CA25+'март 2016'!CA25</f>
        <v>0</v>
      </c>
      <c r="CB25" s="1" t="s">
        <v>46</v>
      </c>
      <c r="CC25" s="1" t="s">
        <v>48</v>
      </c>
      <c r="CD25" s="1">
        <f>'январь 2016'!CD25+'февраль 2016'!CD25+'март 2016'!CD25</f>
        <v>0</v>
      </c>
      <c r="CE25" s="1">
        <f>'январь 2016'!CE25+'февраль 2016'!CE25+'март 2016'!CE25</f>
        <v>0</v>
      </c>
      <c r="CF25" s="1" t="s">
        <v>46</v>
      </c>
      <c r="CG25" s="1" t="s">
        <v>48</v>
      </c>
      <c r="CH25" s="1">
        <f>'январь 2016'!CH25+'февраль 2016'!CH25+'март 2016'!CH25</f>
        <v>0</v>
      </c>
      <c r="CI25" s="1">
        <f>'январь 2016'!CI25+'февраль 2016'!CI25+'март 2016'!CI25</f>
        <v>0</v>
      </c>
      <c r="CJ25" s="1" t="s">
        <v>46</v>
      </c>
      <c r="CK25" s="1" t="s">
        <v>39</v>
      </c>
      <c r="CL25" s="1">
        <f>'январь 2016'!CL25+'февраль 2016'!CL25+'март 2016'!CL25</f>
        <v>0</v>
      </c>
      <c r="CM25" s="1">
        <f>'январь 2016'!CM25+'февраль 2016'!CM25+'март 2016'!CM25</f>
        <v>0</v>
      </c>
      <c r="CN25" s="1" t="s">
        <v>49</v>
      </c>
      <c r="CO25" s="1" t="s">
        <v>39</v>
      </c>
      <c r="CP25" s="1">
        <f>'январь 2016'!CP25+'февраль 2016'!CP25+'март 2016'!CP25</f>
        <v>0</v>
      </c>
      <c r="CQ25" s="1">
        <f>'январь 2016'!CQ25+'февраль 2016'!CQ25+'март 2016'!CQ25</f>
        <v>0</v>
      </c>
      <c r="CR25" s="1" t="s">
        <v>50</v>
      </c>
      <c r="CS25" s="1" t="s">
        <v>51</v>
      </c>
      <c r="CT25" s="1">
        <f>'январь 2016'!CT25+'февраль 2016'!CT25+'март 2016'!CT25</f>
        <v>0</v>
      </c>
      <c r="CU25" s="1">
        <f>'январь 2016'!CU25+'февраль 2016'!CU25+'март 2016'!CU25</f>
        <v>0</v>
      </c>
      <c r="CV25" s="1" t="s">
        <v>50</v>
      </c>
      <c r="CW25" s="1" t="s">
        <v>39</v>
      </c>
      <c r="CX25" s="1">
        <f>'январь 2016'!CX25+'февраль 2016'!CX25+'март 2016'!CX25</f>
        <v>17</v>
      </c>
      <c r="CY25" s="1">
        <f>'январь 2016'!CY25+'февраль 2016'!CY25+'март 2016'!CY25</f>
        <v>8.1749999999999989</v>
      </c>
      <c r="CZ25" s="1" t="s">
        <v>50</v>
      </c>
      <c r="DA25" s="1" t="s">
        <v>39</v>
      </c>
      <c r="DB25" s="1">
        <f>'январь 2016'!DB25+'февраль 2016'!DB25+'март 2016'!DB25</f>
        <v>0</v>
      </c>
      <c r="DC25" s="1">
        <f>'январь 2016'!DC25+'февраль 2016'!DC25+'март 2016'!DC25</f>
        <v>0</v>
      </c>
      <c r="DD25" s="1" t="s">
        <v>59</v>
      </c>
      <c r="DE25" s="1" t="s">
        <v>60</v>
      </c>
      <c r="DF25" s="1">
        <f>'январь 2016'!DF25+'февраль 2016'!DF25+'март 2016'!DF25</f>
        <v>0</v>
      </c>
      <c r="DG25" s="1">
        <f>'январь 2016'!DG25+'февраль 2016'!DG25+'март 2016'!DG25</f>
        <v>0</v>
      </c>
      <c r="DH25" s="1" t="s">
        <v>52</v>
      </c>
      <c r="DI25" s="1" t="s">
        <v>53</v>
      </c>
      <c r="DJ25" s="1">
        <f>'январь 2016'!DJ25+'февраль 2016'!DJ25+'март 2016'!DJ25</f>
        <v>0</v>
      </c>
      <c r="DK25" s="1">
        <f>'январь 2016'!DK25+'февраль 2016'!DK25+'март 2016'!DK25</f>
        <v>0</v>
      </c>
      <c r="DL25" s="1" t="s">
        <v>31</v>
      </c>
      <c r="DM25" s="7">
        <f>'январь 2016'!DM25+'февраль 2016'!DM25+'март 2016'!DM25</f>
        <v>0</v>
      </c>
    </row>
    <row r="26" spans="1:117" s="12" customFormat="1" ht="15.75" customHeight="1" x14ac:dyDescent="0.25">
      <c r="A26" s="6">
        <v>25</v>
      </c>
      <c r="B26" s="6">
        <v>1</v>
      </c>
      <c r="C26" s="9" t="s">
        <v>86</v>
      </c>
      <c r="D26" s="8" t="s">
        <v>373</v>
      </c>
      <c r="E26" s="6">
        <v>676.89800000000002</v>
      </c>
      <c r="F26" s="6">
        <v>35.350999999999999</v>
      </c>
      <c r="G26" s="6">
        <v>451.51299999999998</v>
      </c>
      <c r="H26" s="10">
        <v>307.14156000000003</v>
      </c>
      <c r="I26" s="3">
        <f t="shared" si="1"/>
        <v>758.65455999999995</v>
      </c>
      <c r="J26" s="3">
        <f t="shared" si="0"/>
        <v>3.2429999999999999</v>
      </c>
      <c r="K26" s="3">
        <f t="shared" si="2"/>
        <v>755.41155999999989</v>
      </c>
      <c r="L26" s="1" t="s">
        <v>28</v>
      </c>
      <c r="M26" s="1" t="s">
        <v>29</v>
      </c>
      <c r="N26" s="1">
        <f>'январь 2016'!N26+'февраль 2016'!N26+'март 2016'!N26</f>
        <v>0</v>
      </c>
      <c r="O26" s="1">
        <f>'январь 2016'!O26+'февраль 2016'!O26+'март 2016'!O26</f>
        <v>0</v>
      </c>
      <c r="P26" s="1" t="s">
        <v>30</v>
      </c>
      <c r="Q26" s="1" t="s">
        <v>34</v>
      </c>
      <c r="R26" s="1">
        <f>'январь 2016'!R26+'февраль 2016'!R26+'март 2016'!R26</f>
        <v>0</v>
      </c>
      <c r="S26" s="1">
        <f>'январь 2016'!S26+'февраль 2016'!S26+'март 2016'!S26</f>
        <v>0</v>
      </c>
      <c r="T26" s="1" t="s">
        <v>30</v>
      </c>
      <c r="U26" s="1" t="s">
        <v>32</v>
      </c>
      <c r="V26" s="6">
        <f>'январь 2016'!V26+'февраль 2016'!V26+'март 2016'!V26</f>
        <v>0</v>
      </c>
      <c r="W26" s="6">
        <f>'январь 2016'!W26+'февраль 2016'!W26+'март 2016'!W26</f>
        <v>0</v>
      </c>
      <c r="X26" s="6" t="s">
        <v>30</v>
      </c>
      <c r="Y26" s="6" t="s">
        <v>33</v>
      </c>
      <c r="Z26" s="6">
        <f>'январь 2016'!Z26+'февраль 2016'!Z26+'март 2016'!Z26</f>
        <v>0</v>
      </c>
      <c r="AA26" s="6">
        <f>'январь 2016'!AA26+'февраль 2016'!AA26+'март 2016'!AA26</f>
        <v>0</v>
      </c>
      <c r="AB26" s="1" t="s">
        <v>30</v>
      </c>
      <c r="AC26" s="1" t="s">
        <v>34</v>
      </c>
      <c r="AD26" s="1">
        <f>'январь 2016'!AD26+'февраль 2016'!AD26+'март 2016'!AD26</f>
        <v>0</v>
      </c>
      <c r="AE26" s="1">
        <f>'январь 2016'!AE26+'февраль 2016'!AE26+'март 2016'!AE26</f>
        <v>0</v>
      </c>
      <c r="AF26" s="1" t="s">
        <v>35</v>
      </c>
      <c r="AG26" s="1" t="s">
        <v>29</v>
      </c>
      <c r="AH26" s="1">
        <f>'январь 2016'!AH26+'февраль 2016'!AH26+'март 2016'!AH26</f>
        <v>0</v>
      </c>
      <c r="AI26" s="1">
        <f>'январь 2016'!AI26+'февраль 2016'!AI26+'март 2016'!AI26</f>
        <v>0</v>
      </c>
      <c r="AJ26" s="1" t="s">
        <v>36</v>
      </c>
      <c r="AK26" s="1" t="s">
        <v>37</v>
      </c>
      <c r="AL26" s="1">
        <f>'январь 2016'!AL26+'февраль 2016'!AL26+'март 2016'!AL26</f>
        <v>0</v>
      </c>
      <c r="AM26" s="1">
        <f>'январь 2016'!AM26+'февраль 2016'!AM26+'март 2016'!AM26</f>
        <v>0</v>
      </c>
      <c r="AN26" s="1" t="s">
        <v>38</v>
      </c>
      <c r="AO26" s="1" t="s">
        <v>39</v>
      </c>
      <c r="AP26" s="1">
        <f>'январь 2016'!AP26+'февраль 2016'!AP26+'март 2016'!AP26</f>
        <v>1</v>
      </c>
      <c r="AQ26" s="1">
        <f>'январь 2016'!AQ26+'февраль 2016'!AQ26+'март 2016'!AQ26</f>
        <v>0.49099999999999999</v>
      </c>
      <c r="AR26" s="1" t="s">
        <v>40</v>
      </c>
      <c r="AS26" s="1" t="s">
        <v>41</v>
      </c>
      <c r="AT26" s="1">
        <f>'январь 2016'!AT26+'февраль 2016'!AT26+'март 2016'!AT26</f>
        <v>0</v>
      </c>
      <c r="AU26" s="1">
        <f>'январь 2016'!AU26+'февраль 2016'!AU26+'март 2016'!AU26</f>
        <v>0</v>
      </c>
      <c r="AV26" s="6"/>
      <c r="AW26" s="6"/>
      <c r="AX26" s="1">
        <f>'январь 2016'!AX26+'февраль 2016'!AX26+'март 2016'!AX26</f>
        <v>0</v>
      </c>
      <c r="AY26" s="1">
        <f>'январь 2016'!AY26+'февраль 2016'!AY26+'март 2016'!AY26</f>
        <v>0</v>
      </c>
      <c r="AZ26" s="1" t="s">
        <v>42</v>
      </c>
      <c r="BA26" s="1" t="s">
        <v>39</v>
      </c>
      <c r="BB26" s="1">
        <f>'январь 2016'!BB26+'февраль 2016'!BB26+'март 2016'!BB26</f>
        <v>0</v>
      </c>
      <c r="BC26" s="1">
        <f>'январь 2016'!BC26+'февраль 2016'!BC26+'март 2016'!BC26</f>
        <v>0</v>
      </c>
      <c r="BD26" s="1" t="s">
        <v>42</v>
      </c>
      <c r="BE26" s="1" t="s">
        <v>33</v>
      </c>
      <c r="BF26" s="1">
        <f>'январь 2016'!BF26+'февраль 2016'!BF26+'март 2016'!BF26</f>
        <v>0</v>
      </c>
      <c r="BG26" s="1">
        <f>'январь 2016'!BG26+'февраль 2016'!BG26+'март 2016'!BG26</f>
        <v>0</v>
      </c>
      <c r="BH26" s="1" t="s">
        <v>42</v>
      </c>
      <c r="BI26" s="1" t="s">
        <v>39</v>
      </c>
      <c r="BJ26" s="1">
        <f>'январь 2016'!BJ26+'февраль 2016'!BJ26+'март 2016'!BJ26</f>
        <v>0</v>
      </c>
      <c r="BK26" s="7">
        <f>'январь 2016'!BK26+'февраль 2016'!BK26+'март 2016'!BK26</f>
        <v>0</v>
      </c>
      <c r="BL26" s="1" t="s">
        <v>43</v>
      </c>
      <c r="BM26" s="1" t="s">
        <v>44</v>
      </c>
      <c r="BN26" s="1">
        <f>'январь 2016'!BN26+'февраль 2016'!BN26+'март 2016'!BN26</f>
        <v>0</v>
      </c>
      <c r="BO26" s="1">
        <f>'январь 2016'!BO26+'февраль 2016'!BO26+'март 2016'!BO26</f>
        <v>0</v>
      </c>
      <c r="BP26" s="1" t="s">
        <v>45</v>
      </c>
      <c r="BQ26" s="1" t="s">
        <v>44</v>
      </c>
      <c r="BR26" s="1">
        <f>'январь 2016'!BR26+'февраль 2016'!BR26+'март 2016'!BR26</f>
        <v>0</v>
      </c>
      <c r="BS26" s="1">
        <f>'январь 2016'!BS26+'февраль 2016'!BS26+'март 2016'!BS26</f>
        <v>0</v>
      </c>
      <c r="BT26" s="1" t="s">
        <v>46</v>
      </c>
      <c r="BU26" s="1" t="s">
        <v>47</v>
      </c>
      <c r="BV26" s="1">
        <f>'январь 2016'!BV26+'февраль 2016'!BV26+'март 2016'!BV26</f>
        <v>0</v>
      </c>
      <c r="BW26" s="1">
        <f>'январь 2016'!BW26+'февраль 2016'!BW26+'март 2016'!BW26</f>
        <v>0</v>
      </c>
      <c r="BX26" s="1" t="s">
        <v>46</v>
      </c>
      <c r="BY26" s="1" t="s">
        <v>41</v>
      </c>
      <c r="BZ26" s="1">
        <f>'январь 2016'!BZ26+'февраль 2016'!BZ26+'март 2016'!BZ26</f>
        <v>0</v>
      </c>
      <c r="CA26" s="1">
        <f>'январь 2016'!CA26+'февраль 2016'!CA26+'март 2016'!CA26</f>
        <v>0</v>
      </c>
      <c r="CB26" s="1" t="s">
        <v>46</v>
      </c>
      <c r="CC26" s="1" t="s">
        <v>48</v>
      </c>
      <c r="CD26" s="1">
        <f>'январь 2016'!CD26+'февраль 2016'!CD26+'март 2016'!CD26</f>
        <v>0</v>
      </c>
      <c r="CE26" s="1">
        <f>'январь 2016'!CE26+'февраль 2016'!CE26+'март 2016'!CE26</f>
        <v>0</v>
      </c>
      <c r="CF26" s="1" t="s">
        <v>46</v>
      </c>
      <c r="CG26" s="1" t="s">
        <v>48</v>
      </c>
      <c r="CH26" s="1">
        <f>'январь 2016'!CH26+'февраль 2016'!CH26+'март 2016'!CH26</f>
        <v>0</v>
      </c>
      <c r="CI26" s="1">
        <f>'январь 2016'!CI26+'февраль 2016'!CI26+'март 2016'!CI26</f>
        <v>0</v>
      </c>
      <c r="CJ26" s="1" t="s">
        <v>46</v>
      </c>
      <c r="CK26" s="1" t="s">
        <v>39</v>
      </c>
      <c r="CL26" s="1">
        <f>'январь 2016'!CL26+'февраль 2016'!CL26+'март 2016'!CL26</f>
        <v>0</v>
      </c>
      <c r="CM26" s="1">
        <f>'январь 2016'!CM26+'февраль 2016'!CM26+'март 2016'!CM26</f>
        <v>0</v>
      </c>
      <c r="CN26" s="1" t="s">
        <v>49</v>
      </c>
      <c r="CO26" s="1" t="s">
        <v>39</v>
      </c>
      <c r="CP26" s="1">
        <f>'январь 2016'!CP26+'февраль 2016'!CP26+'март 2016'!CP26</f>
        <v>0</v>
      </c>
      <c r="CQ26" s="1">
        <f>'январь 2016'!CQ26+'февраль 2016'!CQ26+'март 2016'!CQ26</f>
        <v>0</v>
      </c>
      <c r="CR26" s="1" t="s">
        <v>50</v>
      </c>
      <c r="CS26" s="1" t="s">
        <v>51</v>
      </c>
      <c r="CT26" s="1">
        <f>'январь 2016'!CT26+'февраль 2016'!CT26+'март 2016'!CT26</f>
        <v>0</v>
      </c>
      <c r="CU26" s="1">
        <f>'январь 2016'!CU26+'февраль 2016'!CU26+'март 2016'!CU26</f>
        <v>0</v>
      </c>
      <c r="CV26" s="1" t="s">
        <v>50</v>
      </c>
      <c r="CW26" s="1" t="s">
        <v>39</v>
      </c>
      <c r="CX26" s="1">
        <f>'январь 2016'!CX26+'февраль 2016'!CX26+'март 2016'!CX26</f>
        <v>3</v>
      </c>
      <c r="CY26" s="1">
        <f>'январь 2016'!CY26+'февраль 2016'!CY26+'март 2016'!CY26</f>
        <v>2.7519999999999998</v>
      </c>
      <c r="CZ26" s="1" t="s">
        <v>50</v>
      </c>
      <c r="DA26" s="1" t="s">
        <v>39</v>
      </c>
      <c r="DB26" s="1">
        <f>'январь 2016'!DB26+'февраль 2016'!DB26+'март 2016'!DB26</f>
        <v>0</v>
      </c>
      <c r="DC26" s="1">
        <f>'январь 2016'!DC26+'февраль 2016'!DC26+'март 2016'!DC26</f>
        <v>0</v>
      </c>
      <c r="DD26" s="1" t="s">
        <v>59</v>
      </c>
      <c r="DE26" s="1" t="s">
        <v>60</v>
      </c>
      <c r="DF26" s="1">
        <f>'январь 2016'!DF26+'февраль 2016'!DF26+'март 2016'!DF26</f>
        <v>0</v>
      </c>
      <c r="DG26" s="1">
        <f>'январь 2016'!DG26+'февраль 2016'!DG26+'март 2016'!DG26</f>
        <v>0</v>
      </c>
      <c r="DH26" s="1" t="s">
        <v>52</v>
      </c>
      <c r="DI26" s="1" t="s">
        <v>53</v>
      </c>
      <c r="DJ26" s="1">
        <f>'январь 2016'!DJ26+'февраль 2016'!DJ26+'март 2016'!DJ26</f>
        <v>0</v>
      </c>
      <c r="DK26" s="1">
        <f>'январь 2016'!DK26+'февраль 2016'!DK26+'март 2016'!DK26</f>
        <v>0</v>
      </c>
      <c r="DL26" s="1" t="s">
        <v>31</v>
      </c>
      <c r="DM26" s="7">
        <f>'январь 2016'!DM26+'февраль 2016'!DM26+'март 2016'!DM26</f>
        <v>0</v>
      </c>
    </row>
    <row r="27" spans="1:117" s="12" customFormat="1" ht="15.75" customHeight="1" x14ac:dyDescent="0.25">
      <c r="A27" s="6">
        <v>26</v>
      </c>
      <c r="B27" s="6">
        <v>2</v>
      </c>
      <c r="C27" s="9" t="s">
        <v>87</v>
      </c>
      <c r="D27" s="8" t="s">
        <v>373</v>
      </c>
      <c r="E27" s="6">
        <v>1298</v>
      </c>
      <c r="F27" s="6">
        <v>143.60300000000001</v>
      </c>
      <c r="G27" s="6">
        <v>1141.356</v>
      </c>
      <c r="H27" s="10">
        <v>444.69168000000002</v>
      </c>
      <c r="I27" s="3">
        <f t="shared" si="1"/>
        <v>1586.0476800000001</v>
      </c>
      <c r="J27" s="3">
        <f t="shared" si="0"/>
        <v>8.6370000000000005</v>
      </c>
      <c r="K27" s="3">
        <f t="shared" si="2"/>
        <v>1577.4106800000002</v>
      </c>
      <c r="L27" s="1" t="s">
        <v>28</v>
      </c>
      <c r="M27" s="1" t="s">
        <v>29</v>
      </c>
      <c r="N27" s="1">
        <f>'январь 2016'!N27+'февраль 2016'!N27+'март 2016'!N27</f>
        <v>0</v>
      </c>
      <c r="O27" s="1">
        <f>'январь 2016'!O27+'февраль 2016'!O27+'март 2016'!O27</f>
        <v>0</v>
      </c>
      <c r="P27" s="1" t="s">
        <v>30</v>
      </c>
      <c r="Q27" s="1" t="s">
        <v>34</v>
      </c>
      <c r="R27" s="1">
        <f>'январь 2016'!R27+'февраль 2016'!R27+'март 2016'!R27</f>
        <v>0</v>
      </c>
      <c r="S27" s="1">
        <f>'январь 2016'!S27+'февраль 2016'!S27+'март 2016'!S27</f>
        <v>0</v>
      </c>
      <c r="T27" s="1" t="s">
        <v>30</v>
      </c>
      <c r="U27" s="1" t="s">
        <v>32</v>
      </c>
      <c r="V27" s="6">
        <f>'январь 2016'!V27+'февраль 2016'!V27+'март 2016'!V27</f>
        <v>0</v>
      </c>
      <c r="W27" s="6">
        <f>'январь 2016'!W27+'февраль 2016'!W27+'март 2016'!W27</f>
        <v>0</v>
      </c>
      <c r="X27" s="6" t="s">
        <v>30</v>
      </c>
      <c r="Y27" s="6" t="s">
        <v>33</v>
      </c>
      <c r="Z27" s="6">
        <f>'январь 2016'!Z27+'февраль 2016'!Z27+'март 2016'!Z27</f>
        <v>0</v>
      </c>
      <c r="AA27" s="6">
        <f>'январь 2016'!AA27+'февраль 2016'!AA27+'март 2016'!AA27</f>
        <v>0</v>
      </c>
      <c r="AB27" s="1" t="s">
        <v>30</v>
      </c>
      <c r="AC27" s="1" t="s">
        <v>34</v>
      </c>
      <c r="AD27" s="1">
        <f>'январь 2016'!AD27+'февраль 2016'!AD27+'март 2016'!AD27</f>
        <v>0</v>
      </c>
      <c r="AE27" s="1">
        <f>'январь 2016'!AE27+'февраль 2016'!AE27+'март 2016'!AE27</f>
        <v>0</v>
      </c>
      <c r="AF27" s="1" t="s">
        <v>35</v>
      </c>
      <c r="AG27" s="1" t="s">
        <v>29</v>
      </c>
      <c r="AH27" s="1">
        <f>'январь 2016'!AH27+'февраль 2016'!AH27+'март 2016'!AH27</f>
        <v>0</v>
      </c>
      <c r="AI27" s="1">
        <f>'январь 2016'!AI27+'февраль 2016'!AI27+'март 2016'!AI27</f>
        <v>0</v>
      </c>
      <c r="AJ27" s="1" t="s">
        <v>36</v>
      </c>
      <c r="AK27" s="1" t="s">
        <v>37</v>
      </c>
      <c r="AL27" s="1">
        <f>'январь 2016'!AL27+'февраль 2016'!AL27+'март 2016'!AL27</f>
        <v>0</v>
      </c>
      <c r="AM27" s="1">
        <f>'январь 2016'!AM27+'февраль 2016'!AM27+'март 2016'!AM27</f>
        <v>0</v>
      </c>
      <c r="AN27" s="1" t="s">
        <v>38</v>
      </c>
      <c r="AO27" s="1" t="s">
        <v>39</v>
      </c>
      <c r="AP27" s="1">
        <f>'январь 2016'!AP27+'февраль 2016'!AP27+'март 2016'!AP27</f>
        <v>0</v>
      </c>
      <c r="AQ27" s="1">
        <f>'январь 2016'!AQ27+'февраль 2016'!AQ27+'март 2016'!AQ27</f>
        <v>0</v>
      </c>
      <c r="AR27" s="1" t="s">
        <v>40</v>
      </c>
      <c r="AS27" s="1" t="s">
        <v>41</v>
      </c>
      <c r="AT27" s="1">
        <f>'январь 2016'!AT27+'февраль 2016'!AT27+'март 2016'!AT27</f>
        <v>0</v>
      </c>
      <c r="AU27" s="1">
        <f>'январь 2016'!AU27+'февраль 2016'!AU27+'март 2016'!AU27</f>
        <v>0</v>
      </c>
      <c r="AV27" s="6"/>
      <c r="AW27" s="6"/>
      <c r="AX27" s="1">
        <f>'январь 2016'!AX27+'февраль 2016'!AX27+'март 2016'!AX27</f>
        <v>0</v>
      </c>
      <c r="AY27" s="1">
        <f>'январь 2016'!AY27+'февраль 2016'!AY27+'март 2016'!AY27</f>
        <v>0</v>
      </c>
      <c r="AZ27" s="1" t="s">
        <v>42</v>
      </c>
      <c r="BA27" s="1" t="s">
        <v>39</v>
      </c>
      <c r="BB27" s="1">
        <f>'январь 2016'!BB27+'февраль 2016'!BB27+'март 2016'!BB27</f>
        <v>0</v>
      </c>
      <c r="BC27" s="1">
        <f>'январь 2016'!BC27+'февраль 2016'!BC27+'март 2016'!BC27</f>
        <v>0</v>
      </c>
      <c r="BD27" s="1" t="s">
        <v>42</v>
      </c>
      <c r="BE27" s="1" t="s">
        <v>33</v>
      </c>
      <c r="BF27" s="1">
        <f>'январь 2016'!BF27+'февраль 2016'!BF27+'март 2016'!BF27</f>
        <v>0</v>
      </c>
      <c r="BG27" s="1">
        <f>'январь 2016'!BG27+'февраль 2016'!BG27+'март 2016'!BG27</f>
        <v>0</v>
      </c>
      <c r="BH27" s="1" t="s">
        <v>42</v>
      </c>
      <c r="BI27" s="1" t="s">
        <v>39</v>
      </c>
      <c r="BJ27" s="1">
        <f>'январь 2016'!BJ27+'февраль 2016'!BJ27+'март 2016'!BJ27</f>
        <v>0</v>
      </c>
      <c r="BK27" s="7">
        <f>'январь 2016'!BK27+'февраль 2016'!BK27+'март 2016'!BK27</f>
        <v>0</v>
      </c>
      <c r="BL27" s="1" t="s">
        <v>43</v>
      </c>
      <c r="BM27" s="1" t="s">
        <v>44</v>
      </c>
      <c r="BN27" s="1">
        <f>'январь 2016'!BN27+'февраль 2016'!BN27+'март 2016'!BN27</f>
        <v>0</v>
      </c>
      <c r="BO27" s="1">
        <f>'январь 2016'!BO27+'февраль 2016'!BO27+'март 2016'!BO27</f>
        <v>0</v>
      </c>
      <c r="BP27" s="1" t="s">
        <v>45</v>
      </c>
      <c r="BQ27" s="1" t="s">
        <v>44</v>
      </c>
      <c r="BR27" s="1">
        <f>'январь 2016'!BR27+'февраль 2016'!BR27+'март 2016'!BR27</f>
        <v>0</v>
      </c>
      <c r="BS27" s="1">
        <f>'январь 2016'!BS27+'февраль 2016'!BS27+'март 2016'!BS27</f>
        <v>0</v>
      </c>
      <c r="BT27" s="1" t="s">
        <v>46</v>
      </c>
      <c r="BU27" s="1" t="s">
        <v>47</v>
      </c>
      <c r="BV27" s="1">
        <f>'январь 2016'!BV27+'февраль 2016'!BV27+'март 2016'!BV27</f>
        <v>0</v>
      </c>
      <c r="BW27" s="1">
        <f>'январь 2016'!BW27+'февраль 2016'!BW27+'март 2016'!BW27</f>
        <v>0</v>
      </c>
      <c r="BX27" s="1" t="s">
        <v>46</v>
      </c>
      <c r="BY27" s="1" t="s">
        <v>41</v>
      </c>
      <c r="BZ27" s="1">
        <f>'январь 2016'!BZ27+'февраль 2016'!BZ27+'март 2016'!BZ27</f>
        <v>0</v>
      </c>
      <c r="CA27" s="1">
        <f>'январь 2016'!CA27+'февраль 2016'!CA27+'март 2016'!CA27</f>
        <v>0</v>
      </c>
      <c r="CB27" s="1" t="s">
        <v>46</v>
      </c>
      <c r="CC27" s="1" t="s">
        <v>48</v>
      </c>
      <c r="CD27" s="1">
        <f>'январь 2016'!CD27+'февраль 2016'!CD27+'март 2016'!CD27</f>
        <v>0</v>
      </c>
      <c r="CE27" s="1">
        <f>'январь 2016'!CE27+'февраль 2016'!CE27+'март 2016'!CE27</f>
        <v>0</v>
      </c>
      <c r="CF27" s="1" t="s">
        <v>46</v>
      </c>
      <c r="CG27" s="1" t="s">
        <v>48</v>
      </c>
      <c r="CH27" s="1">
        <f>'январь 2016'!CH27+'февраль 2016'!CH27+'март 2016'!CH27</f>
        <v>0</v>
      </c>
      <c r="CI27" s="1">
        <f>'январь 2016'!CI27+'февраль 2016'!CI27+'март 2016'!CI27</f>
        <v>0</v>
      </c>
      <c r="CJ27" s="1" t="s">
        <v>46</v>
      </c>
      <c r="CK27" s="1" t="s">
        <v>39</v>
      </c>
      <c r="CL27" s="1">
        <f>'январь 2016'!CL27+'февраль 2016'!CL27+'март 2016'!CL27</f>
        <v>0</v>
      </c>
      <c r="CM27" s="1">
        <f>'январь 2016'!CM27+'февраль 2016'!CM27+'март 2016'!CM27</f>
        <v>0</v>
      </c>
      <c r="CN27" s="1" t="s">
        <v>49</v>
      </c>
      <c r="CO27" s="1" t="s">
        <v>39</v>
      </c>
      <c r="CP27" s="1">
        <f>'январь 2016'!CP27+'февраль 2016'!CP27+'март 2016'!CP27</f>
        <v>3</v>
      </c>
      <c r="CQ27" s="1">
        <f>'январь 2016'!CQ27+'февраль 2016'!CQ27+'март 2016'!CQ27</f>
        <v>2.1909999999999998</v>
      </c>
      <c r="CR27" s="1" t="s">
        <v>50</v>
      </c>
      <c r="CS27" s="1" t="s">
        <v>51</v>
      </c>
      <c r="CT27" s="1">
        <f>'январь 2016'!CT27+'февраль 2016'!CT27+'март 2016'!CT27</f>
        <v>0</v>
      </c>
      <c r="CU27" s="1">
        <f>'январь 2016'!CU27+'февраль 2016'!CU27+'март 2016'!CU27</f>
        <v>0</v>
      </c>
      <c r="CV27" s="1" t="s">
        <v>50</v>
      </c>
      <c r="CW27" s="1" t="s">
        <v>39</v>
      </c>
      <c r="CX27" s="1">
        <f>'январь 2016'!CX27+'февраль 2016'!CX27+'март 2016'!CX27</f>
        <v>7</v>
      </c>
      <c r="CY27" s="1">
        <f>'январь 2016'!CY27+'февраль 2016'!CY27+'март 2016'!CY27</f>
        <v>6.4459999999999997</v>
      </c>
      <c r="CZ27" s="1" t="s">
        <v>50</v>
      </c>
      <c r="DA27" s="1" t="s">
        <v>39</v>
      </c>
      <c r="DB27" s="1">
        <f>'январь 2016'!DB27+'февраль 2016'!DB27+'март 2016'!DB27</f>
        <v>0</v>
      </c>
      <c r="DC27" s="1">
        <f>'январь 2016'!DC27+'февраль 2016'!DC27+'март 2016'!DC27</f>
        <v>0</v>
      </c>
      <c r="DD27" s="1" t="s">
        <v>59</v>
      </c>
      <c r="DE27" s="1" t="s">
        <v>60</v>
      </c>
      <c r="DF27" s="1">
        <f>'январь 2016'!DF27+'февраль 2016'!DF27+'март 2016'!DF27</f>
        <v>0</v>
      </c>
      <c r="DG27" s="1">
        <f>'январь 2016'!DG27+'февраль 2016'!DG27+'март 2016'!DG27</f>
        <v>0</v>
      </c>
      <c r="DH27" s="1" t="s">
        <v>52</v>
      </c>
      <c r="DI27" s="1" t="s">
        <v>53</v>
      </c>
      <c r="DJ27" s="1">
        <f>'январь 2016'!DJ27+'февраль 2016'!DJ27+'март 2016'!DJ27</f>
        <v>0</v>
      </c>
      <c r="DK27" s="1">
        <f>'январь 2016'!DK27+'февраль 2016'!DK27+'март 2016'!DK27</f>
        <v>0</v>
      </c>
      <c r="DL27" s="1" t="s">
        <v>31</v>
      </c>
      <c r="DM27" s="7">
        <f>'январь 2016'!DM27+'февраль 2016'!DM27+'март 2016'!DM27</f>
        <v>0</v>
      </c>
    </row>
    <row r="28" spans="1:117" s="12" customFormat="1" ht="15.75" customHeight="1" x14ac:dyDescent="0.25">
      <c r="A28" s="6">
        <v>27</v>
      </c>
      <c r="B28" s="6">
        <v>2</v>
      </c>
      <c r="C28" s="9" t="s">
        <v>385</v>
      </c>
      <c r="D28" s="8" t="s">
        <v>373</v>
      </c>
      <c r="E28" s="6">
        <v>22.349</v>
      </c>
      <c r="F28" s="6">
        <v>57.756999999999998</v>
      </c>
      <c r="G28" s="6">
        <v>-39.597999999999999</v>
      </c>
      <c r="H28" s="10">
        <v>158.23115999999999</v>
      </c>
      <c r="I28" s="3">
        <f t="shared" si="1"/>
        <v>118.63315999999999</v>
      </c>
      <c r="J28" s="3">
        <f t="shared" si="0"/>
        <v>16.353999999999999</v>
      </c>
      <c r="K28" s="3">
        <f t="shared" si="2"/>
        <v>102.27915999999999</v>
      </c>
      <c r="L28" s="1" t="s">
        <v>28</v>
      </c>
      <c r="M28" s="1" t="s">
        <v>29</v>
      </c>
      <c r="N28" s="1">
        <f>'январь 2016'!N28+'февраль 2016'!N28+'март 2016'!N28</f>
        <v>0</v>
      </c>
      <c r="O28" s="1">
        <f>'январь 2016'!O28+'февраль 2016'!O28+'март 2016'!O28</f>
        <v>0</v>
      </c>
      <c r="P28" s="1" t="s">
        <v>30</v>
      </c>
      <c r="Q28" s="1" t="s">
        <v>34</v>
      </c>
      <c r="R28" s="1">
        <f>'январь 2016'!R28+'февраль 2016'!R28+'март 2016'!R28</f>
        <v>0</v>
      </c>
      <c r="S28" s="1">
        <f>'январь 2016'!S28+'февраль 2016'!S28+'март 2016'!S28</f>
        <v>0</v>
      </c>
      <c r="T28" s="1" t="s">
        <v>30</v>
      </c>
      <c r="U28" s="1" t="s">
        <v>32</v>
      </c>
      <c r="V28" s="6">
        <f>'январь 2016'!V28+'февраль 2016'!V28+'март 2016'!V28</f>
        <v>0</v>
      </c>
      <c r="W28" s="6">
        <f>'январь 2016'!W28+'февраль 2016'!W28+'март 2016'!W28</f>
        <v>0</v>
      </c>
      <c r="X28" s="6" t="s">
        <v>30</v>
      </c>
      <c r="Y28" s="6" t="s">
        <v>33</v>
      </c>
      <c r="Z28" s="6">
        <f>'январь 2016'!Z28+'февраль 2016'!Z28+'март 2016'!Z28</f>
        <v>0</v>
      </c>
      <c r="AA28" s="6">
        <f>'январь 2016'!AA28+'февраль 2016'!AA28+'март 2016'!AA28</f>
        <v>0</v>
      </c>
      <c r="AB28" s="1" t="s">
        <v>30</v>
      </c>
      <c r="AC28" s="1" t="s">
        <v>34</v>
      </c>
      <c r="AD28" s="1">
        <f>'январь 2016'!AD28+'февраль 2016'!AD28+'март 2016'!AD28</f>
        <v>0</v>
      </c>
      <c r="AE28" s="1">
        <f>'январь 2016'!AE28+'февраль 2016'!AE28+'март 2016'!AE28</f>
        <v>0</v>
      </c>
      <c r="AF28" s="1" t="s">
        <v>35</v>
      </c>
      <c r="AG28" s="1" t="s">
        <v>29</v>
      </c>
      <c r="AH28" s="1">
        <f>'январь 2016'!AH28+'февраль 2016'!AH28+'март 2016'!AH28</f>
        <v>0</v>
      </c>
      <c r="AI28" s="1">
        <f>'январь 2016'!AI28+'февраль 2016'!AI28+'март 2016'!AI28</f>
        <v>0</v>
      </c>
      <c r="AJ28" s="1" t="s">
        <v>36</v>
      </c>
      <c r="AK28" s="1" t="s">
        <v>37</v>
      </c>
      <c r="AL28" s="1">
        <f>'январь 2016'!AL28+'февраль 2016'!AL28+'март 2016'!AL28</f>
        <v>0</v>
      </c>
      <c r="AM28" s="1">
        <f>'январь 2016'!AM28+'февраль 2016'!AM28+'март 2016'!AM28</f>
        <v>0</v>
      </c>
      <c r="AN28" s="1" t="s">
        <v>38</v>
      </c>
      <c r="AO28" s="1" t="s">
        <v>39</v>
      </c>
      <c r="AP28" s="1">
        <f>'январь 2016'!AP28+'февраль 2016'!AP28+'март 2016'!AP28</f>
        <v>0</v>
      </c>
      <c r="AQ28" s="1">
        <f>'январь 2016'!AQ28+'февраль 2016'!AQ28+'март 2016'!AQ28</f>
        <v>0</v>
      </c>
      <c r="AR28" s="1" t="s">
        <v>40</v>
      </c>
      <c r="AS28" s="1" t="s">
        <v>41</v>
      </c>
      <c r="AT28" s="1">
        <f>'январь 2016'!AT28+'февраль 2016'!AT28+'март 2016'!AT28</f>
        <v>0</v>
      </c>
      <c r="AU28" s="1">
        <f>'январь 2016'!AU28+'февраль 2016'!AU28+'март 2016'!AU28</f>
        <v>0</v>
      </c>
      <c r="AV28" s="6"/>
      <c r="AW28" s="6"/>
      <c r="AX28" s="1">
        <f>'январь 2016'!AX28+'февраль 2016'!AX28+'март 2016'!AX28</f>
        <v>0</v>
      </c>
      <c r="AY28" s="1">
        <f>'январь 2016'!AY28+'февраль 2016'!AY28+'март 2016'!AY28</f>
        <v>0</v>
      </c>
      <c r="AZ28" s="1" t="s">
        <v>42</v>
      </c>
      <c r="BA28" s="1" t="s">
        <v>39</v>
      </c>
      <c r="BB28" s="1">
        <f>'январь 2016'!BB28+'февраль 2016'!BB28+'март 2016'!BB28</f>
        <v>0</v>
      </c>
      <c r="BC28" s="1">
        <f>'январь 2016'!BC28+'февраль 2016'!BC28+'март 2016'!BC28</f>
        <v>0</v>
      </c>
      <c r="BD28" s="1" t="s">
        <v>42</v>
      </c>
      <c r="BE28" s="1" t="s">
        <v>33</v>
      </c>
      <c r="BF28" s="1">
        <f>'январь 2016'!BF28+'февраль 2016'!BF28+'март 2016'!BF28</f>
        <v>0</v>
      </c>
      <c r="BG28" s="1">
        <f>'январь 2016'!BG28+'февраль 2016'!BG28+'март 2016'!BG28</f>
        <v>0</v>
      </c>
      <c r="BH28" s="1" t="s">
        <v>42</v>
      </c>
      <c r="BI28" s="1" t="s">
        <v>39</v>
      </c>
      <c r="BJ28" s="1">
        <f>'январь 2016'!BJ28+'февраль 2016'!BJ28+'март 2016'!BJ28</f>
        <v>0</v>
      </c>
      <c r="BK28" s="7">
        <f>'январь 2016'!BK28+'февраль 2016'!BK28+'март 2016'!BK28</f>
        <v>0</v>
      </c>
      <c r="BL28" s="1" t="s">
        <v>43</v>
      </c>
      <c r="BM28" s="1" t="s">
        <v>44</v>
      </c>
      <c r="BN28" s="1">
        <f>'январь 2016'!BN28+'февраль 2016'!BN28+'март 2016'!BN28</f>
        <v>0</v>
      </c>
      <c r="BO28" s="1">
        <f>'январь 2016'!BO28+'февраль 2016'!BO28+'март 2016'!BO28</f>
        <v>0</v>
      </c>
      <c r="BP28" s="1" t="s">
        <v>45</v>
      </c>
      <c r="BQ28" s="1" t="s">
        <v>44</v>
      </c>
      <c r="BR28" s="1">
        <f>'январь 2016'!BR28+'февраль 2016'!BR28+'март 2016'!BR28</f>
        <v>0</v>
      </c>
      <c r="BS28" s="1">
        <f>'январь 2016'!BS28+'февраль 2016'!BS28+'март 2016'!BS28</f>
        <v>0</v>
      </c>
      <c r="BT28" s="1" t="s">
        <v>46</v>
      </c>
      <c r="BU28" s="1" t="s">
        <v>47</v>
      </c>
      <c r="BV28" s="1">
        <f>'январь 2016'!BV28+'февраль 2016'!BV28+'март 2016'!BV28</f>
        <v>0</v>
      </c>
      <c r="BW28" s="1">
        <f>'январь 2016'!BW28+'февраль 2016'!BW28+'март 2016'!BW28</f>
        <v>0</v>
      </c>
      <c r="BX28" s="1" t="s">
        <v>46</v>
      </c>
      <c r="BY28" s="1" t="s">
        <v>41</v>
      </c>
      <c r="BZ28" s="1">
        <f>'январь 2016'!BZ28+'февраль 2016'!BZ28+'март 2016'!BZ28</f>
        <v>1.2E-2</v>
      </c>
      <c r="CA28" s="1">
        <f>'январь 2016'!CA28+'февраль 2016'!CA28+'март 2016'!CA28</f>
        <v>12.47</v>
      </c>
      <c r="CB28" s="1" t="s">
        <v>46</v>
      </c>
      <c r="CC28" s="1" t="s">
        <v>48</v>
      </c>
      <c r="CD28" s="1">
        <f>'январь 2016'!CD28+'февраль 2016'!CD28+'март 2016'!CD28</f>
        <v>0</v>
      </c>
      <c r="CE28" s="1">
        <f>'январь 2016'!CE28+'февраль 2016'!CE28+'март 2016'!CE28</f>
        <v>0</v>
      </c>
      <c r="CF28" s="1" t="s">
        <v>46</v>
      </c>
      <c r="CG28" s="1" t="s">
        <v>48</v>
      </c>
      <c r="CH28" s="1">
        <f>'январь 2016'!CH28+'февраль 2016'!CH28+'март 2016'!CH28</f>
        <v>0</v>
      </c>
      <c r="CI28" s="1">
        <f>'январь 2016'!CI28+'февраль 2016'!CI28+'март 2016'!CI28</f>
        <v>0</v>
      </c>
      <c r="CJ28" s="1" t="s">
        <v>46</v>
      </c>
      <c r="CK28" s="1" t="s">
        <v>39</v>
      </c>
      <c r="CL28" s="1">
        <f>'январь 2016'!CL28+'февраль 2016'!CL28+'март 2016'!CL28</f>
        <v>0</v>
      </c>
      <c r="CM28" s="1">
        <f>'январь 2016'!CM28+'февраль 2016'!CM28+'март 2016'!CM28</f>
        <v>0</v>
      </c>
      <c r="CN28" s="1" t="s">
        <v>49</v>
      </c>
      <c r="CO28" s="1" t="s">
        <v>39</v>
      </c>
      <c r="CP28" s="1">
        <f>'январь 2016'!CP28+'февраль 2016'!CP28+'март 2016'!CP28</f>
        <v>1</v>
      </c>
      <c r="CQ28" s="1">
        <f>'январь 2016'!CQ28+'февраль 2016'!CQ28+'март 2016'!CQ28</f>
        <v>0.03</v>
      </c>
      <c r="CR28" s="1" t="s">
        <v>50</v>
      </c>
      <c r="CS28" s="1" t="s">
        <v>51</v>
      </c>
      <c r="CT28" s="1">
        <f>'январь 2016'!CT28+'февраль 2016'!CT28+'март 2016'!CT28</f>
        <v>0</v>
      </c>
      <c r="CU28" s="1">
        <f>'январь 2016'!CU28+'февраль 2016'!CU28+'март 2016'!CU28</f>
        <v>0</v>
      </c>
      <c r="CV28" s="1" t="s">
        <v>50</v>
      </c>
      <c r="CW28" s="1" t="s">
        <v>39</v>
      </c>
      <c r="CX28" s="1">
        <f>'январь 2016'!CX28+'февраль 2016'!CX28+'март 2016'!CX28</f>
        <v>5</v>
      </c>
      <c r="CY28" s="1">
        <f>'январь 2016'!CY28+'февраль 2016'!CY28+'март 2016'!CY28</f>
        <v>3.8540000000000001</v>
      </c>
      <c r="CZ28" s="1" t="s">
        <v>50</v>
      </c>
      <c r="DA28" s="1" t="s">
        <v>39</v>
      </c>
      <c r="DB28" s="1">
        <f>'январь 2016'!DB28+'февраль 2016'!DB28+'март 2016'!DB28</f>
        <v>0</v>
      </c>
      <c r="DC28" s="1">
        <f>'январь 2016'!DC28+'февраль 2016'!DC28+'март 2016'!DC28</f>
        <v>0</v>
      </c>
      <c r="DD28" s="1" t="s">
        <v>59</v>
      </c>
      <c r="DE28" s="1" t="s">
        <v>60</v>
      </c>
      <c r="DF28" s="1">
        <f>'январь 2016'!DF28+'февраль 2016'!DF28+'март 2016'!DF28</f>
        <v>0</v>
      </c>
      <c r="DG28" s="1">
        <f>'январь 2016'!DG28+'февраль 2016'!DG28+'март 2016'!DG28</f>
        <v>0</v>
      </c>
      <c r="DH28" s="1" t="s">
        <v>52</v>
      </c>
      <c r="DI28" s="1" t="s">
        <v>53</v>
      </c>
      <c r="DJ28" s="1">
        <f>'январь 2016'!DJ28+'февраль 2016'!DJ28+'март 2016'!DJ28</f>
        <v>0</v>
      </c>
      <c r="DK28" s="1">
        <f>'январь 2016'!DK28+'февраль 2016'!DK28+'март 2016'!DK28</f>
        <v>0</v>
      </c>
      <c r="DL28" s="1" t="s">
        <v>31</v>
      </c>
      <c r="DM28" s="7">
        <f>'январь 2016'!DM28+'февраль 2016'!DM28+'март 2016'!DM28</f>
        <v>0</v>
      </c>
    </row>
    <row r="29" spans="1:117" s="12" customFormat="1" ht="15.75" customHeight="1" x14ac:dyDescent="0.25">
      <c r="A29" s="6">
        <v>28</v>
      </c>
      <c r="B29" s="6">
        <v>2</v>
      </c>
      <c r="C29" s="9" t="s">
        <v>386</v>
      </c>
      <c r="D29" s="8" t="s">
        <v>373</v>
      </c>
      <c r="E29" s="6">
        <v>19.443999999999999</v>
      </c>
      <c r="F29" s="6">
        <v>16.047999999999998</v>
      </c>
      <c r="G29" s="6">
        <v>3.3959999999999999</v>
      </c>
      <c r="H29" s="10">
        <v>121.20408</v>
      </c>
      <c r="I29" s="3">
        <f t="shared" si="1"/>
        <v>124.60008000000001</v>
      </c>
      <c r="J29" s="3">
        <f t="shared" si="0"/>
        <v>0</v>
      </c>
      <c r="K29" s="3">
        <f t="shared" si="2"/>
        <v>124.60008000000001</v>
      </c>
      <c r="L29" s="1" t="s">
        <v>28</v>
      </c>
      <c r="M29" s="1" t="s">
        <v>29</v>
      </c>
      <c r="N29" s="1">
        <f>'январь 2016'!N29+'февраль 2016'!N29+'март 2016'!N29</f>
        <v>0</v>
      </c>
      <c r="O29" s="1">
        <f>'январь 2016'!O29+'февраль 2016'!O29+'март 2016'!O29</f>
        <v>0</v>
      </c>
      <c r="P29" s="1" t="s">
        <v>30</v>
      </c>
      <c r="Q29" s="1" t="s">
        <v>34</v>
      </c>
      <c r="R29" s="1">
        <f>'январь 2016'!R29+'февраль 2016'!R29+'март 2016'!R29</f>
        <v>0</v>
      </c>
      <c r="S29" s="1">
        <f>'январь 2016'!S29+'февраль 2016'!S29+'март 2016'!S29</f>
        <v>0</v>
      </c>
      <c r="T29" s="1" t="s">
        <v>30</v>
      </c>
      <c r="U29" s="1" t="s">
        <v>32</v>
      </c>
      <c r="V29" s="6">
        <f>'январь 2016'!V29+'февраль 2016'!V29+'март 2016'!V29</f>
        <v>0</v>
      </c>
      <c r="W29" s="6">
        <f>'январь 2016'!W29+'февраль 2016'!W29+'март 2016'!W29</f>
        <v>0</v>
      </c>
      <c r="X29" s="6" t="s">
        <v>30</v>
      </c>
      <c r="Y29" s="6" t="s">
        <v>33</v>
      </c>
      <c r="Z29" s="6">
        <f>'январь 2016'!Z29+'февраль 2016'!Z29+'март 2016'!Z29</f>
        <v>0</v>
      </c>
      <c r="AA29" s="6">
        <f>'январь 2016'!AA29+'февраль 2016'!AA29+'март 2016'!AA29</f>
        <v>0</v>
      </c>
      <c r="AB29" s="1" t="s">
        <v>30</v>
      </c>
      <c r="AC29" s="1" t="s">
        <v>34</v>
      </c>
      <c r="AD29" s="1">
        <f>'январь 2016'!AD29+'февраль 2016'!AD29+'март 2016'!AD29</f>
        <v>0</v>
      </c>
      <c r="AE29" s="1">
        <f>'январь 2016'!AE29+'февраль 2016'!AE29+'март 2016'!AE29</f>
        <v>0</v>
      </c>
      <c r="AF29" s="1" t="s">
        <v>35</v>
      </c>
      <c r="AG29" s="1" t="s">
        <v>29</v>
      </c>
      <c r="AH29" s="1">
        <f>'январь 2016'!AH29+'февраль 2016'!AH29+'март 2016'!AH29</f>
        <v>0</v>
      </c>
      <c r="AI29" s="1">
        <f>'январь 2016'!AI29+'февраль 2016'!AI29+'март 2016'!AI29</f>
        <v>0</v>
      </c>
      <c r="AJ29" s="1" t="s">
        <v>36</v>
      </c>
      <c r="AK29" s="1" t="s">
        <v>37</v>
      </c>
      <c r="AL29" s="1">
        <f>'январь 2016'!AL29+'февраль 2016'!AL29+'март 2016'!AL29</f>
        <v>0</v>
      </c>
      <c r="AM29" s="1">
        <f>'январь 2016'!AM29+'февраль 2016'!AM29+'март 2016'!AM29</f>
        <v>0</v>
      </c>
      <c r="AN29" s="1" t="s">
        <v>38</v>
      </c>
      <c r="AO29" s="1" t="s">
        <v>39</v>
      </c>
      <c r="AP29" s="1">
        <f>'январь 2016'!AP29+'февраль 2016'!AP29+'март 2016'!AP29</f>
        <v>0</v>
      </c>
      <c r="AQ29" s="1">
        <f>'январь 2016'!AQ29+'февраль 2016'!AQ29+'март 2016'!AQ29</f>
        <v>0</v>
      </c>
      <c r="AR29" s="1" t="s">
        <v>40</v>
      </c>
      <c r="AS29" s="1" t="s">
        <v>41</v>
      </c>
      <c r="AT29" s="1">
        <f>'январь 2016'!AT29+'февраль 2016'!AT29+'март 2016'!AT29</f>
        <v>0</v>
      </c>
      <c r="AU29" s="1">
        <f>'январь 2016'!AU29+'февраль 2016'!AU29+'март 2016'!AU29</f>
        <v>0</v>
      </c>
      <c r="AV29" s="6"/>
      <c r="AW29" s="6"/>
      <c r="AX29" s="1">
        <f>'январь 2016'!AX29+'февраль 2016'!AX29+'март 2016'!AX29</f>
        <v>0</v>
      </c>
      <c r="AY29" s="1">
        <f>'январь 2016'!AY29+'февраль 2016'!AY29+'март 2016'!AY29</f>
        <v>0</v>
      </c>
      <c r="AZ29" s="1" t="s">
        <v>42</v>
      </c>
      <c r="BA29" s="1" t="s">
        <v>39</v>
      </c>
      <c r="BB29" s="1">
        <f>'январь 2016'!BB29+'февраль 2016'!BB29+'март 2016'!BB29</f>
        <v>0</v>
      </c>
      <c r="BC29" s="1">
        <f>'январь 2016'!BC29+'февраль 2016'!BC29+'март 2016'!BC29</f>
        <v>0</v>
      </c>
      <c r="BD29" s="1" t="s">
        <v>42</v>
      </c>
      <c r="BE29" s="1" t="s">
        <v>33</v>
      </c>
      <c r="BF29" s="1">
        <f>'январь 2016'!BF29+'февраль 2016'!BF29+'март 2016'!BF29</f>
        <v>0</v>
      </c>
      <c r="BG29" s="1">
        <f>'январь 2016'!BG29+'февраль 2016'!BG29+'март 2016'!BG29</f>
        <v>0</v>
      </c>
      <c r="BH29" s="1" t="s">
        <v>42</v>
      </c>
      <c r="BI29" s="1" t="s">
        <v>39</v>
      </c>
      <c r="BJ29" s="1">
        <f>'январь 2016'!BJ29+'февраль 2016'!BJ29+'март 2016'!BJ29</f>
        <v>0</v>
      </c>
      <c r="BK29" s="7">
        <f>'январь 2016'!BK29+'февраль 2016'!BK29+'март 2016'!BK29</f>
        <v>0</v>
      </c>
      <c r="BL29" s="1" t="s">
        <v>43</v>
      </c>
      <c r="BM29" s="1" t="s">
        <v>44</v>
      </c>
      <c r="BN29" s="1">
        <f>'январь 2016'!BN29+'февраль 2016'!BN29+'март 2016'!BN29</f>
        <v>0</v>
      </c>
      <c r="BO29" s="1">
        <f>'январь 2016'!BO29+'февраль 2016'!BO29+'март 2016'!BO29</f>
        <v>0</v>
      </c>
      <c r="BP29" s="1" t="s">
        <v>45</v>
      </c>
      <c r="BQ29" s="1" t="s">
        <v>44</v>
      </c>
      <c r="BR29" s="1">
        <f>'январь 2016'!BR29+'февраль 2016'!BR29+'март 2016'!BR29</f>
        <v>0</v>
      </c>
      <c r="BS29" s="1">
        <f>'январь 2016'!BS29+'февраль 2016'!BS29+'март 2016'!BS29</f>
        <v>0</v>
      </c>
      <c r="BT29" s="1" t="s">
        <v>46</v>
      </c>
      <c r="BU29" s="1" t="s">
        <v>47</v>
      </c>
      <c r="BV29" s="1">
        <f>'январь 2016'!BV29+'февраль 2016'!BV29+'март 2016'!BV29</f>
        <v>0</v>
      </c>
      <c r="BW29" s="1">
        <f>'январь 2016'!BW29+'февраль 2016'!BW29+'март 2016'!BW29</f>
        <v>0</v>
      </c>
      <c r="BX29" s="1" t="s">
        <v>46</v>
      </c>
      <c r="BY29" s="1" t="s">
        <v>41</v>
      </c>
      <c r="BZ29" s="1">
        <f>'январь 2016'!BZ29+'февраль 2016'!BZ29+'март 2016'!BZ29</f>
        <v>0</v>
      </c>
      <c r="CA29" s="1">
        <f>'январь 2016'!CA29+'февраль 2016'!CA29+'март 2016'!CA29</f>
        <v>0</v>
      </c>
      <c r="CB29" s="1" t="s">
        <v>46</v>
      </c>
      <c r="CC29" s="1" t="s">
        <v>48</v>
      </c>
      <c r="CD29" s="1">
        <f>'январь 2016'!CD29+'февраль 2016'!CD29+'март 2016'!CD29</f>
        <v>0</v>
      </c>
      <c r="CE29" s="1">
        <f>'январь 2016'!CE29+'февраль 2016'!CE29+'март 2016'!CE29</f>
        <v>0</v>
      </c>
      <c r="CF29" s="1" t="s">
        <v>46</v>
      </c>
      <c r="CG29" s="1" t="s">
        <v>48</v>
      </c>
      <c r="CH29" s="1">
        <f>'январь 2016'!CH29+'февраль 2016'!CH29+'март 2016'!CH29</f>
        <v>0</v>
      </c>
      <c r="CI29" s="1">
        <f>'январь 2016'!CI29+'февраль 2016'!CI29+'март 2016'!CI29</f>
        <v>0</v>
      </c>
      <c r="CJ29" s="1" t="s">
        <v>46</v>
      </c>
      <c r="CK29" s="1" t="s">
        <v>39</v>
      </c>
      <c r="CL29" s="1">
        <f>'январь 2016'!CL29+'февраль 2016'!CL29+'март 2016'!CL29</f>
        <v>0</v>
      </c>
      <c r="CM29" s="1">
        <f>'январь 2016'!CM29+'февраль 2016'!CM29+'март 2016'!CM29</f>
        <v>0</v>
      </c>
      <c r="CN29" s="1" t="s">
        <v>49</v>
      </c>
      <c r="CO29" s="1" t="s">
        <v>39</v>
      </c>
      <c r="CP29" s="1">
        <f>'январь 2016'!CP29+'февраль 2016'!CP29+'март 2016'!CP29</f>
        <v>0</v>
      </c>
      <c r="CQ29" s="1">
        <f>'январь 2016'!CQ29+'февраль 2016'!CQ29+'март 2016'!CQ29</f>
        <v>0</v>
      </c>
      <c r="CR29" s="1" t="s">
        <v>50</v>
      </c>
      <c r="CS29" s="1" t="s">
        <v>51</v>
      </c>
      <c r="CT29" s="1">
        <f>'январь 2016'!CT29+'февраль 2016'!CT29+'март 2016'!CT29</f>
        <v>0</v>
      </c>
      <c r="CU29" s="1">
        <f>'январь 2016'!CU29+'февраль 2016'!CU29+'март 2016'!CU29</f>
        <v>0</v>
      </c>
      <c r="CV29" s="1" t="s">
        <v>50</v>
      </c>
      <c r="CW29" s="1" t="s">
        <v>39</v>
      </c>
      <c r="CX29" s="1">
        <f>'январь 2016'!CX29+'февраль 2016'!CX29+'март 2016'!CX29</f>
        <v>0</v>
      </c>
      <c r="CY29" s="1">
        <f>'январь 2016'!CY29+'февраль 2016'!CY29+'март 2016'!CY29</f>
        <v>0</v>
      </c>
      <c r="CZ29" s="1" t="s">
        <v>50</v>
      </c>
      <c r="DA29" s="1" t="s">
        <v>39</v>
      </c>
      <c r="DB29" s="1">
        <f>'январь 2016'!DB29+'февраль 2016'!DB29+'март 2016'!DB29</f>
        <v>0</v>
      </c>
      <c r="DC29" s="1">
        <f>'январь 2016'!DC29+'февраль 2016'!DC29+'март 2016'!DC29</f>
        <v>0</v>
      </c>
      <c r="DD29" s="1" t="s">
        <v>59</v>
      </c>
      <c r="DE29" s="1" t="s">
        <v>60</v>
      </c>
      <c r="DF29" s="1">
        <f>'январь 2016'!DF29+'февраль 2016'!DF29+'март 2016'!DF29</f>
        <v>0</v>
      </c>
      <c r="DG29" s="1">
        <f>'январь 2016'!DG29+'февраль 2016'!DG29+'март 2016'!DG29</f>
        <v>0</v>
      </c>
      <c r="DH29" s="1" t="s">
        <v>52</v>
      </c>
      <c r="DI29" s="1" t="s">
        <v>53</v>
      </c>
      <c r="DJ29" s="1">
        <f>'январь 2016'!DJ29+'февраль 2016'!DJ29+'март 2016'!DJ29</f>
        <v>0</v>
      </c>
      <c r="DK29" s="1">
        <f>'январь 2016'!DK29+'февраль 2016'!DK29+'март 2016'!DK29</f>
        <v>0</v>
      </c>
      <c r="DL29" s="1" t="s">
        <v>31</v>
      </c>
      <c r="DM29" s="7">
        <f>'январь 2016'!DM29+'февраль 2016'!DM29+'март 2016'!DM29</f>
        <v>0</v>
      </c>
    </row>
    <row r="30" spans="1:117" s="12" customFormat="1" ht="15.75" customHeight="1" x14ac:dyDescent="0.25">
      <c r="A30" s="6">
        <v>29</v>
      </c>
      <c r="B30" s="6">
        <v>2</v>
      </c>
      <c r="C30" s="9" t="s">
        <v>88</v>
      </c>
      <c r="D30" s="8" t="s">
        <v>373</v>
      </c>
      <c r="E30" s="6">
        <v>384.702</v>
      </c>
      <c r="F30" s="6">
        <v>1089.6489999999999</v>
      </c>
      <c r="G30" s="6">
        <v>-926.74199999999996</v>
      </c>
      <c r="H30" s="10">
        <v>185.23308</v>
      </c>
      <c r="I30" s="3">
        <f t="shared" si="1"/>
        <v>-741.50891999999999</v>
      </c>
      <c r="J30" s="3">
        <f t="shared" si="0"/>
        <v>0</v>
      </c>
      <c r="K30" s="3">
        <f t="shared" si="2"/>
        <v>-741.50891999999999</v>
      </c>
      <c r="L30" s="1" t="s">
        <v>28</v>
      </c>
      <c r="M30" s="1" t="s">
        <v>29</v>
      </c>
      <c r="N30" s="1">
        <f>'январь 2016'!N30+'февраль 2016'!N30+'март 2016'!N30</f>
        <v>0</v>
      </c>
      <c r="O30" s="1">
        <f>'январь 2016'!O30+'февраль 2016'!O30+'март 2016'!O30</f>
        <v>0</v>
      </c>
      <c r="P30" s="1" t="s">
        <v>30</v>
      </c>
      <c r="Q30" s="1" t="s">
        <v>34</v>
      </c>
      <c r="R30" s="1">
        <f>'январь 2016'!R30+'февраль 2016'!R30+'март 2016'!R30</f>
        <v>0</v>
      </c>
      <c r="S30" s="1">
        <f>'январь 2016'!S30+'февраль 2016'!S30+'март 2016'!S30</f>
        <v>0</v>
      </c>
      <c r="T30" s="1" t="s">
        <v>30</v>
      </c>
      <c r="U30" s="1" t="s">
        <v>32</v>
      </c>
      <c r="V30" s="6">
        <f>'январь 2016'!V30+'февраль 2016'!V30+'март 2016'!V30</f>
        <v>0</v>
      </c>
      <c r="W30" s="6">
        <f>'январь 2016'!W30+'февраль 2016'!W30+'март 2016'!W30</f>
        <v>0</v>
      </c>
      <c r="X30" s="6" t="s">
        <v>30</v>
      </c>
      <c r="Y30" s="6" t="s">
        <v>33</v>
      </c>
      <c r="Z30" s="6">
        <f>'январь 2016'!Z30+'февраль 2016'!Z30+'март 2016'!Z30</f>
        <v>0</v>
      </c>
      <c r="AA30" s="6">
        <f>'январь 2016'!AA30+'февраль 2016'!AA30+'март 2016'!AA30</f>
        <v>0</v>
      </c>
      <c r="AB30" s="1" t="s">
        <v>30</v>
      </c>
      <c r="AC30" s="1" t="s">
        <v>34</v>
      </c>
      <c r="AD30" s="1">
        <f>'январь 2016'!AD30+'февраль 2016'!AD30+'март 2016'!AD30</f>
        <v>0</v>
      </c>
      <c r="AE30" s="1">
        <f>'январь 2016'!AE30+'февраль 2016'!AE30+'март 2016'!AE30</f>
        <v>0</v>
      </c>
      <c r="AF30" s="1" t="s">
        <v>35</v>
      </c>
      <c r="AG30" s="1" t="s">
        <v>29</v>
      </c>
      <c r="AH30" s="1">
        <f>'январь 2016'!AH30+'февраль 2016'!AH30+'март 2016'!AH30</f>
        <v>0</v>
      </c>
      <c r="AI30" s="1">
        <f>'январь 2016'!AI30+'февраль 2016'!AI30+'март 2016'!AI30</f>
        <v>0</v>
      </c>
      <c r="AJ30" s="1" t="s">
        <v>36</v>
      </c>
      <c r="AK30" s="1" t="s">
        <v>37</v>
      </c>
      <c r="AL30" s="1">
        <f>'январь 2016'!AL30+'февраль 2016'!AL30+'март 2016'!AL30</f>
        <v>0</v>
      </c>
      <c r="AM30" s="1">
        <f>'январь 2016'!AM30+'февраль 2016'!AM30+'март 2016'!AM30</f>
        <v>0</v>
      </c>
      <c r="AN30" s="1" t="s">
        <v>38</v>
      </c>
      <c r="AO30" s="1" t="s">
        <v>39</v>
      </c>
      <c r="AP30" s="1">
        <f>'январь 2016'!AP30+'февраль 2016'!AP30+'март 2016'!AP30</f>
        <v>0</v>
      </c>
      <c r="AQ30" s="1">
        <f>'январь 2016'!AQ30+'февраль 2016'!AQ30+'март 2016'!AQ30</f>
        <v>0</v>
      </c>
      <c r="AR30" s="1" t="s">
        <v>40</v>
      </c>
      <c r="AS30" s="1" t="s">
        <v>41</v>
      </c>
      <c r="AT30" s="1">
        <f>'январь 2016'!AT30+'февраль 2016'!AT30+'март 2016'!AT30</f>
        <v>0</v>
      </c>
      <c r="AU30" s="1">
        <f>'январь 2016'!AU30+'февраль 2016'!AU30+'март 2016'!AU30</f>
        <v>0</v>
      </c>
      <c r="AV30" s="6"/>
      <c r="AW30" s="6"/>
      <c r="AX30" s="1">
        <f>'январь 2016'!AX30+'февраль 2016'!AX30+'март 2016'!AX30</f>
        <v>0</v>
      </c>
      <c r="AY30" s="1">
        <f>'январь 2016'!AY30+'февраль 2016'!AY30+'март 2016'!AY30</f>
        <v>0</v>
      </c>
      <c r="AZ30" s="1" t="s">
        <v>42</v>
      </c>
      <c r="BA30" s="1" t="s">
        <v>39</v>
      </c>
      <c r="BB30" s="1">
        <f>'январь 2016'!BB30+'февраль 2016'!BB30+'март 2016'!BB30</f>
        <v>0</v>
      </c>
      <c r="BC30" s="1">
        <f>'январь 2016'!BC30+'февраль 2016'!BC30+'март 2016'!BC30</f>
        <v>0</v>
      </c>
      <c r="BD30" s="1" t="s">
        <v>42</v>
      </c>
      <c r="BE30" s="1" t="s">
        <v>33</v>
      </c>
      <c r="BF30" s="1">
        <f>'январь 2016'!BF30+'февраль 2016'!BF30+'март 2016'!BF30</f>
        <v>0</v>
      </c>
      <c r="BG30" s="1">
        <f>'январь 2016'!BG30+'февраль 2016'!BG30+'март 2016'!BG30</f>
        <v>0</v>
      </c>
      <c r="BH30" s="1" t="s">
        <v>42</v>
      </c>
      <c r="BI30" s="1" t="s">
        <v>39</v>
      </c>
      <c r="BJ30" s="1">
        <f>'январь 2016'!BJ30+'февраль 2016'!BJ30+'март 2016'!BJ30</f>
        <v>0</v>
      </c>
      <c r="BK30" s="7">
        <f>'январь 2016'!BK30+'февраль 2016'!BK30+'март 2016'!BK30</f>
        <v>0</v>
      </c>
      <c r="BL30" s="1" t="s">
        <v>43</v>
      </c>
      <c r="BM30" s="1" t="s">
        <v>44</v>
      </c>
      <c r="BN30" s="1">
        <f>'январь 2016'!BN30+'февраль 2016'!BN30+'март 2016'!BN30</f>
        <v>0</v>
      </c>
      <c r="BO30" s="1">
        <f>'январь 2016'!BO30+'февраль 2016'!BO30+'март 2016'!BO30</f>
        <v>0</v>
      </c>
      <c r="BP30" s="1" t="s">
        <v>45</v>
      </c>
      <c r="BQ30" s="1" t="s">
        <v>44</v>
      </c>
      <c r="BR30" s="1">
        <f>'январь 2016'!BR30+'февраль 2016'!BR30+'март 2016'!BR30</f>
        <v>0</v>
      </c>
      <c r="BS30" s="1">
        <f>'январь 2016'!BS30+'февраль 2016'!BS30+'март 2016'!BS30</f>
        <v>0</v>
      </c>
      <c r="BT30" s="1" t="s">
        <v>46</v>
      </c>
      <c r="BU30" s="1" t="s">
        <v>47</v>
      </c>
      <c r="BV30" s="1">
        <f>'январь 2016'!BV30+'февраль 2016'!BV30+'март 2016'!BV30</f>
        <v>0</v>
      </c>
      <c r="BW30" s="1">
        <f>'январь 2016'!BW30+'февраль 2016'!BW30+'март 2016'!BW30</f>
        <v>0</v>
      </c>
      <c r="BX30" s="1" t="s">
        <v>46</v>
      </c>
      <c r="BY30" s="1" t="s">
        <v>41</v>
      </c>
      <c r="BZ30" s="1">
        <f>'январь 2016'!BZ30+'февраль 2016'!BZ30+'март 2016'!BZ30</f>
        <v>0</v>
      </c>
      <c r="CA30" s="1">
        <f>'январь 2016'!CA30+'февраль 2016'!CA30+'март 2016'!CA30</f>
        <v>0</v>
      </c>
      <c r="CB30" s="1" t="s">
        <v>46</v>
      </c>
      <c r="CC30" s="1" t="s">
        <v>48</v>
      </c>
      <c r="CD30" s="1">
        <f>'январь 2016'!CD30+'февраль 2016'!CD30+'март 2016'!CD30</f>
        <v>0</v>
      </c>
      <c r="CE30" s="1">
        <f>'январь 2016'!CE30+'февраль 2016'!CE30+'март 2016'!CE30</f>
        <v>0</v>
      </c>
      <c r="CF30" s="1" t="s">
        <v>46</v>
      </c>
      <c r="CG30" s="1" t="s">
        <v>48</v>
      </c>
      <c r="CH30" s="1">
        <f>'январь 2016'!CH30+'февраль 2016'!CH30+'март 2016'!CH30</f>
        <v>0</v>
      </c>
      <c r="CI30" s="1">
        <f>'январь 2016'!CI30+'февраль 2016'!CI30+'март 2016'!CI30</f>
        <v>0</v>
      </c>
      <c r="CJ30" s="1" t="s">
        <v>46</v>
      </c>
      <c r="CK30" s="1" t="s">
        <v>39</v>
      </c>
      <c r="CL30" s="1">
        <f>'январь 2016'!CL30+'февраль 2016'!CL30+'март 2016'!CL30</f>
        <v>0</v>
      </c>
      <c r="CM30" s="1">
        <f>'январь 2016'!CM30+'февраль 2016'!CM30+'март 2016'!CM30</f>
        <v>0</v>
      </c>
      <c r="CN30" s="1" t="s">
        <v>49</v>
      </c>
      <c r="CO30" s="1" t="s">
        <v>39</v>
      </c>
      <c r="CP30" s="1">
        <f>'январь 2016'!CP30+'февраль 2016'!CP30+'март 2016'!CP30</f>
        <v>0</v>
      </c>
      <c r="CQ30" s="1">
        <f>'январь 2016'!CQ30+'февраль 2016'!CQ30+'март 2016'!CQ30</f>
        <v>0</v>
      </c>
      <c r="CR30" s="1" t="s">
        <v>50</v>
      </c>
      <c r="CS30" s="1" t="s">
        <v>51</v>
      </c>
      <c r="CT30" s="1">
        <f>'январь 2016'!CT30+'февраль 2016'!CT30+'март 2016'!CT30</f>
        <v>0</v>
      </c>
      <c r="CU30" s="1">
        <f>'январь 2016'!CU30+'февраль 2016'!CU30+'март 2016'!CU30</f>
        <v>0</v>
      </c>
      <c r="CV30" s="1" t="s">
        <v>50</v>
      </c>
      <c r="CW30" s="1" t="s">
        <v>39</v>
      </c>
      <c r="CX30" s="1">
        <f>'январь 2016'!CX30+'февраль 2016'!CX30+'март 2016'!CX30</f>
        <v>0</v>
      </c>
      <c r="CY30" s="1">
        <f>'январь 2016'!CY30+'февраль 2016'!CY30+'март 2016'!CY30</f>
        <v>0</v>
      </c>
      <c r="CZ30" s="1" t="s">
        <v>50</v>
      </c>
      <c r="DA30" s="1" t="s">
        <v>39</v>
      </c>
      <c r="DB30" s="1">
        <f>'январь 2016'!DB30+'февраль 2016'!DB30+'март 2016'!DB30</f>
        <v>0</v>
      </c>
      <c r="DC30" s="1">
        <f>'январь 2016'!DC30+'февраль 2016'!DC30+'март 2016'!DC30</f>
        <v>0</v>
      </c>
      <c r="DD30" s="1" t="s">
        <v>59</v>
      </c>
      <c r="DE30" s="1" t="s">
        <v>60</v>
      </c>
      <c r="DF30" s="1">
        <f>'январь 2016'!DF30+'февраль 2016'!DF30+'март 2016'!DF30</f>
        <v>0</v>
      </c>
      <c r="DG30" s="1">
        <f>'январь 2016'!DG30+'февраль 2016'!DG30+'март 2016'!DG30</f>
        <v>0</v>
      </c>
      <c r="DH30" s="1" t="s">
        <v>52</v>
      </c>
      <c r="DI30" s="1" t="s">
        <v>53</v>
      </c>
      <c r="DJ30" s="1">
        <f>'январь 2016'!DJ30+'февраль 2016'!DJ30+'март 2016'!DJ30</f>
        <v>0</v>
      </c>
      <c r="DK30" s="1">
        <f>'январь 2016'!DK30+'февраль 2016'!DK30+'март 2016'!DK30</f>
        <v>0</v>
      </c>
      <c r="DL30" s="1" t="s">
        <v>31</v>
      </c>
      <c r="DM30" s="7">
        <f>'январь 2016'!DM30+'февраль 2016'!DM30+'март 2016'!DM30</f>
        <v>0</v>
      </c>
    </row>
    <row r="31" spans="1:117" s="12" customFormat="1" ht="15.75" customHeight="1" x14ac:dyDescent="0.25">
      <c r="A31" s="6">
        <v>30</v>
      </c>
      <c r="B31" s="6">
        <v>2</v>
      </c>
      <c r="C31" s="9" t="s">
        <v>89</v>
      </c>
      <c r="D31" s="8" t="s">
        <v>373</v>
      </c>
      <c r="E31" s="6">
        <v>214.983</v>
      </c>
      <c r="F31" s="6">
        <v>17.420000000000002</v>
      </c>
      <c r="G31" s="6">
        <v>180.40799999999999</v>
      </c>
      <c r="H31" s="10">
        <v>74.981279999999998</v>
      </c>
      <c r="I31" s="3">
        <f t="shared" si="1"/>
        <v>255.38927999999999</v>
      </c>
      <c r="J31" s="3">
        <f t="shared" si="0"/>
        <v>0</v>
      </c>
      <c r="K31" s="3">
        <f t="shared" si="2"/>
        <v>255.38927999999999</v>
      </c>
      <c r="L31" s="1" t="s">
        <v>28</v>
      </c>
      <c r="M31" s="1" t="s">
        <v>29</v>
      </c>
      <c r="N31" s="1">
        <f>'январь 2016'!N31+'февраль 2016'!N31+'март 2016'!N31</f>
        <v>0</v>
      </c>
      <c r="O31" s="1">
        <f>'январь 2016'!O31+'февраль 2016'!O31+'март 2016'!O31</f>
        <v>0</v>
      </c>
      <c r="P31" s="1" t="s">
        <v>30</v>
      </c>
      <c r="Q31" s="1" t="s">
        <v>34</v>
      </c>
      <c r="R31" s="1">
        <f>'январь 2016'!R31+'февраль 2016'!R31+'март 2016'!R31</f>
        <v>0</v>
      </c>
      <c r="S31" s="1">
        <f>'январь 2016'!S31+'февраль 2016'!S31+'март 2016'!S31</f>
        <v>0</v>
      </c>
      <c r="T31" s="1" t="s">
        <v>30</v>
      </c>
      <c r="U31" s="1" t="s">
        <v>32</v>
      </c>
      <c r="V31" s="6">
        <f>'январь 2016'!V31+'февраль 2016'!V31+'март 2016'!V31</f>
        <v>0</v>
      </c>
      <c r="W31" s="6">
        <f>'январь 2016'!W31+'февраль 2016'!W31+'март 2016'!W31</f>
        <v>0</v>
      </c>
      <c r="X31" s="6" t="s">
        <v>30</v>
      </c>
      <c r="Y31" s="6" t="s">
        <v>33</v>
      </c>
      <c r="Z31" s="6">
        <f>'январь 2016'!Z31+'февраль 2016'!Z31+'март 2016'!Z31</f>
        <v>0</v>
      </c>
      <c r="AA31" s="6">
        <f>'январь 2016'!AA31+'февраль 2016'!AA31+'март 2016'!AA31</f>
        <v>0</v>
      </c>
      <c r="AB31" s="1" t="s">
        <v>30</v>
      </c>
      <c r="AC31" s="1" t="s">
        <v>34</v>
      </c>
      <c r="AD31" s="1">
        <f>'январь 2016'!AD31+'февраль 2016'!AD31+'март 2016'!AD31</f>
        <v>0</v>
      </c>
      <c r="AE31" s="1">
        <f>'январь 2016'!AE31+'февраль 2016'!AE31+'март 2016'!AE31</f>
        <v>0</v>
      </c>
      <c r="AF31" s="1" t="s">
        <v>35</v>
      </c>
      <c r="AG31" s="1" t="s">
        <v>29</v>
      </c>
      <c r="AH31" s="1">
        <f>'январь 2016'!AH31+'февраль 2016'!AH31+'март 2016'!AH31</f>
        <v>0</v>
      </c>
      <c r="AI31" s="1">
        <f>'январь 2016'!AI31+'февраль 2016'!AI31+'март 2016'!AI31</f>
        <v>0</v>
      </c>
      <c r="AJ31" s="1" t="s">
        <v>36</v>
      </c>
      <c r="AK31" s="1" t="s">
        <v>37</v>
      </c>
      <c r="AL31" s="1">
        <f>'январь 2016'!AL31+'февраль 2016'!AL31+'март 2016'!AL31</f>
        <v>0</v>
      </c>
      <c r="AM31" s="1">
        <f>'январь 2016'!AM31+'февраль 2016'!AM31+'март 2016'!AM31</f>
        <v>0</v>
      </c>
      <c r="AN31" s="1" t="s">
        <v>38</v>
      </c>
      <c r="AO31" s="1" t="s">
        <v>39</v>
      </c>
      <c r="AP31" s="1">
        <f>'январь 2016'!AP31+'февраль 2016'!AP31+'март 2016'!AP31</f>
        <v>0</v>
      </c>
      <c r="AQ31" s="1">
        <f>'январь 2016'!AQ31+'февраль 2016'!AQ31+'март 2016'!AQ31</f>
        <v>0</v>
      </c>
      <c r="AR31" s="1" t="s">
        <v>40</v>
      </c>
      <c r="AS31" s="1" t="s">
        <v>41</v>
      </c>
      <c r="AT31" s="1">
        <f>'январь 2016'!AT31+'февраль 2016'!AT31+'март 2016'!AT31</f>
        <v>0</v>
      </c>
      <c r="AU31" s="1">
        <f>'январь 2016'!AU31+'февраль 2016'!AU31+'март 2016'!AU31</f>
        <v>0</v>
      </c>
      <c r="AV31" s="6"/>
      <c r="AW31" s="6"/>
      <c r="AX31" s="1">
        <f>'январь 2016'!AX31+'февраль 2016'!AX31+'март 2016'!AX31</f>
        <v>0</v>
      </c>
      <c r="AY31" s="1">
        <f>'январь 2016'!AY31+'февраль 2016'!AY31+'март 2016'!AY31</f>
        <v>0</v>
      </c>
      <c r="AZ31" s="1" t="s">
        <v>42</v>
      </c>
      <c r="BA31" s="1" t="s">
        <v>39</v>
      </c>
      <c r="BB31" s="1">
        <f>'январь 2016'!BB31+'февраль 2016'!BB31+'март 2016'!BB31</f>
        <v>0</v>
      </c>
      <c r="BC31" s="1">
        <f>'январь 2016'!BC31+'февраль 2016'!BC31+'март 2016'!BC31</f>
        <v>0</v>
      </c>
      <c r="BD31" s="1" t="s">
        <v>42</v>
      </c>
      <c r="BE31" s="1" t="s">
        <v>33</v>
      </c>
      <c r="BF31" s="1">
        <f>'январь 2016'!BF31+'февраль 2016'!BF31+'март 2016'!BF31</f>
        <v>0</v>
      </c>
      <c r="BG31" s="1">
        <f>'январь 2016'!BG31+'февраль 2016'!BG31+'март 2016'!BG31</f>
        <v>0</v>
      </c>
      <c r="BH31" s="1" t="s">
        <v>42</v>
      </c>
      <c r="BI31" s="1" t="s">
        <v>39</v>
      </c>
      <c r="BJ31" s="1">
        <f>'январь 2016'!BJ31+'февраль 2016'!BJ31+'март 2016'!BJ31</f>
        <v>0</v>
      </c>
      <c r="BK31" s="7">
        <f>'январь 2016'!BK31+'февраль 2016'!BK31+'март 2016'!BK31</f>
        <v>0</v>
      </c>
      <c r="BL31" s="1" t="s">
        <v>43</v>
      </c>
      <c r="BM31" s="1" t="s">
        <v>44</v>
      </c>
      <c r="BN31" s="1">
        <f>'январь 2016'!BN31+'февраль 2016'!BN31+'март 2016'!BN31</f>
        <v>0</v>
      </c>
      <c r="BO31" s="1">
        <f>'январь 2016'!BO31+'февраль 2016'!BO31+'март 2016'!BO31</f>
        <v>0</v>
      </c>
      <c r="BP31" s="1" t="s">
        <v>45</v>
      </c>
      <c r="BQ31" s="1" t="s">
        <v>44</v>
      </c>
      <c r="BR31" s="1">
        <f>'январь 2016'!BR31+'февраль 2016'!BR31+'март 2016'!BR31</f>
        <v>0</v>
      </c>
      <c r="BS31" s="1">
        <f>'январь 2016'!BS31+'февраль 2016'!BS31+'март 2016'!BS31</f>
        <v>0</v>
      </c>
      <c r="BT31" s="1" t="s">
        <v>46</v>
      </c>
      <c r="BU31" s="1" t="s">
        <v>47</v>
      </c>
      <c r="BV31" s="1">
        <f>'январь 2016'!BV31+'февраль 2016'!BV31+'март 2016'!BV31</f>
        <v>0</v>
      </c>
      <c r="BW31" s="1">
        <f>'январь 2016'!BW31+'февраль 2016'!BW31+'март 2016'!BW31</f>
        <v>0</v>
      </c>
      <c r="BX31" s="1" t="s">
        <v>46</v>
      </c>
      <c r="BY31" s="1" t="s">
        <v>41</v>
      </c>
      <c r="BZ31" s="1">
        <f>'январь 2016'!BZ31+'февраль 2016'!BZ31+'март 2016'!BZ31</f>
        <v>0</v>
      </c>
      <c r="CA31" s="1">
        <f>'январь 2016'!CA31+'февраль 2016'!CA31+'март 2016'!CA31</f>
        <v>0</v>
      </c>
      <c r="CB31" s="1" t="s">
        <v>46</v>
      </c>
      <c r="CC31" s="1" t="s">
        <v>48</v>
      </c>
      <c r="CD31" s="1">
        <f>'январь 2016'!CD31+'февраль 2016'!CD31+'март 2016'!CD31</f>
        <v>0</v>
      </c>
      <c r="CE31" s="1">
        <f>'январь 2016'!CE31+'февраль 2016'!CE31+'март 2016'!CE31</f>
        <v>0</v>
      </c>
      <c r="CF31" s="1" t="s">
        <v>46</v>
      </c>
      <c r="CG31" s="1" t="s">
        <v>48</v>
      </c>
      <c r="CH31" s="1">
        <f>'январь 2016'!CH31+'февраль 2016'!CH31+'март 2016'!CH31</f>
        <v>0</v>
      </c>
      <c r="CI31" s="1">
        <f>'январь 2016'!CI31+'февраль 2016'!CI31+'март 2016'!CI31</f>
        <v>0</v>
      </c>
      <c r="CJ31" s="1" t="s">
        <v>46</v>
      </c>
      <c r="CK31" s="1" t="s">
        <v>39</v>
      </c>
      <c r="CL31" s="1">
        <f>'январь 2016'!CL31+'февраль 2016'!CL31+'март 2016'!CL31</f>
        <v>0</v>
      </c>
      <c r="CM31" s="1">
        <f>'январь 2016'!CM31+'февраль 2016'!CM31+'март 2016'!CM31</f>
        <v>0</v>
      </c>
      <c r="CN31" s="1" t="s">
        <v>49</v>
      </c>
      <c r="CO31" s="1" t="s">
        <v>39</v>
      </c>
      <c r="CP31" s="1">
        <f>'январь 2016'!CP31+'февраль 2016'!CP31+'март 2016'!CP31</f>
        <v>0</v>
      </c>
      <c r="CQ31" s="1">
        <f>'январь 2016'!CQ31+'февраль 2016'!CQ31+'март 2016'!CQ31</f>
        <v>0</v>
      </c>
      <c r="CR31" s="1" t="s">
        <v>50</v>
      </c>
      <c r="CS31" s="1" t="s">
        <v>51</v>
      </c>
      <c r="CT31" s="1">
        <f>'январь 2016'!CT31+'февраль 2016'!CT31+'март 2016'!CT31</f>
        <v>0</v>
      </c>
      <c r="CU31" s="1">
        <f>'январь 2016'!CU31+'февраль 2016'!CU31+'март 2016'!CU31</f>
        <v>0</v>
      </c>
      <c r="CV31" s="1" t="s">
        <v>50</v>
      </c>
      <c r="CW31" s="1" t="s">
        <v>39</v>
      </c>
      <c r="CX31" s="1">
        <f>'январь 2016'!CX31+'февраль 2016'!CX31+'март 2016'!CX31</f>
        <v>0</v>
      </c>
      <c r="CY31" s="1">
        <f>'январь 2016'!CY31+'февраль 2016'!CY31+'март 2016'!CY31</f>
        <v>0</v>
      </c>
      <c r="CZ31" s="1" t="s">
        <v>50</v>
      </c>
      <c r="DA31" s="1" t="s">
        <v>39</v>
      </c>
      <c r="DB31" s="1">
        <f>'январь 2016'!DB31+'февраль 2016'!DB31+'март 2016'!DB31</f>
        <v>0</v>
      </c>
      <c r="DC31" s="1">
        <f>'январь 2016'!DC31+'февраль 2016'!DC31+'март 2016'!DC31</f>
        <v>0</v>
      </c>
      <c r="DD31" s="1" t="s">
        <v>59</v>
      </c>
      <c r="DE31" s="1" t="s">
        <v>60</v>
      </c>
      <c r="DF31" s="1">
        <f>'январь 2016'!DF31+'февраль 2016'!DF31+'март 2016'!DF31</f>
        <v>0</v>
      </c>
      <c r="DG31" s="1">
        <f>'январь 2016'!DG31+'февраль 2016'!DG31+'март 2016'!DG31</f>
        <v>0</v>
      </c>
      <c r="DH31" s="1" t="s">
        <v>52</v>
      </c>
      <c r="DI31" s="1" t="s">
        <v>53</v>
      </c>
      <c r="DJ31" s="1">
        <f>'январь 2016'!DJ31+'февраль 2016'!DJ31+'март 2016'!DJ31</f>
        <v>0</v>
      </c>
      <c r="DK31" s="1">
        <f>'январь 2016'!DK31+'февраль 2016'!DK31+'март 2016'!DK31</f>
        <v>0</v>
      </c>
      <c r="DL31" s="1" t="s">
        <v>31</v>
      </c>
      <c r="DM31" s="7">
        <f>'январь 2016'!DM31+'февраль 2016'!DM31+'март 2016'!DM31</f>
        <v>0</v>
      </c>
    </row>
    <row r="32" spans="1:117" s="12" customFormat="1" ht="15.75" customHeight="1" x14ac:dyDescent="0.25">
      <c r="A32" s="6">
        <v>31</v>
      </c>
      <c r="B32" s="6">
        <v>1</v>
      </c>
      <c r="C32" s="9" t="s">
        <v>90</v>
      </c>
      <c r="D32" s="8" t="s">
        <v>373</v>
      </c>
      <c r="E32" s="6">
        <v>-435.49099999999999</v>
      </c>
      <c r="F32" s="6">
        <v>46.819000000000003</v>
      </c>
      <c r="G32" s="6">
        <v>-489.11799999999999</v>
      </c>
      <c r="H32" s="10">
        <v>90.928560000000004</v>
      </c>
      <c r="I32" s="3">
        <f t="shared" si="1"/>
        <v>-398.18943999999999</v>
      </c>
      <c r="J32" s="3">
        <f t="shared" si="0"/>
        <v>2.88</v>
      </c>
      <c r="K32" s="3">
        <f t="shared" si="2"/>
        <v>-401.06943999999999</v>
      </c>
      <c r="L32" s="1" t="s">
        <v>28</v>
      </c>
      <c r="M32" s="1" t="s">
        <v>29</v>
      </c>
      <c r="N32" s="1">
        <f>'январь 2016'!N32+'февраль 2016'!N32+'март 2016'!N32</f>
        <v>0</v>
      </c>
      <c r="O32" s="1">
        <f>'январь 2016'!O32+'февраль 2016'!O32+'март 2016'!O32</f>
        <v>0</v>
      </c>
      <c r="P32" s="1" t="s">
        <v>30</v>
      </c>
      <c r="Q32" s="1" t="s">
        <v>34</v>
      </c>
      <c r="R32" s="1">
        <f>'январь 2016'!R32+'февраль 2016'!R32+'март 2016'!R32</f>
        <v>0</v>
      </c>
      <c r="S32" s="1">
        <f>'январь 2016'!S32+'февраль 2016'!S32+'март 2016'!S32</f>
        <v>0</v>
      </c>
      <c r="T32" s="1" t="s">
        <v>30</v>
      </c>
      <c r="U32" s="1" t="s">
        <v>32</v>
      </c>
      <c r="V32" s="6">
        <f>'январь 2016'!V32+'февраль 2016'!V32+'март 2016'!V32</f>
        <v>0</v>
      </c>
      <c r="W32" s="6">
        <f>'январь 2016'!W32+'февраль 2016'!W32+'март 2016'!W32</f>
        <v>0</v>
      </c>
      <c r="X32" s="6" t="s">
        <v>30</v>
      </c>
      <c r="Y32" s="6" t="s">
        <v>33</v>
      </c>
      <c r="Z32" s="6">
        <f>'январь 2016'!Z32+'февраль 2016'!Z32+'март 2016'!Z32</f>
        <v>0</v>
      </c>
      <c r="AA32" s="6">
        <f>'январь 2016'!AA32+'февраль 2016'!AA32+'март 2016'!AA32</f>
        <v>0</v>
      </c>
      <c r="AB32" s="1" t="s">
        <v>30</v>
      </c>
      <c r="AC32" s="1" t="s">
        <v>34</v>
      </c>
      <c r="AD32" s="1">
        <f>'январь 2016'!AD32+'февраль 2016'!AD32+'март 2016'!AD32</f>
        <v>0</v>
      </c>
      <c r="AE32" s="1">
        <f>'январь 2016'!AE32+'февраль 2016'!AE32+'март 2016'!AE32</f>
        <v>0</v>
      </c>
      <c r="AF32" s="1" t="s">
        <v>35</v>
      </c>
      <c r="AG32" s="1" t="s">
        <v>29</v>
      </c>
      <c r="AH32" s="1">
        <f>'январь 2016'!AH32+'февраль 2016'!AH32+'март 2016'!AH32</f>
        <v>0</v>
      </c>
      <c r="AI32" s="1">
        <f>'январь 2016'!AI32+'февраль 2016'!AI32+'март 2016'!AI32</f>
        <v>0</v>
      </c>
      <c r="AJ32" s="1" t="s">
        <v>36</v>
      </c>
      <c r="AK32" s="1" t="s">
        <v>37</v>
      </c>
      <c r="AL32" s="1">
        <f>'январь 2016'!AL32+'февраль 2016'!AL32+'март 2016'!AL32</f>
        <v>0</v>
      </c>
      <c r="AM32" s="1">
        <f>'январь 2016'!AM32+'февраль 2016'!AM32+'март 2016'!AM32</f>
        <v>0</v>
      </c>
      <c r="AN32" s="1" t="s">
        <v>38</v>
      </c>
      <c r="AO32" s="1" t="s">
        <v>39</v>
      </c>
      <c r="AP32" s="1">
        <f>'январь 2016'!AP32+'февраль 2016'!AP32+'март 2016'!AP32</f>
        <v>0</v>
      </c>
      <c r="AQ32" s="1">
        <f>'январь 2016'!AQ32+'февраль 2016'!AQ32+'март 2016'!AQ32</f>
        <v>0</v>
      </c>
      <c r="AR32" s="1" t="s">
        <v>40</v>
      </c>
      <c r="AS32" s="1" t="s">
        <v>41</v>
      </c>
      <c r="AT32" s="1">
        <f>'январь 2016'!AT32+'февраль 2016'!AT32+'март 2016'!AT32</f>
        <v>0</v>
      </c>
      <c r="AU32" s="1">
        <f>'январь 2016'!AU32+'февраль 2016'!AU32+'март 2016'!AU32</f>
        <v>0</v>
      </c>
      <c r="AV32" s="6"/>
      <c r="AW32" s="6"/>
      <c r="AX32" s="1">
        <f>'январь 2016'!AX32+'февраль 2016'!AX32+'март 2016'!AX32</f>
        <v>0</v>
      </c>
      <c r="AY32" s="1">
        <f>'январь 2016'!AY32+'февраль 2016'!AY32+'март 2016'!AY32</f>
        <v>0</v>
      </c>
      <c r="AZ32" s="1" t="s">
        <v>42</v>
      </c>
      <c r="BA32" s="1" t="s">
        <v>39</v>
      </c>
      <c r="BB32" s="1">
        <f>'январь 2016'!BB32+'февраль 2016'!BB32+'март 2016'!BB32</f>
        <v>0</v>
      </c>
      <c r="BC32" s="1">
        <f>'январь 2016'!BC32+'февраль 2016'!BC32+'март 2016'!BC32</f>
        <v>0</v>
      </c>
      <c r="BD32" s="1" t="s">
        <v>42</v>
      </c>
      <c r="BE32" s="1" t="s">
        <v>33</v>
      </c>
      <c r="BF32" s="1">
        <f>'январь 2016'!BF32+'февраль 2016'!BF32+'март 2016'!BF32</f>
        <v>0</v>
      </c>
      <c r="BG32" s="1">
        <f>'январь 2016'!BG32+'февраль 2016'!BG32+'март 2016'!BG32</f>
        <v>0</v>
      </c>
      <c r="BH32" s="1" t="s">
        <v>42</v>
      </c>
      <c r="BI32" s="1" t="s">
        <v>39</v>
      </c>
      <c r="BJ32" s="1">
        <f>'январь 2016'!BJ32+'февраль 2016'!BJ32+'март 2016'!BJ32</f>
        <v>0</v>
      </c>
      <c r="BK32" s="7">
        <f>'январь 2016'!BK32+'февраль 2016'!BK32+'март 2016'!BK32</f>
        <v>0</v>
      </c>
      <c r="BL32" s="1" t="s">
        <v>43</v>
      </c>
      <c r="BM32" s="1" t="s">
        <v>44</v>
      </c>
      <c r="BN32" s="1">
        <f>'январь 2016'!BN32+'февраль 2016'!BN32+'март 2016'!BN32</f>
        <v>0</v>
      </c>
      <c r="BO32" s="1">
        <f>'январь 2016'!BO32+'февраль 2016'!BO32+'март 2016'!BO32</f>
        <v>0</v>
      </c>
      <c r="BP32" s="1" t="s">
        <v>45</v>
      </c>
      <c r="BQ32" s="1" t="s">
        <v>44</v>
      </c>
      <c r="BR32" s="1">
        <f>'январь 2016'!BR32+'февраль 2016'!BR32+'март 2016'!BR32</f>
        <v>0</v>
      </c>
      <c r="BS32" s="1">
        <f>'январь 2016'!BS32+'февраль 2016'!BS32+'март 2016'!BS32</f>
        <v>0</v>
      </c>
      <c r="BT32" s="1" t="s">
        <v>46</v>
      </c>
      <c r="BU32" s="1" t="s">
        <v>47</v>
      </c>
      <c r="BV32" s="1">
        <f>'январь 2016'!BV32+'февраль 2016'!BV32+'март 2016'!BV32</f>
        <v>0</v>
      </c>
      <c r="BW32" s="1">
        <f>'январь 2016'!BW32+'февраль 2016'!BW32+'март 2016'!BW32</f>
        <v>0</v>
      </c>
      <c r="BX32" s="1" t="s">
        <v>46</v>
      </c>
      <c r="BY32" s="1" t="s">
        <v>41</v>
      </c>
      <c r="BZ32" s="1">
        <f>'январь 2016'!BZ32+'февраль 2016'!BZ32+'март 2016'!BZ32</f>
        <v>0</v>
      </c>
      <c r="CA32" s="1">
        <f>'январь 2016'!CA32+'февраль 2016'!CA32+'март 2016'!CA32</f>
        <v>0</v>
      </c>
      <c r="CB32" s="1" t="s">
        <v>46</v>
      </c>
      <c r="CC32" s="1" t="s">
        <v>48</v>
      </c>
      <c r="CD32" s="1">
        <f>'январь 2016'!CD32+'февраль 2016'!CD32+'март 2016'!CD32</f>
        <v>0</v>
      </c>
      <c r="CE32" s="1">
        <f>'январь 2016'!CE32+'февраль 2016'!CE32+'март 2016'!CE32</f>
        <v>0</v>
      </c>
      <c r="CF32" s="1" t="s">
        <v>46</v>
      </c>
      <c r="CG32" s="1" t="s">
        <v>48</v>
      </c>
      <c r="CH32" s="1">
        <f>'январь 2016'!CH32+'февраль 2016'!CH32+'март 2016'!CH32</f>
        <v>0</v>
      </c>
      <c r="CI32" s="1">
        <f>'январь 2016'!CI32+'февраль 2016'!CI32+'март 2016'!CI32</f>
        <v>0</v>
      </c>
      <c r="CJ32" s="1" t="s">
        <v>46</v>
      </c>
      <c r="CK32" s="1" t="s">
        <v>39</v>
      </c>
      <c r="CL32" s="1">
        <f>'январь 2016'!CL32+'февраль 2016'!CL32+'март 2016'!CL32</f>
        <v>0</v>
      </c>
      <c r="CM32" s="1">
        <f>'январь 2016'!CM32+'февраль 2016'!CM32+'март 2016'!CM32</f>
        <v>0</v>
      </c>
      <c r="CN32" s="1" t="s">
        <v>49</v>
      </c>
      <c r="CO32" s="1" t="s">
        <v>39</v>
      </c>
      <c r="CP32" s="1">
        <f>'январь 2016'!CP32+'февраль 2016'!CP32+'март 2016'!CP32</f>
        <v>1</v>
      </c>
      <c r="CQ32" s="1">
        <f>'январь 2016'!CQ32+'февраль 2016'!CQ32+'март 2016'!CQ32</f>
        <v>2.88</v>
      </c>
      <c r="CR32" s="1" t="s">
        <v>50</v>
      </c>
      <c r="CS32" s="1" t="s">
        <v>51</v>
      </c>
      <c r="CT32" s="1">
        <f>'январь 2016'!CT32+'февраль 2016'!CT32+'март 2016'!CT32</f>
        <v>0</v>
      </c>
      <c r="CU32" s="1">
        <f>'январь 2016'!CU32+'февраль 2016'!CU32+'март 2016'!CU32</f>
        <v>0</v>
      </c>
      <c r="CV32" s="1" t="s">
        <v>50</v>
      </c>
      <c r="CW32" s="1" t="s">
        <v>39</v>
      </c>
      <c r="CX32" s="1">
        <f>'январь 2016'!CX32+'февраль 2016'!CX32+'март 2016'!CX32</f>
        <v>0</v>
      </c>
      <c r="CY32" s="1">
        <f>'январь 2016'!CY32+'февраль 2016'!CY32+'март 2016'!CY32</f>
        <v>0</v>
      </c>
      <c r="CZ32" s="1" t="s">
        <v>50</v>
      </c>
      <c r="DA32" s="1" t="s">
        <v>39</v>
      </c>
      <c r="DB32" s="1">
        <f>'январь 2016'!DB32+'февраль 2016'!DB32+'март 2016'!DB32</f>
        <v>0</v>
      </c>
      <c r="DC32" s="1">
        <f>'январь 2016'!DC32+'февраль 2016'!DC32+'март 2016'!DC32</f>
        <v>0</v>
      </c>
      <c r="DD32" s="1" t="s">
        <v>59</v>
      </c>
      <c r="DE32" s="1" t="s">
        <v>60</v>
      </c>
      <c r="DF32" s="1">
        <f>'январь 2016'!DF32+'февраль 2016'!DF32+'март 2016'!DF32</f>
        <v>0</v>
      </c>
      <c r="DG32" s="1">
        <f>'январь 2016'!DG32+'февраль 2016'!DG32+'март 2016'!DG32</f>
        <v>0</v>
      </c>
      <c r="DH32" s="1" t="s">
        <v>52</v>
      </c>
      <c r="DI32" s="1" t="s">
        <v>53</v>
      </c>
      <c r="DJ32" s="1">
        <f>'январь 2016'!DJ32+'февраль 2016'!DJ32+'март 2016'!DJ32</f>
        <v>0</v>
      </c>
      <c r="DK32" s="1">
        <f>'январь 2016'!DK32+'февраль 2016'!DK32+'март 2016'!DK32</f>
        <v>0</v>
      </c>
      <c r="DL32" s="1" t="s">
        <v>31</v>
      </c>
      <c r="DM32" s="7">
        <f>'январь 2016'!DM32+'февраль 2016'!DM32+'март 2016'!DM32</f>
        <v>0</v>
      </c>
    </row>
    <row r="33" spans="1:117" s="12" customFormat="1" ht="15.75" customHeight="1" x14ac:dyDescent="0.25">
      <c r="A33" s="6">
        <v>32</v>
      </c>
      <c r="B33" s="6">
        <v>1</v>
      </c>
      <c r="C33" s="9" t="s">
        <v>91</v>
      </c>
      <c r="D33" s="8" t="s">
        <v>373</v>
      </c>
      <c r="E33" s="6">
        <v>197.73099999999999</v>
      </c>
      <c r="F33" s="6">
        <v>55.515999999999998</v>
      </c>
      <c r="G33" s="6">
        <v>141.297</v>
      </c>
      <c r="H33" s="10">
        <v>95.731679999999997</v>
      </c>
      <c r="I33" s="3">
        <f t="shared" si="1"/>
        <v>237.02868000000001</v>
      </c>
      <c r="J33" s="3">
        <f t="shared" si="0"/>
        <v>1.236</v>
      </c>
      <c r="K33" s="3">
        <f t="shared" si="2"/>
        <v>235.79268000000002</v>
      </c>
      <c r="L33" s="1" t="s">
        <v>28</v>
      </c>
      <c r="M33" s="1" t="s">
        <v>29</v>
      </c>
      <c r="N33" s="1">
        <f>'январь 2016'!N33+'февраль 2016'!N33+'март 2016'!N33</f>
        <v>0</v>
      </c>
      <c r="O33" s="1">
        <f>'январь 2016'!O33+'февраль 2016'!O33+'март 2016'!O33</f>
        <v>0</v>
      </c>
      <c r="P33" s="1" t="s">
        <v>30</v>
      </c>
      <c r="Q33" s="1" t="s">
        <v>34</v>
      </c>
      <c r="R33" s="1">
        <f>'январь 2016'!R33+'февраль 2016'!R33+'март 2016'!R33</f>
        <v>0</v>
      </c>
      <c r="S33" s="1">
        <f>'январь 2016'!S33+'февраль 2016'!S33+'март 2016'!S33</f>
        <v>0</v>
      </c>
      <c r="T33" s="1" t="s">
        <v>30</v>
      </c>
      <c r="U33" s="1" t="s">
        <v>32</v>
      </c>
      <c r="V33" s="6">
        <f>'январь 2016'!V33+'февраль 2016'!V33+'март 2016'!V33</f>
        <v>0</v>
      </c>
      <c r="W33" s="6">
        <f>'январь 2016'!W33+'февраль 2016'!W33+'март 2016'!W33</f>
        <v>0</v>
      </c>
      <c r="X33" s="6" t="s">
        <v>30</v>
      </c>
      <c r="Y33" s="6" t="s">
        <v>33</v>
      </c>
      <c r="Z33" s="6">
        <f>'январь 2016'!Z33+'февраль 2016'!Z33+'март 2016'!Z33</f>
        <v>0</v>
      </c>
      <c r="AA33" s="6">
        <f>'январь 2016'!AA33+'февраль 2016'!AA33+'март 2016'!AA33</f>
        <v>0</v>
      </c>
      <c r="AB33" s="1" t="s">
        <v>30</v>
      </c>
      <c r="AC33" s="1" t="s">
        <v>34</v>
      </c>
      <c r="AD33" s="1">
        <f>'январь 2016'!AD33+'февраль 2016'!AD33+'март 2016'!AD33</f>
        <v>0</v>
      </c>
      <c r="AE33" s="1">
        <f>'январь 2016'!AE33+'февраль 2016'!AE33+'март 2016'!AE33</f>
        <v>0</v>
      </c>
      <c r="AF33" s="1" t="s">
        <v>35</v>
      </c>
      <c r="AG33" s="1" t="s">
        <v>29</v>
      </c>
      <c r="AH33" s="1">
        <f>'январь 2016'!AH33+'февраль 2016'!AH33+'март 2016'!AH33</f>
        <v>0</v>
      </c>
      <c r="AI33" s="1">
        <f>'январь 2016'!AI33+'февраль 2016'!AI33+'март 2016'!AI33</f>
        <v>0</v>
      </c>
      <c r="AJ33" s="1" t="s">
        <v>36</v>
      </c>
      <c r="AK33" s="1" t="s">
        <v>37</v>
      </c>
      <c r="AL33" s="1">
        <f>'январь 2016'!AL33+'февраль 2016'!AL33+'март 2016'!AL33</f>
        <v>0</v>
      </c>
      <c r="AM33" s="1">
        <f>'январь 2016'!AM33+'февраль 2016'!AM33+'март 2016'!AM33</f>
        <v>0</v>
      </c>
      <c r="AN33" s="1" t="s">
        <v>38</v>
      </c>
      <c r="AO33" s="1" t="s">
        <v>39</v>
      </c>
      <c r="AP33" s="1">
        <f>'январь 2016'!AP33+'февраль 2016'!AP33+'март 2016'!AP33</f>
        <v>0</v>
      </c>
      <c r="AQ33" s="1">
        <f>'январь 2016'!AQ33+'февраль 2016'!AQ33+'март 2016'!AQ33</f>
        <v>0</v>
      </c>
      <c r="AR33" s="1" t="s">
        <v>40</v>
      </c>
      <c r="AS33" s="1" t="s">
        <v>41</v>
      </c>
      <c r="AT33" s="1">
        <f>'январь 2016'!AT33+'февраль 2016'!AT33+'март 2016'!AT33</f>
        <v>0</v>
      </c>
      <c r="AU33" s="1">
        <f>'январь 2016'!AU33+'февраль 2016'!AU33+'март 2016'!AU33</f>
        <v>0</v>
      </c>
      <c r="AV33" s="6"/>
      <c r="AW33" s="6"/>
      <c r="AX33" s="1">
        <f>'январь 2016'!AX33+'февраль 2016'!AX33+'март 2016'!AX33</f>
        <v>0</v>
      </c>
      <c r="AY33" s="1">
        <f>'январь 2016'!AY33+'февраль 2016'!AY33+'март 2016'!AY33</f>
        <v>0</v>
      </c>
      <c r="AZ33" s="1" t="s">
        <v>42</v>
      </c>
      <c r="BA33" s="1" t="s">
        <v>39</v>
      </c>
      <c r="BB33" s="1">
        <f>'январь 2016'!BB33+'февраль 2016'!BB33+'март 2016'!BB33</f>
        <v>0</v>
      </c>
      <c r="BC33" s="1">
        <f>'январь 2016'!BC33+'февраль 2016'!BC33+'март 2016'!BC33</f>
        <v>0</v>
      </c>
      <c r="BD33" s="1" t="s">
        <v>42</v>
      </c>
      <c r="BE33" s="1" t="s">
        <v>33</v>
      </c>
      <c r="BF33" s="1">
        <f>'январь 2016'!BF33+'февраль 2016'!BF33+'март 2016'!BF33</f>
        <v>0</v>
      </c>
      <c r="BG33" s="1">
        <f>'январь 2016'!BG33+'февраль 2016'!BG33+'март 2016'!BG33</f>
        <v>0</v>
      </c>
      <c r="BH33" s="1" t="s">
        <v>42</v>
      </c>
      <c r="BI33" s="1" t="s">
        <v>39</v>
      </c>
      <c r="BJ33" s="1">
        <f>'январь 2016'!BJ33+'февраль 2016'!BJ33+'март 2016'!BJ33</f>
        <v>0</v>
      </c>
      <c r="BK33" s="7">
        <f>'январь 2016'!BK33+'февраль 2016'!BK33+'март 2016'!BK33</f>
        <v>0</v>
      </c>
      <c r="BL33" s="1" t="s">
        <v>43</v>
      </c>
      <c r="BM33" s="1" t="s">
        <v>44</v>
      </c>
      <c r="BN33" s="1">
        <f>'январь 2016'!BN33+'февраль 2016'!BN33+'март 2016'!BN33</f>
        <v>0</v>
      </c>
      <c r="BO33" s="1">
        <f>'январь 2016'!BO33+'февраль 2016'!BO33+'март 2016'!BO33</f>
        <v>0</v>
      </c>
      <c r="BP33" s="1" t="s">
        <v>45</v>
      </c>
      <c r="BQ33" s="1" t="s">
        <v>44</v>
      </c>
      <c r="BR33" s="1">
        <f>'январь 2016'!BR33+'февраль 2016'!BR33+'март 2016'!BR33</f>
        <v>1E-3</v>
      </c>
      <c r="BS33" s="1">
        <f>'январь 2016'!BS33+'февраль 2016'!BS33+'март 2016'!BS33</f>
        <v>0.23300000000000001</v>
      </c>
      <c r="BT33" s="1" t="s">
        <v>46</v>
      </c>
      <c r="BU33" s="1" t="s">
        <v>47</v>
      </c>
      <c r="BV33" s="1">
        <f>'январь 2016'!BV33+'февраль 2016'!BV33+'март 2016'!BV33</f>
        <v>0</v>
      </c>
      <c r="BW33" s="1">
        <f>'январь 2016'!BW33+'февраль 2016'!BW33+'март 2016'!BW33</f>
        <v>0</v>
      </c>
      <c r="BX33" s="1" t="s">
        <v>46</v>
      </c>
      <c r="BY33" s="1" t="s">
        <v>41</v>
      </c>
      <c r="BZ33" s="1">
        <f>'январь 2016'!BZ33+'февраль 2016'!BZ33+'март 2016'!BZ33</f>
        <v>0</v>
      </c>
      <c r="CA33" s="1">
        <f>'январь 2016'!CA33+'февраль 2016'!CA33+'март 2016'!CA33</f>
        <v>0</v>
      </c>
      <c r="CB33" s="1" t="s">
        <v>46</v>
      </c>
      <c r="CC33" s="1" t="s">
        <v>48</v>
      </c>
      <c r="CD33" s="1">
        <f>'январь 2016'!CD33+'февраль 2016'!CD33+'март 2016'!CD33</f>
        <v>0</v>
      </c>
      <c r="CE33" s="1">
        <f>'январь 2016'!CE33+'февраль 2016'!CE33+'март 2016'!CE33</f>
        <v>0</v>
      </c>
      <c r="CF33" s="1" t="s">
        <v>46</v>
      </c>
      <c r="CG33" s="1" t="s">
        <v>48</v>
      </c>
      <c r="CH33" s="1">
        <f>'январь 2016'!CH33+'февраль 2016'!CH33+'март 2016'!CH33</f>
        <v>0</v>
      </c>
      <c r="CI33" s="1">
        <f>'январь 2016'!CI33+'февраль 2016'!CI33+'март 2016'!CI33</f>
        <v>0</v>
      </c>
      <c r="CJ33" s="1" t="s">
        <v>46</v>
      </c>
      <c r="CK33" s="1" t="s">
        <v>39</v>
      </c>
      <c r="CL33" s="1">
        <f>'январь 2016'!CL33+'февраль 2016'!CL33+'март 2016'!CL33</f>
        <v>0</v>
      </c>
      <c r="CM33" s="1">
        <f>'январь 2016'!CM33+'февраль 2016'!CM33+'март 2016'!CM33</f>
        <v>0</v>
      </c>
      <c r="CN33" s="1" t="s">
        <v>49</v>
      </c>
      <c r="CO33" s="1" t="s">
        <v>39</v>
      </c>
      <c r="CP33" s="1">
        <f>'январь 2016'!CP33+'февраль 2016'!CP33+'март 2016'!CP33</f>
        <v>1</v>
      </c>
      <c r="CQ33" s="1">
        <f>'январь 2016'!CQ33+'февраль 2016'!CQ33+'март 2016'!CQ33</f>
        <v>1.0029999999999999</v>
      </c>
      <c r="CR33" s="1" t="s">
        <v>50</v>
      </c>
      <c r="CS33" s="1" t="s">
        <v>51</v>
      </c>
      <c r="CT33" s="1">
        <f>'январь 2016'!CT33+'февраль 2016'!CT33+'март 2016'!CT33</f>
        <v>0</v>
      </c>
      <c r="CU33" s="1">
        <f>'январь 2016'!CU33+'февраль 2016'!CU33+'март 2016'!CU33</f>
        <v>0</v>
      </c>
      <c r="CV33" s="1" t="s">
        <v>50</v>
      </c>
      <c r="CW33" s="1" t="s">
        <v>39</v>
      </c>
      <c r="CX33" s="1">
        <f>'январь 2016'!CX33+'февраль 2016'!CX33+'март 2016'!CX33</f>
        <v>0</v>
      </c>
      <c r="CY33" s="1">
        <f>'январь 2016'!CY33+'февраль 2016'!CY33+'март 2016'!CY33</f>
        <v>0</v>
      </c>
      <c r="CZ33" s="1" t="s">
        <v>50</v>
      </c>
      <c r="DA33" s="1" t="s">
        <v>39</v>
      </c>
      <c r="DB33" s="1">
        <f>'январь 2016'!DB33+'февраль 2016'!DB33+'март 2016'!DB33</f>
        <v>0</v>
      </c>
      <c r="DC33" s="1">
        <f>'январь 2016'!DC33+'февраль 2016'!DC33+'март 2016'!DC33</f>
        <v>0</v>
      </c>
      <c r="DD33" s="1" t="s">
        <v>59</v>
      </c>
      <c r="DE33" s="1" t="s">
        <v>60</v>
      </c>
      <c r="DF33" s="1">
        <f>'январь 2016'!DF33+'февраль 2016'!DF33+'март 2016'!DF33</f>
        <v>0</v>
      </c>
      <c r="DG33" s="1">
        <f>'январь 2016'!DG33+'февраль 2016'!DG33+'март 2016'!DG33</f>
        <v>0</v>
      </c>
      <c r="DH33" s="1" t="s">
        <v>52</v>
      </c>
      <c r="DI33" s="1" t="s">
        <v>53</v>
      </c>
      <c r="DJ33" s="1">
        <f>'январь 2016'!DJ33+'февраль 2016'!DJ33+'март 2016'!DJ33</f>
        <v>0</v>
      </c>
      <c r="DK33" s="1">
        <f>'январь 2016'!DK33+'февраль 2016'!DK33+'март 2016'!DK33</f>
        <v>0</v>
      </c>
      <c r="DL33" s="1" t="s">
        <v>31</v>
      </c>
      <c r="DM33" s="7">
        <f>'январь 2016'!DM33+'февраль 2016'!DM33+'март 2016'!DM33</f>
        <v>0</v>
      </c>
    </row>
    <row r="34" spans="1:117" s="12" customFormat="1" ht="15.75" customHeight="1" x14ac:dyDescent="0.25">
      <c r="A34" s="6">
        <v>33</v>
      </c>
      <c r="B34" s="6">
        <v>1</v>
      </c>
      <c r="C34" s="9" t="s">
        <v>92</v>
      </c>
      <c r="D34" s="8" t="s">
        <v>373</v>
      </c>
      <c r="E34" s="6">
        <v>-209.99199999999999</v>
      </c>
      <c r="F34" s="6">
        <v>16.553999999999998</v>
      </c>
      <c r="G34" s="6">
        <v>-249.52699999999999</v>
      </c>
      <c r="H34" s="10">
        <v>124.96344000000001</v>
      </c>
      <c r="I34" s="3">
        <f t="shared" si="1"/>
        <v>-124.56355999999998</v>
      </c>
      <c r="J34" s="3">
        <f t="shared" si="0"/>
        <v>0</v>
      </c>
      <c r="K34" s="3">
        <f t="shared" si="2"/>
        <v>-124.56355999999998</v>
      </c>
      <c r="L34" s="1" t="s">
        <v>28</v>
      </c>
      <c r="M34" s="1" t="s">
        <v>29</v>
      </c>
      <c r="N34" s="1">
        <f>'январь 2016'!N34+'февраль 2016'!N34+'март 2016'!N34</f>
        <v>0</v>
      </c>
      <c r="O34" s="1">
        <f>'январь 2016'!O34+'февраль 2016'!O34+'март 2016'!O34</f>
        <v>0</v>
      </c>
      <c r="P34" s="1" t="s">
        <v>30</v>
      </c>
      <c r="Q34" s="1" t="s">
        <v>34</v>
      </c>
      <c r="R34" s="1">
        <f>'январь 2016'!R34+'февраль 2016'!R34+'март 2016'!R34</f>
        <v>0</v>
      </c>
      <c r="S34" s="1">
        <f>'январь 2016'!S34+'февраль 2016'!S34+'март 2016'!S34</f>
        <v>0</v>
      </c>
      <c r="T34" s="1" t="s">
        <v>30</v>
      </c>
      <c r="U34" s="1" t="s">
        <v>32</v>
      </c>
      <c r="V34" s="6">
        <f>'январь 2016'!V34+'февраль 2016'!V34+'март 2016'!V34</f>
        <v>0</v>
      </c>
      <c r="W34" s="6">
        <f>'январь 2016'!W34+'февраль 2016'!W34+'март 2016'!W34</f>
        <v>0</v>
      </c>
      <c r="X34" s="6" t="s">
        <v>30</v>
      </c>
      <c r="Y34" s="6" t="s">
        <v>33</v>
      </c>
      <c r="Z34" s="6">
        <f>'январь 2016'!Z34+'февраль 2016'!Z34+'март 2016'!Z34</f>
        <v>0</v>
      </c>
      <c r="AA34" s="6">
        <f>'январь 2016'!AA34+'февраль 2016'!AA34+'март 2016'!AA34</f>
        <v>0</v>
      </c>
      <c r="AB34" s="1" t="s">
        <v>30</v>
      </c>
      <c r="AC34" s="1" t="s">
        <v>34</v>
      </c>
      <c r="AD34" s="1">
        <f>'январь 2016'!AD34+'февраль 2016'!AD34+'март 2016'!AD34</f>
        <v>0</v>
      </c>
      <c r="AE34" s="1">
        <f>'январь 2016'!AE34+'февраль 2016'!AE34+'март 2016'!AE34</f>
        <v>0</v>
      </c>
      <c r="AF34" s="1" t="s">
        <v>35</v>
      </c>
      <c r="AG34" s="1" t="s">
        <v>29</v>
      </c>
      <c r="AH34" s="1">
        <f>'январь 2016'!AH34+'февраль 2016'!AH34+'март 2016'!AH34</f>
        <v>0</v>
      </c>
      <c r="AI34" s="1">
        <f>'январь 2016'!AI34+'февраль 2016'!AI34+'март 2016'!AI34</f>
        <v>0</v>
      </c>
      <c r="AJ34" s="1" t="s">
        <v>36</v>
      </c>
      <c r="AK34" s="1" t="s">
        <v>37</v>
      </c>
      <c r="AL34" s="1">
        <f>'январь 2016'!AL34+'февраль 2016'!AL34+'март 2016'!AL34</f>
        <v>0</v>
      </c>
      <c r="AM34" s="1">
        <f>'январь 2016'!AM34+'февраль 2016'!AM34+'март 2016'!AM34</f>
        <v>0</v>
      </c>
      <c r="AN34" s="1" t="s">
        <v>38</v>
      </c>
      <c r="AO34" s="1" t="s">
        <v>39</v>
      </c>
      <c r="AP34" s="1">
        <f>'январь 2016'!AP34+'февраль 2016'!AP34+'март 2016'!AP34</f>
        <v>0</v>
      </c>
      <c r="AQ34" s="1">
        <f>'январь 2016'!AQ34+'февраль 2016'!AQ34+'март 2016'!AQ34</f>
        <v>0</v>
      </c>
      <c r="AR34" s="1" t="s">
        <v>40</v>
      </c>
      <c r="AS34" s="1" t="s">
        <v>41</v>
      </c>
      <c r="AT34" s="1">
        <f>'январь 2016'!AT34+'февраль 2016'!AT34+'март 2016'!AT34</f>
        <v>0</v>
      </c>
      <c r="AU34" s="1">
        <f>'январь 2016'!AU34+'февраль 2016'!AU34+'март 2016'!AU34</f>
        <v>0</v>
      </c>
      <c r="AV34" s="6"/>
      <c r="AW34" s="6"/>
      <c r="AX34" s="1">
        <f>'январь 2016'!AX34+'февраль 2016'!AX34+'март 2016'!AX34</f>
        <v>0</v>
      </c>
      <c r="AY34" s="1">
        <f>'январь 2016'!AY34+'февраль 2016'!AY34+'март 2016'!AY34</f>
        <v>0</v>
      </c>
      <c r="AZ34" s="1" t="s">
        <v>42</v>
      </c>
      <c r="BA34" s="1" t="s">
        <v>39</v>
      </c>
      <c r="BB34" s="1">
        <f>'январь 2016'!BB34+'февраль 2016'!BB34+'март 2016'!BB34</f>
        <v>0</v>
      </c>
      <c r="BC34" s="1">
        <f>'январь 2016'!BC34+'февраль 2016'!BC34+'март 2016'!BC34</f>
        <v>0</v>
      </c>
      <c r="BD34" s="1" t="s">
        <v>42</v>
      </c>
      <c r="BE34" s="1" t="s">
        <v>33</v>
      </c>
      <c r="BF34" s="1">
        <f>'январь 2016'!BF34+'февраль 2016'!BF34+'март 2016'!BF34</f>
        <v>0</v>
      </c>
      <c r="BG34" s="1">
        <f>'январь 2016'!BG34+'февраль 2016'!BG34+'март 2016'!BG34</f>
        <v>0</v>
      </c>
      <c r="BH34" s="1" t="s">
        <v>42</v>
      </c>
      <c r="BI34" s="1" t="s">
        <v>39</v>
      </c>
      <c r="BJ34" s="1">
        <f>'январь 2016'!BJ34+'февраль 2016'!BJ34+'март 2016'!BJ34</f>
        <v>0</v>
      </c>
      <c r="BK34" s="7">
        <f>'январь 2016'!BK34+'февраль 2016'!BK34+'март 2016'!BK34</f>
        <v>0</v>
      </c>
      <c r="BL34" s="1" t="s">
        <v>43</v>
      </c>
      <c r="BM34" s="1" t="s">
        <v>44</v>
      </c>
      <c r="BN34" s="1">
        <f>'январь 2016'!BN34+'февраль 2016'!BN34+'март 2016'!BN34</f>
        <v>0</v>
      </c>
      <c r="BO34" s="1">
        <f>'январь 2016'!BO34+'февраль 2016'!BO34+'март 2016'!BO34</f>
        <v>0</v>
      </c>
      <c r="BP34" s="1" t="s">
        <v>45</v>
      </c>
      <c r="BQ34" s="1" t="s">
        <v>44</v>
      </c>
      <c r="BR34" s="1">
        <f>'январь 2016'!BR34+'февраль 2016'!BR34+'март 2016'!BR34</f>
        <v>0</v>
      </c>
      <c r="BS34" s="1">
        <f>'январь 2016'!BS34+'февраль 2016'!BS34+'март 2016'!BS34</f>
        <v>0</v>
      </c>
      <c r="BT34" s="1" t="s">
        <v>46</v>
      </c>
      <c r="BU34" s="1" t="s">
        <v>47</v>
      </c>
      <c r="BV34" s="1">
        <f>'январь 2016'!BV34+'февраль 2016'!BV34+'март 2016'!BV34</f>
        <v>0</v>
      </c>
      <c r="BW34" s="1">
        <f>'январь 2016'!BW34+'февраль 2016'!BW34+'март 2016'!BW34</f>
        <v>0</v>
      </c>
      <c r="BX34" s="1" t="s">
        <v>46</v>
      </c>
      <c r="BY34" s="1" t="s">
        <v>41</v>
      </c>
      <c r="BZ34" s="1">
        <f>'январь 2016'!BZ34+'февраль 2016'!BZ34+'март 2016'!BZ34</f>
        <v>0</v>
      </c>
      <c r="CA34" s="1">
        <f>'январь 2016'!CA34+'февраль 2016'!CA34+'март 2016'!CA34</f>
        <v>0</v>
      </c>
      <c r="CB34" s="1" t="s">
        <v>46</v>
      </c>
      <c r="CC34" s="1" t="s">
        <v>48</v>
      </c>
      <c r="CD34" s="1">
        <f>'январь 2016'!CD34+'февраль 2016'!CD34+'март 2016'!CD34</f>
        <v>0</v>
      </c>
      <c r="CE34" s="1">
        <f>'январь 2016'!CE34+'февраль 2016'!CE34+'март 2016'!CE34</f>
        <v>0</v>
      </c>
      <c r="CF34" s="1" t="s">
        <v>46</v>
      </c>
      <c r="CG34" s="1" t="s">
        <v>48</v>
      </c>
      <c r="CH34" s="1">
        <f>'январь 2016'!CH34+'февраль 2016'!CH34+'март 2016'!CH34</f>
        <v>0</v>
      </c>
      <c r="CI34" s="1">
        <f>'январь 2016'!CI34+'февраль 2016'!CI34+'март 2016'!CI34</f>
        <v>0</v>
      </c>
      <c r="CJ34" s="1" t="s">
        <v>46</v>
      </c>
      <c r="CK34" s="1" t="s">
        <v>39</v>
      </c>
      <c r="CL34" s="1">
        <f>'январь 2016'!CL34+'февраль 2016'!CL34+'март 2016'!CL34</f>
        <v>0</v>
      </c>
      <c r="CM34" s="1">
        <f>'январь 2016'!CM34+'февраль 2016'!CM34+'март 2016'!CM34</f>
        <v>0</v>
      </c>
      <c r="CN34" s="1" t="s">
        <v>49</v>
      </c>
      <c r="CO34" s="1" t="s">
        <v>39</v>
      </c>
      <c r="CP34" s="1">
        <f>'январь 2016'!CP34+'февраль 2016'!CP34+'март 2016'!CP34</f>
        <v>0</v>
      </c>
      <c r="CQ34" s="1">
        <f>'январь 2016'!CQ34+'февраль 2016'!CQ34+'март 2016'!CQ34</f>
        <v>0</v>
      </c>
      <c r="CR34" s="1" t="s">
        <v>50</v>
      </c>
      <c r="CS34" s="1" t="s">
        <v>51</v>
      </c>
      <c r="CT34" s="1">
        <f>'январь 2016'!CT34+'февраль 2016'!CT34+'март 2016'!CT34</f>
        <v>0</v>
      </c>
      <c r="CU34" s="1">
        <f>'январь 2016'!CU34+'февраль 2016'!CU34+'март 2016'!CU34</f>
        <v>0</v>
      </c>
      <c r="CV34" s="1" t="s">
        <v>50</v>
      </c>
      <c r="CW34" s="1" t="s">
        <v>39</v>
      </c>
      <c r="CX34" s="1">
        <f>'январь 2016'!CX34+'февраль 2016'!CX34+'март 2016'!CX34</f>
        <v>0</v>
      </c>
      <c r="CY34" s="1">
        <f>'январь 2016'!CY34+'февраль 2016'!CY34+'март 2016'!CY34</f>
        <v>0</v>
      </c>
      <c r="CZ34" s="1" t="s">
        <v>50</v>
      </c>
      <c r="DA34" s="1" t="s">
        <v>39</v>
      </c>
      <c r="DB34" s="1">
        <f>'январь 2016'!DB34+'февраль 2016'!DB34+'март 2016'!DB34</f>
        <v>0</v>
      </c>
      <c r="DC34" s="1">
        <f>'январь 2016'!DC34+'февраль 2016'!DC34+'март 2016'!DC34</f>
        <v>0</v>
      </c>
      <c r="DD34" s="1" t="s">
        <v>59</v>
      </c>
      <c r="DE34" s="1" t="s">
        <v>60</v>
      </c>
      <c r="DF34" s="1">
        <f>'январь 2016'!DF34+'февраль 2016'!DF34+'март 2016'!DF34</f>
        <v>0</v>
      </c>
      <c r="DG34" s="1">
        <f>'январь 2016'!DG34+'февраль 2016'!DG34+'март 2016'!DG34</f>
        <v>0</v>
      </c>
      <c r="DH34" s="1" t="s">
        <v>52</v>
      </c>
      <c r="DI34" s="1" t="s">
        <v>53</v>
      </c>
      <c r="DJ34" s="1">
        <f>'январь 2016'!DJ34+'февраль 2016'!DJ34+'март 2016'!DJ34</f>
        <v>0</v>
      </c>
      <c r="DK34" s="1">
        <f>'январь 2016'!DK34+'февраль 2016'!DK34+'март 2016'!DK34</f>
        <v>0</v>
      </c>
      <c r="DL34" s="1" t="s">
        <v>31</v>
      </c>
      <c r="DM34" s="7">
        <f>'январь 2016'!DM34+'февраль 2016'!DM34+'март 2016'!DM34</f>
        <v>0</v>
      </c>
    </row>
    <row r="35" spans="1:117" s="12" customFormat="1" ht="15.75" customHeight="1" x14ac:dyDescent="0.25">
      <c r="A35" s="6">
        <v>34</v>
      </c>
      <c r="B35" s="6">
        <v>1</v>
      </c>
      <c r="C35" s="9" t="s">
        <v>93</v>
      </c>
      <c r="D35" s="8" t="s">
        <v>373</v>
      </c>
      <c r="E35" s="6">
        <v>-76.338999999999999</v>
      </c>
      <c r="F35" s="6">
        <v>28.103000000000002</v>
      </c>
      <c r="G35" s="6">
        <v>-108.831</v>
      </c>
      <c r="H35" s="10">
        <v>395.42435999999998</v>
      </c>
      <c r="I35" s="3">
        <f t="shared" si="1"/>
        <v>286.59335999999996</v>
      </c>
      <c r="J35" s="3">
        <f t="shared" si="0"/>
        <v>19.718</v>
      </c>
      <c r="K35" s="3">
        <f t="shared" si="2"/>
        <v>266.87535999999994</v>
      </c>
      <c r="L35" s="1" t="s">
        <v>28</v>
      </c>
      <c r="M35" s="1" t="s">
        <v>29</v>
      </c>
      <c r="N35" s="1">
        <f>'январь 2016'!N35+'февраль 2016'!N35+'март 2016'!N35</f>
        <v>0</v>
      </c>
      <c r="O35" s="1">
        <f>'январь 2016'!O35+'февраль 2016'!O35+'март 2016'!O35</f>
        <v>0</v>
      </c>
      <c r="P35" s="1" t="s">
        <v>30</v>
      </c>
      <c r="Q35" s="1" t="s">
        <v>34</v>
      </c>
      <c r="R35" s="1">
        <f>'январь 2016'!R35+'февраль 2016'!R35+'март 2016'!R35</f>
        <v>0</v>
      </c>
      <c r="S35" s="1">
        <f>'январь 2016'!S35+'февраль 2016'!S35+'март 2016'!S35</f>
        <v>0</v>
      </c>
      <c r="T35" s="1" t="s">
        <v>30</v>
      </c>
      <c r="U35" s="1" t="s">
        <v>32</v>
      </c>
      <c r="V35" s="6">
        <f>'январь 2016'!V35+'февраль 2016'!V35+'март 2016'!V35</f>
        <v>0</v>
      </c>
      <c r="W35" s="6">
        <f>'январь 2016'!W35+'февраль 2016'!W35+'март 2016'!W35</f>
        <v>0</v>
      </c>
      <c r="X35" s="6" t="s">
        <v>30</v>
      </c>
      <c r="Y35" s="6" t="s">
        <v>33</v>
      </c>
      <c r="Z35" s="6">
        <f>'январь 2016'!Z35+'февраль 2016'!Z35+'март 2016'!Z35</f>
        <v>0</v>
      </c>
      <c r="AA35" s="6">
        <f>'январь 2016'!AA35+'февраль 2016'!AA35+'март 2016'!AA35</f>
        <v>0</v>
      </c>
      <c r="AB35" s="1" t="s">
        <v>30</v>
      </c>
      <c r="AC35" s="1" t="s">
        <v>34</v>
      </c>
      <c r="AD35" s="1">
        <f>'январь 2016'!AD35+'февраль 2016'!AD35+'март 2016'!AD35</f>
        <v>0</v>
      </c>
      <c r="AE35" s="1">
        <f>'январь 2016'!AE35+'февраль 2016'!AE35+'март 2016'!AE35</f>
        <v>0</v>
      </c>
      <c r="AF35" s="1" t="s">
        <v>35</v>
      </c>
      <c r="AG35" s="1" t="s">
        <v>29</v>
      </c>
      <c r="AH35" s="1">
        <f>'январь 2016'!AH35+'февраль 2016'!AH35+'март 2016'!AH35</f>
        <v>0</v>
      </c>
      <c r="AI35" s="1">
        <f>'январь 2016'!AI35+'февраль 2016'!AI35+'март 2016'!AI35</f>
        <v>0</v>
      </c>
      <c r="AJ35" s="1" t="s">
        <v>36</v>
      </c>
      <c r="AK35" s="1" t="s">
        <v>37</v>
      </c>
      <c r="AL35" s="1">
        <f>'январь 2016'!AL35+'февраль 2016'!AL35+'март 2016'!AL35</f>
        <v>0</v>
      </c>
      <c r="AM35" s="1">
        <f>'январь 2016'!AM35+'февраль 2016'!AM35+'март 2016'!AM35</f>
        <v>0</v>
      </c>
      <c r="AN35" s="1" t="s">
        <v>38</v>
      </c>
      <c r="AO35" s="1" t="s">
        <v>39</v>
      </c>
      <c r="AP35" s="1">
        <f>'январь 2016'!AP35+'февраль 2016'!AP35+'март 2016'!AP35</f>
        <v>6</v>
      </c>
      <c r="AQ35" s="1">
        <f>'январь 2016'!AQ35+'февраль 2016'!AQ35+'март 2016'!AQ35</f>
        <v>3.9910000000000001</v>
      </c>
      <c r="AR35" s="1" t="s">
        <v>40</v>
      </c>
      <c r="AS35" s="1" t="s">
        <v>41</v>
      </c>
      <c r="AT35" s="1">
        <f>'январь 2016'!AT35+'февраль 2016'!AT35+'март 2016'!AT35</f>
        <v>0</v>
      </c>
      <c r="AU35" s="1">
        <f>'январь 2016'!AU35+'февраль 2016'!AU35+'март 2016'!AU35</f>
        <v>0</v>
      </c>
      <c r="AV35" s="6"/>
      <c r="AW35" s="6"/>
      <c r="AX35" s="1">
        <f>'январь 2016'!AX35+'февраль 2016'!AX35+'март 2016'!AX35</f>
        <v>0</v>
      </c>
      <c r="AY35" s="1">
        <f>'январь 2016'!AY35+'февраль 2016'!AY35+'март 2016'!AY35</f>
        <v>0</v>
      </c>
      <c r="AZ35" s="1" t="s">
        <v>42</v>
      </c>
      <c r="BA35" s="1" t="s">
        <v>39</v>
      </c>
      <c r="BB35" s="1">
        <f>'январь 2016'!BB35+'февраль 2016'!BB35+'март 2016'!BB35</f>
        <v>0</v>
      </c>
      <c r="BC35" s="1">
        <f>'январь 2016'!BC35+'февраль 2016'!BC35+'март 2016'!BC35</f>
        <v>0</v>
      </c>
      <c r="BD35" s="1" t="s">
        <v>42</v>
      </c>
      <c r="BE35" s="1" t="s">
        <v>33</v>
      </c>
      <c r="BF35" s="1">
        <f>'январь 2016'!BF35+'февраль 2016'!BF35+'март 2016'!BF35</f>
        <v>0</v>
      </c>
      <c r="BG35" s="1">
        <f>'январь 2016'!BG35+'февраль 2016'!BG35+'март 2016'!BG35</f>
        <v>0</v>
      </c>
      <c r="BH35" s="1" t="s">
        <v>42</v>
      </c>
      <c r="BI35" s="1" t="s">
        <v>39</v>
      </c>
      <c r="BJ35" s="1">
        <f>'январь 2016'!BJ35+'февраль 2016'!BJ35+'март 2016'!BJ35</f>
        <v>0</v>
      </c>
      <c r="BK35" s="7">
        <f>'январь 2016'!BK35+'февраль 2016'!BK35+'март 2016'!BK35</f>
        <v>0</v>
      </c>
      <c r="BL35" s="1" t="s">
        <v>43</v>
      </c>
      <c r="BM35" s="1" t="s">
        <v>44</v>
      </c>
      <c r="BN35" s="1">
        <f>'январь 2016'!BN35+'февраль 2016'!BN35+'март 2016'!BN35</f>
        <v>0</v>
      </c>
      <c r="BO35" s="1">
        <f>'январь 2016'!BO35+'февраль 2016'!BO35+'март 2016'!BO35</f>
        <v>0</v>
      </c>
      <c r="BP35" s="1" t="s">
        <v>45</v>
      </c>
      <c r="BQ35" s="1" t="s">
        <v>44</v>
      </c>
      <c r="BR35" s="1">
        <f>'январь 2016'!BR35+'февраль 2016'!BR35+'март 2016'!BR35</f>
        <v>0</v>
      </c>
      <c r="BS35" s="1">
        <f>'январь 2016'!BS35+'февраль 2016'!BS35+'март 2016'!BS35</f>
        <v>0</v>
      </c>
      <c r="BT35" s="1" t="s">
        <v>46</v>
      </c>
      <c r="BU35" s="1" t="s">
        <v>47</v>
      </c>
      <c r="BV35" s="1">
        <f>'январь 2016'!BV35+'февраль 2016'!BV35+'март 2016'!BV35</f>
        <v>0</v>
      </c>
      <c r="BW35" s="1">
        <f>'январь 2016'!BW35+'февраль 2016'!BW35+'март 2016'!BW35</f>
        <v>0</v>
      </c>
      <c r="BX35" s="1" t="s">
        <v>46</v>
      </c>
      <c r="BY35" s="1" t="s">
        <v>41</v>
      </c>
      <c r="BZ35" s="1">
        <f>'январь 2016'!BZ35+'февраль 2016'!BZ35+'март 2016'!BZ35</f>
        <v>6.0000000000000001E-3</v>
      </c>
      <c r="CA35" s="1">
        <f>'январь 2016'!CA35+'февраль 2016'!CA35+'март 2016'!CA35</f>
        <v>5.7290000000000001</v>
      </c>
      <c r="CB35" s="1" t="s">
        <v>46</v>
      </c>
      <c r="CC35" s="1" t="s">
        <v>48</v>
      </c>
      <c r="CD35" s="1">
        <f>'январь 2016'!CD35+'февраль 2016'!CD35+'март 2016'!CD35</f>
        <v>0</v>
      </c>
      <c r="CE35" s="1">
        <f>'январь 2016'!CE35+'февраль 2016'!CE35+'март 2016'!CE35</f>
        <v>0</v>
      </c>
      <c r="CF35" s="1" t="s">
        <v>46</v>
      </c>
      <c r="CG35" s="1" t="s">
        <v>48</v>
      </c>
      <c r="CH35" s="1">
        <f>'январь 2016'!CH35+'февраль 2016'!CH35+'март 2016'!CH35</f>
        <v>0</v>
      </c>
      <c r="CI35" s="1">
        <f>'январь 2016'!CI35+'февраль 2016'!CI35+'март 2016'!CI35</f>
        <v>0</v>
      </c>
      <c r="CJ35" s="1" t="s">
        <v>46</v>
      </c>
      <c r="CK35" s="1" t="s">
        <v>39</v>
      </c>
      <c r="CL35" s="1">
        <f>'январь 2016'!CL35+'февраль 2016'!CL35+'март 2016'!CL35</f>
        <v>2</v>
      </c>
      <c r="CM35" s="1">
        <f>'январь 2016'!CM35+'февраль 2016'!CM35+'март 2016'!CM35</f>
        <v>7.9169999999999998</v>
      </c>
      <c r="CN35" s="1" t="s">
        <v>49</v>
      </c>
      <c r="CO35" s="1" t="s">
        <v>39</v>
      </c>
      <c r="CP35" s="1">
        <f>'январь 2016'!CP35+'февраль 2016'!CP35+'март 2016'!CP35</f>
        <v>0</v>
      </c>
      <c r="CQ35" s="1">
        <f>'январь 2016'!CQ35+'февраль 2016'!CQ35+'март 2016'!CQ35</f>
        <v>0</v>
      </c>
      <c r="CR35" s="1" t="s">
        <v>50</v>
      </c>
      <c r="CS35" s="1" t="s">
        <v>51</v>
      </c>
      <c r="CT35" s="1">
        <f>'январь 2016'!CT35+'февраль 2016'!CT35+'март 2016'!CT35</f>
        <v>0</v>
      </c>
      <c r="CU35" s="1">
        <f>'январь 2016'!CU35+'февраль 2016'!CU35+'март 2016'!CU35</f>
        <v>0</v>
      </c>
      <c r="CV35" s="1" t="s">
        <v>50</v>
      </c>
      <c r="CW35" s="1" t="s">
        <v>39</v>
      </c>
      <c r="CX35" s="1">
        <f>'январь 2016'!CX35+'февраль 2016'!CX35+'март 2016'!CX35</f>
        <v>1</v>
      </c>
      <c r="CY35" s="1">
        <f>'январь 2016'!CY35+'февраль 2016'!CY35+'март 2016'!CY35</f>
        <v>0.16800000000000001</v>
      </c>
      <c r="CZ35" s="1" t="s">
        <v>50</v>
      </c>
      <c r="DA35" s="1" t="s">
        <v>39</v>
      </c>
      <c r="DB35" s="1">
        <f>'январь 2016'!DB35+'февраль 2016'!DB35+'март 2016'!DB35</f>
        <v>0</v>
      </c>
      <c r="DC35" s="1">
        <f>'январь 2016'!DC35+'февраль 2016'!DC35+'март 2016'!DC35</f>
        <v>0</v>
      </c>
      <c r="DD35" s="1" t="s">
        <v>59</v>
      </c>
      <c r="DE35" s="1" t="s">
        <v>60</v>
      </c>
      <c r="DF35" s="1">
        <f>'январь 2016'!DF35+'февраль 2016'!DF35+'март 2016'!DF35</f>
        <v>0</v>
      </c>
      <c r="DG35" s="1">
        <f>'январь 2016'!DG35+'февраль 2016'!DG35+'март 2016'!DG35</f>
        <v>0</v>
      </c>
      <c r="DH35" s="1" t="s">
        <v>52</v>
      </c>
      <c r="DI35" s="1" t="s">
        <v>53</v>
      </c>
      <c r="DJ35" s="1">
        <f>'январь 2016'!DJ35+'февраль 2016'!DJ35+'март 2016'!DJ35</f>
        <v>0</v>
      </c>
      <c r="DK35" s="1">
        <f>'январь 2016'!DK35+'февраль 2016'!DK35+'март 2016'!DK35</f>
        <v>0</v>
      </c>
      <c r="DL35" s="1" t="s">
        <v>31</v>
      </c>
      <c r="DM35" s="7">
        <f>'январь 2016'!DM35+'февраль 2016'!DM35+'март 2016'!DM35</f>
        <v>1.913</v>
      </c>
    </row>
    <row r="36" spans="1:117" s="12" customFormat="1" ht="15.75" customHeight="1" x14ac:dyDescent="0.25">
      <c r="A36" s="6">
        <v>35</v>
      </c>
      <c r="B36" s="6">
        <v>2</v>
      </c>
      <c r="C36" s="9" t="s">
        <v>94</v>
      </c>
      <c r="D36" s="8" t="s">
        <v>373</v>
      </c>
      <c r="E36" s="6">
        <v>649.17399999999998</v>
      </c>
      <c r="F36" s="6">
        <v>2.0550000000000002</v>
      </c>
      <c r="G36" s="6">
        <v>647.11900000000003</v>
      </c>
      <c r="H36" s="10">
        <v>234.97152</v>
      </c>
      <c r="I36" s="3">
        <f t="shared" si="1"/>
        <v>882.09051999999997</v>
      </c>
      <c r="J36" s="3">
        <f t="shared" si="0"/>
        <v>4.681</v>
      </c>
      <c r="K36" s="3">
        <f t="shared" si="2"/>
        <v>877.40951999999993</v>
      </c>
      <c r="L36" s="1" t="s">
        <v>28</v>
      </c>
      <c r="M36" s="1" t="s">
        <v>29</v>
      </c>
      <c r="N36" s="1">
        <f>'январь 2016'!N36+'февраль 2016'!N36+'март 2016'!N36</f>
        <v>0</v>
      </c>
      <c r="O36" s="1">
        <f>'январь 2016'!O36+'февраль 2016'!O36+'март 2016'!O36</f>
        <v>0</v>
      </c>
      <c r="P36" s="1" t="s">
        <v>30</v>
      </c>
      <c r="Q36" s="1" t="s">
        <v>34</v>
      </c>
      <c r="R36" s="1">
        <f>'январь 2016'!R36+'февраль 2016'!R36+'март 2016'!R36</f>
        <v>0</v>
      </c>
      <c r="S36" s="1">
        <f>'январь 2016'!S36+'февраль 2016'!S36+'март 2016'!S36</f>
        <v>0</v>
      </c>
      <c r="T36" s="1" t="s">
        <v>30</v>
      </c>
      <c r="U36" s="1" t="s">
        <v>32</v>
      </c>
      <c r="V36" s="6">
        <f>'январь 2016'!V36+'февраль 2016'!V36+'март 2016'!V36</f>
        <v>0</v>
      </c>
      <c r="W36" s="6">
        <f>'январь 2016'!W36+'февраль 2016'!W36+'март 2016'!W36</f>
        <v>0</v>
      </c>
      <c r="X36" s="6" t="s">
        <v>30</v>
      </c>
      <c r="Y36" s="6" t="s">
        <v>33</v>
      </c>
      <c r="Z36" s="6">
        <f>'январь 2016'!Z36+'февраль 2016'!Z36+'март 2016'!Z36</f>
        <v>0</v>
      </c>
      <c r="AA36" s="6">
        <f>'январь 2016'!AA36+'февраль 2016'!AA36+'март 2016'!AA36</f>
        <v>0</v>
      </c>
      <c r="AB36" s="1" t="s">
        <v>30</v>
      </c>
      <c r="AC36" s="1" t="s">
        <v>34</v>
      </c>
      <c r="AD36" s="1">
        <f>'январь 2016'!AD36+'февраль 2016'!AD36+'март 2016'!AD36</f>
        <v>0</v>
      </c>
      <c r="AE36" s="1">
        <f>'январь 2016'!AE36+'февраль 2016'!AE36+'март 2016'!AE36</f>
        <v>0</v>
      </c>
      <c r="AF36" s="1" t="s">
        <v>35</v>
      </c>
      <c r="AG36" s="1" t="s">
        <v>29</v>
      </c>
      <c r="AH36" s="1">
        <f>'январь 2016'!AH36+'февраль 2016'!AH36+'март 2016'!AH36</f>
        <v>0</v>
      </c>
      <c r="AI36" s="1">
        <f>'январь 2016'!AI36+'февраль 2016'!AI36+'март 2016'!AI36</f>
        <v>0</v>
      </c>
      <c r="AJ36" s="1" t="s">
        <v>36</v>
      </c>
      <c r="AK36" s="1" t="s">
        <v>37</v>
      </c>
      <c r="AL36" s="1">
        <f>'январь 2016'!AL36+'февраль 2016'!AL36+'март 2016'!AL36</f>
        <v>0</v>
      </c>
      <c r="AM36" s="1">
        <f>'январь 2016'!AM36+'февраль 2016'!AM36+'март 2016'!AM36</f>
        <v>0</v>
      </c>
      <c r="AN36" s="1" t="s">
        <v>38</v>
      </c>
      <c r="AO36" s="1" t="s">
        <v>39</v>
      </c>
      <c r="AP36" s="1">
        <f>'январь 2016'!AP36+'февраль 2016'!AP36+'март 2016'!AP36</f>
        <v>4</v>
      </c>
      <c r="AQ36" s="1">
        <f>'январь 2016'!AQ36+'февраль 2016'!AQ36+'март 2016'!AQ36</f>
        <v>2.4</v>
      </c>
      <c r="AR36" s="1" t="s">
        <v>40</v>
      </c>
      <c r="AS36" s="1" t="s">
        <v>41</v>
      </c>
      <c r="AT36" s="1">
        <f>'январь 2016'!AT36+'февраль 2016'!AT36+'март 2016'!AT36</f>
        <v>0</v>
      </c>
      <c r="AU36" s="1">
        <f>'январь 2016'!AU36+'февраль 2016'!AU36+'март 2016'!AU36</f>
        <v>0</v>
      </c>
      <c r="AV36" s="6"/>
      <c r="AW36" s="6"/>
      <c r="AX36" s="1">
        <f>'январь 2016'!AX36+'февраль 2016'!AX36+'март 2016'!AX36</f>
        <v>0</v>
      </c>
      <c r="AY36" s="1">
        <f>'январь 2016'!AY36+'февраль 2016'!AY36+'март 2016'!AY36</f>
        <v>0</v>
      </c>
      <c r="AZ36" s="1" t="s">
        <v>42</v>
      </c>
      <c r="BA36" s="1" t="s">
        <v>39</v>
      </c>
      <c r="BB36" s="1">
        <f>'январь 2016'!BB36+'февраль 2016'!BB36+'март 2016'!BB36</f>
        <v>0</v>
      </c>
      <c r="BC36" s="1">
        <f>'январь 2016'!BC36+'февраль 2016'!BC36+'март 2016'!BC36</f>
        <v>0</v>
      </c>
      <c r="BD36" s="1" t="s">
        <v>42</v>
      </c>
      <c r="BE36" s="1" t="s">
        <v>33</v>
      </c>
      <c r="BF36" s="1">
        <f>'январь 2016'!BF36+'февраль 2016'!BF36+'март 2016'!BF36</f>
        <v>0</v>
      </c>
      <c r="BG36" s="1">
        <f>'январь 2016'!BG36+'февраль 2016'!BG36+'март 2016'!BG36</f>
        <v>0</v>
      </c>
      <c r="BH36" s="1" t="s">
        <v>42</v>
      </c>
      <c r="BI36" s="1" t="s">
        <v>39</v>
      </c>
      <c r="BJ36" s="1">
        <f>'январь 2016'!BJ36+'февраль 2016'!BJ36+'март 2016'!BJ36</f>
        <v>0</v>
      </c>
      <c r="BK36" s="7">
        <f>'январь 2016'!BK36+'февраль 2016'!BK36+'март 2016'!BK36</f>
        <v>0</v>
      </c>
      <c r="BL36" s="1" t="s">
        <v>43</v>
      </c>
      <c r="BM36" s="1" t="s">
        <v>44</v>
      </c>
      <c r="BN36" s="1">
        <f>'январь 2016'!BN36+'февраль 2016'!BN36+'март 2016'!BN36</f>
        <v>0</v>
      </c>
      <c r="BO36" s="1">
        <f>'январь 2016'!BO36+'февраль 2016'!BO36+'март 2016'!BO36</f>
        <v>0</v>
      </c>
      <c r="BP36" s="1" t="s">
        <v>45</v>
      </c>
      <c r="BQ36" s="1" t="s">
        <v>44</v>
      </c>
      <c r="BR36" s="1">
        <f>'январь 2016'!BR36+'февраль 2016'!BR36+'март 2016'!BR36</f>
        <v>0</v>
      </c>
      <c r="BS36" s="1">
        <f>'январь 2016'!BS36+'февраль 2016'!BS36+'март 2016'!BS36</f>
        <v>0</v>
      </c>
      <c r="BT36" s="1" t="s">
        <v>46</v>
      </c>
      <c r="BU36" s="1" t="s">
        <v>47</v>
      </c>
      <c r="BV36" s="1">
        <f>'январь 2016'!BV36+'февраль 2016'!BV36+'март 2016'!BV36</f>
        <v>0</v>
      </c>
      <c r="BW36" s="1">
        <f>'январь 2016'!BW36+'февраль 2016'!BW36+'март 2016'!BW36</f>
        <v>0</v>
      </c>
      <c r="BX36" s="1" t="s">
        <v>46</v>
      </c>
      <c r="BY36" s="1" t="s">
        <v>41</v>
      </c>
      <c r="BZ36" s="1">
        <f>'январь 2016'!BZ36+'февраль 2016'!BZ36+'март 2016'!BZ36</f>
        <v>0</v>
      </c>
      <c r="CA36" s="1">
        <f>'январь 2016'!CA36+'февраль 2016'!CA36+'март 2016'!CA36</f>
        <v>0</v>
      </c>
      <c r="CB36" s="1" t="s">
        <v>46</v>
      </c>
      <c r="CC36" s="1" t="s">
        <v>48</v>
      </c>
      <c r="CD36" s="1">
        <f>'январь 2016'!CD36+'февраль 2016'!CD36+'март 2016'!CD36</f>
        <v>0</v>
      </c>
      <c r="CE36" s="1">
        <f>'январь 2016'!CE36+'февраль 2016'!CE36+'март 2016'!CE36</f>
        <v>0</v>
      </c>
      <c r="CF36" s="1" t="s">
        <v>46</v>
      </c>
      <c r="CG36" s="1" t="s">
        <v>48</v>
      </c>
      <c r="CH36" s="1">
        <f>'январь 2016'!CH36+'февраль 2016'!CH36+'март 2016'!CH36</f>
        <v>0</v>
      </c>
      <c r="CI36" s="1">
        <f>'январь 2016'!CI36+'февраль 2016'!CI36+'март 2016'!CI36</f>
        <v>0</v>
      </c>
      <c r="CJ36" s="1" t="s">
        <v>46</v>
      </c>
      <c r="CK36" s="1" t="s">
        <v>39</v>
      </c>
      <c r="CL36" s="1">
        <f>'январь 2016'!CL36+'февраль 2016'!CL36+'март 2016'!CL36</f>
        <v>0</v>
      </c>
      <c r="CM36" s="1">
        <f>'январь 2016'!CM36+'февраль 2016'!CM36+'март 2016'!CM36</f>
        <v>0</v>
      </c>
      <c r="CN36" s="1" t="s">
        <v>49</v>
      </c>
      <c r="CO36" s="1" t="s">
        <v>39</v>
      </c>
      <c r="CP36" s="1">
        <f>'январь 2016'!CP36+'февраль 2016'!CP36+'март 2016'!CP36</f>
        <v>0</v>
      </c>
      <c r="CQ36" s="1">
        <f>'январь 2016'!CQ36+'февраль 2016'!CQ36+'март 2016'!CQ36</f>
        <v>0</v>
      </c>
      <c r="CR36" s="1" t="s">
        <v>50</v>
      </c>
      <c r="CS36" s="1" t="s">
        <v>51</v>
      </c>
      <c r="CT36" s="1">
        <f>'январь 2016'!CT36+'февраль 2016'!CT36+'март 2016'!CT36</f>
        <v>0</v>
      </c>
      <c r="CU36" s="1">
        <f>'январь 2016'!CU36+'февраль 2016'!CU36+'март 2016'!CU36</f>
        <v>0</v>
      </c>
      <c r="CV36" s="1" t="s">
        <v>50</v>
      </c>
      <c r="CW36" s="1" t="s">
        <v>39</v>
      </c>
      <c r="CX36" s="1">
        <f>'январь 2016'!CX36+'февраль 2016'!CX36+'март 2016'!CX36</f>
        <v>4</v>
      </c>
      <c r="CY36" s="1">
        <f>'январь 2016'!CY36+'февраль 2016'!CY36+'март 2016'!CY36</f>
        <v>2.2810000000000001</v>
      </c>
      <c r="CZ36" s="1" t="s">
        <v>50</v>
      </c>
      <c r="DA36" s="1" t="s">
        <v>39</v>
      </c>
      <c r="DB36" s="1">
        <f>'январь 2016'!DB36+'февраль 2016'!DB36+'март 2016'!DB36</f>
        <v>0</v>
      </c>
      <c r="DC36" s="1">
        <f>'январь 2016'!DC36+'февраль 2016'!DC36+'март 2016'!DC36</f>
        <v>0</v>
      </c>
      <c r="DD36" s="1" t="s">
        <v>59</v>
      </c>
      <c r="DE36" s="1" t="s">
        <v>60</v>
      </c>
      <c r="DF36" s="1">
        <f>'январь 2016'!DF36+'февраль 2016'!DF36+'март 2016'!DF36</f>
        <v>0</v>
      </c>
      <c r="DG36" s="1">
        <f>'январь 2016'!DG36+'февраль 2016'!DG36+'март 2016'!DG36</f>
        <v>0</v>
      </c>
      <c r="DH36" s="1" t="s">
        <v>52</v>
      </c>
      <c r="DI36" s="1" t="s">
        <v>53</v>
      </c>
      <c r="DJ36" s="1">
        <f>'январь 2016'!DJ36+'февраль 2016'!DJ36+'март 2016'!DJ36</f>
        <v>0</v>
      </c>
      <c r="DK36" s="1">
        <f>'январь 2016'!DK36+'февраль 2016'!DK36+'март 2016'!DK36</f>
        <v>0</v>
      </c>
      <c r="DL36" s="1" t="s">
        <v>31</v>
      </c>
      <c r="DM36" s="7">
        <f>'январь 2016'!DM36+'февраль 2016'!DM36+'март 2016'!DM36</f>
        <v>0</v>
      </c>
    </row>
    <row r="37" spans="1:117" s="12" customFormat="1" ht="15.75" customHeight="1" x14ac:dyDescent="0.25">
      <c r="A37" s="6">
        <v>36</v>
      </c>
      <c r="B37" s="6">
        <v>2</v>
      </c>
      <c r="C37" s="9" t="s">
        <v>375</v>
      </c>
      <c r="D37" s="8" t="s">
        <v>373</v>
      </c>
      <c r="E37" s="6">
        <v>357.41</v>
      </c>
      <c r="F37" s="6">
        <v>4.8659999999999997</v>
      </c>
      <c r="G37" s="6">
        <v>95.638999999999996</v>
      </c>
      <c r="H37" s="10">
        <v>200.62572</v>
      </c>
      <c r="I37" s="3">
        <f t="shared" si="1"/>
        <v>296.26472000000001</v>
      </c>
      <c r="J37" s="3">
        <f t="shared" si="0"/>
        <v>3.0869999999999997</v>
      </c>
      <c r="K37" s="3">
        <f t="shared" si="2"/>
        <v>293.17772000000002</v>
      </c>
      <c r="L37" s="1" t="s">
        <v>28</v>
      </c>
      <c r="M37" s="1" t="s">
        <v>29</v>
      </c>
      <c r="N37" s="1">
        <f>'январь 2016'!N37+'февраль 2016'!N37+'март 2016'!N37</f>
        <v>0</v>
      </c>
      <c r="O37" s="1">
        <f>'январь 2016'!O37+'февраль 2016'!O37+'март 2016'!O37</f>
        <v>0</v>
      </c>
      <c r="P37" s="1" t="s">
        <v>30</v>
      </c>
      <c r="Q37" s="1" t="s">
        <v>34</v>
      </c>
      <c r="R37" s="1">
        <f>'январь 2016'!R37+'февраль 2016'!R37+'март 2016'!R37</f>
        <v>0</v>
      </c>
      <c r="S37" s="1">
        <f>'январь 2016'!S37+'февраль 2016'!S37+'март 2016'!S37</f>
        <v>0</v>
      </c>
      <c r="T37" s="1" t="s">
        <v>30</v>
      </c>
      <c r="U37" s="1" t="s">
        <v>32</v>
      </c>
      <c r="V37" s="6">
        <f>'январь 2016'!V37+'февраль 2016'!V37+'март 2016'!V37</f>
        <v>0</v>
      </c>
      <c r="W37" s="6">
        <f>'январь 2016'!W37+'февраль 2016'!W37+'март 2016'!W37</f>
        <v>0</v>
      </c>
      <c r="X37" s="6" t="s">
        <v>30</v>
      </c>
      <c r="Y37" s="6" t="s">
        <v>33</v>
      </c>
      <c r="Z37" s="6">
        <f>'январь 2016'!Z37+'февраль 2016'!Z37+'март 2016'!Z37</f>
        <v>0</v>
      </c>
      <c r="AA37" s="6">
        <f>'январь 2016'!AA37+'февраль 2016'!AA37+'март 2016'!AA37</f>
        <v>0</v>
      </c>
      <c r="AB37" s="1" t="s">
        <v>30</v>
      </c>
      <c r="AC37" s="1" t="s">
        <v>34</v>
      </c>
      <c r="AD37" s="1">
        <f>'январь 2016'!AD37+'февраль 2016'!AD37+'март 2016'!AD37</f>
        <v>0</v>
      </c>
      <c r="AE37" s="1">
        <f>'январь 2016'!AE37+'февраль 2016'!AE37+'март 2016'!AE37</f>
        <v>0</v>
      </c>
      <c r="AF37" s="1" t="s">
        <v>35</v>
      </c>
      <c r="AG37" s="1" t="s">
        <v>29</v>
      </c>
      <c r="AH37" s="1">
        <f>'январь 2016'!AH37+'февраль 2016'!AH37+'март 2016'!AH37</f>
        <v>0</v>
      </c>
      <c r="AI37" s="1">
        <f>'январь 2016'!AI37+'февраль 2016'!AI37+'март 2016'!AI37</f>
        <v>0</v>
      </c>
      <c r="AJ37" s="1" t="s">
        <v>36</v>
      </c>
      <c r="AK37" s="1" t="s">
        <v>37</v>
      </c>
      <c r="AL37" s="1">
        <f>'январь 2016'!AL37+'февраль 2016'!AL37+'март 2016'!AL37</f>
        <v>0</v>
      </c>
      <c r="AM37" s="1">
        <f>'январь 2016'!AM37+'февраль 2016'!AM37+'март 2016'!AM37</f>
        <v>0</v>
      </c>
      <c r="AN37" s="1" t="s">
        <v>38</v>
      </c>
      <c r="AO37" s="1" t="s">
        <v>39</v>
      </c>
      <c r="AP37" s="1">
        <f>'январь 2016'!AP37+'февраль 2016'!AP37+'март 2016'!AP37</f>
        <v>0</v>
      </c>
      <c r="AQ37" s="1">
        <f>'январь 2016'!AQ37+'февраль 2016'!AQ37+'март 2016'!AQ37</f>
        <v>0</v>
      </c>
      <c r="AR37" s="1" t="s">
        <v>40</v>
      </c>
      <c r="AS37" s="1" t="s">
        <v>41</v>
      </c>
      <c r="AT37" s="1">
        <f>'январь 2016'!AT37+'февраль 2016'!AT37+'март 2016'!AT37</f>
        <v>0</v>
      </c>
      <c r="AU37" s="1">
        <f>'январь 2016'!AU37+'февраль 2016'!AU37+'март 2016'!AU37</f>
        <v>0</v>
      </c>
      <c r="AV37" s="6"/>
      <c r="AW37" s="6"/>
      <c r="AX37" s="1">
        <f>'январь 2016'!AX37+'февраль 2016'!AX37+'март 2016'!AX37</f>
        <v>0</v>
      </c>
      <c r="AY37" s="1">
        <f>'январь 2016'!AY37+'февраль 2016'!AY37+'март 2016'!AY37</f>
        <v>0</v>
      </c>
      <c r="AZ37" s="1" t="s">
        <v>42</v>
      </c>
      <c r="BA37" s="1" t="s">
        <v>39</v>
      </c>
      <c r="BB37" s="1">
        <f>'январь 2016'!BB37+'февраль 2016'!BB37+'март 2016'!BB37</f>
        <v>0</v>
      </c>
      <c r="BC37" s="1">
        <f>'январь 2016'!BC37+'февраль 2016'!BC37+'март 2016'!BC37</f>
        <v>0</v>
      </c>
      <c r="BD37" s="1" t="s">
        <v>42</v>
      </c>
      <c r="BE37" s="1" t="s">
        <v>33</v>
      </c>
      <c r="BF37" s="1">
        <f>'январь 2016'!BF37+'февраль 2016'!BF37+'март 2016'!BF37</f>
        <v>0</v>
      </c>
      <c r="BG37" s="1">
        <f>'январь 2016'!BG37+'февраль 2016'!BG37+'март 2016'!BG37</f>
        <v>0</v>
      </c>
      <c r="BH37" s="1" t="s">
        <v>42</v>
      </c>
      <c r="BI37" s="1" t="s">
        <v>39</v>
      </c>
      <c r="BJ37" s="1">
        <f>'январь 2016'!BJ37+'февраль 2016'!BJ37+'март 2016'!BJ37</f>
        <v>0</v>
      </c>
      <c r="BK37" s="7">
        <f>'январь 2016'!BK37+'февраль 2016'!BK37+'март 2016'!BK37</f>
        <v>0</v>
      </c>
      <c r="BL37" s="1" t="s">
        <v>43</v>
      </c>
      <c r="BM37" s="1" t="s">
        <v>44</v>
      </c>
      <c r="BN37" s="1">
        <f>'январь 2016'!BN37+'февраль 2016'!BN37+'март 2016'!BN37</f>
        <v>0</v>
      </c>
      <c r="BO37" s="1">
        <f>'январь 2016'!BO37+'февраль 2016'!BO37+'март 2016'!BO37</f>
        <v>0</v>
      </c>
      <c r="BP37" s="1" t="s">
        <v>45</v>
      </c>
      <c r="BQ37" s="1" t="s">
        <v>44</v>
      </c>
      <c r="BR37" s="1">
        <f>'январь 2016'!BR37+'февраль 2016'!BR37+'март 2016'!BR37</f>
        <v>0</v>
      </c>
      <c r="BS37" s="1">
        <f>'январь 2016'!BS37+'февраль 2016'!BS37+'март 2016'!BS37</f>
        <v>0</v>
      </c>
      <c r="BT37" s="1" t="s">
        <v>46</v>
      </c>
      <c r="BU37" s="1" t="s">
        <v>47</v>
      </c>
      <c r="BV37" s="1">
        <f>'январь 2016'!BV37+'февраль 2016'!BV37+'март 2016'!BV37</f>
        <v>0</v>
      </c>
      <c r="BW37" s="1">
        <f>'январь 2016'!BW37+'февраль 2016'!BW37+'март 2016'!BW37</f>
        <v>0</v>
      </c>
      <c r="BX37" s="1" t="s">
        <v>46</v>
      </c>
      <c r="BY37" s="1" t="s">
        <v>41</v>
      </c>
      <c r="BZ37" s="1">
        <f>'январь 2016'!BZ37+'февраль 2016'!BZ37+'март 2016'!BZ37</f>
        <v>0</v>
      </c>
      <c r="CA37" s="1">
        <f>'январь 2016'!CA37+'февраль 2016'!CA37+'март 2016'!CA37</f>
        <v>0</v>
      </c>
      <c r="CB37" s="1" t="s">
        <v>46</v>
      </c>
      <c r="CC37" s="1" t="s">
        <v>48</v>
      </c>
      <c r="CD37" s="1">
        <f>'январь 2016'!CD37+'февраль 2016'!CD37+'март 2016'!CD37</f>
        <v>0</v>
      </c>
      <c r="CE37" s="1">
        <f>'январь 2016'!CE37+'февраль 2016'!CE37+'март 2016'!CE37</f>
        <v>0</v>
      </c>
      <c r="CF37" s="1" t="s">
        <v>46</v>
      </c>
      <c r="CG37" s="1" t="s">
        <v>48</v>
      </c>
      <c r="CH37" s="1">
        <f>'январь 2016'!CH37+'февраль 2016'!CH37+'март 2016'!CH37</f>
        <v>0</v>
      </c>
      <c r="CI37" s="1">
        <f>'январь 2016'!CI37+'февраль 2016'!CI37+'март 2016'!CI37</f>
        <v>0</v>
      </c>
      <c r="CJ37" s="1" t="s">
        <v>46</v>
      </c>
      <c r="CK37" s="1" t="s">
        <v>39</v>
      </c>
      <c r="CL37" s="1">
        <f>'январь 2016'!CL37+'февраль 2016'!CL37+'март 2016'!CL37</f>
        <v>0</v>
      </c>
      <c r="CM37" s="1">
        <f>'январь 2016'!CM37+'февраль 2016'!CM37+'март 2016'!CM37</f>
        <v>0</v>
      </c>
      <c r="CN37" s="1" t="s">
        <v>49</v>
      </c>
      <c r="CO37" s="1" t="s">
        <v>39</v>
      </c>
      <c r="CP37" s="1">
        <f>'январь 2016'!CP37+'февраль 2016'!CP37+'март 2016'!CP37</f>
        <v>0</v>
      </c>
      <c r="CQ37" s="1">
        <f>'январь 2016'!CQ37+'февраль 2016'!CQ37+'март 2016'!CQ37</f>
        <v>0</v>
      </c>
      <c r="CR37" s="1" t="s">
        <v>50</v>
      </c>
      <c r="CS37" s="1" t="s">
        <v>51</v>
      </c>
      <c r="CT37" s="1">
        <f>'январь 2016'!CT37+'февраль 2016'!CT37+'март 2016'!CT37</f>
        <v>0</v>
      </c>
      <c r="CU37" s="1">
        <f>'январь 2016'!CU37+'февраль 2016'!CU37+'март 2016'!CU37</f>
        <v>0</v>
      </c>
      <c r="CV37" s="1" t="s">
        <v>50</v>
      </c>
      <c r="CW37" s="1" t="s">
        <v>39</v>
      </c>
      <c r="CX37" s="1">
        <f>'январь 2016'!CX37+'февраль 2016'!CX37+'март 2016'!CX37</f>
        <v>1</v>
      </c>
      <c r="CY37" s="1">
        <f>'январь 2016'!CY37+'февраль 2016'!CY37+'март 2016'!CY37</f>
        <v>0.92100000000000004</v>
      </c>
      <c r="CZ37" s="1" t="s">
        <v>50</v>
      </c>
      <c r="DA37" s="1" t="s">
        <v>39</v>
      </c>
      <c r="DB37" s="1">
        <f>'январь 2016'!DB37+'февраль 2016'!DB37+'март 2016'!DB37</f>
        <v>0</v>
      </c>
      <c r="DC37" s="1">
        <f>'январь 2016'!DC37+'февраль 2016'!DC37+'март 2016'!DC37</f>
        <v>0</v>
      </c>
      <c r="DD37" s="1" t="s">
        <v>59</v>
      </c>
      <c r="DE37" s="1" t="s">
        <v>60</v>
      </c>
      <c r="DF37" s="1">
        <f>'январь 2016'!DF37+'февраль 2016'!DF37+'март 2016'!DF37</f>
        <v>0</v>
      </c>
      <c r="DG37" s="1">
        <f>'январь 2016'!DG37+'февраль 2016'!DG37+'март 2016'!DG37</f>
        <v>0</v>
      </c>
      <c r="DH37" s="1" t="s">
        <v>52</v>
      </c>
      <c r="DI37" s="1" t="s">
        <v>53</v>
      </c>
      <c r="DJ37" s="1">
        <f>'январь 2016'!DJ37+'февраль 2016'!DJ37+'март 2016'!DJ37</f>
        <v>0</v>
      </c>
      <c r="DK37" s="1">
        <f>'январь 2016'!DK37+'февраль 2016'!DK37+'март 2016'!DK37</f>
        <v>0</v>
      </c>
      <c r="DL37" s="1" t="s">
        <v>31</v>
      </c>
      <c r="DM37" s="7">
        <f>'январь 2016'!DM37+'февраль 2016'!DM37+'март 2016'!DM37</f>
        <v>2.1659999999999999</v>
      </c>
    </row>
    <row r="38" spans="1:117" s="12" customFormat="1" ht="15.75" customHeight="1" x14ac:dyDescent="0.25">
      <c r="A38" s="6">
        <v>37</v>
      </c>
      <c r="B38" s="6">
        <v>2</v>
      </c>
      <c r="C38" s="9" t="s">
        <v>387</v>
      </c>
      <c r="D38" s="8" t="s">
        <v>373</v>
      </c>
      <c r="E38" s="6">
        <v>152.1</v>
      </c>
      <c r="F38" s="6">
        <v>2.9079999999999999</v>
      </c>
      <c r="G38" s="6">
        <v>127.10599999999999</v>
      </c>
      <c r="H38" s="10">
        <v>85.420919999999995</v>
      </c>
      <c r="I38" s="3">
        <f t="shared" si="1"/>
        <v>212.52691999999999</v>
      </c>
      <c r="J38" s="3">
        <f t="shared" si="0"/>
        <v>1.9750000000000001</v>
      </c>
      <c r="K38" s="3">
        <f t="shared" si="2"/>
        <v>210.55192</v>
      </c>
      <c r="L38" s="1" t="s">
        <v>28</v>
      </c>
      <c r="M38" s="1" t="s">
        <v>29</v>
      </c>
      <c r="N38" s="1">
        <f>'январь 2016'!N38+'февраль 2016'!N38+'март 2016'!N38</f>
        <v>0</v>
      </c>
      <c r="O38" s="1">
        <f>'январь 2016'!O38+'февраль 2016'!O38+'март 2016'!O38</f>
        <v>0</v>
      </c>
      <c r="P38" s="1" t="s">
        <v>30</v>
      </c>
      <c r="Q38" s="1" t="s">
        <v>34</v>
      </c>
      <c r="R38" s="1">
        <f>'январь 2016'!R38+'февраль 2016'!R38+'март 2016'!R38</f>
        <v>0</v>
      </c>
      <c r="S38" s="1">
        <f>'январь 2016'!S38+'февраль 2016'!S38+'март 2016'!S38</f>
        <v>0</v>
      </c>
      <c r="T38" s="1" t="s">
        <v>30</v>
      </c>
      <c r="U38" s="1" t="s">
        <v>32</v>
      </c>
      <c r="V38" s="6">
        <f>'январь 2016'!V38+'февраль 2016'!V38+'март 2016'!V38</f>
        <v>0</v>
      </c>
      <c r="W38" s="6">
        <f>'январь 2016'!W38+'февраль 2016'!W38+'март 2016'!W38</f>
        <v>0</v>
      </c>
      <c r="X38" s="6" t="s">
        <v>30</v>
      </c>
      <c r="Y38" s="6" t="s">
        <v>33</v>
      </c>
      <c r="Z38" s="6">
        <f>'январь 2016'!Z38+'февраль 2016'!Z38+'март 2016'!Z38</f>
        <v>0</v>
      </c>
      <c r="AA38" s="6">
        <f>'январь 2016'!AA38+'февраль 2016'!AA38+'март 2016'!AA38</f>
        <v>0</v>
      </c>
      <c r="AB38" s="1" t="s">
        <v>30</v>
      </c>
      <c r="AC38" s="1" t="s">
        <v>34</v>
      </c>
      <c r="AD38" s="1">
        <f>'январь 2016'!AD38+'февраль 2016'!AD38+'март 2016'!AD38</f>
        <v>0</v>
      </c>
      <c r="AE38" s="1">
        <f>'январь 2016'!AE38+'февраль 2016'!AE38+'март 2016'!AE38</f>
        <v>0</v>
      </c>
      <c r="AF38" s="1" t="s">
        <v>35</v>
      </c>
      <c r="AG38" s="1" t="s">
        <v>29</v>
      </c>
      <c r="AH38" s="1">
        <f>'январь 2016'!AH38+'февраль 2016'!AH38+'март 2016'!AH38</f>
        <v>0</v>
      </c>
      <c r="AI38" s="1">
        <f>'январь 2016'!AI38+'февраль 2016'!AI38+'март 2016'!AI38</f>
        <v>0</v>
      </c>
      <c r="AJ38" s="1" t="s">
        <v>36</v>
      </c>
      <c r="AK38" s="1" t="s">
        <v>37</v>
      </c>
      <c r="AL38" s="1">
        <f>'январь 2016'!AL38+'февраль 2016'!AL38+'март 2016'!AL38</f>
        <v>0</v>
      </c>
      <c r="AM38" s="1">
        <f>'январь 2016'!AM38+'февраль 2016'!AM38+'март 2016'!AM38</f>
        <v>0</v>
      </c>
      <c r="AN38" s="1" t="s">
        <v>38</v>
      </c>
      <c r="AO38" s="1" t="s">
        <v>39</v>
      </c>
      <c r="AP38" s="1">
        <f>'январь 2016'!AP38+'февраль 2016'!AP38+'март 2016'!AP38</f>
        <v>0</v>
      </c>
      <c r="AQ38" s="1">
        <f>'январь 2016'!AQ38+'февраль 2016'!AQ38+'март 2016'!AQ38</f>
        <v>0</v>
      </c>
      <c r="AR38" s="1" t="s">
        <v>40</v>
      </c>
      <c r="AS38" s="1" t="s">
        <v>41</v>
      </c>
      <c r="AT38" s="1">
        <f>'январь 2016'!AT38+'февраль 2016'!AT38+'март 2016'!AT38</f>
        <v>0</v>
      </c>
      <c r="AU38" s="1">
        <f>'январь 2016'!AU38+'февраль 2016'!AU38+'март 2016'!AU38</f>
        <v>0</v>
      </c>
      <c r="AV38" s="6"/>
      <c r="AW38" s="6"/>
      <c r="AX38" s="1">
        <f>'январь 2016'!AX38+'февраль 2016'!AX38+'март 2016'!AX38</f>
        <v>0</v>
      </c>
      <c r="AY38" s="1">
        <f>'январь 2016'!AY38+'февраль 2016'!AY38+'март 2016'!AY38</f>
        <v>0</v>
      </c>
      <c r="AZ38" s="1" t="s">
        <v>42</v>
      </c>
      <c r="BA38" s="1" t="s">
        <v>39</v>
      </c>
      <c r="BB38" s="1">
        <f>'январь 2016'!BB38+'февраль 2016'!BB38+'март 2016'!BB38</f>
        <v>0</v>
      </c>
      <c r="BC38" s="1">
        <f>'январь 2016'!BC38+'февраль 2016'!BC38+'март 2016'!BC38</f>
        <v>0</v>
      </c>
      <c r="BD38" s="1" t="s">
        <v>42</v>
      </c>
      <c r="BE38" s="1" t="s">
        <v>33</v>
      </c>
      <c r="BF38" s="1">
        <f>'январь 2016'!BF38+'февраль 2016'!BF38+'март 2016'!BF38</f>
        <v>0</v>
      </c>
      <c r="BG38" s="1">
        <f>'январь 2016'!BG38+'февраль 2016'!BG38+'март 2016'!BG38</f>
        <v>0</v>
      </c>
      <c r="BH38" s="1" t="s">
        <v>42</v>
      </c>
      <c r="BI38" s="1" t="s">
        <v>39</v>
      </c>
      <c r="BJ38" s="1">
        <f>'январь 2016'!BJ38+'февраль 2016'!BJ38+'март 2016'!BJ38</f>
        <v>0</v>
      </c>
      <c r="BK38" s="7">
        <f>'январь 2016'!BK38+'февраль 2016'!BK38+'март 2016'!BK38</f>
        <v>0</v>
      </c>
      <c r="BL38" s="1" t="s">
        <v>43</v>
      </c>
      <c r="BM38" s="1" t="s">
        <v>44</v>
      </c>
      <c r="BN38" s="1">
        <f>'январь 2016'!BN38+'февраль 2016'!BN38+'март 2016'!BN38</f>
        <v>0</v>
      </c>
      <c r="BO38" s="1">
        <f>'январь 2016'!BO38+'февраль 2016'!BO38+'март 2016'!BO38</f>
        <v>0</v>
      </c>
      <c r="BP38" s="1" t="s">
        <v>45</v>
      </c>
      <c r="BQ38" s="1" t="s">
        <v>44</v>
      </c>
      <c r="BR38" s="1">
        <f>'январь 2016'!BR38+'февраль 2016'!BR38+'март 2016'!BR38</f>
        <v>0</v>
      </c>
      <c r="BS38" s="1">
        <f>'январь 2016'!BS38+'февраль 2016'!BS38+'март 2016'!BS38</f>
        <v>0</v>
      </c>
      <c r="BT38" s="1" t="s">
        <v>46</v>
      </c>
      <c r="BU38" s="1" t="s">
        <v>47</v>
      </c>
      <c r="BV38" s="1">
        <f>'январь 2016'!BV38+'февраль 2016'!BV38+'март 2016'!BV38</f>
        <v>0</v>
      </c>
      <c r="BW38" s="1">
        <f>'январь 2016'!BW38+'февраль 2016'!BW38+'март 2016'!BW38</f>
        <v>0</v>
      </c>
      <c r="BX38" s="1" t="s">
        <v>46</v>
      </c>
      <c r="BY38" s="1" t="s">
        <v>41</v>
      </c>
      <c r="BZ38" s="1">
        <f>'январь 2016'!BZ38+'февраль 2016'!BZ38+'март 2016'!BZ38</f>
        <v>0</v>
      </c>
      <c r="CA38" s="1">
        <f>'январь 2016'!CA38+'февраль 2016'!CA38+'март 2016'!CA38</f>
        <v>0</v>
      </c>
      <c r="CB38" s="1" t="s">
        <v>46</v>
      </c>
      <c r="CC38" s="1" t="s">
        <v>48</v>
      </c>
      <c r="CD38" s="1">
        <f>'январь 2016'!CD38+'февраль 2016'!CD38+'март 2016'!CD38</f>
        <v>0</v>
      </c>
      <c r="CE38" s="1">
        <f>'январь 2016'!CE38+'февраль 2016'!CE38+'март 2016'!CE38</f>
        <v>0</v>
      </c>
      <c r="CF38" s="1" t="s">
        <v>46</v>
      </c>
      <c r="CG38" s="1" t="s">
        <v>48</v>
      </c>
      <c r="CH38" s="1">
        <f>'январь 2016'!CH38+'февраль 2016'!CH38+'март 2016'!CH38</f>
        <v>0</v>
      </c>
      <c r="CI38" s="1">
        <f>'январь 2016'!CI38+'февраль 2016'!CI38+'март 2016'!CI38</f>
        <v>0</v>
      </c>
      <c r="CJ38" s="1" t="s">
        <v>46</v>
      </c>
      <c r="CK38" s="1" t="s">
        <v>39</v>
      </c>
      <c r="CL38" s="1">
        <f>'январь 2016'!CL38+'февраль 2016'!CL38+'март 2016'!CL38</f>
        <v>0</v>
      </c>
      <c r="CM38" s="1">
        <f>'январь 2016'!CM38+'февраль 2016'!CM38+'март 2016'!CM38</f>
        <v>0</v>
      </c>
      <c r="CN38" s="1" t="s">
        <v>49</v>
      </c>
      <c r="CO38" s="1" t="s">
        <v>39</v>
      </c>
      <c r="CP38" s="1">
        <f>'январь 2016'!CP38+'февраль 2016'!CP38+'март 2016'!CP38</f>
        <v>0</v>
      </c>
      <c r="CQ38" s="1">
        <f>'январь 2016'!CQ38+'февраль 2016'!CQ38+'март 2016'!CQ38</f>
        <v>0</v>
      </c>
      <c r="CR38" s="1" t="s">
        <v>50</v>
      </c>
      <c r="CS38" s="1" t="s">
        <v>51</v>
      </c>
      <c r="CT38" s="1">
        <f>'январь 2016'!CT38+'февраль 2016'!CT38+'март 2016'!CT38</f>
        <v>0</v>
      </c>
      <c r="CU38" s="1">
        <f>'январь 2016'!CU38+'февраль 2016'!CU38+'март 2016'!CU38</f>
        <v>0</v>
      </c>
      <c r="CV38" s="1" t="s">
        <v>50</v>
      </c>
      <c r="CW38" s="1" t="s">
        <v>39</v>
      </c>
      <c r="CX38" s="1">
        <f>'январь 2016'!CX38+'февраль 2016'!CX38+'март 2016'!CX38</f>
        <v>0</v>
      </c>
      <c r="CY38" s="1">
        <f>'январь 2016'!CY38+'февраль 2016'!CY38+'март 2016'!CY38</f>
        <v>0</v>
      </c>
      <c r="CZ38" s="1" t="s">
        <v>50</v>
      </c>
      <c r="DA38" s="1" t="s">
        <v>39</v>
      </c>
      <c r="DB38" s="1">
        <f>'январь 2016'!DB38+'февраль 2016'!DB38+'март 2016'!DB38</f>
        <v>0</v>
      </c>
      <c r="DC38" s="1">
        <f>'январь 2016'!DC38+'февраль 2016'!DC38+'март 2016'!DC38</f>
        <v>0</v>
      </c>
      <c r="DD38" s="1" t="s">
        <v>59</v>
      </c>
      <c r="DE38" s="1" t="s">
        <v>60</v>
      </c>
      <c r="DF38" s="1">
        <f>'январь 2016'!DF38+'февраль 2016'!DF38+'март 2016'!DF38</f>
        <v>0</v>
      </c>
      <c r="DG38" s="1">
        <f>'январь 2016'!DG38+'февраль 2016'!DG38+'март 2016'!DG38</f>
        <v>0</v>
      </c>
      <c r="DH38" s="1" t="s">
        <v>52</v>
      </c>
      <c r="DI38" s="1" t="s">
        <v>53</v>
      </c>
      <c r="DJ38" s="1">
        <f>'январь 2016'!DJ38+'февраль 2016'!DJ38+'март 2016'!DJ38</f>
        <v>0</v>
      </c>
      <c r="DK38" s="1">
        <f>'январь 2016'!DK38+'февраль 2016'!DK38+'март 2016'!DK38</f>
        <v>0</v>
      </c>
      <c r="DL38" s="1" t="s">
        <v>31</v>
      </c>
      <c r="DM38" s="7">
        <f>'январь 2016'!DM38+'февраль 2016'!DM38+'март 2016'!DM38</f>
        <v>1.9750000000000001</v>
      </c>
    </row>
    <row r="39" spans="1:117" s="12" customFormat="1" ht="15.75" customHeight="1" x14ac:dyDescent="0.25">
      <c r="A39" s="6">
        <v>38</v>
      </c>
      <c r="B39" s="6">
        <v>2</v>
      </c>
      <c r="C39" s="9" t="s">
        <v>376</v>
      </c>
      <c r="D39" s="8" t="s">
        <v>373</v>
      </c>
      <c r="E39" s="6">
        <v>149.36099999999999</v>
      </c>
      <c r="F39" s="6">
        <v>33.963000000000001</v>
      </c>
      <c r="G39" s="6">
        <v>115.398</v>
      </c>
      <c r="H39" s="10">
        <v>114.00048</v>
      </c>
      <c r="I39" s="3">
        <f t="shared" si="1"/>
        <v>229.39848000000001</v>
      </c>
      <c r="J39" s="3">
        <f t="shared" si="0"/>
        <v>0.92100000000000004</v>
      </c>
      <c r="K39" s="3">
        <f t="shared" si="2"/>
        <v>228.47748000000001</v>
      </c>
      <c r="L39" s="1" t="s">
        <v>28</v>
      </c>
      <c r="M39" s="1" t="s">
        <v>29</v>
      </c>
      <c r="N39" s="1">
        <f>'январь 2016'!N39+'февраль 2016'!N39+'март 2016'!N39</f>
        <v>0</v>
      </c>
      <c r="O39" s="1">
        <f>'январь 2016'!O39+'февраль 2016'!O39+'март 2016'!O39</f>
        <v>0</v>
      </c>
      <c r="P39" s="1" t="s">
        <v>30</v>
      </c>
      <c r="Q39" s="1" t="s">
        <v>34</v>
      </c>
      <c r="R39" s="1">
        <f>'январь 2016'!R39+'февраль 2016'!R39+'март 2016'!R39</f>
        <v>0</v>
      </c>
      <c r="S39" s="1">
        <f>'январь 2016'!S39+'февраль 2016'!S39+'март 2016'!S39</f>
        <v>0</v>
      </c>
      <c r="T39" s="1" t="s">
        <v>30</v>
      </c>
      <c r="U39" s="1" t="s">
        <v>32</v>
      </c>
      <c r="V39" s="6">
        <f>'январь 2016'!V39+'февраль 2016'!V39+'март 2016'!V39</f>
        <v>0</v>
      </c>
      <c r="W39" s="6">
        <f>'январь 2016'!W39+'февраль 2016'!W39+'март 2016'!W39</f>
        <v>0</v>
      </c>
      <c r="X39" s="6" t="s">
        <v>30</v>
      </c>
      <c r="Y39" s="6" t="s">
        <v>33</v>
      </c>
      <c r="Z39" s="6">
        <f>'январь 2016'!Z39+'февраль 2016'!Z39+'март 2016'!Z39</f>
        <v>0</v>
      </c>
      <c r="AA39" s="6">
        <f>'январь 2016'!AA39+'февраль 2016'!AA39+'март 2016'!AA39</f>
        <v>0</v>
      </c>
      <c r="AB39" s="1" t="s">
        <v>30</v>
      </c>
      <c r="AC39" s="1" t="s">
        <v>34</v>
      </c>
      <c r="AD39" s="1">
        <f>'январь 2016'!AD39+'февраль 2016'!AD39+'март 2016'!AD39</f>
        <v>0</v>
      </c>
      <c r="AE39" s="1">
        <f>'январь 2016'!AE39+'февраль 2016'!AE39+'март 2016'!AE39</f>
        <v>0</v>
      </c>
      <c r="AF39" s="1" t="s">
        <v>35</v>
      </c>
      <c r="AG39" s="1" t="s">
        <v>29</v>
      </c>
      <c r="AH39" s="1">
        <f>'январь 2016'!AH39+'февраль 2016'!AH39+'март 2016'!AH39</f>
        <v>0</v>
      </c>
      <c r="AI39" s="1">
        <f>'январь 2016'!AI39+'февраль 2016'!AI39+'март 2016'!AI39</f>
        <v>0</v>
      </c>
      <c r="AJ39" s="1" t="s">
        <v>36</v>
      </c>
      <c r="AK39" s="1" t="s">
        <v>37</v>
      </c>
      <c r="AL39" s="1">
        <f>'январь 2016'!AL39+'февраль 2016'!AL39+'март 2016'!AL39</f>
        <v>0</v>
      </c>
      <c r="AM39" s="1">
        <f>'январь 2016'!AM39+'февраль 2016'!AM39+'март 2016'!AM39</f>
        <v>0</v>
      </c>
      <c r="AN39" s="1" t="s">
        <v>38</v>
      </c>
      <c r="AO39" s="1" t="s">
        <v>39</v>
      </c>
      <c r="AP39" s="1">
        <f>'январь 2016'!AP39+'февраль 2016'!AP39+'март 2016'!AP39</f>
        <v>0</v>
      </c>
      <c r="AQ39" s="1">
        <f>'январь 2016'!AQ39+'февраль 2016'!AQ39+'март 2016'!AQ39</f>
        <v>0</v>
      </c>
      <c r="AR39" s="1" t="s">
        <v>40</v>
      </c>
      <c r="AS39" s="1" t="s">
        <v>41</v>
      </c>
      <c r="AT39" s="1">
        <f>'январь 2016'!AT39+'февраль 2016'!AT39+'март 2016'!AT39</f>
        <v>0</v>
      </c>
      <c r="AU39" s="1">
        <f>'январь 2016'!AU39+'февраль 2016'!AU39+'март 2016'!AU39</f>
        <v>0</v>
      </c>
      <c r="AV39" s="6"/>
      <c r="AW39" s="6"/>
      <c r="AX39" s="1">
        <f>'январь 2016'!AX39+'февраль 2016'!AX39+'март 2016'!AX39</f>
        <v>0</v>
      </c>
      <c r="AY39" s="1">
        <f>'январь 2016'!AY39+'февраль 2016'!AY39+'март 2016'!AY39</f>
        <v>0</v>
      </c>
      <c r="AZ39" s="1" t="s">
        <v>42</v>
      </c>
      <c r="BA39" s="1" t="s">
        <v>39</v>
      </c>
      <c r="BB39" s="1">
        <f>'январь 2016'!BB39+'февраль 2016'!BB39+'март 2016'!BB39</f>
        <v>0</v>
      </c>
      <c r="BC39" s="1">
        <f>'январь 2016'!BC39+'февраль 2016'!BC39+'март 2016'!BC39</f>
        <v>0</v>
      </c>
      <c r="BD39" s="1" t="s">
        <v>42</v>
      </c>
      <c r="BE39" s="1" t="s">
        <v>33</v>
      </c>
      <c r="BF39" s="1">
        <f>'январь 2016'!BF39+'февраль 2016'!BF39+'март 2016'!BF39</f>
        <v>0</v>
      </c>
      <c r="BG39" s="1">
        <f>'январь 2016'!BG39+'февраль 2016'!BG39+'март 2016'!BG39</f>
        <v>0</v>
      </c>
      <c r="BH39" s="1" t="s">
        <v>42</v>
      </c>
      <c r="BI39" s="1" t="s">
        <v>39</v>
      </c>
      <c r="BJ39" s="1">
        <f>'январь 2016'!BJ39+'февраль 2016'!BJ39+'март 2016'!BJ39</f>
        <v>0</v>
      </c>
      <c r="BK39" s="7">
        <f>'январь 2016'!BK39+'февраль 2016'!BK39+'март 2016'!BK39</f>
        <v>0</v>
      </c>
      <c r="BL39" s="1" t="s">
        <v>43</v>
      </c>
      <c r="BM39" s="1" t="s">
        <v>44</v>
      </c>
      <c r="BN39" s="1">
        <f>'январь 2016'!BN39+'февраль 2016'!BN39+'март 2016'!BN39</f>
        <v>0</v>
      </c>
      <c r="BO39" s="1">
        <f>'январь 2016'!BO39+'февраль 2016'!BO39+'март 2016'!BO39</f>
        <v>0</v>
      </c>
      <c r="BP39" s="1" t="s">
        <v>45</v>
      </c>
      <c r="BQ39" s="1" t="s">
        <v>44</v>
      </c>
      <c r="BR39" s="1">
        <f>'январь 2016'!BR39+'февраль 2016'!BR39+'март 2016'!BR39</f>
        <v>0</v>
      </c>
      <c r="BS39" s="1">
        <f>'январь 2016'!BS39+'февраль 2016'!BS39+'март 2016'!BS39</f>
        <v>0</v>
      </c>
      <c r="BT39" s="1" t="s">
        <v>46</v>
      </c>
      <c r="BU39" s="1" t="s">
        <v>47</v>
      </c>
      <c r="BV39" s="1">
        <f>'январь 2016'!BV39+'февраль 2016'!BV39+'март 2016'!BV39</f>
        <v>0</v>
      </c>
      <c r="BW39" s="1">
        <f>'январь 2016'!BW39+'февраль 2016'!BW39+'март 2016'!BW39</f>
        <v>0</v>
      </c>
      <c r="BX39" s="1" t="s">
        <v>46</v>
      </c>
      <c r="BY39" s="1" t="s">
        <v>41</v>
      </c>
      <c r="BZ39" s="1">
        <f>'январь 2016'!BZ39+'февраль 2016'!BZ39+'март 2016'!BZ39</f>
        <v>0</v>
      </c>
      <c r="CA39" s="1">
        <f>'январь 2016'!CA39+'февраль 2016'!CA39+'март 2016'!CA39</f>
        <v>0</v>
      </c>
      <c r="CB39" s="1" t="s">
        <v>46</v>
      </c>
      <c r="CC39" s="1" t="s">
        <v>48</v>
      </c>
      <c r="CD39" s="1">
        <f>'январь 2016'!CD39+'февраль 2016'!CD39+'март 2016'!CD39</f>
        <v>0</v>
      </c>
      <c r="CE39" s="1">
        <f>'январь 2016'!CE39+'февраль 2016'!CE39+'март 2016'!CE39</f>
        <v>0</v>
      </c>
      <c r="CF39" s="1" t="s">
        <v>46</v>
      </c>
      <c r="CG39" s="1" t="s">
        <v>48</v>
      </c>
      <c r="CH39" s="1">
        <f>'январь 2016'!CH39+'февраль 2016'!CH39+'март 2016'!CH39</f>
        <v>0</v>
      </c>
      <c r="CI39" s="1">
        <f>'январь 2016'!CI39+'февраль 2016'!CI39+'март 2016'!CI39</f>
        <v>0</v>
      </c>
      <c r="CJ39" s="1" t="s">
        <v>46</v>
      </c>
      <c r="CK39" s="1" t="s">
        <v>39</v>
      </c>
      <c r="CL39" s="1">
        <f>'январь 2016'!CL39+'февраль 2016'!CL39+'март 2016'!CL39</f>
        <v>0</v>
      </c>
      <c r="CM39" s="1">
        <f>'январь 2016'!CM39+'февраль 2016'!CM39+'март 2016'!CM39</f>
        <v>0</v>
      </c>
      <c r="CN39" s="1" t="s">
        <v>49</v>
      </c>
      <c r="CO39" s="1" t="s">
        <v>39</v>
      </c>
      <c r="CP39" s="1">
        <f>'январь 2016'!CP39+'февраль 2016'!CP39+'март 2016'!CP39</f>
        <v>0</v>
      </c>
      <c r="CQ39" s="1">
        <f>'январь 2016'!CQ39+'февраль 2016'!CQ39+'март 2016'!CQ39</f>
        <v>0</v>
      </c>
      <c r="CR39" s="1" t="s">
        <v>50</v>
      </c>
      <c r="CS39" s="1" t="s">
        <v>51</v>
      </c>
      <c r="CT39" s="1">
        <f>'январь 2016'!CT39+'февраль 2016'!CT39+'март 2016'!CT39</f>
        <v>0</v>
      </c>
      <c r="CU39" s="1">
        <f>'январь 2016'!CU39+'февраль 2016'!CU39+'март 2016'!CU39</f>
        <v>0</v>
      </c>
      <c r="CV39" s="1" t="s">
        <v>50</v>
      </c>
      <c r="CW39" s="1" t="s">
        <v>39</v>
      </c>
      <c r="CX39" s="1">
        <f>'январь 2016'!CX39+'февраль 2016'!CX39+'март 2016'!CX39</f>
        <v>1</v>
      </c>
      <c r="CY39" s="1">
        <f>'январь 2016'!CY39+'февраль 2016'!CY39+'март 2016'!CY39</f>
        <v>0.92100000000000004</v>
      </c>
      <c r="CZ39" s="1" t="s">
        <v>50</v>
      </c>
      <c r="DA39" s="1" t="s">
        <v>39</v>
      </c>
      <c r="DB39" s="1">
        <f>'январь 2016'!DB39+'февраль 2016'!DB39+'март 2016'!DB39</f>
        <v>0</v>
      </c>
      <c r="DC39" s="1">
        <f>'январь 2016'!DC39+'февраль 2016'!DC39+'март 2016'!DC39</f>
        <v>0</v>
      </c>
      <c r="DD39" s="1" t="s">
        <v>59</v>
      </c>
      <c r="DE39" s="1" t="s">
        <v>60</v>
      </c>
      <c r="DF39" s="1">
        <f>'январь 2016'!DF39+'февраль 2016'!DF39+'март 2016'!DF39</f>
        <v>0</v>
      </c>
      <c r="DG39" s="1">
        <f>'январь 2016'!DG39+'февраль 2016'!DG39+'март 2016'!DG39</f>
        <v>0</v>
      </c>
      <c r="DH39" s="1" t="s">
        <v>52</v>
      </c>
      <c r="DI39" s="1" t="s">
        <v>53</v>
      </c>
      <c r="DJ39" s="1">
        <f>'январь 2016'!DJ39+'февраль 2016'!DJ39+'март 2016'!DJ39</f>
        <v>0</v>
      </c>
      <c r="DK39" s="1">
        <f>'январь 2016'!DK39+'февраль 2016'!DK39+'март 2016'!DK39</f>
        <v>0</v>
      </c>
      <c r="DL39" s="1" t="s">
        <v>31</v>
      </c>
      <c r="DM39" s="7">
        <f>'январь 2016'!DM39+'февраль 2016'!DM39+'март 2016'!DM39</f>
        <v>0</v>
      </c>
    </row>
    <row r="40" spans="1:117" s="12" customFormat="1" ht="15.75" customHeight="1" x14ac:dyDescent="0.25">
      <c r="A40" s="6">
        <v>39</v>
      </c>
      <c r="B40" s="6">
        <v>2</v>
      </c>
      <c r="C40" s="9" t="s">
        <v>377</v>
      </c>
      <c r="D40" s="8" t="s">
        <v>373</v>
      </c>
      <c r="E40" s="6">
        <v>93.019000000000005</v>
      </c>
      <c r="F40" s="6">
        <v>1.4950000000000001</v>
      </c>
      <c r="G40" s="6">
        <v>91.524000000000001</v>
      </c>
      <c r="H40" s="10">
        <v>70.989840000000001</v>
      </c>
      <c r="I40" s="3">
        <f t="shared" si="1"/>
        <v>162.51384000000002</v>
      </c>
      <c r="J40" s="3">
        <f t="shared" si="0"/>
        <v>6.5430000000000001</v>
      </c>
      <c r="K40" s="3">
        <f t="shared" si="2"/>
        <v>155.97084000000001</v>
      </c>
      <c r="L40" s="1" t="s">
        <v>28</v>
      </c>
      <c r="M40" s="1" t="s">
        <v>29</v>
      </c>
      <c r="N40" s="1">
        <f>'январь 2016'!N40+'февраль 2016'!N40+'март 2016'!N40</f>
        <v>0</v>
      </c>
      <c r="O40" s="1">
        <f>'январь 2016'!O40+'февраль 2016'!O40+'март 2016'!O40</f>
        <v>0</v>
      </c>
      <c r="P40" s="1" t="s">
        <v>30</v>
      </c>
      <c r="Q40" s="1" t="s">
        <v>34</v>
      </c>
      <c r="R40" s="1">
        <f>'январь 2016'!R40+'февраль 2016'!R40+'март 2016'!R40</f>
        <v>0</v>
      </c>
      <c r="S40" s="1">
        <f>'январь 2016'!S40+'февраль 2016'!S40+'март 2016'!S40</f>
        <v>0</v>
      </c>
      <c r="T40" s="1" t="s">
        <v>30</v>
      </c>
      <c r="U40" s="1" t="s">
        <v>32</v>
      </c>
      <c r="V40" s="6">
        <f>'январь 2016'!V40+'февраль 2016'!V40+'март 2016'!V40</f>
        <v>0</v>
      </c>
      <c r="W40" s="6">
        <f>'январь 2016'!W40+'февраль 2016'!W40+'март 2016'!W40</f>
        <v>0</v>
      </c>
      <c r="X40" s="6" t="s">
        <v>30</v>
      </c>
      <c r="Y40" s="6" t="s">
        <v>33</v>
      </c>
      <c r="Z40" s="6">
        <f>'январь 2016'!Z40+'февраль 2016'!Z40+'март 2016'!Z40</f>
        <v>0</v>
      </c>
      <c r="AA40" s="6">
        <f>'январь 2016'!AA40+'февраль 2016'!AA40+'март 2016'!AA40</f>
        <v>0</v>
      </c>
      <c r="AB40" s="1" t="s">
        <v>30</v>
      </c>
      <c r="AC40" s="1" t="s">
        <v>34</v>
      </c>
      <c r="AD40" s="1">
        <f>'январь 2016'!AD40+'февраль 2016'!AD40+'март 2016'!AD40</f>
        <v>0</v>
      </c>
      <c r="AE40" s="1">
        <f>'январь 2016'!AE40+'февраль 2016'!AE40+'март 2016'!AE40</f>
        <v>0</v>
      </c>
      <c r="AF40" s="1" t="s">
        <v>35</v>
      </c>
      <c r="AG40" s="1" t="s">
        <v>29</v>
      </c>
      <c r="AH40" s="1">
        <f>'январь 2016'!AH40+'февраль 2016'!AH40+'март 2016'!AH40</f>
        <v>0</v>
      </c>
      <c r="AI40" s="1">
        <f>'январь 2016'!AI40+'февраль 2016'!AI40+'март 2016'!AI40</f>
        <v>0</v>
      </c>
      <c r="AJ40" s="1" t="s">
        <v>36</v>
      </c>
      <c r="AK40" s="1" t="s">
        <v>37</v>
      </c>
      <c r="AL40" s="1">
        <f>'январь 2016'!AL40+'февраль 2016'!AL40+'март 2016'!AL40</f>
        <v>0</v>
      </c>
      <c r="AM40" s="1">
        <f>'январь 2016'!AM40+'февраль 2016'!AM40+'март 2016'!AM40</f>
        <v>0</v>
      </c>
      <c r="AN40" s="1" t="s">
        <v>38</v>
      </c>
      <c r="AO40" s="1" t="s">
        <v>39</v>
      </c>
      <c r="AP40" s="1">
        <f>'январь 2016'!AP40+'февраль 2016'!AP40+'март 2016'!AP40</f>
        <v>0</v>
      </c>
      <c r="AQ40" s="1">
        <f>'январь 2016'!AQ40+'февраль 2016'!AQ40+'март 2016'!AQ40</f>
        <v>0</v>
      </c>
      <c r="AR40" s="1" t="s">
        <v>40</v>
      </c>
      <c r="AS40" s="1" t="s">
        <v>41</v>
      </c>
      <c r="AT40" s="1">
        <f>'январь 2016'!AT40+'февраль 2016'!AT40+'март 2016'!AT40</f>
        <v>0</v>
      </c>
      <c r="AU40" s="1">
        <f>'январь 2016'!AU40+'февраль 2016'!AU40+'март 2016'!AU40</f>
        <v>0</v>
      </c>
      <c r="AV40" s="6"/>
      <c r="AW40" s="6"/>
      <c r="AX40" s="1">
        <f>'январь 2016'!AX40+'февраль 2016'!AX40+'март 2016'!AX40</f>
        <v>0</v>
      </c>
      <c r="AY40" s="1">
        <f>'январь 2016'!AY40+'февраль 2016'!AY40+'март 2016'!AY40</f>
        <v>0</v>
      </c>
      <c r="AZ40" s="1" t="s">
        <v>42</v>
      </c>
      <c r="BA40" s="1" t="s">
        <v>39</v>
      </c>
      <c r="BB40" s="1">
        <f>'январь 2016'!BB40+'февраль 2016'!BB40+'март 2016'!BB40</f>
        <v>0</v>
      </c>
      <c r="BC40" s="1">
        <f>'январь 2016'!BC40+'февраль 2016'!BC40+'март 2016'!BC40</f>
        <v>0</v>
      </c>
      <c r="BD40" s="1" t="s">
        <v>42</v>
      </c>
      <c r="BE40" s="1" t="s">
        <v>33</v>
      </c>
      <c r="BF40" s="1">
        <f>'январь 2016'!BF40+'февраль 2016'!BF40+'март 2016'!BF40</f>
        <v>0</v>
      </c>
      <c r="BG40" s="1">
        <f>'январь 2016'!BG40+'февраль 2016'!BG40+'март 2016'!BG40</f>
        <v>0</v>
      </c>
      <c r="BH40" s="1" t="s">
        <v>42</v>
      </c>
      <c r="BI40" s="1" t="s">
        <v>39</v>
      </c>
      <c r="BJ40" s="1">
        <f>'январь 2016'!BJ40+'февраль 2016'!BJ40+'март 2016'!BJ40</f>
        <v>0</v>
      </c>
      <c r="BK40" s="7">
        <f>'январь 2016'!BK40+'февраль 2016'!BK40+'март 2016'!BK40</f>
        <v>0</v>
      </c>
      <c r="BL40" s="1" t="s">
        <v>43</v>
      </c>
      <c r="BM40" s="1" t="s">
        <v>44</v>
      </c>
      <c r="BN40" s="1">
        <f>'январь 2016'!BN40+'февраль 2016'!BN40+'март 2016'!BN40</f>
        <v>0</v>
      </c>
      <c r="BO40" s="1">
        <f>'январь 2016'!BO40+'февраль 2016'!BO40+'март 2016'!BO40</f>
        <v>0</v>
      </c>
      <c r="BP40" s="1" t="s">
        <v>45</v>
      </c>
      <c r="BQ40" s="1" t="s">
        <v>44</v>
      </c>
      <c r="BR40" s="1">
        <f>'январь 2016'!BR40+'февраль 2016'!BR40+'март 2016'!BR40</f>
        <v>0</v>
      </c>
      <c r="BS40" s="1">
        <f>'январь 2016'!BS40+'февраль 2016'!BS40+'март 2016'!BS40</f>
        <v>0</v>
      </c>
      <c r="BT40" s="1" t="s">
        <v>46</v>
      </c>
      <c r="BU40" s="1" t="s">
        <v>47</v>
      </c>
      <c r="BV40" s="1">
        <f>'январь 2016'!BV40+'февраль 2016'!BV40+'март 2016'!BV40</f>
        <v>0</v>
      </c>
      <c r="BW40" s="1">
        <f>'январь 2016'!BW40+'февраль 2016'!BW40+'март 2016'!BW40</f>
        <v>0</v>
      </c>
      <c r="BX40" s="1" t="s">
        <v>46</v>
      </c>
      <c r="BY40" s="1" t="s">
        <v>41</v>
      </c>
      <c r="BZ40" s="1">
        <f>'январь 2016'!BZ40+'февраль 2016'!BZ40+'март 2016'!BZ40</f>
        <v>0</v>
      </c>
      <c r="CA40" s="1">
        <f>'январь 2016'!CA40+'февраль 2016'!CA40+'март 2016'!CA40</f>
        <v>0</v>
      </c>
      <c r="CB40" s="1" t="s">
        <v>46</v>
      </c>
      <c r="CC40" s="1" t="s">
        <v>48</v>
      </c>
      <c r="CD40" s="1">
        <f>'январь 2016'!CD40+'февраль 2016'!CD40+'март 2016'!CD40</f>
        <v>0</v>
      </c>
      <c r="CE40" s="1">
        <f>'январь 2016'!CE40+'февраль 2016'!CE40+'март 2016'!CE40</f>
        <v>0</v>
      </c>
      <c r="CF40" s="1" t="s">
        <v>46</v>
      </c>
      <c r="CG40" s="1" t="s">
        <v>48</v>
      </c>
      <c r="CH40" s="1">
        <f>'январь 2016'!CH40+'февраль 2016'!CH40+'март 2016'!CH40</f>
        <v>0</v>
      </c>
      <c r="CI40" s="1">
        <f>'январь 2016'!CI40+'февраль 2016'!CI40+'март 2016'!CI40</f>
        <v>0</v>
      </c>
      <c r="CJ40" s="1" t="s">
        <v>46</v>
      </c>
      <c r="CK40" s="1" t="s">
        <v>39</v>
      </c>
      <c r="CL40" s="1">
        <f>'январь 2016'!CL40+'февраль 2016'!CL40+'март 2016'!CL40</f>
        <v>0</v>
      </c>
      <c r="CM40" s="1">
        <f>'январь 2016'!CM40+'февраль 2016'!CM40+'март 2016'!CM40</f>
        <v>0</v>
      </c>
      <c r="CN40" s="1" t="s">
        <v>49</v>
      </c>
      <c r="CO40" s="1" t="s">
        <v>39</v>
      </c>
      <c r="CP40" s="1">
        <f>'январь 2016'!CP40+'февраль 2016'!CP40+'март 2016'!CP40</f>
        <v>0</v>
      </c>
      <c r="CQ40" s="1">
        <f>'январь 2016'!CQ40+'февраль 2016'!CQ40+'март 2016'!CQ40</f>
        <v>0</v>
      </c>
      <c r="CR40" s="1" t="s">
        <v>50</v>
      </c>
      <c r="CS40" s="1" t="s">
        <v>51</v>
      </c>
      <c r="CT40" s="1">
        <f>'январь 2016'!CT40+'февраль 2016'!CT40+'март 2016'!CT40</f>
        <v>0</v>
      </c>
      <c r="CU40" s="1">
        <f>'январь 2016'!CU40+'февраль 2016'!CU40+'март 2016'!CU40</f>
        <v>0</v>
      </c>
      <c r="CV40" s="1" t="s">
        <v>50</v>
      </c>
      <c r="CW40" s="1" t="s">
        <v>39</v>
      </c>
      <c r="CX40" s="1">
        <f>'январь 2016'!CX40+'февраль 2016'!CX40+'март 2016'!CX40</f>
        <v>0</v>
      </c>
      <c r="CY40" s="1">
        <f>'январь 2016'!CY40+'февраль 2016'!CY40+'март 2016'!CY40</f>
        <v>0</v>
      </c>
      <c r="CZ40" s="1" t="s">
        <v>50</v>
      </c>
      <c r="DA40" s="1" t="s">
        <v>39</v>
      </c>
      <c r="DB40" s="1">
        <f>'январь 2016'!DB40+'февраль 2016'!DB40+'март 2016'!DB40</f>
        <v>0</v>
      </c>
      <c r="DC40" s="1">
        <f>'январь 2016'!DC40+'февраль 2016'!DC40+'март 2016'!DC40</f>
        <v>0</v>
      </c>
      <c r="DD40" s="1" t="s">
        <v>59</v>
      </c>
      <c r="DE40" s="1" t="s">
        <v>60</v>
      </c>
      <c r="DF40" s="1">
        <f>'январь 2016'!DF40+'февраль 2016'!DF40+'март 2016'!DF40</f>
        <v>0</v>
      </c>
      <c r="DG40" s="1">
        <f>'январь 2016'!DG40+'февраль 2016'!DG40+'март 2016'!DG40</f>
        <v>0</v>
      </c>
      <c r="DH40" s="1" t="s">
        <v>52</v>
      </c>
      <c r="DI40" s="1" t="s">
        <v>53</v>
      </c>
      <c r="DJ40" s="1">
        <f>'январь 2016'!DJ40+'февраль 2016'!DJ40+'март 2016'!DJ40</f>
        <v>0</v>
      </c>
      <c r="DK40" s="1">
        <f>'январь 2016'!DK40+'февраль 2016'!DK40+'март 2016'!DK40</f>
        <v>0</v>
      </c>
      <c r="DL40" s="1" t="s">
        <v>31</v>
      </c>
      <c r="DM40" s="7">
        <f>'январь 2016'!DM40+'февраль 2016'!DM40+'март 2016'!DM40</f>
        <v>6.5430000000000001</v>
      </c>
    </row>
    <row r="41" spans="1:117" s="12" customFormat="1" ht="15.75" customHeight="1" x14ac:dyDescent="0.25">
      <c r="A41" s="6">
        <v>40</v>
      </c>
      <c r="B41" s="6">
        <v>2</v>
      </c>
      <c r="C41" s="9" t="s">
        <v>378</v>
      </c>
      <c r="D41" s="8" t="s">
        <v>373</v>
      </c>
      <c r="E41" s="6">
        <v>-371.37799999999999</v>
      </c>
      <c r="F41" s="6">
        <v>107.82899999999999</v>
      </c>
      <c r="G41" s="6">
        <v>-483.79599999999999</v>
      </c>
      <c r="H41" s="10">
        <v>58.1922</v>
      </c>
      <c r="I41" s="3">
        <f t="shared" si="1"/>
        <v>-425.60379999999998</v>
      </c>
      <c r="J41" s="3">
        <f t="shared" si="0"/>
        <v>0.92100000000000004</v>
      </c>
      <c r="K41" s="3">
        <f t="shared" si="2"/>
        <v>-426.52479999999997</v>
      </c>
      <c r="L41" s="1" t="s">
        <v>28</v>
      </c>
      <c r="M41" s="1" t="s">
        <v>29</v>
      </c>
      <c r="N41" s="1">
        <f>'январь 2016'!N41+'февраль 2016'!N41+'март 2016'!N41</f>
        <v>0</v>
      </c>
      <c r="O41" s="1">
        <f>'январь 2016'!O41+'февраль 2016'!O41+'март 2016'!O41</f>
        <v>0</v>
      </c>
      <c r="P41" s="1" t="s">
        <v>30</v>
      </c>
      <c r="Q41" s="1" t="s">
        <v>34</v>
      </c>
      <c r="R41" s="1">
        <f>'январь 2016'!R41+'февраль 2016'!R41+'март 2016'!R41</f>
        <v>0</v>
      </c>
      <c r="S41" s="1">
        <f>'январь 2016'!S41+'февраль 2016'!S41+'март 2016'!S41</f>
        <v>0</v>
      </c>
      <c r="T41" s="1" t="s">
        <v>30</v>
      </c>
      <c r="U41" s="1" t="s">
        <v>32</v>
      </c>
      <c r="V41" s="6">
        <f>'январь 2016'!V41+'февраль 2016'!V41+'март 2016'!V41</f>
        <v>0</v>
      </c>
      <c r="W41" s="6">
        <f>'январь 2016'!W41+'февраль 2016'!W41+'март 2016'!W41</f>
        <v>0</v>
      </c>
      <c r="X41" s="6" t="s">
        <v>30</v>
      </c>
      <c r="Y41" s="6" t="s">
        <v>33</v>
      </c>
      <c r="Z41" s="6">
        <f>'январь 2016'!Z41+'февраль 2016'!Z41+'март 2016'!Z41</f>
        <v>0</v>
      </c>
      <c r="AA41" s="6">
        <f>'январь 2016'!AA41+'февраль 2016'!AA41+'март 2016'!AA41</f>
        <v>0</v>
      </c>
      <c r="AB41" s="1" t="s">
        <v>30</v>
      </c>
      <c r="AC41" s="1" t="s">
        <v>34</v>
      </c>
      <c r="AD41" s="1">
        <f>'январь 2016'!AD41+'февраль 2016'!AD41+'март 2016'!AD41</f>
        <v>0</v>
      </c>
      <c r="AE41" s="1">
        <f>'январь 2016'!AE41+'февраль 2016'!AE41+'март 2016'!AE41</f>
        <v>0</v>
      </c>
      <c r="AF41" s="1" t="s">
        <v>35</v>
      </c>
      <c r="AG41" s="1" t="s">
        <v>29</v>
      </c>
      <c r="AH41" s="1">
        <f>'январь 2016'!AH41+'февраль 2016'!AH41+'март 2016'!AH41</f>
        <v>0</v>
      </c>
      <c r="AI41" s="1">
        <f>'январь 2016'!AI41+'февраль 2016'!AI41+'март 2016'!AI41</f>
        <v>0</v>
      </c>
      <c r="AJ41" s="1" t="s">
        <v>36</v>
      </c>
      <c r="AK41" s="1" t="s">
        <v>37</v>
      </c>
      <c r="AL41" s="1">
        <f>'январь 2016'!AL41+'февраль 2016'!AL41+'март 2016'!AL41</f>
        <v>0</v>
      </c>
      <c r="AM41" s="1">
        <f>'январь 2016'!AM41+'февраль 2016'!AM41+'март 2016'!AM41</f>
        <v>0</v>
      </c>
      <c r="AN41" s="1" t="s">
        <v>38</v>
      </c>
      <c r="AO41" s="1" t="s">
        <v>39</v>
      </c>
      <c r="AP41" s="1">
        <f>'январь 2016'!AP41+'февраль 2016'!AP41+'март 2016'!AP41</f>
        <v>0</v>
      </c>
      <c r="AQ41" s="1">
        <f>'январь 2016'!AQ41+'февраль 2016'!AQ41+'март 2016'!AQ41</f>
        <v>0</v>
      </c>
      <c r="AR41" s="1" t="s">
        <v>40</v>
      </c>
      <c r="AS41" s="1" t="s">
        <v>41</v>
      </c>
      <c r="AT41" s="1">
        <f>'январь 2016'!AT41+'февраль 2016'!AT41+'март 2016'!AT41</f>
        <v>0</v>
      </c>
      <c r="AU41" s="1">
        <f>'январь 2016'!AU41+'февраль 2016'!AU41+'март 2016'!AU41</f>
        <v>0</v>
      </c>
      <c r="AV41" s="6"/>
      <c r="AW41" s="6"/>
      <c r="AX41" s="1">
        <f>'январь 2016'!AX41+'февраль 2016'!AX41+'март 2016'!AX41</f>
        <v>0</v>
      </c>
      <c r="AY41" s="1">
        <f>'январь 2016'!AY41+'февраль 2016'!AY41+'март 2016'!AY41</f>
        <v>0</v>
      </c>
      <c r="AZ41" s="1" t="s">
        <v>42</v>
      </c>
      <c r="BA41" s="1" t="s">
        <v>39</v>
      </c>
      <c r="BB41" s="1">
        <f>'январь 2016'!BB41+'февраль 2016'!BB41+'март 2016'!BB41</f>
        <v>0</v>
      </c>
      <c r="BC41" s="1">
        <f>'январь 2016'!BC41+'февраль 2016'!BC41+'март 2016'!BC41</f>
        <v>0</v>
      </c>
      <c r="BD41" s="1" t="s">
        <v>42</v>
      </c>
      <c r="BE41" s="1" t="s">
        <v>33</v>
      </c>
      <c r="BF41" s="1">
        <f>'январь 2016'!BF41+'февраль 2016'!BF41+'март 2016'!BF41</f>
        <v>0</v>
      </c>
      <c r="BG41" s="1">
        <f>'январь 2016'!BG41+'февраль 2016'!BG41+'март 2016'!BG41</f>
        <v>0</v>
      </c>
      <c r="BH41" s="1" t="s">
        <v>42</v>
      </c>
      <c r="BI41" s="1" t="s">
        <v>39</v>
      </c>
      <c r="BJ41" s="1">
        <f>'январь 2016'!BJ41+'февраль 2016'!BJ41+'март 2016'!BJ41</f>
        <v>0</v>
      </c>
      <c r="BK41" s="7">
        <f>'январь 2016'!BK41+'февраль 2016'!BK41+'март 2016'!BK41</f>
        <v>0</v>
      </c>
      <c r="BL41" s="1" t="s">
        <v>43</v>
      </c>
      <c r="BM41" s="1" t="s">
        <v>44</v>
      </c>
      <c r="BN41" s="1">
        <f>'январь 2016'!BN41+'февраль 2016'!BN41+'март 2016'!BN41</f>
        <v>0</v>
      </c>
      <c r="BO41" s="1">
        <f>'январь 2016'!BO41+'февраль 2016'!BO41+'март 2016'!BO41</f>
        <v>0</v>
      </c>
      <c r="BP41" s="1" t="s">
        <v>45</v>
      </c>
      <c r="BQ41" s="1" t="s">
        <v>44</v>
      </c>
      <c r="BR41" s="1">
        <f>'январь 2016'!BR41+'февраль 2016'!BR41+'март 2016'!BR41</f>
        <v>0</v>
      </c>
      <c r="BS41" s="1">
        <f>'январь 2016'!BS41+'февраль 2016'!BS41+'март 2016'!BS41</f>
        <v>0</v>
      </c>
      <c r="BT41" s="1" t="s">
        <v>46</v>
      </c>
      <c r="BU41" s="1" t="s">
        <v>47</v>
      </c>
      <c r="BV41" s="1">
        <f>'январь 2016'!BV41+'февраль 2016'!BV41+'март 2016'!BV41</f>
        <v>0</v>
      </c>
      <c r="BW41" s="1">
        <f>'январь 2016'!BW41+'февраль 2016'!BW41+'март 2016'!BW41</f>
        <v>0</v>
      </c>
      <c r="BX41" s="1" t="s">
        <v>46</v>
      </c>
      <c r="BY41" s="1" t="s">
        <v>41</v>
      </c>
      <c r="BZ41" s="1">
        <f>'январь 2016'!BZ41+'февраль 2016'!BZ41+'март 2016'!BZ41</f>
        <v>0</v>
      </c>
      <c r="CA41" s="1">
        <f>'январь 2016'!CA41+'февраль 2016'!CA41+'март 2016'!CA41</f>
        <v>0</v>
      </c>
      <c r="CB41" s="1" t="s">
        <v>46</v>
      </c>
      <c r="CC41" s="1" t="s">
        <v>48</v>
      </c>
      <c r="CD41" s="1">
        <f>'январь 2016'!CD41+'февраль 2016'!CD41+'март 2016'!CD41</f>
        <v>0</v>
      </c>
      <c r="CE41" s="1">
        <f>'январь 2016'!CE41+'февраль 2016'!CE41+'март 2016'!CE41</f>
        <v>0</v>
      </c>
      <c r="CF41" s="1" t="s">
        <v>46</v>
      </c>
      <c r="CG41" s="1" t="s">
        <v>48</v>
      </c>
      <c r="CH41" s="1">
        <f>'январь 2016'!CH41+'февраль 2016'!CH41+'март 2016'!CH41</f>
        <v>0</v>
      </c>
      <c r="CI41" s="1">
        <f>'январь 2016'!CI41+'февраль 2016'!CI41+'март 2016'!CI41</f>
        <v>0</v>
      </c>
      <c r="CJ41" s="1" t="s">
        <v>46</v>
      </c>
      <c r="CK41" s="1" t="s">
        <v>39</v>
      </c>
      <c r="CL41" s="1">
        <f>'январь 2016'!CL41+'февраль 2016'!CL41+'март 2016'!CL41</f>
        <v>0</v>
      </c>
      <c r="CM41" s="1">
        <f>'январь 2016'!CM41+'февраль 2016'!CM41+'март 2016'!CM41</f>
        <v>0</v>
      </c>
      <c r="CN41" s="1" t="s">
        <v>49</v>
      </c>
      <c r="CO41" s="1" t="s">
        <v>39</v>
      </c>
      <c r="CP41" s="1">
        <f>'январь 2016'!CP41+'февраль 2016'!CP41+'март 2016'!CP41</f>
        <v>0</v>
      </c>
      <c r="CQ41" s="1">
        <f>'январь 2016'!CQ41+'февраль 2016'!CQ41+'март 2016'!CQ41</f>
        <v>0</v>
      </c>
      <c r="CR41" s="1" t="s">
        <v>50</v>
      </c>
      <c r="CS41" s="1" t="s">
        <v>51</v>
      </c>
      <c r="CT41" s="1">
        <f>'январь 2016'!CT41+'февраль 2016'!CT41+'март 2016'!CT41</f>
        <v>0</v>
      </c>
      <c r="CU41" s="1">
        <f>'январь 2016'!CU41+'февраль 2016'!CU41+'март 2016'!CU41</f>
        <v>0</v>
      </c>
      <c r="CV41" s="1" t="s">
        <v>50</v>
      </c>
      <c r="CW41" s="1" t="s">
        <v>39</v>
      </c>
      <c r="CX41" s="1">
        <f>'январь 2016'!CX41+'февраль 2016'!CX41+'март 2016'!CX41</f>
        <v>1</v>
      </c>
      <c r="CY41" s="1">
        <f>'январь 2016'!CY41+'февраль 2016'!CY41+'март 2016'!CY41</f>
        <v>0.92100000000000004</v>
      </c>
      <c r="CZ41" s="1" t="s">
        <v>50</v>
      </c>
      <c r="DA41" s="1" t="s">
        <v>39</v>
      </c>
      <c r="DB41" s="1">
        <f>'январь 2016'!DB41+'февраль 2016'!DB41+'март 2016'!DB41</f>
        <v>0</v>
      </c>
      <c r="DC41" s="1">
        <f>'январь 2016'!DC41+'февраль 2016'!DC41+'март 2016'!DC41</f>
        <v>0</v>
      </c>
      <c r="DD41" s="1" t="s">
        <v>59</v>
      </c>
      <c r="DE41" s="1" t="s">
        <v>60</v>
      </c>
      <c r="DF41" s="1">
        <f>'январь 2016'!DF41+'февраль 2016'!DF41+'март 2016'!DF41</f>
        <v>0</v>
      </c>
      <c r="DG41" s="1">
        <f>'январь 2016'!DG41+'февраль 2016'!DG41+'март 2016'!DG41</f>
        <v>0</v>
      </c>
      <c r="DH41" s="1" t="s">
        <v>52</v>
      </c>
      <c r="DI41" s="1" t="s">
        <v>53</v>
      </c>
      <c r="DJ41" s="1">
        <f>'январь 2016'!DJ41+'февраль 2016'!DJ41+'март 2016'!DJ41</f>
        <v>0</v>
      </c>
      <c r="DK41" s="1">
        <f>'январь 2016'!DK41+'февраль 2016'!DK41+'март 2016'!DK41</f>
        <v>0</v>
      </c>
      <c r="DL41" s="1" t="s">
        <v>31</v>
      </c>
      <c r="DM41" s="7">
        <f>'январь 2016'!DM41+'февраль 2016'!DM41+'март 2016'!DM41</f>
        <v>0</v>
      </c>
    </row>
    <row r="42" spans="1:117" s="12" customFormat="1" ht="15.75" customHeight="1" x14ac:dyDescent="0.25">
      <c r="A42" s="6">
        <v>41</v>
      </c>
      <c r="B42" s="6">
        <v>2</v>
      </c>
      <c r="C42" s="9" t="s">
        <v>379</v>
      </c>
      <c r="D42" s="8" t="s">
        <v>373</v>
      </c>
      <c r="E42" s="6">
        <v>-357.96499999999997</v>
      </c>
      <c r="F42" s="6">
        <v>104.05</v>
      </c>
      <c r="G42" s="6">
        <v>-466.58800000000002</v>
      </c>
      <c r="H42" s="10">
        <v>52.70532</v>
      </c>
      <c r="I42" s="3">
        <f t="shared" si="1"/>
        <v>-413.88268000000005</v>
      </c>
      <c r="J42" s="3">
        <f t="shared" si="0"/>
        <v>0</v>
      </c>
      <c r="K42" s="3">
        <f t="shared" si="2"/>
        <v>-413.88268000000005</v>
      </c>
      <c r="L42" s="1" t="s">
        <v>28</v>
      </c>
      <c r="M42" s="1" t="s">
        <v>29</v>
      </c>
      <c r="N42" s="1">
        <f>'январь 2016'!N42+'февраль 2016'!N42+'март 2016'!N42</f>
        <v>0</v>
      </c>
      <c r="O42" s="1">
        <f>'январь 2016'!O42+'февраль 2016'!O42+'март 2016'!O42</f>
        <v>0</v>
      </c>
      <c r="P42" s="1" t="s">
        <v>30</v>
      </c>
      <c r="Q42" s="1" t="s">
        <v>34</v>
      </c>
      <c r="R42" s="1">
        <f>'январь 2016'!R42+'февраль 2016'!R42+'март 2016'!R42</f>
        <v>0</v>
      </c>
      <c r="S42" s="1">
        <f>'январь 2016'!S42+'февраль 2016'!S42+'март 2016'!S42</f>
        <v>0</v>
      </c>
      <c r="T42" s="1" t="s">
        <v>30</v>
      </c>
      <c r="U42" s="1" t="s">
        <v>32</v>
      </c>
      <c r="V42" s="6">
        <f>'январь 2016'!V42+'февраль 2016'!V42+'март 2016'!V42</f>
        <v>0</v>
      </c>
      <c r="W42" s="6">
        <f>'январь 2016'!W42+'февраль 2016'!W42+'март 2016'!W42</f>
        <v>0</v>
      </c>
      <c r="X42" s="6" t="s">
        <v>30</v>
      </c>
      <c r="Y42" s="6" t="s">
        <v>33</v>
      </c>
      <c r="Z42" s="6">
        <f>'январь 2016'!Z42+'февраль 2016'!Z42+'март 2016'!Z42</f>
        <v>0</v>
      </c>
      <c r="AA42" s="6">
        <f>'январь 2016'!AA42+'февраль 2016'!AA42+'март 2016'!AA42</f>
        <v>0</v>
      </c>
      <c r="AB42" s="1" t="s">
        <v>30</v>
      </c>
      <c r="AC42" s="1" t="s">
        <v>34</v>
      </c>
      <c r="AD42" s="1">
        <f>'январь 2016'!AD42+'февраль 2016'!AD42+'март 2016'!AD42</f>
        <v>0</v>
      </c>
      <c r="AE42" s="1">
        <f>'январь 2016'!AE42+'февраль 2016'!AE42+'март 2016'!AE42</f>
        <v>0</v>
      </c>
      <c r="AF42" s="1" t="s">
        <v>35</v>
      </c>
      <c r="AG42" s="1" t="s">
        <v>29</v>
      </c>
      <c r="AH42" s="1">
        <f>'январь 2016'!AH42+'февраль 2016'!AH42+'март 2016'!AH42</f>
        <v>0</v>
      </c>
      <c r="AI42" s="1">
        <f>'январь 2016'!AI42+'февраль 2016'!AI42+'март 2016'!AI42</f>
        <v>0</v>
      </c>
      <c r="AJ42" s="1" t="s">
        <v>36</v>
      </c>
      <c r="AK42" s="1" t="s">
        <v>37</v>
      </c>
      <c r="AL42" s="1">
        <f>'январь 2016'!AL42+'февраль 2016'!AL42+'март 2016'!AL42</f>
        <v>0</v>
      </c>
      <c r="AM42" s="1">
        <f>'январь 2016'!AM42+'февраль 2016'!AM42+'март 2016'!AM42</f>
        <v>0</v>
      </c>
      <c r="AN42" s="1" t="s">
        <v>38</v>
      </c>
      <c r="AO42" s="1" t="s">
        <v>39</v>
      </c>
      <c r="AP42" s="1">
        <f>'январь 2016'!AP42+'февраль 2016'!AP42+'март 2016'!AP42</f>
        <v>0</v>
      </c>
      <c r="AQ42" s="1">
        <f>'январь 2016'!AQ42+'февраль 2016'!AQ42+'март 2016'!AQ42</f>
        <v>0</v>
      </c>
      <c r="AR42" s="1" t="s">
        <v>40</v>
      </c>
      <c r="AS42" s="1" t="s">
        <v>41</v>
      </c>
      <c r="AT42" s="1">
        <f>'январь 2016'!AT42+'февраль 2016'!AT42+'март 2016'!AT42</f>
        <v>0</v>
      </c>
      <c r="AU42" s="1">
        <f>'январь 2016'!AU42+'февраль 2016'!AU42+'март 2016'!AU42</f>
        <v>0</v>
      </c>
      <c r="AV42" s="6"/>
      <c r="AW42" s="6"/>
      <c r="AX42" s="1">
        <f>'январь 2016'!AX42+'февраль 2016'!AX42+'март 2016'!AX42</f>
        <v>0</v>
      </c>
      <c r="AY42" s="1">
        <f>'январь 2016'!AY42+'февраль 2016'!AY42+'март 2016'!AY42</f>
        <v>0</v>
      </c>
      <c r="AZ42" s="1" t="s">
        <v>42</v>
      </c>
      <c r="BA42" s="1" t="s">
        <v>39</v>
      </c>
      <c r="BB42" s="1">
        <f>'январь 2016'!BB42+'февраль 2016'!BB42+'март 2016'!BB42</f>
        <v>0</v>
      </c>
      <c r="BC42" s="1">
        <f>'январь 2016'!BC42+'февраль 2016'!BC42+'март 2016'!BC42</f>
        <v>0</v>
      </c>
      <c r="BD42" s="1" t="s">
        <v>42</v>
      </c>
      <c r="BE42" s="1" t="s">
        <v>33</v>
      </c>
      <c r="BF42" s="1">
        <f>'январь 2016'!BF42+'февраль 2016'!BF42+'март 2016'!BF42</f>
        <v>0</v>
      </c>
      <c r="BG42" s="1">
        <f>'январь 2016'!BG42+'февраль 2016'!BG42+'март 2016'!BG42</f>
        <v>0</v>
      </c>
      <c r="BH42" s="1" t="s">
        <v>42</v>
      </c>
      <c r="BI42" s="1" t="s">
        <v>39</v>
      </c>
      <c r="BJ42" s="1">
        <f>'январь 2016'!BJ42+'февраль 2016'!BJ42+'март 2016'!BJ42</f>
        <v>0</v>
      </c>
      <c r="BK42" s="7">
        <f>'январь 2016'!BK42+'февраль 2016'!BK42+'март 2016'!BK42</f>
        <v>0</v>
      </c>
      <c r="BL42" s="1" t="s">
        <v>43</v>
      </c>
      <c r="BM42" s="1" t="s">
        <v>44</v>
      </c>
      <c r="BN42" s="1">
        <f>'январь 2016'!BN42+'февраль 2016'!BN42+'март 2016'!BN42</f>
        <v>0</v>
      </c>
      <c r="BO42" s="1">
        <f>'январь 2016'!BO42+'февраль 2016'!BO42+'март 2016'!BO42</f>
        <v>0</v>
      </c>
      <c r="BP42" s="1" t="s">
        <v>45</v>
      </c>
      <c r="BQ42" s="1" t="s">
        <v>44</v>
      </c>
      <c r="BR42" s="1">
        <f>'январь 2016'!BR42+'февраль 2016'!BR42+'март 2016'!BR42</f>
        <v>0</v>
      </c>
      <c r="BS42" s="1">
        <f>'январь 2016'!BS42+'февраль 2016'!BS42+'март 2016'!BS42</f>
        <v>0</v>
      </c>
      <c r="BT42" s="1" t="s">
        <v>46</v>
      </c>
      <c r="BU42" s="1" t="s">
        <v>47</v>
      </c>
      <c r="BV42" s="1">
        <f>'январь 2016'!BV42+'февраль 2016'!BV42+'март 2016'!BV42</f>
        <v>0</v>
      </c>
      <c r="BW42" s="1">
        <f>'январь 2016'!BW42+'февраль 2016'!BW42+'март 2016'!BW42</f>
        <v>0</v>
      </c>
      <c r="BX42" s="1" t="s">
        <v>46</v>
      </c>
      <c r="BY42" s="1" t="s">
        <v>41</v>
      </c>
      <c r="BZ42" s="1">
        <f>'январь 2016'!BZ42+'февраль 2016'!BZ42+'март 2016'!BZ42</f>
        <v>0</v>
      </c>
      <c r="CA42" s="1">
        <f>'январь 2016'!CA42+'февраль 2016'!CA42+'март 2016'!CA42</f>
        <v>0</v>
      </c>
      <c r="CB42" s="1" t="s">
        <v>46</v>
      </c>
      <c r="CC42" s="1" t="s">
        <v>48</v>
      </c>
      <c r="CD42" s="1">
        <f>'январь 2016'!CD42+'февраль 2016'!CD42+'март 2016'!CD42</f>
        <v>0</v>
      </c>
      <c r="CE42" s="1">
        <f>'январь 2016'!CE42+'февраль 2016'!CE42+'март 2016'!CE42</f>
        <v>0</v>
      </c>
      <c r="CF42" s="1" t="s">
        <v>46</v>
      </c>
      <c r="CG42" s="1" t="s">
        <v>48</v>
      </c>
      <c r="CH42" s="1">
        <f>'январь 2016'!CH42+'февраль 2016'!CH42+'март 2016'!CH42</f>
        <v>0</v>
      </c>
      <c r="CI42" s="1">
        <f>'январь 2016'!CI42+'февраль 2016'!CI42+'март 2016'!CI42</f>
        <v>0</v>
      </c>
      <c r="CJ42" s="1" t="s">
        <v>46</v>
      </c>
      <c r="CK42" s="1" t="s">
        <v>39</v>
      </c>
      <c r="CL42" s="1">
        <f>'январь 2016'!CL42+'февраль 2016'!CL42+'март 2016'!CL42</f>
        <v>0</v>
      </c>
      <c r="CM42" s="1">
        <f>'январь 2016'!CM42+'февраль 2016'!CM42+'март 2016'!CM42</f>
        <v>0</v>
      </c>
      <c r="CN42" s="1" t="s">
        <v>49</v>
      </c>
      <c r="CO42" s="1" t="s">
        <v>39</v>
      </c>
      <c r="CP42" s="1">
        <f>'январь 2016'!CP42+'февраль 2016'!CP42+'март 2016'!CP42</f>
        <v>0</v>
      </c>
      <c r="CQ42" s="1">
        <f>'январь 2016'!CQ42+'февраль 2016'!CQ42+'март 2016'!CQ42</f>
        <v>0</v>
      </c>
      <c r="CR42" s="1" t="s">
        <v>50</v>
      </c>
      <c r="CS42" s="1" t="s">
        <v>51</v>
      </c>
      <c r="CT42" s="1">
        <f>'январь 2016'!CT42+'февраль 2016'!CT42+'март 2016'!CT42</f>
        <v>0</v>
      </c>
      <c r="CU42" s="1">
        <f>'январь 2016'!CU42+'февраль 2016'!CU42+'март 2016'!CU42</f>
        <v>0</v>
      </c>
      <c r="CV42" s="1" t="s">
        <v>50</v>
      </c>
      <c r="CW42" s="1" t="s">
        <v>39</v>
      </c>
      <c r="CX42" s="1">
        <f>'январь 2016'!CX42+'февраль 2016'!CX42+'март 2016'!CX42</f>
        <v>0</v>
      </c>
      <c r="CY42" s="1">
        <f>'январь 2016'!CY42+'февраль 2016'!CY42+'март 2016'!CY42</f>
        <v>0</v>
      </c>
      <c r="CZ42" s="1" t="s">
        <v>50</v>
      </c>
      <c r="DA42" s="1" t="s">
        <v>39</v>
      </c>
      <c r="DB42" s="1">
        <f>'январь 2016'!DB42+'февраль 2016'!DB42+'март 2016'!DB42</f>
        <v>0</v>
      </c>
      <c r="DC42" s="1">
        <f>'январь 2016'!DC42+'февраль 2016'!DC42+'март 2016'!DC42</f>
        <v>0</v>
      </c>
      <c r="DD42" s="1" t="s">
        <v>59</v>
      </c>
      <c r="DE42" s="1" t="s">
        <v>60</v>
      </c>
      <c r="DF42" s="1">
        <f>'январь 2016'!DF42+'февраль 2016'!DF42+'март 2016'!DF42</f>
        <v>0</v>
      </c>
      <c r="DG42" s="1">
        <f>'январь 2016'!DG42+'февраль 2016'!DG42+'март 2016'!DG42</f>
        <v>0</v>
      </c>
      <c r="DH42" s="1" t="s">
        <v>52</v>
      </c>
      <c r="DI42" s="1" t="s">
        <v>53</v>
      </c>
      <c r="DJ42" s="1">
        <f>'январь 2016'!DJ42+'февраль 2016'!DJ42+'март 2016'!DJ42</f>
        <v>0</v>
      </c>
      <c r="DK42" s="1">
        <f>'январь 2016'!DK42+'февраль 2016'!DK42+'март 2016'!DK42</f>
        <v>0</v>
      </c>
      <c r="DL42" s="1" t="s">
        <v>31</v>
      </c>
      <c r="DM42" s="7">
        <f>'январь 2016'!DM42+'февраль 2016'!DM42+'март 2016'!DM42</f>
        <v>0</v>
      </c>
    </row>
    <row r="43" spans="1:117" s="12" customFormat="1" ht="15.75" customHeight="1" x14ac:dyDescent="0.25">
      <c r="A43" s="6">
        <v>42</v>
      </c>
      <c r="B43" s="6">
        <v>2</v>
      </c>
      <c r="C43" s="9" t="s">
        <v>380</v>
      </c>
      <c r="D43" s="8" t="s">
        <v>373</v>
      </c>
      <c r="E43" s="6">
        <v>-346.834</v>
      </c>
      <c r="F43" s="6">
        <v>109.691</v>
      </c>
      <c r="G43" s="6">
        <v>-456.52499999999998</v>
      </c>
      <c r="H43" s="10">
        <v>54.345959999999998</v>
      </c>
      <c r="I43" s="3">
        <f t="shared" si="1"/>
        <v>-402.17903999999999</v>
      </c>
      <c r="J43" s="3">
        <f t="shared" si="0"/>
        <v>0.58699999999999997</v>
      </c>
      <c r="K43" s="3">
        <f t="shared" si="2"/>
        <v>-402.76603999999998</v>
      </c>
      <c r="L43" s="1" t="s">
        <v>28</v>
      </c>
      <c r="M43" s="1" t="s">
        <v>29</v>
      </c>
      <c r="N43" s="1">
        <f>'январь 2016'!N43+'февраль 2016'!N43+'март 2016'!N43</f>
        <v>0</v>
      </c>
      <c r="O43" s="1">
        <f>'январь 2016'!O43+'февраль 2016'!O43+'март 2016'!O43</f>
        <v>0</v>
      </c>
      <c r="P43" s="1" t="s">
        <v>30</v>
      </c>
      <c r="Q43" s="1" t="s">
        <v>34</v>
      </c>
      <c r="R43" s="1">
        <f>'январь 2016'!R43+'февраль 2016'!R43+'март 2016'!R43</f>
        <v>0</v>
      </c>
      <c r="S43" s="1">
        <f>'январь 2016'!S43+'февраль 2016'!S43+'март 2016'!S43</f>
        <v>0</v>
      </c>
      <c r="T43" s="1" t="s">
        <v>30</v>
      </c>
      <c r="U43" s="1" t="s">
        <v>32</v>
      </c>
      <c r="V43" s="6">
        <f>'январь 2016'!V43+'февраль 2016'!V43+'март 2016'!V43</f>
        <v>0</v>
      </c>
      <c r="W43" s="6">
        <f>'январь 2016'!W43+'февраль 2016'!W43+'март 2016'!W43</f>
        <v>0</v>
      </c>
      <c r="X43" s="6" t="s">
        <v>30</v>
      </c>
      <c r="Y43" s="6" t="s">
        <v>33</v>
      </c>
      <c r="Z43" s="6">
        <f>'январь 2016'!Z43+'февраль 2016'!Z43+'март 2016'!Z43</f>
        <v>0</v>
      </c>
      <c r="AA43" s="6">
        <f>'январь 2016'!AA43+'февраль 2016'!AA43+'март 2016'!AA43</f>
        <v>0</v>
      </c>
      <c r="AB43" s="1" t="s">
        <v>30</v>
      </c>
      <c r="AC43" s="1" t="s">
        <v>34</v>
      </c>
      <c r="AD43" s="1">
        <f>'январь 2016'!AD43+'февраль 2016'!AD43+'март 2016'!AD43</f>
        <v>0</v>
      </c>
      <c r="AE43" s="1">
        <f>'январь 2016'!AE43+'февраль 2016'!AE43+'март 2016'!AE43</f>
        <v>0</v>
      </c>
      <c r="AF43" s="1" t="s">
        <v>35</v>
      </c>
      <c r="AG43" s="1" t="s">
        <v>29</v>
      </c>
      <c r="AH43" s="1">
        <f>'январь 2016'!AH43+'февраль 2016'!AH43+'март 2016'!AH43</f>
        <v>0</v>
      </c>
      <c r="AI43" s="1">
        <f>'январь 2016'!AI43+'февраль 2016'!AI43+'март 2016'!AI43</f>
        <v>0</v>
      </c>
      <c r="AJ43" s="1" t="s">
        <v>36</v>
      </c>
      <c r="AK43" s="1" t="s">
        <v>37</v>
      </c>
      <c r="AL43" s="1">
        <f>'январь 2016'!AL43+'февраль 2016'!AL43+'март 2016'!AL43</f>
        <v>0</v>
      </c>
      <c r="AM43" s="1">
        <f>'январь 2016'!AM43+'февраль 2016'!AM43+'март 2016'!AM43</f>
        <v>0</v>
      </c>
      <c r="AN43" s="1" t="s">
        <v>38</v>
      </c>
      <c r="AO43" s="1" t="s">
        <v>39</v>
      </c>
      <c r="AP43" s="1">
        <f>'январь 2016'!AP43+'февраль 2016'!AP43+'март 2016'!AP43</f>
        <v>0</v>
      </c>
      <c r="AQ43" s="1">
        <f>'январь 2016'!AQ43+'февраль 2016'!AQ43+'март 2016'!AQ43</f>
        <v>0</v>
      </c>
      <c r="AR43" s="1" t="s">
        <v>40</v>
      </c>
      <c r="AS43" s="1" t="s">
        <v>41</v>
      </c>
      <c r="AT43" s="1">
        <f>'январь 2016'!AT43+'февраль 2016'!AT43+'март 2016'!AT43</f>
        <v>0</v>
      </c>
      <c r="AU43" s="1">
        <f>'январь 2016'!AU43+'февраль 2016'!AU43+'март 2016'!AU43</f>
        <v>0</v>
      </c>
      <c r="AV43" s="6"/>
      <c r="AW43" s="6"/>
      <c r="AX43" s="1">
        <f>'январь 2016'!AX43+'февраль 2016'!AX43+'март 2016'!AX43</f>
        <v>0</v>
      </c>
      <c r="AY43" s="1">
        <f>'январь 2016'!AY43+'февраль 2016'!AY43+'март 2016'!AY43</f>
        <v>0</v>
      </c>
      <c r="AZ43" s="1" t="s">
        <v>42</v>
      </c>
      <c r="BA43" s="1" t="s">
        <v>39</v>
      </c>
      <c r="BB43" s="1">
        <f>'январь 2016'!BB43+'февраль 2016'!BB43+'март 2016'!BB43</f>
        <v>0</v>
      </c>
      <c r="BC43" s="1">
        <f>'январь 2016'!BC43+'февраль 2016'!BC43+'март 2016'!BC43</f>
        <v>0</v>
      </c>
      <c r="BD43" s="1" t="s">
        <v>42</v>
      </c>
      <c r="BE43" s="1" t="s">
        <v>33</v>
      </c>
      <c r="BF43" s="1">
        <f>'январь 2016'!BF43+'февраль 2016'!BF43+'март 2016'!BF43</f>
        <v>0</v>
      </c>
      <c r="BG43" s="1">
        <f>'январь 2016'!BG43+'февраль 2016'!BG43+'март 2016'!BG43</f>
        <v>0</v>
      </c>
      <c r="BH43" s="1" t="s">
        <v>42</v>
      </c>
      <c r="BI43" s="1" t="s">
        <v>39</v>
      </c>
      <c r="BJ43" s="1">
        <f>'январь 2016'!BJ43+'февраль 2016'!BJ43+'март 2016'!BJ43</f>
        <v>0</v>
      </c>
      <c r="BK43" s="7">
        <f>'январь 2016'!BK43+'февраль 2016'!BK43+'март 2016'!BK43</f>
        <v>0</v>
      </c>
      <c r="BL43" s="1" t="s">
        <v>43</v>
      </c>
      <c r="BM43" s="1" t="s">
        <v>44</v>
      </c>
      <c r="BN43" s="1">
        <f>'январь 2016'!BN43+'февраль 2016'!BN43+'март 2016'!BN43</f>
        <v>0</v>
      </c>
      <c r="BO43" s="1">
        <f>'январь 2016'!BO43+'февраль 2016'!BO43+'март 2016'!BO43</f>
        <v>0</v>
      </c>
      <c r="BP43" s="1" t="s">
        <v>45</v>
      </c>
      <c r="BQ43" s="1" t="s">
        <v>44</v>
      </c>
      <c r="BR43" s="1">
        <f>'январь 2016'!BR43+'февраль 2016'!BR43+'март 2016'!BR43</f>
        <v>0</v>
      </c>
      <c r="BS43" s="1">
        <f>'январь 2016'!BS43+'февраль 2016'!BS43+'март 2016'!BS43</f>
        <v>0</v>
      </c>
      <c r="BT43" s="1" t="s">
        <v>46</v>
      </c>
      <c r="BU43" s="1" t="s">
        <v>47</v>
      </c>
      <c r="BV43" s="1">
        <f>'январь 2016'!BV43+'февраль 2016'!BV43+'март 2016'!BV43</f>
        <v>0</v>
      </c>
      <c r="BW43" s="1">
        <f>'январь 2016'!BW43+'февраль 2016'!BW43+'март 2016'!BW43</f>
        <v>0</v>
      </c>
      <c r="BX43" s="1" t="s">
        <v>46</v>
      </c>
      <c r="BY43" s="1" t="s">
        <v>41</v>
      </c>
      <c r="BZ43" s="1">
        <f>'январь 2016'!BZ43+'февраль 2016'!BZ43+'март 2016'!BZ43</f>
        <v>0</v>
      </c>
      <c r="CA43" s="1">
        <f>'январь 2016'!CA43+'февраль 2016'!CA43+'март 2016'!CA43</f>
        <v>0</v>
      </c>
      <c r="CB43" s="1" t="s">
        <v>46</v>
      </c>
      <c r="CC43" s="1" t="s">
        <v>48</v>
      </c>
      <c r="CD43" s="1">
        <f>'январь 2016'!CD43+'февраль 2016'!CD43+'март 2016'!CD43</f>
        <v>0</v>
      </c>
      <c r="CE43" s="1">
        <f>'январь 2016'!CE43+'февраль 2016'!CE43+'март 2016'!CE43</f>
        <v>0</v>
      </c>
      <c r="CF43" s="1" t="s">
        <v>46</v>
      </c>
      <c r="CG43" s="1" t="s">
        <v>48</v>
      </c>
      <c r="CH43" s="1">
        <f>'январь 2016'!CH43+'февраль 2016'!CH43+'март 2016'!CH43</f>
        <v>0</v>
      </c>
      <c r="CI43" s="1">
        <f>'январь 2016'!CI43+'февраль 2016'!CI43+'март 2016'!CI43</f>
        <v>0</v>
      </c>
      <c r="CJ43" s="1" t="s">
        <v>46</v>
      </c>
      <c r="CK43" s="1" t="s">
        <v>39</v>
      </c>
      <c r="CL43" s="1">
        <f>'январь 2016'!CL43+'февраль 2016'!CL43+'март 2016'!CL43</f>
        <v>0</v>
      </c>
      <c r="CM43" s="1">
        <f>'январь 2016'!CM43+'февраль 2016'!CM43+'март 2016'!CM43</f>
        <v>0</v>
      </c>
      <c r="CN43" s="1" t="s">
        <v>49</v>
      </c>
      <c r="CO43" s="1" t="s">
        <v>39</v>
      </c>
      <c r="CP43" s="1">
        <f>'январь 2016'!CP43+'февраль 2016'!CP43+'март 2016'!CP43</f>
        <v>0</v>
      </c>
      <c r="CQ43" s="1">
        <f>'январь 2016'!CQ43+'февраль 2016'!CQ43+'март 2016'!CQ43</f>
        <v>0</v>
      </c>
      <c r="CR43" s="1" t="s">
        <v>50</v>
      </c>
      <c r="CS43" s="1" t="s">
        <v>51</v>
      </c>
      <c r="CT43" s="1">
        <f>'январь 2016'!CT43+'февраль 2016'!CT43+'март 2016'!CT43</f>
        <v>0</v>
      </c>
      <c r="CU43" s="1">
        <f>'январь 2016'!CU43+'февраль 2016'!CU43+'март 2016'!CU43</f>
        <v>0</v>
      </c>
      <c r="CV43" s="1" t="s">
        <v>50</v>
      </c>
      <c r="CW43" s="1" t="s">
        <v>39</v>
      </c>
      <c r="CX43" s="1">
        <f>'январь 2016'!CX43+'февраль 2016'!CX43+'март 2016'!CX43</f>
        <v>0</v>
      </c>
      <c r="CY43" s="1">
        <f>'январь 2016'!CY43+'февраль 2016'!CY43+'март 2016'!CY43</f>
        <v>0</v>
      </c>
      <c r="CZ43" s="1" t="s">
        <v>50</v>
      </c>
      <c r="DA43" s="1" t="s">
        <v>39</v>
      </c>
      <c r="DB43" s="1">
        <f>'январь 2016'!DB43+'февраль 2016'!DB43+'март 2016'!DB43</f>
        <v>0</v>
      </c>
      <c r="DC43" s="1">
        <f>'январь 2016'!DC43+'февраль 2016'!DC43+'март 2016'!DC43</f>
        <v>0</v>
      </c>
      <c r="DD43" s="1" t="s">
        <v>59</v>
      </c>
      <c r="DE43" s="1" t="s">
        <v>60</v>
      </c>
      <c r="DF43" s="1">
        <f>'январь 2016'!DF43+'февраль 2016'!DF43+'март 2016'!DF43</f>
        <v>0</v>
      </c>
      <c r="DG43" s="1">
        <f>'январь 2016'!DG43+'февраль 2016'!DG43+'март 2016'!DG43</f>
        <v>0</v>
      </c>
      <c r="DH43" s="1" t="s">
        <v>52</v>
      </c>
      <c r="DI43" s="1" t="s">
        <v>53</v>
      </c>
      <c r="DJ43" s="1">
        <f>'январь 2016'!DJ43+'февраль 2016'!DJ43+'март 2016'!DJ43</f>
        <v>0</v>
      </c>
      <c r="DK43" s="1">
        <f>'январь 2016'!DK43+'февраль 2016'!DK43+'март 2016'!DK43</f>
        <v>0</v>
      </c>
      <c r="DL43" s="1" t="s">
        <v>31</v>
      </c>
      <c r="DM43" s="7">
        <f>'январь 2016'!DM43+'февраль 2016'!DM43+'март 2016'!DM43</f>
        <v>0.58699999999999997</v>
      </c>
    </row>
    <row r="44" spans="1:117" s="12" customFormat="1" ht="15.75" customHeight="1" x14ac:dyDescent="0.25">
      <c r="A44" s="6">
        <v>43</v>
      </c>
      <c r="B44" s="6">
        <v>2</v>
      </c>
      <c r="C44" s="9" t="s">
        <v>381</v>
      </c>
      <c r="D44" s="8" t="s">
        <v>373</v>
      </c>
      <c r="E44" s="6">
        <v>-275.95499999999998</v>
      </c>
      <c r="F44" s="6">
        <v>106.702</v>
      </c>
      <c r="G44" s="6">
        <v>-382.65699999999998</v>
      </c>
      <c r="H44" s="10">
        <v>45.774720000000002</v>
      </c>
      <c r="I44" s="3">
        <f t="shared" si="1"/>
        <v>-336.88227999999998</v>
      </c>
      <c r="J44" s="3">
        <f t="shared" si="0"/>
        <v>0</v>
      </c>
      <c r="K44" s="3">
        <f t="shared" si="2"/>
        <v>-336.88227999999998</v>
      </c>
      <c r="L44" s="1" t="s">
        <v>28</v>
      </c>
      <c r="M44" s="1" t="s">
        <v>29</v>
      </c>
      <c r="N44" s="1">
        <f>'январь 2016'!N44+'февраль 2016'!N44+'март 2016'!N44</f>
        <v>0</v>
      </c>
      <c r="O44" s="1">
        <f>'январь 2016'!O44+'февраль 2016'!O44+'март 2016'!O44</f>
        <v>0</v>
      </c>
      <c r="P44" s="1" t="s">
        <v>30</v>
      </c>
      <c r="Q44" s="1" t="s">
        <v>34</v>
      </c>
      <c r="R44" s="1">
        <f>'январь 2016'!R44+'февраль 2016'!R44+'март 2016'!R44</f>
        <v>0</v>
      </c>
      <c r="S44" s="1">
        <f>'январь 2016'!S44+'февраль 2016'!S44+'март 2016'!S44</f>
        <v>0</v>
      </c>
      <c r="T44" s="1" t="s">
        <v>30</v>
      </c>
      <c r="U44" s="1" t="s">
        <v>32</v>
      </c>
      <c r="V44" s="6">
        <f>'январь 2016'!V44+'февраль 2016'!V44+'март 2016'!V44</f>
        <v>0</v>
      </c>
      <c r="W44" s="6">
        <f>'январь 2016'!W44+'февраль 2016'!W44+'март 2016'!W44</f>
        <v>0</v>
      </c>
      <c r="X44" s="6" t="s">
        <v>30</v>
      </c>
      <c r="Y44" s="6" t="s">
        <v>33</v>
      </c>
      <c r="Z44" s="6">
        <f>'январь 2016'!Z44+'февраль 2016'!Z44+'март 2016'!Z44</f>
        <v>0</v>
      </c>
      <c r="AA44" s="6">
        <f>'январь 2016'!AA44+'февраль 2016'!AA44+'март 2016'!AA44</f>
        <v>0</v>
      </c>
      <c r="AB44" s="1" t="s">
        <v>30</v>
      </c>
      <c r="AC44" s="1" t="s">
        <v>34</v>
      </c>
      <c r="AD44" s="1">
        <f>'январь 2016'!AD44+'февраль 2016'!AD44+'март 2016'!AD44</f>
        <v>0</v>
      </c>
      <c r="AE44" s="1">
        <f>'январь 2016'!AE44+'февраль 2016'!AE44+'март 2016'!AE44</f>
        <v>0</v>
      </c>
      <c r="AF44" s="1" t="s">
        <v>35</v>
      </c>
      <c r="AG44" s="1" t="s">
        <v>29</v>
      </c>
      <c r="AH44" s="1">
        <f>'январь 2016'!AH44+'февраль 2016'!AH44+'март 2016'!AH44</f>
        <v>0</v>
      </c>
      <c r="AI44" s="1">
        <f>'январь 2016'!AI44+'февраль 2016'!AI44+'март 2016'!AI44</f>
        <v>0</v>
      </c>
      <c r="AJ44" s="1" t="s">
        <v>36</v>
      </c>
      <c r="AK44" s="1" t="s">
        <v>37</v>
      </c>
      <c r="AL44" s="1">
        <f>'январь 2016'!AL44+'февраль 2016'!AL44+'март 2016'!AL44</f>
        <v>0</v>
      </c>
      <c r="AM44" s="1">
        <f>'январь 2016'!AM44+'февраль 2016'!AM44+'март 2016'!AM44</f>
        <v>0</v>
      </c>
      <c r="AN44" s="1" t="s">
        <v>38</v>
      </c>
      <c r="AO44" s="1" t="s">
        <v>39</v>
      </c>
      <c r="AP44" s="1">
        <f>'январь 2016'!AP44+'февраль 2016'!AP44+'март 2016'!AP44</f>
        <v>0</v>
      </c>
      <c r="AQ44" s="1">
        <f>'январь 2016'!AQ44+'февраль 2016'!AQ44+'март 2016'!AQ44</f>
        <v>0</v>
      </c>
      <c r="AR44" s="1" t="s">
        <v>40</v>
      </c>
      <c r="AS44" s="1" t="s">
        <v>41</v>
      </c>
      <c r="AT44" s="1">
        <f>'январь 2016'!AT44+'февраль 2016'!AT44+'март 2016'!AT44</f>
        <v>0</v>
      </c>
      <c r="AU44" s="1">
        <f>'январь 2016'!AU44+'февраль 2016'!AU44+'март 2016'!AU44</f>
        <v>0</v>
      </c>
      <c r="AV44" s="6"/>
      <c r="AW44" s="6"/>
      <c r="AX44" s="1">
        <f>'январь 2016'!AX44+'февраль 2016'!AX44+'март 2016'!AX44</f>
        <v>0</v>
      </c>
      <c r="AY44" s="1">
        <f>'январь 2016'!AY44+'февраль 2016'!AY44+'март 2016'!AY44</f>
        <v>0</v>
      </c>
      <c r="AZ44" s="1" t="s">
        <v>42</v>
      </c>
      <c r="BA44" s="1" t="s">
        <v>39</v>
      </c>
      <c r="BB44" s="1">
        <f>'январь 2016'!BB44+'февраль 2016'!BB44+'март 2016'!BB44</f>
        <v>0</v>
      </c>
      <c r="BC44" s="1">
        <f>'январь 2016'!BC44+'февраль 2016'!BC44+'март 2016'!BC44</f>
        <v>0</v>
      </c>
      <c r="BD44" s="1" t="s">
        <v>42</v>
      </c>
      <c r="BE44" s="1" t="s">
        <v>33</v>
      </c>
      <c r="BF44" s="1">
        <f>'январь 2016'!BF44+'февраль 2016'!BF44+'март 2016'!BF44</f>
        <v>0</v>
      </c>
      <c r="BG44" s="1">
        <f>'январь 2016'!BG44+'февраль 2016'!BG44+'март 2016'!BG44</f>
        <v>0</v>
      </c>
      <c r="BH44" s="1" t="s">
        <v>42</v>
      </c>
      <c r="BI44" s="1" t="s">
        <v>39</v>
      </c>
      <c r="BJ44" s="1">
        <f>'январь 2016'!BJ44+'февраль 2016'!BJ44+'март 2016'!BJ44</f>
        <v>0</v>
      </c>
      <c r="BK44" s="7">
        <f>'январь 2016'!BK44+'февраль 2016'!BK44+'март 2016'!BK44</f>
        <v>0</v>
      </c>
      <c r="BL44" s="1" t="s">
        <v>43</v>
      </c>
      <c r="BM44" s="1" t="s">
        <v>44</v>
      </c>
      <c r="BN44" s="1">
        <f>'январь 2016'!BN44+'февраль 2016'!BN44+'март 2016'!BN44</f>
        <v>0</v>
      </c>
      <c r="BO44" s="1">
        <f>'январь 2016'!BO44+'февраль 2016'!BO44+'март 2016'!BO44</f>
        <v>0</v>
      </c>
      <c r="BP44" s="1" t="s">
        <v>45</v>
      </c>
      <c r="BQ44" s="1" t="s">
        <v>44</v>
      </c>
      <c r="BR44" s="1">
        <f>'январь 2016'!BR44+'февраль 2016'!BR44+'март 2016'!BR44</f>
        <v>0</v>
      </c>
      <c r="BS44" s="1">
        <f>'январь 2016'!BS44+'февраль 2016'!BS44+'март 2016'!BS44</f>
        <v>0</v>
      </c>
      <c r="BT44" s="1" t="s">
        <v>46</v>
      </c>
      <c r="BU44" s="1" t="s">
        <v>47</v>
      </c>
      <c r="BV44" s="1">
        <f>'январь 2016'!BV44+'февраль 2016'!BV44+'март 2016'!BV44</f>
        <v>0</v>
      </c>
      <c r="BW44" s="1">
        <f>'январь 2016'!BW44+'февраль 2016'!BW44+'март 2016'!BW44</f>
        <v>0</v>
      </c>
      <c r="BX44" s="1" t="s">
        <v>46</v>
      </c>
      <c r="BY44" s="1" t="s">
        <v>41</v>
      </c>
      <c r="BZ44" s="1">
        <f>'январь 2016'!BZ44+'февраль 2016'!BZ44+'март 2016'!BZ44</f>
        <v>0</v>
      </c>
      <c r="CA44" s="1">
        <f>'январь 2016'!CA44+'февраль 2016'!CA44+'март 2016'!CA44</f>
        <v>0</v>
      </c>
      <c r="CB44" s="1" t="s">
        <v>46</v>
      </c>
      <c r="CC44" s="1" t="s">
        <v>48</v>
      </c>
      <c r="CD44" s="1">
        <f>'январь 2016'!CD44+'февраль 2016'!CD44+'март 2016'!CD44</f>
        <v>0</v>
      </c>
      <c r="CE44" s="1">
        <f>'январь 2016'!CE44+'февраль 2016'!CE44+'март 2016'!CE44</f>
        <v>0</v>
      </c>
      <c r="CF44" s="1" t="s">
        <v>46</v>
      </c>
      <c r="CG44" s="1" t="s">
        <v>48</v>
      </c>
      <c r="CH44" s="1">
        <f>'январь 2016'!CH44+'февраль 2016'!CH44+'март 2016'!CH44</f>
        <v>0</v>
      </c>
      <c r="CI44" s="1">
        <f>'январь 2016'!CI44+'февраль 2016'!CI44+'март 2016'!CI44</f>
        <v>0</v>
      </c>
      <c r="CJ44" s="1" t="s">
        <v>46</v>
      </c>
      <c r="CK44" s="1" t="s">
        <v>39</v>
      </c>
      <c r="CL44" s="1">
        <f>'январь 2016'!CL44+'февраль 2016'!CL44+'март 2016'!CL44</f>
        <v>0</v>
      </c>
      <c r="CM44" s="1">
        <f>'январь 2016'!CM44+'февраль 2016'!CM44+'март 2016'!CM44</f>
        <v>0</v>
      </c>
      <c r="CN44" s="1" t="s">
        <v>49</v>
      </c>
      <c r="CO44" s="1" t="s">
        <v>39</v>
      </c>
      <c r="CP44" s="1">
        <f>'январь 2016'!CP44+'февраль 2016'!CP44+'март 2016'!CP44</f>
        <v>0</v>
      </c>
      <c r="CQ44" s="1">
        <f>'январь 2016'!CQ44+'февраль 2016'!CQ44+'март 2016'!CQ44</f>
        <v>0</v>
      </c>
      <c r="CR44" s="1" t="s">
        <v>50</v>
      </c>
      <c r="CS44" s="1" t="s">
        <v>51</v>
      </c>
      <c r="CT44" s="1">
        <f>'январь 2016'!CT44+'февраль 2016'!CT44+'март 2016'!CT44</f>
        <v>0</v>
      </c>
      <c r="CU44" s="1">
        <f>'январь 2016'!CU44+'февраль 2016'!CU44+'март 2016'!CU44</f>
        <v>0</v>
      </c>
      <c r="CV44" s="1" t="s">
        <v>50</v>
      </c>
      <c r="CW44" s="1" t="s">
        <v>39</v>
      </c>
      <c r="CX44" s="1">
        <f>'январь 2016'!CX44+'февраль 2016'!CX44+'март 2016'!CX44</f>
        <v>0</v>
      </c>
      <c r="CY44" s="1">
        <f>'январь 2016'!CY44+'февраль 2016'!CY44+'март 2016'!CY44</f>
        <v>0</v>
      </c>
      <c r="CZ44" s="1" t="s">
        <v>50</v>
      </c>
      <c r="DA44" s="1" t="s">
        <v>39</v>
      </c>
      <c r="DB44" s="1">
        <f>'январь 2016'!DB44+'февраль 2016'!DB44+'март 2016'!DB44</f>
        <v>0</v>
      </c>
      <c r="DC44" s="1">
        <f>'январь 2016'!DC44+'февраль 2016'!DC44+'март 2016'!DC44</f>
        <v>0</v>
      </c>
      <c r="DD44" s="1" t="s">
        <v>59</v>
      </c>
      <c r="DE44" s="1" t="s">
        <v>60</v>
      </c>
      <c r="DF44" s="1">
        <f>'январь 2016'!DF44+'февраль 2016'!DF44+'март 2016'!DF44</f>
        <v>0</v>
      </c>
      <c r="DG44" s="1">
        <f>'январь 2016'!DG44+'февраль 2016'!DG44+'март 2016'!DG44</f>
        <v>0</v>
      </c>
      <c r="DH44" s="1" t="s">
        <v>52</v>
      </c>
      <c r="DI44" s="1" t="s">
        <v>53</v>
      </c>
      <c r="DJ44" s="1">
        <f>'январь 2016'!DJ44+'февраль 2016'!DJ44+'март 2016'!DJ44</f>
        <v>0</v>
      </c>
      <c r="DK44" s="1">
        <f>'январь 2016'!DK44+'февраль 2016'!DK44+'март 2016'!DK44</f>
        <v>0</v>
      </c>
      <c r="DL44" s="1" t="s">
        <v>31</v>
      </c>
      <c r="DM44" s="7">
        <f>'январь 2016'!DM44+'февраль 2016'!DM44+'март 2016'!DM44</f>
        <v>0</v>
      </c>
    </row>
    <row r="45" spans="1:117" s="12" customFormat="1" ht="15.75" customHeight="1" x14ac:dyDescent="0.25">
      <c r="A45" s="6">
        <v>44</v>
      </c>
      <c r="B45" s="6">
        <v>2</v>
      </c>
      <c r="C45" s="9" t="s">
        <v>388</v>
      </c>
      <c r="D45" s="8" t="s">
        <v>373</v>
      </c>
      <c r="E45" s="6">
        <v>1270.0409999999999</v>
      </c>
      <c r="F45" s="6">
        <v>1042.973</v>
      </c>
      <c r="G45" s="6">
        <v>141.108</v>
      </c>
      <c r="H45" s="10">
        <v>592.58807999999999</v>
      </c>
      <c r="I45" s="3">
        <f t="shared" si="1"/>
        <v>733.69607999999994</v>
      </c>
      <c r="J45" s="3">
        <f t="shared" si="0"/>
        <v>48.923000000000002</v>
      </c>
      <c r="K45" s="3">
        <f t="shared" si="2"/>
        <v>684.77307999999994</v>
      </c>
      <c r="L45" s="1" t="s">
        <v>28</v>
      </c>
      <c r="M45" s="1" t="s">
        <v>29</v>
      </c>
      <c r="N45" s="1">
        <f>'январь 2016'!N45+'февраль 2016'!N45+'март 2016'!N45</f>
        <v>0</v>
      </c>
      <c r="O45" s="1">
        <f>'январь 2016'!O45+'февраль 2016'!O45+'март 2016'!O45</f>
        <v>0</v>
      </c>
      <c r="P45" s="1" t="s">
        <v>30</v>
      </c>
      <c r="Q45" s="1" t="s">
        <v>34</v>
      </c>
      <c r="R45" s="1">
        <f>'январь 2016'!R45+'февраль 2016'!R45+'март 2016'!R45</f>
        <v>0</v>
      </c>
      <c r="S45" s="1">
        <f>'январь 2016'!S45+'февраль 2016'!S45+'март 2016'!S45</f>
        <v>0</v>
      </c>
      <c r="T45" s="1" t="s">
        <v>30</v>
      </c>
      <c r="U45" s="1" t="s">
        <v>32</v>
      </c>
      <c r="V45" s="6">
        <f>'январь 2016'!V45+'февраль 2016'!V45+'март 2016'!V45</f>
        <v>0</v>
      </c>
      <c r="W45" s="6">
        <f>'январь 2016'!W45+'февраль 2016'!W45+'март 2016'!W45</f>
        <v>0</v>
      </c>
      <c r="X45" s="6" t="s">
        <v>30</v>
      </c>
      <c r="Y45" s="6" t="s">
        <v>33</v>
      </c>
      <c r="Z45" s="6">
        <f>'январь 2016'!Z45+'февраль 2016'!Z45+'март 2016'!Z45</f>
        <v>0</v>
      </c>
      <c r="AA45" s="6">
        <f>'январь 2016'!AA45+'февраль 2016'!AA45+'март 2016'!AA45</f>
        <v>0</v>
      </c>
      <c r="AB45" s="1" t="s">
        <v>30</v>
      </c>
      <c r="AC45" s="1" t="s">
        <v>34</v>
      </c>
      <c r="AD45" s="1">
        <f>'январь 2016'!AD45+'февраль 2016'!AD45+'март 2016'!AD45</f>
        <v>0</v>
      </c>
      <c r="AE45" s="1">
        <f>'январь 2016'!AE45+'февраль 2016'!AE45+'март 2016'!AE45</f>
        <v>0</v>
      </c>
      <c r="AF45" s="1" t="s">
        <v>35</v>
      </c>
      <c r="AG45" s="1" t="s">
        <v>29</v>
      </c>
      <c r="AH45" s="1">
        <f>'январь 2016'!AH45+'февраль 2016'!AH45+'март 2016'!AH45</f>
        <v>0</v>
      </c>
      <c r="AI45" s="1">
        <f>'январь 2016'!AI45+'февраль 2016'!AI45+'март 2016'!AI45</f>
        <v>0</v>
      </c>
      <c r="AJ45" s="1" t="s">
        <v>36</v>
      </c>
      <c r="AK45" s="1" t="s">
        <v>37</v>
      </c>
      <c r="AL45" s="1">
        <f>'январь 2016'!AL45+'февраль 2016'!AL45+'март 2016'!AL45</f>
        <v>0</v>
      </c>
      <c r="AM45" s="1">
        <f>'январь 2016'!AM45+'февраль 2016'!AM45+'март 2016'!AM45</f>
        <v>0</v>
      </c>
      <c r="AN45" s="1" t="s">
        <v>38</v>
      </c>
      <c r="AO45" s="1" t="s">
        <v>39</v>
      </c>
      <c r="AP45" s="1">
        <f>'январь 2016'!AP45+'февраль 2016'!AP45+'март 2016'!AP45</f>
        <v>0</v>
      </c>
      <c r="AQ45" s="1">
        <f>'январь 2016'!AQ45+'февраль 2016'!AQ45+'март 2016'!AQ45</f>
        <v>0</v>
      </c>
      <c r="AR45" s="1" t="s">
        <v>40</v>
      </c>
      <c r="AS45" s="1" t="s">
        <v>41</v>
      </c>
      <c r="AT45" s="1">
        <f>'январь 2016'!AT45+'февраль 2016'!AT45+'март 2016'!AT45</f>
        <v>0</v>
      </c>
      <c r="AU45" s="1">
        <f>'январь 2016'!AU45+'февраль 2016'!AU45+'март 2016'!AU45</f>
        <v>0</v>
      </c>
      <c r="AV45" s="6"/>
      <c r="AW45" s="6"/>
      <c r="AX45" s="1">
        <f>'январь 2016'!AX45+'февраль 2016'!AX45+'март 2016'!AX45</f>
        <v>0</v>
      </c>
      <c r="AY45" s="1">
        <f>'январь 2016'!AY45+'февраль 2016'!AY45+'март 2016'!AY45</f>
        <v>0</v>
      </c>
      <c r="AZ45" s="1" t="s">
        <v>42</v>
      </c>
      <c r="BA45" s="1" t="s">
        <v>39</v>
      </c>
      <c r="BB45" s="1">
        <f>'январь 2016'!BB45+'февраль 2016'!BB45+'март 2016'!BB45</f>
        <v>0</v>
      </c>
      <c r="BC45" s="1">
        <f>'январь 2016'!BC45+'февраль 2016'!BC45+'март 2016'!BC45</f>
        <v>0</v>
      </c>
      <c r="BD45" s="1" t="s">
        <v>42</v>
      </c>
      <c r="BE45" s="1" t="s">
        <v>33</v>
      </c>
      <c r="BF45" s="1">
        <f>'январь 2016'!BF45+'февраль 2016'!BF45+'март 2016'!BF45</f>
        <v>0</v>
      </c>
      <c r="BG45" s="1">
        <f>'январь 2016'!BG45+'февраль 2016'!BG45+'март 2016'!BG45</f>
        <v>0</v>
      </c>
      <c r="BH45" s="1" t="s">
        <v>42</v>
      </c>
      <c r="BI45" s="1" t="s">
        <v>39</v>
      </c>
      <c r="BJ45" s="1">
        <f>'январь 2016'!BJ45+'февраль 2016'!BJ45+'март 2016'!BJ45</f>
        <v>0</v>
      </c>
      <c r="BK45" s="7">
        <f>'январь 2016'!BK45+'февраль 2016'!BK45+'март 2016'!BK45</f>
        <v>0</v>
      </c>
      <c r="BL45" s="1" t="s">
        <v>43</v>
      </c>
      <c r="BM45" s="1" t="s">
        <v>44</v>
      </c>
      <c r="BN45" s="1">
        <f>'январь 2016'!BN45+'февраль 2016'!BN45+'март 2016'!BN45</f>
        <v>0</v>
      </c>
      <c r="BO45" s="1">
        <f>'январь 2016'!BO45+'февраль 2016'!BO45+'март 2016'!BO45</f>
        <v>0</v>
      </c>
      <c r="BP45" s="1" t="s">
        <v>45</v>
      </c>
      <c r="BQ45" s="1" t="s">
        <v>44</v>
      </c>
      <c r="BR45" s="1">
        <f>'январь 2016'!BR45+'февраль 2016'!BR45+'март 2016'!BR45</f>
        <v>0</v>
      </c>
      <c r="BS45" s="1">
        <f>'январь 2016'!BS45+'февраль 2016'!BS45+'март 2016'!BS45</f>
        <v>0</v>
      </c>
      <c r="BT45" s="1" t="s">
        <v>46</v>
      </c>
      <c r="BU45" s="1" t="s">
        <v>47</v>
      </c>
      <c r="BV45" s="1">
        <f>'январь 2016'!BV45+'февраль 2016'!BV45+'март 2016'!BV45</f>
        <v>0</v>
      </c>
      <c r="BW45" s="1">
        <f>'январь 2016'!BW45+'февраль 2016'!BW45+'март 2016'!BW45</f>
        <v>0</v>
      </c>
      <c r="BX45" s="1" t="s">
        <v>46</v>
      </c>
      <c r="BY45" s="1" t="s">
        <v>41</v>
      </c>
      <c r="BZ45" s="1">
        <f>'январь 2016'!BZ45+'февраль 2016'!BZ45+'март 2016'!BZ45</f>
        <v>3.2000000000000001E-2</v>
      </c>
      <c r="CA45" s="1">
        <f>'январь 2016'!CA45+'февраль 2016'!CA45+'март 2016'!CA45</f>
        <v>34.066000000000003</v>
      </c>
      <c r="CB45" s="1" t="s">
        <v>46</v>
      </c>
      <c r="CC45" s="1" t="s">
        <v>48</v>
      </c>
      <c r="CD45" s="1">
        <f>'январь 2016'!CD45+'февраль 2016'!CD45+'март 2016'!CD45</f>
        <v>0</v>
      </c>
      <c r="CE45" s="1">
        <f>'январь 2016'!CE45+'февраль 2016'!CE45+'март 2016'!CE45</f>
        <v>0</v>
      </c>
      <c r="CF45" s="1" t="s">
        <v>46</v>
      </c>
      <c r="CG45" s="1" t="s">
        <v>48</v>
      </c>
      <c r="CH45" s="1">
        <f>'январь 2016'!CH45+'февраль 2016'!CH45+'март 2016'!CH45</f>
        <v>8.0000000000000002E-3</v>
      </c>
      <c r="CI45" s="1">
        <f>'январь 2016'!CI45+'февраль 2016'!CI45+'март 2016'!CI45</f>
        <v>7.8049999999999997</v>
      </c>
      <c r="CJ45" s="1" t="s">
        <v>46</v>
      </c>
      <c r="CK45" s="1" t="s">
        <v>39</v>
      </c>
      <c r="CL45" s="1">
        <f>'январь 2016'!CL45+'февраль 2016'!CL45+'март 2016'!CL45</f>
        <v>0</v>
      </c>
      <c r="CM45" s="1">
        <f>'январь 2016'!CM45+'февраль 2016'!CM45+'март 2016'!CM45</f>
        <v>0</v>
      </c>
      <c r="CN45" s="1" t="s">
        <v>49</v>
      </c>
      <c r="CO45" s="1" t="s">
        <v>39</v>
      </c>
      <c r="CP45" s="1">
        <f>'январь 2016'!CP45+'февраль 2016'!CP45+'март 2016'!CP45</f>
        <v>0</v>
      </c>
      <c r="CQ45" s="1">
        <f>'январь 2016'!CQ45+'февраль 2016'!CQ45+'март 2016'!CQ45</f>
        <v>0</v>
      </c>
      <c r="CR45" s="1" t="s">
        <v>50</v>
      </c>
      <c r="CS45" s="1" t="s">
        <v>51</v>
      </c>
      <c r="CT45" s="1">
        <f>'январь 2016'!CT45+'февраль 2016'!CT45+'март 2016'!CT45</f>
        <v>7.0000000000000001E-3</v>
      </c>
      <c r="CU45" s="1">
        <f>'январь 2016'!CU45+'февраль 2016'!CU45+'март 2016'!CU45</f>
        <v>1.1879999999999999</v>
      </c>
      <c r="CV45" s="1" t="s">
        <v>50</v>
      </c>
      <c r="CW45" s="1" t="s">
        <v>39</v>
      </c>
      <c r="CX45" s="1">
        <f>'январь 2016'!CX45+'февраль 2016'!CX45+'март 2016'!CX45</f>
        <v>8</v>
      </c>
      <c r="CY45" s="1">
        <f>'январь 2016'!CY45+'февраль 2016'!CY45+'март 2016'!CY45</f>
        <v>5.8639999999999999</v>
      </c>
      <c r="CZ45" s="1" t="s">
        <v>50</v>
      </c>
      <c r="DA45" s="1" t="s">
        <v>39</v>
      </c>
      <c r="DB45" s="1">
        <f>'январь 2016'!DB45+'февраль 2016'!DB45+'март 2016'!DB45</f>
        <v>0</v>
      </c>
      <c r="DC45" s="1">
        <f>'январь 2016'!DC45+'февраль 2016'!DC45+'март 2016'!DC45</f>
        <v>0</v>
      </c>
      <c r="DD45" s="1" t="s">
        <v>59</v>
      </c>
      <c r="DE45" s="1" t="s">
        <v>60</v>
      </c>
      <c r="DF45" s="1">
        <f>'январь 2016'!DF45+'февраль 2016'!DF45+'март 2016'!DF45</f>
        <v>0</v>
      </c>
      <c r="DG45" s="1">
        <f>'январь 2016'!DG45+'февраль 2016'!DG45+'март 2016'!DG45</f>
        <v>0</v>
      </c>
      <c r="DH45" s="1" t="s">
        <v>52</v>
      </c>
      <c r="DI45" s="1" t="s">
        <v>53</v>
      </c>
      <c r="DJ45" s="1">
        <f>'январь 2016'!DJ45+'февраль 2016'!DJ45+'март 2016'!DJ45</f>
        <v>0</v>
      </c>
      <c r="DK45" s="1">
        <f>'январь 2016'!DK45+'февраль 2016'!DK45+'март 2016'!DK45</f>
        <v>0</v>
      </c>
      <c r="DL45" s="1" t="s">
        <v>31</v>
      </c>
      <c r="DM45" s="7">
        <f>'январь 2016'!DM45+'февраль 2016'!DM45+'март 2016'!DM45</f>
        <v>0</v>
      </c>
    </row>
    <row r="46" spans="1:117" s="12" customFormat="1" ht="15.75" customHeight="1" x14ac:dyDescent="0.25">
      <c r="A46" s="6">
        <v>45</v>
      </c>
      <c r="B46" s="6">
        <v>2</v>
      </c>
      <c r="C46" s="9" t="s">
        <v>389</v>
      </c>
      <c r="D46" s="8" t="s">
        <v>373</v>
      </c>
      <c r="E46" s="6">
        <v>1403.367</v>
      </c>
      <c r="F46" s="6">
        <v>33.015000000000001</v>
      </c>
      <c r="G46" s="6">
        <v>1338.14</v>
      </c>
      <c r="H46" s="10">
        <v>647.79564000000005</v>
      </c>
      <c r="I46" s="3">
        <f t="shared" si="1"/>
        <v>1985.9356400000001</v>
      </c>
      <c r="J46" s="3">
        <f t="shared" si="0"/>
        <v>1.843</v>
      </c>
      <c r="K46" s="3">
        <f t="shared" si="2"/>
        <v>1984.0926400000001</v>
      </c>
      <c r="L46" s="1" t="s">
        <v>28</v>
      </c>
      <c r="M46" s="1" t="s">
        <v>29</v>
      </c>
      <c r="N46" s="1">
        <f>'январь 2016'!N46+'февраль 2016'!N46+'март 2016'!N46</f>
        <v>0</v>
      </c>
      <c r="O46" s="1">
        <f>'январь 2016'!O46+'февраль 2016'!O46+'март 2016'!O46</f>
        <v>0</v>
      </c>
      <c r="P46" s="1" t="s">
        <v>30</v>
      </c>
      <c r="Q46" s="1" t="s">
        <v>34</v>
      </c>
      <c r="R46" s="1">
        <f>'январь 2016'!R46+'февраль 2016'!R46+'март 2016'!R46</f>
        <v>0</v>
      </c>
      <c r="S46" s="1">
        <f>'январь 2016'!S46+'февраль 2016'!S46+'март 2016'!S46</f>
        <v>0</v>
      </c>
      <c r="T46" s="1" t="s">
        <v>30</v>
      </c>
      <c r="U46" s="1" t="s">
        <v>32</v>
      </c>
      <c r="V46" s="6">
        <f>'январь 2016'!V46+'февраль 2016'!V46+'март 2016'!V46</f>
        <v>0</v>
      </c>
      <c r="W46" s="6">
        <f>'январь 2016'!W46+'февраль 2016'!W46+'март 2016'!W46</f>
        <v>0</v>
      </c>
      <c r="X46" s="6" t="s">
        <v>30</v>
      </c>
      <c r="Y46" s="6" t="s">
        <v>33</v>
      </c>
      <c r="Z46" s="6">
        <f>'январь 2016'!Z46+'февраль 2016'!Z46+'март 2016'!Z46</f>
        <v>0</v>
      </c>
      <c r="AA46" s="6">
        <f>'январь 2016'!AA46+'февраль 2016'!AA46+'март 2016'!AA46</f>
        <v>0</v>
      </c>
      <c r="AB46" s="1" t="s">
        <v>30</v>
      </c>
      <c r="AC46" s="1" t="s">
        <v>34</v>
      </c>
      <c r="AD46" s="1">
        <f>'январь 2016'!AD46+'февраль 2016'!AD46+'март 2016'!AD46</f>
        <v>0</v>
      </c>
      <c r="AE46" s="1">
        <f>'январь 2016'!AE46+'февраль 2016'!AE46+'март 2016'!AE46</f>
        <v>0</v>
      </c>
      <c r="AF46" s="1" t="s">
        <v>35</v>
      </c>
      <c r="AG46" s="1" t="s">
        <v>29</v>
      </c>
      <c r="AH46" s="1">
        <f>'январь 2016'!AH46+'февраль 2016'!AH46+'март 2016'!AH46</f>
        <v>0</v>
      </c>
      <c r="AI46" s="1">
        <f>'январь 2016'!AI46+'февраль 2016'!AI46+'март 2016'!AI46</f>
        <v>0</v>
      </c>
      <c r="AJ46" s="1" t="s">
        <v>36</v>
      </c>
      <c r="AK46" s="1" t="s">
        <v>37</v>
      </c>
      <c r="AL46" s="1">
        <f>'январь 2016'!AL46+'февраль 2016'!AL46+'март 2016'!AL46</f>
        <v>0</v>
      </c>
      <c r="AM46" s="1">
        <f>'январь 2016'!AM46+'февраль 2016'!AM46+'март 2016'!AM46</f>
        <v>0</v>
      </c>
      <c r="AN46" s="1" t="s">
        <v>38</v>
      </c>
      <c r="AO46" s="1" t="s">
        <v>39</v>
      </c>
      <c r="AP46" s="1">
        <f>'январь 2016'!AP46+'февраль 2016'!AP46+'март 2016'!AP46</f>
        <v>0</v>
      </c>
      <c r="AQ46" s="1">
        <f>'январь 2016'!AQ46+'февраль 2016'!AQ46+'март 2016'!AQ46</f>
        <v>0</v>
      </c>
      <c r="AR46" s="1" t="s">
        <v>40</v>
      </c>
      <c r="AS46" s="1" t="s">
        <v>41</v>
      </c>
      <c r="AT46" s="1">
        <f>'январь 2016'!AT46+'февраль 2016'!AT46+'март 2016'!AT46</f>
        <v>0</v>
      </c>
      <c r="AU46" s="1">
        <f>'январь 2016'!AU46+'февраль 2016'!AU46+'март 2016'!AU46</f>
        <v>0</v>
      </c>
      <c r="AV46" s="6"/>
      <c r="AW46" s="6"/>
      <c r="AX46" s="1">
        <f>'январь 2016'!AX46+'февраль 2016'!AX46+'март 2016'!AX46</f>
        <v>0</v>
      </c>
      <c r="AY46" s="1">
        <f>'январь 2016'!AY46+'февраль 2016'!AY46+'март 2016'!AY46</f>
        <v>0</v>
      </c>
      <c r="AZ46" s="1" t="s">
        <v>42</v>
      </c>
      <c r="BA46" s="1" t="s">
        <v>39</v>
      </c>
      <c r="BB46" s="1">
        <f>'январь 2016'!BB46+'февраль 2016'!BB46+'март 2016'!BB46</f>
        <v>0</v>
      </c>
      <c r="BC46" s="1">
        <f>'январь 2016'!BC46+'февраль 2016'!BC46+'март 2016'!BC46</f>
        <v>0</v>
      </c>
      <c r="BD46" s="1" t="s">
        <v>42</v>
      </c>
      <c r="BE46" s="1" t="s">
        <v>33</v>
      </c>
      <c r="BF46" s="1">
        <f>'январь 2016'!BF46+'февраль 2016'!BF46+'март 2016'!BF46</f>
        <v>0</v>
      </c>
      <c r="BG46" s="1">
        <f>'январь 2016'!BG46+'февраль 2016'!BG46+'март 2016'!BG46</f>
        <v>0</v>
      </c>
      <c r="BH46" s="1" t="s">
        <v>42</v>
      </c>
      <c r="BI46" s="1" t="s">
        <v>39</v>
      </c>
      <c r="BJ46" s="1">
        <f>'январь 2016'!BJ46+'февраль 2016'!BJ46+'март 2016'!BJ46</f>
        <v>0</v>
      </c>
      <c r="BK46" s="7">
        <f>'январь 2016'!BK46+'февраль 2016'!BK46+'март 2016'!BK46</f>
        <v>0</v>
      </c>
      <c r="BL46" s="1" t="s">
        <v>43</v>
      </c>
      <c r="BM46" s="1" t="s">
        <v>44</v>
      </c>
      <c r="BN46" s="1">
        <f>'январь 2016'!BN46+'февраль 2016'!BN46+'март 2016'!BN46</f>
        <v>0</v>
      </c>
      <c r="BO46" s="1">
        <f>'январь 2016'!BO46+'февраль 2016'!BO46+'март 2016'!BO46</f>
        <v>0</v>
      </c>
      <c r="BP46" s="1" t="s">
        <v>45</v>
      </c>
      <c r="BQ46" s="1" t="s">
        <v>44</v>
      </c>
      <c r="BR46" s="1">
        <f>'январь 2016'!BR46+'февраль 2016'!BR46+'март 2016'!BR46</f>
        <v>0</v>
      </c>
      <c r="BS46" s="1">
        <f>'январь 2016'!BS46+'февраль 2016'!BS46+'март 2016'!BS46</f>
        <v>0</v>
      </c>
      <c r="BT46" s="1" t="s">
        <v>46</v>
      </c>
      <c r="BU46" s="1" t="s">
        <v>47</v>
      </c>
      <c r="BV46" s="1">
        <f>'январь 2016'!BV46+'февраль 2016'!BV46+'март 2016'!BV46</f>
        <v>0</v>
      </c>
      <c r="BW46" s="1">
        <f>'январь 2016'!BW46+'февраль 2016'!BW46+'март 2016'!BW46</f>
        <v>0</v>
      </c>
      <c r="BX46" s="1" t="s">
        <v>46</v>
      </c>
      <c r="BY46" s="1" t="s">
        <v>41</v>
      </c>
      <c r="BZ46" s="1">
        <f>'январь 2016'!BZ46+'февраль 2016'!BZ46+'март 2016'!BZ46</f>
        <v>0</v>
      </c>
      <c r="CA46" s="1">
        <f>'январь 2016'!CA46+'февраль 2016'!CA46+'март 2016'!CA46</f>
        <v>0</v>
      </c>
      <c r="CB46" s="1" t="s">
        <v>46</v>
      </c>
      <c r="CC46" s="1" t="s">
        <v>48</v>
      </c>
      <c r="CD46" s="1">
        <f>'январь 2016'!CD46+'февраль 2016'!CD46+'март 2016'!CD46</f>
        <v>0</v>
      </c>
      <c r="CE46" s="1">
        <f>'январь 2016'!CE46+'февраль 2016'!CE46+'март 2016'!CE46</f>
        <v>0</v>
      </c>
      <c r="CF46" s="1" t="s">
        <v>46</v>
      </c>
      <c r="CG46" s="1" t="s">
        <v>48</v>
      </c>
      <c r="CH46" s="1">
        <f>'январь 2016'!CH46+'февраль 2016'!CH46+'март 2016'!CH46</f>
        <v>0</v>
      </c>
      <c r="CI46" s="1">
        <f>'январь 2016'!CI46+'февраль 2016'!CI46+'март 2016'!CI46</f>
        <v>0</v>
      </c>
      <c r="CJ46" s="1" t="s">
        <v>46</v>
      </c>
      <c r="CK46" s="1" t="s">
        <v>39</v>
      </c>
      <c r="CL46" s="1">
        <f>'январь 2016'!CL46+'февраль 2016'!CL46+'март 2016'!CL46</f>
        <v>0</v>
      </c>
      <c r="CM46" s="1">
        <f>'январь 2016'!CM46+'февраль 2016'!CM46+'март 2016'!CM46</f>
        <v>0</v>
      </c>
      <c r="CN46" s="1" t="s">
        <v>49</v>
      </c>
      <c r="CO46" s="1" t="s">
        <v>39</v>
      </c>
      <c r="CP46" s="1">
        <f>'январь 2016'!CP46+'февраль 2016'!CP46+'март 2016'!CP46</f>
        <v>0</v>
      </c>
      <c r="CQ46" s="1">
        <f>'январь 2016'!CQ46+'февраль 2016'!CQ46+'март 2016'!CQ46</f>
        <v>0</v>
      </c>
      <c r="CR46" s="1" t="s">
        <v>50</v>
      </c>
      <c r="CS46" s="1" t="s">
        <v>51</v>
      </c>
      <c r="CT46" s="1">
        <f>'январь 2016'!CT46+'февраль 2016'!CT46+'март 2016'!CT46</f>
        <v>0</v>
      </c>
      <c r="CU46" s="1">
        <f>'январь 2016'!CU46+'февраль 2016'!CU46+'март 2016'!CU46</f>
        <v>0</v>
      </c>
      <c r="CV46" s="1" t="s">
        <v>50</v>
      </c>
      <c r="CW46" s="1" t="s">
        <v>39</v>
      </c>
      <c r="CX46" s="1">
        <f>'январь 2016'!CX46+'февраль 2016'!CX46+'март 2016'!CX46</f>
        <v>2</v>
      </c>
      <c r="CY46" s="1">
        <f>'январь 2016'!CY46+'февраль 2016'!CY46+'март 2016'!CY46</f>
        <v>1.843</v>
      </c>
      <c r="CZ46" s="1" t="s">
        <v>50</v>
      </c>
      <c r="DA46" s="1" t="s">
        <v>39</v>
      </c>
      <c r="DB46" s="1">
        <f>'январь 2016'!DB46+'февраль 2016'!DB46+'март 2016'!DB46</f>
        <v>0</v>
      </c>
      <c r="DC46" s="1">
        <f>'январь 2016'!DC46+'февраль 2016'!DC46+'март 2016'!DC46</f>
        <v>0</v>
      </c>
      <c r="DD46" s="1" t="s">
        <v>59</v>
      </c>
      <c r="DE46" s="1" t="s">
        <v>60</v>
      </c>
      <c r="DF46" s="1">
        <f>'январь 2016'!DF46+'февраль 2016'!DF46+'март 2016'!DF46</f>
        <v>0</v>
      </c>
      <c r="DG46" s="1">
        <f>'январь 2016'!DG46+'февраль 2016'!DG46+'март 2016'!DG46</f>
        <v>0</v>
      </c>
      <c r="DH46" s="1" t="s">
        <v>52</v>
      </c>
      <c r="DI46" s="1" t="s">
        <v>53</v>
      </c>
      <c r="DJ46" s="1">
        <f>'январь 2016'!DJ46+'февраль 2016'!DJ46+'март 2016'!DJ46</f>
        <v>0</v>
      </c>
      <c r="DK46" s="1">
        <f>'январь 2016'!DK46+'февраль 2016'!DK46+'март 2016'!DK46</f>
        <v>0</v>
      </c>
      <c r="DL46" s="1" t="s">
        <v>31</v>
      </c>
      <c r="DM46" s="7">
        <f>'январь 2016'!DM46+'февраль 2016'!DM46+'март 2016'!DM46</f>
        <v>0</v>
      </c>
    </row>
    <row r="47" spans="1:117" s="12" customFormat="1" ht="15.75" customHeight="1" x14ac:dyDescent="0.25">
      <c r="A47" s="6">
        <v>46</v>
      </c>
      <c r="B47" s="6">
        <v>1</v>
      </c>
      <c r="C47" s="9" t="s">
        <v>95</v>
      </c>
      <c r="D47" s="8" t="s">
        <v>373</v>
      </c>
      <c r="E47" s="6">
        <v>239.94399999999999</v>
      </c>
      <c r="F47" s="6">
        <v>18.962</v>
      </c>
      <c r="G47" s="6">
        <v>219.81299999999999</v>
      </c>
      <c r="H47" s="10">
        <v>146.53811999999999</v>
      </c>
      <c r="I47" s="3">
        <f t="shared" si="1"/>
        <v>366.35111999999998</v>
      </c>
      <c r="J47" s="3">
        <f t="shared" si="0"/>
        <v>3.5659999999999998</v>
      </c>
      <c r="K47" s="3">
        <f t="shared" si="2"/>
        <v>362.78512000000001</v>
      </c>
      <c r="L47" s="1" t="s">
        <v>28</v>
      </c>
      <c r="M47" s="1" t="s">
        <v>29</v>
      </c>
      <c r="N47" s="1">
        <f>'январь 2016'!N47+'февраль 2016'!N47+'март 2016'!N47</f>
        <v>0</v>
      </c>
      <c r="O47" s="1">
        <f>'январь 2016'!O47+'февраль 2016'!O47+'март 2016'!O47</f>
        <v>0</v>
      </c>
      <c r="P47" s="1" t="s">
        <v>30</v>
      </c>
      <c r="Q47" s="1" t="s">
        <v>34</v>
      </c>
      <c r="R47" s="1">
        <f>'январь 2016'!R47+'февраль 2016'!R47+'март 2016'!R47</f>
        <v>0</v>
      </c>
      <c r="S47" s="1">
        <f>'январь 2016'!S47+'февраль 2016'!S47+'март 2016'!S47</f>
        <v>0</v>
      </c>
      <c r="T47" s="1" t="s">
        <v>30</v>
      </c>
      <c r="U47" s="1" t="s">
        <v>32</v>
      </c>
      <c r="V47" s="6">
        <f>'январь 2016'!V47+'февраль 2016'!V47+'март 2016'!V47</f>
        <v>0</v>
      </c>
      <c r="W47" s="6">
        <f>'январь 2016'!W47+'февраль 2016'!W47+'март 2016'!W47</f>
        <v>0</v>
      </c>
      <c r="X47" s="6" t="s">
        <v>30</v>
      </c>
      <c r="Y47" s="6" t="s">
        <v>33</v>
      </c>
      <c r="Z47" s="6">
        <f>'январь 2016'!Z47+'февраль 2016'!Z47+'март 2016'!Z47</f>
        <v>0</v>
      </c>
      <c r="AA47" s="6">
        <f>'январь 2016'!AA47+'февраль 2016'!AA47+'март 2016'!AA47</f>
        <v>0</v>
      </c>
      <c r="AB47" s="1" t="s">
        <v>30</v>
      </c>
      <c r="AC47" s="1" t="s">
        <v>34</v>
      </c>
      <c r="AD47" s="1">
        <f>'январь 2016'!AD47+'февраль 2016'!AD47+'март 2016'!AD47</f>
        <v>0</v>
      </c>
      <c r="AE47" s="1">
        <f>'январь 2016'!AE47+'февраль 2016'!AE47+'март 2016'!AE47</f>
        <v>0</v>
      </c>
      <c r="AF47" s="1" t="s">
        <v>35</v>
      </c>
      <c r="AG47" s="1" t="s">
        <v>29</v>
      </c>
      <c r="AH47" s="1">
        <f>'январь 2016'!AH47+'февраль 2016'!AH47+'март 2016'!AH47</f>
        <v>0</v>
      </c>
      <c r="AI47" s="1">
        <f>'январь 2016'!AI47+'февраль 2016'!AI47+'март 2016'!AI47</f>
        <v>0</v>
      </c>
      <c r="AJ47" s="1" t="s">
        <v>36</v>
      </c>
      <c r="AK47" s="1" t="s">
        <v>37</v>
      </c>
      <c r="AL47" s="1">
        <f>'январь 2016'!AL47+'февраль 2016'!AL47+'март 2016'!AL47</f>
        <v>0</v>
      </c>
      <c r="AM47" s="1">
        <f>'январь 2016'!AM47+'февраль 2016'!AM47+'март 2016'!AM47</f>
        <v>0</v>
      </c>
      <c r="AN47" s="1" t="s">
        <v>38</v>
      </c>
      <c r="AO47" s="1" t="s">
        <v>39</v>
      </c>
      <c r="AP47" s="1">
        <f>'январь 2016'!AP47+'февраль 2016'!AP47+'март 2016'!AP47</f>
        <v>5</v>
      </c>
      <c r="AQ47" s="1">
        <f>'январь 2016'!AQ47+'февраль 2016'!AQ47+'март 2016'!AQ47</f>
        <v>3.5659999999999998</v>
      </c>
      <c r="AR47" s="1" t="s">
        <v>40</v>
      </c>
      <c r="AS47" s="1" t="s">
        <v>41</v>
      </c>
      <c r="AT47" s="1">
        <f>'январь 2016'!AT47+'февраль 2016'!AT47+'март 2016'!AT47</f>
        <v>0</v>
      </c>
      <c r="AU47" s="1">
        <f>'январь 2016'!AU47+'февраль 2016'!AU47+'март 2016'!AU47</f>
        <v>0</v>
      </c>
      <c r="AV47" s="6"/>
      <c r="AW47" s="6"/>
      <c r="AX47" s="1">
        <f>'январь 2016'!AX47+'февраль 2016'!AX47+'март 2016'!AX47</f>
        <v>0</v>
      </c>
      <c r="AY47" s="1">
        <f>'январь 2016'!AY47+'февраль 2016'!AY47+'март 2016'!AY47</f>
        <v>0</v>
      </c>
      <c r="AZ47" s="1" t="s">
        <v>42</v>
      </c>
      <c r="BA47" s="1" t="s">
        <v>39</v>
      </c>
      <c r="BB47" s="1">
        <f>'январь 2016'!BB47+'февраль 2016'!BB47+'март 2016'!BB47</f>
        <v>0</v>
      </c>
      <c r="BC47" s="1">
        <f>'январь 2016'!BC47+'февраль 2016'!BC47+'март 2016'!BC47</f>
        <v>0</v>
      </c>
      <c r="BD47" s="1" t="s">
        <v>42</v>
      </c>
      <c r="BE47" s="1" t="s">
        <v>33</v>
      </c>
      <c r="BF47" s="1">
        <f>'январь 2016'!BF47+'февраль 2016'!BF47+'март 2016'!BF47</f>
        <v>0</v>
      </c>
      <c r="BG47" s="1">
        <f>'январь 2016'!BG47+'февраль 2016'!BG47+'март 2016'!BG47</f>
        <v>0</v>
      </c>
      <c r="BH47" s="1" t="s">
        <v>42</v>
      </c>
      <c r="BI47" s="1" t="s">
        <v>39</v>
      </c>
      <c r="BJ47" s="1">
        <f>'январь 2016'!BJ47+'февраль 2016'!BJ47+'март 2016'!BJ47</f>
        <v>0</v>
      </c>
      <c r="BK47" s="7">
        <f>'январь 2016'!BK47+'февраль 2016'!BK47+'март 2016'!BK47</f>
        <v>0</v>
      </c>
      <c r="BL47" s="1" t="s">
        <v>43</v>
      </c>
      <c r="BM47" s="1" t="s">
        <v>44</v>
      </c>
      <c r="BN47" s="1">
        <f>'январь 2016'!BN47+'февраль 2016'!BN47+'март 2016'!BN47</f>
        <v>0</v>
      </c>
      <c r="BO47" s="1">
        <f>'январь 2016'!BO47+'февраль 2016'!BO47+'март 2016'!BO47</f>
        <v>0</v>
      </c>
      <c r="BP47" s="1" t="s">
        <v>45</v>
      </c>
      <c r="BQ47" s="1" t="s">
        <v>44</v>
      </c>
      <c r="BR47" s="1">
        <f>'январь 2016'!BR47+'февраль 2016'!BR47+'март 2016'!BR47</f>
        <v>0</v>
      </c>
      <c r="BS47" s="1">
        <f>'январь 2016'!BS47+'февраль 2016'!BS47+'март 2016'!BS47</f>
        <v>0</v>
      </c>
      <c r="BT47" s="1" t="s">
        <v>46</v>
      </c>
      <c r="BU47" s="1" t="s">
        <v>47</v>
      </c>
      <c r="BV47" s="1">
        <f>'январь 2016'!BV47+'февраль 2016'!BV47+'март 2016'!BV47</f>
        <v>0</v>
      </c>
      <c r="BW47" s="1">
        <f>'январь 2016'!BW47+'февраль 2016'!BW47+'март 2016'!BW47</f>
        <v>0</v>
      </c>
      <c r="BX47" s="1" t="s">
        <v>46</v>
      </c>
      <c r="BY47" s="1" t="s">
        <v>41</v>
      </c>
      <c r="BZ47" s="1">
        <f>'январь 2016'!BZ47+'февраль 2016'!BZ47+'март 2016'!BZ47</f>
        <v>0</v>
      </c>
      <c r="CA47" s="1">
        <f>'январь 2016'!CA47+'февраль 2016'!CA47+'март 2016'!CA47</f>
        <v>0</v>
      </c>
      <c r="CB47" s="1" t="s">
        <v>46</v>
      </c>
      <c r="CC47" s="1" t="s">
        <v>48</v>
      </c>
      <c r="CD47" s="1">
        <f>'январь 2016'!CD47+'февраль 2016'!CD47+'март 2016'!CD47</f>
        <v>0</v>
      </c>
      <c r="CE47" s="1">
        <f>'январь 2016'!CE47+'февраль 2016'!CE47+'март 2016'!CE47</f>
        <v>0</v>
      </c>
      <c r="CF47" s="1" t="s">
        <v>46</v>
      </c>
      <c r="CG47" s="1" t="s">
        <v>48</v>
      </c>
      <c r="CH47" s="1">
        <f>'январь 2016'!CH47+'февраль 2016'!CH47+'март 2016'!CH47</f>
        <v>0</v>
      </c>
      <c r="CI47" s="1">
        <f>'январь 2016'!CI47+'февраль 2016'!CI47+'март 2016'!CI47</f>
        <v>0</v>
      </c>
      <c r="CJ47" s="1" t="s">
        <v>46</v>
      </c>
      <c r="CK47" s="1" t="s">
        <v>39</v>
      </c>
      <c r="CL47" s="1">
        <f>'январь 2016'!CL47+'февраль 2016'!CL47+'март 2016'!CL47</f>
        <v>0</v>
      </c>
      <c r="CM47" s="1">
        <f>'январь 2016'!CM47+'февраль 2016'!CM47+'март 2016'!CM47</f>
        <v>0</v>
      </c>
      <c r="CN47" s="1" t="s">
        <v>49</v>
      </c>
      <c r="CO47" s="1" t="s">
        <v>39</v>
      </c>
      <c r="CP47" s="1">
        <f>'январь 2016'!CP47+'февраль 2016'!CP47+'март 2016'!CP47</f>
        <v>0</v>
      </c>
      <c r="CQ47" s="1">
        <f>'январь 2016'!CQ47+'февраль 2016'!CQ47+'март 2016'!CQ47</f>
        <v>0</v>
      </c>
      <c r="CR47" s="1" t="s">
        <v>50</v>
      </c>
      <c r="CS47" s="1" t="s">
        <v>51</v>
      </c>
      <c r="CT47" s="1">
        <f>'январь 2016'!CT47+'февраль 2016'!CT47+'март 2016'!CT47</f>
        <v>0</v>
      </c>
      <c r="CU47" s="1">
        <f>'январь 2016'!CU47+'февраль 2016'!CU47+'март 2016'!CU47</f>
        <v>0</v>
      </c>
      <c r="CV47" s="1" t="s">
        <v>50</v>
      </c>
      <c r="CW47" s="1" t="s">
        <v>39</v>
      </c>
      <c r="CX47" s="1">
        <f>'январь 2016'!CX47+'февраль 2016'!CX47+'март 2016'!CX47</f>
        <v>0</v>
      </c>
      <c r="CY47" s="1">
        <f>'январь 2016'!CY47+'февраль 2016'!CY47+'март 2016'!CY47</f>
        <v>0</v>
      </c>
      <c r="CZ47" s="1" t="s">
        <v>50</v>
      </c>
      <c r="DA47" s="1" t="s">
        <v>39</v>
      </c>
      <c r="DB47" s="1">
        <f>'январь 2016'!DB47+'февраль 2016'!DB47+'март 2016'!DB47</f>
        <v>0</v>
      </c>
      <c r="DC47" s="1">
        <f>'январь 2016'!DC47+'февраль 2016'!DC47+'март 2016'!DC47</f>
        <v>0</v>
      </c>
      <c r="DD47" s="1" t="s">
        <v>59</v>
      </c>
      <c r="DE47" s="1" t="s">
        <v>60</v>
      </c>
      <c r="DF47" s="1">
        <f>'январь 2016'!DF47+'февраль 2016'!DF47+'март 2016'!DF47</f>
        <v>0</v>
      </c>
      <c r="DG47" s="1">
        <f>'январь 2016'!DG47+'февраль 2016'!DG47+'март 2016'!DG47</f>
        <v>0</v>
      </c>
      <c r="DH47" s="1" t="s">
        <v>52</v>
      </c>
      <c r="DI47" s="1" t="s">
        <v>53</v>
      </c>
      <c r="DJ47" s="1">
        <f>'январь 2016'!DJ47+'февраль 2016'!DJ47+'март 2016'!DJ47</f>
        <v>0</v>
      </c>
      <c r="DK47" s="1">
        <f>'январь 2016'!DK47+'февраль 2016'!DK47+'март 2016'!DK47</f>
        <v>0</v>
      </c>
      <c r="DL47" s="1" t="s">
        <v>31</v>
      </c>
      <c r="DM47" s="7">
        <f>'январь 2016'!DM47+'февраль 2016'!DM47+'март 2016'!DM47</f>
        <v>0</v>
      </c>
    </row>
    <row r="48" spans="1:117" s="12" customFormat="1" ht="15.75" customHeight="1" x14ac:dyDescent="0.25">
      <c r="A48" s="6">
        <v>47</v>
      </c>
      <c r="B48" s="6">
        <v>1</v>
      </c>
      <c r="C48" s="9" t="s">
        <v>382</v>
      </c>
      <c r="D48" s="8" t="s">
        <v>373</v>
      </c>
      <c r="E48" s="6">
        <v>480.63600000000002</v>
      </c>
      <c r="F48" s="6">
        <v>15.962</v>
      </c>
      <c r="G48" s="6">
        <v>453.39400000000001</v>
      </c>
      <c r="H48" s="10">
        <v>133.80959999999999</v>
      </c>
      <c r="I48" s="3">
        <f t="shared" si="1"/>
        <v>587.20360000000005</v>
      </c>
      <c r="J48" s="3">
        <f t="shared" si="0"/>
        <v>232.78000000000003</v>
      </c>
      <c r="K48" s="3">
        <f t="shared" si="2"/>
        <v>354.42360000000002</v>
      </c>
      <c r="L48" s="1" t="s">
        <v>28</v>
      </c>
      <c r="M48" s="1" t="s">
        <v>29</v>
      </c>
      <c r="N48" s="1">
        <f>'январь 2016'!N48+'февраль 2016'!N48+'март 2016'!N48</f>
        <v>0</v>
      </c>
      <c r="O48" s="1">
        <f>'январь 2016'!O48+'февраль 2016'!O48+'март 2016'!O48</f>
        <v>0</v>
      </c>
      <c r="P48" s="1" t="s">
        <v>30</v>
      </c>
      <c r="Q48" s="1" t="s">
        <v>34</v>
      </c>
      <c r="R48" s="1">
        <f>'январь 2016'!R48+'февраль 2016'!R48+'март 2016'!R48</f>
        <v>0</v>
      </c>
      <c r="S48" s="1">
        <f>'январь 2016'!S48+'февраль 2016'!S48+'март 2016'!S48</f>
        <v>0</v>
      </c>
      <c r="T48" s="1" t="s">
        <v>30</v>
      </c>
      <c r="U48" s="1" t="s">
        <v>32</v>
      </c>
      <c r="V48" s="6">
        <f>'январь 2016'!V48+'февраль 2016'!V48+'март 2016'!V48</f>
        <v>0</v>
      </c>
      <c r="W48" s="6">
        <f>'январь 2016'!W48+'февраль 2016'!W48+'март 2016'!W48</f>
        <v>0</v>
      </c>
      <c r="X48" s="6" t="s">
        <v>30</v>
      </c>
      <c r="Y48" s="6" t="s">
        <v>33</v>
      </c>
      <c r="Z48" s="6">
        <f>'январь 2016'!Z48+'февраль 2016'!Z48+'март 2016'!Z48</f>
        <v>0</v>
      </c>
      <c r="AA48" s="6">
        <f>'январь 2016'!AA48+'февраль 2016'!AA48+'март 2016'!AA48</f>
        <v>0</v>
      </c>
      <c r="AB48" s="1" t="s">
        <v>30</v>
      </c>
      <c r="AC48" s="1" t="s">
        <v>34</v>
      </c>
      <c r="AD48" s="1">
        <f>'январь 2016'!AD48+'февраль 2016'!AD48+'март 2016'!AD48</f>
        <v>0</v>
      </c>
      <c r="AE48" s="1">
        <f>'январь 2016'!AE48+'февраль 2016'!AE48+'март 2016'!AE48</f>
        <v>0</v>
      </c>
      <c r="AF48" s="1" t="s">
        <v>35</v>
      </c>
      <c r="AG48" s="1" t="s">
        <v>29</v>
      </c>
      <c r="AH48" s="1">
        <f>'январь 2016'!AH48+'февраль 2016'!AH48+'март 2016'!AH48</f>
        <v>0</v>
      </c>
      <c r="AI48" s="1">
        <f>'январь 2016'!AI48+'февраль 2016'!AI48+'март 2016'!AI48</f>
        <v>0</v>
      </c>
      <c r="AJ48" s="1" t="s">
        <v>36</v>
      </c>
      <c r="AK48" s="1" t="s">
        <v>37</v>
      </c>
      <c r="AL48" s="1">
        <f>'январь 2016'!AL48+'февраль 2016'!AL48+'март 2016'!AL48</f>
        <v>0.13900000000000001</v>
      </c>
      <c r="AM48" s="1">
        <f>'январь 2016'!AM48+'февраль 2016'!AM48+'март 2016'!AM48</f>
        <v>224.31200000000001</v>
      </c>
      <c r="AN48" s="1" t="s">
        <v>38</v>
      </c>
      <c r="AO48" s="1" t="s">
        <v>39</v>
      </c>
      <c r="AP48" s="1">
        <f>'январь 2016'!AP48+'февраль 2016'!AP48+'март 2016'!AP48</f>
        <v>0</v>
      </c>
      <c r="AQ48" s="1">
        <f>'январь 2016'!AQ48+'февраль 2016'!AQ48+'март 2016'!AQ48</f>
        <v>0</v>
      </c>
      <c r="AR48" s="1" t="s">
        <v>40</v>
      </c>
      <c r="AS48" s="1" t="s">
        <v>41</v>
      </c>
      <c r="AT48" s="1">
        <f>'январь 2016'!AT48+'февраль 2016'!AT48+'март 2016'!AT48</f>
        <v>0</v>
      </c>
      <c r="AU48" s="1">
        <f>'январь 2016'!AU48+'февраль 2016'!AU48+'март 2016'!AU48</f>
        <v>0</v>
      </c>
      <c r="AV48" s="6"/>
      <c r="AW48" s="6"/>
      <c r="AX48" s="1">
        <f>'январь 2016'!AX48+'февраль 2016'!AX48+'март 2016'!AX48</f>
        <v>0</v>
      </c>
      <c r="AY48" s="1">
        <f>'январь 2016'!AY48+'февраль 2016'!AY48+'март 2016'!AY48</f>
        <v>0</v>
      </c>
      <c r="AZ48" s="1" t="s">
        <v>42</v>
      </c>
      <c r="BA48" s="1" t="s">
        <v>39</v>
      </c>
      <c r="BB48" s="1">
        <f>'январь 2016'!BB48+'февраль 2016'!BB48+'март 2016'!BB48</f>
        <v>0</v>
      </c>
      <c r="BC48" s="1">
        <f>'январь 2016'!BC48+'февраль 2016'!BC48+'март 2016'!BC48</f>
        <v>0</v>
      </c>
      <c r="BD48" s="1" t="s">
        <v>42</v>
      </c>
      <c r="BE48" s="1" t="s">
        <v>33</v>
      </c>
      <c r="BF48" s="1">
        <f>'январь 2016'!BF48+'февраль 2016'!BF48+'март 2016'!BF48</f>
        <v>0</v>
      </c>
      <c r="BG48" s="1">
        <f>'январь 2016'!BG48+'февраль 2016'!BG48+'март 2016'!BG48</f>
        <v>0</v>
      </c>
      <c r="BH48" s="1" t="s">
        <v>42</v>
      </c>
      <c r="BI48" s="1" t="s">
        <v>39</v>
      </c>
      <c r="BJ48" s="1">
        <f>'январь 2016'!BJ48+'февраль 2016'!BJ48+'март 2016'!BJ48</f>
        <v>0</v>
      </c>
      <c r="BK48" s="7">
        <f>'январь 2016'!BK48+'февраль 2016'!BK48+'март 2016'!BK48</f>
        <v>0</v>
      </c>
      <c r="BL48" s="1" t="s">
        <v>43</v>
      </c>
      <c r="BM48" s="1" t="s">
        <v>44</v>
      </c>
      <c r="BN48" s="1">
        <f>'январь 2016'!BN48+'февраль 2016'!BN48+'март 2016'!BN48</f>
        <v>0</v>
      </c>
      <c r="BO48" s="1">
        <f>'январь 2016'!BO48+'февраль 2016'!BO48+'март 2016'!BO48</f>
        <v>0</v>
      </c>
      <c r="BP48" s="1" t="s">
        <v>45</v>
      </c>
      <c r="BQ48" s="1" t="s">
        <v>44</v>
      </c>
      <c r="BR48" s="1">
        <f>'январь 2016'!BR48+'февраль 2016'!BR48+'март 2016'!BR48</f>
        <v>0</v>
      </c>
      <c r="BS48" s="1">
        <f>'январь 2016'!BS48+'февраль 2016'!BS48+'март 2016'!BS48</f>
        <v>0</v>
      </c>
      <c r="BT48" s="1" t="s">
        <v>46</v>
      </c>
      <c r="BU48" s="1" t="s">
        <v>47</v>
      </c>
      <c r="BV48" s="1">
        <f>'январь 2016'!BV48+'февраль 2016'!BV48+'март 2016'!BV48</f>
        <v>0</v>
      </c>
      <c r="BW48" s="1">
        <f>'январь 2016'!BW48+'февраль 2016'!BW48+'март 2016'!BW48</f>
        <v>0</v>
      </c>
      <c r="BX48" s="1" t="s">
        <v>46</v>
      </c>
      <c r="BY48" s="1" t="s">
        <v>41</v>
      </c>
      <c r="BZ48" s="1">
        <f>'январь 2016'!BZ48+'февраль 2016'!BZ48+'март 2016'!BZ48</f>
        <v>0</v>
      </c>
      <c r="CA48" s="1">
        <f>'январь 2016'!CA48+'февраль 2016'!CA48+'март 2016'!CA48</f>
        <v>0</v>
      </c>
      <c r="CB48" s="1" t="s">
        <v>46</v>
      </c>
      <c r="CC48" s="1" t="s">
        <v>48</v>
      </c>
      <c r="CD48" s="1">
        <f>'январь 2016'!CD48+'февраль 2016'!CD48+'март 2016'!CD48</f>
        <v>0</v>
      </c>
      <c r="CE48" s="1">
        <f>'январь 2016'!CE48+'февраль 2016'!CE48+'март 2016'!CE48</f>
        <v>0</v>
      </c>
      <c r="CF48" s="1" t="s">
        <v>46</v>
      </c>
      <c r="CG48" s="1" t="s">
        <v>48</v>
      </c>
      <c r="CH48" s="1">
        <f>'январь 2016'!CH48+'февраль 2016'!CH48+'март 2016'!CH48</f>
        <v>0</v>
      </c>
      <c r="CI48" s="1">
        <f>'январь 2016'!CI48+'февраль 2016'!CI48+'март 2016'!CI48</f>
        <v>0</v>
      </c>
      <c r="CJ48" s="1" t="s">
        <v>46</v>
      </c>
      <c r="CK48" s="1" t="s">
        <v>39</v>
      </c>
      <c r="CL48" s="1">
        <f>'январь 2016'!CL48+'февраль 2016'!CL48+'март 2016'!CL48</f>
        <v>0</v>
      </c>
      <c r="CM48" s="1">
        <f>'январь 2016'!CM48+'февраль 2016'!CM48+'март 2016'!CM48</f>
        <v>0</v>
      </c>
      <c r="CN48" s="1" t="s">
        <v>49</v>
      </c>
      <c r="CO48" s="1" t="s">
        <v>39</v>
      </c>
      <c r="CP48" s="1">
        <f>'январь 2016'!CP48+'февраль 2016'!CP48+'март 2016'!CP48</f>
        <v>1</v>
      </c>
      <c r="CQ48" s="1">
        <f>'январь 2016'!CQ48+'февраль 2016'!CQ48+'март 2016'!CQ48</f>
        <v>0.58499999999999996</v>
      </c>
      <c r="CR48" s="1" t="s">
        <v>50</v>
      </c>
      <c r="CS48" s="1" t="s">
        <v>51</v>
      </c>
      <c r="CT48" s="1">
        <f>'январь 2016'!CT48+'февраль 2016'!CT48+'март 2016'!CT48</f>
        <v>0</v>
      </c>
      <c r="CU48" s="1">
        <f>'январь 2016'!CU48+'февраль 2016'!CU48+'март 2016'!CU48</f>
        <v>0</v>
      </c>
      <c r="CV48" s="1" t="s">
        <v>50</v>
      </c>
      <c r="CW48" s="1" t="s">
        <v>39</v>
      </c>
      <c r="CX48" s="1">
        <f>'январь 2016'!CX48+'февраль 2016'!CX48+'март 2016'!CX48</f>
        <v>0</v>
      </c>
      <c r="CY48" s="1">
        <f>'январь 2016'!CY48+'февраль 2016'!CY48+'март 2016'!CY48</f>
        <v>0</v>
      </c>
      <c r="CZ48" s="1" t="s">
        <v>50</v>
      </c>
      <c r="DA48" s="1" t="s">
        <v>39</v>
      </c>
      <c r="DB48" s="1">
        <f>'январь 2016'!DB48+'февраль 2016'!DB48+'март 2016'!DB48</f>
        <v>0</v>
      </c>
      <c r="DC48" s="1">
        <f>'январь 2016'!DC48+'февраль 2016'!DC48+'март 2016'!DC48</f>
        <v>0</v>
      </c>
      <c r="DD48" s="1" t="s">
        <v>59</v>
      </c>
      <c r="DE48" s="1" t="s">
        <v>60</v>
      </c>
      <c r="DF48" s="1">
        <f>'январь 2016'!DF48+'февраль 2016'!DF48+'март 2016'!DF48</f>
        <v>0</v>
      </c>
      <c r="DG48" s="1">
        <f>'январь 2016'!DG48+'февраль 2016'!DG48+'март 2016'!DG48</f>
        <v>0</v>
      </c>
      <c r="DH48" s="1" t="s">
        <v>52</v>
      </c>
      <c r="DI48" s="1" t="s">
        <v>53</v>
      </c>
      <c r="DJ48" s="1">
        <f>'январь 2016'!DJ48+'февраль 2016'!DJ48+'март 2016'!DJ48</f>
        <v>0</v>
      </c>
      <c r="DK48" s="1">
        <f>'январь 2016'!DK48+'февраль 2016'!DK48+'март 2016'!DK48</f>
        <v>0</v>
      </c>
      <c r="DL48" s="1" t="s">
        <v>31</v>
      </c>
      <c r="DM48" s="7">
        <f>'январь 2016'!DM48+'февраль 2016'!DM48+'март 2016'!DM48</f>
        <v>7.8829999999999991</v>
      </c>
    </row>
    <row r="49" spans="1:117" s="12" customFormat="1" ht="15.75" customHeight="1" x14ac:dyDescent="0.25">
      <c r="A49" s="6">
        <v>48</v>
      </c>
      <c r="B49" s="6">
        <v>1</v>
      </c>
      <c r="C49" s="9" t="s">
        <v>383</v>
      </c>
      <c r="D49" s="8" t="s">
        <v>373</v>
      </c>
      <c r="E49" s="6">
        <v>317.10300000000001</v>
      </c>
      <c r="F49" s="6">
        <v>1.9490000000000001</v>
      </c>
      <c r="G49" s="6">
        <v>315.154</v>
      </c>
      <c r="H49" s="10">
        <v>91.653239999999997</v>
      </c>
      <c r="I49" s="3">
        <f t="shared" si="1"/>
        <v>406.80723999999998</v>
      </c>
      <c r="J49" s="3">
        <f t="shared" si="0"/>
        <v>0</v>
      </c>
      <c r="K49" s="3">
        <f t="shared" si="2"/>
        <v>406.80723999999998</v>
      </c>
      <c r="L49" s="1" t="s">
        <v>28</v>
      </c>
      <c r="M49" s="1" t="s">
        <v>29</v>
      </c>
      <c r="N49" s="1">
        <f>'январь 2016'!N49+'февраль 2016'!N49+'март 2016'!N49</f>
        <v>0</v>
      </c>
      <c r="O49" s="1">
        <f>'январь 2016'!O49+'февраль 2016'!O49+'март 2016'!O49</f>
        <v>0</v>
      </c>
      <c r="P49" s="1" t="s">
        <v>30</v>
      </c>
      <c r="Q49" s="1" t="s">
        <v>34</v>
      </c>
      <c r="R49" s="1">
        <f>'январь 2016'!R49+'февраль 2016'!R49+'март 2016'!R49</f>
        <v>0</v>
      </c>
      <c r="S49" s="1">
        <f>'январь 2016'!S49+'февраль 2016'!S49+'март 2016'!S49</f>
        <v>0</v>
      </c>
      <c r="T49" s="1" t="s">
        <v>30</v>
      </c>
      <c r="U49" s="1" t="s">
        <v>32</v>
      </c>
      <c r="V49" s="6">
        <f>'январь 2016'!V49+'февраль 2016'!V49+'март 2016'!V49</f>
        <v>0</v>
      </c>
      <c r="W49" s="6">
        <f>'январь 2016'!W49+'февраль 2016'!W49+'март 2016'!W49</f>
        <v>0</v>
      </c>
      <c r="X49" s="6" t="s">
        <v>30</v>
      </c>
      <c r="Y49" s="6" t="s">
        <v>33</v>
      </c>
      <c r="Z49" s="6">
        <f>'январь 2016'!Z49+'февраль 2016'!Z49+'март 2016'!Z49</f>
        <v>0</v>
      </c>
      <c r="AA49" s="6">
        <f>'январь 2016'!AA49+'февраль 2016'!AA49+'март 2016'!AA49</f>
        <v>0</v>
      </c>
      <c r="AB49" s="1" t="s">
        <v>30</v>
      </c>
      <c r="AC49" s="1" t="s">
        <v>34</v>
      </c>
      <c r="AD49" s="1">
        <f>'январь 2016'!AD49+'февраль 2016'!AD49+'март 2016'!AD49</f>
        <v>0</v>
      </c>
      <c r="AE49" s="1">
        <f>'январь 2016'!AE49+'февраль 2016'!AE49+'март 2016'!AE49</f>
        <v>0</v>
      </c>
      <c r="AF49" s="1" t="s">
        <v>35</v>
      </c>
      <c r="AG49" s="1" t="s">
        <v>29</v>
      </c>
      <c r="AH49" s="1">
        <f>'январь 2016'!AH49+'февраль 2016'!AH49+'март 2016'!AH49</f>
        <v>0</v>
      </c>
      <c r="AI49" s="1">
        <f>'январь 2016'!AI49+'февраль 2016'!AI49+'март 2016'!AI49</f>
        <v>0</v>
      </c>
      <c r="AJ49" s="1" t="s">
        <v>36</v>
      </c>
      <c r="AK49" s="1" t="s">
        <v>37</v>
      </c>
      <c r="AL49" s="1">
        <f>'январь 2016'!AL49+'февраль 2016'!AL49+'март 2016'!AL49</f>
        <v>0</v>
      </c>
      <c r="AM49" s="1">
        <f>'январь 2016'!AM49+'февраль 2016'!AM49+'март 2016'!AM49</f>
        <v>0</v>
      </c>
      <c r="AN49" s="1" t="s">
        <v>38</v>
      </c>
      <c r="AO49" s="1" t="s">
        <v>39</v>
      </c>
      <c r="AP49" s="1">
        <f>'январь 2016'!AP49+'февраль 2016'!AP49+'март 2016'!AP49</f>
        <v>0</v>
      </c>
      <c r="AQ49" s="1">
        <f>'январь 2016'!AQ49+'февраль 2016'!AQ49+'март 2016'!AQ49</f>
        <v>0</v>
      </c>
      <c r="AR49" s="1" t="s">
        <v>40</v>
      </c>
      <c r="AS49" s="1" t="s">
        <v>41</v>
      </c>
      <c r="AT49" s="1">
        <f>'январь 2016'!AT49+'февраль 2016'!AT49+'март 2016'!AT49</f>
        <v>0</v>
      </c>
      <c r="AU49" s="1">
        <f>'январь 2016'!AU49+'февраль 2016'!AU49+'март 2016'!AU49</f>
        <v>0</v>
      </c>
      <c r="AV49" s="6"/>
      <c r="AW49" s="6"/>
      <c r="AX49" s="1">
        <f>'январь 2016'!AX49+'февраль 2016'!AX49+'март 2016'!AX49</f>
        <v>0</v>
      </c>
      <c r="AY49" s="1">
        <f>'январь 2016'!AY49+'февраль 2016'!AY49+'март 2016'!AY49</f>
        <v>0</v>
      </c>
      <c r="AZ49" s="1" t="s">
        <v>42</v>
      </c>
      <c r="BA49" s="1" t="s">
        <v>39</v>
      </c>
      <c r="BB49" s="1">
        <f>'январь 2016'!BB49+'февраль 2016'!BB49+'март 2016'!BB49</f>
        <v>0</v>
      </c>
      <c r="BC49" s="1">
        <f>'январь 2016'!BC49+'февраль 2016'!BC49+'март 2016'!BC49</f>
        <v>0</v>
      </c>
      <c r="BD49" s="1" t="s">
        <v>42</v>
      </c>
      <c r="BE49" s="1" t="s">
        <v>33</v>
      </c>
      <c r="BF49" s="1">
        <f>'январь 2016'!BF49+'февраль 2016'!BF49+'март 2016'!BF49</f>
        <v>0</v>
      </c>
      <c r="BG49" s="1">
        <f>'январь 2016'!BG49+'февраль 2016'!BG49+'март 2016'!BG49</f>
        <v>0</v>
      </c>
      <c r="BH49" s="1" t="s">
        <v>42</v>
      </c>
      <c r="BI49" s="1" t="s">
        <v>39</v>
      </c>
      <c r="BJ49" s="1">
        <f>'январь 2016'!BJ49+'февраль 2016'!BJ49+'март 2016'!BJ49</f>
        <v>0</v>
      </c>
      <c r="BK49" s="7">
        <f>'январь 2016'!BK49+'февраль 2016'!BK49+'март 2016'!BK49</f>
        <v>0</v>
      </c>
      <c r="BL49" s="1" t="s">
        <v>43</v>
      </c>
      <c r="BM49" s="1" t="s">
        <v>44</v>
      </c>
      <c r="BN49" s="1">
        <f>'январь 2016'!BN49+'февраль 2016'!BN49+'март 2016'!BN49</f>
        <v>0</v>
      </c>
      <c r="BO49" s="1">
        <f>'январь 2016'!BO49+'февраль 2016'!BO49+'март 2016'!BO49</f>
        <v>0</v>
      </c>
      <c r="BP49" s="1" t="s">
        <v>45</v>
      </c>
      <c r="BQ49" s="1" t="s">
        <v>44</v>
      </c>
      <c r="BR49" s="1">
        <f>'январь 2016'!BR49+'февраль 2016'!BR49+'март 2016'!BR49</f>
        <v>0</v>
      </c>
      <c r="BS49" s="1">
        <f>'январь 2016'!BS49+'февраль 2016'!BS49+'март 2016'!BS49</f>
        <v>0</v>
      </c>
      <c r="BT49" s="1" t="s">
        <v>46</v>
      </c>
      <c r="BU49" s="1" t="s">
        <v>47</v>
      </c>
      <c r="BV49" s="1">
        <f>'январь 2016'!BV49+'февраль 2016'!BV49+'март 2016'!BV49</f>
        <v>0</v>
      </c>
      <c r="BW49" s="1">
        <f>'январь 2016'!BW49+'февраль 2016'!BW49+'март 2016'!BW49</f>
        <v>0</v>
      </c>
      <c r="BX49" s="1" t="s">
        <v>46</v>
      </c>
      <c r="BY49" s="1" t="s">
        <v>41</v>
      </c>
      <c r="BZ49" s="1">
        <f>'январь 2016'!BZ49+'февраль 2016'!BZ49+'март 2016'!BZ49</f>
        <v>0</v>
      </c>
      <c r="CA49" s="1">
        <f>'январь 2016'!CA49+'февраль 2016'!CA49+'март 2016'!CA49</f>
        <v>0</v>
      </c>
      <c r="CB49" s="1" t="s">
        <v>46</v>
      </c>
      <c r="CC49" s="1" t="s">
        <v>48</v>
      </c>
      <c r="CD49" s="1">
        <f>'январь 2016'!CD49+'февраль 2016'!CD49+'март 2016'!CD49</f>
        <v>0</v>
      </c>
      <c r="CE49" s="1">
        <f>'январь 2016'!CE49+'февраль 2016'!CE49+'март 2016'!CE49</f>
        <v>0</v>
      </c>
      <c r="CF49" s="1" t="s">
        <v>46</v>
      </c>
      <c r="CG49" s="1" t="s">
        <v>48</v>
      </c>
      <c r="CH49" s="1">
        <f>'январь 2016'!CH49+'февраль 2016'!CH49+'март 2016'!CH49</f>
        <v>0</v>
      </c>
      <c r="CI49" s="1">
        <f>'январь 2016'!CI49+'февраль 2016'!CI49+'март 2016'!CI49</f>
        <v>0</v>
      </c>
      <c r="CJ49" s="1" t="s">
        <v>46</v>
      </c>
      <c r="CK49" s="1" t="s">
        <v>39</v>
      </c>
      <c r="CL49" s="1">
        <f>'январь 2016'!CL49+'февраль 2016'!CL49+'март 2016'!CL49</f>
        <v>0</v>
      </c>
      <c r="CM49" s="1">
        <f>'январь 2016'!CM49+'февраль 2016'!CM49+'март 2016'!CM49</f>
        <v>0</v>
      </c>
      <c r="CN49" s="1" t="s">
        <v>49</v>
      </c>
      <c r="CO49" s="1" t="s">
        <v>39</v>
      </c>
      <c r="CP49" s="1">
        <f>'январь 2016'!CP49+'февраль 2016'!CP49+'март 2016'!CP49</f>
        <v>0</v>
      </c>
      <c r="CQ49" s="1">
        <f>'январь 2016'!CQ49+'февраль 2016'!CQ49+'март 2016'!CQ49</f>
        <v>0</v>
      </c>
      <c r="CR49" s="1" t="s">
        <v>50</v>
      </c>
      <c r="CS49" s="1" t="s">
        <v>51</v>
      </c>
      <c r="CT49" s="1">
        <f>'январь 2016'!CT49+'февраль 2016'!CT49+'март 2016'!CT49</f>
        <v>0</v>
      </c>
      <c r="CU49" s="1">
        <f>'январь 2016'!CU49+'февраль 2016'!CU49+'март 2016'!CU49</f>
        <v>0</v>
      </c>
      <c r="CV49" s="1" t="s">
        <v>50</v>
      </c>
      <c r="CW49" s="1" t="s">
        <v>39</v>
      </c>
      <c r="CX49" s="1">
        <f>'январь 2016'!CX49+'февраль 2016'!CX49+'март 2016'!CX49</f>
        <v>0</v>
      </c>
      <c r="CY49" s="1">
        <f>'январь 2016'!CY49+'февраль 2016'!CY49+'март 2016'!CY49</f>
        <v>0</v>
      </c>
      <c r="CZ49" s="1" t="s">
        <v>50</v>
      </c>
      <c r="DA49" s="1" t="s">
        <v>39</v>
      </c>
      <c r="DB49" s="1">
        <f>'январь 2016'!DB49+'февраль 2016'!DB49+'март 2016'!DB49</f>
        <v>0</v>
      </c>
      <c r="DC49" s="1">
        <f>'январь 2016'!DC49+'февраль 2016'!DC49+'март 2016'!DC49</f>
        <v>0</v>
      </c>
      <c r="DD49" s="1" t="s">
        <v>59</v>
      </c>
      <c r="DE49" s="1" t="s">
        <v>60</v>
      </c>
      <c r="DF49" s="1">
        <f>'январь 2016'!DF49+'февраль 2016'!DF49+'март 2016'!DF49</f>
        <v>0</v>
      </c>
      <c r="DG49" s="1">
        <f>'январь 2016'!DG49+'февраль 2016'!DG49+'март 2016'!DG49</f>
        <v>0</v>
      </c>
      <c r="DH49" s="1" t="s">
        <v>52</v>
      </c>
      <c r="DI49" s="1" t="s">
        <v>53</v>
      </c>
      <c r="DJ49" s="1">
        <f>'январь 2016'!DJ49+'февраль 2016'!DJ49+'март 2016'!DJ49</f>
        <v>0</v>
      </c>
      <c r="DK49" s="1">
        <f>'январь 2016'!DK49+'февраль 2016'!DK49+'март 2016'!DK49</f>
        <v>0</v>
      </c>
      <c r="DL49" s="1" t="s">
        <v>31</v>
      </c>
      <c r="DM49" s="7">
        <f>'январь 2016'!DM49+'февраль 2016'!DM49+'март 2016'!DM49</f>
        <v>0</v>
      </c>
    </row>
    <row r="50" spans="1:117" s="12" customFormat="1" ht="15.75" customHeight="1" x14ac:dyDescent="0.25">
      <c r="A50" s="6">
        <v>49</v>
      </c>
      <c r="B50" s="6">
        <v>1</v>
      </c>
      <c r="C50" s="9" t="s">
        <v>390</v>
      </c>
      <c r="D50" s="8" t="s">
        <v>373</v>
      </c>
      <c r="E50" s="6">
        <v>-87.769000000000005</v>
      </c>
      <c r="F50" s="6">
        <v>43.472999999999999</v>
      </c>
      <c r="G50" s="6">
        <v>-131.24199999999999</v>
      </c>
      <c r="H50" s="10">
        <v>101.58311999999999</v>
      </c>
      <c r="I50" s="3">
        <f t="shared" si="1"/>
        <v>-29.658879999999996</v>
      </c>
      <c r="J50" s="3">
        <f t="shared" si="0"/>
        <v>22.88</v>
      </c>
      <c r="K50" s="3">
        <f t="shared" si="2"/>
        <v>-52.538879999999992</v>
      </c>
      <c r="L50" s="1" t="s">
        <v>28</v>
      </c>
      <c r="M50" s="1" t="s">
        <v>29</v>
      </c>
      <c r="N50" s="1">
        <f>'январь 2016'!N50+'февраль 2016'!N50+'март 2016'!N50</f>
        <v>0</v>
      </c>
      <c r="O50" s="1">
        <f>'январь 2016'!O50+'февраль 2016'!O50+'март 2016'!O50</f>
        <v>0</v>
      </c>
      <c r="P50" s="1" t="s">
        <v>30</v>
      </c>
      <c r="Q50" s="1" t="s">
        <v>34</v>
      </c>
      <c r="R50" s="1">
        <f>'январь 2016'!R50+'февраль 2016'!R50+'март 2016'!R50</f>
        <v>0</v>
      </c>
      <c r="S50" s="1">
        <f>'январь 2016'!S50+'февраль 2016'!S50+'март 2016'!S50</f>
        <v>0</v>
      </c>
      <c r="T50" s="1" t="s">
        <v>30</v>
      </c>
      <c r="U50" s="1" t="s">
        <v>32</v>
      </c>
      <c r="V50" s="6">
        <f>'январь 2016'!V50+'февраль 2016'!V50+'март 2016'!V50</f>
        <v>0</v>
      </c>
      <c r="W50" s="6">
        <f>'январь 2016'!W50+'февраль 2016'!W50+'март 2016'!W50</f>
        <v>0</v>
      </c>
      <c r="X50" s="6" t="s">
        <v>30</v>
      </c>
      <c r="Y50" s="6" t="s">
        <v>33</v>
      </c>
      <c r="Z50" s="6">
        <f>'январь 2016'!Z50+'февраль 2016'!Z50+'март 2016'!Z50</f>
        <v>0</v>
      </c>
      <c r="AA50" s="6">
        <f>'январь 2016'!AA50+'февраль 2016'!AA50+'март 2016'!AA50</f>
        <v>0</v>
      </c>
      <c r="AB50" s="1" t="s">
        <v>30</v>
      </c>
      <c r="AC50" s="1" t="s">
        <v>34</v>
      </c>
      <c r="AD50" s="1">
        <f>'январь 2016'!AD50+'февраль 2016'!AD50+'март 2016'!AD50</f>
        <v>0</v>
      </c>
      <c r="AE50" s="1">
        <f>'январь 2016'!AE50+'февраль 2016'!AE50+'март 2016'!AE50</f>
        <v>0</v>
      </c>
      <c r="AF50" s="1" t="s">
        <v>35</v>
      </c>
      <c r="AG50" s="1" t="s">
        <v>29</v>
      </c>
      <c r="AH50" s="1">
        <f>'январь 2016'!AH50+'февраль 2016'!AH50+'март 2016'!AH50</f>
        <v>0</v>
      </c>
      <c r="AI50" s="1">
        <f>'январь 2016'!AI50+'февраль 2016'!AI50+'март 2016'!AI50</f>
        <v>0</v>
      </c>
      <c r="AJ50" s="1" t="s">
        <v>36</v>
      </c>
      <c r="AK50" s="1" t="s">
        <v>37</v>
      </c>
      <c r="AL50" s="1">
        <f>'январь 2016'!AL50+'февраль 2016'!AL50+'март 2016'!AL50</f>
        <v>0</v>
      </c>
      <c r="AM50" s="1">
        <f>'январь 2016'!AM50+'февраль 2016'!AM50+'март 2016'!AM50</f>
        <v>0</v>
      </c>
      <c r="AN50" s="1" t="s">
        <v>38</v>
      </c>
      <c r="AO50" s="1" t="s">
        <v>39</v>
      </c>
      <c r="AP50" s="1">
        <f>'январь 2016'!AP50+'февраль 2016'!AP50+'март 2016'!AP50</f>
        <v>2</v>
      </c>
      <c r="AQ50" s="1">
        <f>'январь 2016'!AQ50+'февраль 2016'!AQ50+'март 2016'!AQ50</f>
        <v>1.2430000000000001</v>
      </c>
      <c r="AR50" s="1" t="s">
        <v>40</v>
      </c>
      <c r="AS50" s="1" t="s">
        <v>41</v>
      </c>
      <c r="AT50" s="1">
        <f>'январь 2016'!AT50+'февраль 2016'!AT50+'март 2016'!AT50</f>
        <v>0</v>
      </c>
      <c r="AU50" s="1">
        <f>'январь 2016'!AU50+'февраль 2016'!AU50+'март 2016'!AU50</f>
        <v>0</v>
      </c>
      <c r="AV50" s="6"/>
      <c r="AW50" s="6"/>
      <c r="AX50" s="1">
        <f>'январь 2016'!AX50+'февраль 2016'!AX50+'март 2016'!AX50</f>
        <v>0</v>
      </c>
      <c r="AY50" s="1">
        <f>'январь 2016'!AY50+'февраль 2016'!AY50+'март 2016'!AY50</f>
        <v>0</v>
      </c>
      <c r="AZ50" s="1" t="s">
        <v>42</v>
      </c>
      <c r="BA50" s="1" t="s">
        <v>39</v>
      </c>
      <c r="BB50" s="1">
        <f>'январь 2016'!BB50+'февраль 2016'!BB50+'март 2016'!BB50</f>
        <v>0</v>
      </c>
      <c r="BC50" s="1">
        <f>'январь 2016'!BC50+'февраль 2016'!BC50+'март 2016'!BC50</f>
        <v>0</v>
      </c>
      <c r="BD50" s="1" t="s">
        <v>42</v>
      </c>
      <c r="BE50" s="1" t="s">
        <v>33</v>
      </c>
      <c r="BF50" s="1">
        <f>'январь 2016'!BF50+'февраль 2016'!BF50+'март 2016'!BF50</f>
        <v>0</v>
      </c>
      <c r="BG50" s="1">
        <f>'январь 2016'!BG50+'февраль 2016'!BG50+'март 2016'!BG50</f>
        <v>0</v>
      </c>
      <c r="BH50" s="1" t="s">
        <v>42</v>
      </c>
      <c r="BI50" s="1" t="s">
        <v>39</v>
      </c>
      <c r="BJ50" s="1">
        <f>'январь 2016'!BJ50+'февраль 2016'!BJ50+'март 2016'!BJ50</f>
        <v>0</v>
      </c>
      <c r="BK50" s="7">
        <f>'январь 2016'!BK50+'февраль 2016'!BK50+'март 2016'!BK50</f>
        <v>0</v>
      </c>
      <c r="BL50" s="1" t="s">
        <v>43</v>
      </c>
      <c r="BM50" s="1" t="s">
        <v>44</v>
      </c>
      <c r="BN50" s="1">
        <f>'январь 2016'!BN50+'февраль 2016'!BN50+'март 2016'!BN50</f>
        <v>0</v>
      </c>
      <c r="BO50" s="1">
        <f>'январь 2016'!BO50+'февраль 2016'!BO50+'март 2016'!BO50</f>
        <v>0</v>
      </c>
      <c r="BP50" s="1" t="s">
        <v>45</v>
      </c>
      <c r="BQ50" s="1" t="s">
        <v>44</v>
      </c>
      <c r="BR50" s="1">
        <f>'январь 2016'!BR50+'февраль 2016'!BR50+'март 2016'!BR50</f>
        <v>0</v>
      </c>
      <c r="BS50" s="1">
        <f>'январь 2016'!BS50+'февраль 2016'!BS50+'март 2016'!BS50</f>
        <v>0</v>
      </c>
      <c r="BT50" s="1" t="s">
        <v>46</v>
      </c>
      <c r="BU50" s="1" t="s">
        <v>47</v>
      </c>
      <c r="BV50" s="1">
        <f>'январь 2016'!BV50+'февраль 2016'!BV50+'март 2016'!BV50</f>
        <v>0</v>
      </c>
      <c r="BW50" s="1">
        <f>'январь 2016'!BW50+'февраль 2016'!BW50+'март 2016'!BW50</f>
        <v>0</v>
      </c>
      <c r="BX50" s="1" t="s">
        <v>46</v>
      </c>
      <c r="BY50" s="1" t="s">
        <v>41</v>
      </c>
      <c r="BZ50" s="1">
        <f>'январь 2016'!BZ50+'февраль 2016'!BZ50+'март 2016'!BZ50</f>
        <v>0</v>
      </c>
      <c r="CA50" s="1">
        <f>'январь 2016'!CA50+'февраль 2016'!CA50+'март 2016'!CA50</f>
        <v>0</v>
      </c>
      <c r="CB50" s="1" t="s">
        <v>46</v>
      </c>
      <c r="CC50" s="1" t="s">
        <v>48</v>
      </c>
      <c r="CD50" s="1">
        <f>'январь 2016'!CD50+'февраль 2016'!CD50+'март 2016'!CD50</f>
        <v>0</v>
      </c>
      <c r="CE50" s="1">
        <f>'январь 2016'!CE50+'февраль 2016'!CE50+'март 2016'!CE50</f>
        <v>0</v>
      </c>
      <c r="CF50" s="1" t="s">
        <v>46</v>
      </c>
      <c r="CG50" s="1" t="s">
        <v>48</v>
      </c>
      <c r="CH50" s="1">
        <f>'январь 2016'!CH50+'февраль 2016'!CH50+'март 2016'!CH50</f>
        <v>0</v>
      </c>
      <c r="CI50" s="1">
        <f>'январь 2016'!CI50+'февраль 2016'!CI50+'март 2016'!CI50</f>
        <v>0</v>
      </c>
      <c r="CJ50" s="1" t="s">
        <v>46</v>
      </c>
      <c r="CK50" s="1" t="s">
        <v>39</v>
      </c>
      <c r="CL50" s="1">
        <f>'январь 2016'!CL50+'февраль 2016'!CL50+'март 2016'!CL50</f>
        <v>5</v>
      </c>
      <c r="CM50" s="1">
        <f>'январь 2016'!CM50+'февраль 2016'!CM50+'март 2016'!CM50</f>
        <v>19.794</v>
      </c>
      <c r="CN50" s="1" t="s">
        <v>49</v>
      </c>
      <c r="CO50" s="1" t="s">
        <v>39</v>
      </c>
      <c r="CP50" s="1">
        <f>'январь 2016'!CP50+'февраль 2016'!CP50+'март 2016'!CP50</f>
        <v>0</v>
      </c>
      <c r="CQ50" s="1">
        <f>'январь 2016'!CQ50+'февраль 2016'!CQ50+'март 2016'!CQ50</f>
        <v>0</v>
      </c>
      <c r="CR50" s="1" t="s">
        <v>50</v>
      </c>
      <c r="CS50" s="1" t="s">
        <v>51</v>
      </c>
      <c r="CT50" s="1">
        <f>'январь 2016'!CT50+'февраль 2016'!CT50+'март 2016'!CT50</f>
        <v>0</v>
      </c>
      <c r="CU50" s="1">
        <f>'январь 2016'!CU50+'февраль 2016'!CU50+'март 2016'!CU50</f>
        <v>0</v>
      </c>
      <c r="CV50" s="1" t="s">
        <v>50</v>
      </c>
      <c r="CW50" s="1" t="s">
        <v>39</v>
      </c>
      <c r="CX50" s="1">
        <f>'январь 2016'!CX50+'февраль 2016'!CX50+'март 2016'!CX50</f>
        <v>2</v>
      </c>
      <c r="CY50" s="1">
        <f>'январь 2016'!CY50+'февраль 2016'!CY50+'март 2016'!CY50</f>
        <v>1.843</v>
      </c>
      <c r="CZ50" s="1" t="s">
        <v>50</v>
      </c>
      <c r="DA50" s="1" t="s">
        <v>39</v>
      </c>
      <c r="DB50" s="1">
        <f>'январь 2016'!DB50+'февраль 2016'!DB50+'март 2016'!DB50</f>
        <v>0</v>
      </c>
      <c r="DC50" s="1">
        <f>'январь 2016'!DC50+'февраль 2016'!DC50+'март 2016'!DC50</f>
        <v>0</v>
      </c>
      <c r="DD50" s="1" t="s">
        <v>59</v>
      </c>
      <c r="DE50" s="1" t="s">
        <v>60</v>
      </c>
      <c r="DF50" s="1">
        <f>'январь 2016'!DF50+'февраль 2016'!DF50+'март 2016'!DF50</f>
        <v>0</v>
      </c>
      <c r="DG50" s="1">
        <f>'январь 2016'!DG50+'февраль 2016'!DG50+'март 2016'!DG50</f>
        <v>0</v>
      </c>
      <c r="DH50" s="1" t="s">
        <v>52</v>
      </c>
      <c r="DI50" s="1" t="s">
        <v>53</v>
      </c>
      <c r="DJ50" s="1">
        <f>'январь 2016'!DJ50+'февраль 2016'!DJ50+'март 2016'!DJ50</f>
        <v>0</v>
      </c>
      <c r="DK50" s="1">
        <f>'январь 2016'!DK50+'февраль 2016'!DK50+'март 2016'!DK50</f>
        <v>0</v>
      </c>
      <c r="DL50" s="1" t="s">
        <v>31</v>
      </c>
      <c r="DM50" s="7">
        <f>'январь 2016'!DM50+'февраль 2016'!DM50+'март 2016'!DM50</f>
        <v>0</v>
      </c>
    </row>
    <row r="51" spans="1:117" s="12" customFormat="1" ht="15.75" customHeight="1" x14ac:dyDescent="0.25">
      <c r="A51" s="6">
        <v>50</v>
      </c>
      <c r="B51" s="6">
        <v>1</v>
      </c>
      <c r="C51" s="9" t="s">
        <v>391</v>
      </c>
      <c r="D51" s="8" t="s">
        <v>373</v>
      </c>
      <c r="E51" s="6">
        <v>-37.21</v>
      </c>
      <c r="F51" s="6">
        <v>0</v>
      </c>
      <c r="G51" s="6">
        <v>-37.21</v>
      </c>
      <c r="H51" s="10">
        <v>53.090519999999998</v>
      </c>
      <c r="I51" s="3">
        <f t="shared" si="1"/>
        <v>15.880519999999997</v>
      </c>
      <c r="J51" s="3">
        <f t="shared" si="0"/>
        <v>4.5860000000000003</v>
      </c>
      <c r="K51" s="3">
        <f t="shared" si="2"/>
        <v>11.294519999999997</v>
      </c>
      <c r="L51" s="1" t="s">
        <v>28</v>
      </c>
      <c r="M51" s="1" t="s">
        <v>29</v>
      </c>
      <c r="N51" s="1">
        <f>'январь 2016'!N51+'февраль 2016'!N51+'март 2016'!N51</f>
        <v>0</v>
      </c>
      <c r="O51" s="1">
        <f>'январь 2016'!O51+'февраль 2016'!O51+'март 2016'!O51</f>
        <v>0</v>
      </c>
      <c r="P51" s="1" t="s">
        <v>30</v>
      </c>
      <c r="Q51" s="1" t="s">
        <v>34</v>
      </c>
      <c r="R51" s="1">
        <f>'январь 2016'!R51+'февраль 2016'!R51+'март 2016'!R51</f>
        <v>0</v>
      </c>
      <c r="S51" s="1">
        <f>'январь 2016'!S51+'февраль 2016'!S51+'март 2016'!S51</f>
        <v>0</v>
      </c>
      <c r="T51" s="1" t="s">
        <v>30</v>
      </c>
      <c r="U51" s="1" t="s">
        <v>32</v>
      </c>
      <c r="V51" s="6">
        <f>'январь 2016'!V51+'февраль 2016'!V51+'март 2016'!V51</f>
        <v>0</v>
      </c>
      <c r="W51" s="6">
        <f>'январь 2016'!W51+'февраль 2016'!W51+'март 2016'!W51</f>
        <v>0</v>
      </c>
      <c r="X51" s="6" t="s">
        <v>30</v>
      </c>
      <c r="Y51" s="6" t="s">
        <v>33</v>
      </c>
      <c r="Z51" s="6">
        <f>'январь 2016'!Z51+'февраль 2016'!Z51+'март 2016'!Z51</f>
        <v>0</v>
      </c>
      <c r="AA51" s="6">
        <f>'январь 2016'!AA51+'февраль 2016'!AA51+'март 2016'!AA51</f>
        <v>0</v>
      </c>
      <c r="AB51" s="1" t="s">
        <v>30</v>
      </c>
      <c r="AC51" s="1" t="s">
        <v>34</v>
      </c>
      <c r="AD51" s="1">
        <f>'январь 2016'!AD51+'февраль 2016'!AD51+'март 2016'!AD51</f>
        <v>0</v>
      </c>
      <c r="AE51" s="1">
        <f>'январь 2016'!AE51+'февраль 2016'!AE51+'март 2016'!AE51</f>
        <v>0</v>
      </c>
      <c r="AF51" s="1" t="s">
        <v>35</v>
      </c>
      <c r="AG51" s="1" t="s">
        <v>29</v>
      </c>
      <c r="AH51" s="1">
        <f>'январь 2016'!AH51+'февраль 2016'!AH51+'март 2016'!AH51</f>
        <v>0</v>
      </c>
      <c r="AI51" s="1">
        <f>'январь 2016'!AI51+'февраль 2016'!AI51+'март 2016'!AI51</f>
        <v>0</v>
      </c>
      <c r="AJ51" s="1" t="s">
        <v>36</v>
      </c>
      <c r="AK51" s="1" t="s">
        <v>37</v>
      </c>
      <c r="AL51" s="1">
        <f>'январь 2016'!AL51+'февраль 2016'!AL51+'март 2016'!AL51</f>
        <v>0</v>
      </c>
      <c r="AM51" s="1">
        <f>'январь 2016'!AM51+'февраль 2016'!AM51+'март 2016'!AM51</f>
        <v>0</v>
      </c>
      <c r="AN51" s="1" t="s">
        <v>38</v>
      </c>
      <c r="AO51" s="1" t="s">
        <v>39</v>
      </c>
      <c r="AP51" s="1">
        <f>'январь 2016'!AP51+'февраль 2016'!AP51+'март 2016'!AP51</f>
        <v>0</v>
      </c>
      <c r="AQ51" s="1">
        <f>'январь 2016'!AQ51+'февраль 2016'!AQ51+'март 2016'!AQ51</f>
        <v>0</v>
      </c>
      <c r="AR51" s="1" t="s">
        <v>40</v>
      </c>
      <c r="AS51" s="1" t="s">
        <v>41</v>
      </c>
      <c r="AT51" s="1">
        <f>'январь 2016'!AT51+'февраль 2016'!AT51+'март 2016'!AT51</f>
        <v>0</v>
      </c>
      <c r="AU51" s="1">
        <f>'январь 2016'!AU51+'февраль 2016'!AU51+'март 2016'!AU51</f>
        <v>0</v>
      </c>
      <c r="AV51" s="6"/>
      <c r="AW51" s="6"/>
      <c r="AX51" s="1">
        <f>'январь 2016'!AX51+'февраль 2016'!AX51+'март 2016'!AX51</f>
        <v>0</v>
      </c>
      <c r="AY51" s="1">
        <f>'январь 2016'!AY51+'февраль 2016'!AY51+'март 2016'!AY51</f>
        <v>0</v>
      </c>
      <c r="AZ51" s="1" t="s">
        <v>42</v>
      </c>
      <c r="BA51" s="1" t="s">
        <v>39</v>
      </c>
      <c r="BB51" s="1">
        <f>'январь 2016'!BB51+'февраль 2016'!BB51+'март 2016'!BB51</f>
        <v>0</v>
      </c>
      <c r="BC51" s="1">
        <f>'январь 2016'!BC51+'февраль 2016'!BC51+'март 2016'!BC51</f>
        <v>0</v>
      </c>
      <c r="BD51" s="1" t="s">
        <v>42</v>
      </c>
      <c r="BE51" s="1" t="s">
        <v>33</v>
      </c>
      <c r="BF51" s="1">
        <f>'январь 2016'!BF51+'февраль 2016'!BF51+'март 2016'!BF51</f>
        <v>0</v>
      </c>
      <c r="BG51" s="1">
        <f>'январь 2016'!BG51+'февраль 2016'!BG51+'март 2016'!BG51</f>
        <v>0</v>
      </c>
      <c r="BH51" s="1" t="s">
        <v>42</v>
      </c>
      <c r="BI51" s="1" t="s">
        <v>39</v>
      </c>
      <c r="BJ51" s="1">
        <f>'январь 2016'!BJ51+'февраль 2016'!BJ51+'март 2016'!BJ51</f>
        <v>0</v>
      </c>
      <c r="BK51" s="7">
        <f>'январь 2016'!BK51+'февраль 2016'!BK51+'март 2016'!BK51</f>
        <v>0</v>
      </c>
      <c r="BL51" s="1" t="s">
        <v>43</v>
      </c>
      <c r="BM51" s="1" t="s">
        <v>44</v>
      </c>
      <c r="BN51" s="1">
        <f>'январь 2016'!BN51+'февраль 2016'!BN51+'март 2016'!BN51</f>
        <v>0</v>
      </c>
      <c r="BO51" s="1">
        <f>'январь 2016'!BO51+'февраль 2016'!BO51+'март 2016'!BO51</f>
        <v>0</v>
      </c>
      <c r="BP51" s="1" t="s">
        <v>45</v>
      </c>
      <c r="BQ51" s="1" t="s">
        <v>44</v>
      </c>
      <c r="BR51" s="1">
        <f>'январь 2016'!BR51+'февраль 2016'!BR51+'март 2016'!BR51</f>
        <v>0</v>
      </c>
      <c r="BS51" s="1">
        <f>'январь 2016'!BS51+'февраль 2016'!BS51+'март 2016'!BS51</f>
        <v>0</v>
      </c>
      <c r="BT51" s="1" t="s">
        <v>46</v>
      </c>
      <c r="BU51" s="1" t="s">
        <v>47</v>
      </c>
      <c r="BV51" s="1">
        <f>'январь 2016'!BV51+'февраль 2016'!BV51+'март 2016'!BV51</f>
        <v>0</v>
      </c>
      <c r="BW51" s="1">
        <f>'январь 2016'!BW51+'февраль 2016'!BW51+'март 2016'!BW51</f>
        <v>0</v>
      </c>
      <c r="BX51" s="1" t="s">
        <v>46</v>
      </c>
      <c r="BY51" s="1" t="s">
        <v>41</v>
      </c>
      <c r="BZ51" s="1">
        <f>'январь 2016'!BZ51+'февраль 2016'!BZ51+'март 2016'!BZ51</f>
        <v>0</v>
      </c>
      <c r="CA51" s="1">
        <f>'январь 2016'!CA51+'февраль 2016'!CA51+'март 2016'!CA51</f>
        <v>0</v>
      </c>
      <c r="CB51" s="1" t="s">
        <v>46</v>
      </c>
      <c r="CC51" s="1" t="s">
        <v>48</v>
      </c>
      <c r="CD51" s="1">
        <f>'январь 2016'!CD51+'февраль 2016'!CD51+'март 2016'!CD51</f>
        <v>0</v>
      </c>
      <c r="CE51" s="1">
        <f>'январь 2016'!CE51+'февраль 2016'!CE51+'март 2016'!CE51</f>
        <v>0</v>
      </c>
      <c r="CF51" s="1" t="s">
        <v>46</v>
      </c>
      <c r="CG51" s="1" t="s">
        <v>48</v>
      </c>
      <c r="CH51" s="1">
        <f>'январь 2016'!CH51+'февраль 2016'!CH51+'март 2016'!CH51</f>
        <v>0</v>
      </c>
      <c r="CI51" s="1">
        <f>'январь 2016'!CI51+'февраль 2016'!CI51+'март 2016'!CI51</f>
        <v>0</v>
      </c>
      <c r="CJ51" s="1" t="s">
        <v>46</v>
      </c>
      <c r="CK51" s="1" t="s">
        <v>39</v>
      </c>
      <c r="CL51" s="1">
        <f>'январь 2016'!CL51+'февраль 2016'!CL51+'март 2016'!CL51</f>
        <v>0</v>
      </c>
      <c r="CM51" s="1">
        <f>'январь 2016'!CM51+'февраль 2016'!CM51+'март 2016'!CM51</f>
        <v>0</v>
      </c>
      <c r="CN51" s="1" t="s">
        <v>49</v>
      </c>
      <c r="CO51" s="1" t="s">
        <v>39</v>
      </c>
      <c r="CP51" s="1">
        <f>'январь 2016'!CP51+'февраль 2016'!CP51+'март 2016'!CP51</f>
        <v>0</v>
      </c>
      <c r="CQ51" s="1">
        <f>'январь 2016'!CQ51+'февраль 2016'!CQ51+'март 2016'!CQ51</f>
        <v>0</v>
      </c>
      <c r="CR51" s="1" t="s">
        <v>50</v>
      </c>
      <c r="CS51" s="1" t="s">
        <v>51</v>
      </c>
      <c r="CT51" s="1">
        <f>'январь 2016'!CT51+'февраль 2016'!CT51+'март 2016'!CT51</f>
        <v>0</v>
      </c>
      <c r="CU51" s="1">
        <f>'январь 2016'!CU51+'февраль 2016'!CU51+'март 2016'!CU51</f>
        <v>0</v>
      </c>
      <c r="CV51" s="1" t="s">
        <v>50</v>
      </c>
      <c r="CW51" s="1" t="s">
        <v>39</v>
      </c>
      <c r="CX51" s="1">
        <f>'январь 2016'!CX51+'февраль 2016'!CX51+'март 2016'!CX51</f>
        <v>5</v>
      </c>
      <c r="CY51" s="1">
        <f>'январь 2016'!CY51+'февраль 2016'!CY51+'март 2016'!CY51</f>
        <v>4.5860000000000003</v>
      </c>
      <c r="CZ51" s="1" t="s">
        <v>50</v>
      </c>
      <c r="DA51" s="1" t="s">
        <v>39</v>
      </c>
      <c r="DB51" s="1">
        <f>'январь 2016'!DB51+'февраль 2016'!DB51+'март 2016'!DB51</f>
        <v>0</v>
      </c>
      <c r="DC51" s="1">
        <f>'январь 2016'!DC51+'февраль 2016'!DC51+'март 2016'!DC51</f>
        <v>0</v>
      </c>
      <c r="DD51" s="1" t="s">
        <v>59</v>
      </c>
      <c r="DE51" s="1" t="s">
        <v>60</v>
      </c>
      <c r="DF51" s="1">
        <f>'январь 2016'!DF51+'февраль 2016'!DF51+'март 2016'!DF51</f>
        <v>0</v>
      </c>
      <c r="DG51" s="1">
        <f>'январь 2016'!DG51+'февраль 2016'!DG51+'март 2016'!DG51</f>
        <v>0</v>
      </c>
      <c r="DH51" s="1" t="s">
        <v>52</v>
      </c>
      <c r="DI51" s="1" t="s">
        <v>53</v>
      </c>
      <c r="DJ51" s="1">
        <f>'январь 2016'!DJ51+'февраль 2016'!DJ51+'март 2016'!DJ51</f>
        <v>0</v>
      </c>
      <c r="DK51" s="1">
        <f>'январь 2016'!DK51+'февраль 2016'!DK51+'март 2016'!DK51</f>
        <v>0</v>
      </c>
      <c r="DL51" s="1" t="s">
        <v>31</v>
      </c>
      <c r="DM51" s="7">
        <f>'январь 2016'!DM51+'февраль 2016'!DM51+'март 2016'!DM51</f>
        <v>0</v>
      </c>
    </row>
    <row r="52" spans="1:117" s="12" customFormat="1" ht="15.75" customHeight="1" x14ac:dyDescent="0.25">
      <c r="A52" s="6">
        <v>51</v>
      </c>
      <c r="B52" s="6">
        <v>1</v>
      </c>
      <c r="C52" s="9" t="s">
        <v>96</v>
      </c>
      <c r="D52" s="8" t="s">
        <v>373</v>
      </c>
      <c r="E52" s="6">
        <v>264.88600000000002</v>
      </c>
      <c r="F52" s="6">
        <v>22.114999999999998</v>
      </c>
      <c r="G52" s="6">
        <v>242.77099999999999</v>
      </c>
      <c r="H52" s="10">
        <v>147.38964000000001</v>
      </c>
      <c r="I52" s="3">
        <f t="shared" si="1"/>
        <v>390.16064</v>
      </c>
      <c r="J52" s="3">
        <f t="shared" si="0"/>
        <v>12.399999999999999</v>
      </c>
      <c r="K52" s="3">
        <f t="shared" si="2"/>
        <v>377.76064000000002</v>
      </c>
      <c r="L52" s="1" t="s">
        <v>28</v>
      </c>
      <c r="M52" s="1" t="s">
        <v>29</v>
      </c>
      <c r="N52" s="1">
        <f>'январь 2016'!N52+'февраль 2016'!N52+'март 2016'!N52</f>
        <v>2E-3</v>
      </c>
      <c r="O52" s="1">
        <f>'январь 2016'!O52+'февраль 2016'!O52+'март 2016'!O52</f>
        <v>8.5559999999999992</v>
      </c>
      <c r="P52" s="1" t="s">
        <v>30</v>
      </c>
      <c r="Q52" s="1" t="s">
        <v>34</v>
      </c>
      <c r="R52" s="1">
        <f>'январь 2016'!R52+'февраль 2016'!R52+'март 2016'!R52</f>
        <v>0</v>
      </c>
      <c r="S52" s="1">
        <f>'январь 2016'!S52+'февраль 2016'!S52+'март 2016'!S52</f>
        <v>0</v>
      </c>
      <c r="T52" s="1" t="s">
        <v>30</v>
      </c>
      <c r="U52" s="1" t="s">
        <v>32</v>
      </c>
      <c r="V52" s="6">
        <f>'январь 2016'!V52+'февраль 2016'!V52+'март 2016'!V52</f>
        <v>0</v>
      </c>
      <c r="W52" s="6">
        <f>'январь 2016'!W52+'февраль 2016'!W52+'март 2016'!W52</f>
        <v>0</v>
      </c>
      <c r="X52" s="6" t="s">
        <v>30</v>
      </c>
      <c r="Y52" s="6" t="s">
        <v>33</v>
      </c>
      <c r="Z52" s="6">
        <f>'январь 2016'!Z52+'февраль 2016'!Z52+'март 2016'!Z52</f>
        <v>0</v>
      </c>
      <c r="AA52" s="6">
        <f>'январь 2016'!AA52+'февраль 2016'!AA52+'март 2016'!AA52</f>
        <v>0</v>
      </c>
      <c r="AB52" s="1" t="s">
        <v>30</v>
      </c>
      <c r="AC52" s="1" t="s">
        <v>34</v>
      </c>
      <c r="AD52" s="1">
        <f>'январь 2016'!AD52+'февраль 2016'!AD52+'март 2016'!AD52</f>
        <v>0</v>
      </c>
      <c r="AE52" s="1">
        <f>'январь 2016'!AE52+'февраль 2016'!AE52+'март 2016'!AE52</f>
        <v>0</v>
      </c>
      <c r="AF52" s="1" t="s">
        <v>35</v>
      </c>
      <c r="AG52" s="1" t="s">
        <v>29</v>
      </c>
      <c r="AH52" s="1">
        <f>'январь 2016'!AH52+'февраль 2016'!AH52+'март 2016'!AH52</f>
        <v>0</v>
      </c>
      <c r="AI52" s="1">
        <f>'январь 2016'!AI52+'февраль 2016'!AI52+'март 2016'!AI52</f>
        <v>0</v>
      </c>
      <c r="AJ52" s="1" t="s">
        <v>36</v>
      </c>
      <c r="AK52" s="1" t="s">
        <v>37</v>
      </c>
      <c r="AL52" s="1">
        <f>'январь 2016'!AL52+'февраль 2016'!AL52+'март 2016'!AL52</f>
        <v>0</v>
      </c>
      <c r="AM52" s="1">
        <f>'январь 2016'!AM52+'февраль 2016'!AM52+'март 2016'!AM52</f>
        <v>0</v>
      </c>
      <c r="AN52" s="1" t="s">
        <v>38</v>
      </c>
      <c r="AO52" s="1" t="s">
        <v>39</v>
      </c>
      <c r="AP52" s="1">
        <f>'январь 2016'!AP52+'февраль 2016'!AP52+'март 2016'!AP52</f>
        <v>0</v>
      </c>
      <c r="AQ52" s="1">
        <f>'январь 2016'!AQ52+'февраль 2016'!AQ52+'март 2016'!AQ52</f>
        <v>0</v>
      </c>
      <c r="AR52" s="1" t="s">
        <v>40</v>
      </c>
      <c r="AS52" s="1" t="s">
        <v>41</v>
      </c>
      <c r="AT52" s="1">
        <f>'январь 2016'!AT52+'февраль 2016'!AT52+'март 2016'!AT52</f>
        <v>0</v>
      </c>
      <c r="AU52" s="1">
        <f>'январь 2016'!AU52+'февраль 2016'!AU52+'март 2016'!AU52</f>
        <v>0</v>
      </c>
      <c r="AV52" s="6"/>
      <c r="AW52" s="6"/>
      <c r="AX52" s="1">
        <f>'январь 2016'!AX52+'февраль 2016'!AX52+'март 2016'!AX52</f>
        <v>0</v>
      </c>
      <c r="AY52" s="1">
        <f>'январь 2016'!AY52+'февраль 2016'!AY52+'март 2016'!AY52</f>
        <v>0</v>
      </c>
      <c r="AZ52" s="1" t="s">
        <v>42</v>
      </c>
      <c r="BA52" s="1" t="s">
        <v>39</v>
      </c>
      <c r="BB52" s="1">
        <f>'январь 2016'!BB52+'февраль 2016'!BB52+'март 2016'!BB52</f>
        <v>0</v>
      </c>
      <c r="BC52" s="1">
        <f>'январь 2016'!BC52+'февраль 2016'!BC52+'март 2016'!BC52</f>
        <v>0</v>
      </c>
      <c r="BD52" s="1" t="s">
        <v>42</v>
      </c>
      <c r="BE52" s="1" t="s">
        <v>33</v>
      </c>
      <c r="BF52" s="1">
        <f>'январь 2016'!BF52+'февраль 2016'!BF52+'март 2016'!BF52</f>
        <v>0</v>
      </c>
      <c r="BG52" s="1">
        <f>'январь 2016'!BG52+'февраль 2016'!BG52+'март 2016'!BG52</f>
        <v>0</v>
      </c>
      <c r="BH52" s="1" t="s">
        <v>42</v>
      </c>
      <c r="BI52" s="1" t="s">
        <v>39</v>
      </c>
      <c r="BJ52" s="1">
        <f>'январь 2016'!BJ52+'февраль 2016'!BJ52+'март 2016'!BJ52</f>
        <v>0</v>
      </c>
      <c r="BK52" s="7">
        <f>'январь 2016'!BK52+'февраль 2016'!BK52+'март 2016'!BK52</f>
        <v>0</v>
      </c>
      <c r="BL52" s="1" t="s">
        <v>43</v>
      </c>
      <c r="BM52" s="1" t="s">
        <v>44</v>
      </c>
      <c r="BN52" s="1">
        <f>'январь 2016'!BN52+'февраль 2016'!BN52+'март 2016'!BN52</f>
        <v>0</v>
      </c>
      <c r="BO52" s="1">
        <f>'январь 2016'!BO52+'февраль 2016'!BO52+'март 2016'!BO52</f>
        <v>0</v>
      </c>
      <c r="BP52" s="1" t="s">
        <v>45</v>
      </c>
      <c r="BQ52" s="1" t="s">
        <v>44</v>
      </c>
      <c r="BR52" s="1">
        <f>'январь 2016'!BR52+'февраль 2016'!BR52+'март 2016'!BR52</f>
        <v>0</v>
      </c>
      <c r="BS52" s="1">
        <f>'январь 2016'!BS52+'февраль 2016'!BS52+'март 2016'!BS52</f>
        <v>0</v>
      </c>
      <c r="BT52" s="1" t="s">
        <v>46</v>
      </c>
      <c r="BU52" s="1" t="s">
        <v>47</v>
      </c>
      <c r="BV52" s="1">
        <f>'январь 2016'!BV52+'февраль 2016'!BV52+'март 2016'!BV52</f>
        <v>0</v>
      </c>
      <c r="BW52" s="1">
        <f>'январь 2016'!BW52+'февраль 2016'!BW52+'март 2016'!BW52</f>
        <v>0</v>
      </c>
      <c r="BX52" s="1" t="s">
        <v>46</v>
      </c>
      <c r="BY52" s="1" t="s">
        <v>41</v>
      </c>
      <c r="BZ52" s="1">
        <f>'январь 2016'!BZ52+'февраль 2016'!BZ52+'март 2016'!BZ52</f>
        <v>0</v>
      </c>
      <c r="CA52" s="1">
        <f>'январь 2016'!CA52+'февраль 2016'!CA52+'март 2016'!CA52</f>
        <v>0</v>
      </c>
      <c r="CB52" s="1" t="s">
        <v>46</v>
      </c>
      <c r="CC52" s="1" t="s">
        <v>48</v>
      </c>
      <c r="CD52" s="1">
        <f>'январь 2016'!CD52+'февраль 2016'!CD52+'март 2016'!CD52</f>
        <v>0</v>
      </c>
      <c r="CE52" s="1">
        <f>'январь 2016'!CE52+'февраль 2016'!CE52+'март 2016'!CE52</f>
        <v>0</v>
      </c>
      <c r="CF52" s="1" t="s">
        <v>46</v>
      </c>
      <c r="CG52" s="1" t="s">
        <v>48</v>
      </c>
      <c r="CH52" s="1">
        <f>'январь 2016'!CH52+'февраль 2016'!CH52+'март 2016'!CH52</f>
        <v>0</v>
      </c>
      <c r="CI52" s="1">
        <f>'январь 2016'!CI52+'февраль 2016'!CI52+'март 2016'!CI52</f>
        <v>0</v>
      </c>
      <c r="CJ52" s="1" t="s">
        <v>46</v>
      </c>
      <c r="CK52" s="1" t="s">
        <v>39</v>
      </c>
      <c r="CL52" s="1">
        <f>'январь 2016'!CL52+'февраль 2016'!CL52+'март 2016'!CL52</f>
        <v>0</v>
      </c>
      <c r="CM52" s="1">
        <f>'январь 2016'!CM52+'февраль 2016'!CM52+'март 2016'!CM52</f>
        <v>0</v>
      </c>
      <c r="CN52" s="1" t="s">
        <v>49</v>
      </c>
      <c r="CO52" s="1" t="s">
        <v>39</v>
      </c>
      <c r="CP52" s="1">
        <f>'январь 2016'!CP52+'февраль 2016'!CP52+'март 2016'!CP52</f>
        <v>0</v>
      </c>
      <c r="CQ52" s="1">
        <f>'январь 2016'!CQ52+'февраль 2016'!CQ52+'март 2016'!CQ52</f>
        <v>0</v>
      </c>
      <c r="CR52" s="1" t="s">
        <v>50</v>
      </c>
      <c r="CS52" s="1" t="s">
        <v>51</v>
      </c>
      <c r="CT52" s="1">
        <f>'январь 2016'!CT52+'февраль 2016'!CT52+'март 2016'!CT52</f>
        <v>0</v>
      </c>
      <c r="CU52" s="1">
        <f>'январь 2016'!CU52+'февраль 2016'!CU52+'март 2016'!CU52</f>
        <v>0</v>
      </c>
      <c r="CV52" s="1" t="s">
        <v>50</v>
      </c>
      <c r="CW52" s="1" t="s">
        <v>39</v>
      </c>
      <c r="CX52" s="1">
        <f>'январь 2016'!CX52+'февраль 2016'!CX52+'март 2016'!CX52</f>
        <v>0</v>
      </c>
      <c r="CY52" s="1">
        <f>'январь 2016'!CY52+'февраль 2016'!CY52+'март 2016'!CY52</f>
        <v>0</v>
      </c>
      <c r="CZ52" s="1" t="s">
        <v>50</v>
      </c>
      <c r="DA52" s="1" t="s">
        <v>39</v>
      </c>
      <c r="DB52" s="1">
        <f>'январь 2016'!DB52+'февраль 2016'!DB52+'март 2016'!DB52</f>
        <v>0</v>
      </c>
      <c r="DC52" s="1">
        <f>'январь 2016'!DC52+'февраль 2016'!DC52+'март 2016'!DC52</f>
        <v>0</v>
      </c>
      <c r="DD52" s="1" t="s">
        <v>59</v>
      </c>
      <c r="DE52" s="1" t="s">
        <v>60</v>
      </c>
      <c r="DF52" s="1">
        <f>'январь 2016'!DF52+'февраль 2016'!DF52+'март 2016'!DF52</f>
        <v>0</v>
      </c>
      <c r="DG52" s="1">
        <f>'январь 2016'!DG52+'февраль 2016'!DG52+'март 2016'!DG52</f>
        <v>0</v>
      </c>
      <c r="DH52" s="1" t="s">
        <v>52</v>
      </c>
      <c r="DI52" s="1" t="s">
        <v>53</v>
      </c>
      <c r="DJ52" s="1">
        <f>'январь 2016'!DJ52+'февраль 2016'!DJ52+'март 2016'!DJ52</f>
        <v>0</v>
      </c>
      <c r="DK52" s="1">
        <f>'январь 2016'!DK52+'февраль 2016'!DK52+'март 2016'!DK52</f>
        <v>0</v>
      </c>
      <c r="DL52" s="1" t="s">
        <v>31</v>
      </c>
      <c r="DM52" s="7">
        <f>'январь 2016'!DM52+'февраль 2016'!DM52+'март 2016'!DM52</f>
        <v>3.8439999999999999</v>
      </c>
    </row>
    <row r="53" spans="1:117" s="12" customFormat="1" ht="15.75" customHeight="1" x14ac:dyDescent="0.25">
      <c r="A53" s="6">
        <v>52</v>
      </c>
      <c r="B53" s="6">
        <v>1</v>
      </c>
      <c r="C53" s="9" t="s">
        <v>97</v>
      </c>
      <c r="D53" s="8" t="s">
        <v>373</v>
      </c>
      <c r="E53" s="6">
        <v>24.905000000000001</v>
      </c>
      <c r="F53" s="6">
        <v>4.3410000000000002</v>
      </c>
      <c r="G53" s="6">
        <v>15.46</v>
      </c>
      <c r="H53" s="10">
        <v>63.298560000000002</v>
      </c>
      <c r="I53" s="3">
        <f t="shared" si="1"/>
        <v>78.758560000000003</v>
      </c>
      <c r="J53" s="3">
        <f t="shared" si="0"/>
        <v>3.2490000000000001</v>
      </c>
      <c r="K53" s="3">
        <f t="shared" si="2"/>
        <v>75.509560000000008</v>
      </c>
      <c r="L53" s="1" t="s">
        <v>28</v>
      </c>
      <c r="M53" s="1" t="s">
        <v>29</v>
      </c>
      <c r="N53" s="1">
        <f>'январь 2016'!N53+'февраль 2016'!N53+'март 2016'!N53</f>
        <v>0</v>
      </c>
      <c r="O53" s="1">
        <f>'январь 2016'!O53+'февраль 2016'!O53+'март 2016'!O53</f>
        <v>0</v>
      </c>
      <c r="P53" s="1" t="s">
        <v>30</v>
      </c>
      <c r="Q53" s="1" t="s">
        <v>34</v>
      </c>
      <c r="R53" s="1">
        <f>'январь 2016'!R53+'февраль 2016'!R53+'март 2016'!R53</f>
        <v>0</v>
      </c>
      <c r="S53" s="1">
        <f>'январь 2016'!S53+'февраль 2016'!S53+'март 2016'!S53</f>
        <v>0</v>
      </c>
      <c r="T53" s="1" t="s">
        <v>30</v>
      </c>
      <c r="U53" s="1" t="s">
        <v>32</v>
      </c>
      <c r="V53" s="6">
        <f>'январь 2016'!V53+'февраль 2016'!V53+'март 2016'!V53</f>
        <v>0</v>
      </c>
      <c r="W53" s="6">
        <f>'январь 2016'!W53+'февраль 2016'!W53+'март 2016'!W53</f>
        <v>0</v>
      </c>
      <c r="X53" s="6" t="s">
        <v>30</v>
      </c>
      <c r="Y53" s="6" t="s">
        <v>33</v>
      </c>
      <c r="Z53" s="6">
        <f>'январь 2016'!Z53+'февраль 2016'!Z53+'март 2016'!Z53</f>
        <v>0</v>
      </c>
      <c r="AA53" s="6">
        <f>'январь 2016'!AA53+'февраль 2016'!AA53+'март 2016'!AA53</f>
        <v>0</v>
      </c>
      <c r="AB53" s="1" t="s">
        <v>30</v>
      </c>
      <c r="AC53" s="1" t="s">
        <v>34</v>
      </c>
      <c r="AD53" s="1">
        <f>'январь 2016'!AD53+'февраль 2016'!AD53+'март 2016'!AD53</f>
        <v>0</v>
      </c>
      <c r="AE53" s="1">
        <f>'январь 2016'!AE53+'февраль 2016'!AE53+'март 2016'!AE53</f>
        <v>0</v>
      </c>
      <c r="AF53" s="1" t="s">
        <v>35</v>
      </c>
      <c r="AG53" s="1" t="s">
        <v>29</v>
      </c>
      <c r="AH53" s="1">
        <f>'январь 2016'!AH53+'февраль 2016'!AH53+'март 2016'!AH53</f>
        <v>0</v>
      </c>
      <c r="AI53" s="1">
        <f>'январь 2016'!AI53+'февраль 2016'!AI53+'март 2016'!AI53</f>
        <v>0</v>
      </c>
      <c r="AJ53" s="1" t="s">
        <v>36</v>
      </c>
      <c r="AK53" s="1" t="s">
        <v>37</v>
      </c>
      <c r="AL53" s="1">
        <f>'январь 2016'!AL53+'февраль 2016'!AL53+'март 2016'!AL53</f>
        <v>0</v>
      </c>
      <c r="AM53" s="1">
        <f>'январь 2016'!AM53+'февраль 2016'!AM53+'март 2016'!AM53</f>
        <v>0</v>
      </c>
      <c r="AN53" s="1" t="s">
        <v>38</v>
      </c>
      <c r="AO53" s="1" t="s">
        <v>39</v>
      </c>
      <c r="AP53" s="1">
        <f>'январь 2016'!AP53+'февраль 2016'!AP53+'март 2016'!AP53</f>
        <v>0</v>
      </c>
      <c r="AQ53" s="1">
        <f>'январь 2016'!AQ53+'февраль 2016'!AQ53+'март 2016'!AQ53</f>
        <v>0</v>
      </c>
      <c r="AR53" s="1" t="s">
        <v>40</v>
      </c>
      <c r="AS53" s="1" t="s">
        <v>41</v>
      </c>
      <c r="AT53" s="1">
        <f>'январь 2016'!AT53+'февраль 2016'!AT53+'март 2016'!AT53</f>
        <v>0</v>
      </c>
      <c r="AU53" s="1">
        <f>'январь 2016'!AU53+'февраль 2016'!AU53+'март 2016'!AU53</f>
        <v>0</v>
      </c>
      <c r="AV53" s="6"/>
      <c r="AW53" s="6"/>
      <c r="AX53" s="1">
        <f>'январь 2016'!AX53+'февраль 2016'!AX53+'март 2016'!AX53</f>
        <v>0</v>
      </c>
      <c r="AY53" s="1">
        <f>'январь 2016'!AY53+'февраль 2016'!AY53+'март 2016'!AY53</f>
        <v>0</v>
      </c>
      <c r="AZ53" s="1" t="s">
        <v>42</v>
      </c>
      <c r="BA53" s="1" t="s">
        <v>39</v>
      </c>
      <c r="BB53" s="1">
        <f>'январь 2016'!BB53+'февраль 2016'!BB53+'март 2016'!BB53</f>
        <v>0</v>
      </c>
      <c r="BC53" s="1">
        <f>'январь 2016'!BC53+'февраль 2016'!BC53+'март 2016'!BC53</f>
        <v>0</v>
      </c>
      <c r="BD53" s="1" t="s">
        <v>42</v>
      </c>
      <c r="BE53" s="1" t="s">
        <v>33</v>
      </c>
      <c r="BF53" s="1">
        <f>'январь 2016'!BF53+'февраль 2016'!BF53+'март 2016'!BF53</f>
        <v>0</v>
      </c>
      <c r="BG53" s="1">
        <f>'январь 2016'!BG53+'февраль 2016'!BG53+'март 2016'!BG53</f>
        <v>0</v>
      </c>
      <c r="BH53" s="1" t="s">
        <v>42</v>
      </c>
      <c r="BI53" s="1" t="s">
        <v>39</v>
      </c>
      <c r="BJ53" s="1">
        <f>'январь 2016'!BJ53+'февраль 2016'!BJ53+'март 2016'!BJ53</f>
        <v>0</v>
      </c>
      <c r="BK53" s="7">
        <f>'январь 2016'!BK53+'февраль 2016'!BK53+'март 2016'!BK53</f>
        <v>0</v>
      </c>
      <c r="BL53" s="1" t="s">
        <v>43</v>
      </c>
      <c r="BM53" s="1" t="s">
        <v>44</v>
      </c>
      <c r="BN53" s="1">
        <f>'январь 2016'!BN53+'февраль 2016'!BN53+'март 2016'!BN53</f>
        <v>0</v>
      </c>
      <c r="BO53" s="1">
        <f>'январь 2016'!BO53+'февраль 2016'!BO53+'март 2016'!BO53</f>
        <v>0</v>
      </c>
      <c r="BP53" s="1" t="s">
        <v>45</v>
      </c>
      <c r="BQ53" s="1" t="s">
        <v>44</v>
      </c>
      <c r="BR53" s="1">
        <f>'январь 2016'!BR53+'февраль 2016'!BR53+'март 2016'!BR53</f>
        <v>0</v>
      </c>
      <c r="BS53" s="1">
        <f>'январь 2016'!BS53+'февраль 2016'!BS53+'март 2016'!BS53</f>
        <v>0</v>
      </c>
      <c r="BT53" s="1" t="s">
        <v>46</v>
      </c>
      <c r="BU53" s="1" t="s">
        <v>47</v>
      </c>
      <c r="BV53" s="1">
        <f>'январь 2016'!BV53+'февраль 2016'!BV53+'март 2016'!BV53</f>
        <v>0</v>
      </c>
      <c r="BW53" s="1">
        <f>'январь 2016'!BW53+'февраль 2016'!BW53+'март 2016'!BW53</f>
        <v>0</v>
      </c>
      <c r="BX53" s="1" t="s">
        <v>46</v>
      </c>
      <c r="BY53" s="1" t="s">
        <v>41</v>
      </c>
      <c r="BZ53" s="1">
        <f>'январь 2016'!BZ53+'февраль 2016'!BZ53+'март 2016'!BZ53</f>
        <v>0</v>
      </c>
      <c r="CA53" s="1">
        <f>'январь 2016'!CA53+'февраль 2016'!CA53+'март 2016'!CA53</f>
        <v>0</v>
      </c>
      <c r="CB53" s="1" t="s">
        <v>46</v>
      </c>
      <c r="CC53" s="1" t="s">
        <v>48</v>
      </c>
      <c r="CD53" s="1">
        <f>'январь 2016'!CD53+'февраль 2016'!CD53+'март 2016'!CD53</f>
        <v>0</v>
      </c>
      <c r="CE53" s="1">
        <f>'январь 2016'!CE53+'февраль 2016'!CE53+'март 2016'!CE53</f>
        <v>0</v>
      </c>
      <c r="CF53" s="1" t="s">
        <v>46</v>
      </c>
      <c r="CG53" s="1" t="s">
        <v>48</v>
      </c>
      <c r="CH53" s="1">
        <f>'январь 2016'!CH53+'февраль 2016'!CH53+'март 2016'!CH53</f>
        <v>0</v>
      </c>
      <c r="CI53" s="1">
        <f>'январь 2016'!CI53+'февраль 2016'!CI53+'март 2016'!CI53</f>
        <v>0</v>
      </c>
      <c r="CJ53" s="1" t="s">
        <v>46</v>
      </c>
      <c r="CK53" s="1" t="s">
        <v>39</v>
      </c>
      <c r="CL53" s="1">
        <f>'январь 2016'!CL53+'февраль 2016'!CL53+'март 2016'!CL53</f>
        <v>0</v>
      </c>
      <c r="CM53" s="1">
        <f>'январь 2016'!CM53+'февраль 2016'!CM53+'март 2016'!CM53</f>
        <v>0</v>
      </c>
      <c r="CN53" s="1" t="s">
        <v>49</v>
      </c>
      <c r="CO53" s="1" t="s">
        <v>39</v>
      </c>
      <c r="CP53" s="1">
        <f>'январь 2016'!CP53+'февраль 2016'!CP53+'март 2016'!CP53</f>
        <v>0</v>
      </c>
      <c r="CQ53" s="1">
        <f>'январь 2016'!CQ53+'февраль 2016'!CQ53+'март 2016'!CQ53</f>
        <v>0</v>
      </c>
      <c r="CR53" s="1" t="s">
        <v>50</v>
      </c>
      <c r="CS53" s="1" t="s">
        <v>51</v>
      </c>
      <c r="CT53" s="1">
        <f>'январь 2016'!CT53+'февраль 2016'!CT53+'март 2016'!CT53</f>
        <v>0</v>
      </c>
      <c r="CU53" s="1">
        <f>'январь 2016'!CU53+'февраль 2016'!CU53+'март 2016'!CU53</f>
        <v>0</v>
      </c>
      <c r="CV53" s="1" t="s">
        <v>50</v>
      </c>
      <c r="CW53" s="1" t="s">
        <v>39</v>
      </c>
      <c r="CX53" s="1">
        <f>'январь 2016'!CX53+'февраль 2016'!CX53+'март 2016'!CX53</f>
        <v>0</v>
      </c>
      <c r="CY53" s="1">
        <f>'январь 2016'!CY53+'февраль 2016'!CY53+'март 2016'!CY53</f>
        <v>0</v>
      </c>
      <c r="CZ53" s="1" t="s">
        <v>50</v>
      </c>
      <c r="DA53" s="1" t="s">
        <v>39</v>
      </c>
      <c r="DB53" s="1">
        <f>'январь 2016'!DB53+'февраль 2016'!DB53+'март 2016'!DB53</f>
        <v>0</v>
      </c>
      <c r="DC53" s="1">
        <f>'январь 2016'!DC53+'февраль 2016'!DC53+'март 2016'!DC53</f>
        <v>0</v>
      </c>
      <c r="DD53" s="1" t="s">
        <v>59</v>
      </c>
      <c r="DE53" s="1" t="s">
        <v>60</v>
      </c>
      <c r="DF53" s="1">
        <f>'январь 2016'!DF53+'февраль 2016'!DF53+'март 2016'!DF53</f>
        <v>0</v>
      </c>
      <c r="DG53" s="1">
        <f>'январь 2016'!DG53+'февраль 2016'!DG53+'март 2016'!DG53</f>
        <v>0</v>
      </c>
      <c r="DH53" s="1" t="s">
        <v>52</v>
      </c>
      <c r="DI53" s="1" t="s">
        <v>53</v>
      </c>
      <c r="DJ53" s="1">
        <f>'январь 2016'!DJ53+'февраль 2016'!DJ53+'март 2016'!DJ53</f>
        <v>0</v>
      </c>
      <c r="DK53" s="1">
        <f>'январь 2016'!DK53+'февраль 2016'!DK53+'март 2016'!DK53</f>
        <v>0</v>
      </c>
      <c r="DL53" s="1" t="s">
        <v>31</v>
      </c>
      <c r="DM53" s="7">
        <f>'январь 2016'!DM53+'февраль 2016'!DM53+'март 2016'!DM53</f>
        <v>3.2490000000000001</v>
      </c>
    </row>
    <row r="54" spans="1:117" s="12" customFormat="1" ht="15.75" customHeight="1" x14ac:dyDescent="0.25">
      <c r="A54" s="6">
        <v>53</v>
      </c>
      <c r="B54" s="6">
        <v>1</v>
      </c>
      <c r="C54" s="9" t="s">
        <v>98</v>
      </c>
      <c r="D54" s="8" t="s">
        <v>373</v>
      </c>
      <c r="E54" s="6">
        <v>-226.84800000000001</v>
      </c>
      <c r="F54" s="6">
        <v>7.6360000000000001</v>
      </c>
      <c r="G54" s="6">
        <v>-234.48400000000001</v>
      </c>
      <c r="H54" s="10">
        <v>56.1092399999999</v>
      </c>
      <c r="I54" s="3">
        <f t="shared" si="1"/>
        <v>-178.37476000000009</v>
      </c>
      <c r="J54" s="3">
        <f t="shared" si="0"/>
        <v>0</v>
      </c>
      <c r="K54" s="3">
        <f t="shared" si="2"/>
        <v>-178.37476000000009</v>
      </c>
      <c r="L54" s="1" t="s">
        <v>28</v>
      </c>
      <c r="M54" s="1" t="s">
        <v>29</v>
      </c>
      <c r="N54" s="1">
        <f>'январь 2016'!N54+'февраль 2016'!N54+'март 2016'!N54</f>
        <v>0</v>
      </c>
      <c r="O54" s="1">
        <f>'январь 2016'!O54+'февраль 2016'!O54+'март 2016'!O54</f>
        <v>0</v>
      </c>
      <c r="P54" s="1" t="s">
        <v>30</v>
      </c>
      <c r="Q54" s="1" t="s">
        <v>34</v>
      </c>
      <c r="R54" s="1">
        <f>'январь 2016'!R54+'февраль 2016'!R54+'март 2016'!R54</f>
        <v>0</v>
      </c>
      <c r="S54" s="1">
        <f>'январь 2016'!S54+'февраль 2016'!S54+'март 2016'!S54</f>
        <v>0</v>
      </c>
      <c r="T54" s="1" t="s">
        <v>30</v>
      </c>
      <c r="U54" s="1" t="s">
        <v>32</v>
      </c>
      <c r="V54" s="6">
        <f>'январь 2016'!V54+'февраль 2016'!V54+'март 2016'!V54</f>
        <v>0</v>
      </c>
      <c r="W54" s="6">
        <f>'январь 2016'!W54+'февраль 2016'!W54+'март 2016'!W54</f>
        <v>0</v>
      </c>
      <c r="X54" s="6" t="s">
        <v>30</v>
      </c>
      <c r="Y54" s="6" t="s">
        <v>33</v>
      </c>
      <c r="Z54" s="6">
        <f>'январь 2016'!Z54+'февраль 2016'!Z54+'март 2016'!Z54</f>
        <v>0</v>
      </c>
      <c r="AA54" s="6">
        <f>'январь 2016'!AA54+'февраль 2016'!AA54+'март 2016'!AA54</f>
        <v>0</v>
      </c>
      <c r="AB54" s="1" t="s">
        <v>30</v>
      </c>
      <c r="AC54" s="1" t="s">
        <v>34</v>
      </c>
      <c r="AD54" s="1">
        <f>'январь 2016'!AD54+'февраль 2016'!AD54+'март 2016'!AD54</f>
        <v>0</v>
      </c>
      <c r="AE54" s="1">
        <f>'январь 2016'!AE54+'февраль 2016'!AE54+'март 2016'!AE54</f>
        <v>0</v>
      </c>
      <c r="AF54" s="1" t="s">
        <v>35</v>
      </c>
      <c r="AG54" s="1" t="s">
        <v>29</v>
      </c>
      <c r="AH54" s="1">
        <f>'январь 2016'!AH54+'февраль 2016'!AH54+'март 2016'!AH54</f>
        <v>0</v>
      </c>
      <c r="AI54" s="1">
        <f>'январь 2016'!AI54+'февраль 2016'!AI54+'март 2016'!AI54</f>
        <v>0</v>
      </c>
      <c r="AJ54" s="1" t="s">
        <v>36</v>
      </c>
      <c r="AK54" s="1" t="s">
        <v>37</v>
      </c>
      <c r="AL54" s="1">
        <f>'январь 2016'!AL54+'февраль 2016'!AL54+'март 2016'!AL54</f>
        <v>0</v>
      </c>
      <c r="AM54" s="1">
        <f>'январь 2016'!AM54+'февраль 2016'!AM54+'март 2016'!AM54</f>
        <v>0</v>
      </c>
      <c r="AN54" s="1" t="s">
        <v>38</v>
      </c>
      <c r="AO54" s="1" t="s">
        <v>39</v>
      </c>
      <c r="AP54" s="1">
        <f>'январь 2016'!AP54+'февраль 2016'!AP54+'март 2016'!AP54</f>
        <v>0</v>
      </c>
      <c r="AQ54" s="1">
        <f>'январь 2016'!AQ54+'февраль 2016'!AQ54+'март 2016'!AQ54</f>
        <v>0</v>
      </c>
      <c r="AR54" s="1" t="s">
        <v>40</v>
      </c>
      <c r="AS54" s="1" t="s">
        <v>41</v>
      </c>
      <c r="AT54" s="1">
        <f>'январь 2016'!AT54+'февраль 2016'!AT54+'март 2016'!AT54</f>
        <v>0</v>
      </c>
      <c r="AU54" s="1">
        <f>'январь 2016'!AU54+'февраль 2016'!AU54+'март 2016'!AU54</f>
        <v>0</v>
      </c>
      <c r="AV54" s="6"/>
      <c r="AW54" s="6"/>
      <c r="AX54" s="1">
        <f>'январь 2016'!AX54+'февраль 2016'!AX54+'март 2016'!AX54</f>
        <v>0</v>
      </c>
      <c r="AY54" s="1">
        <f>'январь 2016'!AY54+'февраль 2016'!AY54+'март 2016'!AY54</f>
        <v>0</v>
      </c>
      <c r="AZ54" s="1" t="s">
        <v>42</v>
      </c>
      <c r="BA54" s="1" t="s">
        <v>39</v>
      </c>
      <c r="BB54" s="1">
        <f>'январь 2016'!BB54+'февраль 2016'!BB54+'март 2016'!BB54</f>
        <v>0</v>
      </c>
      <c r="BC54" s="1">
        <f>'январь 2016'!BC54+'февраль 2016'!BC54+'март 2016'!BC54</f>
        <v>0</v>
      </c>
      <c r="BD54" s="1" t="s">
        <v>42</v>
      </c>
      <c r="BE54" s="1" t="s">
        <v>33</v>
      </c>
      <c r="BF54" s="1">
        <f>'январь 2016'!BF54+'февраль 2016'!BF54+'март 2016'!BF54</f>
        <v>0</v>
      </c>
      <c r="BG54" s="1">
        <f>'январь 2016'!BG54+'февраль 2016'!BG54+'март 2016'!BG54</f>
        <v>0</v>
      </c>
      <c r="BH54" s="1" t="s">
        <v>42</v>
      </c>
      <c r="BI54" s="1" t="s">
        <v>39</v>
      </c>
      <c r="BJ54" s="1">
        <f>'январь 2016'!BJ54+'февраль 2016'!BJ54+'март 2016'!BJ54</f>
        <v>0</v>
      </c>
      <c r="BK54" s="7">
        <f>'январь 2016'!BK54+'февраль 2016'!BK54+'март 2016'!BK54</f>
        <v>0</v>
      </c>
      <c r="BL54" s="1" t="s">
        <v>43</v>
      </c>
      <c r="BM54" s="1" t="s">
        <v>44</v>
      </c>
      <c r="BN54" s="1">
        <f>'январь 2016'!BN54+'февраль 2016'!BN54+'март 2016'!BN54</f>
        <v>0</v>
      </c>
      <c r="BO54" s="1">
        <f>'январь 2016'!BO54+'февраль 2016'!BO54+'март 2016'!BO54</f>
        <v>0</v>
      </c>
      <c r="BP54" s="1" t="s">
        <v>45</v>
      </c>
      <c r="BQ54" s="1" t="s">
        <v>44</v>
      </c>
      <c r="BR54" s="1">
        <f>'январь 2016'!BR54+'февраль 2016'!BR54+'март 2016'!BR54</f>
        <v>0</v>
      </c>
      <c r="BS54" s="1">
        <f>'январь 2016'!BS54+'февраль 2016'!BS54+'март 2016'!BS54</f>
        <v>0</v>
      </c>
      <c r="BT54" s="1" t="s">
        <v>46</v>
      </c>
      <c r="BU54" s="1" t="s">
        <v>47</v>
      </c>
      <c r="BV54" s="1">
        <f>'январь 2016'!BV54+'февраль 2016'!BV54+'март 2016'!BV54</f>
        <v>0</v>
      </c>
      <c r="BW54" s="1">
        <f>'январь 2016'!BW54+'февраль 2016'!BW54+'март 2016'!BW54</f>
        <v>0</v>
      </c>
      <c r="BX54" s="1" t="s">
        <v>46</v>
      </c>
      <c r="BY54" s="1" t="s">
        <v>41</v>
      </c>
      <c r="BZ54" s="1">
        <f>'январь 2016'!BZ54+'февраль 2016'!BZ54+'март 2016'!BZ54</f>
        <v>0</v>
      </c>
      <c r="CA54" s="1">
        <f>'январь 2016'!CA54+'февраль 2016'!CA54+'март 2016'!CA54</f>
        <v>0</v>
      </c>
      <c r="CB54" s="1" t="s">
        <v>46</v>
      </c>
      <c r="CC54" s="1" t="s">
        <v>48</v>
      </c>
      <c r="CD54" s="1">
        <f>'январь 2016'!CD54+'февраль 2016'!CD54+'март 2016'!CD54</f>
        <v>0</v>
      </c>
      <c r="CE54" s="1">
        <f>'январь 2016'!CE54+'февраль 2016'!CE54+'март 2016'!CE54</f>
        <v>0</v>
      </c>
      <c r="CF54" s="1" t="s">
        <v>46</v>
      </c>
      <c r="CG54" s="1" t="s">
        <v>48</v>
      </c>
      <c r="CH54" s="1">
        <f>'январь 2016'!CH54+'февраль 2016'!CH54+'март 2016'!CH54</f>
        <v>0</v>
      </c>
      <c r="CI54" s="1">
        <f>'январь 2016'!CI54+'февраль 2016'!CI54+'март 2016'!CI54</f>
        <v>0</v>
      </c>
      <c r="CJ54" s="1" t="s">
        <v>46</v>
      </c>
      <c r="CK54" s="1" t="s">
        <v>39</v>
      </c>
      <c r="CL54" s="1">
        <f>'январь 2016'!CL54+'февраль 2016'!CL54+'март 2016'!CL54</f>
        <v>0</v>
      </c>
      <c r="CM54" s="1">
        <f>'январь 2016'!CM54+'февраль 2016'!CM54+'март 2016'!CM54</f>
        <v>0</v>
      </c>
      <c r="CN54" s="1" t="s">
        <v>49</v>
      </c>
      <c r="CO54" s="1" t="s">
        <v>39</v>
      </c>
      <c r="CP54" s="1">
        <f>'январь 2016'!CP54+'февраль 2016'!CP54+'март 2016'!CP54</f>
        <v>0</v>
      </c>
      <c r="CQ54" s="1">
        <f>'январь 2016'!CQ54+'февраль 2016'!CQ54+'март 2016'!CQ54</f>
        <v>0</v>
      </c>
      <c r="CR54" s="1" t="s">
        <v>50</v>
      </c>
      <c r="CS54" s="1" t="s">
        <v>51</v>
      </c>
      <c r="CT54" s="1">
        <f>'январь 2016'!CT54+'февраль 2016'!CT54+'март 2016'!CT54</f>
        <v>0</v>
      </c>
      <c r="CU54" s="1">
        <f>'январь 2016'!CU54+'февраль 2016'!CU54+'март 2016'!CU54</f>
        <v>0</v>
      </c>
      <c r="CV54" s="1" t="s">
        <v>50</v>
      </c>
      <c r="CW54" s="1" t="s">
        <v>39</v>
      </c>
      <c r="CX54" s="1">
        <f>'январь 2016'!CX54+'февраль 2016'!CX54+'март 2016'!CX54</f>
        <v>0</v>
      </c>
      <c r="CY54" s="1">
        <f>'январь 2016'!CY54+'февраль 2016'!CY54+'март 2016'!CY54</f>
        <v>0</v>
      </c>
      <c r="CZ54" s="1" t="s">
        <v>50</v>
      </c>
      <c r="DA54" s="1" t="s">
        <v>39</v>
      </c>
      <c r="DB54" s="1">
        <f>'январь 2016'!DB54+'февраль 2016'!DB54+'март 2016'!DB54</f>
        <v>0</v>
      </c>
      <c r="DC54" s="1">
        <f>'январь 2016'!DC54+'февраль 2016'!DC54+'март 2016'!DC54</f>
        <v>0</v>
      </c>
      <c r="DD54" s="1" t="s">
        <v>59</v>
      </c>
      <c r="DE54" s="1" t="s">
        <v>60</v>
      </c>
      <c r="DF54" s="1">
        <f>'январь 2016'!DF54+'февраль 2016'!DF54+'март 2016'!DF54</f>
        <v>0</v>
      </c>
      <c r="DG54" s="1">
        <f>'январь 2016'!DG54+'февраль 2016'!DG54+'март 2016'!DG54</f>
        <v>0</v>
      </c>
      <c r="DH54" s="1" t="s">
        <v>52</v>
      </c>
      <c r="DI54" s="1" t="s">
        <v>53</v>
      </c>
      <c r="DJ54" s="1">
        <f>'январь 2016'!DJ54+'февраль 2016'!DJ54+'март 2016'!DJ54</f>
        <v>0</v>
      </c>
      <c r="DK54" s="1">
        <f>'январь 2016'!DK54+'февраль 2016'!DK54+'март 2016'!DK54</f>
        <v>0</v>
      </c>
      <c r="DL54" s="1" t="s">
        <v>31</v>
      </c>
      <c r="DM54" s="7">
        <f>'январь 2016'!DM54+'февраль 2016'!DM54+'март 2016'!DM54</f>
        <v>0</v>
      </c>
    </row>
    <row r="55" spans="1:117" s="12" customFormat="1" ht="15.75" customHeight="1" x14ac:dyDescent="0.25">
      <c r="A55" s="6">
        <v>54</v>
      </c>
      <c r="B55" s="6">
        <v>1</v>
      </c>
      <c r="C55" s="9" t="s">
        <v>392</v>
      </c>
      <c r="D55" s="8" t="s">
        <v>373</v>
      </c>
      <c r="E55" s="6">
        <v>206.881</v>
      </c>
      <c r="F55" s="6">
        <v>11.372</v>
      </c>
      <c r="G55" s="6">
        <v>195.50899999999999</v>
      </c>
      <c r="H55" s="10">
        <v>65.545320000000004</v>
      </c>
      <c r="I55" s="3">
        <f t="shared" si="1"/>
        <v>261.05431999999996</v>
      </c>
      <c r="J55" s="3">
        <f t="shared" si="0"/>
        <v>0</v>
      </c>
      <c r="K55" s="3">
        <f t="shared" si="2"/>
        <v>261.05431999999996</v>
      </c>
      <c r="L55" s="1" t="s">
        <v>28</v>
      </c>
      <c r="M55" s="1" t="s">
        <v>29</v>
      </c>
      <c r="N55" s="1">
        <f>'январь 2016'!N55+'февраль 2016'!N55+'март 2016'!N55</f>
        <v>0</v>
      </c>
      <c r="O55" s="1">
        <f>'январь 2016'!O55+'февраль 2016'!O55+'март 2016'!O55</f>
        <v>0</v>
      </c>
      <c r="P55" s="1" t="s">
        <v>30</v>
      </c>
      <c r="Q55" s="1" t="s">
        <v>34</v>
      </c>
      <c r="R55" s="1">
        <f>'январь 2016'!R55+'февраль 2016'!R55+'март 2016'!R55</f>
        <v>0</v>
      </c>
      <c r="S55" s="1">
        <f>'январь 2016'!S55+'февраль 2016'!S55+'март 2016'!S55</f>
        <v>0</v>
      </c>
      <c r="T55" s="1" t="s">
        <v>30</v>
      </c>
      <c r="U55" s="1" t="s">
        <v>32</v>
      </c>
      <c r="V55" s="6">
        <f>'январь 2016'!V55+'февраль 2016'!V55+'март 2016'!V55</f>
        <v>0</v>
      </c>
      <c r="W55" s="6">
        <f>'январь 2016'!W55+'февраль 2016'!W55+'март 2016'!W55</f>
        <v>0</v>
      </c>
      <c r="X55" s="6" t="s">
        <v>30</v>
      </c>
      <c r="Y55" s="6" t="s">
        <v>33</v>
      </c>
      <c r="Z55" s="6">
        <f>'январь 2016'!Z55+'февраль 2016'!Z55+'март 2016'!Z55</f>
        <v>0</v>
      </c>
      <c r="AA55" s="6">
        <f>'январь 2016'!AA55+'февраль 2016'!AA55+'март 2016'!AA55</f>
        <v>0</v>
      </c>
      <c r="AB55" s="1" t="s">
        <v>30</v>
      </c>
      <c r="AC55" s="1" t="s">
        <v>34</v>
      </c>
      <c r="AD55" s="1">
        <f>'январь 2016'!AD55+'февраль 2016'!AD55+'март 2016'!AD55</f>
        <v>0</v>
      </c>
      <c r="AE55" s="1">
        <f>'январь 2016'!AE55+'февраль 2016'!AE55+'март 2016'!AE55</f>
        <v>0</v>
      </c>
      <c r="AF55" s="1" t="s">
        <v>35</v>
      </c>
      <c r="AG55" s="1" t="s">
        <v>29</v>
      </c>
      <c r="AH55" s="1">
        <f>'январь 2016'!AH55+'февраль 2016'!AH55+'март 2016'!AH55</f>
        <v>0</v>
      </c>
      <c r="AI55" s="1">
        <f>'январь 2016'!AI55+'февраль 2016'!AI55+'март 2016'!AI55</f>
        <v>0</v>
      </c>
      <c r="AJ55" s="1" t="s">
        <v>36</v>
      </c>
      <c r="AK55" s="1" t="s">
        <v>37</v>
      </c>
      <c r="AL55" s="1">
        <f>'январь 2016'!AL55+'февраль 2016'!AL55+'март 2016'!AL55</f>
        <v>0</v>
      </c>
      <c r="AM55" s="1">
        <f>'январь 2016'!AM55+'февраль 2016'!AM55+'март 2016'!AM55</f>
        <v>0</v>
      </c>
      <c r="AN55" s="1" t="s">
        <v>38</v>
      </c>
      <c r="AO55" s="1" t="s">
        <v>39</v>
      </c>
      <c r="AP55" s="1">
        <f>'январь 2016'!AP55+'февраль 2016'!AP55+'март 2016'!AP55</f>
        <v>0</v>
      </c>
      <c r="AQ55" s="1">
        <f>'январь 2016'!AQ55+'февраль 2016'!AQ55+'март 2016'!AQ55</f>
        <v>0</v>
      </c>
      <c r="AR55" s="1" t="s">
        <v>40</v>
      </c>
      <c r="AS55" s="1" t="s">
        <v>41</v>
      </c>
      <c r="AT55" s="1">
        <f>'январь 2016'!AT55+'февраль 2016'!AT55+'март 2016'!AT55</f>
        <v>0</v>
      </c>
      <c r="AU55" s="1">
        <f>'январь 2016'!AU55+'февраль 2016'!AU55+'март 2016'!AU55</f>
        <v>0</v>
      </c>
      <c r="AV55" s="6"/>
      <c r="AW55" s="6"/>
      <c r="AX55" s="1">
        <f>'январь 2016'!AX55+'февраль 2016'!AX55+'март 2016'!AX55</f>
        <v>0</v>
      </c>
      <c r="AY55" s="1">
        <f>'январь 2016'!AY55+'февраль 2016'!AY55+'март 2016'!AY55</f>
        <v>0</v>
      </c>
      <c r="AZ55" s="1" t="s">
        <v>42</v>
      </c>
      <c r="BA55" s="1" t="s">
        <v>39</v>
      </c>
      <c r="BB55" s="1">
        <f>'январь 2016'!BB55+'февраль 2016'!BB55+'март 2016'!BB55</f>
        <v>0</v>
      </c>
      <c r="BC55" s="1">
        <f>'январь 2016'!BC55+'февраль 2016'!BC55+'март 2016'!BC55</f>
        <v>0</v>
      </c>
      <c r="BD55" s="1" t="s">
        <v>42</v>
      </c>
      <c r="BE55" s="1" t="s">
        <v>33</v>
      </c>
      <c r="BF55" s="1">
        <f>'январь 2016'!BF55+'февраль 2016'!BF55+'март 2016'!BF55</f>
        <v>0</v>
      </c>
      <c r="BG55" s="1">
        <f>'январь 2016'!BG55+'февраль 2016'!BG55+'март 2016'!BG55</f>
        <v>0</v>
      </c>
      <c r="BH55" s="1" t="s">
        <v>42</v>
      </c>
      <c r="BI55" s="1" t="s">
        <v>39</v>
      </c>
      <c r="BJ55" s="1">
        <f>'январь 2016'!BJ55+'февраль 2016'!BJ55+'март 2016'!BJ55</f>
        <v>0</v>
      </c>
      <c r="BK55" s="7">
        <f>'январь 2016'!BK55+'февраль 2016'!BK55+'март 2016'!BK55</f>
        <v>0</v>
      </c>
      <c r="BL55" s="1" t="s">
        <v>43</v>
      </c>
      <c r="BM55" s="1" t="s">
        <v>44</v>
      </c>
      <c r="BN55" s="1">
        <f>'январь 2016'!BN55+'февраль 2016'!BN55+'март 2016'!BN55</f>
        <v>0</v>
      </c>
      <c r="BO55" s="1">
        <f>'январь 2016'!BO55+'февраль 2016'!BO55+'март 2016'!BO55</f>
        <v>0</v>
      </c>
      <c r="BP55" s="1" t="s">
        <v>45</v>
      </c>
      <c r="BQ55" s="1" t="s">
        <v>44</v>
      </c>
      <c r="BR55" s="1">
        <f>'январь 2016'!BR55+'февраль 2016'!BR55+'март 2016'!BR55</f>
        <v>0</v>
      </c>
      <c r="BS55" s="1">
        <f>'январь 2016'!BS55+'февраль 2016'!BS55+'март 2016'!BS55</f>
        <v>0</v>
      </c>
      <c r="BT55" s="1" t="s">
        <v>46</v>
      </c>
      <c r="BU55" s="1" t="s">
        <v>47</v>
      </c>
      <c r="BV55" s="1">
        <f>'январь 2016'!BV55+'февраль 2016'!BV55+'март 2016'!BV55</f>
        <v>0</v>
      </c>
      <c r="BW55" s="1">
        <f>'январь 2016'!BW55+'февраль 2016'!BW55+'март 2016'!BW55</f>
        <v>0</v>
      </c>
      <c r="BX55" s="1" t="s">
        <v>46</v>
      </c>
      <c r="BY55" s="1" t="s">
        <v>41</v>
      </c>
      <c r="BZ55" s="1">
        <f>'январь 2016'!BZ55+'февраль 2016'!BZ55+'март 2016'!BZ55</f>
        <v>0</v>
      </c>
      <c r="CA55" s="1">
        <f>'январь 2016'!CA55+'февраль 2016'!CA55+'март 2016'!CA55</f>
        <v>0</v>
      </c>
      <c r="CB55" s="1" t="s">
        <v>46</v>
      </c>
      <c r="CC55" s="1" t="s">
        <v>48</v>
      </c>
      <c r="CD55" s="1">
        <f>'январь 2016'!CD55+'февраль 2016'!CD55+'март 2016'!CD55</f>
        <v>0</v>
      </c>
      <c r="CE55" s="1">
        <f>'январь 2016'!CE55+'февраль 2016'!CE55+'март 2016'!CE55</f>
        <v>0</v>
      </c>
      <c r="CF55" s="1" t="s">
        <v>46</v>
      </c>
      <c r="CG55" s="1" t="s">
        <v>48</v>
      </c>
      <c r="CH55" s="1">
        <f>'январь 2016'!CH55+'февраль 2016'!CH55+'март 2016'!CH55</f>
        <v>0</v>
      </c>
      <c r="CI55" s="1">
        <f>'январь 2016'!CI55+'февраль 2016'!CI55+'март 2016'!CI55</f>
        <v>0</v>
      </c>
      <c r="CJ55" s="1" t="s">
        <v>46</v>
      </c>
      <c r="CK55" s="1" t="s">
        <v>39</v>
      </c>
      <c r="CL55" s="1">
        <f>'январь 2016'!CL55+'февраль 2016'!CL55+'март 2016'!CL55</f>
        <v>0</v>
      </c>
      <c r="CM55" s="1">
        <f>'январь 2016'!CM55+'февраль 2016'!CM55+'март 2016'!CM55</f>
        <v>0</v>
      </c>
      <c r="CN55" s="1" t="s">
        <v>49</v>
      </c>
      <c r="CO55" s="1" t="s">
        <v>39</v>
      </c>
      <c r="CP55" s="1">
        <f>'январь 2016'!CP55+'февраль 2016'!CP55+'март 2016'!CP55</f>
        <v>0</v>
      </c>
      <c r="CQ55" s="1">
        <f>'январь 2016'!CQ55+'февраль 2016'!CQ55+'март 2016'!CQ55</f>
        <v>0</v>
      </c>
      <c r="CR55" s="1" t="s">
        <v>50</v>
      </c>
      <c r="CS55" s="1" t="s">
        <v>51</v>
      </c>
      <c r="CT55" s="1">
        <f>'январь 2016'!CT55+'февраль 2016'!CT55+'март 2016'!CT55</f>
        <v>0</v>
      </c>
      <c r="CU55" s="1">
        <f>'январь 2016'!CU55+'февраль 2016'!CU55+'март 2016'!CU55</f>
        <v>0</v>
      </c>
      <c r="CV55" s="1" t="s">
        <v>50</v>
      </c>
      <c r="CW55" s="1" t="s">
        <v>39</v>
      </c>
      <c r="CX55" s="1">
        <f>'январь 2016'!CX55+'февраль 2016'!CX55+'март 2016'!CX55</f>
        <v>0</v>
      </c>
      <c r="CY55" s="1">
        <f>'январь 2016'!CY55+'февраль 2016'!CY55+'март 2016'!CY55</f>
        <v>0</v>
      </c>
      <c r="CZ55" s="1" t="s">
        <v>50</v>
      </c>
      <c r="DA55" s="1" t="s">
        <v>39</v>
      </c>
      <c r="DB55" s="1">
        <f>'январь 2016'!DB55+'февраль 2016'!DB55+'март 2016'!DB55</f>
        <v>0</v>
      </c>
      <c r="DC55" s="1">
        <f>'январь 2016'!DC55+'февраль 2016'!DC55+'март 2016'!DC55</f>
        <v>0</v>
      </c>
      <c r="DD55" s="1" t="s">
        <v>59</v>
      </c>
      <c r="DE55" s="1" t="s">
        <v>60</v>
      </c>
      <c r="DF55" s="1">
        <f>'январь 2016'!DF55+'февраль 2016'!DF55+'март 2016'!DF55</f>
        <v>0</v>
      </c>
      <c r="DG55" s="1">
        <f>'январь 2016'!DG55+'февраль 2016'!DG55+'март 2016'!DG55</f>
        <v>0</v>
      </c>
      <c r="DH55" s="1" t="s">
        <v>52</v>
      </c>
      <c r="DI55" s="1" t="s">
        <v>53</v>
      </c>
      <c r="DJ55" s="1">
        <f>'январь 2016'!DJ55+'февраль 2016'!DJ55+'март 2016'!DJ55</f>
        <v>0</v>
      </c>
      <c r="DK55" s="1">
        <f>'январь 2016'!DK55+'февраль 2016'!DK55+'март 2016'!DK55</f>
        <v>0</v>
      </c>
      <c r="DL55" s="1" t="s">
        <v>31</v>
      </c>
      <c r="DM55" s="7">
        <f>'январь 2016'!DM55+'февраль 2016'!DM55+'март 2016'!DM55</f>
        <v>0</v>
      </c>
    </row>
    <row r="56" spans="1:117" s="12" customFormat="1" ht="15.75" customHeight="1" x14ac:dyDescent="0.25">
      <c r="A56" s="6">
        <v>55</v>
      </c>
      <c r="B56" s="6">
        <v>1</v>
      </c>
      <c r="C56" s="9" t="s">
        <v>393</v>
      </c>
      <c r="D56" s="8" t="s">
        <v>373</v>
      </c>
      <c r="E56" s="6">
        <v>148.327</v>
      </c>
      <c r="F56" s="6">
        <v>0</v>
      </c>
      <c r="G56" s="6">
        <v>148.327</v>
      </c>
      <c r="H56" s="10">
        <v>44.677680000000002</v>
      </c>
      <c r="I56" s="3">
        <f t="shared" si="1"/>
        <v>193.00468000000001</v>
      </c>
      <c r="J56" s="3">
        <f t="shared" si="0"/>
        <v>0</v>
      </c>
      <c r="K56" s="3">
        <f t="shared" si="2"/>
        <v>193.00468000000001</v>
      </c>
      <c r="L56" s="1" t="s">
        <v>28</v>
      </c>
      <c r="M56" s="1" t="s">
        <v>29</v>
      </c>
      <c r="N56" s="1">
        <f>'январь 2016'!N56+'февраль 2016'!N56+'март 2016'!N56</f>
        <v>0</v>
      </c>
      <c r="O56" s="1">
        <f>'январь 2016'!O56+'февраль 2016'!O56+'март 2016'!O56</f>
        <v>0</v>
      </c>
      <c r="P56" s="1" t="s">
        <v>30</v>
      </c>
      <c r="Q56" s="1" t="s">
        <v>34</v>
      </c>
      <c r="R56" s="1">
        <f>'январь 2016'!R56+'февраль 2016'!R56+'март 2016'!R56</f>
        <v>0</v>
      </c>
      <c r="S56" s="1">
        <f>'январь 2016'!S56+'февраль 2016'!S56+'март 2016'!S56</f>
        <v>0</v>
      </c>
      <c r="T56" s="1" t="s">
        <v>30</v>
      </c>
      <c r="U56" s="1" t="s">
        <v>32</v>
      </c>
      <c r="V56" s="6">
        <f>'январь 2016'!V56+'февраль 2016'!V56+'март 2016'!V56</f>
        <v>0</v>
      </c>
      <c r="W56" s="6">
        <f>'январь 2016'!W56+'февраль 2016'!W56+'март 2016'!W56</f>
        <v>0</v>
      </c>
      <c r="X56" s="6" t="s">
        <v>30</v>
      </c>
      <c r="Y56" s="6" t="s">
        <v>33</v>
      </c>
      <c r="Z56" s="6">
        <f>'январь 2016'!Z56+'февраль 2016'!Z56+'март 2016'!Z56</f>
        <v>0</v>
      </c>
      <c r="AA56" s="6">
        <f>'январь 2016'!AA56+'февраль 2016'!AA56+'март 2016'!AA56</f>
        <v>0</v>
      </c>
      <c r="AB56" s="1" t="s">
        <v>30</v>
      </c>
      <c r="AC56" s="1" t="s">
        <v>34</v>
      </c>
      <c r="AD56" s="1">
        <f>'январь 2016'!AD56+'февраль 2016'!AD56+'март 2016'!AD56</f>
        <v>0</v>
      </c>
      <c r="AE56" s="1">
        <f>'январь 2016'!AE56+'февраль 2016'!AE56+'март 2016'!AE56</f>
        <v>0</v>
      </c>
      <c r="AF56" s="1" t="s">
        <v>35</v>
      </c>
      <c r="AG56" s="1" t="s">
        <v>29</v>
      </c>
      <c r="AH56" s="1">
        <f>'январь 2016'!AH56+'февраль 2016'!AH56+'март 2016'!AH56</f>
        <v>0</v>
      </c>
      <c r="AI56" s="1">
        <f>'январь 2016'!AI56+'февраль 2016'!AI56+'март 2016'!AI56</f>
        <v>0</v>
      </c>
      <c r="AJ56" s="1" t="s">
        <v>36</v>
      </c>
      <c r="AK56" s="1" t="s">
        <v>37</v>
      </c>
      <c r="AL56" s="1">
        <f>'январь 2016'!AL56+'февраль 2016'!AL56+'март 2016'!AL56</f>
        <v>0</v>
      </c>
      <c r="AM56" s="1">
        <f>'январь 2016'!AM56+'февраль 2016'!AM56+'март 2016'!AM56</f>
        <v>0</v>
      </c>
      <c r="AN56" s="1" t="s">
        <v>38</v>
      </c>
      <c r="AO56" s="1" t="s">
        <v>39</v>
      </c>
      <c r="AP56" s="1">
        <f>'январь 2016'!AP56+'февраль 2016'!AP56+'март 2016'!AP56</f>
        <v>0</v>
      </c>
      <c r="AQ56" s="1">
        <f>'январь 2016'!AQ56+'февраль 2016'!AQ56+'март 2016'!AQ56</f>
        <v>0</v>
      </c>
      <c r="AR56" s="1" t="s">
        <v>40</v>
      </c>
      <c r="AS56" s="1" t="s">
        <v>41</v>
      </c>
      <c r="AT56" s="1">
        <f>'январь 2016'!AT56+'февраль 2016'!AT56+'март 2016'!AT56</f>
        <v>0</v>
      </c>
      <c r="AU56" s="1">
        <f>'январь 2016'!AU56+'февраль 2016'!AU56+'март 2016'!AU56</f>
        <v>0</v>
      </c>
      <c r="AV56" s="6"/>
      <c r="AW56" s="6"/>
      <c r="AX56" s="1">
        <f>'январь 2016'!AX56+'февраль 2016'!AX56+'март 2016'!AX56</f>
        <v>0</v>
      </c>
      <c r="AY56" s="1">
        <f>'январь 2016'!AY56+'февраль 2016'!AY56+'март 2016'!AY56</f>
        <v>0</v>
      </c>
      <c r="AZ56" s="1" t="s">
        <v>42</v>
      </c>
      <c r="BA56" s="1" t="s">
        <v>39</v>
      </c>
      <c r="BB56" s="1">
        <f>'январь 2016'!BB56+'февраль 2016'!BB56+'март 2016'!BB56</f>
        <v>0</v>
      </c>
      <c r="BC56" s="1">
        <f>'январь 2016'!BC56+'февраль 2016'!BC56+'март 2016'!BC56</f>
        <v>0</v>
      </c>
      <c r="BD56" s="1" t="s">
        <v>42</v>
      </c>
      <c r="BE56" s="1" t="s">
        <v>33</v>
      </c>
      <c r="BF56" s="1">
        <f>'январь 2016'!BF56+'февраль 2016'!BF56+'март 2016'!BF56</f>
        <v>0</v>
      </c>
      <c r="BG56" s="1">
        <f>'январь 2016'!BG56+'февраль 2016'!BG56+'март 2016'!BG56</f>
        <v>0</v>
      </c>
      <c r="BH56" s="1" t="s">
        <v>42</v>
      </c>
      <c r="BI56" s="1" t="s">
        <v>39</v>
      </c>
      <c r="BJ56" s="1">
        <f>'январь 2016'!BJ56+'февраль 2016'!BJ56+'март 2016'!BJ56</f>
        <v>0</v>
      </c>
      <c r="BK56" s="7">
        <f>'январь 2016'!BK56+'февраль 2016'!BK56+'март 2016'!BK56</f>
        <v>0</v>
      </c>
      <c r="BL56" s="1" t="s">
        <v>43</v>
      </c>
      <c r="BM56" s="1" t="s">
        <v>44</v>
      </c>
      <c r="BN56" s="1">
        <f>'январь 2016'!BN56+'февраль 2016'!BN56+'март 2016'!BN56</f>
        <v>0</v>
      </c>
      <c r="BO56" s="1">
        <f>'январь 2016'!BO56+'февраль 2016'!BO56+'март 2016'!BO56</f>
        <v>0</v>
      </c>
      <c r="BP56" s="1" t="s">
        <v>45</v>
      </c>
      <c r="BQ56" s="1" t="s">
        <v>44</v>
      </c>
      <c r="BR56" s="1">
        <f>'январь 2016'!BR56+'февраль 2016'!BR56+'март 2016'!BR56</f>
        <v>0</v>
      </c>
      <c r="BS56" s="1">
        <f>'январь 2016'!BS56+'февраль 2016'!BS56+'март 2016'!BS56</f>
        <v>0</v>
      </c>
      <c r="BT56" s="1" t="s">
        <v>46</v>
      </c>
      <c r="BU56" s="1" t="s">
        <v>47</v>
      </c>
      <c r="BV56" s="1">
        <f>'январь 2016'!BV56+'февраль 2016'!BV56+'март 2016'!BV56</f>
        <v>0</v>
      </c>
      <c r="BW56" s="1">
        <f>'январь 2016'!BW56+'февраль 2016'!BW56+'март 2016'!BW56</f>
        <v>0</v>
      </c>
      <c r="BX56" s="1" t="s">
        <v>46</v>
      </c>
      <c r="BY56" s="1" t="s">
        <v>41</v>
      </c>
      <c r="BZ56" s="1">
        <f>'январь 2016'!BZ56+'февраль 2016'!BZ56+'март 2016'!BZ56</f>
        <v>0</v>
      </c>
      <c r="CA56" s="1">
        <f>'январь 2016'!CA56+'февраль 2016'!CA56+'март 2016'!CA56</f>
        <v>0</v>
      </c>
      <c r="CB56" s="1" t="s">
        <v>46</v>
      </c>
      <c r="CC56" s="1" t="s">
        <v>48</v>
      </c>
      <c r="CD56" s="1">
        <f>'январь 2016'!CD56+'февраль 2016'!CD56+'март 2016'!CD56</f>
        <v>0</v>
      </c>
      <c r="CE56" s="1">
        <f>'январь 2016'!CE56+'февраль 2016'!CE56+'март 2016'!CE56</f>
        <v>0</v>
      </c>
      <c r="CF56" s="1" t="s">
        <v>46</v>
      </c>
      <c r="CG56" s="1" t="s">
        <v>48</v>
      </c>
      <c r="CH56" s="1">
        <f>'январь 2016'!CH56+'февраль 2016'!CH56+'март 2016'!CH56</f>
        <v>0</v>
      </c>
      <c r="CI56" s="1">
        <f>'январь 2016'!CI56+'февраль 2016'!CI56+'март 2016'!CI56</f>
        <v>0</v>
      </c>
      <c r="CJ56" s="1" t="s">
        <v>46</v>
      </c>
      <c r="CK56" s="1" t="s">
        <v>39</v>
      </c>
      <c r="CL56" s="1">
        <f>'январь 2016'!CL56+'февраль 2016'!CL56+'март 2016'!CL56</f>
        <v>0</v>
      </c>
      <c r="CM56" s="1">
        <f>'январь 2016'!CM56+'февраль 2016'!CM56+'март 2016'!CM56</f>
        <v>0</v>
      </c>
      <c r="CN56" s="1" t="s">
        <v>49</v>
      </c>
      <c r="CO56" s="1" t="s">
        <v>39</v>
      </c>
      <c r="CP56" s="1">
        <f>'январь 2016'!CP56+'февраль 2016'!CP56+'март 2016'!CP56</f>
        <v>0</v>
      </c>
      <c r="CQ56" s="1">
        <f>'январь 2016'!CQ56+'февраль 2016'!CQ56+'март 2016'!CQ56</f>
        <v>0</v>
      </c>
      <c r="CR56" s="1" t="s">
        <v>50</v>
      </c>
      <c r="CS56" s="1" t="s">
        <v>51</v>
      </c>
      <c r="CT56" s="1">
        <f>'январь 2016'!CT56+'февраль 2016'!CT56+'март 2016'!CT56</f>
        <v>0</v>
      </c>
      <c r="CU56" s="1">
        <f>'январь 2016'!CU56+'февраль 2016'!CU56+'март 2016'!CU56</f>
        <v>0</v>
      </c>
      <c r="CV56" s="1" t="s">
        <v>50</v>
      </c>
      <c r="CW56" s="1" t="s">
        <v>39</v>
      </c>
      <c r="CX56" s="1">
        <f>'январь 2016'!CX56+'февраль 2016'!CX56+'март 2016'!CX56</f>
        <v>0</v>
      </c>
      <c r="CY56" s="1">
        <f>'январь 2016'!CY56+'февраль 2016'!CY56+'март 2016'!CY56</f>
        <v>0</v>
      </c>
      <c r="CZ56" s="1" t="s">
        <v>50</v>
      </c>
      <c r="DA56" s="1" t="s">
        <v>39</v>
      </c>
      <c r="DB56" s="1">
        <f>'январь 2016'!DB56+'февраль 2016'!DB56+'март 2016'!DB56</f>
        <v>0</v>
      </c>
      <c r="DC56" s="1">
        <f>'январь 2016'!DC56+'февраль 2016'!DC56+'март 2016'!DC56</f>
        <v>0</v>
      </c>
      <c r="DD56" s="1" t="s">
        <v>59</v>
      </c>
      <c r="DE56" s="1" t="s">
        <v>60</v>
      </c>
      <c r="DF56" s="1">
        <f>'январь 2016'!DF56+'февраль 2016'!DF56+'март 2016'!DF56</f>
        <v>0</v>
      </c>
      <c r="DG56" s="1">
        <f>'январь 2016'!DG56+'февраль 2016'!DG56+'март 2016'!DG56</f>
        <v>0</v>
      </c>
      <c r="DH56" s="1" t="s">
        <v>52</v>
      </c>
      <c r="DI56" s="1" t="s">
        <v>53</v>
      </c>
      <c r="DJ56" s="1">
        <f>'январь 2016'!DJ56+'февраль 2016'!DJ56+'март 2016'!DJ56</f>
        <v>0</v>
      </c>
      <c r="DK56" s="1">
        <f>'январь 2016'!DK56+'февраль 2016'!DK56+'март 2016'!DK56</f>
        <v>0</v>
      </c>
      <c r="DL56" s="1" t="s">
        <v>31</v>
      </c>
      <c r="DM56" s="7">
        <f>'январь 2016'!DM56+'февраль 2016'!DM56+'март 2016'!DM56</f>
        <v>0</v>
      </c>
    </row>
    <row r="57" spans="1:117" s="12" customFormat="1" ht="15.75" customHeight="1" x14ac:dyDescent="0.25">
      <c r="A57" s="6">
        <v>56</v>
      </c>
      <c r="B57" s="6">
        <v>1</v>
      </c>
      <c r="C57" s="9" t="s">
        <v>99</v>
      </c>
      <c r="D57" s="8" t="s">
        <v>373</v>
      </c>
      <c r="E57" s="6">
        <v>-12.785</v>
      </c>
      <c r="F57" s="6">
        <v>0</v>
      </c>
      <c r="G57" s="6">
        <v>-15.952999999999999</v>
      </c>
      <c r="H57" s="10">
        <v>29.043600000000001</v>
      </c>
      <c r="I57" s="3">
        <f t="shared" si="1"/>
        <v>13.090600000000002</v>
      </c>
      <c r="J57" s="3">
        <f t="shared" si="0"/>
        <v>0</v>
      </c>
      <c r="K57" s="3">
        <f t="shared" si="2"/>
        <v>13.090600000000002</v>
      </c>
      <c r="L57" s="1" t="s">
        <v>28</v>
      </c>
      <c r="M57" s="1" t="s">
        <v>29</v>
      </c>
      <c r="N57" s="1">
        <f>'январь 2016'!N57+'февраль 2016'!N57+'март 2016'!N57</f>
        <v>0</v>
      </c>
      <c r="O57" s="1">
        <f>'январь 2016'!O57+'февраль 2016'!O57+'март 2016'!O57</f>
        <v>0</v>
      </c>
      <c r="P57" s="1" t="s">
        <v>30</v>
      </c>
      <c r="Q57" s="1" t="s">
        <v>34</v>
      </c>
      <c r="R57" s="1">
        <f>'январь 2016'!R57+'февраль 2016'!R57+'март 2016'!R57</f>
        <v>0</v>
      </c>
      <c r="S57" s="1">
        <f>'январь 2016'!S57+'февраль 2016'!S57+'март 2016'!S57</f>
        <v>0</v>
      </c>
      <c r="T57" s="1" t="s">
        <v>30</v>
      </c>
      <c r="U57" s="1" t="s">
        <v>32</v>
      </c>
      <c r="V57" s="6">
        <f>'январь 2016'!V57+'февраль 2016'!V57+'март 2016'!V57</f>
        <v>0</v>
      </c>
      <c r="W57" s="6">
        <f>'январь 2016'!W57+'февраль 2016'!W57+'март 2016'!W57</f>
        <v>0</v>
      </c>
      <c r="X57" s="6" t="s">
        <v>30</v>
      </c>
      <c r="Y57" s="6" t="s">
        <v>33</v>
      </c>
      <c r="Z57" s="6">
        <f>'январь 2016'!Z57+'февраль 2016'!Z57+'март 2016'!Z57</f>
        <v>0</v>
      </c>
      <c r="AA57" s="6">
        <f>'январь 2016'!AA57+'февраль 2016'!AA57+'март 2016'!AA57</f>
        <v>0</v>
      </c>
      <c r="AB57" s="1" t="s">
        <v>30</v>
      </c>
      <c r="AC57" s="1" t="s">
        <v>34</v>
      </c>
      <c r="AD57" s="1">
        <f>'январь 2016'!AD57+'февраль 2016'!AD57+'март 2016'!AD57</f>
        <v>0</v>
      </c>
      <c r="AE57" s="1">
        <f>'январь 2016'!AE57+'февраль 2016'!AE57+'март 2016'!AE57</f>
        <v>0</v>
      </c>
      <c r="AF57" s="1" t="s">
        <v>35</v>
      </c>
      <c r="AG57" s="1" t="s">
        <v>29</v>
      </c>
      <c r="AH57" s="1">
        <f>'январь 2016'!AH57+'февраль 2016'!AH57+'март 2016'!AH57</f>
        <v>0</v>
      </c>
      <c r="AI57" s="1">
        <f>'январь 2016'!AI57+'февраль 2016'!AI57+'март 2016'!AI57</f>
        <v>0</v>
      </c>
      <c r="AJ57" s="1" t="s">
        <v>36</v>
      </c>
      <c r="AK57" s="1" t="s">
        <v>37</v>
      </c>
      <c r="AL57" s="1">
        <f>'январь 2016'!AL57+'февраль 2016'!AL57+'март 2016'!AL57</f>
        <v>0</v>
      </c>
      <c r="AM57" s="1">
        <f>'январь 2016'!AM57+'февраль 2016'!AM57+'март 2016'!AM57</f>
        <v>0</v>
      </c>
      <c r="AN57" s="1" t="s">
        <v>38</v>
      </c>
      <c r="AO57" s="1" t="s">
        <v>39</v>
      </c>
      <c r="AP57" s="1">
        <f>'январь 2016'!AP57+'февраль 2016'!AP57+'март 2016'!AP57</f>
        <v>0</v>
      </c>
      <c r="AQ57" s="1">
        <f>'январь 2016'!AQ57+'февраль 2016'!AQ57+'март 2016'!AQ57</f>
        <v>0</v>
      </c>
      <c r="AR57" s="1" t="s">
        <v>40</v>
      </c>
      <c r="AS57" s="1" t="s">
        <v>41</v>
      </c>
      <c r="AT57" s="1">
        <f>'январь 2016'!AT57+'февраль 2016'!AT57+'март 2016'!AT57</f>
        <v>0</v>
      </c>
      <c r="AU57" s="1">
        <f>'январь 2016'!AU57+'февраль 2016'!AU57+'март 2016'!AU57</f>
        <v>0</v>
      </c>
      <c r="AV57" s="6"/>
      <c r="AW57" s="6"/>
      <c r="AX57" s="1">
        <f>'январь 2016'!AX57+'февраль 2016'!AX57+'март 2016'!AX57</f>
        <v>0</v>
      </c>
      <c r="AY57" s="1">
        <f>'январь 2016'!AY57+'февраль 2016'!AY57+'март 2016'!AY57</f>
        <v>0</v>
      </c>
      <c r="AZ57" s="1" t="s">
        <v>42</v>
      </c>
      <c r="BA57" s="1" t="s">
        <v>39</v>
      </c>
      <c r="BB57" s="1">
        <f>'январь 2016'!BB57+'февраль 2016'!BB57+'март 2016'!BB57</f>
        <v>0</v>
      </c>
      <c r="BC57" s="1">
        <f>'январь 2016'!BC57+'февраль 2016'!BC57+'март 2016'!BC57</f>
        <v>0</v>
      </c>
      <c r="BD57" s="1" t="s">
        <v>42</v>
      </c>
      <c r="BE57" s="1" t="s">
        <v>33</v>
      </c>
      <c r="BF57" s="1">
        <f>'январь 2016'!BF57+'февраль 2016'!BF57+'март 2016'!BF57</f>
        <v>0</v>
      </c>
      <c r="BG57" s="1">
        <f>'январь 2016'!BG57+'февраль 2016'!BG57+'март 2016'!BG57</f>
        <v>0</v>
      </c>
      <c r="BH57" s="1" t="s">
        <v>42</v>
      </c>
      <c r="BI57" s="1" t="s">
        <v>39</v>
      </c>
      <c r="BJ57" s="1">
        <f>'январь 2016'!BJ57+'февраль 2016'!BJ57+'март 2016'!BJ57</f>
        <v>0</v>
      </c>
      <c r="BK57" s="7">
        <f>'январь 2016'!BK57+'февраль 2016'!BK57+'март 2016'!BK57</f>
        <v>0</v>
      </c>
      <c r="BL57" s="1" t="s">
        <v>43</v>
      </c>
      <c r="BM57" s="1" t="s">
        <v>44</v>
      </c>
      <c r="BN57" s="1">
        <f>'январь 2016'!BN57+'февраль 2016'!BN57+'март 2016'!BN57</f>
        <v>0</v>
      </c>
      <c r="BO57" s="1">
        <f>'январь 2016'!BO57+'февраль 2016'!BO57+'март 2016'!BO57</f>
        <v>0</v>
      </c>
      <c r="BP57" s="1" t="s">
        <v>45</v>
      </c>
      <c r="BQ57" s="1" t="s">
        <v>44</v>
      </c>
      <c r="BR57" s="1">
        <f>'январь 2016'!BR57+'февраль 2016'!BR57+'март 2016'!BR57</f>
        <v>0</v>
      </c>
      <c r="BS57" s="1">
        <f>'январь 2016'!BS57+'февраль 2016'!BS57+'март 2016'!BS57</f>
        <v>0</v>
      </c>
      <c r="BT57" s="1" t="s">
        <v>46</v>
      </c>
      <c r="BU57" s="1" t="s">
        <v>47</v>
      </c>
      <c r="BV57" s="1">
        <f>'январь 2016'!BV57+'февраль 2016'!BV57+'март 2016'!BV57</f>
        <v>0</v>
      </c>
      <c r="BW57" s="1">
        <f>'январь 2016'!BW57+'февраль 2016'!BW57+'март 2016'!BW57</f>
        <v>0</v>
      </c>
      <c r="BX57" s="1" t="s">
        <v>46</v>
      </c>
      <c r="BY57" s="1" t="s">
        <v>41</v>
      </c>
      <c r="BZ57" s="1">
        <f>'январь 2016'!BZ57+'февраль 2016'!BZ57+'март 2016'!BZ57</f>
        <v>0</v>
      </c>
      <c r="CA57" s="1">
        <f>'январь 2016'!CA57+'февраль 2016'!CA57+'март 2016'!CA57</f>
        <v>0</v>
      </c>
      <c r="CB57" s="1" t="s">
        <v>46</v>
      </c>
      <c r="CC57" s="1" t="s">
        <v>48</v>
      </c>
      <c r="CD57" s="1">
        <f>'январь 2016'!CD57+'февраль 2016'!CD57+'март 2016'!CD57</f>
        <v>0</v>
      </c>
      <c r="CE57" s="1">
        <f>'январь 2016'!CE57+'февраль 2016'!CE57+'март 2016'!CE57</f>
        <v>0</v>
      </c>
      <c r="CF57" s="1" t="s">
        <v>46</v>
      </c>
      <c r="CG57" s="1" t="s">
        <v>48</v>
      </c>
      <c r="CH57" s="1">
        <f>'январь 2016'!CH57+'февраль 2016'!CH57+'март 2016'!CH57</f>
        <v>0</v>
      </c>
      <c r="CI57" s="1">
        <f>'январь 2016'!CI57+'февраль 2016'!CI57+'март 2016'!CI57</f>
        <v>0</v>
      </c>
      <c r="CJ57" s="1" t="s">
        <v>46</v>
      </c>
      <c r="CK57" s="1" t="s">
        <v>39</v>
      </c>
      <c r="CL57" s="1">
        <f>'январь 2016'!CL57+'февраль 2016'!CL57+'март 2016'!CL57</f>
        <v>0</v>
      </c>
      <c r="CM57" s="1">
        <f>'январь 2016'!CM57+'февраль 2016'!CM57+'март 2016'!CM57</f>
        <v>0</v>
      </c>
      <c r="CN57" s="1" t="s">
        <v>49</v>
      </c>
      <c r="CO57" s="1" t="s">
        <v>39</v>
      </c>
      <c r="CP57" s="1">
        <f>'январь 2016'!CP57+'февраль 2016'!CP57+'март 2016'!CP57</f>
        <v>0</v>
      </c>
      <c r="CQ57" s="1">
        <f>'январь 2016'!CQ57+'февраль 2016'!CQ57+'март 2016'!CQ57</f>
        <v>0</v>
      </c>
      <c r="CR57" s="1" t="s">
        <v>50</v>
      </c>
      <c r="CS57" s="1" t="s">
        <v>51</v>
      </c>
      <c r="CT57" s="1">
        <f>'январь 2016'!CT57+'февраль 2016'!CT57+'март 2016'!CT57</f>
        <v>0</v>
      </c>
      <c r="CU57" s="1">
        <f>'январь 2016'!CU57+'февраль 2016'!CU57+'март 2016'!CU57</f>
        <v>0</v>
      </c>
      <c r="CV57" s="1" t="s">
        <v>50</v>
      </c>
      <c r="CW57" s="1" t="s">
        <v>39</v>
      </c>
      <c r="CX57" s="1">
        <f>'январь 2016'!CX57+'февраль 2016'!CX57+'март 2016'!CX57</f>
        <v>0</v>
      </c>
      <c r="CY57" s="1">
        <f>'январь 2016'!CY57+'февраль 2016'!CY57+'март 2016'!CY57</f>
        <v>0</v>
      </c>
      <c r="CZ57" s="1" t="s">
        <v>50</v>
      </c>
      <c r="DA57" s="1" t="s">
        <v>39</v>
      </c>
      <c r="DB57" s="1">
        <f>'январь 2016'!DB57+'февраль 2016'!DB57+'март 2016'!DB57</f>
        <v>0</v>
      </c>
      <c r="DC57" s="1">
        <f>'январь 2016'!DC57+'февраль 2016'!DC57+'март 2016'!DC57</f>
        <v>0</v>
      </c>
      <c r="DD57" s="1" t="s">
        <v>59</v>
      </c>
      <c r="DE57" s="1" t="s">
        <v>60</v>
      </c>
      <c r="DF57" s="1">
        <f>'январь 2016'!DF57+'февраль 2016'!DF57+'март 2016'!DF57</f>
        <v>0</v>
      </c>
      <c r="DG57" s="1">
        <f>'январь 2016'!DG57+'февраль 2016'!DG57+'март 2016'!DG57</f>
        <v>0</v>
      </c>
      <c r="DH57" s="1" t="s">
        <v>52</v>
      </c>
      <c r="DI57" s="1" t="s">
        <v>53</v>
      </c>
      <c r="DJ57" s="1">
        <f>'январь 2016'!DJ57+'февраль 2016'!DJ57+'март 2016'!DJ57</f>
        <v>0</v>
      </c>
      <c r="DK57" s="1">
        <f>'январь 2016'!DK57+'февраль 2016'!DK57+'март 2016'!DK57</f>
        <v>0</v>
      </c>
      <c r="DL57" s="1" t="s">
        <v>31</v>
      </c>
      <c r="DM57" s="7">
        <f>'январь 2016'!DM57+'февраль 2016'!DM57+'март 2016'!DM57</f>
        <v>0</v>
      </c>
    </row>
    <row r="58" spans="1:117" s="12" customFormat="1" ht="15.75" customHeight="1" x14ac:dyDescent="0.25">
      <c r="A58" s="6">
        <v>57</v>
      </c>
      <c r="B58" s="6">
        <v>1</v>
      </c>
      <c r="C58" s="9" t="s">
        <v>100</v>
      </c>
      <c r="D58" s="8" t="s">
        <v>373</v>
      </c>
      <c r="E58" s="6">
        <v>183.471</v>
      </c>
      <c r="F58" s="6">
        <v>4.3710000000000004</v>
      </c>
      <c r="G58" s="6">
        <v>163.39599999999999</v>
      </c>
      <c r="H58" s="10">
        <v>156.27251999999999</v>
      </c>
      <c r="I58" s="3">
        <f t="shared" si="1"/>
        <v>319.66851999999994</v>
      </c>
      <c r="J58" s="3">
        <f t="shared" si="0"/>
        <v>0</v>
      </c>
      <c r="K58" s="3">
        <f t="shared" si="2"/>
        <v>319.66851999999994</v>
      </c>
      <c r="L58" s="1" t="s">
        <v>28</v>
      </c>
      <c r="M58" s="1" t="s">
        <v>29</v>
      </c>
      <c r="N58" s="1">
        <f>'январь 2016'!N58+'февраль 2016'!N58+'март 2016'!N58</f>
        <v>0</v>
      </c>
      <c r="O58" s="1">
        <f>'январь 2016'!O58+'февраль 2016'!O58+'март 2016'!O58</f>
        <v>0</v>
      </c>
      <c r="P58" s="1" t="s">
        <v>30</v>
      </c>
      <c r="Q58" s="1" t="s">
        <v>34</v>
      </c>
      <c r="R58" s="1">
        <f>'январь 2016'!R58+'февраль 2016'!R58+'март 2016'!R58</f>
        <v>0</v>
      </c>
      <c r="S58" s="1">
        <f>'январь 2016'!S58+'февраль 2016'!S58+'март 2016'!S58</f>
        <v>0</v>
      </c>
      <c r="T58" s="1" t="s">
        <v>30</v>
      </c>
      <c r="U58" s="1" t="s">
        <v>32</v>
      </c>
      <c r="V58" s="6">
        <f>'январь 2016'!V58+'февраль 2016'!V58+'март 2016'!V58</f>
        <v>0</v>
      </c>
      <c r="W58" s="6">
        <f>'январь 2016'!W58+'февраль 2016'!W58+'март 2016'!W58</f>
        <v>0</v>
      </c>
      <c r="X58" s="6" t="s">
        <v>30</v>
      </c>
      <c r="Y58" s="6" t="s">
        <v>33</v>
      </c>
      <c r="Z58" s="6">
        <f>'январь 2016'!Z58+'февраль 2016'!Z58+'март 2016'!Z58</f>
        <v>0</v>
      </c>
      <c r="AA58" s="6">
        <f>'январь 2016'!AA58+'февраль 2016'!AA58+'март 2016'!AA58</f>
        <v>0</v>
      </c>
      <c r="AB58" s="1" t="s">
        <v>30</v>
      </c>
      <c r="AC58" s="1" t="s">
        <v>34</v>
      </c>
      <c r="AD58" s="1">
        <f>'январь 2016'!AD58+'февраль 2016'!AD58+'март 2016'!AD58</f>
        <v>0</v>
      </c>
      <c r="AE58" s="1">
        <f>'январь 2016'!AE58+'февраль 2016'!AE58+'март 2016'!AE58</f>
        <v>0</v>
      </c>
      <c r="AF58" s="1" t="s">
        <v>35</v>
      </c>
      <c r="AG58" s="1" t="s">
        <v>29</v>
      </c>
      <c r="AH58" s="1">
        <f>'январь 2016'!AH58+'февраль 2016'!AH58+'март 2016'!AH58</f>
        <v>0</v>
      </c>
      <c r="AI58" s="1">
        <f>'январь 2016'!AI58+'февраль 2016'!AI58+'март 2016'!AI58</f>
        <v>0</v>
      </c>
      <c r="AJ58" s="1" t="s">
        <v>36</v>
      </c>
      <c r="AK58" s="1" t="s">
        <v>37</v>
      </c>
      <c r="AL58" s="1">
        <f>'январь 2016'!AL58+'февраль 2016'!AL58+'март 2016'!AL58</f>
        <v>0</v>
      </c>
      <c r="AM58" s="1">
        <f>'январь 2016'!AM58+'февраль 2016'!AM58+'март 2016'!AM58</f>
        <v>0</v>
      </c>
      <c r="AN58" s="1" t="s">
        <v>38</v>
      </c>
      <c r="AO58" s="1" t="s">
        <v>39</v>
      </c>
      <c r="AP58" s="1">
        <f>'январь 2016'!AP58+'февраль 2016'!AP58+'март 2016'!AP58</f>
        <v>0</v>
      </c>
      <c r="AQ58" s="1">
        <f>'январь 2016'!AQ58+'февраль 2016'!AQ58+'март 2016'!AQ58</f>
        <v>0</v>
      </c>
      <c r="AR58" s="1" t="s">
        <v>40</v>
      </c>
      <c r="AS58" s="1" t="s">
        <v>41</v>
      </c>
      <c r="AT58" s="1">
        <f>'январь 2016'!AT58+'февраль 2016'!AT58+'март 2016'!AT58</f>
        <v>0</v>
      </c>
      <c r="AU58" s="1">
        <f>'январь 2016'!AU58+'февраль 2016'!AU58+'март 2016'!AU58</f>
        <v>0</v>
      </c>
      <c r="AV58" s="6"/>
      <c r="AW58" s="6"/>
      <c r="AX58" s="1">
        <f>'январь 2016'!AX58+'февраль 2016'!AX58+'март 2016'!AX58</f>
        <v>0</v>
      </c>
      <c r="AY58" s="1">
        <f>'январь 2016'!AY58+'февраль 2016'!AY58+'март 2016'!AY58</f>
        <v>0</v>
      </c>
      <c r="AZ58" s="1" t="s">
        <v>42</v>
      </c>
      <c r="BA58" s="1" t="s">
        <v>39</v>
      </c>
      <c r="BB58" s="1">
        <f>'январь 2016'!BB58+'февраль 2016'!BB58+'март 2016'!BB58</f>
        <v>0</v>
      </c>
      <c r="BC58" s="1">
        <f>'январь 2016'!BC58+'февраль 2016'!BC58+'март 2016'!BC58</f>
        <v>0</v>
      </c>
      <c r="BD58" s="1" t="s">
        <v>42</v>
      </c>
      <c r="BE58" s="1" t="s">
        <v>33</v>
      </c>
      <c r="BF58" s="1">
        <f>'январь 2016'!BF58+'февраль 2016'!BF58+'март 2016'!BF58</f>
        <v>0</v>
      </c>
      <c r="BG58" s="1">
        <f>'январь 2016'!BG58+'февраль 2016'!BG58+'март 2016'!BG58</f>
        <v>0</v>
      </c>
      <c r="BH58" s="1" t="s">
        <v>42</v>
      </c>
      <c r="BI58" s="1" t="s">
        <v>39</v>
      </c>
      <c r="BJ58" s="1">
        <f>'январь 2016'!BJ58+'февраль 2016'!BJ58+'март 2016'!BJ58</f>
        <v>0</v>
      </c>
      <c r="BK58" s="7">
        <f>'январь 2016'!BK58+'февраль 2016'!BK58+'март 2016'!BK58</f>
        <v>0</v>
      </c>
      <c r="BL58" s="1" t="s">
        <v>43</v>
      </c>
      <c r="BM58" s="1" t="s">
        <v>44</v>
      </c>
      <c r="BN58" s="1">
        <f>'январь 2016'!BN58+'февраль 2016'!BN58+'март 2016'!BN58</f>
        <v>0</v>
      </c>
      <c r="BO58" s="1">
        <f>'январь 2016'!BO58+'февраль 2016'!BO58+'март 2016'!BO58</f>
        <v>0</v>
      </c>
      <c r="BP58" s="1" t="s">
        <v>45</v>
      </c>
      <c r="BQ58" s="1" t="s">
        <v>44</v>
      </c>
      <c r="BR58" s="1">
        <f>'январь 2016'!BR58+'февраль 2016'!BR58+'март 2016'!BR58</f>
        <v>0</v>
      </c>
      <c r="BS58" s="1">
        <f>'январь 2016'!BS58+'февраль 2016'!BS58+'март 2016'!BS58</f>
        <v>0</v>
      </c>
      <c r="BT58" s="1" t="s">
        <v>46</v>
      </c>
      <c r="BU58" s="1" t="s">
        <v>47</v>
      </c>
      <c r="BV58" s="1">
        <f>'январь 2016'!BV58+'февраль 2016'!BV58+'март 2016'!BV58</f>
        <v>0</v>
      </c>
      <c r="BW58" s="1">
        <f>'январь 2016'!BW58+'февраль 2016'!BW58+'март 2016'!BW58</f>
        <v>0</v>
      </c>
      <c r="BX58" s="1" t="s">
        <v>46</v>
      </c>
      <c r="BY58" s="1" t="s">
        <v>41</v>
      </c>
      <c r="BZ58" s="1">
        <f>'январь 2016'!BZ58+'февраль 2016'!BZ58+'март 2016'!BZ58</f>
        <v>0</v>
      </c>
      <c r="CA58" s="1">
        <f>'январь 2016'!CA58+'февраль 2016'!CA58+'март 2016'!CA58</f>
        <v>0</v>
      </c>
      <c r="CB58" s="1" t="s">
        <v>46</v>
      </c>
      <c r="CC58" s="1" t="s">
        <v>48</v>
      </c>
      <c r="CD58" s="1">
        <f>'январь 2016'!CD58+'февраль 2016'!CD58+'март 2016'!CD58</f>
        <v>0</v>
      </c>
      <c r="CE58" s="1">
        <f>'январь 2016'!CE58+'февраль 2016'!CE58+'март 2016'!CE58</f>
        <v>0</v>
      </c>
      <c r="CF58" s="1" t="s">
        <v>46</v>
      </c>
      <c r="CG58" s="1" t="s">
        <v>48</v>
      </c>
      <c r="CH58" s="1">
        <f>'январь 2016'!CH58+'февраль 2016'!CH58+'март 2016'!CH58</f>
        <v>0</v>
      </c>
      <c r="CI58" s="1">
        <f>'январь 2016'!CI58+'февраль 2016'!CI58+'март 2016'!CI58</f>
        <v>0</v>
      </c>
      <c r="CJ58" s="1" t="s">
        <v>46</v>
      </c>
      <c r="CK58" s="1" t="s">
        <v>39</v>
      </c>
      <c r="CL58" s="1">
        <f>'январь 2016'!CL58+'февраль 2016'!CL58+'март 2016'!CL58</f>
        <v>0</v>
      </c>
      <c r="CM58" s="1">
        <f>'январь 2016'!CM58+'февраль 2016'!CM58+'март 2016'!CM58</f>
        <v>0</v>
      </c>
      <c r="CN58" s="1" t="s">
        <v>49</v>
      </c>
      <c r="CO58" s="1" t="s">
        <v>39</v>
      </c>
      <c r="CP58" s="1">
        <f>'январь 2016'!CP58+'февраль 2016'!CP58+'март 2016'!CP58</f>
        <v>0</v>
      </c>
      <c r="CQ58" s="1">
        <f>'январь 2016'!CQ58+'февраль 2016'!CQ58+'март 2016'!CQ58</f>
        <v>0</v>
      </c>
      <c r="CR58" s="1" t="s">
        <v>50</v>
      </c>
      <c r="CS58" s="1" t="s">
        <v>51</v>
      </c>
      <c r="CT58" s="1">
        <f>'январь 2016'!CT58+'февраль 2016'!CT58+'март 2016'!CT58</f>
        <v>0</v>
      </c>
      <c r="CU58" s="1">
        <f>'январь 2016'!CU58+'февраль 2016'!CU58+'март 2016'!CU58</f>
        <v>0</v>
      </c>
      <c r="CV58" s="1" t="s">
        <v>50</v>
      </c>
      <c r="CW58" s="1" t="s">
        <v>39</v>
      </c>
      <c r="CX58" s="1">
        <f>'январь 2016'!CX58+'февраль 2016'!CX58+'март 2016'!CX58</f>
        <v>0</v>
      </c>
      <c r="CY58" s="1">
        <f>'январь 2016'!CY58+'февраль 2016'!CY58+'март 2016'!CY58</f>
        <v>0</v>
      </c>
      <c r="CZ58" s="1" t="s">
        <v>50</v>
      </c>
      <c r="DA58" s="1" t="s">
        <v>39</v>
      </c>
      <c r="DB58" s="1">
        <f>'январь 2016'!DB58+'февраль 2016'!DB58+'март 2016'!DB58</f>
        <v>0</v>
      </c>
      <c r="DC58" s="1">
        <f>'январь 2016'!DC58+'февраль 2016'!DC58+'март 2016'!DC58</f>
        <v>0</v>
      </c>
      <c r="DD58" s="1" t="s">
        <v>59</v>
      </c>
      <c r="DE58" s="1" t="s">
        <v>60</v>
      </c>
      <c r="DF58" s="1">
        <f>'январь 2016'!DF58+'февраль 2016'!DF58+'март 2016'!DF58</f>
        <v>0</v>
      </c>
      <c r="DG58" s="1">
        <f>'январь 2016'!DG58+'февраль 2016'!DG58+'март 2016'!DG58</f>
        <v>0</v>
      </c>
      <c r="DH58" s="1" t="s">
        <v>52</v>
      </c>
      <c r="DI58" s="1" t="s">
        <v>53</v>
      </c>
      <c r="DJ58" s="1">
        <f>'январь 2016'!DJ58+'февраль 2016'!DJ58+'март 2016'!DJ58</f>
        <v>0</v>
      </c>
      <c r="DK58" s="1">
        <f>'январь 2016'!DK58+'февраль 2016'!DK58+'март 2016'!DK58</f>
        <v>0</v>
      </c>
      <c r="DL58" s="1" t="s">
        <v>31</v>
      </c>
      <c r="DM58" s="7">
        <f>'январь 2016'!DM58+'февраль 2016'!DM58+'март 2016'!DM58</f>
        <v>0</v>
      </c>
    </row>
    <row r="59" spans="1:117" s="12" customFormat="1" ht="15.75" customHeight="1" x14ac:dyDescent="0.25">
      <c r="A59" s="6">
        <v>58</v>
      </c>
      <c r="B59" s="6">
        <v>1</v>
      </c>
      <c r="C59" s="9" t="s">
        <v>101</v>
      </c>
      <c r="D59" s="8" t="s">
        <v>373</v>
      </c>
      <c r="E59" s="6">
        <v>98.180999999999997</v>
      </c>
      <c r="F59" s="6">
        <v>408.80200000000002</v>
      </c>
      <c r="G59" s="6">
        <v>-312.45600000000002</v>
      </c>
      <c r="H59" s="10">
        <v>135.94667999999999</v>
      </c>
      <c r="I59" s="3">
        <f t="shared" si="1"/>
        <v>-176.50932000000003</v>
      </c>
      <c r="J59" s="3">
        <f t="shared" si="0"/>
        <v>0</v>
      </c>
      <c r="K59" s="3">
        <f t="shared" si="2"/>
        <v>-176.50932000000003</v>
      </c>
      <c r="L59" s="1" t="s">
        <v>28</v>
      </c>
      <c r="M59" s="1" t="s">
        <v>29</v>
      </c>
      <c r="N59" s="1">
        <f>'январь 2016'!N59+'февраль 2016'!N59+'март 2016'!N59</f>
        <v>0</v>
      </c>
      <c r="O59" s="1">
        <f>'январь 2016'!O59+'февраль 2016'!O59+'март 2016'!O59</f>
        <v>0</v>
      </c>
      <c r="P59" s="1" t="s">
        <v>30</v>
      </c>
      <c r="Q59" s="1" t="s">
        <v>34</v>
      </c>
      <c r="R59" s="1">
        <f>'январь 2016'!R59+'февраль 2016'!R59+'март 2016'!R59</f>
        <v>0</v>
      </c>
      <c r="S59" s="1">
        <f>'январь 2016'!S59+'февраль 2016'!S59+'март 2016'!S59</f>
        <v>0</v>
      </c>
      <c r="T59" s="1" t="s">
        <v>30</v>
      </c>
      <c r="U59" s="1" t="s">
        <v>32</v>
      </c>
      <c r="V59" s="6">
        <f>'январь 2016'!V59+'февраль 2016'!V59+'март 2016'!V59</f>
        <v>0</v>
      </c>
      <c r="W59" s="6">
        <f>'январь 2016'!W59+'февраль 2016'!W59+'март 2016'!W59</f>
        <v>0</v>
      </c>
      <c r="X59" s="6" t="s">
        <v>30</v>
      </c>
      <c r="Y59" s="6" t="s">
        <v>33</v>
      </c>
      <c r="Z59" s="6">
        <f>'январь 2016'!Z59+'февраль 2016'!Z59+'март 2016'!Z59</f>
        <v>0</v>
      </c>
      <c r="AA59" s="6">
        <f>'январь 2016'!AA59+'февраль 2016'!AA59+'март 2016'!AA59</f>
        <v>0</v>
      </c>
      <c r="AB59" s="1" t="s">
        <v>30</v>
      </c>
      <c r="AC59" s="1" t="s">
        <v>34</v>
      </c>
      <c r="AD59" s="1">
        <f>'январь 2016'!AD59+'февраль 2016'!AD59+'март 2016'!AD59</f>
        <v>0</v>
      </c>
      <c r="AE59" s="1">
        <f>'январь 2016'!AE59+'февраль 2016'!AE59+'март 2016'!AE59</f>
        <v>0</v>
      </c>
      <c r="AF59" s="1" t="s">
        <v>35</v>
      </c>
      <c r="AG59" s="1" t="s">
        <v>29</v>
      </c>
      <c r="AH59" s="1">
        <f>'январь 2016'!AH59+'февраль 2016'!AH59+'март 2016'!AH59</f>
        <v>0</v>
      </c>
      <c r="AI59" s="1">
        <f>'январь 2016'!AI59+'февраль 2016'!AI59+'март 2016'!AI59</f>
        <v>0</v>
      </c>
      <c r="AJ59" s="1" t="s">
        <v>36</v>
      </c>
      <c r="AK59" s="1" t="s">
        <v>37</v>
      </c>
      <c r="AL59" s="1">
        <f>'январь 2016'!AL59+'февраль 2016'!AL59+'март 2016'!AL59</f>
        <v>0</v>
      </c>
      <c r="AM59" s="1">
        <f>'январь 2016'!AM59+'февраль 2016'!AM59+'март 2016'!AM59</f>
        <v>0</v>
      </c>
      <c r="AN59" s="1" t="s">
        <v>38</v>
      </c>
      <c r="AO59" s="1" t="s">
        <v>39</v>
      </c>
      <c r="AP59" s="1">
        <f>'январь 2016'!AP59+'февраль 2016'!AP59+'март 2016'!AP59</f>
        <v>0</v>
      </c>
      <c r="AQ59" s="1">
        <f>'январь 2016'!AQ59+'февраль 2016'!AQ59+'март 2016'!AQ59</f>
        <v>0</v>
      </c>
      <c r="AR59" s="1" t="s">
        <v>40</v>
      </c>
      <c r="AS59" s="1" t="s">
        <v>41</v>
      </c>
      <c r="AT59" s="1">
        <f>'январь 2016'!AT59+'февраль 2016'!AT59+'март 2016'!AT59</f>
        <v>0</v>
      </c>
      <c r="AU59" s="1">
        <f>'январь 2016'!AU59+'февраль 2016'!AU59+'март 2016'!AU59</f>
        <v>0</v>
      </c>
      <c r="AV59" s="6"/>
      <c r="AW59" s="6"/>
      <c r="AX59" s="1">
        <f>'январь 2016'!AX59+'февраль 2016'!AX59+'март 2016'!AX59</f>
        <v>0</v>
      </c>
      <c r="AY59" s="1">
        <f>'январь 2016'!AY59+'февраль 2016'!AY59+'март 2016'!AY59</f>
        <v>0</v>
      </c>
      <c r="AZ59" s="1" t="s">
        <v>42</v>
      </c>
      <c r="BA59" s="1" t="s">
        <v>39</v>
      </c>
      <c r="BB59" s="1">
        <f>'январь 2016'!BB59+'февраль 2016'!BB59+'март 2016'!BB59</f>
        <v>0</v>
      </c>
      <c r="BC59" s="1">
        <f>'январь 2016'!BC59+'февраль 2016'!BC59+'март 2016'!BC59</f>
        <v>0</v>
      </c>
      <c r="BD59" s="1" t="s">
        <v>42</v>
      </c>
      <c r="BE59" s="1" t="s">
        <v>33</v>
      </c>
      <c r="BF59" s="1">
        <f>'январь 2016'!BF59+'февраль 2016'!BF59+'март 2016'!BF59</f>
        <v>0</v>
      </c>
      <c r="BG59" s="1">
        <f>'январь 2016'!BG59+'февраль 2016'!BG59+'март 2016'!BG59</f>
        <v>0</v>
      </c>
      <c r="BH59" s="1" t="s">
        <v>42</v>
      </c>
      <c r="BI59" s="1" t="s">
        <v>39</v>
      </c>
      <c r="BJ59" s="1">
        <f>'январь 2016'!BJ59+'февраль 2016'!BJ59+'март 2016'!BJ59</f>
        <v>0</v>
      </c>
      <c r="BK59" s="7">
        <f>'январь 2016'!BK59+'февраль 2016'!BK59+'март 2016'!BK59</f>
        <v>0</v>
      </c>
      <c r="BL59" s="1" t="s">
        <v>43</v>
      </c>
      <c r="BM59" s="1" t="s">
        <v>44</v>
      </c>
      <c r="BN59" s="1">
        <f>'январь 2016'!BN59+'февраль 2016'!BN59+'март 2016'!BN59</f>
        <v>0</v>
      </c>
      <c r="BO59" s="1">
        <f>'январь 2016'!BO59+'февраль 2016'!BO59+'март 2016'!BO59</f>
        <v>0</v>
      </c>
      <c r="BP59" s="1" t="s">
        <v>45</v>
      </c>
      <c r="BQ59" s="1" t="s">
        <v>44</v>
      </c>
      <c r="BR59" s="1">
        <f>'январь 2016'!BR59+'февраль 2016'!BR59+'март 2016'!BR59</f>
        <v>0</v>
      </c>
      <c r="BS59" s="1">
        <f>'январь 2016'!BS59+'февраль 2016'!BS59+'март 2016'!BS59</f>
        <v>0</v>
      </c>
      <c r="BT59" s="1" t="s">
        <v>46</v>
      </c>
      <c r="BU59" s="1" t="s">
        <v>47</v>
      </c>
      <c r="BV59" s="1">
        <f>'январь 2016'!BV59+'февраль 2016'!BV59+'март 2016'!BV59</f>
        <v>0</v>
      </c>
      <c r="BW59" s="1">
        <f>'январь 2016'!BW59+'февраль 2016'!BW59+'март 2016'!BW59</f>
        <v>0</v>
      </c>
      <c r="BX59" s="1" t="s">
        <v>46</v>
      </c>
      <c r="BY59" s="1" t="s">
        <v>41</v>
      </c>
      <c r="BZ59" s="1">
        <f>'январь 2016'!BZ59+'февраль 2016'!BZ59+'март 2016'!BZ59</f>
        <v>0</v>
      </c>
      <c r="CA59" s="1">
        <f>'январь 2016'!CA59+'февраль 2016'!CA59+'март 2016'!CA59</f>
        <v>0</v>
      </c>
      <c r="CB59" s="1" t="s">
        <v>46</v>
      </c>
      <c r="CC59" s="1" t="s">
        <v>48</v>
      </c>
      <c r="CD59" s="1">
        <f>'январь 2016'!CD59+'февраль 2016'!CD59+'март 2016'!CD59</f>
        <v>0</v>
      </c>
      <c r="CE59" s="1">
        <f>'январь 2016'!CE59+'февраль 2016'!CE59+'март 2016'!CE59</f>
        <v>0</v>
      </c>
      <c r="CF59" s="1" t="s">
        <v>46</v>
      </c>
      <c r="CG59" s="1" t="s">
        <v>48</v>
      </c>
      <c r="CH59" s="1">
        <f>'январь 2016'!CH59+'февраль 2016'!CH59+'март 2016'!CH59</f>
        <v>0</v>
      </c>
      <c r="CI59" s="1">
        <f>'январь 2016'!CI59+'февраль 2016'!CI59+'март 2016'!CI59</f>
        <v>0</v>
      </c>
      <c r="CJ59" s="1" t="s">
        <v>46</v>
      </c>
      <c r="CK59" s="1" t="s">
        <v>39</v>
      </c>
      <c r="CL59" s="1">
        <f>'январь 2016'!CL59+'февраль 2016'!CL59+'март 2016'!CL59</f>
        <v>0</v>
      </c>
      <c r="CM59" s="1">
        <f>'январь 2016'!CM59+'февраль 2016'!CM59+'март 2016'!CM59</f>
        <v>0</v>
      </c>
      <c r="CN59" s="1" t="s">
        <v>49</v>
      </c>
      <c r="CO59" s="1" t="s">
        <v>39</v>
      </c>
      <c r="CP59" s="1">
        <f>'январь 2016'!CP59+'февраль 2016'!CP59+'март 2016'!CP59</f>
        <v>0</v>
      </c>
      <c r="CQ59" s="1">
        <f>'январь 2016'!CQ59+'февраль 2016'!CQ59+'март 2016'!CQ59</f>
        <v>0</v>
      </c>
      <c r="CR59" s="1" t="s">
        <v>50</v>
      </c>
      <c r="CS59" s="1" t="s">
        <v>51</v>
      </c>
      <c r="CT59" s="1">
        <f>'январь 2016'!CT59+'февраль 2016'!CT59+'март 2016'!CT59</f>
        <v>0</v>
      </c>
      <c r="CU59" s="1">
        <f>'январь 2016'!CU59+'февраль 2016'!CU59+'март 2016'!CU59</f>
        <v>0</v>
      </c>
      <c r="CV59" s="1" t="s">
        <v>50</v>
      </c>
      <c r="CW59" s="1" t="s">
        <v>39</v>
      </c>
      <c r="CX59" s="1">
        <f>'январь 2016'!CX59+'февраль 2016'!CX59+'март 2016'!CX59</f>
        <v>0</v>
      </c>
      <c r="CY59" s="1">
        <f>'январь 2016'!CY59+'февраль 2016'!CY59+'март 2016'!CY59</f>
        <v>0</v>
      </c>
      <c r="CZ59" s="1" t="s">
        <v>50</v>
      </c>
      <c r="DA59" s="1" t="s">
        <v>39</v>
      </c>
      <c r="DB59" s="1">
        <f>'январь 2016'!DB59+'февраль 2016'!DB59+'март 2016'!DB59</f>
        <v>0</v>
      </c>
      <c r="DC59" s="1">
        <f>'январь 2016'!DC59+'февраль 2016'!DC59+'март 2016'!DC59</f>
        <v>0</v>
      </c>
      <c r="DD59" s="1" t="s">
        <v>59</v>
      </c>
      <c r="DE59" s="1" t="s">
        <v>60</v>
      </c>
      <c r="DF59" s="1">
        <f>'январь 2016'!DF59+'февраль 2016'!DF59+'март 2016'!DF59</f>
        <v>0</v>
      </c>
      <c r="DG59" s="1">
        <f>'январь 2016'!DG59+'февраль 2016'!DG59+'март 2016'!DG59</f>
        <v>0</v>
      </c>
      <c r="DH59" s="1" t="s">
        <v>52</v>
      </c>
      <c r="DI59" s="1" t="s">
        <v>53</v>
      </c>
      <c r="DJ59" s="1">
        <f>'январь 2016'!DJ59+'февраль 2016'!DJ59+'март 2016'!DJ59</f>
        <v>0</v>
      </c>
      <c r="DK59" s="1">
        <f>'январь 2016'!DK59+'февраль 2016'!DK59+'март 2016'!DK59</f>
        <v>0</v>
      </c>
      <c r="DL59" s="1" t="s">
        <v>31</v>
      </c>
      <c r="DM59" s="7">
        <f>'январь 2016'!DM59+'февраль 2016'!DM59+'март 2016'!DM59</f>
        <v>0</v>
      </c>
    </row>
    <row r="60" spans="1:117" s="12" customFormat="1" ht="15.75" customHeight="1" x14ac:dyDescent="0.25">
      <c r="A60" s="6">
        <v>59</v>
      </c>
      <c r="B60" s="6">
        <v>1</v>
      </c>
      <c r="C60" s="9" t="s">
        <v>102</v>
      </c>
      <c r="D60" s="8" t="s">
        <v>373</v>
      </c>
      <c r="E60" s="6">
        <v>807.56899999999996</v>
      </c>
      <c r="F60" s="6">
        <v>640.70899999999995</v>
      </c>
      <c r="G60" s="6">
        <v>164.828</v>
      </c>
      <c r="H60" s="10">
        <v>256.23311999999999</v>
      </c>
      <c r="I60" s="3">
        <f t="shared" si="1"/>
        <v>421.06111999999996</v>
      </c>
      <c r="J60" s="3">
        <f t="shared" si="0"/>
        <v>73.507000000000005</v>
      </c>
      <c r="K60" s="3">
        <f t="shared" si="2"/>
        <v>347.55411999999995</v>
      </c>
      <c r="L60" s="1" t="s">
        <v>28</v>
      </c>
      <c r="M60" s="1" t="s">
        <v>29</v>
      </c>
      <c r="N60" s="1">
        <f>'январь 2016'!N60+'февраль 2016'!N60+'март 2016'!N60</f>
        <v>0</v>
      </c>
      <c r="O60" s="1">
        <f>'январь 2016'!O60+'февраль 2016'!O60+'март 2016'!O60</f>
        <v>0</v>
      </c>
      <c r="P60" s="1" t="s">
        <v>30</v>
      </c>
      <c r="Q60" s="1" t="s">
        <v>34</v>
      </c>
      <c r="R60" s="1">
        <f>'январь 2016'!R60+'февраль 2016'!R60+'март 2016'!R60</f>
        <v>0</v>
      </c>
      <c r="S60" s="1">
        <f>'январь 2016'!S60+'февраль 2016'!S60+'март 2016'!S60</f>
        <v>0</v>
      </c>
      <c r="T60" s="1" t="s">
        <v>30</v>
      </c>
      <c r="U60" s="1" t="s">
        <v>32</v>
      </c>
      <c r="V60" s="6">
        <f>'январь 2016'!V60+'февраль 2016'!V60+'март 2016'!V60</f>
        <v>0</v>
      </c>
      <c r="W60" s="6">
        <f>'январь 2016'!W60+'февраль 2016'!W60+'март 2016'!W60</f>
        <v>0</v>
      </c>
      <c r="X60" s="6" t="s">
        <v>30</v>
      </c>
      <c r="Y60" s="6" t="s">
        <v>33</v>
      </c>
      <c r="Z60" s="6">
        <f>'январь 2016'!Z60+'февраль 2016'!Z60+'март 2016'!Z60</f>
        <v>0</v>
      </c>
      <c r="AA60" s="6">
        <f>'январь 2016'!AA60+'февраль 2016'!AA60+'март 2016'!AA60</f>
        <v>0</v>
      </c>
      <c r="AB60" s="1" t="s">
        <v>30</v>
      </c>
      <c r="AC60" s="1" t="s">
        <v>34</v>
      </c>
      <c r="AD60" s="1">
        <f>'январь 2016'!AD60+'февраль 2016'!AD60+'март 2016'!AD60</f>
        <v>0</v>
      </c>
      <c r="AE60" s="1">
        <f>'январь 2016'!AE60+'февраль 2016'!AE60+'март 2016'!AE60</f>
        <v>0</v>
      </c>
      <c r="AF60" s="1" t="s">
        <v>35</v>
      </c>
      <c r="AG60" s="1" t="s">
        <v>29</v>
      </c>
      <c r="AH60" s="1">
        <f>'январь 2016'!AH60+'февраль 2016'!AH60+'март 2016'!AH60</f>
        <v>0</v>
      </c>
      <c r="AI60" s="1">
        <f>'январь 2016'!AI60+'февраль 2016'!AI60+'март 2016'!AI60</f>
        <v>0</v>
      </c>
      <c r="AJ60" s="1" t="s">
        <v>36</v>
      </c>
      <c r="AK60" s="1" t="s">
        <v>37</v>
      </c>
      <c r="AL60" s="1">
        <f>'январь 2016'!AL60+'февраль 2016'!AL60+'март 2016'!AL60</f>
        <v>0</v>
      </c>
      <c r="AM60" s="1">
        <f>'январь 2016'!AM60+'февраль 2016'!AM60+'март 2016'!AM60</f>
        <v>0</v>
      </c>
      <c r="AN60" s="1" t="s">
        <v>38</v>
      </c>
      <c r="AO60" s="1" t="s">
        <v>39</v>
      </c>
      <c r="AP60" s="1">
        <f>'январь 2016'!AP60+'февраль 2016'!AP60+'март 2016'!AP60</f>
        <v>0</v>
      </c>
      <c r="AQ60" s="1">
        <f>'январь 2016'!AQ60+'февраль 2016'!AQ60+'март 2016'!AQ60</f>
        <v>0</v>
      </c>
      <c r="AR60" s="1" t="s">
        <v>40</v>
      </c>
      <c r="AS60" s="1" t="s">
        <v>41</v>
      </c>
      <c r="AT60" s="1">
        <f>'январь 2016'!AT60+'февраль 2016'!AT60+'март 2016'!AT60</f>
        <v>0</v>
      </c>
      <c r="AU60" s="1">
        <f>'январь 2016'!AU60+'февраль 2016'!AU60+'март 2016'!AU60</f>
        <v>0</v>
      </c>
      <c r="AV60" s="6"/>
      <c r="AW60" s="6"/>
      <c r="AX60" s="1">
        <f>'январь 2016'!AX60+'февраль 2016'!AX60+'март 2016'!AX60</f>
        <v>0</v>
      </c>
      <c r="AY60" s="1">
        <f>'январь 2016'!AY60+'февраль 2016'!AY60+'март 2016'!AY60</f>
        <v>0</v>
      </c>
      <c r="AZ60" s="1" t="s">
        <v>42</v>
      </c>
      <c r="BA60" s="1" t="s">
        <v>39</v>
      </c>
      <c r="BB60" s="1">
        <f>'январь 2016'!BB60+'февраль 2016'!BB60+'март 2016'!BB60</f>
        <v>0</v>
      </c>
      <c r="BC60" s="1">
        <f>'январь 2016'!BC60+'февраль 2016'!BC60+'март 2016'!BC60</f>
        <v>0</v>
      </c>
      <c r="BD60" s="1" t="s">
        <v>42</v>
      </c>
      <c r="BE60" s="1" t="s">
        <v>33</v>
      </c>
      <c r="BF60" s="1">
        <f>'январь 2016'!BF60+'февраль 2016'!BF60+'март 2016'!BF60</f>
        <v>0</v>
      </c>
      <c r="BG60" s="1">
        <f>'январь 2016'!BG60+'февраль 2016'!BG60+'март 2016'!BG60</f>
        <v>0</v>
      </c>
      <c r="BH60" s="1" t="s">
        <v>42</v>
      </c>
      <c r="BI60" s="1" t="s">
        <v>522</v>
      </c>
      <c r="BJ60" s="1">
        <f>'январь 2016'!BJ60+'февраль 2016'!BJ60+'март 2016'!BJ60</f>
        <v>3</v>
      </c>
      <c r="BK60" s="7">
        <f>'январь 2016'!BK60+'февраль 2016'!BK60+'март 2016'!BK60</f>
        <v>65.492000000000004</v>
      </c>
      <c r="BL60" s="1" t="s">
        <v>43</v>
      </c>
      <c r="BM60" s="1" t="s">
        <v>44</v>
      </c>
      <c r="BN60" s="1">
        <f>'январь 2016'!BN60+'февраль 2016'!BN60+'март 2016'!BN60</f>
        <v>0</v>
      </c>
      <c r="BO60" s="1">
        <f>'январь 2016'!BO60+'февраль 2016'!BO60+'март 2016'!BO60</f>
        <v>0</v>
      </c>
      <c r="BP60" s="1" t="s">
        <v>45</v>
      </c>
      <c r="BQ60" s="1" t="s">
        <v>44</v>
      </c>
      <c r="BR60" s="1">
        <f>'январь 2016'!BR60+'февраль 2016'!BR60+'март 2016'!BR60</f>
        <v>0</v>
      </c>
      <c r="BS60" s="1">
        <f>'январь 2016'!BS60+'февраль 2016'!BS60+'март 2016'!BS60</f>
        <v>0</v>
      </c>
      <c r="BT60" s="1" t="s">
        <v>46</v>
      </c>
      <c r="BU60" s="1" t="s">
        <v>47</v>
      </c>
      <c r="BV60" s="1">
        <f>'январь 2016'!BV60+'февраль 2016'!BV60+'март 2016'!BV60</f>
        <v>0</v>
      </c>
      <c r="BW60" s="1">
        <f>'январь 2016'!BW60+'февраль 2016'!BW60+'март 2016'!BW60</f>
        <v>0</v>
      </c>
      <c r="BX60" s="1" t="s">
        <v>46</v>
      </c>
      <c r="BY60" s="1" t="s">
        <v>41</v>
      </c>
      <c r="BZ60" s="1">
        <f>'январь 2016'!BZ60+'февраль 2016'!BZ60+'март 2016'!BZ60</f>
        <v>0</v>
      </c>
      <c r="CA60" s="1">
        <f>'январь 2016'!CA60+'февраль 2016'!CA60+'март 2016'!CA60</f>
        <v>0</v>
      </c>
      <c r="CB60" s="1" t="s">
        <v>46</v>
      </c>
      <c r="CC60" s="1" t="s">
        <v>48</v>
      </c>
      <c r="CD60" s="1">
        <f>'январь 2016'!CD60+'февраль 2016'!CD60+'март 2016'!CD60</f>
        <v>0</v>
      </c>
      <c r="CE60" s="1">
        <f>'январь 2016'!CE60+'февраль 2016'!CE60+'март 2016'!CE60</f>
        <v>0</v>
      </c>
      <c r="CF60" s="1" t="s">
        <v>46</v>
      </c>
      <c r="CG60" s="1" t="s">
        <v>48</v>
      </c>
      <c r="CH60" s="1">
        <f>'январь 2016'!CH60+'февраль 2016'!CH60+'март 2016'!CH60</f>
        <v>0</v>
      </c>
      <c r="CI60" s="1">
        <f>'январь 2016'!CI60+'февраль 2016'!CI60+'март 2016'!CI60</f>
        <v>0</v>
      </c>
      <c r="CJ60" s="1" t="s">
        <v>46</v>
      </c>
      <c r="CK60" s="1" t="s">
        <v>39</v>
      </c>
      <c r="CL60" s="1">
        <f>'январь 2016'!CL60+'февраль 2016'!CL60+'март 2016'!CL60</f>
        <v>0</v>
      </c>
      <c r="CM60" s="1">
        <f>'январь 2016'!CM60+'февраль 2016'!CM60+'март 2016'!CM60</f>
        <v>0</v>
      </c>
      <c r="CN60" s="1" t="s">
        <v>49</v>
      </c>
      <c r="CO60" s="1" t="s">
        <v>39</v>
      </c>
      <c r="CP60" s="1">
        <f>'январь 2016'!CP60+'февраль 2016'!CP60+'март 2016'!CP60</f>
        <v>1</v>
      </c>
      <c r="CQ60" s="1">
        <f>'январь 2016'!CQ60+'февраль 2016'!CQ60+'март 2016'!CQ60</f>
        <v>0.75600000000000001</v>
      </c>
      <c r="CR60" s="1" t="s">
        <v>50</v>
      </c>
      <c r="CS60" s="1" t="s">
        <v>51</v>
      </c>
      <c r="CT60" s="1">
        <f>'январь 2016'!CT60+'февраль 2016'!CT60+'март 2016'!CT60</f>
        <v>0</v>
      </c>
      <c r="CU60" s="1">
        <f>'январь 2016'!CU60+'февраль 2016'!CU60+'март 2016'!CU60</f>
        <v>0</v>
      </c>
      <c r="CV60" s="1" t="s">
        <v>50</v>
      </c>
      <c r="CW60" s="1" t="s">
        <v>39</v>
      </c>
      <c r="CX60" s="1">
        <f>'январь 2016'!CX60+'февраль 2016'!CX60+'март 2016'!CX60</f>
        <v>0</v>
      </c>
      <c r="CY60" s="1">
        <f>'январь 2016'!CY60+'февраль 2016'!CY60+'март 2016'!CY60</f>
        <v>0</v>
      </c>
      <c r="CZ60" s="1" t="s">
        <v>50</v>
      </c>
      <c r="DA60" s="1" t="s">
        <v>39</v>
      </c>
      <c r="DB60" s="1">
        <f>'январь 2016'!DB60+'февраль 2016'!DB60+'март 2016'!DB60</f>
        <v>0</v>
      </c>
      <c r="DC60" s="1">
        <f>'январь 2016'!DC60+'февраль 2016'!DC60+'март 2016'!DC60</f>
        <v>0</v>
      </c>
      <c r="DD60" s="1" t="s">
        <v>59</v>
      </c>
      <c r="DE60" s="1" t="s">
        <v>60</v>
      </c>
      <c r="DF60" s="1">
        <f>'январь 2016'!DF60+'февраль 2016'!DF60+'март 2016'!DF60</f>
        <v>0</v>
      </c>
      <c r="DG60" s="1">
        <f>'январь 2016'!DG60+'февраль 2016'!DG60+'март 2016'!DG60</f>
        <v>0</v>
      </c>
      <c r="DH60" s="1" t="s">
        <v>52</v>
      </c>
      <c r="DI60" s="1" t="s">
        <v>53</v>
      </c>
      <c r="DJ60" s="1">
        <f>'январь 2016'!DJ60+'февраль 2016'!DJ60+'март 2016'!DJ60</f>
        <v>0</v>
      </c>
      <c r="DK60" s="1">
        <f>'январь 2016'!DK60+'февраль 2016'!DK60+'март 2016'!DK60</f>
        <v>0</v>
      </c>
      <c r="DL60" s="1" t="s">
        <v>31</v>
      </c>
      <c r="DM60" s="7">
        <f>'январь 2016'!DM60+'февраль 2016'!DM60+'март 2016'!DM60</f>
        <v>7.2589999999999995</v>
      </c>
    </row>
    <row r="61" spans="1:117" s="12" customFormat="1" ht="15.75" customHeight="1" x14ac:dyDescent="0.25">
      <c r="A61" s="6">
        <v>60</v>
      </c>
      <c r="B61" s="6">
        <v>1</v>
      </c>
      <c r="C61" s="9" t="s">
        <v>394</v>
      </c>
      <c r="D61" s="8" t="s">
        <v>373</v>
      </c>
      <c r="E61" s="6">
        <v>158.17599999999999</v>
      </c>
      <c r="F61" s="6">
        <v>23.192</v>
      </c>
      <c r="G61" s="6">
        <v>134.81800000000001</v>
      </c>
      <c r="H61" s="10">
        <v>56.2104</v>
      </c>
      <c r="I61" s="3">
        <f t="shared" si="1"/>
        <v>191.0284</v>
      </c>
      <c r="J61" s="3">
        <f t="shared" si="0"/>
        <v>0</v>
      </c>
      <c r="K61" s="3">
        <f t="shared" si="2"/>
        <v>191.0284</v>
      </c>
      <c r="L61" s="1" t="s">
        <v>28</v>
      </c>
      <c r="M61" s="1" t="s">
        <v>29</v>
      </c>
      <c r="N61" s="1">
        <f>'январь 2016'!N61+'февраль 2016'!N61+'март 2016'!N61</f>
        <v>0</v>
      </c>
      <c r="O61" s="1">
        <f>'январь 2016'!O61+'февраль 2016'!O61+'март 2016'!O61</f>
        <v>0</v>
      </c>
      <c r="P61" s="1" t="s">
        <v>30</v>
      </c>
      <c r="Q61" s="1" t="s">
        <v>34</v>
      </c>
      <c r="R61" s="1">
        <f>'январь 2016'!R61+'февраль 2016'!R61+'март 2016'!R61</f>
        <v>0</v>
      </c>
      <c r="S61" s="1">
        <f>'январь 2016'!S61+'февраль 2016'!S61+'март 2016'!S61</f>
        <v>0</v>
      </c>
      <c r="T61" s="1" t="s">
        <v>30</v>
      </c>
      <c r="U61" s="1" t="s">
        <v>32</v>
      </c>
      <c r="V61" s="6">
        <f>'январь 2016'!V61+'февраль 2016'!V61+'март 2016'!V61</f>
        <v>0</v>
      </c>
      <c r="W61" s="6">
        <f>'январь 2016'!W61+'февраль 2016'!W61+'март 2016'!W61</f>
        <v>0</v>
      </c>
      <c r="X61" s="6" t="s">
        <v>30</v>
      </c>
      <c r="Y61" s="6" t="s">
        <v>33</v>
      </c>
      <c r="Z61" s="6">
        <f>'январь 2016'!Z61+'февраль 2016'!Z61+'март 2016'!Z61</f>
        <v>0</v>
      </c>
      <c r="AA61" s="6">
        <f>'январь 2016'!AA61+'февраль 2016'!AA61+'март 2016'!AA61</f>
        <v>0</v>
      </c>
      <c r="AB61" s="1" t="s">
        <v>30</v>
      </c>
      <c r="AC61" s="1" t="s">
        <v>34</v>
      </c>
      <c r="AD61" s="1">
        <f>'январь 2016'!AD61+'февраль 2016'!AD61+'март 2016'!AD61</f>
        <v>0</v>
      </c>
      <c r="AE61" s="1">
        <f>'январь 2016'!AE61+'февраль 2016'!AE61+'март 2016'!AE61</f>
        <v>0</v>
      </c>
      <c r="AF61" s="1" t="s">
        <v>35</v>
      </c>
      <c r="AG61" s="1" t="s">
        <v>29</v>
      </c>
      <c r="AH61" s="1">
        <f>'январь 2016'!AH61+'февраль 2016'!AH61+'март 2016'!AH61</f>
        <v>0</v>
      </c>
      <c r="AI61" s="1">
        <f>'январь 2016'!AI61+'февраль 2016'!AI61+'март 2016'!AI61</f>
        <v>0</v>
      </c>
      <c r="AJ61" s="1" t="s">
        <v>36</v>
      </c>
      <c r="AK61" s="1" t="s">
        <v>37</v>
      </c>
      <c r="AL61" s="1">
        <f>'январь 2016'!AL61+'февраль 2016'!AL61+'март 2016'!AL61</f>
        <v>0</v>
      </c>
      <c r="AM61" s="1">
        <f>'январь 2016'!AM61+'февраль 2016'!AM61+'март 2016'!AM61</f>
        <v>0</v>
      </c>
      <c r="AN61" s="1" t="s">
        <v>38</v>
      </c>
      <c r="AO61" s="1" t="s">
        <v>39</v>
      </c>
      <c r="AP61" s="1">
        <f>'январь 2016'!AP61+'февраль 2016'!AP61+'март 2016'!AP61</f>
        <v>0</v>
      </c>
      <c r="AQ61" s="1">
        <f>'январь 2016'!AQ61+'февраль 2016'!AQ61+'март 2016'!AQ61</f>
        <v>0</v>
      </c>
      <c r="AR61" s="1" t="s">
        <v>40</v>
      </c>
      <c r="AS61" s="1" t="s">
        <v>41</v>
      </c>
      <c r="AT61" s="1">
        <f>'январь 2016'!AT61+'февраль 2016'!AT61+'март 2016'!AT61</f>
        <v>0</v>
      </c>
      <c r="AU61" s="1">
        <f>'январь 2016'!AU61+'февраль 2016'!AU61+'март 2016'!AU61</f>
        <v>0</v>
      </c>
      <c r="AV61" s="6"/>
      <c r="AW61" s="6"/>
      <c r="AX61" s="1">
        <f>'январь 2016'!AX61+'февраль 2016'!AX61+'март 2016'!AX61</f>
        <v>0</v>
      </c>
      <c r="AY61" s="1">
        <f>'январь 2016'!AY61+'февраль 2016'!AY61+'март 2016'!AY61</f>
        <v>0</v>
      </c>
      <c r="AZ61" s="1" t="s">
        <v>42</v>
      </c>
      <c r="BA61" s="1" t="s">
        <v>39</v>
      </c>
      <c r="BB61" s="1">
        <f>'январь 2016'!BB61+'февраль 2016'!BB61+'март 2016'!BB61</f>
        <v>0</v>
      </c>
      <c r="BC61" s="1">
        <f>'январь 2016'!BC61+'февраль 2016'!BC61+'март 2016'!BC61</f>
        <v>0</v>
      </c>
      <c r="BD61" s="1" t="s">
        <v>42</v>
      </c>
      <c r="BE61" s="1" t="s">
        <v>33</v>
      </c>
      <c r="BF61" s="1">
        <f>'январь 2016'!BF61+'февраль 2016'!BF61+'март 2016'!BF61</f>
        <v>0</v>
      </c>
      <c r="BG61" s="1">
        <f>'январь 2016'!BG61+'февраль 2016'!BG61+'март 2016'!BG61</f>
        <v>0</v>
      </c>
      <c r="BH61" s="1" t="s">
        <v>42</v>
      </c>
      <c r="BI61" s="1" t="s">
        <v>39</v>
      </c>
      <c r="BJ61" s="1">
        <f>'январь 2016'!BJ61+'февраль 2016'!BJ61+'март 2016'!BJ61</f>
        <v>0</v>
      </c>
      <c r="BK61" s="7">
        <f>'январь 2016'!BK61+'февраль 2016'!BK61+'март 2016'!BK61</f>
        <v>0</v>
      </c>
      <c r="BL61" s="1" t="s">
        <v>43</v>
      </c>
      <c r="BM61" s="1" t="s">
        <v>44</v>
      </c>
      <c r="BN61" s="1">
        <f>'январь 2016'!BN61+'февраль 2016'!BN61+'март 2016'!BN61</f>
        <v>0</v>
      </c>
      <c r="BO61" s="1">
        <f>'январь 2016'!BO61+'февраль 2016'!BO61+'март 2016'!BO61</f>
        <v>0</v>
      </c>
      <c r="BP61" s="1" t="s">
        <v>45</v>
      </c>
      <c r="BQ61" s="1" t="s">
        <v>44</v>
      </c>
      <c r="BR61" s="1">
        <f>'январь 2016'!BR61+'февраль 2016'!BR61+'март 2016'!BR61</f>
        <v>0</v>
      </c>
      <c r="BS61" s="1">
        <f>'январь 2016'!BS61+'февраль 2016'!BS61+'март 2016'!BS61</f>
        <v>0</v>
      </c>
      <c r="BT61" s="1" t="s">
        <v>46</v>
      </c>
      <c r="BU61" s="1" t="s">
        <v>47</v>
      </c>
      <c r="BV61" s="1">
        <f>'январь 2016'!BV61+'февраль 2016'!BV61+'март 2016'!BV61</f>
        <v>0</v>
      </c>
      <c r="BW61" s="1">
        <f>'январь 2016'!BW61+'февраль 2016'!BW61+'март 2016'!BW61</f>
        <v>0</v>
      </c>
      <c r="BX61" s="1" t="s">
        <v>46</v>
      </c>
      <c r="BY61" s="1" t="s">
        <v>41</v>
      </c>
      <c r="BZ61" s="1">
        <f>'январь 2016'!BZ61+'февраль 2016'!BZ61+'март 2016'!BZ61</f>
        <v>0</v>
      </c>
      <c r="CA61" s="1">
        <f>'январь 2016'!CA61+'февраль 2016'!CA61+'март 2016'!CA61</f>
        <v>0</v>
      </c>
      <c r="CB61" s="1" t="s">
        <v>46</v>
      </c>
      <c r="CC61" s="1" t="s">
        <v>48</v>
      </c>
      <c r="CD61" s="1">
        <f>'январь 2016'!CD61+'февраль 2016'!CD61+'март 2016'!CD61</f>
        <v>0</v>
      </c>
      <c r="CE61" s="1">
        <f>'январь 2016'!CE61+'февраль 2016'!CE61+'март 2016'!CE61</f>
        <v>0</v>
      </c>
      <c r="CF61" s="1" t="s">
        <v>46</v>
      </c>
      <c r="CG61" s="1" t="s">
        <v>48</v>
      </c>
      <c r="CH61" s="1">
        <f>'январь 2016'!CH61+'февраль 2016'!CH61+'март 2016'!CH61</f>
        <v>0</v>
      </c>
      <c r="CI61" s="1">
        <f>'январь 2016'!CI61+'февраль 2016'!CI61+'март 2016'!CI61</f>
        <v>0</v>
      </c>
      <c r="CJ61" s="1" t="s">
        <v>46</v>
      </c>
      <c r="CK61" s="1" t="s">
        <v>39</v>
      </c>
      <c r="CL61" s="1">
        <f>'январь 2016'!CL61+'февраль 2016'!CL61+'март 2016'!CL61</f>
        <v>0</v>
      </c>
      <c r="CM61" s="1">
        <f>'январь 2016'!CM61+'февраль 2016'!CM61+'март 2016'!CM61</f>
        <v>0</v>
      </c>
      <c r="CN61" s="1" t="s">
        <v>49</v>
      </c>
      <c r="CO61" s="1" t="s">
        <v>39</v>
      </c>
      <c r="CP61" s="1">
        <f>'январь 2016'!CP61+'февраль 2016'!CP61+'март 2016'!CP61</f>
        <v>0</v>
      </c>
      <c r="CQ61" s="1">
        <f>'январь 2016'!CQ61+'февраль 2016'!CQ61+'март 2016'!CQ61</f>
        <v>0</v>
      </c>
      <c r="CR61" s="1" t="s">
        <v>50</v>
      </c>
      <c r="CS61" s="1" t="s">
        <v>51</v>
      </c>
      <c r="CT61" s="1">
        <f>'январь 2016'!CT61+'февраль 2016'!CT61+'март 2016'!CT61</f>
        <v>0</v>
      </c>
      <c r="CU61" s="1">
        <f>'январь 2016'!CU61+'февраль 2016'!CU61+'март 2016'!CU61</f>
        <v>0</v>
      </c>
      <c r="CV61" s="1" t="s">
        <v>50</v>
      </c>
      <c r="CW61" s="1" t="s">
        <v>39</v>
      </c>
      <c r="CX61" s="1">
        <f>'январь 2016'!CX61+'февраль 2016'!CX61+'март 2016'!CX61</f>
        <v>0</v>
      </c>
      <c r="CY61" s="1">
        <f>'январь 2016'!CY61+'февраль 2016'!CY61+'март 2016'!CY61</f>
        <v>0</v>
      </c>
      <c r="CZ61" s="1" t="s">
        <v>50</v>
      </c>
      <c r="DA61" s="1" t="s">
        <v>39</v>
      </c>
      <c r="DB61" s="1">
        <f>'январь 2016'!DB61+'февраль 2016'!DB61+'март 2016'!DB61</f>
        <v>0</v>
      </c>
      <c r="DC61" s="1">
        <f>'январь 2016'!DC61+'февраль 2016'!DC61+'март 2016'!DC61</f>
        <v>0</v>
      </c>
      <c r="DD61" s="1" t="s">
        <v>59</v>
      </c>
      <c r="DE61" s="1" t="s">
        <v>60</v>
      </c>
      <c r="DF61" s="1">
        <f>'январь 2016'!DF61+'февраль 2016'!DF61+'март 2016'!DF61</f>
        <v>0</v>
      </c>
      <c r="DG61" s="1">
        <f>'январь 2016'!DG61+'февраль 2016'!DG61+'март 2016'!DG61</f>
        <v>0</v>
      </c>
      <c r="DH61" s="1" t="s">
        <v>52</v>
      </c>
      <c r="DI61" s="1" t="s">
        <v>53</v>
      </c>
      <c r="DJ61" s="1">
        <f>'январь 2016'!DJ61+'февраль 2016'!DJ61+'март 2016'!DJ61</f>
        <v>0</v>
      </c>
      <c r="DK61" s="1">
        <f>'январь 2016'!DK61+'февраль 2016'!DK61+'март 2016'!DK61</f>
        <v>0</v>
      </c>
      <c r="DL61" s="1" t="s">
        <v>31</v>
      </c>
      <c r="DM61" s="7">
        <f>'январь 2016'!DM61+'февраль 2016'!DM61+'март 2016'!DM61</f>
        <v>0</v>
      </c>
    </row>
    <row r="62" spans="1:117" s="12" customFormat="1" ht="15.75" customHeight="1" x14ac:dyDescent="0.25">
      <c r="A62" s="6">
        <v>61</v>
      </c>
      <c r="B62" s="6">
        <v>1</v>
      </c>
      <c r="C62" s="9" t="s">
        <v>395</v>
      </c>
      <c r="D62" s="8" t="s">
        <v>373</v>
      </c>
      <c r="E62" s="6">
        <v>167.642</v>
      </c>
      <c r="F62" s="6">
        <v>13.504</v>
      </c>
      <c r="G62" s="6">
        <v>154.13800000000001</v>
      </c>
      <c r="H62" s="10">
        <v>56.930639999999997</v>
      </c>
      <c r="I62" s="3">
        <f t="shared" si="1"/>
        <v>211.06864000000002</v>
      </c>
      <c r="J62" s="3">
        <f t="shared" si="0"/>
        <v>0</v>
      </c>
      <c r="K62" s="3">
        <f t="shared" si="2"/>
        <v>211.06864000000002</v>
      </c>
      <c r="L62" s="1" t="s">
        <v>28</v>
      </c>
      <c r="M62" s="1" t="s">
        <v>29</v>
      </c>
      <c r="N62" s="1">
        <f>'январь 2016'!N62+'февраль 2016'!N62+'март 2016'!N62</f>
        <v>0</v>
      </c>
      <c r="O62" s="1">
        <f>'январь 2016'!O62+'февраль 2016'!O62+'март 2016'!O62</f>
        <v>0</v>
      </c>
      <c r="P62" s="1" t="s">
        <v>30</v>
      </c>
      <c r="Q62" s="1" t="s">
        <v>34</v>
      </c>
      <c r="R62" s="1">
        <f>'январь 2016'!R62+'февраль 2016'!R62+'март 2016'!R62</f>
        <v>0</v>
      </c>
      <c r="S62" s="1">
        <f>'январь 2016'!S62+'февраль 2016'!S62+'март 2016'!S62</f>
        <v>0</v>
      </c>
      <c r="T62" s="1" t="s">
        <v>30</v>
      </c>
      <c r="U62" s="1" t="s">
        <v>32</v>
      </c>
      <c r="V62" s="6">
        <f>'январь 2016'!V62+'февраль 2016'!V62+'март 2016'!V62</f>
        <v>0</v>
      </c>
      <c r="W62" s="6">
        <f>'январь 2016'!W62+'февраль 2016'!W62+'март 2016'!W62</f>
        <v>0</v>
      </c>
      <c r="X62" s="6" t="s">
        <v>30</v>
      </c>
      <c r="Y62" s="6" t="s">
        <v>33</v>
      </c>
      <c r="Z62" s="6">
        <f>'январь 2016'!Z62+'февраль 2016'!Z62+'март 2016'!Z62</f>
        <v>0</v>
      </c>
      <c r="AA62" s="6">
        <f>'январь 2016'!AA62+'февраль 2016'!AA62+'март 2016'!AA62</f>
        <v>0</v>
      </c>
      <c r="AB62" s="1" t="s">
        <v>30</v>
      </c>
      <c r="AC62" s="1" t="s">
        <v>34</v>
      </c>
      <c r="AD62" s="1">
        <f>'январь 2016'!AD62+'февраль 2016'!AD62+'март 2016'!AD62</f>
        <v>0</v>
      </c>
      <c r="AE62" s="1">
        <f>'январь 2016'!AE62+'февраль 2016'!AE62+'март 2016'!AE62</f>
        <v>0</v>
      </c>
      <c r="AF62" s="1" t="s">
        <v>35</v>
      </c>
      <c r="AG62" s="1" t="s">
        <v>29</v>
      </c>
      <c r="AH62" s="1">
        <f>'январь 2016'!AH62+'февраль 2016'!AH62+'март 2016'!AH62</f>
        <v>0</v>
      </c>
      <c r="AI62" s="1">
        <f>'январь 2016'!AI62+'февраль 2016'!AI62+'март 2016'!AI62</f>
        <v>0</v>
      </c>
      <c r="AJ62" s="1" t="s">
        <v>36</v>
      </c>
      <c r="AK62" s="1" t="s">
        <v>37</v>
      </c>
      <c r="AL62" s="1">
        <f>'январь 2016'!AL62+'февраль 2016'!AL62+'март 2016'!AL62</f>
        <v>0</v>
      </c>
      <c r="AM62" s="1">
        <f>'январь 2016'!AM62+'февраль 2016'!AM62+'март 2016'!AM62</f>
        <v>0</v>
      </c>
      <c r="AN62" s="1" t="s">
        <v>38</v>
      </c>
      <c r="AO62" s="1" t="s">
        <v>39</v>
      </c>
      <c r="AP62" s="1">
        <f>'январь 2016'!AP62+'февраль 2016'!AP62+'март 2016'!AP62</f>
        <v>0</v>
      </c>
      <c r="AQ62" s="1">
        <f>'январь 2016'!AQ62+'февраль 2016'!AQ62+'март 2016'!AQ62</f>
        <v>0</v>
      </c>
      <c r="AR62" s="1" t="s">
        <v>40</v>
      </c>
      <c r="AS62" s="1" t="s">
        <v>41</v>
      </c>
      <c r="AT62" s="1">
        <f>'январь 2016'!AT62+'февраль 2016'!AT62+'март 2016'!AT62</f>
        <v>0</v>
      </c>
      <c r="AU62" s="1">
        <f>'январь 2016'!AU62+'февраль 2016'!AU62+'март 2016'!AU62</f>
        <v>0</v>
      </c>
      <c r="AV62" s="6"/>
      <c r="AW62" s="6"/>
      <c r="AX62" s="1">
        <f>'январь 2016'!AX62+'февраль 2016'!AX62+'март 2016'!AX62</f>
        <v>0</v>
      </c>
      <c r="AY62" s="1">
        <f>'январь 2016'!AY62+'февраль 2016'!AY62+'март 2016'!AY62</f>
        <v>0</v>
      </c>
      <c r="AZ62" s="1" t="s">
        <v>42</v>
      </c>
      <c r="BA62" s="1" t="s">
        <v>39</v>
      </c>
      <c r="BB62" s="1">
        <f>'январь 2016'!BB62+'февраль 2016'!BB62+'март 2016'!BB62</f>
        <v>0</v>
      </c>
      <c r="BC62" s="1">
        <f>'январь 2016'!BC62+'февраль 2016'!BC62+'март 2016'!BC62</f>
        <v>0</v>
      </c>
      <c r="BD62" s="1" t="s">
        <v>42</v>
      </c>
      <c r="BE62" s="1" t="s">
        <v>33</v>
      </c>
      <c r="BF62" s="1">
        <f>'январь 2016'!BF62+'февраль 2016'!BF62+'март 2016'!BF62</f>
        <v>0</v>
      </c>
      <c r="BG62" s="1">
        <f>'январь 2016'!BG62+'февраль 2016'!BG62+'март 2016'!BG62</f>
        <v>0</v>
      </c>
      <c r="BH62" s="1" t="s">
        <v>42</v>
      </c>
      <c r="BI62" s="1" t="s">
        <v>39</v>
      </c>
      <c r="BJ62" s="1">
        <f>'январь 2016'!BJ62+'февраль 2016'!BJ62+'март 2016'!BJ62</f>
        <v>0</v>
      </c>
      <c r="BK62" s="7">
        <f>'январь 2016'!BK62+'февраль 2016'!BK62+'март 2016'!BK62</f>
        <v>0</v>
      </c>
      <c r="BL62" s="1" t="s">
        <v>43</v>
      </c>
      <c r="BM62" s="1" t="s">
        <v>44</v>
      </c>
      <c r="BN62" s="1">
        <f>'январь 2016'!BN62+'февраль 2016'!BN62+'март 2016'!BN62</f>
        <v>0</v>
      </c>
      <c r="BO62" s="1">
        <f>'январь 2016'!BO62+'февраль 2016'!BO62+'март 2016'!BO62</f>
        <v>0</v>
      </c>
      <c r="BP62" s="1" t="s">
        <v>45</v>
      </c>
      <c r="BQ62" s="1" t="s">
        <v>44</v>
      </c>
      <c r="BR62" s="1">
        <f>'январь 2016'!BR62+'февраль 2016'!BR62+'март 2016'!BR62</f>
        <v>0</v>
      </c>
      <c r="BS62" s="1">
        <f>'январь 2016'!BS62+'февраль 2016'!BS62+'март 2016'!BS62</f>
        <v>0</v>
      </c>
      <c r="BT62" s="1" t="s">
        <v>46</v>
      </c>
      <c r="BU62" s="1" t="s">
        <v>47</v>
      </c>
      <c r="BV62" s="1">
        <f>'январь 2016'!BV62+'февраль 2016'!BV62+'март 2016'!BV62</f>
        <v>0</v>
      </c>
      <c r="BW62" s="1">
        <f>'январь 2016'!BW62+'февраль 2016'!BW62+'март 2016'!BW62</f>
        <v>0</v>
      </c>
      <c r="BX62" s="1" t="s">
        <v>46</v>
      </c>
      <c r="BY62" s="1" t="s">
        <v>41</v>
      </c>
      <c r="BZ62" s="1">
        <f>'январь 2016'!BZ62+'февраль 2016'!BZ62+'март 2016'!BZ62</f>
        <v>0</v>
      </c>
      <c r="CA62" s="1">
        <f>'январь 2016'!CA62+'февраль 2016'!CA62+'март 2016'!CA62</f>
        <v>0</v>
      </c>
      <c r="CB62" s="1" t="s">
        <v>46</v>
      </c>
      <c r="CC62" s="1" t="s">
        <v>48</v>
      </c>
      <c r="CD62" s="1">
        <f>'январь 2016'!CD62+'февраль 2016'!CD62+'март 2016'!CD62</f>
        <v>0</v>
      </c>
      <c r="CE62" s="1">
        <f>'январь 2016'!CE62+'февраль 2016'!CE62+'март 2016'!CE62</f>
        <v>0</v>
      </c>
      <c r="CF62" s="1" t="s">
        <v>46</v>
      </c>
      <c r="CG62" s="1" t="s">
        <v>48</v>
      </c>
      <c r="CH62" s="1">
        <f>'январь 2016'!CH62+'февраль 2016'!CH62+'март 2016'!CH62</f>
        <v>0</v>
      </c>
      <c r="CI62" s="1">
        <f>'январь 2016'!CI62+'февраль 2016'!CI62+'март 2016'!CI62</f>
        <v>0</v>
      </c>
      <c r="CJ62" s="1" t="s">
        <v>46</v>
      </c>
      <c r="CK62" s="1" t="s">
        <v>39</v>
      </c>
      <c r="CL62" s="1">
        <f>'январь 2016'!CL62+'февраль 2016'!CL62+'март 2016'!CL62</f>
        <v>0</v>
      </c>
      <c r="CM62" s="1">
        <f>'январь 2016'!CM62+'февраль 2016'!CM62+'март 2016'!CM62</f>
        <v>0</v>
      </c>
      <c r="CN62" s="1" t="s">
        <v>49</v>
      </c>
      <c r="CO62" s="1" t="s">
        <v>39</v>
      </c>
      <c r="CP62" s="1">
        <f>'январь 2016'!CP62+'февраль 2016'!CP62+'март 2016'!CP62</f>
        <v>0</v>
      </c>
      <c r="CQ62" s="1">
        <f>'январь 2016'!CQ62+'февраль 2016'!CQ62+'март 2016'!CQ62</f>
        <v>0</v>
      </c>
      <c r="CR62" s="1" t="s">
        <v>50</v>
      </c>
      <c r="CS62" s="1" t="s">
        <v>51</v>
      </c>
      <c r="CT62" s="1">
        <f>'январь 2016'!CT62+'февраль 2016'!CT62+'март 2016'!CT62</f>
        <v>0</v>
      </c>
      <c r="CU62" s="1">
        <f>'январь 2016'!CU62+'февраль 2016'!CU62+'март 2016'!CU62</f>
        <v>0</v>
      </c>
      <c r="CV62" s="1" t="s">
        <v>50</v>
      </c>
      <c r="CW62" s="1" t="s">
        <v>39</v>
      </c>
      <c r="CX62" s="1">
        <f>'январь 2016'!CX62+'февраль 2016'!CX62+'март 2016'!CX62</f>
        <v>0</v>
      </c>
      <c r="CY62" s="1">
        <f>'январь 2016'!CY62+'февраль 2016'!CY62+'март 2016'!CY62</f>
        <v>0</v>
      </c>
      <c r="CZ62" s="1" t="s">
        <v>50</v>
      </c>
      <c r="DA62" s="1" t="s">
        <v>39</v>
      </c>
      <c r="DB62" s="1">
        <f>'январь 2016'!DB62+'февраль 2016'!DB62+'март 2016'!DB62</f>
        <v>0</v>
      </c>
      <c r="DC62" s="1">
        <f>'январь 2016'!DC62+'февраль 2016'!DC62+'март 2016'!DC62</f>
        <v>0</v>
      </c>
      <c r="DD62" s="1" t="s">
        <v>59</v>
      </c>
      <c r="DE62" s="1" t="s">
        <v>60</v>
      </c>
      <c r="DF62" s="1">
        <f>'январь 2016'!DF62+'февраль 2016'!DF62+'март 2016'!DF62</f>
        <v>0</v>
      </c>
      <c r="DG62" s="1">
        <f>'январь 2016'!DG62+'февраль 2016'!DG62+'март 2016'!DG62</f>
        <v>0</v>
      </c>
      <c r="DH62" s="1" t="s">
        <v>52</v>
      </c>
      <c r="DI62" s="1" t="s">
        <v>53</v>
      </c>
      <c r="DJ62" s="1">
        <f>'январь 2016'!DJ62+'февраль 2016'!DJ62+'март 2016'!DJ62</f>
        <v>0</v>
      </c>
      <c r="DK62" s="1">
        <f>'январь 2016'!DK62+'февраль 2016'!DK62+'март 2016'!DK62</f>
        <v>0</v>
      </c>
      <c r="DL62" s="1" t="s">
        <v>31</v>
      </c>
      <c r="DM62" s="7">
        <f>'январь 2016'!DM62+'февраль 2016'!DM62+'март 2016'!DM62</f>
        <v>0</v>
      </c>
    </row>
    <row r="63" spans="1:117" s="12" customFormat="1" ht="15.75" customHeight="1" x14ac:dyDescent="0.25">
      <c r="A63" s="6">
        <v>62</v>
      </c>
      <c r="B63" s="6">
        <v>1</v>
      </c>
      <c r="C63" s="9" t="s">
        <v>103</v>
      </c>
      <c r="D63" s="8" t="s">
        <v>373</v>
      </c>
      <c r="E63" s="6">
        <v>73.661000000000001</v>
      </c>
      <c r="F63" s="6">
        <v>24.597000000000001</v>
      </c>
      <c r="G63" s="6">
        <v>44.567</v>
      </c>
      <c r="H63" s="10">
        <v>86.655119999999997</v>
      </c>
      <c r="I63" s="3">
        <f t="shared" si="1"/>
        <v>131.22211999999999</v>
      </c>
      <c r="J63" s="3">
        <f t="shared" si="0"/>
        <v>0</v>
      </c>
      <c r="K63" s="3">
        <f t="shared" si="2"/>
        <v>131.22211999999999</v>
      </c>
      <c r="L63" s="1" t="s">
        <v>28</v>
      </c>
      <c r="M63" s="1" t="s">
        <v>29</v>
      </c>
      <c r="N63" s="1">
        <f>'январь 2016'!N63+'февраль 2016'!N63+'март 2016'!N63</f>
        <v>0</v>
      </c>
      <c r="O63" s="1">
        <f>'январь 2016'!O63+'февраль 2016'!O63+'март 2016'!O63</f>
        <v>0</v>
      </c>
      <c r="P63" s="1" t="s">
        <v>30</v>
      </c>
      <c r="Q63" s="1" t="s">
        <v>34</v>
      </c>
      <c r="R63" s="1">
        <f>'январь 2016'!R63+'февраль 2016'!R63+'март 2016'!R63</f>
        <v>0</v>
      </c>
      <c r="S63" s="1">
        <f>'январь 2016'!S63+'февраль 2016'!S63+'март 2016'!S63</f>
        <v>0</v>
      </c>
      <c r="T63" s="1" t="s">
        <v>30</v>
      </c>
      <c r="U63" s="1" t="s">
        <v>32</v>
      </c>
      <c r="V63" s="6">
        <f>'январь 2016'!V63+'февраль 2016'!V63+'март 2016'!V63</f>
        <v>0</v>
      </c>
      <c r="W63" s="6">
        <f>'январь 2016'!W63+'февраль 2016'!W63+'март 2016'!W63</f>
        <v>0</v>
      </c>
      <c r="X63" s="6" t="s">
        <v>30</v>
      </c>
      <c r="Y63" s="6" t="s">
        <v>33</v>
      </c>
      <c r="Z63" s="6">
        <f>'январь 2016'!Z63+'февраль 2016'!Z63+'март 2016'!Z63</f>
        <v>0</v>
      </c>
      <c r="AA63" s="6">
        <f>'январь 2016'!AA63+'февраль 2016'!AA63+'март 2016'!AA63</f>
        <v>0</v>
      </c>
      <c r="AB63" s="1" t="s">
        <v>30</v>
      </c>
      <c r="AC63" s="1" t="s">
        <v>34</v>
      </c>
      <c r="AD63" s="1">
        <f>'январь 2016'!AD63+'февраль 2016'!AD63+'март 2016'!AD63</f>
        <v>0</v>
      </c>
      <c r="AE63" s="1">
        <f>'январь 2016'!AE63+'февраль 2016'!AE63+'март 2016'!AE63</f>
        <v>0</v>
      </c>
      <c r="AF63" s="1" t="s">
        <v>35</v>
      </c>
      <c r="AG63" s="1" t="s">
        <v>29</v>
      </c>
      <c r="AH63" s="1">
        <f>'январь 2016'!AH63+'февраль 2016'!AH63+'март 2016'!AH63</f>
        <v>0</v>
      </c>
      <c r="AI63" s="1">
        <f>'январь 2016'!AI63+'февраль 2016'!AI63+'март 2016'!AI63</f>
        <v>0</v>
      </c>
      <c r="AJ63" s="1" t="s">
        <v>36</v>
      </c>
      <c r="AK63" s="1" t="s">
        <v>37</v>
      </c>
      <c r="AL63" s="1">
        <f>'январь 2016'!AL63+'февраль 2016'!AL63+'март 2016'!AL63</f>
        <v>0</v>
      </c>
      <c r="AM63" s="1">
        <f>'январь 2016'!AM63+'февраль 2016'!AM63+'март 2016'!AM63</f>
        <v>0</v>
      </c>
      <c r="AN63" s="1" t="s">
        <v>38</v>
      </c>
      <c r="AO63" s="1" t="s">
        <v>39</v>
      </c>
      <c r="AP63" s="1">
        <f>'январь 2016'!AP63+'февраль 2016'!AP63+'март 2016'!AP63</f>
        <v>0</v>
      </c>
      <c r="AQ63" s="1">
        <f>'январь 2016'!AQ63+'февраль 2016'!AQ63+'март 2016'!AQ63</f>
        <v>0</v>
      </c>
      <c r="AR63" s="1" t="s">
        <v>40</v>
      </c>
      <c r="AS63" s="1" t="s">
        <v>41</v>
      </c>
      <c r="AT63" s="1">
        <f>'январь 2016'!AT63+'февраль 2016'!AT63+'март 2016'!AT63</f>
        <v>0</v>
      </c>
      <c r="AU63" s="1">
        <f>'январь 2016'!AU63+'февраль 2016'!AU63+'март 2016'!AU63</f>
        <v>0</v>
      </c>
      <c r="AV63" s="6"/>
      <c r="AW63" s="6"/>
      <c r="AX63" s="1">
        <f>'январь 2016'!AX63+'февраль 2016'!AX63+'март 2016'!AX63</f>
        <v>0</v>
      </c>
      <c r="AY63" s="1">
        <f>'январь 2016'!AY63+'февраль 2016'!AY63+'март 2016'!AY63</f>
        <v>0</v>
      </c>
      <c r="AZ63" s="1" t="s">
        <v>42</v>
      </c>
      <c r="BA63" s="1" t="s">
        <v>39</v>
      </c>
      <c r="BB63" s="1">
        <f>'январь 2016'!BB63+'февраль 2016'!BB63+'март 2016'!BB63</f>
        <v>0</v>
      </c>
      <c r="BC63" s="1">
        <f>'январь 2016'!BC63+'февраль 2016'!BC63+'март 2016'!BC63</f>
        <v>0</v>
      </c>
      <c r="BD63" s="1" t="s">
        <v>42</v>
      </c>
      <c r="BE63" s="1" t="s">
        <v>33</v>
      </c>
      <c r="BF63" s="1">
        <f>'январь 2016'!BF63+'февраль 2016'!BF63+'март 2016'!BF63</f>
        <v>0</v>
      </c>
      <c r="BG63" s="1">
        <f>'январь 2016'!BG63+'февраль 2016'!BG63+'март 2016'!BG63</f>
        <v>0</v>
      </c>
      <c r="BH63" s="1" t="s">
        <v>42</v>
      </c>
      <c r="BI63" s="1" t="s">
        <v>39</v>
      </c>
      <c r="BJ63" s="1">
        <f>'январь 2016'!BJ63+'февраль 2016'!BJ63+'март 2016'!BJ63</f>
        <v>0</v>
      </c>
      <c r="BK63" s="7">
        <f>'январь 2016'!BK63+'февраль 2016'!BK63+'март 2016'!BK63</f>
        <v>0</v>
      </c>
      <c r="BL63" s="1" t="s">
        <v>43</v>
      </c>
      <c r="BM63" s="1" t="s">
        <v>44</v>
      </c>
      <c r="BN63" s="1">
        <f>'январь 2016'!BN63+'февраль 2016'!BN63+'март 2016'!BN63</f>
        <v>0</v>
      </c>
      <c r="BO63" s="1">
        <f>'январь 2016'!BO63+'февраль 2016'!BO63+'март 2016'!BO63</f>
        <v>0</v>
      </c>
      <c r="BP63" s="1" t="s">
        <v>45</v>
      </c>
      <c r="BQ63" s="1" t="s">
        <v>44</v>
      </c>
      <c r="BR63" s="1">
        <f>'январь 2016'!BR63+'февраль 2016'!BR63+'март 2016'!BR63</f>
        <v>0</v>
      </c>
      <c r="BS63" s="1">
        <f>'январь 2016'!BS63+'февраль 2016'!BS63+'март 2016'!BS63</f>
        <v>0</v>
      </c>
      <c r="BT63" s="1" t="s">
        <v>46</v>
      </c>
      <c r="BU63" s="1" t="s">
        <v>47</v>
      </c>
      <c r="BV63" s="1">
        <f>'январь 2016'!BV63+'февраль 2016'!BV63+'март 2016'!BV63</f>
        <v>0</v>
      </c>
      <c r="BW63" s="1">
        <f>'январь 2016'!BW63+'февраль 2016'!BW63+'март 2016'!BW63</f>
        <v>0</v>
      </c>
      <c r="BX63" s="1" t="s">
        <v>46</v>
      </c>
      <c r="BY63" s="1" t="s">
        <v>41</v>
      </c>
      <c r="BZ63" s="1">
        <f>'январь 2016'!BZ63+'февраль 2016'!BZ63+'март 2016'!BZ63</f>
        <v>0</v>
      </c>
      <c r="CA63" s="1">
        <f>'январь 2016'!CA63+'февраль 2016'!CA63+'март 2016'!CA63</f>
        <v>0</v>
      </c>
      <c r="CB63" s="1" t="s">
        <v>46</v>
      </c>
      <c r="CC63" s="1" t="s">
        <v>48</v>
      </c>
      <c r="CD63" s="1">
        <f>'январь 2016'!CD63+'февраль 2016'!CD63+'март 2016'!CD63</f>
        <v>0</v>
      </c>
      <c r="CE63" s="1">
        <f>'январь 2016'!CE63+'февраль 2016'!CE63+'март 2016'!CE63</f>
        <v>0</v>
      </c>
      <c r="CF63" s="1" t="s">
        <v>46</v>
      </c>
      <c r="CG63" s="1" t="s">
        <v>48</v>
      </c>
      <c r="CH63" s="1">
        <f>'январь 2016'!CH63+'февраль 2016'!CH63+'март 2016'!CH63</f>
        <v>0</v>
      </c>
      <c r="CI63" s="1">
        <f>'январь 2016'!CI63+'февраль 2016'!CI63+'март 2016'!CI63</f>
        <v>0</v>
      </c>
      <c r="CJ63" s="1" t="s">
        <v>46</v>
      </c>
      <c r="CK63" s="1" t="s">
        <v>39</v>
      </c>
      <c r="CL63" s="1">
        <f>'январь 2016'!CL63+'февраль 2016'!CL63+'март 2016'!CL63</f>
        <v>0</v>
      </c>
      <c r="CM63" s="1">
        <f>'январь 2016'!CM63+'февраль 2016'!CM63+'март 2016'!CM63</f>
        <v>0</v>
      </c>
      <c r="CN63" s="1" t="s">
        <v>49</v>
      </c>
      <c r="CO63" s="1" t="s">
        <v>39</v>
      </c>
      <c r="CP63" s="1">
        <f>'январь 2016'!CP63+'февраль 2016'!CP63+'март 2016'!CP63</f>
        <v>0</v>
      </c>
      <c r="CQ63" s="1">
        <f>'январь 2016'!CQ63+'февраль 2016'!CQ63+'март 2016'!CQ63</f>
        <v>0</v>
      </c>
      <c r="CR63" s="1" t="s">
        <v>50</v>
      </c>
      <c r="CS63" s="1" t="s">
        <v>51</v>
      </c>
      <c r="CT63" s="1">
        <f>'январь 2016'!CT63+'февраль 2016'!CT63+'март 2016'!CT63</f>
        <v>0</v>
      </c>
      <c r="CU63" s="1">
        <f>'январь 2016'!CU63+'февраль 2016'!CU63+'март 2016'!CU63</f>
        <v>0</v>
      </c>
      <c r="CV63" s="1" t="s">
        <v>50</v>
      </c>
      <c r="CW63" s="1" t="s">
        <v>39</v>
      </c>
      <c r="CX63" s="1">
        <f>'январь 2016'!CX63+'февраль 2016'!CX63+'март 2016'!CX63</f>
        <v>0</v>
      </c>
      <c r="CY63" s="1">
        <f>'январь 2016'!CY63+'февраль 2016'!CY63+'март 2016'!CY63</f>
        <v>0</v>
      </c>
      <c r="CZ63" s="1" t="s">
        <v>50</v>
      </c>
      <c r="DA63" s="1" t="s">
        <v>39</v>
      </c>
      <c r="DB63" s="1">
        <f>'январь 2016'!DB63+'февраль 2016'!DB63+'март 2016'!DB63</f>
        <v>0</v>
      </c>
      <c r="DC63" s="1">
        <f>'январь 2016'!DC63+'февраль 2016'!DC63+'март 2016'!DC63</f>
        <v>0</v>
      </c>
      <c r="DD63" s="1" t="s">
        <v>59</v>
      </c>
      <c r="DE63" s="1" t="s">
        <v>60</v>
      </c>
      <c r="DF63" s="1">
        <f>'январь 2016'!DF63+'февраль 2016'!DF63+'март 2016'!DF63</f>
        <v>0</v>
      </c>
      <c r="DG63" s="1">
        <f>'январь 2016'!DG63+'февраль 2016'!DG63+'март 2016'!DG63</f>
        <v>0</v>
      </c>
      <c r="DH63" s="1" t="s">
        <v>52</v>
      </c>
      <c r="DI63" s="1" t="s">
        <v>53</v>
      </c>
      <c r="DJ63" s="1">
        <f>'январь 2016'!DJ63+'февраль 2016'!DJ63+'март 2016'!DJ63</f>
        <v>0</v>
      </c>
      <c r="DK63" s="1">
        <f>'январь 2016'!DK63+'февраль 2016'!DK63+'март 2016'!DK63</f>
        <v>0</v>
      </c>
      <c r="DL63" s="1" t="s">
        <v>31</v>
      </c>
      <c r="DM63" s="7">
        <f>'январь 2016'!DM63+'февраль 2016'!DM63+'март 2016'!DM63</f>
        <v>0</v>
      </c>
    </row>
    <row r="64" spans="1:117" s="12" customFormat="1" ht="15.75" customHeight="1" x14ac:dyDescent="0.25">
      <c r="A64" s="6">
        <v>63</v>
      </c>
      <c r="B64" s="6">
        <v>1</v>
      </c>
      <c r="C64" s="9" t="s">
        <v>396</v>
      </c>
      <c r="D64" s="8" t="s">
        <v>373</v>
      </c>
      <c r="E64" s="6">
        <v>-509.846</v>
      </c>
      <c r="F64" s="6">
        <v>888.41899999999998</v>
      </c>
      <c r="G64" s="6">
        <v>-1434.162</v>
      </c>
      <c r="H64" s="10">
        <v>285.04284000000001</v>
      </c>
      <c r="I64" s="3">
        <f t="shared" si="1"/>
        <v>-1149.11916</v>
      </c>
      <c r="J64" s="3">
        <f t="shared" si="0"/>
        <v>7.3789999999999996</v>
      </c>
      <c r="K64" s="3">
        <f t="shared" si="2"/>
        <v>-1156.4981599999999</v>
      </c>
      <c r="L64" s="1" t="s">
        <v>28</v>
      </c>
      <c r="M64" s="1" t="s">
        <v>29</v>
      </c>
      <c r="N64" s="1">
        <f>'январь 2016'!N64+'февраль 2016'!N64+'март 2016'!N64</f>
        <v>0</v>
      </c>
      <c r="O64" s="1">
        <f>'январь 2016'!O64+'февраль 2016'!O64+'март 2016'!O64</f>
        <v>0</v>
      </c>
      <c r="P64" s="1" t="s">
        <v>30</v>
      </c>
      <c r="Q64" s="1" t="s">
        <v>34</v>
      </c>
      <c r="R64" s="1">
        <f>'январь 2016'!R64+'февраль 2016'!R64+'март 2016'!R64</f>
        <v>0</v>
      </c>
      <c r="S64" s="1">
        <f>'январь 2016'!S64+'февраль 2016'!S64+'март 2016'!S64</f>
        <v>0</v>
      </c>
      <c r="T64" s="1" t="s">
        <v>30</v>
      </c>
      <c r="U64" s="1" t="s">
        <v>32</v>
      </c>
      <c r="V64" s="6">
        <f>'январь 2016'!V64+'февраль 2016'!V64+'март 2016'!V64</f>
        <v>0</v>
      </c>
      <c r="W64" s="6">
        <f>'январь 2016'!W64+'февраль 2016'!W64+'март 2016'!W64</f>
        <v>0</v>
      </c>
      <c r="X64" s="6" t="s">
        <v>30</v>
      </c>
      <c r="Y64" s="6" t="s">
        <v>33</v>
      </c>
      <c r="Z64" s="6">
        <f>'январь 2016'!Z64+'февраль 2016'!Z64+'март 2016'!Z64</f>
        <v>0</v>
      </c>
      <c r="AA64" s="6">
        <f>'январь 2016'!AA64+'февраль 2016'!AA64+'март 2016'!AA64</f>
        <v>0</v>
      </c>
      <c r="AB64" s="1" t="s">
        <v>30</v>
      </c>
      <c r="AC64" s="1" t="s">
        <v>34</v>
      </c>
      <c r="AD64" s="1">
        <f>'январь 2016'!AD64+'февраль 2016'!AD64+'март 2016'!AD64</f>
        <v>0</v>
      </c>
      <c r="AE64" s="1">
        <f>'январь 2016'!AE64+'февраль 2016'!AE64+'март 2016'!AE64</f>
        <v>0</v>
      </c>
      <c r="AF64" s="1" t="s">
        <v>35</v>
      </c>
      <c r="AG64" s="1" t="s">
        <v>29</v>
      </c>
      <c r="AH64" s="1">
        <f>'январь 2016'!AH64+'февраль 2016'!AH64+'март 2016'!AH64</f>
        <v>0</v>
      </c>
      <c r="AI64" s="1">
        <f>'январь 2016'!AI64+'февраль 2016'!AI64+'март 2016'!AI64</f>
        <v>0</v>
      </c>
      <c r="AJ64" s="1" t="s">
        <v>36</v>
      </c>
      <c r="AK64" s="1" t="s">
        <v>37</v>
      </c>
      <c r="AL64" s="1">
        <f>'январь 2016'!AL64+'февраль 2016'!AL64+'март 2016'!AL64</f>
        <v>0</v>
      </c>
      <c r="AM64" s="1">
        <f>'январь 2016'!AM64+'февраль 2016'!AM64+'март 2016'!AM64</f>
        <v>0</v>
      </c>
      <c r="AN64" s="1" t="s">
        <v>38</v>
      </c>
      <c r="AO64" s="1" t="s">
        <v>39</v>
      </c>
      <c r="AP64" s="1">
        <f>'январь 2016'!AP64+'февраль 2016'!AP64+'март 2016'!AP64</f>
        <v>0</v>
      </c>
      <c r="AQ64" s="1">
        <f>'январь 2016'!AQ64+'февраль 2016'!AQ64+'март 2016'!AQ64</f>
        <v>0</v>
      </c>
      <c r="AR64" s="1" t="s">
        <v>40</v>
      </c>
      <c r="AS64" s="1" t="s">
        <v>41</v>
      </c>
      <c r="AT64" s="1">
        <f>'январь 2016'!AT64+'февраль 2016'!AT64+'март 2016'!AT64</f>
        <v>0</v>
      </c>
      <c r="AU64" s="1">
        <f>'январь 2016'!AU64+'февраль 2016'!AU64+'март 2016'!AU64</f>
        <v>0</v>
      </c>
      <c r="AV64" s="6"/>
      <c r="AW64" s="6"/>
      <c r="AX64" s="1">
        <f>'январь 2016'!AX64+'февраль 2016'!AX64+'март 2016'!AX64</f>
        <v>0</v>
      </c>
      <c r="AY64" s="1">
        <f>'январь 2016'!AY64+'февраль 2016'!AY64+'март 2016'!AY64</f>
        <v>0</v>
      </c>
      <c r="AZ64" s="1" t="s">
        <v>42</v>
      </c>
      <c r="BA64" s="1" t="s">
        <v>39</v>
      </c>
      <c r="BB64" s="1">
        <f>'январь 2016'!BB64+'февраль 2016'!BB64+'март 2016'!BB64</f>
        <v>0</v>
      </c>
      <c r="BC64" s="1">
        <f>'январь 2016'!BC64+'февраль 2016'!BC64+'март 2016'!BC64</f>
        <v>0</v>
      </c>
      <c r="BD64" s="1" t="s">
        <v>42</v>
      </c>
      <c r="BE64" s="1" t="s">
        <v>33</v>
      </c>
      <c r="BF64" s="1">
        <f>'январь 2016'!BF64+'февраль 2016'!BF64+'март 2016'!BF64</f>
        <v>0</v>
      </c>
      <c r="BG64" s="1">
        <f>'январь 2016'!BG64+'февраль 2016'!BG64+'март 2016'!BG64</f>
        <v>0</v>
      </c>
      <c r="BH64" s="1" t="s">
        <v>42</v>
      </c>
      <c r="BI64" s="1" t="s">
        <v>39</v>
      </c>
      <c r="BJ64" s="1">
        <f>'январь 2016'!BJ64+'февраль 2016'!BJ64+'март 2016'!BJ64</f>
        <v>0</v>
      </c>
      <c r="BK64" s="7">
        <f>'январь 2016'!BK64+'февраль 2016'!BK64+'март 2016'!BK64</f>
        <v>0</v>
      </c>
      <c r="BL64" s="1" t="s">
        <v>43</v>
      </c>
      <c r="BM64" s="1" t="s">
        <v>44</v>
      </c>
      <c r="BN64" s="1">
        <f>'январь 2016'!BN64+'февраль 2016'!BN64+'март 2016'!BN64</f>
        <v>0</v>
      </c>
      <c r="BO64" s="1">
        <f>'январь 2016'!BO64+'февраль 2016'!BO64+'март 2016'!BO64</f>
        <v>0</v>
      </c>
      <c r="BP64" s="1" t="s">
        <v>45</v>
      </c>
      <c r="BQ64" s="1" t="s">
        <v>44</v>
      </c>
      <c r="BR64" s="1">
        <f>'январь 2016'!BR64+'февраль 2016'!BR64+'март 2016'!BR64</f>
        <v>0</v>
      </c>
      <c r="BS64" s="1">
        <f>'январь 2016'!BS64+'февраль 2016'!BS64+'март 2016'!BS64</f>
        <v>0</v>
      </c>
      <c r="BT64" s="1" t="s">
        <v>46</v>
      </c>
      <c r="BU64" s="1" t="s">
        <v>47</v>
      </c>
      <c r="BV64" s="1">
        <f>'январь 2016'!BV64+'февраль 2016'!BV64+'март 2016'!BV64</f>
        <v>0</v>
      </c>
      <c r="BW64" s="1">
        <f>'январь 2016'!BW64+'февраль 2016'!BW64+'март 2016'!BW64</f>
        <v>0</v>
      </c>
      <c r="BX64" s="1" t="s">
        <v>46</v>
      </c>
      <c r="BY64" s="1" t="s">
        <v>41</v>
      </c>
      <c r="BZ64" s="1">
        <f>'январь 2016'!BZ64+'февраль 2016'!BZ64+'март 2016'!BZ64</f>
        <v>6.0000000000000001E-3</v>
      </c>
      <c r="CA64" s="1">
        <f>'январь 2016'!CA64+'февраль 2016'!CA64+'март 2016'!CA64</f>
        <v>5.7290000000000001</v>
      </c>
      <c r="CB64" s="1" t="s">
        <v>46</v>
      </c>
      <c r="CC64" s="1" t="s">
        <v>48</v>
      </c>
      <c r="CD64" s="1">
        <f>'январь 2016'!CD64+'февраль 2016'!CD64+'март 2016'!CD64</f>
        <v>0</v>
      </c>
      <c r="CE64" s="1">
        <f>'январь 2016'!CE64+'февраль 2016'!CE64+'март 2016'!CE64</f>
        <v>0</v>
      </c>
      <c r="CF64" s="1" t="s">
        <v>46</v>
      </c>
      <c r="CG64" s="1" t="s">
        <v>48</v>
      </c>
      <c r="CH64" s="1">
        <f>'январь 2016'!CH64+'февраль 2016'!CH64+'март 2016'!CH64</f>
        <v>0</v>
      </c>
      <c r="CI64" s="1">
        <f>'январь 2016'!CI64+'февраль 2016'!CI64+'март 2016'!CI64</f>
        <v>0</v>
      </c>
      <c r="CJ64" s="1" t="s">
        <v>46</v>
      </c>
      <c r="CK64" s="1" t="s">
        <v>39</v>
      </c>
      <c r="CL64" s="1">
        <f>'январь 2016'!CL64+'февраль 2016'!CL64+'март 2016'!CL64</f>
        <v>0</v>
      </c>
      <c r="CM64" s="1">
        <f>'январь 2016'!CM64+'февраль 2016'!CM64+'март 2016'!CM64</f>
        <v>0</v>
      </c>
      <c r="CN64" s="1" t="s">
        <v>49</v>
      </c>
      <c r="CO64" s="1" t="s">
        <v>39</v>
      </c>
      <c r="CP64" s="1">
        <f>'январь 2016'!CP64+'февраль 2016'!CP64+'март 2016'!CP64</f>
        <v>0</v>
      </c>
      <c r="CQ64" s="1">
        <f>'январь 2016'!CQ64+'февраль 2016'!CQ64+'март 2016'!CQ64</f>
        <v>0</v>
      </c>
      <c r="CR64" s="1" t="s">
        <v>50</v>
      </c>
      <c r="CS64" s="1" t="s">
        <v>51</v>
      </c>
      <c r="CT64" s="1">
        <f>'январь 2016'!CT64+'февраль 2016'!CT64+'март 2016'!CT64</f>
        <v>0</v>
      </c>
      <c r="CU64" s="1">
        <f>'январь 2016'!CU64+'февраль 2016'!CU64+'март 2016'!CU64</f>
        <v>0</v>
      </c>
      <c r="CV64" s="1" t="s">
        <v>50</v>
      </c>
      <c r="CW64" s="1" t="s">
        <v>39</v>
      </c>
      <c r="CX64" s="1">
        <f>'январь 2016'!CX64+'февраль 2016'!CX64+'март 2016'!CX64</f>
        <v>0</v>
      </c>
      <c r="CY64" s="1">
        <f>'январь 2016'!CY64+'февраль 2016'!CY64+'март 2016'!CY64</f>
        <v>0</v>
      </c>
      <c r="CZ64" s="1" t="s">
        <v>50</v>
      </c>
      <c r="DA64" s="1" t="s">
        <v>39</v>
      </c>
      <c r="DB64" s="1">
        <f>'январь 2016'!DB64+'февраль 2016'!DB64+'март 2016'!DB64</f>
        <v>0</v>
      </c>
      <c r="DC64" s="1">
        <f>'январь 2016'!DC64+'февраль 2016'!DC64+'март 2016'!DC64</f>
        <v>0</v>
      </c>
      <c r="DD64" s="1" t="s">
        <v>59</v>
      </c>
      <c r="DE64" s="1" t="s">
        <v>60</v>
      </c>
      <c r="DF64" s="1">
        <f>'январь 2016'!DF64+'февраль 2016'!DF64+'март 2016'!DF64</f>
        <v>0</v>
      </c>
      <c r="DG64" s="1">
        <f>'январь 2016'!DG64+'февраль 2016'!DG64+'март 2016'!DG64</f>
        <v>0</v>
      </c>
      <c r="DH64" s="1" t="s">
        <v>52</v>
      </c>
      <c r="DI64" s="1" t="s">
        <v>53</v>
      </c>
      <c r="DJ64" s="1">
        <f>'январь 2016'!DJ64+'февраль 2016'!DJ64+'март 2016'!DJ64</f>
        <v>0</v>
      </c>
      <c r="DK64" s="1">
        <f>'январь 2016'!DK64+'февраль 2016'!DK64+'март 2016'!DK64</f>
        <v>0</v>
      </c>
      <c r="DL64" s="1" t="s">
        <v>31</v>
      </c>
      <c r="DM64" s="7">
        <f>'январь 2016'!DM64+'февраль 2016'!DM64+'март 2016'!DM64</f>
        <v>1.65</v>
      </c>
    </row>
    <row r="65" spans="1:117" s="12" customFormat="1" ht="15.75" customHeight="1" x14ac:dyDescent="0.25">
      <c r="A65" s="6">
        <v>64</v>
      </c>
      <c r="B65" s="6">
        <v>1</v>
      </c>
      <c r="C65" s="9" t="s">
        <v>397</v>
      </c>
      <c r="D65" s="8" t="s">
        <v>373</v>
      </c>
      <c r="E65" s="6">
        <v>130.72200000000001</v>
      </c>
      <c r="F65" s="6">
        <v>113.06</v>
      </c>
      <c r="G65" s="6">
        <v>15.297000000000001</v>
      </c>
      <c r="H65" s="10">
        <v>141.50015999999999</v>
      </c>
      <c r="I65" s="3">
        <f t="shared" si="1"/>
        <v>156.79715999999999</v>
      </c>
      <c r="J65" s="3">
        <f t="shared" si="0"/>
        <v>9.9289999999999985</v>
      </c>
      <c r="K65" s="3">
        <f t="shared" si="2"/>
        <v>146.86815999999999</v>
      </c>
      <c r="L65" s="1" t="s">
        <v>28</v>
      </c>
      <c r="M65" s="1" t="s">
        <v>29</v>
      </c>
      <c r="N65" s="1">
        <f>'январь 2016'!N65+'февраль 2016'!N65+'март 2016'!N65</f>
        <v>0</v>
      </c>
      <c r="O65" s="1">
        <f>'январь 2016'!O65+'февраль 2016'!O65+'март 2016'!O65</f>
        <v>0</v>
      </c>
      <c r="P65" s="1" t="s">
        <v>30</v>
      </c>
      <c r="Q65" s="1" t="s">
        <v>34</v>
      </c>
      <c r="R65" s="1">
        <f>'январь 2016'!R65+'февраль 2016'!R65+'март 2016'!R65</f>
        <v>0</v>
      </c>
      <c r="S65" s="1">
        <f>'январь 2016'!S65+'февраль 2016'!S65+'март 2016'!S65</f>
        <v>0</v>
      </c>
      <c r="T65" s="1" t="s">
        <v>30</v>
      </c>
      <c r="U65" s="1" t="s">
        <v>32</v>
      </c>
      <c r="V65" s="6">
        <f>'январь 2016'!V65+'февраль 2016'!V65+'март 2016'!V65</f>
        <v>0</v>
      </c>
      <c r="W65" s="6">
        <f>'январь 2016'!W65+'февраль 2016'!W65+'март 2016'!W65</f>
        <v>0</v>
      </c>
      <c r="X65" s="6" t="s">
        <v>30</v>
      </c>
      <c r="Y65" s="6" t="s">
        <v>33</v>
      </c>
      <c r="Z65" s="6">
        <f>'январь 2016'!Z65+'февраль 2016'!Z65+'март 2016'!Z65</f>
        <v>0</v>
      </c>
      <c r="AA65" s="6">
        <f>'январь 2016'!AA65+'февраль 2016'!AA65+'март 2016'!AA65</f>
        <v>0</v>
      </c>
      <c r="AB65" s="1" t="s">
        <v>30</v>
      </c>
      <c r="AC65" s="1" t="s">
        <v>34</v>
      </c>
      <c r="AD65" s="1">
        <f>'январь 2016'!AD65+'февраль 2016'!AD65+'март 2016'!AD65</f>
        <v>0</v>
      </c>
      <c r="AE65" s="1">
        <f>'январь 2016'!AE65+'февраль 2016'!AE65+'март 2016'!AE65</f>
        <v>0</v>
      </c>
      <c r="AF65" s="1" t="s">
        <v>35</v>
      </c>
      <c r="AG65" s="1" t="s">
        <v>29</v>
      </c>
      <c r="AH65" s="1">
        <f>'январь 2016'!AH65+'февраль 2016'!AH65+'март 2016'!AH65</f>
        <v>0</v>
      </c>
      <c r="AI65" s="1">
        <f>'январь 2016'!AI65+'февраль 2016'!AI65+'март 2016'!AI65</f>
        <v>0</v>
      </c>
      <c r="AJ65" s="1" t="s">
        <v>36</v>
      </c>
      <c r="AK65" s="1" t="s">
        <v>37</v>
      </c>
      <c r="AL65" s="1">
        <f>'январь 2016'!AL65+'февраль 2016'!AL65+'март 2016'!AL65</f>
        <v>0</v>
      </c>
      <c r="AM65" s="1">
        <f>'январь 2016'!AM65+'февраль 2016'!AM65+'март 2016'!AM65</f>
        <v>0</v>
      </c>
      <c r="AN65" s="1" t="s">
        <v>38</v>
      </c>
      <c r="AO65" s="1" t="s">
        <v>39</v>
      </c>
      <c r="AP65" s="1">
        <f>'январь 2016'!AP65+'февраль 2016'!AP65+'март 2016'!AP65</f>
        <v>0</v>
      </c>
      <c r="AQ65" s="1">
        <f>'январь 2016'!AQ65+'февраль 2016'!AQ65+'март 2016'!AQ65</f>
        <v>0</v>
      </c>
      <c r="AR65" s="1" t="s">
        <v>40</v>
      </c>
      <c r="AS65" s="1" t="s">
        <v>41</v>
      </c>
      <c r="AT65" s="1">
        <f>'январь 2016'!AT65+'февраль 2016'!AT65+'март 2016'!AT65</f>
        <v>0</v>
      </c>
      <c r="AU65" s="1">
        <f>'январь 2016'!AU65+'февраль 2016'!AU65+'март 2016'!AU65</f>
        <v>0</v>
      </c>
      <c r="AV65" s="6"/>
      <c r="AW65" s="6"/>
      <c r="AX65" s="1">
        <f>'январь 2016'!AX65+'февраль 2016'!AX65+'март 2016'!AX65</f>
        <v>0</v>
      </c>
      <c r="AY65" s="1">
        <f>'январь 2016'!AY65+'февраль 2016'!AY65+'март 2016'!AY65</f>
        <v>0</v>
      </c>
      <c r="AZ65" s="1" t="s">
        <v>42</v>
      </c>
      <c r="BA65" s="1" t="s">
        <v>39</v>
      </c>
      <c r="BB65" s="1">
        <f>'январь 2016'!BB65+'февраль 2016'!BB65+'март 2016'!BB65</f>
        <v>0</v>
      </c>
      <c r="BC65" s="1">
        <f>'январь 2016'!BC65+'февраль 2016'!BC65+'март 2016'!BC65</f>
        <v>0</v>
      </c>
      <c r="BD65" s="1" t="s">
        <v>42</v>
      </c>
      <c r="BE65" s="1" t="s">
        <v>33</v>
      </c>
      <c r="BF65" s="1">
        <f>'январь 2016'!BF65+'февраль 2016'!BF65+'март 2016'!BF65</f>
        <v>0</v>
      </c>
      <c r="BG65" s="1">
        <f>'январь 2016'!BG65+'февраль 2016'!BG65+'март 2016'!BG65</f>
        <v>0</v>
      </c>
      <c r="BH65" s="1" t="s">
        <v>42</v>
      </c>
      <c r="BI65" s="1" t="s">
        <v>39</v>
      </c>
      <c r="BJ65" s="1">
        <f>'январь 2016'!BJ65+'февраль 2016'!BJ65+'март 2016'!BJ65</f>
        <v>0</v>
      </c>
      <c r="BK65" s="7">
        <f>'январь 2016'!BK65+'февраль 2016'!BK65+'март 2016'!BK65</f>
        <v>0</v>
      </c>
      <c r="BL65" s="1" t="s">
        <v>43</v>
      </c>
      <c r="BM65" s="1" t="s">
        <v>44</v>
      </c>
      <c r="BN65" s="1">
        <f>'январь 2016'!BN65+'февраль 2016'!BN65+'март 2016'!BN65</f>
        <v>0</v>
      </c>
      <c r="BO65" s="1">
        <f>'январь 2016'!BO65+'февраль 2016'!BO65+'март 2016'!BO65</f>
        <v>0</v>
      </c>
      <c r="BP65" s="1" t="s">
        <v>45</v>
      </c>
      <c r="BQ65" s="1" t="s">
        <v>44</v>
      </c>
      <c r="BR65" s="1">
        <f>'январь 2016'!BR65+'февраль 2016'!BR65+'март 2016'!BR65</f>
        <v>0</v>
      </c>
      <c r="BS65" s="1">
        <f>'январь 2016'!BS65+'февраль 2016'!BS65+'март 2016'!BS65</f>
        <v>0</v>
      </c>
      <c r="BT65" s="1" t="s">
        <v>46</v>
      </c>
      <c r="BU65" s="1" t="s">
        <v>47</v>
      </c>
      <c r="BV65" s="1">
        <f>'январь 2016'!BV65+'февраль 2016'!BV65+'март 2016'!BV65</f>
        <v>0</v>
      </c>
      <c r="BW65" s="1">
        <f>'январь 2016'!BW65+'февраль 2016'!BW65+'март 2016'!BW65</f>
        <v>0</v>
      </c>
      <c r="BX65" s="1" t="s">
        <v>46</v>
      </c>
      <c r="BY65" s="1" t="s">
        <v>41</v>
      </c>
      <c r="BZ65" s="1">
        <f>'январь 2016'!BZ65+'февраль 2016'!BZ65+'март 2016'!BZ65</f>
        <v>6.0000000000000001E-3</v>
      </c>
      <c r="CA65" s="1">
        <f>'январь 2016'!CA65+'февраль 2016'!CA65+'март 2016'!CA65</f>
        <v>6.4989999999999997</v>
      </c>
      <c r="CB65" s="1" t="s">
        <v>46</v>
      </c>
      <c r="CC65" s="1" t="s">
        <v>48</v>
      </c>
      <c r="CD65" s="1">
        <f>'январь 2016'!CD65+'февраль 2016'!CD65+'март 2016'!CD65</f>
        <v>0</v>
      </c>
      <c r="CE65" s="1">
        <f>'январь 2016'!CE65+'февраль 2016'!CE65+'март 2016'!CE65</f>
        <v>0</v>
      </c>
      <c r="CF65" s="1" t="s">
        <v>46</v>
      </c>
      <c r="CG65" s="1" t="s">
        <v>48</v>
      </c>
      <c r="CH65" s="1">
        <f>'январь 2016'!CH65+'февраль 2016'!CH65+'март 2016'!CH65</f>
        <v>0</v>
      </c>
      <c r="CI65" s="1">
        <f>'январь 2016'!CI65+'февраль 2016'!CI65+'март 2016'!CI65</f>
        <v>0</v>
      </c>
      <c r="CJ65" s="1" t="s">
        <v>46</v>
      </c>
      <c r="CK65" s="1" t="s">
        <v>39</v>
      </c>
      <c r="CL65" s="1">
        <f>'январь 2016'!CL65+'февраль 2016'!CL65+'март 2016'!CL65</f>
        <v>0</v>
      </c>
      <c r="CM65" s="1">
        <f>'январь 2016'!CM65+'февраль 2016'!CM65+'март 2016'!CM65</f>
        <v>0</v>
      </c>
      <c r="CN65" s="1" t="s">
        <v>49</v>
      </c>
      <c r="CO65" s="1" t="s">
        <v>39</v>
      </c>
      <c r="CP65" s="1">
        <f>'январь 2016'!CP65+'февраль 2016'!CP65+'март 2016'!CP65</f>
        <v>1</v>
      </c>
      <c r="CQ65" s="1">
        <f>'январь 2016'!CQ65+'февраль 2016'!CQ65+'март 2016'!CQ65</f>
        <v>0.58499999999999996</v>
      </c>
      <c r="CR65" s="1" t="s">
        <v>50</v>
      </c>
      <c r="CS65" s="1" t="s">
        <v>51</v>
      </c>
      <c r="CT65" s="1">
        <f>'январь 2016'!CT65+'февраль 2016'!CT65+'март 2016'!CT65</f>
        <v>0</v>
      </c>
      <c r="CU65" s="1">
        <f>'январь 2016'!CU65+'февраль 2016'!CU65+'март 2016'!CU65</f>
        <v>0</v>
      </c>
      <c r="CV65" s="1" t="s">
        <v>50</v>
      </c>
      <c r="CW65" s="1" t="s">
        <v>39</v>
      </c>
      <c r="CX65" s="1">
        <f>'январь 2016'!CX65+'февраль 2016'!CX65+'март 2016'!CX65</f>
        <v>1</v>
      </c>
      <c r="CY65" s="1">
        <f>'январь 2016'!CY65+'февраль 2016'!CY65+'март 2016'!CY65</f>
        <v>0.91700000000000004</v>
      </c>
      <c r="CZ65" s="1" t="s">
        <v>50</v>
      </c>
      <c r="DA65" s="1" t="s">
        <v>39</v>
      </c>
      <c r="DB65" s="1">
        <f>'январь 2016'!DB65+'февраль 2016'!DB65+'март 2016'!DB65</f>
        <v>0</v>
      </c>
      <c r="DC65" s="1">
        <f>'январь 2016'!DC65+'февраль 2016'!DC65+'март 2016'!DC65</f>
        <v>0</v>
      </c>
      <c r="DD65" s="1" t="s">
        <v>59</v>
      </c>
      <c r="DE65" s="1" t="s">
        <v>60</v>
      </c>
      <c r="DF65" s="1">
        <f>'январь 2016'!DF65+'февраль 2016'!DF65+'март 2016'!DF65</f>
        <v>0</v>
      </c>
      <c r="DG65" s="1">
        <f>'январь 2016'!DG65+'февраль 2016'!DG65+'март 2016'!DG65</f>
        <v>0</v>
      </c>
      <c r="DH65" s="1" t="s">
        <v>52</v>
      </c>
      <c r="DI65" s="1" t="s">
        <v>53</v>
      </c>
      <c r="DJ65" s="1">
        <f>'январь 2016'!DJ65+'февраль 2016'!DJ65+'март 2016'!DJ65</f>
        <v>0</v>
      </c>
      <c r="DK65" s="1">
        <f>'январь 2016'!DK65+'февраль 2016'!DK65+'март 2016'!DK65</f>
        <v>0</v>
      </c>
      <c r="DL65" s="1" t="s">
        <v>31</v>
      </c>
      <c r="DM65" s="7">
        <f>'январь 2016'!DM65+'февраль 2016'!DM65+'март 2016'!DM65</f>
        <v>1.9279999999999999</v>
      </c>
    </row>
    <row r="66" spans="1:117" s="12" customFormat="1" ht="15.75" customHeight="1" x14ac:dyDescent="0.25">
      <c r="A66" s="6">
        <v>65</v>
      </c>
      <c r="B66" s="6">
        <v>1</v>
      </c>
      <c r="C66" s="9" t="s">
        <v>398</v>
      </c>
      <c r="D66" s="8" t="s">
        <v>373</v>
      </c>
      <c r="E66" s="6">
        <v>112.971</v>
      </c>
      <c r="F66" s="6">
        <v>80.906999999999996</v>
      </c>
      <c r="G66" s="6">
        <v>32.064</v>
      </c>
      <c r="H66" s="10">
        <v>123.1944</v>
      </c>
      <c r="I66" s="3">
        <f t="shared" si="1"/>
        <v>155.25839999999999</v>
      </c>
      <c r="J66" s="3">
        <f t="shared" ref="J66:J129" si="3">O66+S66+W66+AA66+AE66+AI66+AM66+AQ66+AU66+AY66+BC66+BG66+BK66+BO66+BS66+BW66+CA66+CE66+CI66+CM66+CQ66+CU66+CY66+DC66+DG66+DK66+DM66</f>
        <v>0</v>
      </c>
      <c r="K66" s="3">
        <f t="shared" si="2"/>
        <v>155.25839999999999</v>
      </c>
      <c r="L66" s="1" t="s">
        <v>28</v>
      </c>
      <c r="M66" s="1" t="s">
        <v>29</v>
      </c>
      <c r="N66" s="1">
        <f>'январь 2016'!N66+'февраль 2016'!N66+'март 2016'!N66</f>
        <v>0</v>
      </c>
      <c r="O66" s="1">
        <f>'январь 2016'!O66+'февраль 2016'!O66+'март 2016'!O66</f>
        <v>0</v>
      </c>
      <c r="P66" s="1" t="s">
        <v>30</v>
      </c>
      <c r="Q66" s="1" t="s">
        <v>34</v>
      </c>
      <c r="R66" s="1">
        <f>'январь 2016'!R66+'февраль 2016'!R66+'март 2016'!R66</f>
        <v>0</v>
      </c>
      <c r="S66" s="1">
        <f>'январь 2016'!S66+'февраль 2016'!S66+'март 2016'!S66</f>
        <v>0</v>
      </c>
      <c r="T66" s="1" t="s">
        <v>30</v>
      </c>
      <c r="U66" s="1" t="s">
        <v>32</v>
      </c>
      <c r="V66" s="6">
        <f>'январь 2016'!V66+'февраль 2016'!V66+'март 2016'!V66</f>
        <v>0</v>
      </c>
      <c r="W66" s="6">
        <f>'январь 2016'!W66+'февраль 2016'!W66+'март 2016'!W66</f>
        <v>0</v>
      </c>
      <c r="X66" s="6" t="s">
        <v>30</v>
      </c>
      <c r="Y66" s="6" t="s">
        <v>33</v>
      </c>
      <c r="Z66" s="6">
        <f>'январь 2016'!Z66+'февраль 2016'!Z66+'март 2016'!Z66</f>
        <v>0</v>
      </c>
      <c r="AA66" s="6">
        <f>'январь 2016'!AA66+'февраль 2016'!AA66+'март 2016'!AA66</f>
        <v>0</v>
      </c>
      <c r="AB66" s="1" t="s">
        <v>30</v>
      </c>
      <c r="AC66" s="1" t="s">
        <v>34</v>
      </c>
      <c r="AD66" s="1">
        <f>'январь 2016'!AD66+'февраль 2016'!AD66+'март 2016'!AD66</f>
        <v>0</v>
      </c>
      <c r="AE66" s="1">
        <f>'январь 2016'!AE66+'февраль 2016'!AE66+'март 2016'!AE66</f>
        <v>0</v>
      </c>
      <c r="AF66" s="1" t="s">
        <v>35</v>
      </c>
      <c r="AG66" s="1" t="s">
        <v>29</v>
      </c>
      <c r="AH66" s="1">
        <f>'январь 2016'!AH66+'февраль 2016'!AH66+'март 2016'!AH66</f>
        <v>0</v>
      </c>
      <c r="AI66" s="1">
        <f>'январь 2016'!AI66+'февраль 2016'!AI66+'март 2016'!AI66</f>
        <v>0</v>
      </c>
      <c r="AJ66" s="1" t="s">
        <v>36</v>
      </c>
      <c r="AK66" s="1" t="s">
        <v>37</v>
      </c>
      <c r="AL66" s="1">
        <f>'январь 2016'!AL66+'февраль 2016'!AL66+'март 2016'!AL66</f>
        <v>0</v>
      </c>
      <c r="AM66" s="1">
        <f>'январь 2016'!AM66+'февраль 2016'!AM66+'март 2016'!AM66</f>
        <v>0</v>
      </c>
      <c r="AN66" s="1" t="s">
        <v>38</v>
      </c>
      <c r="AO66" s="1" t="s">
        <v>39</v>
      </c>
      <c r="AP66" s="1">
        <f>'январь 2016'!AP66+'февраль 2016'!AP66+'март 2016'!AP66</f>
        <v>0</v>
      </c>
      <c r="AQ66" s="1">
        <f>'январь 2016'!AQ66+'февраль 2016'!AQ66+'март 2016'!AQ66</f>
        <v>0</v>
      </c>
      <c r="AR66" s="1" t="s">
        <v>40</v>
      </c>
      <c r="AS66" s="1" t="s">
        <v>41</v>
      </c>
      <c r="AT66" s="1">
        <f>'январь 2016'!AT66+'февраль 2016'!AT66+'март 2016'!AT66</f>
        <v>0</v>
      </c>
      <c r="AU66" s="1">
        <f>'январь 2016'!AU66+'февраль 2016'!AU66+'март 2016'!AU66</f>
        <v>0</v>
      </c>
      <c r="AV66" s="6"/>
      <c r="AW66" s="6"/>
      <c r="AX66" s="1">
        <f>'январь 2016'!AX66+'февраль 2016'!AX66+'март 2016'!AX66</f>
        <v>0</v>
      </c>
      <c r="AY66" s="1">
        <f>'январь 2016'!AY66+'февраль 2016'!AY66+'март 2016'!AY66</f>
        <v>0</v>
      </c>
      <c r="AZ66" s="1" t="s">
        <v>42</v>
      </c>
      <c r="BA66" s="1" t="s">
        <v>39</v>
      </c>
      <c r="BB66" s="1">
        <f>'январь 2016'!BB66+'февраль 2016'!BB66+'март 2016'!BB66</f>
        <v>0</v>
      </c>
      <c r="BC66" s="1">
        <f>'январь 2016'!BC66+'февраль 2016'!BC66+'март 2016'!BC66</f>
        <v>0</v>
      </c>
      <c r="BD66" s="1" t="s">
        <v>42</v>
      </c>
      <c r="BE66" s="1" t="s">
        <v>33</v>
      </c>
      <c r="BF66" s="1">
        <f>'январь 2016'!BF66+'февраль 2016'!BF66+'март 2016'!BF66</f>
        <v>0</v>
      </c>
      <c r="BG66" s="1">
        <f>'январь 2016'!BG66+'февраль 2016'!BG66+'март 2016'!BG66</f>
        <v>0</v>
      </c>
      <c r="BH66" s="1" t="s">
        <v>42</v>
      </c>
      <c r="BI66" s="1" t="s">
        <v>39</v>
      </c>
      <c r="BJ66" s="1">
        <f>'январь 2016'!BJ66+'февраль 2016'!BJ66+'март 2016'!BJ66</f>
        <v>0</v>
      </c>
      <c r="BK66" s="7">
        <f>'январь 2016'!BK66+'февраль 2016'!BK66+'март 2016'!BK66</f>
        <v>0</v>
      </c>
      <c r="BL66" s="1" t="s">
        <v>43</v>
      </c>
      <c r="BM66" s="1" t="s">
        <v>44</v>
      </c>
      <c r="BN66" s="1">
        <f>'январь 2016'!BN66+'февраль 2016'!BN66+'март 2016'!BN66</f>
        <v>0</v>
      </c>
      <c r="BO66" s="1">
        <f>'январь 2016'!BO66+'февраль 2016'!BO66+'март 2016'!BO66</f>
        <v>0</v>
      </c>
      <c r="BP66" s="1" t="s">
        <v>45</v>
      </c>
      <c r="BQ66" s="1" t="s">
        <v>44</v>
      </c>
      <c r="BR66" s="1">
        <f>'январь 2016'!BR66+'февраль 2016'!BR66+'март 2016'!BR66</f>
        <v>0</v>
      </c>
      <c r="BS66" s="1">
        <f>'январь 2016'!BS66+'февраль 2016'!BS66+'март 2016'!BS66</f>
        <v>0</v>
      </c>
      <c r="BT66" s="1" t="s">
        <v>46</v>
      </c>
      <c r="BU66" s="1" t="s">
        <v>47</v>
      </c>
      <c r="BV66" s="1">
        <f>'январь 2016'!BV66+'февраль 2016'!BV66+'март 2016'!BV66</f>
        <v>0</v>
      </c>
      <c r="BW66" s="1">
        <f>'январь 2016'!BW66+'февраль 2016'!BW66+'март 2016'!BW66</f>
        <v>0</v>
      </c>
      <c r="BX66" s="1" t="s">
        <v>46</v>
      </c>
      <c r="BY66" s="1" t="s">
        <v>41</v>
      </c>
      <c r="BZ66" s="1">
        <f>'январь 2016'!BZ66+'февраль 2016'!BZ66+'март 2016'!BZ66</f>
        <v>0</v>
      </c>
      <c r="CA66" s="1">
        <f>'январь 2016'!CA66+'февраль 2016'!CA66+'март 2016'!CA66</f>
        <v>0</v>
      </c>
      <c r="CB66" s="1" t="s">
        <v>46</v>
      </c>
      <c r="CC66" s="1" t="s">
        <v>48</v>
      </c>
      <c r="CD66" s="1">
        <f>'январь 2016'!CD66+'февраль 2016'!CD66+'март 2016'!CD66</f>
        <v>0</v>
      </c>
      <c r="CE66" s="1">
        <f>'январь 2016'!CE66+'февраль 2016'!CE66+'март 2016'!CE66</f>
        <v>0</v>
      </c>
      <c r="CF66" s="1" t="s">
        <v>46</v>
      </c>
      <c r="CG66" s="1" t="s">
        <v>48</v>
      </c>
      <c r="CH66" s="1">
        <f>'январь 2016'!CH66+'февраль 2016'!CH66+'март 2016'!CH66</f>
        <v>0</v>
      </c>
      <c r="CI66" s="1">
        <f>'январь 2016'!CI66+'февраль 2016'!CI66+'март 2016'!CI66</f>
        <v>0</v>
      </c>
      <c r="CJ66" s="1" t="s">
        <v>46</v>
      </c>
      <c r="CK66" s="1" t="s">
        <v>39</v>
      </c>
      <c r="CL66" s="1">
        <f>'январь 2016'!CL66+'февраль 2016'!CL66+'март 2016'!CL66</f>
        <v>0</v>
      </c>
      <c r="CM66" s="1">
        <f>'январь 2016'!CM66+'февраль 2016'!CM66+'март 2016'!CM66</f>
        <v>0</v>
      </c>
      <c r="CN66" s="1" t="s">
        <v>49</v>
      </c>
      <c r="CO66" s="1" t="s">
        <v>39</v>
      </c>
      <c r="CP66" s="1">
        <f>'январь 2016'!CP66+'февраль 2016'!CP66+'март 2016'!CP66</f>
        <v>0</v>
      </c>
      <c r="CQ66" s="1">
        <f>'январь 2016'!CQ66+'февраль 2016'!CQ66+'март 2016'!CQ66</f>
        <v>0</v>
      </c>
      <c r="CR66" s="1" t="s">
        <v>50</v>
      </c>
      <c r="CS66" s="1" t="s">
        <v>51</v>
      </c>
      <c r="CT66" s="1">
        <f>'январь 2016'!CT66+'февраль 2016'!CT66+'март 2016'!CT66</f>
        <v>0</v>
      </c>
      <c r="CU66" s="1">
        <f>'январь 2016'!CU66+'февраль 2016'!CU66+'март 2016'!CU66</f>
        <v>0</v>
      </c>
      <c r="CV66" s="1" t="s">
        <v>50</v>
      </c>
      <c r="CW66" s="1" t="s">
        <v>39</v>
      </c>
      <c r="CX66" s="1">
        <f>'январь 2016'!CX66+'февраль 2016'!CX66+'март 2016'!CX66</f>
        <v>0</v>
      </c>
      <c r="CY66" s="1">
        <f>'январь 2016'!CY66+'февраль 2016'!CY66+'март 2016'!CY66</f>
        <v>0</v>
      </c>
      <c r="CZ66" s="1" t="s">
        <v>50</v>
      </c>
      <c r="DA66" s="1" t="s">
        <v>39</v>
      </c>
      <c r="DB66" s="1">
        <f>'январь 2016'!DB66+'февраль 2016'!DB66+'март 2016'!DB66</f>
        <v>0</v>
      </c>
      <c r="DC66" s="1">
        <f>'январь 2016'!DC66+'февраль 2016'!DC66+'март 2016'!DC66</f>
        <v>0</v>
      </c>
      <c r="DD66" s="1" t="s">
        <v>59</v>
      </c>
      <c r="DE66" s="1" t="s">
        <v>60</v>
      </c>
      <c r="DF66" s="1">
        <f>'январь 2016'!DF66+'февраль 2016'!DF66+'март 2016'!DF66</f>
        <v>0</v>
      </c>
      <c r="DG66" s="1">
        <f>'январь 2016'!DG66+'февраль 2016'!DG66+'март 2016'!DG66</f>
        <v>0</v>
      </c>
      <c r="DH66" s="1" t="s">
        <v>52</v>
      </c>
      <c r="DI66" s="1" t="s">
        <v>53</v>
      </c>
      <c r="DJ66" s="1">
        <f>'январь 2016'!DJ66+'февраль 2016'!DJ66+'март 2016'!DJ66</f>
        <v>0</v>
      </c>
      <c r="DK66" s="1">
        <f>'январь 2016'!DK66+'февраль 2016'!DK66+'март 2016'!DK66</f>
        <v>0</v>
      </c>
      <c r="DL66" s="1" t="s">
        <v>31</v>
      </c>
      <c r="DM66" s="7">
        <f>'январь 2016'!DM66+'февраль 2016'!DM66+'март 2016'!DM66</f>
        <v>0</v>
      </c>
    </row>
    <row r="67" spans="1:117" s="12" customFormat="1" ht="15.75" customHeight="1" x14ac:dyDescent="0.25">
      <c r="A67" s="6">
        <v>66</v>
      </c>
      <c r="B67" s="6">
        <v>1</v>
      </c>
      <c r="C67" s="9" t="s">
        <v>104</v>
      </c>
      <c r="D67" s="8" t="s">
        <v>373</v>
      </c>
      <c r="E67" s="6">
        <v>264.03800000000001</v>
      </c>
      <c r="F67" s="6">
        <v>397.279</v>
      </c>
      <c r="G67" s="6">
        <v>-150.52699999999999</v>
      </c>
      <c r="H67" s="10">
        <v>203.589</v>
      </c>
      <c r="I67" s="3">
        <f t="shared" ref="I67:I130" si="4">(G67+H67)</f>
        <v>53.062000000000012</v>
      </c>
      <c r="J67" s="3">
        <f t="shared" si="3"/>
        <v>11.462</v>
      </c>
      <c r="K67" s="3">
        <f t="shared" ref="K67:K130" si="5">I67-J67</f>
        <v>41.600000000000009</v>
      </c>
      <c r="L67" s="1" t="s">
        <v>28</v>
      </c>
      <c r="M67" s="1" t="s">
        <v>29</v>
      </c>
      <c r="N67" s="1">
        <f>'январь 2016'!N67+'февраль 2016'!N67+'март 2016'!N67</f>
        <v>0</v>
      </c>
      <c r="O67" s="1">
        <f>'январь 2016'!O67+'февраль 2016'!O67+'март 2016'!O67</f>
        <v>0</v>
      </c>
      <c r="P67" s="1" t="s">
        <v>30</v>
      </c>
      <c r="Q67" s="1" t="s">
        <v>34</v>
      </c>
      <c r="R67" s="1">
        <f>'январь 2016'!R67+'февраль 2016'!R67+'март 2016'!R67</f>
        <v>0</v>
      </c>
      <c r="S67" s="1">
        <f>'январь 2016'!S67+'февраль 2016'!S67+'март 2016'!S67</f>
        <v>0</v>
      </c>
      <c r="T67" s="1" t="s">
        <v>30</v>
      </c>
      <c r="U67" s="1" t="s">
        <v>32</v>
      </c>
      <c r="V67" s="6">
        <f>'январь 2016'!V67+'февраль 2016'!V67+'март 2016'!V67</f>
        <v>0</v>
      </c>
      <c r="W67" s="6">
        <f>'январь 2016'!W67+'февраль 2016'!W67+'март 2016'!W67</f>
        <v>0</v>
      </c>
      <c r="X67" s="6" t="s">
        <v>30</v>
      </c>
      <c r="Y67" s="6" t="s">
        <v>33</v>
      </c>
      <c r="Z67" s="6">
        <f>'январь 2016'!Z67+'февраль 2016'!Z67+'март 2016'!Z67</f>
        <v>0</v>
      </c>
      <c r="AA67" s="6">
        <f>'январь 2016'!AA67+'февраль 2016'!AA67+'март 2016'!AA67</f>
        <v>0</v>
      </c>
      <c r="AB67" s="1" t="s">
        <v>30</v>
      </c>
      <c r="AC67" s="1" t="s">
        <v>34</v>
      </c>
      <c r="AD67" s="1">
        <f>'январь 2016'!AD67+'февраль 2016'!AD67+'март 2016'!AD67</f>
        <v>0</v>
      </c>
      <c r="AE67" s="1">
        <f>'январь 2016'!AE67+'февраль 2016'!AE67+'март 2016'!AE67</f>
        <v>0</v>
      </c>
      <c r="AF67" s="1" t="s">
        <v>35</v>
      </c>
      <c r="AG67" s="1" t="s">
        <v>29</v>
      </c>
      <c r="AH67" s="1">
        <f>'январь 2016'!AH67+'февраль 2016'!AH67+'март 2016'!AH67</f>
        <v>0</v>
      </c>
      <c r="AI67" s="1">
        <f>'январь 2016'!AI67+'февраль 2016'!AI67+'март 2016'!AI67</f>
        <v>0</v>
      </c>
      <c r="AJ67" s="1" t="s">
        <v>36</v>
      </c>
      <c r="AK67" s="1" t="s">
        <v>37</v>
      </c>
      <c r="AL67" s="1">
        <f>'январь 2016'!AL67+'февраль 2016'!AL67+'март 2016'!AL67</f>
        <v>0</v>
      </c>
      <c r="AM67" s="1">
        <f>'январь 2016'!AM67+'февраль 2016'!AM67+'март 2016'!AM67</f>
        <v>0</v>
      </c>
      <c r="AN67" s="1" t="s">
        <v>38</v>
      </c>
      <c r="AO67" s="1" t="s">
        <v>39</v>
      </c>
      <c r="AP67" s="1">
        <f>'январь 2016'!AP67+'февраль 2016'!AP67+'март 2016'!AP67</f>
        <v>0</v>
      </c>
      <c r="AQ67" s="1">
        <f>'январь 2016'!AQ67+'февраль 2016'!AQ67+'март 2016'!AQ67</f>
        <v>0</v>
      </c>
      <c r="AR67" s="1" t="s">
        <v>40</v>
      </c>
      <c r="AS67" s="1" t="s">
        <v>41</v>
      </c>
      <c r="AT67" s="1">
        <f>'январь 2016'!AT67+'февраль 2016'!AT67+'март 2016'!AT67</f>
        <v>0</v>
      </c>
      <c r="AU67" s="1">
        <f>'январь 2016'!AU67+'февраль 2016'!AU67+'март 2016'!AU67</f>
        <v>0</v>
      </c>
      <c r="AV67" s="6"/>
      <c r="AW67" s="6"/>
      <c r="AX67" s="1">
        <f>'январь 2016'!AX67+'февраль 2016'!AX67+'март 2016'!AX67</f>
        <v>0</v>
      </c>
      <c r="AY67" s="1">
        <f>'январь 2016'!AY67+'февраль 2016'!AY67+'март 2016'!AY67</f>
        <v>0</v>
      </c>
      <c r="AZ67" s="1" t="s">
        <v>42</v>
      </c>
      <c r="BA67" s="1" t="s">
        <v>39</v>
      </c>
      <c r="BB67" s="1">
        <f>'январь 2016'!BB67+'февраль 2016'!BB67+'март 2016'!BB67</f>
        <v>0</v>
      </c>
      <c r="BC67" s="1">
        <f>'январь 2016'!BC67+'февраль 2016'!BC67+'март 2016'!BC67</f>
        <v>0</v>
      </c>
      <c r="BD67" s="1" t="s">
        <v>42</v>
      </c>
      <c r="BE67" s="1" t="s">
        <v>33</v>
      </c>
      <c r="BF67" s="1">
        <f>'январь 2016'!BF67+'февраль 2016'!BF67+'март 2016'!BF67</f>
        <v>0</v>
      </c>
      <c r="BG67" s="1">
        <f>'январь 2016'!BG67+'февраль 2016'!BG67+'март 2016'!BG67</f>
        <v>0</v>
      </c>
      <c r="BH67" s="1" t="s">
        <v>42</v>
      </c>
      <c r="BI67" s="1" t="s">
        <v>39</v>
      </c>
      <c r="BJ67" s="1">
        <f>'январь 2016'!BJ67+'февраль 2016'!BJ67+'март 2016'!BJ67</f>
        <v>0</v>
      </c>
      <c r="BK67" s="7">
        <f>'январь 2016'!BK67+'февраль 2016'!BK67+'март 2016'!BK67</f>
        <v>0</v>
      </c>
      <c r="BL67" s="1" t="s">
        <v>43</v>
      </c>
      <c r="BM67" s="1" t="s">
        <v>44</v>
      </c>
      <c r="BN67" s="1">
        <f>'январь 2016'!BN67+'февраль 2016'!BN67+'март 2016'!BN67</f>
        <v>0</v>
      </c>
      <c r="BO67" s="1">
        <f>'январь 2016'!BO67+'февраль 2016'!BO67+'март 2016'!BO67</f>
        <v>0</v>
      </c>
      <c r="BP67" s="1" t="s">
        <v>45</v>
      </c>
      <c r="BQ67" s="1" t="s">
        <v>44</v>
      </c>
      <c r="BR67" s="1">
        <f>'январь 2016'!BR67+'февраль 2016'!BR67+'март 2016'!BR67</f>
        <v>0</v>
      </c>
      <c r="BS67" s="1">
        <f>'январь 2016'!BS67+'февраль 2016'!BS67+'март 2016'!BS67</f>
        <v>0</v>
      </c>
      <c r="BT67" s="1" t="s">
        <v>46</v>
      </c>
      <c r="BU67" s="1" t="s">
        <v>47</v>
      </c>
      <c r="BV67" s="1">
        <f>'январь 2016'!BV67+'февраль 2016'!BV67+'март 2016'!BV67</f>
        <v>0</v>
      </c>
      <c r="BW67" s="1">
        <f>'январь 2016'!BW67+'февраль 2016'!BW67+'март 2016'!BW67</f>
        <v>0</v>
      </c>
      <c r="BX67" s="1" t="s">
        <v>46</v>
      </c>
      <c r="BY67" s="1" t="s">
        <v>41</v>
      </c>
      <c r="BZ67" s="1">
        <f>'январь 2016'!BZ67+'февраль 2016'!BZ67+'март 2016'!BZ67</f>
        <v>0</v>
      </c>
      <c r="CA67" s="1">
        <f>'январь 2016'!CA67+'февраль 2016'!CA67+'март 2016'!CA67</f>
        <v>0</v>
      </c>
      <c r="CB67" s="1" t="s">
        <v>46</v>
      </c>
      <c r="CC67" s="1" t="s">
        <v>48</v>
      </c>
      <c r="CD67" s="1">
        <f>'январь 2016'!CD67+'февраль 2016'!CD67+'март 2016'!CD67</f>
        <v>0</v>
      </c>
      <c r="CE67" s="1">
        <f>'январь 2016'!CE67+'февраль 2016'!CE67+'март 2016'!CE67</f>
        <v>0</v>
      </c>
      <c r="CF67" s="1" t="s">
        <v>46</v>
      </c>
      <c r="CG67" s="1" t="s">
        <v>48</v>
      </c>
      <c r="CH67" s="1">
        <f>'январь 2016'!CH67+'февраль 2016'!CH67+'март 2016'!CH67</f>
        <v>0</v>
      </c>
      <c r="CI67" s="1">
        <f>'январь 2016'!CI67+'февраль 2016'!CI67+'март 2016'!CI67</f>
        <v>0</v>
      </c>
      <c r="CJ67" s="1" t="s">
        <v>46</v>
      </c>
      <c r="CK67" s="1" t="s">
        <v>39</v>
      </c>
      <c r="CL67" s="1">
        <f>'январь 2016'!CL67+'февраль 2016'!CL67+'март 2016'!CL67</f>
        <v>0</v>
      </c>
      <c r="CM67" s="1">
        <f>'январь 2016'!CM67+'февраль 2016'!CM67+'март 2016'!CM67</f>
        <v>0</v>
      </c>
      <c r="CN67" s="1" t="s">
        <v>49</v>
      </c>
      <c r="CO67" s="1" t="s">
        <v>39</v>
      </c>
      <c r="CP67" s="1">
        <f>'январь 2016'!CP67+'февраль 2016'!CP67+'март 2016'!CP67</f>
        <v>1</v>
      </c>
      <c r="CQ67" s="1">
        <f>'январь 2016'!CQ67+'февраль 2016'!CQ67+'март 2016'!CQ67</f>
        <v>0.75600000000000001</v>
      </c>
      <c r="CR67" s="1" t="s">
        <v>50</v>
      </c>
      <c r="CS67" s="1" t="s">
        <v>51</v>
      </c>
      <c r="CT67" s="1">
        <f>'январь 2016'!CT67+'февраль 2016'!CT67+'март 2016'!CT67</f>
        <v>0.01</v>
      </c>
      <c r="CU67" s="1">
        <f>'январь 2016'!CU67+'февраль 2016'!CU67+'март 2016'!CU67</f>
        <v>1.6879999999999999</v>
      </c>
      <c r="CV67" s="1" t="s">
        <v>50</v>
      </c>
      <c r="CW67" s="1" t="s">
        <v>39</v>
      </c>
      <c r="CX67" s="1">
        <f>'январь 2016'!CX67+'февраль 2016'!CX67+'март 2016'!CX67</f>
        <v>2</v>
      </c>
      <c r="CY67" s="1">
        <f>'январь 2016'!CY67+'февраль 2016'!CY67+'март 2016'!CY67</f>
        <v>0.90400000000000003</v>
      </c>
      <c r="CZ67" s="1" t="s">
        <v>50</v>
      </c>
      <c r="DA67" s="1" t="s">
        <v>39</v>
      </c>
      <c r="DB67" s="1">
        <f>'январь 2016'!DB67+'февраль 2016'!DB67+'март 2016'!DB67</f>
        <v>0</v>
      </c>
      <c r="DC67" s="1">
        <f>'январь 2016'!DC67+'февраль 2016'!DC67+'март 2016'!DC67</f>
        <v>0</v>
      </c>
      <c r="DD67" s="1" t="s">
        <v>59</v>
      </c>
      <c r="DE67" s="1" t="s">
        <v>60</v>
      </c>
      <c r="DF67" s="1">
        <f>'январь 2016'!DF67+'февраль 2016'!DF67+'март 2016'!DF67</f>
        <v>0</v>
      </c>
      <c r="DG67" s="1">
        <f>'январь 2016'!DG67+'февраль 2016'!DG67+'март 2016'!DG67</f>
        <v>0</v>
      </c>
      <c r="DH67" s="1" t="s">
        <v>52</v>
      </c>
      <c r="DI67" s="1" t="s">
        <v>53</v>
      </c>
      <c r="DJ67" s="1">
        <f>'январь 2016'!DJ67+'февраль 2016'!DJ67+'март 2016'!DJ67</f>
        <v>0</v>
      </c>
      <c r="DK67" s="1">
        <f>'январь 2016'!DK67+'февраль 2016'!DK67+'март 2016'!DK67</f>
        <v>0</v>
      </c>
      <c r="DL67" s="1" t="s">
        <v>31</v>
      </c>
      <c r="DM67" s="7">
        <f>'январь 2016'!DM67+'февраль 2016'!DM67+'март 2016'!DM67</f>
        <v>8.1140000000000008</v>
      </c>
    </row>
    <row r="68" spans="1:117" s="12" customFormat="1" ht="15.75" customHeight="1" x14ac:dyDescent="0.25">
      <c r="A68" s="6">
        <v>67</v>
      </c>
      <c r="B68" s="6">
        <v>1</v>
      </c>
      <c r="C68" s="9" t="s">
        <v>105</v>
      </c>
      <c r="D68" s="8" t="s">
        <v>373</v>
      </c>
      <c r="E68" s="6">
        <v>154.90299999999999</v>
      </c>
      <c r="F68" s="6">
        <v>3.2410000000000001</v>
      </c>
      <c r="G68" s="6">
        <v>151.66200000000001</v>
      </c>
      <c r="H68" s="10">
        <v>61.282440000000001</v>
      </c>
      <c r="I68" s="3">
        <f t="shared" si="4"/>
        <v>212.94444000000001</v>
      </c>
      <c r="J68" s="3">
        <f t="shared" si="3"/>
        <v>0</v>
      </c>
      <c r="K68" s="3">
        <f t="shared" si="5"/>
        <v>212.94444000000001</v>
      </c>
      <c r="L68" s="1" t="s">
        <v>28</v>
      </c>
      <c r="M68" s="1" t="s">
        <v>29</v>
      </c>
      <c r="N68" s="1">
        <f>'январь 2016'!N68+'февраль 2016'!N68+'март 2016'!N68</f>
        <v>0</v>
      </c>
      <c r="O68" s="1">
        <f>'январь 2016'!O68+'февраль 2016'!O68+'март 2016'!O68</f>
        <v>0</v>
      </c>
      <c r="P68" s="1" t="s">
        <v>30</v>
      </c>
      <c r="Q68" s="1" t="s">
        <v>34</v>
      </c>
      <c r="R68" s="1">
        <f>'январь 2016'!R68+'февраль 2016'!R68+'март 2016'!R68</f>
        <v>0</v>
      </c>
      <c r="S68" s="1">
        <f>'январь 2016'!S68+'февраль 2016'!S68+'март 2016'!S68</f>
        <v>0</v>
      </c>
      <c r="T68" s="1" t="s">
        <v>30</v>
      </c>
      <c r="U68" s="1" t="s">
        <v>32</v>
      </c>
      <c r="V68" s="6">
        <f>'январь 2016'!V68+'февраль 2016'!V68+'март 2016'!V68</f>
        <v>0</v>
      </c>
      <c r="W68" s="6">
        <f>'январь 2016'!W68+'февраль 2016'!W68+'март 2016'!W68</f>
        <v>0</v>
      </c>
      <c r="X68" s="6" t="s">
        <v>30</v>
      </c>
      <c r="Y68" s="6" t="s">
        <v>33</v>
      </c>
      <c r="Z68" s="6">
        <f>'январь 2016'!Z68+'февраль 2016'!Z68+'март 2016'!Z68</f>
        <v>0</v>
      </c>
      <c r="AA68" s="6">
        <f>'январь 2016'!AA68+'февраль 2016'!AA68+'март 2016'!AA68</f>
        <v>0</v>
      </c>
      <c r="AB68" s="1" t="s">
        <v>30</v>
      </c>
      <c r="AC68" s="1" t="s">
        <v>34</v>
      </c>
      <c r="AD68" s="1">
        <f>'январь 2016'!AD68+'февраль 2016'!AD68+'март 2016'!AD68</f>
        <v>0</v>
      </c>
      <c r="AE68" s="1">
        <f>'январь 2016'!AE68+'февраль 2016'!AE68+'март 2016'!AE68</f>
        <v>0</v>
      </c>
      <c r="AF68" s="1" t="s">
        <v>35</v>
      </c>
      <c r="AG68" s="1" t="s">
        <v>29</v>
      </c>
      <c r="AH68" s="1">
        <f>'январь 2016'!AH68+'февраль 2016'!AH68+'март 2016'!AH68</f>
        <v>0</v>
      </c>
      <c r="AI68" s="1">
        <f>'январь 2016'!AI68+'февраль 2016'!AI68+'март 2016'!AI68</f>
        <v>0</v>
      </c>
      <c r="AJ68" s="1" t="s">
        <v>36</v>
      </c>
      <c r="AK68" s="1" t="s">
        <v>37</v>
      </c>
      <c r="AL68" s="1">
        <f>'январь 2016'!AL68+'февраль 2016'!AL68+'март 2016'!AL68</f>
        <v>0</v>
      </c>
      <c r="AM68" s="1">
        <f>'январь 2016'!AM68+'февраль 2016'!AM68+'март 2016'!AM68</f>
        <v>0</v>
      </c>
      <c r="AN68" s="1" t="s">
        <v>38</v>
      </c>
      <c r="AO68" s="1" t="s">
        <v>39</v>
      </c>
      <c r="AP68" s="1">
        <f>'январь 2016'!AP68+'февраль 2016'!AP68+'март 2016'!AP68</f>
        <v>0</v>
      </c>
      <c r="AQ68" s="1">
        <f>'январь 2016'!AQ68+'февраль 2016'!AQ68+'март 2016'!AQ68</f>
        <v>0</v>
      </c>
      <c r="AR68" s="1" t="s">
        <v>40</v>
      </c>
      <c r="AS68" s="1" t="s">
        <v>41</v>
      </c>
      <c r="AT68" s="1">
        <f>'январь 2016'!AT68+'февраль 2016'!AT68+'март 2016'!AT68</f>
        <v>0</v>
      </c>
      <c r="AU68" s="1">
        <f>'январь 2016'!AU68+'февраль 2016'!AU68+'март 2016'!AU68</f>
        <v>0</v>
      </c>
      <c r="AV68" s="6"/>
      <c r="AW68" s="6"/>
      <c r="AX68" s="1">
        <f>'январь 2016'!AX68+'февраль 2016'!AX68+'март 2016'!AX68</f>
        <v>0</v>
      </c>
      <c r="AY68" s="1">
        <f>'январь 2016'!AY68+'февраль 2016'!AY68+'март 2016'!AY68</f>
        <v>0</v>
      </c>
      <c r="AZ68" s="1" t="s">
        <v>42</v>
      </c>
      <c r="BA68" s="1" t="s">
        <v>39</v>
      </c>
      <c r="BB68" s="1">
        <f>'январь 2016'!BB68+'февраль 2016'!BB68+'март 2016'!BB68</f>
        <v>0</v>
      </c>
      <c r="BC68" s="1">
        <f>'январь 2016'!BC68+'февраль 2016'!BC68+'март 2016'!BC68</f>
        <v>0</v>
      </c>
      <c r="BD68" s="1" t="s">
        <v>42</v>
      </c>
      <c r="BE68" s="1" t="s">
        <v>33</v>
      </c>
      <c r="BF68" s="1">
        <f>'январь 2016'!BF68+'февраль 2016'!BF68+'март 2016'!BF68</f>
        <v>0</v>
      </c>
      <c r="BG68" s="1">
        <f>'январь 2016'!BG68+'февраль 2016'!BG68+'март 2016'!BG68</f>
        <v>0</v>
      </c>
      <c r="BH68" s="1" t="s">
        <v>42</v>
      </c>
      <c r="BI68" s="1" t="s">
        <v>39</v>
      </c>
      <c r="BJ68" s="1">
        <f>'январь 2016'!BJ68+'февраль 2016'!BJ68+'март 2016'!BJ68</f>
        <v>0</v>
      </c>
      <c r="BK68" s="7">
        <f>'январь 2016'!BK68+'февраль 2016'!BK68+'март 2016'!BK68</f>
        <v>0</v>
      </c>
      <c r="BL68" s="1" t="s">
        <v>43</v>
      </c>
      <c r="BM68" s="1" t="s">
        <v>44</v>
      </c>
      <c r="BN68" s="1">
        <f>'январь 2016'!BN68+'февраль 2016'!BN68+'март 2016'!BN68</f>
        <v>0</v>
      </c>
      <c r="BO68" s="1">
        <f>'январь 2016'!BO68+'февраль 2016'!BO68+'март 2016'!BO68</f>
        <v>0</v>
      </c>
      <c r="BP68" s="1" t="s">
        <v>45</v>
      </c>
      <c r="BQ68" s="1" t="s">
        <v>44</v>
      </c>
      <c r="BR68" s="1">
        <f>'январь 2016'!BR68+'февраль 2016'!BR68+'март 2016'!BR68</f>
        <v>0</v>
      </c>
      <c r="BS68" s="1">
        <f>'январь 2016'!BS68+'февраль 2016'!BS68+'март 2016'!BS68</f>
        <v>0</v>
      </c>
      <c r="BT68" s="1" t="s">
        <v>46</v>
      </c>
      <c r="BU68" s="1" t="s">
        <v>47</v>
      </c>
      <c r="BV68" s="1">
        <f>'январь 2016'!BV68+'февраль 2016'!BV68+'март 2016'!BV68</f>
        <v>0</v>
      </c>
      <c r="BW68" s="1">
        <f>'январь 2016'!BW68+'февраль 2016'!BW68+'март 2016'!BW68</f>
        <v>0</v>
      </c>
      <c r="BX68" s="1" t="s">
        <v>46</v>
      </c>
      <c r="BY68" s="1" t="s">
        <v>41</v>
      </c>
      <c r="BZ68" s="1">
        <f>'январь 2016'!BZ68+'февраль 2016'!BZ68+'март 2016'!BZ68</f>
        <v>0</v>
      </c>
      <c r="CA68" s="1">
        <f>'январь 2016'!CA68+'февраль 2016'!CA68+'март 2016'!CA68</f>
        <v>0</v>
      </c>
      <c r="CB68" s="1" t="s">
        <v>46</v>
      </c>
      <c r="CC68" s="1" t="s">
        <v>48</v>
      </c>
      <c r="CD68" s="1">
        <f>'январь 2016'!CD68+'февраль 2016'!CD68+'март 2016'!CD68</f>
        <v>0</v>
      </c>
      <c r="CE68" s="1">
        <f>'январь 2016'!CE68+'февраль 2016'!CE68+'март 2016'!CE68</f>
        <v>0</v>
      </c>
      <c r="CF68" s="1" t="s">
        <v>46</v>
      </c>
      <c r="CG68" s="1" t="s">
        <v>48</v>
      </c>
      <c r="CH68" s="1">
        <f>'январь 2016'!CH68+'февраль 2016'!CH68+'март 2016'!CH68</f>
        <v>0</v>
      </c>
      <c r="CI68" s="1">
        <f>'январь 2016'!CI68+'февраль 2016'!CI68+'март 2016'!CI68</f>
        <v>0</v>
      </c>
      <c r="CJ68" s="1" t="s">
        <v>46</v>
      </c>
      <c r="CK68" s="1" t="s">
        <v>39</v>
      </c>
      <c r="CL68" s="1">
        <f>'январь 2016'!CL68+'февраль 2016'!CL68+'март 2016'!CL68</f>
        <v>0</v>
      </c>
      <c r="CM68" s="1">
        <f>'январь 2016'!CM68+'февраль 2016'!CM68+'март 2016'!CM68</f>
        <v>0</v>
      </c>
      <c r="CN68" s="1" t="s">
        <v>49</v>
      </c>
      <c r="CO68" s="1" t="s">
        <v>39</v>
      </c>
      <c r="CP68" s="1">
        <f>'январь 2016'!CP68+'февраль 2016'!CP68+'март 2016'!CP68</f>
        <v>0</v>
      </c>
      <c r="CQ68" s="1">
        <f>'январь 2016'!CQ68+'февраль 2016'!CQ68+'март 2016'!CQ68</f>
        <v>0</v>
      </c>
      <c r="CR68" s="1" t="s">
        <v>50</v>
      </c>
      <c r="CS68" s="1" t="s">
        <v>51</v>
      </c>
      <c r="CT68" s="1">
        <f>'январь 2016'!CT68+'февраль 2016'!CT68+'март 2016'!CT68</f>
        <v>0</v>
      </c>
      <c r="CU68" s="1">
        <f>'январь 2016'!CU68+'февраль 2016'!CU68+'март 2016'!CU68</f>
        <v>0</v>
      </c>
      <c r="CV68" s="1" t="s">
        <v>50</v>
      </c>
      <c r="CW68" s="1" t="s">
        <v>39</v>
      </c>
      <c r="CX68" s="1">
        <f>'январь 2016'!CX68+'февраль 2016'!CX68+'март 2016'!CX68</f>
        <v>0</v>
      </c>
      <c r="CY68" s="1">
        <f>'январь 2016'!CY68+'февраль 2016'!CY68+'март 2016'!CY68</f>
        <v>0</v>
      </c>
      <c r="CZ68" s="1" t="s">
        <v>50</v>
      </c>
      <c r="DA68" s="1" t="s">
        <v>39</v>
      </c>
      <c r="DB68" s="1">
        <f>'январь 2016'!DB68+'февраль 2016'!DB68+'март 2016'!DB68</f>
        <v>0</v>
      </c>
      <c r="DC68" s="1">
        <f>'январь 2016'!DC68+'февраль 2016'!DC68+'март 2016'!DC68</f>
        <v>0</v>
      </c>
      <c r="DD68" s="1" t="s">
        <v>59</v>
      </c>
      <c r="DE68" s="1" t="s">
        <v>60</v>
      </c>
      <c r="DF68" s="1">
        <f>'январь 2016'!DF68+'февраль 2016'!DF68+'март 2016'!DF68</f>
        <v>0</v>
      </c>
      <c r="DG68" s="1">
        <f>'январь 2016'!DG68+'февраль 2016'!DG68+'март 2016'!DG68</f>
        <v>0</v>
      </c>
      <c r="DH68" s="1" t="s">
        <v>52</v>
      </c>
      <c r="DI68" s="1" t="s">
        <v>53</v>
      </c>
      <c r="DJ68" s="1">
        <f>'январь 2016'!DJ68+'февраль 2016'!DJ68+'март 2016'!DJ68</f>
        <v>0</v>
      </c>
      <c r="DK68" s="1">
        <f>'январь 2016'!DK68+'февраль 2016'!DK68+'март 2016'!DK68</f>
        <v>0</v>
      </c>
      <c r="DL68" s="1" t="s">
        <v>31</v>
      </c>
      <c r="DM68" s="7">
        <f>'январь 2016'!DM68+'февраль 2016'!DM68+'март 2016'!DM68</f>
        <v>0</v>
      </c>
    </row>
    <row r="69" spans="1:117" s="12" customFormat="1" ht="15.75" customHeight="1" x14ac:dyDescent="0.25">
      <c r="A69" s="6">
        <v>68</v>
      </c>
      <c r="B69" s="6">
        <v>1</v>
      </c>
      <c r="C69" s="9" t="s">
        <v>399</v>
      </c>
      <c r="D69" s="8" t="s">
        <v>373</v>
      </c>
      <c r="E69" s="6">
        <v>-1.454</v>
      </c>
      <c r="F69" s="6">
        <v>4.1929999999999996</v>
      </c>
      <c r="G69" s="6">
        <v>-5.6470000000000002</v>
      </c>
      <c r="H69" s="10">
        <v>2.65788</v>
      </c>
      <c r="I69" s="3">
        <f t="shared" si="4"/>
        <v>-2.9891200000000002</v>
      </c>
      <c r="J69" s="3">
        <f t="shared" si="3"/>
        <v>1.464</v>
      </c>
      <c r="K69" s="3">
        <f t="shared" si="5"/>
        <v>-4.4531200000000002</v>
      </c>
      <c r="L69" s="1" t="s">
        <v>28</v>
      </c>
      <c r="M69" s="1" t="s">
        <v>29</v>
      </c>
      <c r="N69" s="1">
        <f>'январь 2016'!N69+'февраль 2016'!N69+'март 2016'!N69</f>
        <v>0</v>
      </c>
      <c r="O69" s="1">
        <f>'январь 2016'!O69+'февраль 2016'!O69+'март 2016'!O69</f>
        <v>0</v>
      </c>
      <c r="P69" s="1" t="s">
        <v>30</v>
      </c>
      <c r="Q69" s="1" t="s">
        <v>34</v>
      </c>
      <c r="R69" s="1">
        <f>'январь 2016'!R69+'февраль 2016'!R69+'март 2016'!R69</f>
        <v>0</v>
      </c>
      <c r="S69" s="1">
        <f>'январь 2016'!S69+'февраль 2016'!S69+'март 2016'!S69</f>
        <v>0</v>
      </c>
      <c r="T69" s="1" t="s">
        <v>30</v>
      </c>
      <c r="U69" s="1" t="s">
        <v>32</v>
      </c>
      <c r="V69" s="6">
        <f>'январь 2016'!V69+'февраль 2016'!V69+'март 2016'!V69</f>
        <v>0</v>
      </c>
      <c r="W69" s="6">
        <f>'январь 2016'!W69+'февраль 2016'!W69+'март 2016'!W69</f>
        <v>0</v>
      </c>
      <c r="X69" s="6" t="s">
        <v>30</v>
      </c>
      <c r="Y69" s="6" t="s">
        <v>33</v>
      </c>
      <c r="Z69" s="6">
        <f>'январь 2016'!Z69+'февраль 2016'!Z69+'март 2016'!Z69</f>
        <v>0</v>
      </c>
      <c r="AA69" s="6">
        <f>'январь 2016'!AA69+'февраль 2016'!AA69+'март 2016'!AA69</f>
        <v>0</v>
      </c>
      <c r="AB69" s="1" t="s">
        <v>30</v>
      </c>
      <c r="AC69" s="1" t="s">
        <v>34</v>
      </c>
      <c r="AD69" s="1">
        <f>'январь 2016'!AD69+'февраль 2016'!AD69+'март 2016'!AD69</f>
        <v>0</v>
      </c>
      <c r="AE69" s="1">
        <f>'январь 2016'!AE69+'февраль 2016'!AE69+'март 2016'!AE69</f>
        <v>0</v>
      </c>
      <c r="AF69" s="1" t="s">
        <v>35</v>
      </c>
      <c r="AG69" s="1" t="s">
        <v>29</v>
      </c>
      <c r="AH69" s="1">
        <f>'январь 2016'!AH69+'февраль 2016'!AH69+'март 2016'!AH69</f>
        <v>0</v>
      </c>
      <c r="AI69" s="1">
        <f>'январь 2016'!AI69+'февраль 2016'!AI69+'март 2016'!AI69</f>
        <v>0</v>
      </c>
      <c r="AJ69" s="1" t="s">
        <v>36</v>
      </c>
      <c r="AK69" s="1" t="s">
        <v>37</v>
      </c>
      <c r="AL69" s="1">
        <f>'январь 2016'!AL69+'февраль 2016'!AL69+'март 2016'!AL69</f>
        <v>0</v>
      </c>
      <c r="AM69" s="1">
        <f>'январь 2016'!AM69+'февраль 2016'!AM69+'март 2016'!AM69</f>
        <v>0</v>
      </c>
      <c r="AN69" s="1" t="s">
        <v>38</v>
      </c>
      <c r="AO69" s="1" t="s">
        <v>39</v>
      </c>
      <c r="AP69" s="1">
        <f>'январь 2016'!AP69+'февраль 2016'!AP69+'март 2016'!AP69</f>
        <v>0</v>
      </c>
      <c r="AQ69" s="1">
        <f>'январь 2016'!AQ69+'февраль 2016'!AQ69+'март 2016'!AQ69</f>
        <v>0</v>
      </c>
      <c r="AR69" s="1" t="s">
        <v>40</v>
      </c>
      <c r="AS69" s="1" t="s">
        <v>41</v>
      </c>
      <c r="AT69" s="1">
        <f>'январь 2016'!AT69+'февраль 2016'!AT69+'март 2016'!AT69</f>
        <v>0</v>
      </c>
      <c r="AU69" s="1">
        <f>'январь 2016'!AU69+'февраль 2016'!AU69+'март 2016'!AU69</f>
        <v>0</v>
      </c>
      <c r="AV69" s="6"/>
      <c r="AW69" s="6"/>
      <c r="AX69" s="1">
        <f>'январь 2016'!AX69+'февраль 2016'!AX69+'март 2016'!AX69</f>
        <v>0</v>
      </c>
      <c r="AY69" s="1">
        <f>'январь 2016'!AY69+'февраль 2016'!AY69+'март 2016'!AY69</f>
        <v>0</v>
      </c>
      <c r="AZ69" s="1" t="s">
        <v>42</v>
      </c>
      <c r="BA69" s="1" t="s">
        <v>39</v>
      </c>
      <c r="BB69" s="1">
        <f>'январь 2016'!BB69+'февраль 2016'!BB69+'март 2016'!BB69</f>
        <v>0</v>
      </c>
      <c r="BC69" s="1">
        <f>'январь 2016'!BC69+'февраль 2016'!BC69+'март 2016'!BC69</f>
        <v>0</v>
      </c>
      <c r="BD69" s="1" t="s">
        <v>42</v>
      </c>
      <c r="BE69" s="1" t="s">
        <v>33</v>
      </c>
      <c r="BF69" s="1">
        <f>'январь 2016'!BF69+'февраль 2016'!BF69+'март 2016'!BF69</f>
        <v>0</v>
      </c>
      <c r="BG69" s="1">
        <f>'январь 2016'!BG69+'февраль 2016'!BG69+'март 2016'!BG69</f>
        <v>0</v>
      </c>
      <c r="BH69" s="1" t="s">
        <v>42</v>
      </c>
      <c r="BI69" s="1" t="s">
        <v>39</v>
      </c>
      <c r="BJ69" s="1">
        <f>'январь 2016'!BJ69+'февраль 2016'!BJ69+'март 2016'!BJ69</f>
        <v>0</v>
      </c>
      <c r="BK69" s="7">
        <f>'январь 2016'!BK69+'февраль 2016'!BK69+'март 2016'!BK69</f>
        <v>0</v>
      </c>
      <c r="BL69" s="1" t="s">
        <v>43</v>
      </c>
      <c r="BM69" s="1" t="s">
        <v>44</v>
      </c>
      <c r="BN69" s="1">
        <f>'январь 2016'!BN69+'февраль 2016'!BN69+'март 2016'!BN69</f>
        <v>0</v>
      </c>
      <c r="BO69" s="1">
        <f>'январь 2016'!BO69+'февраль 2016'!BO69+'март 2016'!BO69</f>
        <v>0</v>
      </c>
      <c r="BP69" s="1" t="s">
        <v>45</v>
      </c>
      <c r="BQ69" s="1" t="s">
        <v>44</v>
      </c>
      <c r="BR69" s="1">
        <f>'январь 2016'!BR69+'февраль 2016'!BR69+'март 2016'!BR69</f>
        <v>0</v>
      </c>
      <c r="BS69" s="1">
        <f>'январь 2016'!BS69+'февраль 2016'!BS69+'март 2016'!BS69</f>
        <v>0</v>
      </c>
      <c r="BT69" s="1" t="s">
        <v>46</v>
      </c>
      <c r="BU69" s="1" t="s">
        <v>47</v>
      </c>
      <c r="BV69" s="1">
        <f>'январь 2016'!BV69+'февраль 2016'!BV69+'март 2016'!BV69</f>
        <v>0</v>
      </c>
      <c r="BW69" s="1">
        <f>'январь 2016'!BW69+'февраль 2016'!BW69+'март 2016'!BW69</f>
        <v>0</v>
      </c>
      <c r="BX69" s="1" t="s">
        <v>46</v>
      </c>
      <c r="BY69" s="1" t="s">
        <v>41</v>
      </c>
      <c r="BZ69" s="1">
        <f>'январь 2016'!BZ69+'февраль 2016'!BZ69+'март 2016'!BZ69</f>
        <v>0</v>
      </c>
      <c r="CA69" s="1">
        <f>'январь 2016'!CA69+'февраль 2016'!CA69+'март 2016'!CA69</f>
        <v>0</v>
      </c>
      <c r="CB69" s="1" t="s">
        <v>46</v>
      </c>
      <c r="CC69" s="1" t="s">
        <v>48</v>
      </c>
      <c r="CD69" s="1">
        <f>'январь 2016'!CD69+'февраль 2016'!CD69+'март 2016'!CD69</f>
        <v>0</v>
      </c>
      <c r="CE69" s="1">
        <f>'январь 2016'!CE69+'февраль 2016'!CE69+'март 2016'!CE69</f>
        <v>0</v>
      </c>
      <c r="CF69" s="1" t="s">
        <v>46</v>
      </c>
      <c r="CG69" s="1" t="s">
        <v>48</v>
      </c>
      <c r="CH69" s="1">
        <f>'январь 2016'!CH69+'февраль 2016'!CH69+'март 2016'!CH69</f>
        <v>0</v>
      </c>
      <c r="CI69" s="1">
        <f>'январь 2016'!CI69+'февраль 2016'!CI69+'март 2016'!CI69</f>
        <v>0</v>
      </c>
      <c r="CJ69" s="1" t="s">
        <v>46</v>
      </c>
      <c r="CK69" s="1" t="s">
        <v>39</v>
      </c>
      <c r="CL69" s="1">
        <f>'январь 2016'!CL69+'февраль 2016'!CL69+'март 2016'!CL69</f>
        <v>0</v>
      </c>
      <c r="CM69" s="1">
        <f>'январь 2016'!CM69+'февраль 2016'!CM69+'март 2016'!CM69</f>
        <v>0</v>
      </c>
      <c r="CN69" s="1" t="s">
        <v>49</v>
      </c>
      <c r="CO69" s="1" t="s">
        <v>39</v>
      </c>
      <c r="CP69" s="1">
        <f>'январь 2016'!CP69+'февраль 2016'!CP69+'март 2016'!CP69</f>
        <v>2</v>
      </c>
      <c r="CQ69" s="1">
        <f>'январь 2016'!CQ69+'февраль 2016'!CQ69+'март 2016'!CQ69</f>
        <v>1.464</v>
      </c>
      <c r="CR69" s="1" t="s">
        <v>50</v>
      </c>
      <c r="CS69" s="1" t="s">
        <v>51</v>
      </c>
      <c r="CT69" s="1">
        <f>'январь 2016'!CT69+'февраль 2016'!CT69+'март 2016'!CT69</f>
        <v>0</v>
      </c>
      <c r="CU69" s="1">
        <f>'январь 2016'!CU69+'февраль 2016'!CU69+'март 2016'!CU69</f>
        <v>0</v>
      </c>
      <c r="CV69" s="1" t="s">
        <v>50</v>
      </c>
      <c r="CW69" s="1" t="s">
        <v>39</v>
      </c>
      <c r="CX69" s="1">
        <f>'январь 2016'!CX69+'февраль 2016'!CX69+'март 2016'!CX69</f>
        <v>0</v>
      </c>
      <c r="CY69" s="1">
        <f>'январь 2016'!CY69+'февраль 2016'!CY69+'март 2016'!CY69</f>
        <v>0</v>
      </c>
      <c r="CZ69" s="1" t="s">
        <v>50</v>
      </c>
      <c r="DA69" s="1" t="s">
        <v>39</v>
      </c>
      <c r="DB69" s="1">
        <f>'январь 2016'!DB69+'февраль 2016'!DB69+'март 2016'!DB69</f>
        <v>0</v>
      </c>
      <c r="DC69" s="1">
        <f>'январь 2016'!DC69+'февраль 2016'!DC69+'март 2016'!DC69</f>
        <v>0</v>
      </c>
      <c r="DD69" s="1" t="s">
        <v>59</v>
      </c>
      <c r="DE69" s="1" t="s">
        <v>60</v>
      </c>
      <c r="DF69" s="1">
        <f>'январь 2016'!DF69+'февраль 2016'!DF69+'март 2016'!DF69</f>
        <v>0</v>
      </c>
      <c r="DG69" s="1">
        <f>'январь 2016'!DG69+'февраль 2016'!DG69+'март 2016'!DG69</f>
        <v>0</v>
      </c>
      <c r="DH69" s="1" t="s">
        <v>52</v>
      </c>
      <c r="DI69" s="1" t="s">
        <v>53</v>
      </c>
      <c r="DJ69" s="1">
        <f>'январь 2016'!DJ69+'февраль 2016'!DJ69+'март 2016'!DJ69</f>
        <v>0</v>
      </c>
      <c r="DK69" s="1">
        <f>'январь 2016'!DK69+'февраль 2016'!DK69+'март 2016'!DK69</f>
        <v>0</v>
      </c>
      <c r="DL69" s="1" t="s">
        <v>31</v>
      </c>
      <c r="DM69" s="7">
        <f>'январь 2016'!DM69+'февраль 2016'!DM69+'март 2016'!DM69</f>
        <v>0</v>
      </c>
    </row>
    <row r="70" spans="1:117" s="12" customFormat="1" ht="15.75" customHeight="1" x14ac:dyDescent="0.25">
      <c r="A70" s="6">
        <v>69</v>
      </c>
      <c r="B70" s="6">
        <v>1</v>
      </c>
      <c r="C70" s="9" t="s">
        <v>400</v>
      </c>
      <c r="D70" s="8" t="s">
        <v>373</v>
      </c>
      <c r="E70" s="6">
        <v>-27.844000000000001</v>
      </c>
      <c r="F70" s="6">
        <v>5.3630000000000004</v>
      </c>
      <c r="G70" s="6">
        <v>-35.264000000000003</v>
      </c>
      <c r="H70" s="10">
        <v>53.786279999999998</v>
      </c>
      <c r="I70" s="3">
        <f t="shared" si="4"/>
        <v>18.522279999999995</v>
      </c>
      <c r="J70" s="3">
        <f t="shared" si="3"/>
        <v>0</v>
      </c>
      <c r="K70" s="3">
        <f t="shared" si="5"/>
        <v>18.522279999999995</v>
      </c>
      <c r="L70" s="1" t="s">
        <v>28</v>
      </c>
      <c r="M70" s="1" t="s">
        <v>29</v>
      </c>
      <c r="N70" s="1">
        <f>'январь 2016'!N70+'февраль 2016'!N70+'март 2016'!N70</f>
        <v>0</v>
      </c>
      <c r="O70" s="1">
        <f>'январь 2016'!O70+'февраль 2016'!O70+'март 2016'!O70</f>
        <v>0</v>
      </c>
      <c r="P70" s="1" t="s">
        <v>30</v>
      </c>
      <c r="Q70" s="1" t="s">
        <v>34</v>
      </c>
      <c r="R70" s="1">
        <f>'январь 2016'!R70+'февраль 2016'!R70+'март 2016'!R70</f>
        <v>0</v>
      </c>
      <c r="S70" s="1">
        <f>'январь 2016'!S70+'февраль 2016'!S70+'март 2016'!S70</f>
        <v>0</v>
      </c>
      <c r="T70" s="1" t="s">
        <v>30</v>
      </c>
      <c r="U70" s="1" t="s">
        <v>32</v>
      </c>
      <c r="V70" s="6">
        <f>'январь 2016'!V70+'февраль 2016'!V70+'март 2016'!V70</f>
        <v>0</v>
      </c>
      <c r="W70" s="6">
        <f>'январь 2016'!W70+'февраль 2016'!W70+'март 2016'!W70</f>
        <v>0</v>
      </c>
      <c r="X70" s="6" t="s">
        <v>30</v>
      </c>
      <c r="Y70" s="6" t="s">
        <v>33</v>
      </c>
      <c r="Z70" s="6">
        <f>'январь 2016'!Z70+'февраль 2016'!Z70+'март 2016'!Z70</f>
        <v>0</v>
      </c>
      <c r="AA70" s="6">
        <f>'январь 2016'!AA70+'февраль 2016'!AA70+'март 2016'!AA70</f>
        <v>0</v>
      </c>
      <c r="AB70" s="1" t="s">
        <v>30</v>
      </c>
      <c r="AC70" s="1" t="s">
        <v>34</v>
      </c>
      <c r="AD70" s="1">
        <f>'январь 2016'!AD70+'февраль 2016'!AD70+'март 2016'!AD70</f>
        <v>0</v>
      </c>
      <c r="AE70" s="1">
        <f>'январь 2016'!AE70+'февраль 2016'!AE70+'март 2016'!AE70</f>
        <v>0</v>
      </c>
      <c r="AF70" s="1" t="s">
        <v>35</v>
      </c>
      <c r="AG70" s="1" t="s">
        <v>29</v>
      </c>
      <c r="AH70" s="1">
        <f>'январь 2016'!AH70+'февраль 2016'!AH70+'март 2016'!AH70</f>
        <v>0</v>
      </c>
      <c r="AI70" s="1">
        <f>'январь 2016'!AI70+'февраль 2016'!AI70+'март 2016'!AI70</f>
        <v>0</v>
      </c>
      <c r="AJ70" s="1" t="s">
        <v>36</v>
      </c>
      <c r="AK70" s="1" t="s">
        <v>37</v>
      </c>
      <c r="AL70" s="1">
        <f>'январь 2016'!AL70+'февраль 2016'!AL70+'март 2016'!AL70</f>
        <v>0</v>
      </c>
      <c r="AM70" s="1">
        <f>'январь 2016'!AM70+'февраль 2016'!AM70+'март 2016'!AM70</f>
        <v>0</v>
      </c>
      <c r="AN70" s="1" t="s">
        <v>38</v>
      </c>
      <c r="AO70" s="1" t="s">
        <v>39</v>
      </c>
      <c r="AP70" s="1">
        <f>'январь 2016'!AP70+'февраль 2016'!AP70+'март 2016'!AP70</f>
        <v>0</v>
      </c>
      <c r="AQ70" s="1">
        <f>'январь 2016'!AQ70+'февраль 2016'!AQ70+'март 2016'!AQ70</f>
        <v>0</v>
      </c>
      <c r="AR70" s="1" t="s">
        <v>40</v>
      </c>
      <c r="AS70" s="1" t="s">
        <v>41</v>
      </c>
      <c r="AT70" s="1">
        <f>'январь 2016'!AT70+'февраль 2016'!AT70+'март 2016'!AT70</f>
        <v>0</v>
      </c>
      <c r="AU70" s="1">
        <f>'январь 2016'!AU70+'февраль 2016'!AU70+'март 2016'!AU70</f>
        <v>0</v>
      </c>
      <c r="AV70" s="6"/>
      <c r="AW70" s="6"/>
      <c r="AX70" s="1">
        <f>'январь 2016'!AX70+'февраль 2016'!AX70+'март 2016'!AX70</f>
        <v>0</v>
      </c>
      <c r="AY70" s="1">
        <f>'январь 2016'!AY70+'февраль 2016'!AY70+'март 2016'!AY70</f>
        <v>0</v>
      </c>
      <c r="AZ70" s="1" t="s">
        <v>42</v>
      </c>
      <c r="BA70" s="1" t="s">
        <v>39</v>
      </c>
      <c r="BB70" s="1">
        <f>'январь 2016'!BB70+'февраль 2016'!BB70+'март 2016'!BB70</f>
        <v>0</v>
      </c>
      <c r="BC70" s="1">
        <f>'январь 2016'!BC70+'февраль 2016'!BC70+'март 2016'!BC70</f>
        <v>0</v>
      </c>
      <c r="BD70" s="1" t="s">
        <v>42</v>
      </c>
      <c r="BE70" s="1" t="s">
        <v>33</v>
      </c>
      <c r="BF70" s="1">
        <f>'январь 2016'!BF70+'февраль 2016'!BF70+'март 2016'!BF70</f>
        <v>0</v>
      </c>
      <c r="BG70" s="1">
        <f>'январь 2016'!BG70+'февраль 2016'!BG70+'март 2016'!BG70</f>
        <v>0</v>
      </c>
      <c r="BH70" s="1" t="s">
        <v>42</v>
      </c>
      <c r="BI70" s="1" t="s">
        <v>39</v>
      </c>
      <c r="BJ70" s="1">
        <f>'январь 2016'!BJ70+'февраль 2016'!BJ70+'март 2016'!BJ70</f>
        <v>0</v>
      </c>
      <c r="BK70" s="7">
        <f>'январь 2016'!BK70+'февраль 2016'!BK70+'март 2016'!BK70</f>
        <v>0</v>
      </c>
      <c r="BL70" s="1" t="s">
        <v>43</v>
      </c>
      <c r="BM70" s="1" t="s">
        <v>44</v>
      </c>
      <c r="BN70" s="1">
        <f>'январь 2016'!BN70+'февраль 2016'!BN70+'март 2016'!BN70</f>
        <v>0</v>
      </c>
      <c r="BO70" s="1">
        <f>'январь 2016'!BO70+'февраль 2016'!BO70+'март 2016'!BO70</f>
        <v>0</v>
      </c>
      <c r="BP70" s="1" t="s">
        <v>45</v>
      </c>
      <c r="BQ70" s="1" t="s">
        <v>44</v>
      </c>
      <c r="BR70" s="1">
        <f>'январь 2016'!BR70+'февраль 2016'!BR70+'март 2016'!BR70</f>
        <v>0</v>
      </c>
      <c r="BS70" s="1">
        <f>'январь 2016'!BS70+'февраль 2016'!BS70+'март 2016'!BS70</f>
        <v>0</v>
      </c>
      <c r="BT70" s="1" t="s">
        <v>46</v>
      </c>
      <c r="BU70" s="1" t="s">
        <v>47</v>
      </c>
      <c r="BV70" s="1">
        <f>'январь 2016'!BV70+'февраль 2016'!BV70+'март 2016'!BV70</f>
        <v>0</v>
      </c>
      <c r="BW70" s="1">
        <f>'январь 2016'!BW70+'февраль 2016'!BW70+'март 2016'!BW70</f>
        <v>0</v>
      </c>
      <c r="BX70" s="1" t="s">
        <v>46</v>
      </c>
      <c r="BY70" s="1" t="s">
        <v>41</v>
      </c>
      <c r="BZ70" s="1">
        <f>'январь 2016'!BZ70+'февраль 2016'!BZ70+'март 2016'!BZ70</f>
        <v>0</v>
      </c>
      <c r="CA70" s="1">
        <f>'январь 2016'!CA70+'февраль 2016'!CA70+'март 2016'!CA70</f>
        <v>0</v>
      </c>
      <c r="CB70" s="1" t="s">
        <v>46</v>
      </c>
      <c r="CC70" s="1" t="s">
        <v>48</v>
      </c>
      <c r="CD70" s="1">
        <f>'январь 2016'!CD70+'февраль 2016'!CD70+'март 2016'!CD70</f>
        <v>0</v>
      </c>
      <c r="CE70" s="1">
        <f>'январь 2016'!CE70+'февраль 2016'!CE70+'март 2016'!CE70</f>
        <v>0</v>
      </c>
      <c r="CF70" s="1" t="s">
        <v>46</v>
      </c>
      <c r="CG70" s="1" t="s">
        <v>48</v>
      </c>
      <c r="CH70" s="1">
        <f>'январь 2016'!CH70+'февраль 2016'!CH70+'март 2016'!CH70</f>
        <v>0</v>
      </c>
      <c r="CI70" s="1">
        <f>'январь 2016'!CI70+'февраль 2016'!CI70+'март 2016'!CI70</f>
        <v>0</v>
      </c>
      <c r="CJ70" s="1" t="s">
        <v>46</v>
      </c>
      <c r="CK70" s="1" t="s">
        <v>39</v>
      </c>
      <c r="CL70" s="1">
        <f>'январь 2016'!CL70+'февраль 2016'!CL70+'март 2016'!CL70</f>
        <v>0</v>
      </c>
      <c r="CM70" s="1">
        <f>'январь 2016'!CM70+'февраль 2016'!CM70+'март 2016'!CM70</f>
        <v>0</v>
      </c>
      <c r="CN70" s="1" t="s">
        <v>49</v>
      </c>
      <c r="CO70" s="1" t="s">
        <v>39</v>
      </c>
      <c r="CP70" s="1">
        <f>'январь 2016'!CP70+'февраль 2016'!CP70+'март 2016'!CP70</f>
        <v>0</v>
      </c>
      <c r="CQ70" s="1">
        <f>'январь 2016'!CQ70+'февраль 2016'!CQ70+'март 2016'!CQ70</f>
        <v>0</v>
      </c>
      <c r="CR70" s="1" t="s">
        <v>50</v>
      </c>
      <c r="CS70" s="1" t="s">
        <v>51</v>
      </c>
      <c r="CT70" s="1">
        <f>'январь 2016'!CT70+'февраль 2016'!CT70+'март 2016'!CT70</f>
        <v>0</v>
      </c>
      <c r="CU70" s="1">
        <f>'январь 2016'!CU70+'февраль 2016'!CU70+'март 2016'!CU70</f>
        <v>0</v>
      </c>
      <c r="CV70" s="1" t="s">
        <v>50</v>
      </c>
      <c r="CW70" s="1" t="s">
        <v>39</v>
      </c>
      <c r="CX70" s="1">
        <f>'январь 2016'!CX70+'февраль 2016'!CX70+'март 2016'!CX70</f>
        <v>0</v>
      </c>
      <c r="CY70" s="1">
        <f>'январь 2016'!CY70+'февраль 2016'!CY70+'март 2016'!CY70</f>
        <v>0</v>
      </c>
      <c r="CZ70" s="1" t="s">
        <v>50</v>
      </c>
      <c r="DA70" s="1" t="s">
        <v>39</v>
      </c>
      <c r="DB70" s="1">
        <f>'январь 2016'!DB70+'февраль 2016'!DB70+'март 2016'!DB70</f>
        <v>0</v>
      </c>
      <c r="DC70" s="1">
        <f>'январь 2016'!DC70+'февраль 2016'!DC70+'март 2016'!DC70</f>
        <v>0</v>
      </c>
      <c r="DD70" s="1" t="s">
        <v>59</v>
      </c>
      <c r="DE70" s="1" t="s">
        <v>60</v>
      </c>
      <c r="DF70" s="1">
        <f>'январь 2016'!DF70+'февраль 2016'!DF70+'март 2016'!DF70</f>
        <v>0</v>
      </c>
      <c r="DG70" s="1">
        <f>'январь 2016'!DG70+'февраль 2016'!DG70+'март 2016'!DG70</f>
        <v>0</v>
      </c>
      <c r="DH70" s="1" t="s">
        <v>52</v>
      </c>
      <c r="DI70" s="1" t="s">
        <v>53</v>
      </c>
      <c r="DJ70" s="1">
        <f>'январь 2016'!DJ70+'февраль 2016'!DJ70+'март 2016'!DJ70</f>
        <v>0</v>
      </c>
      <c r="DK70" s="1">
        <f>'январь 2016'!DK70+'февраль 2016'!DK70+'март 2016'!DK70</f>
        <v>0</v>
      </c>
      <c r="DL70" s="1" t="s">
        <v>31</v>
      </c>
      <c r="DM70" s="7">
        <f>'январь 2016'!DM70+'февраль 2016'!DM70+'март 2016'!DM70</f>
        <v>0</v>
      </c>
    </row>
    <row r="71" spans="1:117" s="12" customFormat="1" ht="15.75" customHeight="1" x14ac:dyDescent="0.25">
      <c r="A71" s="6">
        <v>70</v>
      </c>
      <c r="B71" s="6">
        <v>1</v>
      </c>
      <c r="C71" s="9" t="s">
        <v>106</v>
      </c>
      <c r="D71" s="8" t="s">
        <v>373</v>
      </c>
      <c r="E71" s="6">
        <v>753.27599999999995</v>
      </c>
      <c r="F71" s="6">
        <v>0</v>
      </c>
      <c r="G71" s="6">
        <v>403.72399999999999</v>
      </c>
      <c r="H71" s="10">
        <v>277.72967999999997</v>
      </c>
      <c r="I71" s="3">
        <f t="shared" si="4"/>
        <v>681.45367999999996</v>
      </c>
      <c r="J71" s="3">
        <f t="shared" si="3"/>
        <v>15.835000000000001</v>
      </c>
      <c r="K71" s="3">
        <f t="shared" si="5"/>
        <v>665.61867999999993</v>
      </c>
      <c r="L71" s="1" t="s">
        <v>28</v>
      </c>
      <c r="M71" s="1" t="s">
        <v>29</v>
      </c>
      <c r="N71" s="1">
        <f>'январь 2016'!N71+'февраль 2016'!N71+'март 2016'!N71</f>
        <v>0</v>
      </c>
      <c r="O71" s="1">
        <f>'январь 2016'!O71+'февраль 2016'!O71+'март 2016'!O71</f>
        <v>0</v>
      </c>
      <c r="P71" s="1" t="s">
        <v>30</v>
      </c>
      <c r="Q71" s="1" t="s">
        <v>34</v>
      </c>
      <c r="R71" s="1">
        <f>'январь 2016'!R71+'февраль 2016'!R71+'март 2016'!R71</f>
        <v>0</v>
      </c>
      <c r="S71" s="1">
        <f>'январь 2016'!S71+'февраль 2016'!S71+'март 2016'!S71</f>
        <v>0</v>
      </c>
      <c r="T71" s="1" t="s">
        <v>30</v>
      </c>
      <c r="U71" s="1" t="s">
        <v>32</v>
      </c>
      <c r="V71" s="6">
        <f>'январь 2016'!V71+'февраль 2016'!V71+'март 2016'!V71</f>
        <v>0</v>
      </c>
      <c r="W71" s="6">
        <f>'январь 2016'!W71+'февраль 2016'!W71+'март 2016'!W71</f>
        <v>0</v>
      </c>
      <c r="X71" s="6" t="s">
        <v>30</v>
      </c>
      <c r="Y71" s="6" t="s">
        <v>33</v>
      </c>
      <c r="Z71" s="6">
        <f>'январь 2016'!Z71+'февраль 2016'!Z71+'март 2016'!Z71</f>
        <v>0</v>
      </c>
      <c r="AA71" s="6">
        <f>'январь 2016'!AA71+'февраль 2016'!AA71+'март 2016'!AA71</f>
        <v>0</v>
      </c>
      <c r="AB71" s="1" t="s">
        <v>30</v>
      </c>
      <c r="AC71" s="1" t="s">
        <v>34</v>
      </c>
      <c r="AD71" s="1">
        <f>'январь 2016'!AD71+'февраль 2016'!AD71+'март 2016'!AD71</f>
        <v>0</v>
      </c>
      <c r="AE71" s="1">
        <f>'январь 2016'!AE71+'февраль 2016'!AE71+'март 2016'!AE71</f>
        <v>0</v>
      </c>
      <c r="AF71" s="1" t="s">
        <v>35</v>
      </c>
      <c r="AG71" s="1" t="s">
        <v>29</v>
      </c>
      <c r="AH71" s="1">
        <f>'январь 2016'!AH71+'февраль 2016'!AH71+'март 2016'!AH71</f>
        <v>0</v>
      </c>
      <c r="AI71" s="1">
        <f>'январь 2016'!AI71+'февраль 2016'!AI71+'март 2016'!AI71</f>
        <v>0</v>
      </c>
      <c r="AJ71" s="1" t="s">
        <v>36</v>
      </c>
      <c r="AK71" s="1" t="s">
        <v>37</v>
      </c>
      <c r="AL71" s="1">
        <f>'январь 2016'!AL71+'февраль 2016'!AL71+'март 2016'!AL71</f>
        <v>0</v>
      </c>
      <c r="AM71" s="1">
        <f>'январь 2016'!AM71+'февраль 2016'!AM71+'март 2016'!AM71</f>
        <v>0</v>
      </c>
      <c r="AN71" s="1" t="s">
        <v>38</v>
      </c>
      <c r="AO71" s="1" t="s">
        <v>39</v>
      </c>
      <c r="AP71" s="1">
        <f>'январь 2016'!AP71+'февраль 2016'!AP71+'март 2016'!AP71</f>
        <v>0</v>
      </c>
      <c r="AQ71" s="1">
        <f>'январь 2016'!AQ71+'февраль 2016'!AQ71+'март 2016'!AQ71</f>
        <v>0</v>
      </c>
      <c r="AR71" s="1" t="s">
        <v>40</v>
      </c>
      <c r="AS71" s="1" t="s">
        <v>41</v>
      </c>
      <c r="AT71" s="1">
        <f>'январь 2016'!AT71+'февраль 2016'!AT71+'март 2016'!AT71</f>
        <v>0</v>
      </c>
      <c r="AU71" s="1">
        <f>'январь 2016'!AU71+'февраль 2016'!AU71+'март 2016'!AU71</f>
        <v>0</v>
      </c>
      <c r="AV71" s="6"/>
      <c r="AW71" s="6"/>
      <c r="AX71" s="1">
        <f>'январь 2016'!AX71+'февраль 2016'!AX71+'март 2016'!AX71</f>
        <v>0</v>
      </c>
      <c r="AY71" s="1">
        <f>'январь 2016'!AY71+'февраль 2016'!AY71+'март 2016'!AY71</f>
        <v>0</v>
      </c>
      <c r="AZ71" s="1" t="s">
        <v>42</v>
      </c>
      <c r="BA71" s="1" t="s">
        <v>39</v>
      </c>
      <c r="BB71" s="1">
        <f>'январь 2016'!BB71+'февраль 2016'!BB71+'март 2016'!BB71</f>
        <v>0</v>
      </c>
      <c r="BC71" s="1">
        <f>'январь 2016'!BC71+'февраль 2016'!BC71+'март 2016'!BC71</f>
        <v>0</v>
      </c>
      <c r="BD71" s="1" t="s">
        <v>42</v>
      </c>
      <c r="BE71" s="1" t="s">
        <v>33</v>
      </c>
      <c r="BF71" s="1">
        <f>'январь 2016'!BF71+'февраль 2016'!BF71+'март 2016'!BF71</f>
        <v>0</v>
      </c>
      <c r="BG71" s="1">
        <f>'январь 2016'!BG71+'февраль 2016'!BG71+'март 2016'!BG71</f>
        <v>0</v>
      </c>
      <c r="BH71" s="1" t="s">
        <v>42</v>
      </c>
      <c r="BI71" s="1" t="s">
        <v>39</v>
      </c>
      <c r="BJ71" s="1">
        <f>'январь 2016'!BJ71+'февраль 2016'!BJ71+'март 2016'!BJ71</f>
        <v>0</v>
      </c>
      <c r="BK71" s="7">
        <f>'январь 2016'!BK71+'февраль 2016'!BK71+'март 2016'!BK71</f>
        <v>0</v>
      </c>
      <c r="BL71" s="1" t="s">
        <v>43</v>
      </c>
      <c r="BM71" s="1" t="s">
        <v>44</v>
      </c>
      <c r="BN71" s="1">
        <f>'январь 2016'!BN71+'февраль 2016'!BN71+'март 2016'!BN71</f>
        <v>0</v>
      </c>
      <c r="BO71" s="1">
        <f>'январь 2016'!BO71+'февраль 2016'!BO71+'март 2016'!BO71</f>
        <v>0</v>
      </c>
      <c r="BP71" s="1" t="s">
        <v>45</v>
      </c>
      <c r="BQ71" s="1" t="s">
        <v>44</v>
      </c>
      <c r="BR71" s="1">
        <f>'январь 2016'!BR71+'февраль 2016'!BR71+'март 2016'!BR71</f>
        <v>0</v>
      </c>
      <c r="BS71" s="1">
        <f>'январь 2016'!BS71+'февраль 2016'!BS71+'март 2016'!BS71</f>
        <v>0</v>
      </c>
      <c r="BT71" s="1" t="s">
        <v>46</v>
      </c>
      <c r="BU71" s="1" t="s">
        <v>47</v>
      </c>
      <c r="BV71" s="1">
        <f>'январь 2016'!BV71+'февраль 2016'!BV71+'март 2016'!BV71</f>
        <v>0</v>
      </c>
      <c r="BW71" s="1">
        <f>'январь 2016'!BW71+'февраль 2016'!BW71+'март 2016'!BW71</f>
        <v>0</v>
      </c>
      <c r="BX71" s="1" t="s">
        <v>46</v>
      </c>
      <c r="BY71" s="1" t="s">
        <v>41</v>
      </c>
      <c r="BZ71" s="1">
        <f>'январь 2016'!BZ71+'февраль 2016'!BZ71+'март 2016'!BZ71</f>
        <v>0</v>
      </c>
      <c r="CA71" s="1">
        <f>'январь 2016'!CA71+'февраль 2016'!CA71+'март 2016'!CA71</f>
        <v>0</v>
      </c>
      <c r="CB71" s="1" t="s">
        <v>46</v>
      </c>
      <c r="CC71" s="1" t="s">
        <v>48</v>
      </c>
      <c r="CD71" s="1">
        <f>'январь 2016'!CD71+'февраль 2016'!CD71+'март 2016'!CD71</f>
        <v>0</v>
      </c>
      <c r="CE71" s="1">
        <f>'январь 2016'!CE71+'февраль 2016'!CE71+'март 2016'!CE71</f>
        <v>0</v>
      </c>
      <c r="CF71" s="1" t="s">
        <v>46</v>
      </c>
      <c r="CG71" s="1" t="s">
        <v>48</v>
      </c>
      <c r="CH71" s="1">
        <f>'январь 2016'!CH71+'февраль 2016'!CH71+'март 2016'!CH71</f>
        <v>0</v>
      </c>
      <c r="CI71" s="1">
        <f>'январь 2016'!CI71+'февраль 2016'!CI71+'март 2016'!CI71</f>
        <v>0</v>
      </c>
      <c r="CJ71" s="1" t="s">
        <v>46</v>
      </c>
      <c r="CK71" s="1" t="s">
        <v>39</v>
      </c>
      <c r="CL71" s="1">
        <f>'январь 2016'!CL71+'февраль 2016'!CL71+'март 2016'!CL71</f>
        <v>4</v>
      </c>
      <c r="CM71" s="1">
        <f>'январь 2016'!CM71+'февраль 2016'!CM71+'март 2016'!CM71</f>
        <v>15.835000000000001</v>
      </c>
      <c r="CN71" s="1" t="s">
        <v>49</v>
      </c>
      <c r="CO71" s="1" t="s">
        <v>39</v>
      </c>
      <c r="CP71" s="1">
        <f>'январь 2016'!CP71+'февраль 2016'!CP71+'март 2016'!CP71</f>
        <v>0</v>
      </c>
      <c r="CQ71" s="1">
        <f>'январь 2016'!CQ71+'февраль 2016'!CQ71+'март 2016'!CQ71</f>
        <v>0</v>
      </c>
      <c r="CR71" s="1" t="s">
        <v>50</v>
      </c>
      <c r="CS71" s="1" t="s">
        <v>51</v>
      </c>
      <c r="CT71" s="1">
        <f>'январь 2016'!CT71+'февраль 2016'!CT71+'март 2016'!CT71</f>
        <v>0</v>
      </c>
      <c r="CU71" s="1">
        <f>'январь 2016'!CU71+'февраль 2016'!CU71+'март 2016'!CU71</f>
        <v>0</v>
      </c>
      <c r="CV71" s="1" t="s">
        <v>50</v>
      </c>
      <c r="CW71" s="1" t="s">
        <v>39</v>
      </c>
      <c r="CX71" s="1">
        <f>'январь 2016'!CX71+'февраль 2016'!CX71+'март 2016'!CX71</f>
        <v>0</v>
      </c>
      <c r="CY71" s="1">
        <f>'январь 2016'!CY71+'февраль 2016'!CY71+'март 2016'!CY71</f>
        <v>0</v>
      </c>
      <c r="CZ71" s="1" t="s">
        <v>50</v>
      </c>
      <c r="DA71" s="1" t="s">
        <v>39</v>
      </c>
      <c r="DB71" s="1">
        <f>'январь 2016'!DB71+'февраль 2016'!DB71+'март 2016'!DB71</f>
        <v>0</v>
      </c>
      <c r="DC71" s="1">
        <f>'январь 2016'!DC71+'февраль 2016'!DC71+'март 2016'!DC71</f>
        <v>0</v>
      </c>
      <c r="DD71" s="1" t="s">
        <v>59</v>
      </c>
      <c r="DE71" s="1" t="s">
        <v>60</v>
      </c>
      <c r="DF71" s="1">
        <f>'январь 2016'!DF71+'февраль 2016'!DF71+'март 2016'!DF71</f>
        <v>0</v>
      </c>
      <c r="DG71" s="1">
        <f>'январь 2016'!DG71+'февраль 2016'!DG71+'март 2016'!DG71</f>
        <v>0</v>
      </c>
      <c r="DH71" s="1" t="s">
        <v>52</v>
      </c>
      <c r="DI71" s="1" t="s">
        <v>53</v>
      </c>
      <c r="DJ71" s="1">
        <f>'январь 2016'!DJ71+'февраль 2016'!DJ71+'март 2016'!DJ71</f>
        <v>0</v>
      </c>
      <c r="DK71" s="1">
        <f>'январь 2016'!DK71+'февраль 2016'!DK71+'март 2016'!DK71</f>
        <v>0</v>
      </c>
      <c r="DL71" s="1" t="s">
        <v>31</v>
      </c>
      <c r="DM71" s="7">
        <f>'январь 2016'!DM71+'февраль 2016'!DM71+'март 2016'!DM71</f>
        <v>0</v>
      </c>
    </row>
    <row r="72" spans="1:117" s="12" customFormat="1" ht="15.75" customHeight="1" x14ac:dyDescent="0.25">
      <c r="A72" s="6">
        <v>71</v>
      </c>
      <c r="B72" s="6">
        <v>1</v>
      </c>
      <c r="C72" s="9" t="s">
        <v>107</v>
      </c>
      <c r="D72" s="8" t="s">
        <v>373</v>
      </c>
      <c r="E72" s="6">
        <v>-45.933999999999997</v>
      </c>
      <c r="F72" s="6">
        <v>32.496000000000002</v>
      </c>
      <c r="G72" s="6">
        <v>-85.518000000000001</v>
      </c>
      <c r="H72" s="10">
        <v>144.6696</v>
      </c>
      <c r="I72" s="3">
        <f t="shared" si="4"/>
        <v>59.151600000000002</v>
      </c>
      <c r="J72" s="3">
        <f t="shared" si="3"/>
        <v>0</v>
      </c>
      <c r="K72" s="3">
        <f t="shared" si="5"/>
        <v>59.151600000000002</v>
      </c>
      <c r="L72" s="1" t="s">
        <v>28</v>
      </c>
      <c r="M72" s="1" t="s">
        <v>29</v>
      </c>
      <c r="N72" s="1">
        <f>'январь 2016'!N72+'февраль 2016'!N72+'март 2016'!N72</f>
        <v>0</v>
      </c>
      <c r="O72" s="1">
        <f>'январь 2016'!O72+'февраль 2016'!O72+'март 2016'!O72</f>
        <v>0</v>
      </c>
      <c r="P72" s="1" t="s">
        <v>30</v>
      </c>
      <c r="Q72" s="1" t="s">
        <v>34</v>
      </c>
      <c r="R72" s="1">
        <f>'январь 2016'!R72+'февраль 2016'!R72+'март 2016'!R72</f>
        <v>0</v>
      </c>
      <c r="S72" s="1">
        <f>'январь 2016'!S72+'февраль 2016'!S72+'март 2016'!S72</f>
        <v>0</v>
      </c>
      <c r="T72" s="1" t="s">
        <v>30</v>
      </c>
      <c r="U72" s="1" t="s">
        <v>32</v>
      </c>
      <c r="V72" s="6">
        <f>'январь 2016'!V72+'февраль 2016'!V72+'март 2016'!V72</f>
        <v>0</v>
      </c>
      <c r="W72" s="6">
        <f>'январь 2016'!W72+'февраль 2016'!W72+'март 2016'!W72</f>
        <v>0</v>
      </c>
      <c r="X72" s="6" t="s">
        <v>30</v>
      </c>
      <c r="Y72" s="6" t="s">
        <v>33</v>
      </c>
      <c r="Z72" s="6">
        <f>'январь 2016'!Z72+'февраль 2016'!Z72+'март 2016'!Z72</f>
        <v>0</v>
      </c>
      <c r="AA72" s="6">
        <f>'январь 2016'!AA72+'февраль 2016'!AA72+'март 2016'!AA72</f>
        <v>0</v>
      </c>
      <c r="AB72" s="1" t="s">
        <v>30</v>
      </c>
      <c r="AC72" s="1" t="s">
        <v>34</v>
      </c>
      <c r="AD72" s="1">
        <f>'январь 2016'!AD72+'февраль 2016'!AD72+'март 2016'!AD72</f>
        <v>0</v>
      </c>
      <c r="AE72" s="1">
        <f>'январь 2016'!AE72+'февраль 2016'!AE72+'март 2016'!AE72</f>
        <v>0</v>
      </c>
      <c r="AF72" s="1" t="s">
        <v>35</v>
      </c>
      <c r="AG72" s="1" t="s">
        <v>29</v>
      </c>
      <c r="AH72" s="1">
        <f>'январь 2016'!AH72+'февраль 2016'!AH72+'март 2016'!AH72</f>
        <v>0</v>
      </c>
      <c r="AI72" s="1">
        <f>'январь 2016'!AI72+'февраль 2016'!AI72+'март 2016'!AI72</f>
        <v>0</v>
      </c>
      <c r="AJ72" s="1" t="s">
        <v>36</v>
      </c>
      <c r="AK72" s="1" t="s">
        <v>37</v>
      </c>
      <c r="AL72" s="1">
        <f>'январь 2016'!AL72+'февраль 2016'!AL72+'март 2016'!AL72</f>
        <v>0</v>
      </c>
      <c r="AM72" s="1">
        <f>'январь 2016'!AM72+'февраль 2016'!AM72+'март 2016'!AM72</f>
        <v>0</v>
      </c>
      <c r="AN72" s="1" t="s">
        <v>38</v>
      </c>
      <c r="AO72" s="1" t="s">
        <v>39</v>
      </c>
      <c r="AP72" s="1">
        <f>'январь 2016'!AP72+'февраль 2016'!AP72+'март 2016'!AP72</f>
        <v>0</v>
      </c>
      <c r="AQ72" s="1">
        <f>'январь 2016'!AQ72+'февраль 2016'!AQ72+'март 2016'!AQ72</f>
        <v>0</v>
      </c>
      <c r="AR72" s="1" t="s">
        <v>40</v>
      </c>
      <c r="AS72" s="1" t="s">
        <v>41</v>
      </c>
      <c r="AT72" s="1">
        <f>'январь 2016'!AT72+'февраль 2016'!AT72+'март 2016'!AT72</f>
        <v>0</v>
      </c>
      <c r="AU72" s="1">
        <f>'январь 2016'!AU72+'февраль 2016'!AU72+'март 2016'!AU72</f>
        <v>0</v>
      </c>
      <c r="AV72" s="6"/>
      <c r="AW72" s="6"/>
      <c r="AX72" s="1">
        <f>'январь 2016'!AX72+'февраль 2016'!AX72+'март 2016'!AX72</f>
        <v>0</v>
      </c>
      <c r="AY72" s="1">
        <f>'январь 2016'!AY72+'февраль 2016'!AY72+'март 2016'!AY72</f>
        <v>0</v>
      </c>
      <c r="AZ72" s="1" t="s">
        <v>42</v>
      </c>
      <c r="BA72" s="1" t="s">
        <v>39</v>
      </c>
      <c r="BB72" s="1">
        <f>'январь 2016'!BB72+'февраль 2016'!BB72+'март 2016'!BB72</f>
        <v>0</v>
      </c>
      <c r="BC72" s="1">
        <f>'январь 2016'!BC72+'февраль 2016'!BC72+'март 2016'!BC72</f>
        <v>0</v>
      </c>
      <c r="BD72" s="1" t="s">
        <v>42</v>
      </c>
      <c r="BE72" s="1" t="s">
        <v>33</v>
      </c>
      <c r="BF72" s="1">
        <f>'январь 2016'!BF72+'февраль 2016'!BF72+'март 2016'!BF72</f>
        <v>0</v>
      </c>
      <c r="BG72" s="1">
        <f>'январь 2016'!BG72+'февраль 2016'!BG72+'март 2016'!BG72</f>
        <v>0</v>
      </c>
      <c r="BH72" s="1" t="s">
        <v>42</v>
      </c>
      <c r="BI72" s="1" t="s">
        <v>39</v>
      </c>
      <c r="BJ72" s="1">
        <f>'январь 2016'!BJ72+'февраль 2016'!BJ72+'март 2016'!BJ72</f>
        <v>0</v>
      </c>
      <c r="BK72" s="7">
        <f>'январь 2016'!BK72+'февраль 2016'!BK72+'март 2016'!BK72</f>
        <v>0</v>
      </c>
      <c r="BL72" s="1" t="s">
        <v>43</v>
      </c>
      <c r="BM72" s="1" t="s">
        <v>44</v>
      </c>
      <c r="BN72" s="1">
        <f>'январь 2016'!BN72+'февраль 2016'!BN72+'март 2016'!BN72</f>
        <v>0</v>
      </c>
      <c r="BO72" s="1">
        <f>'январь 2016'!BO72+'февраль 2016'!BO72+'март 2016'!BO72</f>
        <v>0</v>
      </c>
      <c r="BP72" s="1" t="s">
        <v>45</v>
      </c>
      <c r="BQ72" s="1" t="s">
        <v>44</v>
      </c>
      <c r="BR72" s="1">
        <f>'январь 2016'!BR72+'февраль 2016'!BR72+'март 2016'!BR72</f>
        <v>0</v>
      </c>
      <c r="BS72" s="1">
        <f>'январь 2016'!BS72+'февраль 2016'!BS72+'март 2016'!BS72</f>
        <v>0</v>
      </c>
      <c r="BT72" s="1" t="s">
        <v>46</v>
      </c>
      <c r="BU72" s="1" t="s">
        <v>47</v>
      </c>
      <c r="BV72" s="1">
        <f>'январь 2016'!BV72+'февраль 2016'!BV72+'март 2016'!BV72</f>
        <v>0</v>
      </c>
      <c r="BW72" s="1">
        <f>'январь 2016'!BW72+'февраль 2016'!BW72+'март 2016'!BW72</f>
        <v>0</v>
      </c>
      <c r="BX72" s="1" t="s">
        <v>46</v>
      </c>
      <c r="BY72" s="1" t="s">
        <v>41</v>
      </c>
      <c r="BZ72" s="1">
        <f>'январь 2016'!BZ72+'февраль 2016'!BZ72+'март 2016'!BZ72</f>
        <v>0</v>
      </c>
      <c r="CA72" s="1">
        <f>'январь 2016'!CA72+'февраль 2016'!CA72+'март 2016'!CA72</f>
        <v>0</v>
      </c>
      <c r="CB72" s="1" t="s">
        <v>46</v>
      </c>
      <c r="CC72" s="1" t="s">
        <v>48</v>
      </c>
      <c r="CD72" s="1">
        <f>'январь 2016'!CD72+'февраль 2016'!CD72+'март 2016'!CD72</f>
        <v>0</v>
      </c>
      <c r="CE72" s="1">
        <f>'январь 2016'!CE72+'февраль 2016'!CE72+'март 2016'!CE72</f>
        <v>0</v>
      </c>
      <c r="CF72" s="1" t="s">
        <v>46</v>
      </c>
      <c r="CG72" s="1" t="s">
        <v>48</v>
      </c>
      <c r="CH72" s="1">
        <f>'январь 2016'!CH72+'февраль 2016'!CH72+'март 2016'!CH72</f>
        <v>0</v>
      </c>
      <c r="CI72" s="1">
        <f>'январь 2016'!CI72+'февраль 2016'!CI72+'март 2016'!CI72</f>
        <v>0</v>
      </c>
      <c r="CJ72" s="1" t="s">
        <v>46</v>
      </c>
      <c r="CK72" s="1" t="s">
        <v>39</v>
      </c>
      <c r="CL72" s="1">
        <f>'январь 2016'!CL72+'февраль 2016'!CL72+'март 2016'!CL72</f>
        <v>0</v>
      </c>
      <c r="CM72" s="1">
        <f>'январь 2016'!CM72+'февраль 2016'!CM72+'март 2016'!CM72</f>
        <v>0</v>
      </c>
      <c r="CN72" s="1" t="s">
        <v>49</v>
      </c>
      <c r="CO72" s="1" t="s">
        <v>39</v>
      </c>
      <c r="CP72" s="1">
        <f>'январь 2016'!CP72+'февраль 2016'!CP72+'март 2016'!CP72</f>
        <v>0</v>
      </c>
      <c r="CQ72" s="1">
        <f>'январь 2016'!CQ72+'февраль 2016'!CQ72+'март 2016'!CQ72</f>
        <v>0</v>
      </c>
      <c r="CR72" s="1" t="s">
        <v>50</v>
      </c>
      <c r="CS72" s="1" t="s">
        <v>51</v>
      </c>
      <c r="CT72" s="1">
        <f>'январь 2016'!CT72+'февраль 2016'!CT72+'март 2016'!CT72</f>
        <v>0</v>
      </c>
      <c r="CU72" s="1">
        <f>'январь 2016'!CU72+'февраль 2016'!CU72+'март 2016'!CU72</f>
        <v>0</v>
      </c>
      <c r="CV72" s="1" t="s">
        <v>50</v>
      </c>
      <c r="CW72" s="1" t="s">
        <v>39</v>
      </c>
      <c r="CX72" s="1">
        <f>'январь 2016'!CX72+'февраль 2016'!CX72+'март 2016'!CX72</f>
        <v>0</v>
      </c>
      <c r="CY72" s="1">
        <f>'январь 2016'!CY72+'февраль 2016'!CY72+'март 2016'!CY72</f>
        <v>0</v>
      </c>
      <c r="CZ72" s="1" t="s">
        <v>50</v>
      </c>
      <c r="DA72" s="1" t="s">
        <v>39</v>
      </c>
      <c r="DB72" s="1">
        <f>'январь 2016'!DB72+'февраль 2016'!DB72+'март 2016'!DB72</f>
        <v>0</v>
      </c>
      <c r="DC72" s="1">
        <f>'январь 2016'!DC72+'февраль 2016'!DC72+'март 2016'!DC72</f>
        <v>0</v>
      </c>
      <c r="DD72" s="1" t="s">
        <v>59</v>
      </c>
      <c r="DE72" s="1" t="s">
        <v>60</v>
      </c>
      <c r="DF72" s="1">
        <f>'январь 2016'!DF72+'февраль 2016'!DF72+'март 2016'!DF72</f>
        <v>0</v>
      </c>
      <c r="DG72" s="1">
        <f>'январь 2016'!DG72+'февраль 2016'!DG72+'март 2016'!DG72</f>
        <v>0</v>
      </c>
      <c r="DH72" s="1" t="s">
        <v>52</v>
      </c>
      <c r="DI72" s="1" t="s">
        <v>53</v>
      </c>
      <c r="DJ72" s="1">
        <f>'январь 2016'!DJ72+'февраль 2016'!DJ72+'март 2016'!DJ72</f>
        <v>0</v>
      </c>
      <c r="DK72" s="1">
        <f>'январь 2016'!DK72+'февраль 2016'!DK72+'март 2016'!DK72</f>
        <v>0</v>
      </c>
      <c r="DL72" s="1" t="s">
        <v>31</v>
      </c>
      <c r="DM72" s="7">
        <f>'январь 2016'!DM72+'февраль 2016'!DM72+'март 2016'!DM72</f>
        <v>0</v>
      </c>
    </row>
    <row r="73" spans="1:117" s="12" customFormat="1" ht="15.75" customHeight="1" x14ac:dyDescent="0.25">
      <c r="A73" s="6">
        <v>72</v>
      </c>
      <c r="B73" s="6">
        <v>1</v>
      </c>
      <c r="C73" s="9" t="s">
        <v>108</v>
      </c>
      <c r="D73" s="8" t="s">
        <v>373</v>
      </c>
      <c r="E73" s="6">
        <v>345.94299999999998</v>
      </c>
      <c r="F73" s="6">
        <v>0.437</v>
      </c>
      <c r="G73" s="6">
        <v>344.68099999999998</v>
      </c>
      <c r="H73" s="10">
        <v>162.68423999999999</v>
      </c>
      <c r="I73" s="3">
        <f t="shared" si="4"/>
        <v>507.36523999999997</v>
      </c>
      <c r="J73" s="3">
        <f t="shared" si="3"/>
        <v>1.502</v>
      </c>
      <c r="K73" s="3">
        <f t="shared" si="5"/>
        <v>505.86323999999996</v>
      </c>
      <c r="L73" s="1" t="s">
        <v>28</v>
      </c>
      <c r="M73" s="1" t="s">
        <v>29</v>
      </c>
      <c r="N73" s="1">
        <f>'январь 2016'!N73+'февраль 2016'!N73+'март 2016'!N73</f>
        <v>0</v>
      </c>
      <c r="O73" s="1">
        <f>'январь 2016'!O73+'февраль 2016'!O73+'март 2016'!O73</f>
        <v>0</v>
      </c>
      <c r="P73" s="1" t="s">
        <v>30</v>
      </c>
      <c r="Q73" s="1" t="s">
        <v>34</v>
      </c>
      <c r="R73" s="1">
        <f>'январь 2016'!R73+'февраль 2016'!R73+'март 2016'!R73</f>
        <v>0</v>
      </c>
      <c r="S73" s="1">
        <f>'январь 2016'!S73+'февраль 2016'!S73+'март 2016'!S73</f>
        <v>0</v>
      </c>
      <c r="T73" s="1" t="s">
        <v>30</v>
      </c>
      <c r="U73" s="1" t="s">
        <v>32</v>
      </c>
      <c r="V73" s="6">
        <f>'январь 2016'!V73+'февраль 2016'!V73+'март 2016'!V73</f>
        <v>0</v>
      </c>
      <c r="W73" s="6">
        <f>'январь 2016'!W73+'февраль 2016'!W73+'март 2016'!W73</f>
        <v>0</v>
      </c>
      <c r="X73" s="6" t="s">
        <v>30</v>
      </c>
      <c r="Y73" s="6" t="s">
        <v>33</v>
      </c>
      <c r="Z73" s="6">
        <f>'январь 2016'!Z73+'февраль 2016'!Z73+'март 2016'!Z73</f>
        <v>0</v>
      </c>
      <c r="AA73" s="6">
        <f>'январь 2016'!AA73+'февраль 2016'!AA73+'март 2016'!AA73</f>
        <v>0</v>
      </c>
      <c r="AB73" s="1" t="s">
        <v>30</v>
      </c>
      <c r="AC73" s="1" t="s">
        <v>34</v>
      </c>
      <c r="AD73" s="1">
        <f>'январь 2016'!AD73+'февраль 2016'!AD73+'март 2016'!AD73</f>
        <v>0</v>
      </c>
      <c r="AE73" s="1">
        <f>'январь 2016'!AE73+'февраль 2016'!AE73+'март 2016'!AE73</f>
        <v>0</v>
      </c>
      <c r="AF73" s="1" t="s">
        <v>35</v>
      </c>
      <c r="AG73" s="1" t="s">
        <v>29</v>
      </c>
      <c r="AH73" s="1">
        <f>'январь 2016'!AH73+'февраль 2016'!AH73+'март 2016'!AH73</f>
        <v>0</v>
      </c>
      <c r="AI73" s="1">
        <f>'январь 2016'!AI73+'февраль 2016'!AI73+'март 2016'!AI73</f>
        <v>0</v>
      </c>
      <c r="AJ73" s="1" t="s">
        <v>36</v>
      </c>
      <c r="AK73" s="1" t="s">
        <v>37</v>
      </c>
      <c r="AL73" s="1">
        <f>'январь 2016'!AL73+'февраль 2016'!AL73+'март 2016'!AL73</f>
        <v>0</v>
      </c>
      <c r="AM73" s="1">
        <f>'январь 2016'!AM73+'февраль 2016'!AM73+'март 2016'!AM73</f>
        <v>0</v>
      </c>
      <c r="AN73" s="1" t="s">
        <v>38</v>
      </c>
      <c r="AO73" s="1" t="s">
        <v>39</v>
      </c>
      <c r="AP73" s="1">
        <f>'январь 2016'!AP73+'февраль 2016'!AP73+'март 2016'!AP73</f>
        <v>0</v>
      </c>
      <c r="AQ73" s="1">
        <f>'январь 2016'!AQ73+'февраль 2016'!AQ73+'март 2016'!AQ73</f>
        <v>0</v>
      </c>
      <c r="AR73" s="1" t="s">
        <v>40</v>
      </c>
      <c r="AS73" s="1" t="s">
        <v>41</v>
      </c>
      <c r="AT73" s="1">
        <f>'январь 2016'!AT73+'февраль 2016'!AT73+'март 2016'!AT73</f>
        <v>0</v>
      </c>
      <c r="AU73" s="1">
        <f>'январь 2016'!AU73+'февраль 2016'!AU73+'март 2016'!AU73</f>
        <v>0</v>
      </c>
      <c r="AV73" s="6"/>
      <c r="AW73" s="6"/>
      <c r="AX73" s="1">
        <f>'январь 2016'!AX73+'февраль 2016'!AX73+'март 2016'!AX73</f>
        <v>0</v>
      </c>
      <c r="AY73" s="1">
        <f>'январь 2016'!AY73+'февраль 2016'!AY73+'март 2016'!AY73</f>
        <v>0</v>
      </c>
      <c r="AZ73" s="1" t="s">
        <v>42</v>
      </c>
      <c r="BA73" s="1" t="s">
        <v>39</v>
      </c>
      <c r="BB73" s="1">
        <f>'январь 2016'!BB73+'февраль 2016'!BB73+'март 2016'!BB73</f>
        <v>0</v>
      </c>
      <c r="BC73" s="1">
        <f>'январь 2016'!BC73+'февраль 2016'!BC73+'март 2016'!BC73</f>
        <v>0</v>
      </c>
      <c r="BD73" s="1" t="s">
        <v>42</v>
      </c>
      <c r="BE73" s="1" t="s">
        <v>33</v>
      </c>
      <c r="BF73" s="1">
        <f>'январь 2016'!BF73+'февраль 2016'!BF73+'март 2016'!BF73</f>
        <v>0</v>
      </c>
      <c r="BG73" s="1">
        <f>'январь 2016'!BG73+'февраль 2016'!BG73+'март 2016'!BG73</f>
        <v>0</v>
      </c>
      <c r="BH73" s="1" t="s">
        <v>42</v>
      </c>
      <c r="BI73" s="1" t="s">
        <v>39</v>
      </c>
      <c r="BJ73" s="1">
        <f>'январь 2016'!BJ73+'февраль 2016'!BJ73+'март 2016'!BJ73</f>
        <v>0</v>
      </c>
      <c r="BK73" s="7">
        <f>'январь 2016'!BK73+'февраль 2016'!BK73+'март 2016'!BK73</f>
        <v>0</v>
      </c>
      <c r="BL73" s="1" t="s">
        <v>43</v>
      </c>
      <c r="BM73" s="1" t="s">
        <v>44</v>
      </c>
      <c r="BN73" s="1">
        <f>'январь 2016'!BN73+'февраль 2016'!BN73+'март 2016'!BN73</f>
        <v>0</v>
      </c>
      <c r="BO73" s="1">
        <f>'январь 2016'!BO73+'февраль 2016'!BO73+'март 2016'!BO73</f>
        <v>0</v>
      </c>
      <c r="BP73" s="1" t="s">
        <v>45</v>
      </c>
      <c r="BQ73" s="1" t="s">
        <v>44</v>
      </c>
      <c r="BR73" s="1">
        <f>'январь 2016'!BR73+'февраль 2016'!BR73+'март 2016'!BR73</f>
        <v>0</v>
      </c>
      <c r="BS73" s="1">
        <f>'январь 2016'!BS73+'февраль 2016'!BS73+'март 2016'!BS73</f>
        <v>0</v>
      </c>
      <c r="BT73" s="1" t="s">
        <v>46</v>
      </c>
      <c r="BU73" s="1" t="s">
        <v>47</v>
      </c>
      <c r="BV73" s="1">
        <f>'январь 2016'!BV73+'февраль 2016'!BV73+'март 2016'!BV73</f>
        <v>0</v>
      </c>
      <c r="BW73" s="1">
        <f>'январь 2016'!BW73+'февраль 2016'!BW73+'март 2016'!BW73</f>
        <v>0</v>
      </c>
      <c r="BX73" s="1" t="s">
        <v>46</v>
      </c>
      <c r="BY73" s="1" t="s">
        <v>41</v>
      </c>
      <c r="BZ73" s="1">
        <f>'январь 2016'!BZ73+'февраль 2016'!BZ73+'март 2016'!BZ73</f>
        <v>0</v>
      </c>
      <c r="CA73" s="1">
        <f>'январь 2016'!CA73+'февраль 2016'!CA73+'март 2016'!CA73</f>
        <v>0</v>
      </c>
      <c r="CB73" s="1" t="s">
        <v>46</v>
      </c>
      <c r="CC73" s="1" t="s">
        <v>48</v>
      </c>
      <c r="CD73" s="1">
        <f>'январь 2016'!CD73+'февраль 2016'!CD73+'март 2016'!CD73</f>
        <v>0</v>
      </c>
      <c r="CE73" s="1">
        <f>'январь 2016'!CE73+'февраль 2016'!CE73+'март 2016'!CE73</f>
        <v>0</v>
      </c>
      <c r="CF73" s="1" t="s">
        <v>46</v>
      </c>
      <c r="CG73" s="1" t="s">
        <v>48</v>
      </c>
      <c r="CH73" s="1">
        <f>'январь 2016'!CH73+'февраль 2016'!CH73+'март 2016'!CH73</f>
        <v>0</v>
      </c>
      <c r="CI73" s="1">
        <f>'январь 2016'!CI73+'февраль 2016'!CI73+'март 2016'!CI73</f>
        <v>0</v>
      </c>
      <c r="CJ73" s="1" t="s">
        <v>46</v>
      </c>
      <c r="CK73" s="1" t="s">
        <v>39</v>
      </c>
      <c r="CL73" s="1">
        <f>'январь 2016'!CL73+'февраль 2016'!CL73+'март 2016'!CL73</f>
        <v>0</v>
      </c>
      <c r="CM73" s="1">
        <f>'январь 2016'!CM73+'февраль 2016'!CM73+'март 2016'!CM73</f>
        <v>0</v>
      </c>
      <c r="CN73" s="1" t="s">
        <v>49</v>
      </c>
      <c r="CO73" s="1" t="s">
        <v>39</v>
      </c>
      <c r="CP73" s="1">
        <f>'январь 2016'!CP73+'февраль 2016'!CP73+'март 2016'!CP73</f>
        <v>1</v>
      </c>
      <c r="CQ73" s="1">
        <f>'январь 2016'!CQ73+'февраль 2016'!CQ73+'март 2016'!CQ73</f>
        <v>0.58499999999999996</v>
      </c>
      <c r="CR73" s="1" t="s">
        <v>50</v>
      </c>
      <c r="CS73" s="1" t="s">
        <v>51</v>
      </c>
      <c r="CT73" s="1">
        <f>'январь 2016'!CT73+'февраль 2016'!CT73+'март 2016'!CT73</f>
        <v>0</v>
      </c>
      <c r="CU73" s="1">
        <f>'январь 2016'!CU73+'февраль 2016'!CU73+'март 2016'!CU73</f>
        <v>0</v>
      </c>
      <c r="CV73" s="1" t="s">
        <v>50</v>
      </c>
      <c r="CW73" s="1" t="s">
        <v>39</v>
      </c>
      <c r="CX73" s="1">
        <f>'январь 2016'!CX73+'февраль 2016'!CX73+'март 2016'!CX73</f>
        <v>1</v>
      </c>
      <c r="CY73" s="1">
        <f>'январь 2016'!CY73+'февраль 2016'!CY73+'март 2016'!CY73</f>
        <v>0.91700000000000004</v>
      </c>
      <c r="CZ73" s="1" t="s">
        <v>50</v>
      </c>
      <c r="DA73" s="1" t="s">
        <v>39</v>
      </c>
      <c r="DB73" s="1">
        <f>'январь 2016'!DB73+'февраль 2016'!DB73+'март 2016'!DB73</f>
        <v>0</v>
      </c>
      <c r="DC73" s="1">
        <f>'январь 2016'!DC73+'февраль 2016'!DC73+'март 2016'!DC73</f>
        <v>0</v>
      </c>
      <c r="DD73" s="1" t="s">
        <v>59</v>
      </c>
      <c r="DE73" s="1" t="s">
        <v>60</v>
      </c>
      <c r="DF73" s="1">
        <f>'январь 2016'!DF73+'февраль 2016'!DF73+'март 2016'!DF73</f>
        <v>0</v>
      </c>
      <c r="DG73" s="1">
        <f>'январь 2016'!DG73+'февраль 2016'!DG73+'март 2016'!DG73</f>
        <v>0</v>
      </c>
      <c r="DH73" s="1" t="s">
        <v>52</v>
      </c>
      <c r="DI73" s="1" t="s">
        <v>53</v>
      </c>
      <c r="DJ73" s="1">
        <f>'январь 2016'!DJ73+'февраль 2016'!DJ73+'март 2016'!DJ73</f>
        <v>0</v>
      </c>
      <c r="DK73" s="1">
        <f>'январь 2016'!DK73+'февраль 2016'!DK73+'март 2016'!DK73</f>
        <v>0</v>
      </c>
      <c r="DL73" s="1" t="s">
        <v>31</v>
      </c>
      <c r="DM73" s="7">
        <f>'январь 2016'!DM73+'февраль 2016'!DM73+'март 2016'!DM73</f>
        <v>0</v>
      </c>
    </row>
    <row r="74" spans="1:117" s="12" customFormat="1" ht="15.75" customHeight="1" x14ac:dyDescent="0.25">
      <c r="A74" s="6">
        <v>73</v>
      </c>
      <c r="B74" s="6">
        <v>1</v>
      </c>
      <c r="C74" s="9" t="s">
        <v>109</v>
      </c>
      <c r="D74" s="8" t="s">
        <v>373</v>
      </c>
      <c r="E74" s="6">
        <v>114.629</v>
      </c>
      <c r="F74" s="6">
        <v>55.366</v>
      </c>
      <c r="G74" s="6">
        <v>49.344000000000001</v>
      </c>
      <c r="H74" s="10">
        <v>83.050560000000004</v>
      </c>
      <c r="I74" s="3">
        <f t="shared" si="4"/>
        <v>132.39456000000001</v>
      </c>
      <c r="J74" s="3">
        <f t="shared" si="3"/>
        <v>0</v>
      </c>
      <c r="K74" s="3">
        <f t="shared" si="5"/>
        <v>132.39456000000001</v>
      </c>
      <c r="L74" s="1" t="s">
        <v>28</v>
      </c>
      <c r="M74" s="1" t="s">
        <v>29</v>
      </c>
      <c r="N74" s="1">
        <f>'январь 2016'!N74+'февраль 2016'!N74+'март 2016'!N74</f>
        <v>0</v>
      </c>
      <c r="O74" s="1">
        <f>'январь 2016'!O74+'февраль 2016'!O74+'март 2016'!O74</f>
        <v>0</v>
      </c>
      <c r="P74" s="1" t="s">
        <v>30</v>
      </c>
      <c r="Q74" s="1" t="s">
        <v>34</v>
      </c>
      <c r="R74" s="1">
        <f>'январь 2016'!R74+'февраль 2016'!R74+'март 2016'!R74</f>
        <v>0</v>
      </c>
      <c r="S74" s="1">
        <f>'январь 2016'!S74+'февраль 2016'!S74+'март 2016'!S74</f>
        <v>0</v>
      </c>
      <c r="T74" s="1" t="s">
        <v>30</v>
      </c>
      <c r="U74" s="1" t="s">
        <v>32</v>
      </c>
      <c r="V74" s="6">
        <f>'январь 2016'!V74+'февраль 2016'!V74+'март 2016'!V74</f>
        <v>0</v>
      </c>
      <c r="W74" s="6">
        <f>'январь 2016'!W74+'февраль 2016'!W74+'март 2016'!W74</f>
        <v>0</v>
      </c>
      <c r="X74" s="6" t="s">
        <v>30</v>
      </c>
      <c r="Y74" s="6" t="s">
        <v>33</v>
      </c>
      <c r="Z74" s="6">
        <f>'январь 2016'!Z74+'февраль 2016'!Z74+'март 2016'!Z74</f>
        <v>0</v>
      </c>
      <c r="AA74" s="6">
        <f>'январь 2016'!AA74+'февраль 2016'!AA74+'март 2016'!AA74</f>
        <v>0</v>
      </c>
      <c r="AB74" s="1" t="s">
        <v>30</v>
      </c>
      <c r="AC74" s="1" t="s">
        <v>34</v>
      </c>
      <c r="AD74" s="1">
        <f>'январь 2016'!AD74+'февраль 2016'!AD74+'март 2016'!AD74</f>
        <v>0</v>
      </c>
      <c r="AE74" s="1">
        <f>'январь 2016'!AE74+'февраль 2016'!AE74+'март 2016'!AE74</f>
        <v>0</v>
      </c>
      <c r="AF74" s="1" t="s">
        <v>35</v>
      </c>
      <c r="AG74" s="1" t="s">
        <v>29</v>
      </c>
      <c r="AH74" s="1">
        <f>'январь 2016'!AH74+'февраль 2016'!AH74+'март 2016'!AH74</f>
        <v>0</v>
      </c>
      <c r="AI74" s="1">
        <f>'январь 2016'!AI74+'февраль 2016'!AI74+'март 2016'!AI74</f>
        <v>0</v>
      </c>
      <c r="AJ74" s="1" t="s">
        <v>36</v>
      </c>
      <c r="AK74" s="1" t="s">
        <v>37</v>
      </c>
      <c r="AL74" s="1">
        <f>'январь 2016'!AL74+'февраль 2016'!AL74+'март 2016'!AL74</f>
        <v>0</v>
      </c>
      <c r="AM74" s="1">
        <f>'январь 2016'!AM74+'февраль 2016'!AM74+'март 2016'!AM74</f>
        <v>0</v>
      </c>
      <c r="AN74" s="1" t="s">
        <v>38</v>
      </c>
      <c r="AO74" s="1" t="s">
        <v>39</v>
      </c>
      <c r="AP74" s="1">
        <f>'январь 2016'!AP74+'февраль 2016'!AP74+'март 2016'!AP74</f>
        <v>0</v>
      </c>
      <c r="AQ74" s="1">
        <f>'январь 2016'!AQ74+'февраль 2016'!AQ74+'март 2016'!AQ74</f>
        <v>0</v>
      </c>
      <c r="AR74" s="1" t="s">
        <v>40</v>
      </c>
      <c r="AS74" s="1" t="s">
        <v>41</v>
      </c>
      <c r="AT74" s="1">
        <f>'январь 2016'!AT74+'февраль 2016'!AT74+'март 2016'!AT74</f>
        <v>0</v>
      </c>
      <c r="AU74" s="1">
        <f>'январь 2016'!AU74+'февраль 2016'!AU74+'март 2016'!AU74</f>
        <v>0</v>
      </c>
      <c r="AV74" s="6"/>
      <c r="AW74" s="6"/>
      <c r="AX74" s="1">
        <f>'январь 2016'!AX74+'февраль 2016'!AX74+'март 2016'!AX74</f>
        <v>0</v>
      </c>
      <c r="AY74" s="1">
        <f>'январь 2016'!AY74+'февраль 2016'!AY74+'март 2016'!AY74</f>
        <v>0</v>
      </c>
      <c r="AZ74" s="1" t="s">
        <v>42</v>
      </c>
      <c r="BA74" s="1" t="s">
        <v>39</v>
      </c>
      <c r="BB74" s="1">
        <f>'январь 2016'!BB74+'февраль 2016'!BB74+'март 2016'!BB74</f>
        <v>0</v>
      </c>
      <c r="BC74" s="1">
        <f>'январь 2016'!BC74+'февраль 2016'!BC74+'март 2016'!BC74</f>
        <v>0</v>
      </c>
      <c r="BD74" s="1" t="s">
        <v>42</v>
      </c>
      <c r="BE74" s="1" t="s">
        <v>33</v>
      </c>
      <c r="BF74" s="1">
        <f>'январь 2016'!BF74+'февраль 2016'!BF74+'март 2016'!BF74</f>
        <v>0</v>
      </c>
      <c r="BG74" s="1">
        <f>'январь 2016'!BG74+'февраль 2016'!BG74+'март 2016'!BG74</f>
        <v>0</v>
      </c>
      <c r="BH74" s="1" t="s">
        <v>42</v>
      </c>
      <c r="BI74" s="1" t="s">
        <v>39</v>
      </c>
      <c r="BJ74" s="1">
        <f>'январь 2016'!BJ74+'февраль 2016'!BJ74+'март 2016'!BJ74</f>
        <v>0</v>
      </c>
      <c r="BK74" s="7">
        <f>'январь 2016'!BK74+'февраль 2016'!BK74+'март 2016'!BK74</f>
        <v>0</v>
      </c>
      <c r="BL74" s="1" t="s">
        <v>43</v>
      </c>
      <c r="BM74" s="1" t="s">
        <v>44</v>
      </c>
      <c r="BN74" s="1">
        <f>'январь 2016'!BN74+'февраль 2016'!BN74+'март 2016'!BN74</f>
        <v>0</v>
      </c>
      <c r="BO74" s="1">
        <f>'январь 2016'!BO74+'февраль 2016'!BO74+'март 2016'!BO74</f>
        <v>0</v>
      </c>
      <c r="BP74" s="1" t="s">
        <v>45</v>
      </c>
      <c r="BQ74" s="1" t="s">
        <v>44</v>
      </c>
      <c r="BR74" s="1">
        <f>'январь 2016'!BR74+'февраль 2016'!BR74+'март 2016'!BR74</f>
        <v>0</v>
      </c>
      <c r="BS74" s="1">
        <f>'январь 2016'!BS74+'февраль 2016'!BS74+'март 2016'!BS74</f>
        <v>0</v>
      </c>
      <c r="BT74" s="1" t="s">
        <v>46</v>
      </c>
      <c r="BU74" s="1" t="s">
        <v>47</v>
      </c>
      <c r="BV74" s="1">
        <f>'январь 2016'!BV74+'февраль 2016'!BV74+'март 2016'!BV74</f>
        <v>0</v>
      </c>
      <c r="BW74" s="1">
        <f>'январь 2016'!BW74+'февраль 2016'!BW74+'март 2016'!BW74</f>
        <v>0</v>
      </c>
      <c r="BX74" s="1" t="s">
        <v>46</v>
      </c>
      <c r="BY74" s="1" t="s">
        <v>41</v>
      </c>
      <c r="BZ74" s="1">
        <f>'январь 2016'!BZ74+'февраль 2016'!BZ74+'март 2016'!BZ74</f>
        <v>0</v>
      </c>
      <c r="CA74" s="1">
        <f>'январь 2016'!CA74+'февраль 2016'!CA74+'март 2016'!CA74</f>
        <v>0</v>
      </c>
      <c r="CB74" s="1" t="s">
        <v>46</v>
      </c>
      <c r="CC74" s="1" t="s">
        <v>48</v>
      </c>
      <c r="CD74" s="1">
        <f>'январь 2016'!CD74+'февраль 2016'!CD74+'март 2016'!CD74</f>
        <v>0</v>
      </c>
      <c r="CE74" s="1">
        <f>'январь 2016'!CE74+'февраль 2016'!CE74+'март 2016'!CE74</f>
        <v>0</v>
      </c>
      <c r="CF74" s="1" t="s">
        <v>46</v>
      </c>
      <c r="CG74" s="1" t="s">
        <v>48</v>
      </c>
      <c r="CH74" s="1">
        <f>'январь 2016'!CH74+'февраль 2016'!CH74+'март 2016'!CH74</f>
        <v>0</v>
      </c>
      <c r="CI74" s="1">
        <f>'январь 2016'!CI74+'февраль 2016'!CI74+'март 2016'!CI74</f>
        <v>0</v>
      </c>
      <c r="CJ74" s="1" t="s">
        <v>46</v>
      </c>
      <c r="CK74" s="1" t="s">
        <v>39</v>
      </c>
      <c r="CL74" s="1">
        <f>'январь 2016'!CL74+'февраль 2016'!CL74+'март 2016'!CL74</f>
        <v>0</v>
      </c>
      <c r="CM74" s="1">
        <f>'январь 2016'!CM74+'февраль 2016'!CM74+'март 2016'!CM74</f>
        <v>0</v>
      </c>
      <c r="CN74" s="1" t="s">
        <v>49</v>
      </c>
      <c r="CO74" s="1" t="s">
        <v>39</v>
      </c>
      <c r="CP74" s="1">
        <f>'январь 2016'!CP74+'февраль 2016'!CP74+'март 2016'!CP74</f>
        <v>0</v>
      </c>
      <c r="CQ74" s="1">
        <f>'январь 2016'!CQ74+'февраль 2016'!CQ74+'март 2016'!CQ74</f>
        <v>0</v>
      </c>
      <c r="CR74" s="1" t="s">
        <v>50</v>
      </c>
      <c r="CS74" s="1" t="s">
        <v>51</v>
      </c>
      <c r="CT74" s="1">
        <f>'январь 2016'!CT74+'февраль 2016'!CT74+'март 2016'!CT74</f>
        <v>0</v>
      </c>
      <c r="CU74" s="1">
        <f>'январь 2016'!CU74+'февраль 2016'!CU74+'март 2016'!CU74</f>
        <v>0</v>
      </c>
      <c r="CV74" s="1" t="s">
        <v>50</v>
      </c>
      <c r="CW74" s="1" t="s">
        <v>39</v>
      </c>
      <c r="CX74" s="1">
        <f>'январь 2016'!CX74+'февраль 2016'!CX74+'март 2016'!CX74</f>
        <v>0</v>
      </c>
      <c r="CY74" s="1">
        <f>'январь 2016'!CY74+'февраль 2016'!CY74+'март 2016'!CY74</f>
        <v>0</v>
      </c>
      <c r="CZ74" s="1" t="s">
        <v>50</v>
      </c>
      <c r="DA74" s="1" t="s">
        <v>39</v>
      </c>
      <c r="DB74" s="1">
        <f>'январь 2016'!DB74+'февраль 2016'!DB74+'март 2016'!DB74</f>
        <v>0</v>
      </c>
      <c r="DC74" s="1">
        <f>'январь 2016'!DC74+'февраль 2016'!DC74+'март 2016'!DC74</f>
        <v>0</v>
      </c>
      <c r="DD74" s="1" t="s">
        <v>59</v>
      </c>
      <c r="DE74" s="1" t="s">
        <v>60</v>
      </c>
      <c r="DF74" s="1">
        <f>'январь 2016'!DF74+'февраль 2016'!DF74+'март 2016'!DF74</f>
        <v>0</v>
      </c>
      <c r="DG74" s="1">
        <f>'январь 2016'!DG74+'февраль 2016'!DG74+'март 2016'!DG74</f>
        <v>0</v>
      </c>
      <c r="DH74" s="1" t="s">
        <v>52</v>
      </c>
      <c r="DI74" s="1" t="s">
        <v>53</v>
      </c>
      <c r="DJ74" s="1">
        <f>'январь 2016'!DJ74+'февраль 2016'!DJ74+'март 2016'!DJ74</f>
        <v>0</v>
      </c>
      <c r="DK74" s="1">
        <f>'январь 2016'!DK74+'февраль 2016'!DK74+'март 2016'!DK74</f>
        <v>0</v>
      </c>
      <c r="DL74" s="1" t="s">
        <v>31</v>
      </c>
      <c r="DM74" s="7">
        <f>'январь 2016'!DM74+'февраль 2016'!DM74+'март 2016'!DM74</f>
        <v>0</v>
      </c>
    </row>
    <row r="75" spans="1:117" s="12" customFormat="1" ht="15.75" customHeight="1" x14ac:dyDescent="0.25">
      <c r="A75" s="6">
        <v>74</v>
      </c>
      <c r="B75" s="6">
        <v>1</v>
      </c>
      <c r="C75" s="9" t="s">
        <v>110</v>
      </c>
      <c r="D75" s="8" t="s">
        <v>373</v>
      </c>
      <c r="E75" s="6">
        <v>-63.706000000000003</v>
      </c>
      <c r="F75" s="6">
        <v>40.908999999999999</v>
      </c>
      <c r="G75" s="6">
        <v>-127.59</v>
      </c>
      <c r="H75" s="10">
        <v>217.2612</v>
      </c>
      <c r="I75" s="3">
        <f t="shared" si="4"/>
        <v>89.671199999999999</v>
      </c>
      <c r="J75" s="3">
        <f t="shared" si="3"/>
        <v>25.865000000000002</v>
      </c>
      <c r="K75" s="3">
        <f t="shared" si="5"/>
        <v>63.806199999999997</v>
      </c>
      <c r="L75" s="1" t="s">
        <v>28</v>
      </c>
      <c r="M75" s="1" t="s">
        <v>29</v>
      </c>
      <c r="N75" s="1">
        <f>'январь 2016'!N75+'февраль 2016'!N75+'март 2016'!N75</f>
        <v>0</v>
      </c>
      <c r="O75" s="1">
        <f>'январь 2016'!O75+'февраль 2016'!O75+'март 2016'!O75</f>
        <v>0</v>
      </c>
      <c r="P75" s="1" t="s">
        <v>30</v>
      </c>
      <c r="Q75" s="1" t="s">
        <v>34</v>
      </c>
      <c r="R75" s="1">
        <f>'январь 2016'!R75+'февраль 2016'!R75+'март 2016'!R75</f>
        <v>0</v>
      </c>
      <c r="S75" s="1">
        <f>'январь 2016'!S75+'февраль 2016'!S75+'март 2016'!S75</f>
        <v>0</v>
      </c>
      <c r="T75" s="1" t="s">
        <v>30</v>
      </c>
      <c r="U75" s="1" t="s">
        <v>32</v>
      </c>
      <c r="V75" s="6">
        <f>'январь 2016'!V75+'февраль 2016'!V75+'март 2016'!V75</f>
        <v>0</v>
      </c>
      <c r="W75" s="6">
        <f>'январь 2016'!W75+'февраль 2016'!W75+'март 2016'!W75</f>
        <v>0</v>
      </c>
      <c r="X75" s="6" t="s">
        <v>30</v>
      </c>
      <c r="Y75" s="6" t="s">
        <v>33</v>
      </c>
      <c r="Z75" s="6">
        <f>'январь 2016'!Z75+'февраль 2016'!Z75+'март 2016'!Z75</f>
        <v>0</v>
      </c>
      <c r="AA75" s="6">
        <f>'январь 2016'!AA75+'февраль 2016'!AA75+'март 2016'!AA75</f>
        <v>0</v>
      </c>
      <c r="AB75" s="1" t="s">
        <v>30</v>
      </c>
      <c r="AC75" s="1" t="s">
        <v>34</v>
      </c>
      <c r="AD75" s="1">
        <f>'январь 2016'!AD75+'февраль 2016'!AD75+'март 2016'!AD75</f>
        <v>0</v>
      </c>
      <c r="AE75" s="1">
        <f>'январь 2016'!AE75+'февраль 2016'!AE75+'март 2016'!AE75</f>
        <v>0</v>
      </c>
      <c r="AF75" s="1" t="s">
        <v>35</v>
      </c>
      <c r="AG75" s="1" t="s">
        <v>29</v>
      </c>
      <c r="AH75" s="1">
        <f>'январь 2016'!AH75+'февраль 2016'!AH75+'март 2016'!AH75</f>
        <v>0</v>
      </c>
      <c r="AI75" s="1">
        <f>'январь 2016'!AI75+'февраль 2016'!AI75+'март 2016'!AI75</f>
        <v>0</v>
      </c>
      <c r="AJ75" s="1" t="s">
        <v>36</v>
      </c>
      <c r="AK75" s="1" t="s">
        <v>37</v>
      </c>
      <c r="AL75" s="1">
        <f>'январь 2016'!AL75+'февраль 2016'!AL75+'март 2016'!AL75</f>
        <v>0</v>
      </c>
      <c r="AM75" s="1">
        <f>'январь 2016'!AM75+'февраль 2016'!AM75+'март 2016'!AM75</f>
        <v>0</v>
      </c>
      <c r="AN75" s="1" t="s">
        <v>38</v>
      </c>
      <c r="AO75" s="1" t="s">
        <v>39</v>
      </c>
      <c r="AP75" s="1">
        <f>'январь 2016'!AP75+'февраль 2016'!AP75+'март 2016'!AP75</f>
        <v>3</v>
      </c>
      <c r="AQ75" s="1">
        <f>'январь 2016'!AQ75+'февраль 2016'!AQ75+'март 2016'!AQ75</f>
        <v>1.986</v>
      </c>
      <c r="AR75" s="1" t="s">
        <v>40</v>
      </c>
      <c r="AS75" s="1" t="s">
        <v>41</v>
      </c>
      <c r="AT75" s="1">
        <f>'январь 2016'!AT75+'февраль 2016'!AT75+'март 2016'!AT75</f>
        <v>0</v>
      </c>
      <c r="AU75" s="1">
        <f>'январь 2016'!AU75+'февраль 2016'!AU75+'март 2016'!AU75</f>
        <v>0</v>
      </c>
      <c r="AV75" s="6"/>
      <c r="AW75" s="6"/>
      <c r="AX75" s="1">
        <f>'январь 2016'!AX75+'февраль 2016'!AX75+'март 2016'!AX75</f>
        <v>0</v>
      </c>
      <c r="AY75" s="1">
        <f>'январь 2016'!AY75+'февраль 2016'!AY75+'март 2016'!AY75</f>
        <v>0</v>
      </c>
      <c r="AZ75" s="1" t="s">
        <v>42</v>
      </c>
      <c r="BA75" s="1" t="s">
        <v>39</v>
      </c>
      <c r="BB75" s="1">
        <f>'январь 2016'!BB75+'февраль 2016'!BB75+'март 2016'!BB75</f>
        <v>0</v>
      </c>
      <c r="BC75" s="1">
        <f>'январь 2016'!BC75+'февраль 2016'!BC75+'март 2016'!BC75</f>
        <v>0</v>
      </c>
      <c r="BD75" s="1" t="s">
        <v>42</v>
      </c>
      <c r="BE75" s="1" t="s">
        <v>33</v>
      </c>
      <c r="BF75" s="1">
        <f>'январь 2016'!BF75+'февраль 2016'!BF75+'март 2016'!BF75</f>
        <v>0</v>
      </c>
      <c r="BG75" s="1">
        <f>'январь 2016'!BG75+'февраль 2016'!BG75+'март 2016'!BG75</f>
        <v>0</v>
      </c>
      <c r="BH75" s="1" t="s">
        <v>42</v>
      </c>
      <c r="BI75" s="1" t="s">
        <v>39</v>
      </c>
      <c r="BJ75" s="1">
        <f>'январь 2016'!BJ75+'февраль 2016'!BJ75+'март 2016'!BJ75</f>
        <v>0</v>
      </c>
      <c r="BK75" s="7">
        <f>'январь 2016'!BK75+'февраль 2016'!BK75+'март 2016'!BK75</f>
        <v>0</v>
      </c>
      <c r="BL75" s="1" t="s">
        <v>43</v>
      </c>
      <c r="BM75" s="1" t="s">
        <v>44</v>
      </c>
      <c r="BN75" s="1">
        <f>'январь 2016'!BN75+'февраль 2016'!BN75+'март 2016'!BN75</f>
        <v>0</v>
      </c>
      <c r="BO75" s="1">
        <f>'январь 2016'!BO75+'февраль 2016'!BO75+'март 2016'!BO75</f>
        <v>0</v>
      </c>
      <c r="BP75" s="1" t="s">
        <v>45</v>
      </c>
      <c r="BQ75" s="1" t="s">
        <v>44</v>
      </c>
      <c r="BR75" s="1">
        <f>'январь 2016'!BR75+'февраль 2016'!BR75+'март 2016'!BR75</f>
        <v>0</v>
      </c>
      <c r="BS75" s="1">
        <f>'январь 2016'!BS75+'февраль 2016'!BS75+'март 2016'!BS75</f>
        <v>0</v>
      </c>
      <c r="BT75" s="1" t="s">
        <v>46</v>
      </c>
      <c r="BU75" s="1" t="s">
        <v>47</v>
      </c>
      <c r="BV75" s="1">
        <f>'январь 2016'!BV75+'февраль 2016'!BV75+'март 2016'!BV75</f>
        <v>0</v>
      </c>
      <c r="BW75" s="1">
        <f>'январь 2016'!BW75+'февраль 2016'!BW75+'март 2016'!BW75</f>
        <v>0</v>
      </c>
      <c r="BX75" s="1" t="s">
        <v>46</v>
      </c>
      <c r="BY75" s="1" t="s">
        <v>41</v>
      </c>
      <c r="BZ75" s="1">
        <f>'январь 2016'!BZ75+'февраль 2016'!BZ75+'март 2016'!BZ75</f>
        <v>0</v>
      </c>
      <c r="CA75" s="1">
        <f>'январь 2016'!CA75+'февраль 2016'!CA75+'март 2016'!CA75</f>
        <v>0</v>
      </c>
      <c r="CB75" s="1" t="s">
        <v>46</v>
      </c>
      <c r="CC75" s="1" t="s">
        <v>48</v>
      </c>
      <c r="CD75" s="1">
        <f>'январь 2016'!CD75+'февраль 2016'!CD75+'март 2016'!CD75</f>
        <v>0.02</v>
      </c>
      <c r="CE75" s="1">
        <f>'январь 2016'!CE75+'февраль 2016'!CE75+'март 2016'!CE75</f>
        <v>21.538</v>
      </c>
      <c r="CF75" s="1" t="s">
        <v>46</v>
      </c>
      <c r="CG75" s="1" t="s">
        <v>48</v>
      </c>
      <c r="CH75" s="1">
        <f>'январь 2016'!CH75+'февраль 2016'!CH75+'март 2016'!CH75</f>
        <v>0</v>
      </c>
      <c r="CI75" s="1">
        <f>'январь 2016'!CI75+'февраль 2016'!CI75+'март 2016'!CI75</f>
        <v>0</v>
      </c>
      <c r="CJ75" s="1" t="s">
        <v>46</v>
      </c>
      <c r="CK75" s="1" t="s">
        <v>39</v>
      </c>
      <c r="CL75" s="1">
        <f>'январь 2016'!CL75+'февраль 2016'!CL75+'март 2016'!CL75</f>
        <v>0</v>
      </c>
      <c r="CM75" s="1">
        <f>'январь 2016'!CM75+'февраль 2016'!CM75+'март 2016'!CM75</f>
        <v>0</v>
      </c>
      <c r="CN75" s="1" t="s">
        <v>49</v>
      </c>
      <c r="CO75" s="1" t="s">
        <v>39</v>
      </c>
      <c r="CP75" s="1">
        <f>'январь 2016'!CP75+'февраль 2016'!CP75+'март 2016'!CP75</f>
        <v>4</v>
      </c>
      <c r="CQ75" s="1">
        <f>'январь 2016'!CQ75+'февраль 2016'!CQ75+'март 2016'!CQ75</f>
        <v>2.3410000000000002</v>
      </c>
      <c r="CR75" s="1" t="s">
        <v>50</v>
      </c>
      <c r="CS75" s="1" t="s">
        <v>51</v>
      </c>
      <c r="CT75" s="1">
        <f>'январь 2016'!CT75+'февраль 2016'!CT75+'март 2016'!CT75</f>
        <v>0</v>
      </c>
      <c r="CU75" s="1">
        <f>'январь 2016'!CU75+'февраль 2016'!CU75+'март 2016'!CU75</f>
        <v>0</v>
      </c>
      <c r="CV75" s="1" t="s">
        <v>50</v>
      </c>
      <c r="CW75" s="1" t="s">
        <v>39</v>
      </c>
      <c r="CX75" s="1">
        <f>'январь 2016'!CX75+'февраль 2016'!CX75+'март 2016'!CX75</f>
        <v>0</v>
      </c>
      <c r="CY75" s="1">
        <f>'январь 2016'!CY75+'февраль 2016'!CY75+'март 2016'!CY75</f>
        <v>0</v>
      </c>
      <c r="CZ75" s="1" t="s">
        <v>50</v>
      </c>
      <c r="DA75" s="1" t="s">
        <v>39</v>
      </c>
      <c r="DB75" s="1">
        <f>'январь 2016'!DB75+'февраль 2016'!DB75+'март 2016'!DB75</f>
        <v>0</v>
      </c>
      <c r="DC75" s="1">
        <f>'январь 2016'!DC75+'февраль 2016'!DC75+'март 2016'!DC75</f>
        <v>0</v>
      </c>
      <c r="DD75" s="1" t="s">
        <v>59</v>
      </c>
      <c r="DE75" s="1" t="s">
        <v>60</v>
      </c>
      <c r="DF75" s="1">
        <f>'январь 2016'!DF75+'февраль 2016'!DF75+'март 2016'!DF75</f>
        <v>0</v>
      </c>
      <c r="DG75" s="1">
        <f>'январь 2016'!DG75+'февраль 2016'!DG75+'март 2016'!DG75</f>
        <v>0</v>
      </c>
      <c r="DH75" s="1" t="s">
        <v>52</v>
      </c>
      <c r="DI75" s="1" t="s">
        <v>53</v>
      </c>
      <c r="DJ75" s="1">
        <f>'январь 2016'!DJ75+'февраль 2016'!DJ75+'март 2016'!DJ75</f>
        <v>0</v>
      </c>
      <c r="DK75" s="1">
        <f>'январь 2016'!DK75+'февраль 2016'!DK75+'март 2016'!DK75</f>
        <v>0</v>
      </c>
      <c r="DL75" s="1" t="s">
        <v>31</v>
      </c>
      <c r="DM75" s="7">
        <f>'январь 2016'!DM75+'февраль 2016'!DM75+'март 2016'!DM75</f>
        <v>0</v>
      </c>
    </row>
    <row r="76" spans="1:117" s="12" customFormat="1" ht="15.75" customHeight="1" x14ac:dyDescent="0.25">
      <c r="A76" s="6">
        <v>75</v>
      </c>
      <c r="B76" s="6">
        <v>1</v>
      </c>
      <c r="C76" s="9" t="s">
        <v>111</v>
      </c>
      <c r="D76" s="8" t="s">
        <v>373</v>
      </c>
      <c r="E76" s="6">
        <f>1.705+172.618</f>
        <v>174.32300000000001</v>
      </c>
      <c r="F76" s="6">
        <v>23.776</v>
      </c>
      <c r="G76" s="6">
        <f>1.705+136.121</f>
        <v>137.82600000000002</v>
      </c>
      <c r="H76" s="10">
        <v>95.525279999999995</v>
      </c>
      <c r="I76" s="3">
        <f t="shared" si="4"/>
        <v>233.35128000000003</v>
      </c>
      <c r="J76" s="3">
        <f t="shared" si="3"/>
        <v>229.55099999999999</v>
      </c>
      <c r="K76" s="3">
        <f t="shared" si="5"/>
        <v>3.8002800000000434</v>
      </c>
      <c r="L76" s="1" t="s">
        <v>28</v>
      </c>
      <c r="M76" s="1" t="s">
        <v>29</v>
      </c>
      <c r="N76" s="1">
        <f>'январь 2016'!N76+'февраль 2016'!N76+'март 2016'!N76</f>
        <v>0</v>
      </c>
      <c r="O76" s="1">
        <f>'январь 2016'!O76+'февраль 2016'!O76+'март 2016'!O76</f>
        <v>0</v>
      </c>
      <c r="P76" s="1" t="s">
        <v>30</v>
      </c>
      <c r="Q76" s="1" t="s">
        <v>34</v>
      </c>
      <c r="R76" s="1">
        <f>'январь 2016'!R76+'февраль 2016'!R76+'март 2016'!R76</f>
        <v>0</v>
      </c>
      <c r="S76" s="1">
        <f>'январь 2016'!S76+'февраль 2016'!S76+'март 2016'!S76</f>
        <v>0</v>
      </c>
      <c r="T76" s="1" t="s">
        <v>30</v>
      </c>
      <c r="U76" s="1" t="s">
        <v>32</v>
      </c>
      <c r="V76" s="6">
        <f>'январь 2016'!V76+'февраль 2016'!V76+'март 2016'!V76</f>
        <v>0</v>
      </c>
      <c r="W76" s="6">
        <f>'январь 2016'!W76+'февраль 2016'!W76+'март 2016'!W76</f>
        <v>0</v>
      </c>
      <c r="X76" s="6" t="s">
        <v>30</v>
      </c>
      <c r="Y76" s="6" t="s">
        <v>33</v>
      </c>
      <c r="Z76" s="6">
        <f>'январь 2016'!Z76+'февраль 2016'!Z76+'март 2016'!Z76</f>
        <v>0</v>
      </c>
      <c r="AA76" s="6">
        <f>'январь 2016'!AA76+'февраль 2016'!AA76+'март 2016'!AA76</f>
        <v>0</v>
      </c>
      <c r="AB76" s="1" t="s">
        <v>30</v>
      </c>
      <c r="AC76" s="1" t="s">
        <v>34</v>
      </c>
      <c r="AD76" s="1">
        <f>'январь 2016'!AD76+'февраль 2016'!AD76+'март 2016'!AD76</f>
        <v>0</v>
      </c>
      <c r="AE76" s="1">
        <f>'январь 2016'!AE76+'февраль 2016'!AE76+'март 2016'!AE76</f>
        <v>0</v>
      </c>
      <c r="AF76" s="1" t="s">
        <v>35</v>
      </c>
      <c r="AG76" s="1" t="s">
        <v>29</v>
      </c>
      <c r="AH76" s="1">
        <f>'январь 2016'!AH76+'февраль 2016'!AH76+'март 2016'!AH76</f>
        <v>0</v>
      </c>
      <c r="AI76" s="1">
        <f>'январь 2016'!AI76+'февраль 2016'!AI76+'март 2016'!AI76</f>
        <v>0</v>
      </c>
      <c r="AJ76" s="1" t="s">
        <v>36</v>
      </c>
      <c r="AK76" s="1" t="s">
        <v>37</v>
      </c>
      <c r="AL76" s="1">
        <f>'январь 2016'!AL76+'февраль 2016'!AL76+'март 2016'!AL76</f>
        <v>0.11899999999999999</v>
      </c>
      <c r="AM76" s="1">
        <f>'январь 2016'!AM76+'февраль 2016'!AM76+'март 2016'!AM76</f>
        <v>229.55099999999999</v>
      </c>
      <c r="AN76" s="1" t="s">
        <v>38</v>
      </c>
      <c r="AO76" s="1" t="s">
        <v>39</v>
      </c>
      <c r="AP76" s="1">
        <f>'январь 2016'!AP76+'февраль 2016'!AP76+'март 2016'!AP76</f>
        <v>0</v>
      </c>
      <c r="AQ76" s="1">
        <f>'январь 2016'!AQ76+'февраль 2016'!AQ76+'март 2016'!AQ76</f>
        <v>0</v>
      </c>
      <c r="AR76" s="1" t="s">
        <v>40</v>
      </c>
      <c r="AS76" s="1" t="s">
        <v>41</v>
      </c>
      <c r="AT76" s="1">
        <f>'январь 2016'!AT76+'февраль 2016'!AT76+'март 2016'!AT76</f>
        <v>0</v>
      </c>
      <c r="AU76" s="1">
        <f>'январь 2016'!AU76+'февраль 2016'!AU76+'март 2016'!AU76</f>
        <v>0</v>
      </c>
      <c r="AV76" s="6"/>
      <c r="AW76" s="6"/>
      <c r="AX76" s="1">
        <f>'январь 2016'!AX76+'февраль 2016'!AX76+'март 2016'!AX76</f>
        <v>0</v>
      </c>
      <c r="AY76" s="1">
        <f>'январь 2016'!AY76+'февраль 2016'!AY76+'март 2016'!AY76</f>
        <v>0</v>
      </c>
      <c r="AZ76" s="1" t="s">
        <v>42</v>
      </c>
      <c r="BA76" s="1" t="s">
        <v>39</v>
      </c>
      <c r="BB76" s="1">
        <f>'январь 2016'!BB76+'февраль 2016'!BB76+'март 2016'!BB76</f>
        <v>0</v>
      </c>
      <c r="BC76" s="1">
        <f>'январь 2016'!BC76+'февраль 2016'!BC76+'март 2016'!BC76</f>
        <v>0</v>
      </c>
      <c r="BD76" s="1" t="s">
        <v>42</v>
      </c>
      <c r="BE76" s="1" t="s">
        <v>33</v>
      </c>
      <c r="BF76" s="1">
        <f>'январь 2016'!BF76+'февраль 2016'!BF76+'март 2016'!BF76</f>
        <v>0</v>
      </c>
      <c r="BG76" s="1">
        <f>'январь 2016'!BG76+'февраль 2016'!BG76+'март 2016'!BG76</f>
        <v>0</v>
      </c>
      <c r="BH76" s="1" t="s">
        <v>42</v>
      </c>
      <c r="BI76" s="1" t="s">
        <v>39</v>
      </c>
      <c r="BJ76" s="1">
        <f>'январь 2016'!BJ76+'февраль 2016'!BJ76+'март 2016'!BJ76</f>
        <v>0</v>
      </c>
      <c r="BK76" s="7">
        <f>'январь 2016'!BK76+'февраль 2016'!BK76+'март 2016'!BK76</f>
        <v>0</v>
      </c>
      <c r="BL76" s="1" t="s">
        <v>43</v>
      </c>
      <c r="BM76" s="1" t="s">
        <v>44</v>
      </c>
      <c r="BN76" s="1">
        <f>'январь 2016'!BN76+'февраль 2016'!BN76+'март 2016'!BN76</f>
        <v>0</v>
      </c>
      <c r="BO76" s="1">
        <f>'январь 2016'!BO76+'февраль 2016'!BO76+'март 2016'!BO76</f>
        <v>0</v>
      </c>
      <c r="BP76" s="1" t="s">
        <v>45</v>
      </c>
      <c r="BQ76" s="1" t="s">
        <v>44</v>
      </c>
      <c r="BR76" s="1">
        <f>'январь 2016'!BR76+'февраль 2016'!BR76+'март 2016'!BR76</f>
        <v>0</v>
      </c>
      <c r="BS76" s="1">
        <f>'январь 2016'!BS76+'февраль 2016'!BS76+'март 2016'!BS76</f>
        <v>0</v>
      </c>
      <c r="BT76" s="1" t="s">
        <v>46</v>
      </c>
      <c r="BU76" s="1" t="s">
        <v>47</v>
      </c>
      <c r="BV76" s="1">
        <f>'январь 2016'!BV76+'февраль 2016'!BV76+'март 2016'!BV76</f>
        <v>0</v>
      </c>
      <c r="BW76" s="1">
        <f>'январь 2016'!BW76+'февраль 2016'!BW76+'март 2016'!BW76</f>
        <v>0</v>
      </c>
      <c r="BX76" s="1" t="s">
        <v>46</v>
      </c>
      <c r="BY76" s="1" t="s">
        <v>41</v>
      </c>
      <c r="BZ76" s="1">
        <f>'январь 2016'!BZ76+'февраль 2016'!BZ76+'март 2016'!BZ76</f>
        <v>0</v>
      </c>
      <c r="CA76" s="1">
        <f>'январь 2016'!CA76+'февраль 2016'!CA76+'март 2016'!CA76</f>
        <v>0</v>
      </c>
      <c r="CB76" s="1" t="s">
        <v>46</v>
      </c>
      <c r="CC76" s="1" t="s">
        <v>48</v>
      </c>
      <c r="CD76" s="1">
        <f>'январь 2016'!CD76+'февраль 2016'!CD76+'март 2016'!CD76</f>
        <v>0</v>
      </c>
      <c r="CE76" s="1">
        <f>'январь 2016'!CE76+'февраль 2016'!CE76+'март 2016'!CE76</f>
        <v>0</v>
      </c>
      <c r="CF76" s="1" t="s">
        <v>46</v>
      </c>
      <c r="CG76" s="1" t="s">
        <v>48</v>
      </c>
      <c r="CH76" s="1">
        <f>'январь 2016'!CH76+'февраль 2016'!CH76+'март 2016'!CH76</f>
        <v>0</v>
      </c>
      <c r="CI76" s="1">
        <f>'январь 2016'!CI76+'февраль 2016'!CI76+'март 2016'!CI76</f>
        <v>0</v>
      </c>
      <c r="CJ76" s="1" t="s">
        <v>46</v>
      </c>
      <c r="CK76" s="1" t="s">
        <v>39</v>
      </c>
      <c r="CL76" s="1">
        <f>'январь 2016'!CL76+'февраль 2016'!CL76+'март 2016'!CL76</f>
        <v>0</v>
      </c>
      <c r="CM76" s="1">
        <f>'январь 2016'!CM76+'февраль 2016'!CM76+'март 2016'!CM76</f>
        <v>0</v>
      </c>
      <c r="CN76" s="1" t="s">
        <v>49</v>
      </c>
      <c r="CO76" s="1" t="s">
        <v>39</v>
      </c>
      <c r="CP76" s="1">
        <f>'январь 2016'!CP76+'февраль 2016'!CP76+'март 2016'!CP76</f>
        <v>0</v>
      </c>
      <c r="CQ76" s="1">
        <f>'январь 2016'!CQ76+'февраль 2016'!CQ76+'март 2016'!CQ76</f>
        <v>0</v>
      </c>
      <c r="CR76" s="1" t="s">
        <v>50</v>
      </c>
      <c r="CS76" s="1" t="s">
        <v>51</v>
      </c>
      <c r="CT76" s="1">
        <f>'январь 2016'!CT76+'февраль 2016'!CT76+'март 2016'!CT76</f>
        <v>0</v>
      </c>
      <c r="CU76" s="1">
        <f>'январь 2016'!CU76+'февраль 2016'!CU76+'март 2016'!CU76</f>
        <v>0</v>
      </c>
      <c r="CV76" s="1" t="s">
        <v>50</v>
      </c>
      <c r="CW76" s="1" t="s">
        <v>39</v>
      </c>
      <c r="CX76" s="1">
        <f>'январь 2016'!CX76+'февраль 2016'!CX76+'март 2016'!CX76</f>
        <v>0</v>
      </c>
      <c r="CY76" s="1">
        <f>'январь 2016'!CY76+'февраль 2016'!CY76+'март 2016'!CY76</f>
        <v>0</v>
      </c>
      <c r="CZ76" s="1" t="s">
        <v>50</v>
      </c>
      <c r="DA76" s="1" t="s">
        <v>39</v>
      </c>
      <c r="DB76" s="1">
        <f>'январь 2016'!DB76+'февраль 2016'!DB76+'март 2016'!DB76</f>
        <v>0</v>
      </c>
      <c r="DC76" s="1">
        <f>'январь 2016'!DC76+'февраль 2016'!DC76+'март 2016'!DC76</f>
        <v>0</v>
      </c>
      <c r="DD76" s="1" t="s">
        <v>59</v>
      </c>
      <c r="DE76" s="1" t="s">
        <v>60</v>
      </c>
      <c r="DF76" s="1">
        <f>'январь 2016'!DF76+'февраль 2016'!DF76+'март 2016'!DF76</f>
        <v>0</v>
      </c>
      <c r="DG76" s="1">
        <f>'январь 2016'!DG76+'февраль 2016'!DG76+'март 2016'!DG76</f>
        <v>0</v>
      </c>
      <c r="DH76" s="1" t="s">
        <v>52</v>
      </c>
      <c r="DI76" s="1" t="s">
        <v>53</v>
      </c>
      <c r="DJ76" s="1">
        <f>'январь 2016'!DJ76+'февраль 2016'!DJ76+'март 2016'!DJ76</f>
        <v>0</v>
      </c>
      <c r="DK76" s="1">
        <f>'январь 2016'!DK76+'февраль 2016'!DK76+'март 2016'!DK76</f>
        <v>0</v>
      </c>
      <c r="DL76" s="1" t="s">
        <v>31</v>
      </c>
      <c r="DM76" s="7">
        <f>'январь 2016'!DM76+'февраль 2016'!DM76+'март 2016'!DM76</f>
        <v>0</v>
      </c>
    </row>
    <row r="77" spans="1:117" s="12" customFormat="1" ht="15.75" customHeight="1" x14ac:dyDescent="0.25">
      <c r="A77" s="6">
        <v>76</v>
      </c>
      <c r="B77" s="6">
        <v>1</v>
      </c>
      <c r="C77" s="9" t="s">
        <v>112</v>
      </c>
      <c r="D77" s="8" t="s">
        <v>373</v>
      </c>
      <c r="E77" s="6">
        <v>157.059</v>
      </c>
      <c r="F77" s="6">
        <v>0</v>
      </c>
      <c r="G77" s="6">
        <v>149.60900000000001</v>
      </c>
      <c r="H77" s="10">
        <v>116.47632</v>
      </c>
      <c r="I77" s="3">
        <f t="shared" si="4"/>
        <v>266.08532000000002</v>
      </c>
      <c r="J77" s="3">
        <f t="shared" si="3"/>
        <v>0</v>
      </c>
      <c r="K77" s="3">
        <f t="shared" si="5"/>
        <v>266.08532000000002</v>
      </c>
      <c r="L77" s="1" t="s">
        <v>28</v>
      </c>
      <c r="M77" s="1" t="s">
        <v>29</v>
      </c>
      <c r="N77" s="1">
        <f>'январь 2016'!N77+'февраль 2016'!N77+'март 2016'!N77</f>
        <v>0</v>
      </c>
      <c r="O77" s="1">
        <f>'январь 2016'!O77+'февраль 2016'!O77+'март 2016'!O77</f>
        <v>0</v>
      </c>
      <c r="P77" s="1" t="s">
        <v>30</v>
      </c>
      <c r="Q77" s="1" t="s">
        <v>34</v>
      </c>
      <c r="R77" s="1">
        <f>'январь 2016'!R77+'февраль 2016'!R77+'март 2016'!R77</f>
        <v>0</v>
      </c>
      <c r="S77" s="1">
        <f>'январь 2016'!S77+'февраль 2016'!S77+'март 2016'!S77</f>
        <v>0</v>
      </c>
      <c r="T77" s="1" t="s">
        <v>30</v>
      </c>
      <c r="U77" s="1" t="s">
        <v>32</v>
      </c>
      <c r="V77" s="6">
        <f>'январь 2016'!V77+'февраль 2016'!V77+'март 2016'!V77</f>
        <v>0</v>
      </c>
      <c r="W77" s="6">
        <f>'январь 2016'!W77+'февраль 2016'!W77+'март 2016'!W77</f>
        <v>0</v>
      </c>
      <c r="X77" s="6" t="s">
        <v>30</v>
      </c>
      <c r="Y77" s="6" t="s">
        <v>33</v>
      </c>
      <c r="Z77" s="6">
        <f>'январь 2016'!Z77+'февраль 2016'!Z77+'март 2016'!Z77</f>
        <v>0</v>
      </c>
      <c r="AA77" s="6">
        <f>'январь 2016'!AA77+'февраль 2016'!AA77+'март 2016'!AA77</f>
        <v>0</v>
      </c>
      <c r="AB77" s="1" t="s">
        <v>30</v>
      </c>
      <c r="AC77" s="1" t="s">
        <v>34</v>
      </c>
      <c r="AD77" s="1">
        <f>'январь 2016'!AD77+'февраль 2016'!AD77+'март 2016'!AD77</f>
        <v>0</v>
      </c>
      <c r="AE77" s="1">
        <f>'январь 2016'!AE77+'февраль 2016'!AE77+'март 2016'!AE77</f>
        <v>0</v>
      </c>
      <c r="AF77" s="1" t="s">
        <v>35</v>
      </c>
      <c r="AG77" s="1" t="s">
        <v>29</v>
      </c>
      <c r="AH77" s="1">
        <f>'январь 2016'!AH77+'февраль 2016'!AH77+'март 2016'!AH77</f>
        <v>0</v>
      </c>
      <c r="AI77" s="1">
        <f>'январь 2016'!AI77+'февраль 2016'!AI77+'март 2016'!AI77</f>
        <v>0</v>
      </c>
      <c r="AJ77" s="1" t="s">
        <v>36</v>
      </c>
      <c r="AK77" s="1" t="s">
        <v>37</v>
      </c>
      <c r="AL77" s="1">
        <f>'январь 2016'!AL77+'февраль 2016'!AL77+'март 2016'!AL77</f>
        <v>0</v>
      </c>
      <c r="AM77" s="1">
        <f>'январь 2016'!AM77+'февраль 2016'!AM77+'март 2016'!AM77</f>
        <v>0</v>
      </c>
      <c r="AN77" s="1" t="s">
        <v>38</v>
      </c>
      <c r="AO77" s="1" t="s">
        <v>39</v>
      </c>
      <c r="AP77" s="1">
        <f>'январь 2016'!AP77+'февраль 2016'!AP77+'март 2016'!AP77</f>
        <v>0</v>
      </c>
      <c r="AQ77" s="1">
        <f>'январь 2016'!AQ77+'февраль 2016'!AQ77+'март 2016'!AQ77</f>
        <v>0</v>
      </c>
      <c r="AR77" s="1" t="s">
        <v>40</v>
      </c>
      <c r="AS77" s="1" t="s">
        <v>41</v>
      </c>
      <c r="AT77" s="1">
        <f>'январь 2016'!AT77+'февраль 2016'!AT77+'март 2016'!AT77</f>
        <v>0</v>
      </c>
      <c r="AU77" s="1">
        <f>'январь 2016'!AU77+'февраль 2016'!AU77+'март 2016'!AU77</f>
        <v>0</v>
      </c>
      <c r="AV77" s="6"/>
      <c r="AW77" s="6"/>
      <c r="AX77" s="1">
        <f>'январь 2016'!AX77+'февраль 2016'!AX77+'март 2016'!AX77</f>
        <v>0</v>
      </c>
      <c r="AY77" s="1">
        <f>'январь 2016'!AY77+'февраль 2016'!AY77+'март 2016'!AY77</f>
        <v>0</v>
      </c>
      <c r="AZ77" s="1" t="s">
        <v>42</v>
      </c>
      <c r="BA77" s="1" t="s">
        <v>39</v>
      </c>
      <c r="BB77" s="1">
        <f>'январь 2016'!BB77+'февраль 2016'!BB77+'март 2016'!BB77</f>
        <v>0</v>
      </c>
      <c r="BC77" s="1">
        <f>'январь 2016'!BC77+'февраль 2016'!BC77+'март 2016'!BC77</f>
        <v>0</v>
      </c>
      <c r="BD77" s="1" t="s">
        <v>42</v>
      </c>
      <c r="BE77" s="1" t="s">
        <v>33</v>
      </c>
      <c r="BF77" s="1">
        <f>'январь 2016'!BF77+'февраль 2016'!BF77+'март 2016'!BF77</f>
        <v>0</v>
      </c>
      <c r="BG77" s="1">
        <f>'январь 2016'!BG77+'февраль 2016'!BG77+'март 2016'!BG77</f>
        <v>0</v>
      </c>
      <c r="BH77" s="1" t="s">
        <v>42</v>
      </c>
      <c r="BI77" s="1" t="s">
        <v>39</v>
      </c>
      <c r="BJ77" s="1">
        <f>'январь 2016'!BJ77+'февраль 2016'!BJ77+'март 2016'!BJ77</f>
        <v>0</v>
      </c>
      <c r="BK77" s="7">
        <f>'январь 2016'!BK77+'февраль 2016'!BK77+'март 2016'!BK77</f>
        <v>0</v>
      </c>
      <c r="BL77" s="1" t="s">
        <v>43</v>
      </c>
      <c r="BM77" s="1" t="s">
        <v>44</v>
      </c>
      <c r="BN77" s="1">
        <f>'январь 2016'!BN77+'февраль 2016'!BN77+'март 2016'!BN77</f>
        <v>0</v>
      </c>
      <c r="BO77" s="1">
        <f>'январь 2016'!BO77+'февраль 2016'!BO77+'март 2016'!BO77</f>
        <v>0</v>
      </c>
      <c r="BP77" s="1" t="s">
        <v>45</v>
      </c>
      <c r="BQ77" s="1" t="s">
        <v>44</v>
      </c>
      <c r="BR77" s="1">
        <f>'январь 2016'!BR77+'февраль 2016'!BR77+'март 2016'!BR77</f>
        <v>0</v>
      </c>
      <c r="BS77" s="1">
        <f>'январь 2016'!BS77+'февраль 2016'!BS77+'март 2016'!BS77</f>
        <v>0</v>
      </c>
      <c r="BT77" s="1" t="s">
        <v>46</v>
      </c>
      <c r="BU77" s="1" t="s">
        <v>47</v>
      </c>
      <c r="BV77" s="1">
        <f>'январь 2016'!BV77+'февраль 2016'!BV77+'март 2016'!BV77</f>
        <v>0</v>
      </c>
      <c r="BW77" s="1">
        <f>'январь 2016'!BW77+'февраль 2016'!BW77+'март 2016'!BW77</f>
        <v>0</v>
      </c>
      <c r="BX77" s="1" t="s">
        <v>46</v>
      </c>
      <c r="BY77" s="1" t="s">
        <v>41</v>
      </c>
      <c r="BZ77" s="1">
        <f>'январь 2016'!BZ77+'февраль 2016'!BZ77+'март 2016'!BZ77</f>
        <v>0</v>
      </c>
      <c r="CA77" s="1">
        <f>'январь 2016'!CA77+'февраль 2016'!CA77+'март 2016'!CA77</f>
        <v>0</v>
      </c>
      <c r="CB77" s="1" t="s">
        <v>46</v>
      </c>
      <c r="CC77" s="1" t="s">
        <v>48</v>
      </c>
      <c r="CD77" s="1">
        <f>'январь 2016'!CD77+'февраль 2016'!CD77+'март 2016'!CD77</f>
        <v>0</v>
      </c>
      <c r="CE77" s="1">
        <f>'январь 2016'!CE77+'февраль 2016'!CE77+'март 2016'!CE77</f>
        <v>0</v>
      </c>
      <c r="CF77" s="1" t="s">
        <v>46</v>
      </c>
      <c r="CG77" s="1" t="s">
        <v>48</v>
      </c>
      <c r="CH77" s="1">
        <f>'январь 2016'!CH77+'февраль 2016'!CH77+'март 2016'!CH77</f>
        <v>0</v>
      </c>
      <c r="CI77" s="1">
        <f>'январь 2016'!CI77+'февраль 2016'!CI77+'март 2016'!CI77</f>
        <v>0</v>
      </c>
      <c r="CJ77" s="1" t="s">
        <v>46</v>
      </c>
      <c r="CK77" s="1" t="s">
        <v>39</v>
      </c>
      <c r="CL77" s="1">
        <f>'январь 2016'!CL77+'февраль 2016'!CL77+'март 2016'!CL77</f>
        <v>0</v>
      </c>
      <c r="CM77" s="1">
        <f>'январь 2016'!CM77+'февраль 2016'!CM77+'март 2016'!CM77</f>
        <v>0</v>
      </c>
      <c r="CN77" s="1" t="s">
        <v>49</v>
      </c>
      <c r="CO77" s="1" t="s">
        <v>39</v>
      </c>
      <c r="CP77" s="1">
        <f>'январь 2016'!CP77+'февраль 2016'!CP77+'март 2016'!CP77</f>
        <v>0</v>
      </c>
      <c r="CQ77" s="1">
        <f>'январь 2016'!CQ77+'февраль 2016'!CQ77+'март 2016'!CQ77</f>
        <v>0</v>
      </c>
      <c r="CR77" s="1" t="s">
        <v>50</v>
      </c>
      <c r="CS77" s="1" t="s">
        <v>51</v>
      </c>
      <c r="CT77" s="1">
        <f>'январь 2016'!CT77+'февраль 2016'!CT77+'март 2016'!CT77</f>
        <v>0</v>
      </c>
      <c r="CU77" s="1">
        <f>'январь 2016'!CU77+'февраль 2016'!CU77+'март 2016'!CU77</f>
        <v>0</v>
      </c>
      <c r="CV77" s="1" t="s">
        <v>50</v>
      </c>
      <c r="CW77" s="1" t="s">
        <v>39</v>
      </c>
      <c r="CX77" s="1">
        <f>'январь 2016'!CX77+'февраль 2016'!CX77+'март 2016'!CX77</f>
        <v>0</v>
      </c>
      <c r="CY77" s="1">
        <f>'январь 2016'!CY77+'февраль 2016'!CY77+'март 2016'!CY77</f>
        <v>0</v>
      </c>
      <c r="CZ77" s="1" t="s">
        <v>50</v>
      </c>
      <c r="DA77" s="1" t="s">
        <v>39</v>
      </c>
      <c r="DB77" s="1">
        <f>'январь 2016'!DB77+'февраль 2016'!DB77+'март 2016'!DB77</f>
        <v>0</v>
      </c>
      <c r="DC77" s="1">
        <f>'январь 2016'!DC77+'февраль 2016'!DC77+'март 2016'!DC77</f>
        <v>0</v>
      </c>
      <c r="DD77" s="1" t="s">
        <v>59</v>
      </c>
      <c r="DE77" s="1" t="s">
        <v>60</v>
      </c>
      <c r="DF77" s="1">
        <f>'январь 2016'!DF77+'февраль 2016'!DF77+'март 2016'!DF77</f>
        <v>0</v>
      </c>
      <c r="DG77" s="1">
        <f>'январь 2016'!DG77+'февраль 2016'!DG77+'март 2016'!DG77</f>
        <v>0</v>
      </c>
      <c r="DH77" s="1" t="s">
        <v>52</v>
      </c>
      <c r="DI77" s="1" t="s">
        <v>53</v>
      </c>
      <c r="DJ77" s="1">
        <f>'январь 2016'!DJ77+'февраль 2016'!DJ77+'март 2016'!DJ77</f>
        <v>0</v>
      </c>
      <c r="DK77" s="1">
        <f>'январь 2016'!DK77+'февраль 2016'!DK77+'март 2016'!DK77</f>
        <v>0</v>
      </c>
      <c r="DL77" s="1" t="s">
        <v>31</v>
      </c>
      <c r="DM77" s="7">
        <f>'январь 2016'!DM77+'февраль 2016'!DM77+'март 2016'!DM77</f>
        <v>0</v>
      </c>
    </row>
    <row r="78" spans="1:117" s="12" customFormat="1" ht="15.75" customHeight="1" x14ac:dyDescent="0.25">
      <c r="A78" s="6">
        <v>77</v>
      </c>
      <c r="B78" s="6">
        <v>1</v>
      </c>
      <c r="C78" s="9" t="s">
        <v>401</v>
      </c>
      <c r="D78" s="8" t="s">
        <v>373</v>
      </c>
      <c r="E78" s="6">
        <v>413.327</v>
      </c>
      <c r="F78" s="6">
        <v>48.911999999999999</v>
      </c>
      <c r="G78" s="6">
        <v>344.41</v>
      </c>
      <c r="H78" s="10">
        <v>209.05632</v>
      </c>
      <c r="I78" s="3">
        <f t="shared" si="4"/>
        <v>553.46632</v>
      </c>
      <c r="J78" s="3">
        <f t="shared" si="3"/>
        <v>161.90300000000002</v>
      </c>
      <c r="K78" s="3">
        <f t="shared" si="5"/>
        <v>391.56331999999998</v>
      </c>
      <c r="L78" s="1" t="s">
        <v>28</v>
      </c>
      <c r="M78" s="1" t="s">
        <v>29</v>
      </c>
      <c r="N78" s="1">
        <f>'январь 2016'!N78+'февраль 2016'!N78+'март 2016'!N78</f>
        <v>0</v>
      </c>
      <c r="O78" s="1">
        <f>'январь 2016'!O78+'февраль 2016'!O78+'март 2016'!O78</f>
        <v>0</v>
      </c>
      <c r="P78" s="1" t="s">
        <v>30</v>
      </c>
      <c r="Q78" s="1" t="s">
        <v>34</v>
      </c>
      <c r="R78" s="1">
        <f>'январь 2016'!R78+'февраль 2016'!R78+'март 2016'!R78</f>
        <v>0</v>
      </c>
      <c r="S78" s="1">
        <f>'январь 2016'!S78+'февраль 2016'!S78+'март 2016'!S78</f>
        <v>0</v>
      </c>
      <c r="T78" s="1" t="s">
        <v>30</v>
      </c>
      <c r="U78" s="1" t="s">
        <v>32</v>
      </c>
      <c r="V78" s="6">
        <f>'январь 2016'!V78+'февраль 2016'!V78+'март 2016'!V78</f>
        <v>0</v>
      </c>
      <c r="W78" s="6">
        <f>'январь 2016'!W78+'февраль 2016'!W78+'март 2016'!W78</f>
        <v>0</v>
      </c>
      <c r="X78" s="6" t="s">
        <v>30</v>
      </c>
      <c r="Y78" s="6" t="s">
        <v>33</v>
      </c>
      <c r="Z78" s="6">
        <f>'январь 2016'!Z78+'февраль 2016'!Z78+'март 2016'!Z78</f>
        <v>0</v>
      </c>
      <c r="AA78" s="6">
        <f>'январь 2016'!AA78+'февраль 2016'!AA78+'март 2016'!AA78</f>
        <v>0</v>
      </c>
      <c r="AB78" s="1" t="s">
        <v>30</v>
      </c>
      <c r="AC78" s="1" t="s">
        <v>34</v>
      </c>
      <c r="AD78" s="1">
        <f>'январь 2016'!AD78+'февраль 2016'!AD78+'март 2016'!AD78</f>
        <v>0</v>
      </c>
      <c r="AE78" s="1">
        <f>'январь 2016'!AE78+'февраль 2016'!AE78+'март 2016'!AE78</f>
        <v>0</v>
      </c>
      <c r="AF78" s="1" t="s">
        <v>35</v>
      </c>
      <c r="AG78" s="1" t="s">
        <v>29</v>
      </c>
      <c r="AH78" s="1">
        <f>'январь 2016'!AH78+'февраль 2016'!AH78+'март 2016'!AH78</f>
        <v>0</v>
      </c>
      <c r="AI78" s="1">
        <f>'январь 2016'!AI78+'февраль 2016'!AI78+'март 2016'!AI78</f>
        <v>0</v>
      </c>
      <c r="AJ78" s="1" t="s">
        <v>36</v>
      </c>
      <c r="AK78" s="1" t="s">
        <v>37</v>
      </c>
      <c r="AL78" s="1">
        <f>'январь 2016'!AL78+'февраль 2016'!AL78+'март 2016'!AL78</f>
        <v>0</v>
      </c>
      <c r="AM78" s="1">
        <f>'январь 2016'!AM78+'февраль 2016'!AM78+'март 2016'!AM78</f>
        <v>0</v>
      </c>
      <c r="AN78" s="1" t="s">
        <v>38</v>
      </c>
      <c r="AO78" s="1" t="s">
        <v>39</v>
      </c>
      <c r="AP78" s="1">
        <f>'январь 2016'!AP78+'февраль 2016'!AP78+'март 2016'!AP78</f>
        <v>0</v>
      </c>
      <c r="AQ78" s="1">
        <f>'январь 2016'!AQ78+'февраль 2016'!AQ78+'март 2016'!AQ78</f>
        <v>0</v>
      </c>
      <c r="AR78" s="1" t="s">
        <v>40</v>
      </c>
      <c r="AS78" s="1" t="s">
        <v>41</v>
      </c>
      <c r="AT78" s="1">
        <f>'январь 2016'!AT78+'февраль 2016'!AT78+'март 2016'!AT78</f>
        <v>0</v>
      </c>
      <c r="AU78" s="1">
        <f>'январь 2016'!AU78+'февраль 2016'!AU78+'март 2016'!AU78</f>
        <v>0</v>
      </c>
      <c r="AV78" s="6"/>
      <c r="AW78" s="6"/>
      <c r="AX78" s="1">
        <f>'январь 2016'!AX78+'февраль 2016'!AX78+'март 2016'!AX78</f>
        <v>0</v>
      </c>
      <c r="AY78" s="1">
        <f>'январь 2016'!AY78+'февраль 2016'!AY78+'март 2016'!AY78</f>
        <v>0</v>
      </c>
      <c r="AZ78" s="1" t="s">
        <v>42</v>
      </c>
      <c r="BA78" s="1" t="s">
        <v>39</v>
      </c>
      <c r="BB78" s="1">
        <f>'январь 2016'!BB78+'февраль 2016'!BB78+'март 2016'!BB78</f>
        <v>0</v>
      </c>
      <c r="BC78" s="1">
        <f>'январь 2016'!BC78+'февраль 2016'!BC78+'март 2016'!BC78</f>
        <v>0</v>
      </c>
      <c r="BD78" s="1" t="s">
        <v>42</v>
      </c>
      <c r="BE78" s="1" t="s">
        <v>33</v>
      </c>
      <c r="BF78" s="1">
        <f>'январь 2016'!BF78+'февраль 2016'!BF78+'март 2016'!BF78</f>
        <v>0</v>
      </c>
      <c r="BG78" s="1">
        <f>'январь 2016'!BG78+'февраль 2016'!BG78+'март 2016'!BG78</f>
        <v>0</v>
      </c>
      <c r="BH78" s="1" t="s">
        <v>42</v>
      </c>
      <c r="BI78" s="1" t="s">
        <v>524</v>
      </c>
      <c r="BJ78" s="1">
        <f>'январь 2016'!BJ78+'февраль 2016'!BJ78+'март 2016'!BJ78</f>
        <v>4</v>
      </c>
      <c r="BK78" s="7">
        <f>'январь 2016'!BK78+'февраль 2016'!BK78+'март 2016'!BK78</f>
        <v>70.260000000000005</v>
      </c>
      <c r="BL78" s="1" t="s">
        <v>43</v>
      </c>
      <c r="BM78" s="1" t="s">
        <v>44</v>
      </c>
      <c r="BN78" s="1">
        <f>'январь 2016'!BN78+'февраль 2016'!BN78+'март 2016'!BN78</f>
        <v>0</v>
      </c>
      <c r="BO78" s="1">
        <f>'январь 2016'!BO78+'февраль 2016'!BO78+'март 2016'!BO78</f>
        <v>0</v>
      </c>
      <c r="BP78" s="1" t="s">
        <v>45</v>
      </c>
      <c r="BQ78" s="1" t="s">
        <v>525</v>
      </c>
      <c r="BR78" s="1">
        <f>'январь 2016'!BR78+'февраль 2016'!BR78+'март 2016'!BR78</f>
        <v>4.4999999999999998E-2</v>
      </c>
      <c r="BS78" s="1">
        <f>'январь 2016'!BS78+'февраль 2016'!BS78+'март 2016'!BS78</f>
        <v>91.643000000000001</v>
      </c>
      <c r="BT78" s="1" t="s">
        <v>46</v>
      </c>
      <c r="BU78" s="1" t="s">
        <v>47</v>
      </c>
      <c r="BV78" s="1">
        <f>'январь 2016'!BV78+'февраль 2016'!BV78+'март 2016'!BV78</f>
        <v>0</v>
      </c>
      <c r="BW78" s="1">
        <f>'январь 2016'!BW78+'февраль 2016'!BW78+'март 2016'!BW78</f>
        <v>0</v>
      </c>
      <c r="BX78" s="1" t="s">
        <v>46</v>
      </c>
      <c r="BY78" s="1" t="s">
        <v>41</v>
      </c>
      <c r="BZ78" s="1">
        <f>'январь 2016'!BZ78+'февраль 2016'!BZ78+'март 2016'!BZ78</f>
        <v>0</v>
      </c>
      <c r="CA78" s="1">
        <f>'январь 2016'!CA78+'февраль 2016'!CA78+'март 2016'!CA78</f>
        <v>0</v>
      </c>
      <c r="CB78" s="1" t="s">
        <v>46</v>
      </c>
      <c r="CC78" s="1" t="s">
        <v>48</v>
      </c>
      <c r="CD78" s="1">
        <f>'январь 2016'!CD78+'февраль 2016'!CD78+'март 2016'!CD78</f>
        <v>0</v>
      </c>
      <c r="CE78" s="1">
        <f>'январь 2016'!CE78+'февраль 2016'!CE78+'март 2016'!CE78</f>
        <v>0</v>
      </c>
      <c r="CF78" s="1" t="s">
        <v>46</v>
      </c>
      <c r="CG78" s="1" t="s">
        <v>48</v>
      </c>
      <c r="CH78" s="1">
        <f>'январь 2016'!CH78+'февраль 2016'!CH78+'март 2016'!CH78</f>
        <v>0</v>
      </c>
      <c r="CI78" s="1">
        <f>'январь 2016'!CI78+'февраль 2016'!CI78+'март 2016'!CI78</f>
        <v>0</v>
      </c>
      <c r="CJ78" s="1" t="s">
        <v>46</v>
      </c>
      <c r="CK78" s="1" t="s">
        <v>39</v>
      </c>
      <c r="CL78" s="1">
        <f>'январь 2016'!CL78+'февраль 2016'!CL78+'март 2016'!CL78</f>
        <v>0</v>
      </c>
      <c r="CM78" s="1">
        <f>'январь 2016'!CM78+'февраль 2016'!CM78+'март 2016'!CM78</f>
        <v>0</v>
      </c>
      <c r="CN78" s="1" t="s">
        <v>49</v>
      </c>
      <c r="CO78" s="1" t="s">
        <v>39</v>
      </c>
      <c r="CP78" s="1">
        <f>'январь 2016'!CP78+'февраль 2016'!CP78+'март 2016'!CP78</f>
        <v>0</v>
      </c>
      <c r="CQ78" s="1">
        <f>'январь 2016'!CQ78+'февраль 2016'!CQ78+'март 2016'!CQ78</f>
        <v>0</v>
      </c>
      <c r="CR78" s="1" t="s">
        <v>50</v>
      </c>
      <c r="CS78" s="1" t="s">
        <v>51</v>
      </c>
      <c r="CT78" s="1">
        <f>'январь 2016'!CT78+'февраль 2016'!CT78+'март 2016'!CT78</f>
        <v>0</v>
      </c>
      <c r="CU78" s="1">
        <f>'январь 2016'!CU78+'февраль 2016'!CU78+'март 2016'!CU78</f>
        <v>0</v>
      </c>
      <c r="CV78" s="1" t="s">
        <v>50</v>
      </c>
      <c r="CW78" s="1" t="s">
        <v>39</v>
      </c>
      <c r="CX78" s="1">
        <f>'январь 2016'!CX78+'февраль 2016'!CX78+'март 2016'!CX78</f>
        <v>0</v>
      </c>
      <c r="CY78" s="1">
        <f>'январь 2016'!CY78+'февраль 2016'!CY78+'март 2016'!CY78</f>
        <v>0</v>
      </c>
      <c r="CZ78" s="1" t="s">
        <v>50</v>
      </c>
      <c r="DA78" s="1" t="s">
        <v>39</v>
      </c>
      <c r="DB78" s="1">
        <f>'январь 2016'!DB78+'февраль 2016'!DB78+'март 2016'!DB78</f>
        <v>0</v>
      </c>
      <c r="DC78" s="1">
        <f>'январь 2016'!DC78+'февраль 2016'!DC78+'март 2016'!DC78</f>
        <v>0</v>
      </c>
      <c r="DD78" s="1" t="s">
        <v>59</v>
      </c>
      <c r="DE78" s="1" t="s">
        <v>60</v>
      </c>
      <c r="DF78" s="1">
        <f>'январь 2016'!DF78+'февраль 2016'!DF78+'март 2016'!DF78</f>
        <v>0</v>
      </c>
      <c r="DG78" s="1">
        <f>'январь 2016'!DG78+'февраль 2016'!DG78+'март 2016'!DG78</f>
        <v>0</v>
      </c>
      <c r="DH78" s="1" t="s">
        <v>52</v>
      </c>
      <c r="DI78" s="1" t="s">
        <v>53</v>
      </c>
      <c r="DJ78" s="1">
        <f>'январь 2016'!DJ78+'февраль 2016'!DJ78+'март 2016'!DJ78</f>
        <v>0</v>
      </c>
      <c r="DK78" s="1">
        <f>'январь 2016'!DK78+'февраль 2016'!DK78+'март 2016'!DK78</f>
        <v>0</v>
      </c>
      <c r="DL78" s="1" t="s">
        <v>31</v>
      </c>
      <c r="DM78" s="7">
        <f>'январь 2016'!DM78+'февраль 2016'!DM78+'март 2016'!DM78</f>
        <v>0</v>
      </c>
    </row>
    <row r="79" spans="1:117" s="12" customFormat="1" ht="15.75" customHeight="1" x14ac:dyDescent="0.25">
      <c r="A79" s="6">
        <v>78</v>
      </c>
      <c r="B79" s="6">
        <v>1</v>
      </c>
      <c r="C79" s="9" t="s">
        <v>402</v>
      </c>
      <c r="D79" s="8" t="s">
        <v>373</v>
      </c>
      <c r="E79" s="6">
        <v>28.29</v>
      </c>
      <c r="F79" s="6">
        <v>0</v>
      </c>
      <c r="G79" s="6">
        <v>28.29</v>
      </c>
      <c r="H79" s="10">
        <v>13.81968</v>
      </c>
      <c r="I79" s="3">
        <f t="shared" si="4"/>
        <v>42.109679999999997</v>
      </c>
      <c r="J79" s="3">
        <f t="shared" si="3"/>
        <v>0</v>
      </c>
      <c r="K79" s="3">
        <f t="shared" si="5"/>
        <v>42.109679999999997</v>
      </c>
      <c r="L79" s="1" t="s">
        <v>28</v>
      </c>
      <c r="M79" s="1" t="s">
        <v>29</v>
      </c>
      <c r="N79" s="1">
        <f>'январь 2016'!N79+'февраль 2016'!N79+'март 2016'!N79</f>
        <v>0</v>
      </c>
      <c r="O79" s="1">
        <f>'январь 2016'!O79+'февраль 2016'!O79+'март 2016'!O79</f>
        <v>0</v>
      </c>
      <c r="P79" s="1" t="s">
        <v>30</v>
      </c>
      <c r="Q79" s="1" t="s">
        <v>34</v>
      </c>
      <c r="R79" s="1">
        <f>'январь 2016'!R79+'февраль 2016'!R79+'март 2016'!R79</f>
        <v>0</v>
      </c>
      <c r="S79" s="1">
        <f>'январь 2016'!S79+'февраль 2016'!S79+'март 2016'!S79</f>
        <v>0</v>
      </c>
      <c r="T79" s="1" t="s">
        <v>30</v>
      </c>
      <c r="U79" s="1" t="s">
        <v>32</v>
      </c>
      <c r="V79" s="6">
        <f>'январь 2016'!V79+'февраль 2016'!V79+'март 2016'!V79</f>
        <v>0</v>
      </c>
      <c r="W79" s="6">
        <f>'январь 2016'!W79+'февраль 2016'!W79+'март 2016'!W79</f>
        <v>0</v>
      </c>
      <c r="X79" s="6" t="s">
        <v>30</v>
      </c>
      <c r="Y79" s="6" t="s">
        <v>33</v>
      </c>
      <c r="Z79" s="6">
        <f>'январь 2016'!Z79+'февраль 2016'!Z79+'март 2016'!Z79</f>
        <v>0</v>
      </c>
      <c r="AA79" s="6">
        <f>'январь 2016'!AA79+'февраль 2016'!AA79+'март 2016'!AA79</f>
        <v>0</v>
      </c>
      <c r="AB79" s="1" t="s">
        <v>30</v>
      </c>
      <c r="AC79" s="1" t="s">
        <v>34</v>
      </c>
      <c r="AD79" s="1">
        <f>'январь 2016'!AD79+'февраль 2016'!AD79+'март 2016'!AD79</f>
        <v>0</v>
      </c>
      <c r="AE79" s="1">
        <f>'январь 2016'!AE79+'февраль 2016'!AE79+'март 2016'!AE79</f>
        <v>0</v>
      </c>
      <c r="AF79" s="1" t="s">
        <v>35</v>
      </c>
      <c r="AG79" s="1" t="s">
        <v>29</v>
      </c>
      <c r="AH79" s="1">
        <f>'январь 2016'!AH79+'февраль 2016'!AH79+'март 2016'!AH79</f>
        <v>0</v>
      </c>
      <c r="AI79" s="1">
        <f>'январь 2016'!AI79+'февраль 2016'!AI79+'март 2016'!AI79</f>
        <v>0</v>
      </c>
      <c r="AJ79" s="1" t="s">
        <v>36</v>
      </c>
      <c r="AK79" s="1" t="s">
        <v>37</v>
      </c>
      <c r="AL79" s="1">
        <f>'январь 2016'!AL79+'февраль 2016'!AL79+'март 2016'!AL79</f>
        <v>0</v>
      </c>
      <c r="AM79" s="1">
        <f>'январь 2016'!AM79+'февраль 2016'!AM79+'март 2016'!AM79</f>
        <v>0</v>
      </c>
      <c r="AN79" s="1" t="s">
        <v>38</v>
      </c>
      <c r="AO79" s="1" t="s">
        <v>39</v>
      </c>
      <c r="AP79" s="1">
        <f>'январь 2016'!AP79+'февраль 2016'!AP79+'март 2016'!AP79</f>
        <v>0</v>
      </c>
      <c r="AQ79" s="1">
        <f>'январь 2016'!AQ79+'февраль 2016'!AQ79+'март 2016'!AQ79</f>
        <v>0</v>
      </c>
      <c r="AR79" s="1" t="s">
        <v>40</v>
      </c>
      <c r="AS79" s="1" t="s">
        <v>41</v>
      </c>
      <c r="AT79" s="1">
        <f>'январь 2016'!AT79+'февраль 2016'!AT79+'март 2016'!AT79</f>
        <v>0</v>
      </c>
      <c r="AU79" s="1">
        <f>'январь 2016'!AU79+'февраль 2016'!AU79+'март 2016'!AU79</f>
        <v>0</v>
      </c>
      <c r="AV79" s="6"/>
      <c r="AW79" s="6"/>
      <c r="AX79" s="1">
        <f>'январь 2016'!AX79+'февраль 2016'!AX79+'март 2016'!AX79</f>
        <v>0</v>
      </c>
      <c r="AY79" s="1">
        <f>'январь 2016'!AY79+'февраль 2016'!AY79+'март 2016'!AY79</f>
        <v>0</v>
      </c>
      <c r="AZ79" s="1" t="s">
        <v>42</v>
      </c>
      <c r="BA79" s="1" t="s">
        <v>39</v>
      </c>
      <c r="BB79" s="1">
        <f>'январь 2016'!BB79+'февраль 2016'!BB79+'март 2016'!BB79</f>
        <v>0</v>
      </c>
      <c r="BC79" s="1">
        <f>'январь 2016'!BC79+'февраль 2016'!BC79+'март 2016'!BC79</f>
        <v>0</v>
      </c>
      <c r="BD79" s="1" t="s">
        <v>42</v>
      </c>
      <c r="BE79" s="1" t="s">
        <v>33</v>
      </c>
      <c r="BF79" s="1">
        <f>'январь 2016'!BF79+'февраль 2016'!BF79+'март 2016'!BF79</f>
        <v>0</v>
      </c>
      <c r="BG79" s="1">
        <f>'январь 2016'!BG79+'февраль 2016'!BG79+'март 2016'!BG79</f>
        <v>0</v>
      </c>
      <c r="BH79" s="1" t="s">
        <v>42</v>
      </c>
      <c r="BI79" s="1" t="s">
        <v>39</v>
      </c>
      <c r="BJ79" s="1">
        <f>'январь 2016'!BJ79+'февраль 2016'!BJ79+'март 2016'!BJ79</f>
        <v>0</v>
      </c>
      <c r="BK79" s="7">
        <f>'январь 2016'!BK79+'февраль 2016'!BK79+'март 2016'!BK79</f>
        <v>0</v>
      </c>
      <c r="BL79" s="1" t="s">
        <v>43</v>
      </c>
      <c r="BM79" s="1" t="s">
        <v>44</v>
      </c>
      <c r="BN79" s="1">
        <f>'январь 2016'!BN79+'февраль 2016'!BN79+'март 2016'!BN79</f>
        <v>0</v>
      </c>
      <c r="BO79" s="1">
        <f>'январь 2016'!BO79+'февраль 2016'!BO79+'март 2016'!BO79</f>
        <v>0</v>
      </c>
      <c r="BP79" s="1" t="s">
        <v>45</v>
      </c>
      <c r="BQ79" s="1" t="s">
        <v>44</v>
      </c>
      <c r="BR79" s="1">
        <f>'январь 2016'!BR79+'февраль 2016'!BR79+'март 2016'!BR79</f>
        <v>0</v>
      </c>
      <c r="BS79" s="1">
        <f>'январь 2016'!BS79+'февраль 2016'!BS79+'март 2016'!BS79</f>
        <v>0</v>
      </c>
      <c r="BT79" s="1" t="s">
        <v>46</v>
      </c>
      <c r="BU79" s="1" t="s">
        <v>47</v>
      </c>
      <c r="BV79" s="1">
        <f>'январь 2016'!BV79+'февраль 2016'!BV79+'март 2016'!BV79</f>
        <v>0</v>
      </c>
      <c r="BW79" s="1">
        <f>'январь 2016'!BW79+'февраль 2016'!BW79+'март 2016'!BW79</f>
        <v>0</v>
      </c>
      <c r="BX79" s="1" t="s">
        <v>46</v>
      </c>
      <c r="BY79" s="1" t="s">
        <v>41</v>
      </c>
      <c r="BZ79" s="1">
        <f>'январь 2016'!BZ79+'февраль 2016'!BZ79+'март 2016'!BZ79</f>
        <v>0</v>
      </c>
      <c r="CA79" s="1">
        <f>'январь 2016'!CA79+'февраль 2016'!CA79+'март 2016'!CA79</f>
        <v>0</v>
      </c>
      <c r="CB79" s="1" t="s">
        <v>46</v>
      </c>
      <c r="CC79" s="1" t="s">
        <v>48</v>
      </c>
      <c r="CD79" s="1">
        <f>'январь 2016'!CD79+'февраль 2016'!CD79+'март 2016'!CD79</f>
        <v>0</v>
      </c>
      <c r="CE79" s="1">
        <f>'январь 2016'!CE79+'февраль 2016'!CE79+'март 2016'!CE79</f>
        <v>0</v>
      </c>
      <c r="CF79" s="1" t="s">
        <v>46</v>
      </c>
      <c r="CG79" s="1" t="s">
        <v>48</v>
      </c>
      <c r="CH79" s="1">
        <f>'январь 2016'!CH79+'февраль 2016'!CH79+'март 2016'!CH79</f>
        <v>0</v>
      </c>
      <c r="CI79" s="1">
        <f>'январь 2016'!CI79+'февраль 2016'!CI79+'март 2016'!CI79</f>
        <v>0</v>
      </c>
      <c r="CJ79" s="1" t="s">
        <v>46</v>
      </c>
      <c r="CK79" s="1" t="s">
        <v>39</v>
      </c>
      <c r="CL79" s="1">
        <f>'январь 2016'!CL79+'февраль 2016'!CL79+'март 2016'!CL79</f>
        <v>0</v>
      </c>
      <c r="CM79" s="1">
        <f>'январь 2016'!CM79+'февраль 2016'!CM79+'март 2016'!CM79</f>
        <v>0</v>
      </c>
      <c r="CN79" s="1" t="s">
        <v>49</v>
      </c>
      <c r="CO79" s="1" t="s">
        <v>39</v>
      </c>
      <c r="CP79" s="1">
        <f>'январь 2016'!CP79+'февраль 2016'!CP79+'март 2016'!CP79</f>
        <v>0</v>
      </c>
      <c r="CQ79" s="1">
        <f>'январь 2016'!CQ79+'февраль 2016'!CQ79+'март 2016'!CQ79</f>
        <v>0</v>
      </c>
      <c r="CR79" s="1" t="s">
        <v>50</v>
      </c>
      <c r="CS79" s="1" t="s">
        <v>51</v>
      </c>
      <c r="CT79" s="1">
        <f>'январь 2016'!CT79+'февраль 2016'!CT79+'март 2016'!CT79</f>
        <v>0</v>
      </c>
      <c r="CU79" s="1">
        <f>'январь 2016'!CU79+'февраль 2016'!CU79+'март 2016'!CU79</f>
        <v>0</v>
      </c>
      <c r="CV79" s="1" t="s">
        <v>50</v>
      </c>
      <c r="CW79" s="1" t="s">
        <v>39</v>
      </c>
      <c r="CX79" s="1">
        <f>'январь 2016'!CX79+'февраль 2016'!CX79+'март 2016'!CX79</f>
        <v>0</v>
      </c>
      <c r="CY79" s="1">
        <f>'январь 2016'!CY79+'февраль 2016'!CY79+'март 2016'!CY79</f>
        <v>0</v>
      </c>
      <c r="CZ79" s="1" t="s">
        <v>50</v>
      </c>
      <c r="DA79" s="1" t="s">
        <v>39</v>
      </c>
      <c r="DB79" s="1">
        <f>'январь 2016'!DB79+'февраль 2016'!DB79+'март 2016'!DB79</f>
        <v>0</v>
      </c>
      <c r="DC79" s="1">
        <f>'январь 2016'!DC79+'февраль 2016'!DC79+'март 2016'!DC79</f>
        <v>0</v>
      </c>
      <c r="DD79" s="1" t="s">
        <v>59</v>
      </c>
      <c r="DE79" s="1" t="s">
        <v>60</v>
      </c>
      <c r="DF79" s="1">
        <f>'январь 2016'!DF79+'февраль 2016'!DF79+'март 2016'!DF79</f>
        <v>0</v>
      </c>
      <c r="DG79" s="1">
        <f>'январь 2016'!DG79+'февраль 2016'!DG79+'март 2016'!DG79</f>
        <v>0</v>
      </c>
      <c r="DH79" s="1" t="s">
        <v>52</v>
      </c>
      <c r="DI79" s="1" t="s">
        <v>53</v>
      </c>
      <c r="DJ79" s="1">
        <f>'январь 2016'!DJ79+'февраль 2016'!DJ79+'март 2016'!DJ79</f>
        <v>0</v>
      </c>
      <c r="DK79" s="1">
        <f>'январь 2016'!DK79+'февраль 2016'!DK79+'март 2016'!DK79</f>
        <v>0</v>
      </c>
      <c r="DL79" s="1" t="s">
        <v>31</v>
      </c>
      <c r="DM79" s="7">
        <f>'январь 2016'!DM79+'февраль 2016'!DM79+'март 2016'!DM79</f>
        <v>0</v>
      </c>
    </row>
    <row r="80" spans="1:117" s="12" customFormat="1" ht="15.75" customHeight="1" x14ac:dyDescent="0.25">
      <c r="A80" s="6">
        <v>79</v>
      </c>
      <c r="B80" s="6">
        <v>1</v>
      </c>
      <c r="C80" s="9" t="s">
        <v>403</v>
      </c>
      <c r="D80" s="8" t="s">
        <v>373</v>
      </c>
      <c r="E80" s="6">
        <v>29.73</v>
      </c>
      <c r="F80" s="6">
        <v>0</v>
      </c>
      <c r="G80" s="6">
        <v>29.73</v>
      </c>
      <c r="H80" s="10">
        <v>7.8333599999999999</v>
      </c>
      <c r="I80" s="3">
        <f t="shared" si="4"/>
        <v>37.563360000000003</v>
      </c>
      <c r="J80" s="3">
        <f t="shared" si="3"/>
        <v>0</v>
      </c>
      <c r="K80" s="3">
        <f t="shared" si="5"/>
        <v>37.563360000000003</v>
      </c>
      <c r="L80" s="1" t="s">
        <v>28</v>
      </c>
      <c r="M80" s="1" t="s">
        <v>29</v>
      </c>
      <c r="N80" s="1">
        <f>'январь 2016'!N80+'февраль 2016'!N80+'март 2016'!N80</f>
        <v>0</v>
      </c>
      <c r="O80" s="1">
        <f>'январь 2016'!O80+'февраль 2016'!O80+'март 2016'!O80</f>
        <v>0</v>
      </c>
      <c r="P80" s="1" t="s">
        <v>30</v>
      </c>
      <c r="Q80" s="1" t="s">
        <v>34</v>
      </c>
      <c r="R80" s="1">
        <f>'январь 2016'!R80+'февраль 2016'!R80+'март 2016'!R80</f>
        <v>0</v>
      </c>
      <c r="S80" s="1">
        <f>'январь 2016'!S80+'февраль 2016'!S80+'март 2016'!S80</f>
        <v>0</v>
      </c>
      <c r="T80" s="1" t="s">
        <v>30</v>
      </c>
      <c r="U80" s="1" t="s">
        <v>32</v>
      </c>
      <c r="V80" s="6">
        <f>'январь 2016'!V80+'февраль 2016'!V80+'март 2016'!V80</f>
        <v>0</v>
      </c>
      <c r="W80" s="6">
        <f>'январь 2016'!W80+'февраль 2016'!W80+'март 2016'!W80</f>
        <v>0</v>
      </c>
      <c r="X80" s="6" t="s">
        <v>30</v>
      </c>
      <c r="Y80" s="6" t="s">
        <v>33</v>
      </c>
      <c r="Z80" s="6">
        <f>'январь 2016'!Z80+'февраль 2016'!Z80+'март 2016'!Z80</f>
        <v>0</v>
      </c>
      <c r="AA80" s="6">
        <f>'январь 2016'!AA80+'февраль 2016'!AA80+'март 2016'!AA80</f>
        <v>0</v>
      </c>
      <c r="AB80" s="1" t="s">
        <v>30</v>
      </c>
      <c r="AC80" s="1" t="s">
        <v>34</v>
      </c>
      <c r="AD80" s="1">
        <f>'январь 2016'!AD80+'февраль 2016'!AD80+'март 2016'!AD80</f>
        <v>0</v>
      </c>
      <c r="AE80" s="1">
        <f>'январь 2016'!AE80+'февраль 2016'!AE80+'март 2016'!AE80</f>
        <v>0</v>
      </c>
      <c r="AF80" s="1" t="s">
        <v>35</v>
      </c>
      <c r="AG80" s="1" t="s">
        <v>29</v>
      </c>
      <c r="AH80" s="1">
        <f>'январь 2016'!AH80+'февраль 2016'!AH80+'март 2016'!AH80</f>
        <v>0</v>
      </c>
      <c r="AI80" s="1">
        <f>'январь 2016'!AI80+'февраль 2016'!AI80+'март 2016'!AI80</f>
        <v>0</v>
      </c>
      <c r="AJ80" s="1" t="s">
        <v>36</v>
      </c>
      <c r="AK80" s="1" t="s">
        <v>37</v>
      </c>
      <c r="AL80" s="1">
        <f>'январь 2016'!AL80+'февраль 2016'!AL80+'март 2016'!AL80</f>
        <v>0</v>
      </c>
      <c r="AM80" s="1">
        <f>'январь 2016'!AM80+'февраль 2016'!AM80+'март 2016'!AM80</f>
        <v>0</v>
      </c>
      <c r="AN80" s="1" t="s">
        <v>38</v>
      </c>
      <c r="AO80" s="1" t="s">
        <v>39</v>
      </c>
      <c r="AP80" s="1">
        <f>'январь 2016'!AP80+'февраль 2016'!AP80+'март 2016'!AP80</f>
        <v>0</v>
      </c>
      <c r="AQ80" s="1">
        <f>'январь 2016'!AQ80+'февраль 2016'!AQ80+'март 2016'!AQ80</f>
        <v>0</v>
      </c>
      <c r="AR80" s="1" t="s">
        <v>40</v>
      </c>
      <c r="AS80" s="1" t="s">
        <v>41</v>
      </c>
      <c r="AT80" s="1">
        <f>'январь 2016'!AT80+'февраль 2016'!AT80+'март 2016'!AT80</f>
        <v>0</v>
      </c>
      <c r="AU80" s="1">
        <f>'январь 2016'!AU80+'февраль 2016'!AU80+'март 2016'!AU80</f>
        <v>0</v>
      </c>
      <c r="AV80" s="6"/>
      <c r="AW80" s="6"/>
      <c r="AX80" s="1">
        <f>'январь 2016'!AX80+'февраль 2016'!AX80+'март 2016'!AX80</f>
        <v>0</v>
      </c>
      <c r="AY80" s="1">
        <f>'январь 2016'!AY80+'февраль 2016'!AY80+'март 2016'!AY80</f>
        <v>0</v>
      </c>
      <c r="AZ80" s="1" t="s">
        <v>42</v>
      </c>
      <c r="BA80" s="1" t="s">
        <v>39</v>
      </c>
      <c r="BB80" s="1">
        <f>'январь 2016'!BB80+'февраль 2016'!BB80+'март 2016'!BB80</f>
        <v>0</v>
      </c>
      <c r="BC80" s="1">
        <f>'январь 2016'!BC80+'февраль 2016'!BC80+'март 2016'!BC80</f>
        <v>0</v>
      </c>
      <c r="BD80" s="1" t="s">
        <v>42</v>
      </c>
      <c r="BE80" s="1" t="s">
        <v>33</v>
      </c>
      <c r="BF80" s="1">
        <f>'январь 2016'!BF80+'февраль 2016'!BF80+'март 2016'!BF80</f>
        <v>0</v>
      </c>
      <c r="BG80" s="1">
        <f>'январь 2016'!BG80+'февраль 2016'!BG80+'март 2016'!BG80</f>
        <v>0</v>
      </c>
      <c r="BH80" s="1" t="s">
        <v>42</v>
      </c>
      <c r="BI80" s="1" t="s">
        <v>39</v>
      </c>
      <c r="BJ80" s="1">
        <f>'январь 2016'!BJ80+'февраль 2016'!BJ80+'март 2016'!BJ80</f>
        <v>0</v>
      </c>
      <c r="BK80" s="7">
        <f>'январь 2016'!BK80+'февраль 2016'!BK80+'март 2016'!BK80</f>
        <v>0</v>
      </c>
      <c r="BL80" s="1" t="s">
        <v>43</v>
      </c>
      <c r="BM80" s="1" t="s">
        <v>44</v>
      </c>
      <c r="BN80" s="1">
        <f>'январь 2016'!BN80+'февраль 2016'!BN80+'март 2016'!BN80</f>
        <v>0</v>
      </c>
      <c r="BO80" s="1">
        <f>'январь 2016'!BO80+'февраль 2016'!BO80+'март 2016'!BO80</f>
        <v>0</v>
      </c>
      <c r="BP80" s="1" t="s">
        <v>45</v>
      </c>
      <c r="BQ80" s="1" t="s">
        <v>44</v>
      </c>
      <c r="BR80" s="1">
        <f>'январь 2016'!BR80+'февраль 2016'!BR80+'март 2016'!BR80</f>
        <v>0</v>
      </c>
      <c r="BS80" s="1">
        <f>'январь 2016'!BS80+'февраль 2016'!BS80+'март 2016'!BS80</f>
        <v>0</v>
      </c>
      <c r="BT80" s="1" t="s">
        <v>46</v>
      </c>
      <c r="BU80" s="1" t="s">
        <v>47</v>
      </c>
      <c r="BV80" s="1">
        <f>'январь 2016'!BV80+'февраль 2016'!BV80+'март 2016'!BV80</f>
        <v>0</v>
      </c>
      <c r="BW80" s="1">
        <f>'январь 2016'!BW80+'февраль 2016'!BW80+'март 2016'!BW80</f>
        <v>0</v>
      </c>
      <c r="BX80" s="1" t="s">
        <v>46</v>
      </c>
      <c r="BY80" s="1" t="s">
        <v>41</v>
      </c>
      <c r="BZ80" s="1">
        <f>'январь 2016'!BZ80+'февраль 2016'!BZ80+'март 2016'!BZ80</f>
        <v>0</v>
      </c>
      <c r="CA80" s="1">
        <f>'январь 2016'!CA80+'февраль 2016'!CA80+'март 2016'!CA80</f>
        <v>0</v>
      </c>
      <c r="CB80" s="1" t="s">
        <v>46</v>
      </c>
      <c r="CC80" s="1" t="s">
        <v>48</v>
      </c>
      <c r="CD80" s="1">
        <f>'январь 2016'!CD80+'февраль 2016'!CD80+'март 2016'!CD80</f>
        <v>0</v>
      </c>
      <c r="CE80" s="1">
        <f>'январь 2016'!CE80+'февраль 2016'!CE80+'март 2016'!CE80</f>
        <v>0</v>
      </c>
      <c r="CF80" s="1" t="s">
        <v>46</v>
      </c>
      <c r="CG80" s="1" t="s">
        <v>48</v>
      </c>
      <c r="CH80" s="1">
        <f>'январь 2016'!CH80+'февраль 2016'!CH80+'март 2016'!CH80</f>
        <v>0</v>
      </c>
      <c r="CI80" s="1">
        <f>'январь 2016'!CI80+'февраль 2016'!CI80+'март 2016'!CI80</f>
        <v>0</v>
      </c>
      <c r="CJ80" s="1" t="s">
        <v>46</v>
      </c>
      <c r="CK80" s="1" t="s">
        <v>39</v>
      </c>
      <c r="CL80" s="1">
        <f>'январь 2016'!CL80+'февраль 2016'!CL80+'март 2016'!CL80</f>
        <v>0</v>
      </c>
      <c r="CM80" s="1">
        <f>'январь 2016'!CM80+'февраль 2016'!CM80+'март 2016'!CM80</f>
        <v>0</v>
      </c>
      <c r="CN80" s="1" t="s">
        <v>49</v>
      </c>
      <c r="CO80" s="1" t="s">
        <v>39</v>
      </c>
      <c r="CP80" s="1">
        <f>'январь 2016'!CP80+'февраль 2016'!CP80+'март 2016'!CP80</f>
        <v>0</v>
      </c>
      <c r="CQ80" s="1">
        <f>'январь 2016'!CQ80+'февраль 2016'!CQ80+'март 2016'!CQ80</f>
        <v>0</v>
      </c>
      <c r="CR80" s="1" t="s">
        <v>50</v>
      </c>
      <c r="CS80" s="1" t="s">
        <v>51</v>
      </c>
      <c r="CT80" s="1">
        <f>'январь 2016'!CT80+'февраль 2016'!CT80+'март 2016'!CT80</f>
        <v>0</v>
      </c>
      <c r="CU80" s="1">
        <f>'январь 2016'!CU80+'февраль 2016'!CU80+'март 2016'!CU80</f>
        <v>0</v>
      </c>
      <c r="CV80" s="1" t="s">
        <v>50</v>
      </c>
      <c r="CW80" s="1" t="s">
        <v>39</v>
      </c>
      <c r="CX80" s="1">
        <f>'январь 2016'!CX80+'февраль 2016'!CX80+'март 2016'!CX80</f>
        <v>0</v>
      </c>
      <c r="CY80" s="1">
        <f>'январь 2016'!CY80+'февраль 2016'!CY80+'март 2016'!CY80</f>
        <v>0</v>
      </c>
      <c r="CZ80" s="1" t="s">
        <v>50</v>
      </c>
      <c r="DA80" s="1" t="s">
        <v>39</v>
      </c>
      <c r="DB80" s="1">
        <f>'январь 2016'!DB80+'февраль 2016'!DB80+'март 2016'!DB80</f>
        <v>0</v>
      </c>
      <c r="DC80" s="1">
        <f>'январь 2016'!DC80+'февраль 2016'!DC80+'март 2016'!DC80</f>
        <v>0</v>
      </c>
      <c r="DD80" s="1" t="s">
        <v>59</v>
      </c>
      <c r="DE80" s="1" t="s">
        <v>60</v>
      </c>
      <c r="DF80" s="1">
        <f>'январь 2016'!DF80+'февраль 2016'!DF80+'март 2016'!DF80</f>
        <v>0</v>
      </c>
      <c r="DG80" s="1">
        <f>'январь 2016'!DG80+'февраль 2016'!DG80+'март 2016'!DG80</f>
        <v>0</v>
      </c>
      <c r="DH80" s="1" t="s">
        <v>52</v>
      </c>
      <c r="DI80" s="1" t="s">
        <v>53</v>
      </c>
      <c r="DJ80" s="1">
        <f>'январь 2016'!DJ80+'февраль 2016'!DJ80+'март 2016'!DJ80</f>
        <v>0</v>
      </c>
      <c r="DK80" s="1">
        <f>'январь 2016'!DK80+'февраль 2016'!DK80+'март 2016'!DK80</f>
        <v>0</v>
      </c>
      <c r="DL80" s="1" t="s">
        <v>31</v>
      </c>
      <c r="DM80" s="7">
        <f>'январь 2016'!DM80+'февраль 2016'!DM80+'март 2016'!DM80</f>
        <v>0</v>
      </c>
    </row>
    <row r="81" spans="1:117" s="12" customFormat="1" ht="15.75" customHeight="1" x14ac:dyDescent="0.25">
      <c r="A81" s="6">
        <v>80</v>
      </c>
      <c r="B81" s="6">
        <v>1</v>
      </c>
      <c r="C81" s="9" t="s">
        <v>113</v>
      </c>
      <c r="D81" s="8" t="s">
        <v>373</v>
      </c>
      <c r="E81" s="6">
        <v>9.2409999999999997</v>
      </c>
      <c r="F81" s="6">
        <v>0</v>
      </c>
      <c r="G81" s="6">
        <v>8.3230000000000004</v>
      </c>
      <c r="H81" s="10">
        <v>32.529000000000003</v>
      </c>
      <c r="I81" s="3">
        <f t="shared" si="4"/>
        <v>40.852000000000004</v>
      </c>
      <c r="J81" s="3">
        <f t="shared" si="3"/>
        <v>0</v>
      </c>
      <c r="K81" s="3">
        <f t="shared" si="5"/>
        <v>40.852000000000004</v>
      </c>
      <c r="L81" s="1" t="s">
        <v>28</v>
      </c>
      <c r="M81" s="1" t="s">
        <v>29</v>
      </c>
      <c r="N81" s="1">
        <f>'январь 2016'!N81+'февраль 2016'!N81+'март 2016'!N81</f>
        <v>0</v>
      </c>
      <c r="O81" s="1">
        <f>'январь 2016'!O81+'февраль 2016'!O81+'март 2016'!O81</f>
        <v>0</v>
      </c>
      <c r="P81" s="1" t="s">
        <v>30</v>
      </c>
      <c r="Q81" s="1" t="s">
        <v>34</v>
      </c>
      <c r="R81" s="1">
        <f>'январь 2016'!R81+'февраль 2016'!R81+'март 2016'!R81</f>
        <v>0</v>
      </c>
      <c r="S81" s="1">
        <f>'январь 2016'!S81+'февраль 2016'!S81+'март 2016'!S81</f>
        <v>0</v>
      </c>
      <c r="T81" s="1" t="s">
        <v>30</v>
      </c>
      <c r="U81" s="1" t="s">
        <v>32</v>
      </c>
      <c r="V81" s="6">
        <f>'январь 2016'!V81+'февраль 2016'!V81+'март 2016'!V81</f>
        <v>0</v>
      </c>
      <c r="W81" s="6">
        <f>'январь 2016'!W81+'февраль 2016'!W81+'март 2016'!W81</f>
        <v>0</v>
      </c>
      <c r="X81" s="6" t="s">
        <v>30</v>
      </c>
      <c r="Y81" s="6" t="s">
        <v>33</v>
      </c>
      <c r="Z81" s="6">
        <f>'январь 2016'!Z81+'февраль 2016'!Z81+'март 2016'!Z81</f>
        <v>0</v>
      </c>
      <c r="AA81" s="6">
        <f>'январь 2016'!AA81+'февраль 2016'!AA81+'март 2016'!AA81</f>
        <v>0</v>
      </c>
      <c r="AB81" s="1" t="s">
        <v>30</v>
      </c>
      <c r="AC81" s="1" t="s">
        <v>34</v>
      </c>
      <c r="AD81" s="1">
        <f>'январь 2016'!AD81+'февраль 2016'!AD81+'март 2016'!AD81</f>
        <v>0</v>
      </c>
      <c r="AE81" s="1">
        <f>'январь 2016'!AE81+'февраль 2016'!AE81+'март 2016'!AE81</f>
        <v>0</v>
      </c>
      <c r="AF81" s="1" t="s">
        <v>35</v>
      </c>
      <c r="AG81" s="1" t="s">
        <v>29</v>
      </c>
      <c r="AH81" s="1">
        <f>'январь 2016'!AH81+'февраль 2016'!AH81+'март 2016'!AH81</f>
        <v>0</v>
      </c>
      <c r="AI81" s="1">
        <f>'январь 2016'!AI81+'февраль 2016'!AI81+'март 2016'!AI81</f>
        <v>0</v>
      </c>
      <c r="AJ81" s="1" t="s">
        <v>36</v>
      </c>
      <c r="AK81" s="1" t="s">
        <v>37</v>
      </c>
      <c r="AL81" s="1">
        <f>'январь 2016'!AL81+'февраль 2016'!AL81+'март 2016'!AL81</f>
        <v>0</v>
      </c>
      <c r="AM81" s="1">
        <f>'январь 2016'!AM81+'февраль 2016'!AM81+'март 2016'!AM81</f>
        <v>0</v>
      </c>
      <c r="AN81" s="1" t="s">
        <v>38</v>
      </c>
      <c r="AO81" s="1" t="s">
        <v>39</v>
      </c>
      <c r="AP81" s="1">
        <f>'январь 2016'!AP81+'февраль 2016'!AP81+'март 2016'!AP81</f>
        <v>0</v>
      </c>
      <c r="AQ81" s="1">
        <f>'январь 2016'!AQ81+'февраль 2016'!AQ81+'март 2016'!AQ81</f>
        <v>0</v>
      </c>
      <c r="AR81" s="1" t="s">
        <v>40</v>
      </c>
      <c r="AS81" s="1" t="s">
        <v>41</v>
      </c>
      <c r="AT81" s="1">
        <f>'январь 2016'!AT81+'февраль 2016'!AT81+'март 2016'!AT81</f>
        <v>0</v>
      </c>
      <c r="AU81" s="1">
        <f>'январь 2016'!AU81+'февраль 2016'!AU81+'март 2016'!AU81</f>
        <v>0</v>
      </c>
      <c r="AV81" s="6"/>
      <c r="AW81" s="6"/>
      <c r="AX81" s="1">
        <f>'январь 2016'!AX81+'февраль 2016'!AX81+'март 2016'!AX81</f>
        <v>0</v>
      </c>
      <c r="AY81" s="1">
        <f>'январь 2016'!AY81+'февраль 2016'!AY81+'март 2016'!AY81</f>
        <v>0</v>
      </c>
      <c r="AZ81" s="1" t="s">
        <v>42</v>
      </c>
      <c r="BA81" s="1" t="s">
        <v>39</v>
      </c>
      <c r="BB81" s="1">
        <f>'январь 2016'!BB81+'февраль 2016'!BB81+'март 2016'!BB81</f>
        <v>0</v>
      </c>
      <c r="BC81" s="1">
        <f>'январь 2016'!BC81+'февраль 2016'!BC81+'март 2016'!BC81</f>
        <v>0</v>
      </c>
      <c r="BD81" s="1" t="s">
        <v>42</v>
      </c>
      <c r="BE81" s="1" t="s">
        <v>33</v>
      </c>
      <c r="BF81" s="1">
        <f>'январь 2016'!BF81+'февраль 2016'!BF81+'март 2016'!BF81</f>
        <v>0</v>
      </c>
      <c r="BG81" s="1">
        <f>'январь 2016'!BG81+'февраль 2016'!BG81+'март 2016'!BG81</f>
        <v>0</v>
      </c>
      <c r="BH81" s="1" t="s">
        <v>42</v>
      </c>
      <c r="BI81" s="1" t="s">
        <v>39</v>
      </c>
      <c r="BJ81" s="1">
        <f>'январь 2016'!BJ81+'февраль 2016'!BJ81+'март 2016'!BJ81</f>
        <v>0</v>
      </c>
      <c r="BK81" s="7">
        <f>'январь 2016'!BK81+'февраль 2016'!BK81+'март 2016'!BK81</f>
        <v>0</v>
      </c>
      <c r="BL81" s="1" t="s">
        <v>43</v>
      </c>
      <c r="BM81" s="1" t="s">
        <v>44</v>
      </c>
      <c r="BN81" s="1">
        <f>'январь 2016'!BN81+'февраль 2016'!BN81+'март 2016'!BN81</f>
        <v>0</v>
      </c>
      <c r="BO81" s="1">
        <f>'январь 2016'!BO81+'февраль 2016'!BO81+'март 2016'!BO81</f>
        <v>0</v>
      </c>
      <c r="BP81" s="1" t="s">
        <v>45</v>
      </c>
      <c r="BQ81" s="1" t="s">
        <v>44</v>
      </c>
      <c r="BR81" s="1">
        <f>'январь 2016'!BR81+'февраль 2016'!BR81+'март 2016'!BR81</f>
        <v>0</v>
      </c>
      <c r="BS81" s="1">
        <f>'январь 2016'!BS81+'февраль 2016'!BS81+'март 2016'!BS81</f>
        <v>0</v>
      </c>
      <c r="BT81" s="1" t="s">
        <v>46</v>
      </c>
      <c r="BU81" s="1" t="s">
        <v>47</v>
      </c>
      <c r="BV81" s="1">
        <f>'январь 2016'!BV81+'февраль 2016'!BV81+'март 2016'!BV81</f>
        <v>0</v>
      </c>
      <c r="BW81" s="1">
        <f>'январь 2016'!BW81+'февраль 2016'!BW81+'март 2016'!BW81</f>
        <v>0</v>
      </c>
      <c r="BX81" s="1" t="s">
        <v>46</v>
      </c>
      <c r="BY81" s="1" t="s">
        <v>41</v>
      </c>
      <c r="BZ81" s="1">
        <f>'январь 2016'!BZ81+'февраль 2016'!BZ81+'март 2016'!BZ81</f>
        <v>0</v>
      </c>
      <c r="CA81" s="1">
        <f>'январь 2016'!CA81+'февраль 2016'!CA81+'март 2016'!CA81</f>
        <v>0</v>
      </c>
      <c r="CB81" s="1" t="s">
        <v>46</v>
      </c>
      <c r="CC81" s="1" t="s">
        <v>48</v>
      </c>
      <c r="CD81" s="1">
        <f>'январь 2016'!CD81+'февраль 2016'!CD81+'март 2016'!CD81</f>
        <v>0</v>
      </c>
      <c r="CE81" s="1">
        <f>'январь 2016'!CE81+'февраль 2016'!CE81+'март 2016'!CE81</f>
        <v>0</v>
      </c>
      <c r="CF81" s="1" t="s">
        <v>46</v>
      </c>
      <c r="CG81" s="1" t="s">
        <v>48</v>
      </c>
      <c r="CH81" s="1">
        <f>'январь 2016'!CH81+'февраль 2016'!CH81+'март 2016'!CH81</f>
        <v>0</v>
      </c>
      <c r="CI81" s="1">
        <f>'январь 2016'!CI81+'февраль 2016'!CI81+'март 2016'!CI81</f>
        <v>0</v>
      </c>
      <c r="CJ81" s="1" t="s">
        <v>46</v>
      </c>
      <c r="CK81" s="1" t="s">
        <v>39</v>
      </c>
      <c r="CL81" s="1">
        <f>'январь 2016'!CL81+'февраль 2016'!CL81+'март 2016'!CL81</f>
        <v>0</v>
      </c>
      <c r="CM81" s="1">
        <f>'январь 2016'!CM81+'февраль 2016'!CM81+'март 2016'!CM81</f>
        <v>0</v>
      </c>
      <c r="CN81" s="1" t="s">
        <v>49</v>
      </c>
      <c r="CO81" s="1" t="s">
        <v>39</v>
      </c>
      <c r="CP81" s="1">
        <f>'январь 2016'!CP81+'февраль 2016'!CP81+'март 2016'!CP81</f>
        <v>0</v>
      </c>
      <c r="CQ81" s="1">
        <f>'январь 2016'!CQ81+'февраль 2016'!CQ81+'март 2016'!CQ81</f>
        <v>0</v>
      </c>
      <c r="CR81" s="1" t="s">
        <v>50</v>
      </c>
      <c r="CS81" s="1" t="s">
        <v>51</v>
      </c>
      <c r="CT81" s="1">
        <f>'январь 2016'!CT81+'февраль 2016'!CT81+'март 2016'!CT81</f>
        <v>0</v>
      </c>
      <c r="CU81" s="1">
        <f>'январь 2016'!CU81+'февраль 2016'!CU81+'март 2016'!CU81</f>
        <v>0</v>
      </c>
      <c r="CV81" s="1" t="s">
        <v>50</v>
      </c>
      <c r="CW81" s="1" t="s">
        <v>39</v>
      </c>
      <c r="CX81" s="1">
        <f>'январь 2016'!CX81+'февраль 2016'!CX81+'март 2016'!CX81</f>
        <v>0</v>
      </c>
      <c r="CY81" s="1">
        <f>'январь 2016'!CY81+'февраль 2016'!CY81+'март 2016'!CY81</f>
        <v>0</v>
      </c>
      <c r="CZ81" s="1" t="s">
        <v>50</v>
      </c>
      <c r="DA81" s="1" t="s">
        <v>39</v>
      </c>
      <c r="DB81" s="1">
        <f>'январь 2016'!DB81+'февраль 2016'!DB81+'март 2016'!DB81</f>
        <v>0</v>
      </c>
      <c r="DC81" s="1">
        <f>'январь 2016'!DC81+'февраль 2016'!DC81+'март 2016'!DC81</f>
        <v>0</v>
      </c>
      <c r="DD81" s="1" t="s">
        <v>59</v>
      </c>
      <c r="DE81" s="1" t="s">
        <v>60</v>
      </c>
      <c r="DF81" s="1">
        <f>'январь 2016'!DF81+'февраль 2016'!DF81+'март 2016'!DF81</f>
        <v>0</v>
      </c>
      <c r="DG81" s="1">
        <f>'январь 2016'!DG81+'февраль 2016'!DG81+'март 2016'!DG81</f>
        <v>0</v>
      </c>
      <c r="DH81" s="1" t="s">
        <v>52</v>
      </c>
      <c r="DI81" s="1" t="s">
        <v>53</v>
      </c>
      <c r="DJ81" s="1">
        <f>'январь 2016'!DJ81+'февраль 2016'!DJ81+'март 2016'!DJ81</f>
        <v>0</v>
      </c>
      <c r="DK81" s="1">
        <f>'январь 2016'!DK81+'февраль 2016'!DK81+'март 2016'!DK81</f>
        <v>0</v>
      </c>
      <c r="DL81" s="1" t="s">
        <v>31</v>
      </c>
      <c r="DM81" s="7">
        <f>'январь 2016'!DM81+'февраль 2016'!DM81+'март 2016'!DM81</f>
        <v>0</v>
      </c>
    </row>
    <row r="82" spans="1:117" s="12" customFormat="1" ht="15.75" customHeight="1" x14ac:dyDescent="0.25">
      <c r="A82" s="6">
        <v>81</v>
      </c>
      <c r="B82" s="6">
        <v>1</v>
      </c>
      <c r="C82" s="9" t="s">
        <v>114</v>
      </c>
      <c r="D82" s="8" t="s">
        <v>373</v>
      </c>
      <c r="E82" s="6">
        <v>215.92699999999999</v>
      </c>
      <c r="F82" s="6">
        <v>6.0880000000000001</v>
      </c>
      <c r="G82" s="6">
        <v>208.09200000000001</v>
      </c>
      <c r="H82" s="10">
        <v>69.582719999999995</v>
      </c>
      <c r="I82" s="3">
        <f t="shared" si="4"/>
        <v>277.67471999999998</v>
      </c>
      <c r="J82" s="3">
        <f t="shared" si="3"/>
        <v>3.6859999999999999</v>
      </c>
      <c r="K82" s="3">
        <f t="shared" si="5"/>
        <v>273.98872</v>
      </c>
      <c r="L82" s="1" t="s">
        <v>28</v>
      </c>
      <c r="M82" s="1" t="s">
        <v>29</v>
      </c>
      <c r="N82" s="1">
        <f>'январь 2016'!N82+'февраль 2016'!N82+'март 2016'!N82</f>
        <v>0</v>
      </c>
      <c r="O82" s="1">
        <f>'январь 2016'!O82+'февраль 2016'!O82+'март 2016'!O82</f>
        <v>0</v>
      </c>
      <c r="P82" s="1" t="s">
        <v>30</v>
      </c>
      <c r="Q82" s="1" t="s">
        <v>34</v>
      </c>
      <c r="R82" s="1">
        <f>'январь 2016'!R82+'февраль 2016'!R82+'март 2016'!R82</f>
        <v>0</v>
      </c>
      <c r="S82" s="1">
        <f>'январь 2016'!S82+'февраль 2016'!S82+'март 2016'!S82</f>
        <v>0</v>
      </c>
      <c r="T82" s="1" t="s">
        <v>30</v>
      </c>
      <c r="U82" s="1" t="s">
        <v>32</v>
      </c>
      <c r="V82" s="6">
        <f>'январь 2016'!V82+'февраль 2016'!V82+'март 2016'!V82</f>
        <v>0</v>
      </c>
      <c r="W82" s="6">
        <f>'январь 2016'!W82+'февраль 2016'!W82+'март 2016'!W82</f>
        <v>0</v>
      </c>
      <c r="X82" s="6" t="s">
        <v>30</v>
      </c>
      <c r="Y82" s="6" t="s">
        <v>33</v>
      </c>
      <c r="Z82" s="6">
        <f>'январь 2016'!Z82+'февраль 2016'!Z82+'март 2016'!Z82</f>
        <v>0</v>
      </c>
      <c r="AA82" s="6">
        <f>'январь 2016'!AA82+'февраль 2016'!AA82+'март 2016'!AA82</f>
        <v>0</v>
      </c>
      <c r="AB82" s="1" t="s">
        <v>30</v>
      </c>
      <c r="AC82" s="1" t="s">
        <v>34</v>
      </c>
      <c r="AD82" s="1">
        <f>'январь 2016'!AD82+'февраль 2016'!AD82+'март 2016'!AD82</f>
        <v>0</v>
      </c>
      <c r="AE82" s="1">
        <f>'январь 2016'!AE82+'февраль 2016'!AE82+'март 2016'!AE82</f>
        <v>0</v>
      </c>
      <c r="AF82" s="1" t="s">
        <v>35</v>
      </c>
      <c r="AG82" s="1" t="s">
        <v>29</v>
      </c>
      <c r="AH82" s="1">
        <f>'январь 2016'!AH82+'февраль 2016'!AH82+'март 2016'!AH82</f>
        <v>0</v>
      </c>
      <c r="AI82" s="1">
        <f>'январь 2016'!AI82+'февраль 2016'!AI82+'март 2016'!AI82</f>
        <v>0</v>
      </c>
      <c r="AJ82" s="1" t="s">
        <v>36</v>
      </c>
      <c r="AK82" s="1" t="s">
        <v>37</v>
      </c>
      <c r="AL82" s="1">
        <f>'январь 2016'!AL82+'февраль 2016'!AL82+'март 2016'!AL82</f>
        <v>0</v>
      </c>
      <c r="AM82" s="1">
        <f>'январь 2016'!AM82+'февраль 2016'!AM82+'март 2016'!AM82</f>
        <v>0</v>
      </c>
      <c r="AN82" s="1" t="s">
        <v>38</v>
      </c>
      <c r="AO82" s="1" t="s">
        <v>39</v>
      </c>
      <c r="AP82" s="1">
        <f>'январь 2016'!AP82+'февраль 2016'!AP82+'март 2016'!AP82</f>
        <v>0</v>
      </c>
      <c r="AQ82" s="1">
        <f>'январь 2016'!AQ82+'февраль 2016'!AQ82+'март 2016'!AQ82</f>
        <v>0</v>
      </c>
      <c r="AR82" s="1" t="s">
        <v>40</v>
      </c>
      <c r="AS82" s="1" t="s">
        <v>41</v>
      </c>
      <c r="AT82" s="1">
        <f>'январь 2016'!AT82+'февраль 2016'!AT82+'март 2016'!AT82</f>
        <v>0</v>
      </c>
      <c r="AU82" s="1">
        <f>'январь 2016'!AU82+'февраль 2016'!AU82+'март 2016'!AU82</f>
        <v>0</v>
      </c>
      <c r="AV82" s="6"/>
      <c r="AW82" s="6"/>
      <c r="AX82" s="1">
        <f>'январь 2016'!AX82+'февраль 2016'!AX82+'март 2016'!AX82</f>
        <v>0</v>
      </c>
      <c r="AY82" s="1">
        <f>'январь 2016'!AY82+'февраль 2016'!AY82+'март 2016'!AY82</f>
        <v>0</v>
      </c>
      <c r="AZ82" s="1" t="s">
        <v>42</v>
      </c>
      <c r="BA82" s="1" t="s">
        <v>39</v>
      </c>
      <c r="BB82" s="1">
        <f>'январь 2016'!BB82+'февраль 2016'!BB82+'март 2016'!BB82</f>
        <v>0</v>
      </c>
      <c r="BC82" s="1">
        <f>'январь 2016'!BC82+'февраль 2016'!BC82+'март 2016'!BC82</f>
        <v>0</v>
      </c>
      <c r="BD82" s="1" t="s">
        <v>42</v>
      </c>
      <c r="BE82" s="1" t="s">
        <v>33</v>
      </c>
      <c r="BF82" s="1">
        <f>'январь 2016'!BF82+'февраль 2016'!BF82+'март 2016'!BF82</f>
        <v>0</v>
      </c>
      <c r="BG82" s="1">
        <f>'январь 2016'!BG82+'февраль 2016'!BG82+'март 2016'!BG82</f>
        <v>0</v>
      </c>
      <c r="BH82" s="1" t="s">
        <v>42</v>
      </c>
      <c r="BI82" s="1" t="s">
        <v>39</v>
      </c>
      <c r="BJ82" s="1">
        <f>'январь 2016'!BJ82+'февраль 2016'!BJ82+'март 2016'!BJ82</f>
        <v>0</v>
      </c>
      <c r="BK82" s="7">
        <f>'январь 2016'!BK82+'февраль 2016'!BK82+'март 2016'!BK82</f>
        <v>0</v>
      </c>
      <c r="BL82" s="1" t="s">
        <v>43</v>
      </c>
      <c r="BM82" s="1" t="s">
        <v>44</v>
      </c>
      <c r="BN82" s="1">
        <f>'январь 2016'!BN82+'февраль 2016'!BN82+'март 2016'!BN82</f>
        <v>0</v>
      </c>
      <c r="BO82" s="1">
        <f>'январь 2016'!BO82+'февраль 2016'!BO82+'март 2016'!BO82</f>
        <v>0</v>
      </c>
      <c r="BP82" s="1" t="s">
        <v>45</v>
      </c>
      <c r="BQ82" s="1" t="s">
        <v>44</v>
      </c>
      <c r="BR82" s="1">
        <f>'январь 2016'!BR82+'февраль 2016'!BR82+'март 2016'!BR82</f>
        <v>0</v>
      </c>
      <c r="BS82" s="1">
        <f>'январь 2016'!BS82+'февраль 2016'!BS82+'март 2016'!BS82</f>
        <v>0</v>
      </c>
      <c r="BT82" s="1" t="s">
        <v>46</v>
      </c>
      <c r="BU82" s="1" t="s">
        <v>47</v>
      </c>
      <c r="BV82" s="1">
        <f>'январь 2016'!BV82+'февраль 2016'!BV82+'март 2016'!BV82</f>
        <v>0</v>
      </c>
      <c r="BW82" s="1">
        <f>'январь 2016'!BW82+'февраль 2016'!BW82+'март 2016'!BW82</f>
        <v>0</v>
      </c>
      <c r="BX82" s="1" t="s">
        <v>46</v>
      </c>
      <c r="BY82" s="1" t="s">
        <v>41</v>
      </c>
      <c r="BZ82" s="1">
        <f>'январь 2016'!BZ82+'февраль 2016'!BZ82+'март 2016'!BZ82</f>
        <v>0</v>
      </c>
      <c r="CA82" s="1">
        <f>'январь 2016'!CA82+'февраль 2016'!CA82+'март 2016'!CA82</f>
        <v>0</v>
      </c>
      <c r="CB82" s="1" t="s">
        <v>46</v>
      </c>
      <c r="CC82" s="1" t="s">
        <v>48</v>
      </c>
      <c r="CD82" s="1">
        <f>'январь 2016'!CD82+'февраль 2016'!CD82+'март 2016'!CD82</f>
        <v>0</v>
      </c>
      <c r="CE82" s="1">
        <f>'январь 2016'!CE82+'февраль 2016'!CE82+'март 2016'!CE82</f>
        <v>0</v>
      </c>
      <c r="CF82" s="1" t="s">
        <v>46</v>
      </c>
      <c r="CG82" s="1" t="s">
        <v>48</v>
      </c>
      <c r="CH82" s="1">
        <f>'январь 2016'!CH82+'февраль 2016'!CH82+'март 2016'!CH82</f>
        <v>0</v>
      </c>
      <c r="CI82" s="1">
        <f>'январь 2016'!CI82+'февраль 2016'!CI82+'март 2016'!CI82</f>
        <v>0</v>
      </c>
      <c r="CJ82" s="1" t="s">
        <v>46</v>
      </c>
      <c r="CK82" s="1" t="s">
        <v>39</v>
      </c>
      <c r="CL82" s="1">
        <f>'январь 2016'!CL82+'февраль 2016'!CL82+'март 2016'!CL82</f>
        <v>0</v>
      </c>
      <c r="CM82" s="1">
        <f>'январь 2016'!CM82+'февраль 2016'!CM82+'март 2016'!CM82</f>
        <v>0</v>
      </c>
      <c r="CN82" s="1" t="s">
        <v>49</v>
      </c>
      <c r="CO82" s="1" t="s">
        <v>39</v>
      </c>
      <c r="CP82" s="1">
        <f>'январь 2016'!CP82+'февраль 2016'!CP82+'март 2016'!CP82</f>
        <v>0</v>
      </c>
      <c r="CQ82" s="1">
        <f>'январь 2016'!CQ82+'февраль 2016'!CQ82+'март 2016'!CQ82</f>
        <v>0</v>
      </c>
      <c r="CR82" s="1" t="s">
        <v>50</v>
      </c>
      <c r="CS82" s="1" t="s">
        <v>51</v>
      </c>
      <c r="CT82" s="1">
        <f>'январь 2016'!CT82+'февраль 2016'!CT82+'март 2016'!CT82</f>
        <v>0</v>
      </c>
      <c r="CU82" s="1">
        <f>'январь 2016'!CU82+'февраль 2016'!CU82+'март 2016'!CU82</f>
        <v>0</v>
      </c>
      <c r="CV82" s="1" t="s">
        <v>50</v>
      </c>
      <c r="CW82" s="1" t="s">
        <v>39</v>
      </c>
      <c r="CX82" s="1">
        <f>'январь 2016'!CX82+'февраль 2016'!CX82+'март 2016'!CX82</f>
        <v>4</v>
      </c>
      <c r="CY82" s="1">
        <f>'январь 2016'!CY82+'февраль 2016'!CY82+'март 2016'!CY82</f>
        <v>3.6859999999999999</v>
      </c>
      <c r="CZ82" s="1" t="s">
        <v>50</v>
      </c>
      <c r="DA82" s="1" t="s">
        <v>39</v>
      </c>
      <c r="DB82" s="1">
        <f>'январь 2016'!DB82+'февраль 2016'!DB82+'март 2016'!DB82</f>
        <v>0</v>
      </c>
      <c r="DC82" s="1">
        <f>'январь 2016'!DC82+'февраль 2016'!DC82+'март 2016'!DC82</f>
        <v>0</v>
      </c>
      <c r="DD82" s="1" t="s">
        <v>59</v>
      </c>
      <c r="DE82" s="1" t="s">
        <v>60</v>
      </c>
      <c r="DF82" s="1">
        <f>'январь 2016'!DF82+'февраль 2016'!DF82+'март 2016'!DF82</f>
        <v>0</v>
      </c>
      <c r="DG82" s="1">
        <f>'январь 2016'!DG82+'февраль 2016'!DG82+'март 2016'!DG82</f>
        <v>0</v>
      </c>
      <c r="DH82" s="1" t="s">
        <v>52</v>
      </c>
      <c r="DI82" s="1" t="s">
        <v>53</v>
      </c>
      <c r="DJ82" s="1">
        <f>'январь 2016'!DJ82+'февраль 2016'!DJ82+'март 2016'!DJ82</f>
        <v>0</v>
      </c>
      <c r="DK82" s="1">
        <f>'январь 2016'!DK82+'февраль 2016'!DK82+'март 2016'!DK82</f>
        <v>0</v>
      </c>
      <c r="DL82" s="1" t="s">
        <v>31</v>
      </c>
      <c r="DM82" s="7">
        <f>'январь 2016'!DM82+'февраль 2016'!DM82+'март 2016'!DM82</f>
        <v>0</v>
      </c>
    </row>
    <row r="83" spans="1:117" s="12" customFormat="1" ht="15.75" customHeight="1" x14ac:dyDescent="0.25">
      <c r="A83" s="6">
        <v>82</v>
      </c>
      <c r="B83" s="6">
        <v>1</v>
      </c>
      <c r="C83" s="9" t="s">
        <v>115</v>
      </c>
      <c r="D83" s="8" t="s">
        <v>373</v>
      </c>
      <c r="E83" s="6">
        <v>256.93</v>
      </c>
      <c r="F83" s="6">
        <v>36.65</v>
      </c>
      <c r="G83" s="6">
        <v>220.28</v>
      </c>
      <c r="H83" s="10">
        <v>97.578000000000003</v>
      </c>
      <c r="I83" s="3">
        <f t="shared" si="4"/>
        <v>317.858</v>
      </c>
      <c r="J83" s="3">
        <f t="shared" si="3"/>
        <v>4.8599999999999994</v>
      </c>
      <c r="K83" s="3">
        <f t="shared" si="5"/>
        <v>312.99799999999999</v>
      </c>
      <c r="L83" s="1" t="s">
        <v>28</v>
      </c>
      <c r="M83" s="1" t="s">
        <v>29</v>
      </c>
      <c r="N83" s="1">
        <f>'январь 2016'!N83+'февраль 2016'!N83+'март 2016'!N83</f>
        <v>0</v>
      </c>
      <c r="O83" s="1">
        <f>'январь 2016'!O83+'февраль 2016'!O83+'март 2016'!O83</f>
        <v>0</v>
      </c>
      <c r="P83" s="1" t="s">
        <v>30</v>
      </c>
      <c r="Q83" s="1" t="s">
        <v>34</v>
      </c>
      <c r="R83" s="1">
        <f>'январь 2016'!R83+'февраль 2016'!R83+'март 2016'!R83</f>
        <v>0</v>
      </c>
      <c r="S83" s="1">
        <f>'январь 2016'!S83+'февраль 2016'!S83+'март 2016'!S83</f>
        <v>0</v>
      </c>
      <c r="T83" s="1" t="s">
        <v>30</v>
      </c>
      <c r="U83" s="1" t="s">
        <v>32</v>
      </c>
      <c r="V83" s="6">
        <f>'январь 2016'!V83+'февраль 2016'!V83+'март 2016'!V83</f>
        <v>0</v>
      </c>
      <c r="W83" s="6">
        <f>'январь 2016'!W83+'февраль 2016'!W83+'март 2016'!W83</f>
        <v>0</v>
      </c>
      <c r="X83" s="6" t="s">
        <v>30</v>
      </c>
      <c r="Y83" s="6" t="s">
        <v>33</v>
      </c>
      <c r="Z83" s="6">
        <f>'январь 2016'!Z83+'февраль 2016'!Z83+'март 2016'!Z83</f>
        <v>0</v>
      </c>
      <c r="AA83" s="6">
        <f>'январь 2016'!AA83+'февраль 2016'!AA83+'март 2016'!AA83</f>
        <v>0</v>
      </c>
      <c r="AB83" s="1" t="s">
        <v>30</v>
      </c>
      <c r="AC83" s="1" t="s">
        <v>34</v>
      </c>
      <c r="AD83" s="1">
        <f>'январь 2016'!AD83+'февраль 2016'!AD83+'март 2016'!AD83</f>
        <v>0</v>
      </c>
      <c r="AE83" s="1">
        <f>'январь 2016'!AE83+'февраль 2016'!AE83+'март 2016'!AE83</f>
        <v>0</v>
      </c>
      <c r="AF83" s="1" t="s">
        <v>35</v>
      </c>
      <c r="AG83" s="1" t="s">
        <v>29</v>
      </c>
      <c r="AH83" s="1">
        <f>'январь 2016'!AH83+'февраль 2016'!AH83+'март 2016'!AH83</f>
        <v>0</v>
      </c>
      <c r="AI83" s="1">
        <f>'январь 2016'!AI83+'февраль 2016'!AI83+'март 2016'!AI83</f>
        <v>0</v>
      </c>
      <c r="AJ83" s="1" t="s">
        <v>36</v>
      </c>
      <c r="AK83" s="1" t="s">
        <v>37</v>
      </c>
      <c r="AL83" s="1">
        <f>'январь 2016'!AL83+'февраль 2016'!AL83+'март 2016'!AL83</f>
        <v>0</v>
      </c>
      <c r="AM83" s="1">
        <f>'январь 2016'!AM83+'февраль 2016'!AM83+'март 2016'!AM83</f>
        <v>0</v>
      </c>
      <c r="AN83" s="1" t="s">
        <v>38</v>
      </c>
      <c r="AO83" s="1" t="s">
        <v>39</v>
      </c>
      <c r="AP83" s="1">
        <f>'январь 2016'!AP83+'февраль 2016'!AP83+'март 2016'!AP83</f>
        <v>3</v>
      </c>
      <c r="AQ83" s="1">
        <f>'январь 2016'!AQ83+'февраль 2016'!AQ83+'март 2016'!AQ83</f>
        <v>1.7350000000000001</v>
      </c>
      <c r="AR83" s="1" t="s">
        <v>40</v>
      </c>
      <c r="AS83" s="1" t="s">
        <v>41</v>
      </c>
      <c r="AT83" s="1">
        <f>'январь 2016'!AT83+'февраль 2016'!AT83+'март 2016'!AT83</f>
        <v>0</v>
      </c>
      <c r="AU83" s="1">
        <f>'январь 2016'!AU83+'февраль 2016'!AU83+'март 2016'!AU83</f>
        <v>0</v>
      </c>
      <c r="AV83" s="6"/>
      <c r="AW83" s="6"/>
      <c r="AX83" s="1">
        <f>'январь 2016'!AX83+'февраль 2016'!AX83+'март 2016'!AX83</f>
        <v>0</v>
      </c>
      <c r="AY83" s="1">
        <f>'январь 2016'!AY83+'февраль 2016'!AY83+'март 2016'!AY83</f>
        <v>0</v>
      </c>
      <c r="AZ83" s="1" t="s">
        <v>42</v>
      </c>
      <c r="BA83" s="1" t="s">
        <v>39</v>
      </c>
      <c r="BB83" s="1">
        <f>'январь 2016'!BB83+'февраль 2016'!BB83+'март 2016'!BB83</f>
        <v>0</v>
      </c>
      <c r="BC83" s="1">
        <f>'январь 2016'!BC83+'февраль 2016'!BC83+'март 2016'!BC83</f>
        <v>0</v>
      </c>
      <c r="BD83" s="1" t="s">
        <v>42</v>
      </c>
      <c r="BE83" s="1" t="s">
        <v>33</v>
      </c>
      <c r="BF83" s="1">
        <f>'январь 2016'!BF83+'февраль 2016'!BF83+'март 2016'!BF83</f>
        <v>0</v>
      </c>
      <c r="BG83" s="1">
        <f>'январь 2016'!BG83+'февраль 2016'!BG83+'март 2016'!BG83</f>
        <v>0</v>
      </c>
      <c r="BH83" s="1" t="s">
        <v>42</v>
      </c>
      <c r="BI83" s="1" t="s">
        <v>39</v>
      </c>
      <c r="BJ83" s="1">
        <f>'январь 2016'!BJ83+'февраль 2016'!BJ83+'март 2016'!BJ83</f>
        <v>0</v>
      </c>
      <c r="BK83" s="7">
        <f>'январь 2016'!BK83+'февраль 2016'!BK83+'март 2016'!BK83</f>
        <v>0</v>
      </c>
      <c r="BL83" s="1" t="s">
        <v>43</v>
      </c>
      <c r="BM83" s="1" t="s">
        <v>44</v>
      </c>
      <c r="BN83" s="1">
        <f>'январь 2016'!BN83+'февраль 2016'!BN83+'март 2016'!BN83</f>
        <v>0</v>
      </c>
      <c r="BO83" s="1">
        <f>'январь 2016'!BO83+'февраль 2016'!BO83+'март 2016'!BO83</f>
        <v>0</v>
      </c>
      <c r="BP83" s="1" t="s">
        <v>45</v>
      </c>
      <c r="BQ83" s="1" t="s">
        <v>44</v>
      </c>
      <c r="BR83" s="1">
        <f>'январь 2016'!BR83+'февраль 2016'!BR83+'март 2016'!BR83</f>
        <v>0</v>
      </c>
      <c r="BS83" s="1">
        <f>'январь 2016'!BS83+'февраль 2016'!BS83+'март 2016'!BS83</f>
        <v>0</v>
      </c>
      <c r="BT83" s="1" t="s">
        <v>46</v>
      </c>
      <c r="BU83" s="1" t="s">
        <v>47</v>
      </c>
      <c r="BV83" s="1">
        <f>'январь 2016'!BV83+'февраль 2016'!BV83+'март 2016'!BV83</f>
        <v>0</v>
      </c>
      <c r="BW83" s="1">
        <f>'январь 2016'!BW83+'февраль 2016'!BW83+'март 2016'!BW83</f>
        <v>0</v>
      </c>
      <c r="BX83" s="1" t="s">
        <v>46</v>
      </c>
      <c r="BY83" s="1" t="s">
        <v>41</v>
      </c>
      <c r="BZ83" s="1">
        <f>'январь 2016'!BZ83+'февраль 2016'!BZ83+'март 2016'!BZ83</f>
        <v>0</v>
      </c>
      <c r="CA83" s="1">
        <f>'январь 2016'!CA83+'февраль 2016'!CA83+'март 2016'!CA83</f>
        <v>0</v>
      </c>
      <c r="CB83" s="1" t="s">
        <v>46</v>
      </c>
      <c r="CC83" s="1" t="s">
        <v>48</v>
      </c>
      <c r="CD83" s="1">
        <f>'январь 2016'!CD83+'февраль 2016'!CD83+'март 2016'!CD83</f>
        <v>0</v>
      </c>
      <c r="CE83" s="1">
        <f>'январь 2016'!CE83+'февраль 2016'!CE83+'март 2016'!CE83</f>
        <v>0</v>
      </c>
      <c r="CF83" s="1" t="s">
        <v>46</v>
      </c>
      <c r="CG83" s="1" t="s">
        <v>48</v>
      </c>
      <c r="CH83" s="1">
        <f>'январь 2016'!CH83+'февраль 2016'!CH83+'март 2016'!CH83</f>
        <v>0</v>
      </c>
      <c r="CI83" s="1">
        <f>'январь 2016'!CI83+'февраль 2016'!CI83+'март 2016'!CI83</f>
        <v>0</v>
      </c>
      <c r="CJ83" s="1" t="s">
        <v>46</v>
      </c>
      <c r="CK83" s="1" t="s">
        <v>39</v>
      </c>
      <c r="CL83" s="1">
        <f>'январь 2016'!CL83+'февраль 2016'!CL83+'март 2016'!CL83</f>
        <v>0</v>
      </c>
      <c r="CM83" s="1">
        <f>'январь 2016'!CM83+'февраль 2016'!CM83+'март 2016'!CM83</f>
        <v>0</v>
      </c>
      <c r="CN83" s="1" t="s">
        <v>49</v>
      </c>
      <c r="CO83" s="1" t="s">
        <v>39</v>
      </c>
      <c r="CP83" s="1">
        <f>'январь 2016'!CP83+'февраль 2016'!CP83+'март 2016'!CP83</f>
        <v>2</v>
      </c>
      <c r="CQ83" s="1">
        <f>'январь 2016'!CQ83+'февраль 2016'!CQ83+'март 2016'!CQ83</f>
        <v>1.171</v>
      </c>
      <c r="CR83" s="1" t="s">
        <v>50</v>
      </c>
      <c r="CS83" s="1" t="s">
        <v>51</v>
      </c>
      <c r="CT83" s="1">
        <f>'январь 2016'!CT83+'февраль 2016'!CT83+'март 2016'!CT83</f>
        <v>0</v>
      </c>
      <c r="CU83" s="1">
        <f>'январь 2016'!CU83+'февраль 2016'!CU83+'март 2016'!CU83</f>
        <v>0</v>
      </c>
      <c r="CV83" s="1" t="s">
        <v>50</v>
      </c>
      <c r="CW83" s="1" t="s">
        <v>39</v>
      </c>
      <c r="CX83" s="1">
        <f>'январь 2016'!CX83+'февраль 2016'!CX83+'март 2016'!CX83</f>
        <v>3</v>
      </c>
      <c r="CY83" s="1">
        <f>'январь 2016'!CY83+'февраль 2016'!CY83+'март 2016'!CY83</f>
        <v>1.66</v>
      </c>
      <c r="CZ83" s="1" t="s">
        <v>50</v>
      </c>
      <c r="DA83" s="1" t="s">
        <v>39</v>
      </c>
      <c r="DB83" s="1">
        <f>'январь 2016'!DB83+'февраль 2016'!DB83+'март 2016'!DB83</f>
        <v>0</v>
      </c>
      <c r="DC83" s="1">
        <f>'январь 2016'!DC83+'февраль 2016'!DC83+'март 2016'!DC83</f>
        <v>0</v>
      </c>
      <c r="DD83" s="1" t="s">
        <v>59</v>
      </c>
      <c r="DE83" s="1" t="s">
        <v>60</v>
      </c>
      <c r="DF83" s="1">
        <f>'январь 2016'!DF83+'февраль 2016'!DF83+'март 2016'!DF83</f>
        <v>0</v>
      </c>
      <c r="DG83" s="1">
        <f>'январь 2016'!DG83+'февраль 2016'!DG83+'март 2016'!DG83</f>
        <v>0</v>
      </c>
      <c r="DH83" s="1" t="s">
        <v>52</v>
      </c>
      <c r="DI83" s="1" t="s">
        <v>53</v>
      </c>
      <c r="DJ83" s="1">
        <f>'январь 2016'!DJ83+'февраль 2016'!DJ83+'март 2016'!DJ83</f>
        <v>0</v>
      </c>
      <c r="DK83" s="1">
        <f>'январь 2016'!DK83+'февраль 2016'!DK83+'март 2016'!DK83</f>
        <v>0</v>
      </c>
      <c r="DL83" s="1" t="s">
        <v>31</v>
      </c>
      <c r="DM83" s="7">
        <f>'январь 2016'!DM83+'февраль 2016'!DM83+'март 2016'!DM83</f>
        <v>0.29399999999999998</v>
      </c>
    </row>
    <row r="84" spans="1:117" s="12" customFormat="1" ht="15.75" customHeight="1" x14ac:dyDescent="0.25">
      <c r="A84" s="6">
        <v>83</v>
      </c>
      <c r="B84" s="6">
        <v>1</v>
      </c>
      <c r="C84" s="9" t="s">
        <v>116</v>
      </c>
      <c r="D84" s="8" t="s">
        <v>373</v>
      </c>
      <c r="E84" s="6">
        <v>-21.247</v>
      </c>
      <c r="F84" s="6">
        <v>12.106</v>
      </c>
      <c r="G84" s="6">
        <v>-33.353000000000002</v>
      </c>
      <c r="H84" s="10">
        <v>19.336559999999999</v>
      </c>
      <c r="I84" s="3">
        <f t="shared" si="4"/>
        <v>-14.016440000000003</v>
      </c>
      <c r="J84" s="3">
        <f t="shared" si="3"/>
        <v>0</v>
      </c>
      <c r="K84" s="3">
        <f t="shared" si="5"/>
        <v>-14.016440000000003</v>
      </c>
      <c r="L84" s="1" t="s">
        <v>28</v>
      </c>
      <c r="M84" s="1" t="s">
        <v>29</v>
      </c>
      <c r="N84" s="1">
        <f>'январь 2016'!N84+'февраль 2016'!N84+'март 2016'!N84</f>
        <v>0</v>
      </c>
      <c r="O84" s="1">
        <f>'январь 2016'!O84+'февраль 2016'!O84+'март 2016'!O84</f>
        <v>0</v>
      </c>
      <c r="P84" s="1" t="s">
        <v>30</v>
      </c>
      <c r="Q84" s="1" t="s">
        <v>34</v>
      </c>
      <c r="R84" s="1">
        <f>'январь 2016'!R84+'февраль 2016'!R84+'март 2016'!R84</f>
        <v>0</v>
      </c>
      <c r="S84" s="1">
        <f>'январь 2016'!S84+'февраль 2016'!S84+'март 2016'!S84</f>
        <v>0</v>
      </c>
      <c r="T84" s="1" t="s">
        <v>30</v>
      </c>
      <c r="U84" s="1" t="s">
        <v>32</v>
      </c>
      <c r="V84" s="6">
        <f>'январь 2016'!V84+'февраль 2016'!V84+'март 2016'!V84</f>
        <v>0</v>
      </c>
      <c r="W84" s="6">
        <f>'январь 2016'!W84+'февраль 2016'!W84+'март 2016'!W84</f>
        <v>0</v>
      </c>
      <c r="X84" s="6" t="s">
        <v>30</v>
      </c>
      <c r="Y84" s="6" t="s">
        <v>33</v>
      </c>
      <c r="Z84" s="6">
        <f>'январь 2016'!Z84+'февраль 2016'!Z84+'март 2016'!Z84</f>
        <v>0</v>
      </c>
      <c r="AA84" s="6">
        <f>'январь 2016'!AA84+'февраль 2016'!AA84+'март 2016'!AA84</f>
        <v>0</v>
      </c>
      <c r="AB84" s="1" t="s">
        <v>30</v>
      </c>
      <c r="AC84" s="1" t="s">
        <v>34</v>
      </c>
      <c r="AD84" s="1">
        <f>'январь 2016'!AD84+'февраль 2016'!AD84+'март 2016'!AD84</f>
        <v>0</v>
      </c>
      <c r="AE84" s="1">
        <f>'январь 2016'!AE84+'февраль 2016'!AE84+'март 2016'!AE84</f>
        <v>0</v>
      </c>
      <c r="AF84" s="1" t="s">
        <v>35</v>
      </c>
      <c r="AG84" s="1" t="s">
        <v>29</v>
      </c>
      <c r="AH84" s="1">
        <f>'январь 2016'!AH84+'февраль 2016'!AH84+'март 2016'!AH84</f>
        <v>0</v>
      </c>
      <c r="AI84" s="1">
        <f>'январь 2016'!AI84+'февраль 2016'!AI84+'март 2016'!AI84</f>
        <v>0</v>
      </c>
      <c r="AJ84" s="1" t="s">
        <v>36</v>
      </c>
      <c r="AK84" s="1" t="s">
        <v>37</v>
      </c>
      <c r="AL84" s="1">
        <f>'январь 2016'!AL84+'февраль 2016'!AL84+'март 2016'!AL84</f>
        <v>0</v>
      </c>
      <c r="AM84" s="1">
        <f>'январь 2016'!AM84+'февраль 2016'!AM84+'март 2016'!AM84</f>
        <v>0</v>
      </c>
      <c r="AN84" s="1" t="s">
        <v>38</v>
      </c>
      <c r="AO84" s="1" t="s">
        <v>39</v>
      </c>
      <c r="AP84" s="1">
        <f>'январь 2016'!AP84+'февраль 2016'!AP84+'март 2016'!AP84</f>
        <v>0</v>
      </c>
      <c r="AQ84" s="1">
        <f>'январь 2016'!AQ84+'февраль 2016'!AQ84+'март 2016'!AQ84</f>
        <v>0</v>
      </c>
      <c r="AR84" s="1" t="s">
        <v>40</v>
      </c>
      <c r="AS84" s="1" t="s">
        <v>41</v>
      </c>
      <c r="AT84" s="1">
        <f>'январь 2016'!AT84+'февраль 2016'!AT84+'март 2016'!AT84</f>
        <v>0</v>
      </c>
      <c r="AU84" s="1">
        <f>'январь 2016'!AU84+'февраль 2016'!AU84+'март 2016'!AU84</f>
        <v>0</v>
      </c>
      <c r="AV84" s="6"/>
      <c r="AW84" s="6"/>
      <c r="AX84" s="1">
        <f>'январь 2016'!AX84+'февраль 2016'!AX84+'март 2016'!AX84</f>
        <v>0</v>
      </c>
      <c r="AY84" s="1">
        <f>'январь 2016'!AY84+'февраль 2016'!AY84+'март 2016'!AY84</f>
        <v>0</v>
      </c>
      <c r="AZ84" s="1" t="s">
        <v>42</v>
      </c>
      <c r="BA84" s="1" t="s">
        <v>39</v>
      </c>
      <c r="BB84" s="1">
        <f>'январь 2016'!BB84+'февраль 2016'!BB84+'март 2016'!BB84</f>
        <v>0</v>
      </c>
      <c r="BC84" s="1">
        <f>'январь 2016'!BC84+'февраль 2016'!BC84+'март 2016'!BC84</f>
        <v>0</v>
      </c>
      <c r="BD84" s="1" t="s">
        <v>42</v>
      </c>
      <c r="BE84" s="1" t="s">
        <v>33</v>
      </c>
      <c r="BF84" s="1">
        <f>'январь 2016'!BF84+'февраль 2016'!BF84+'март 2016'!BF84</f>
        <v>0</v>
      </c>
      <c r="BG84" s="1">
        <f>'январь 2016'!BG84+'февраль 2016'!BG84+'март 2016'!BG84</f>
        <v>0</v>
      </c>
      <c r="BH84" s="1" t="s">
        <v>42</v>
      </c>
      <c r="BI84" s="1" t="s">
        <v>39</v>
      </c>
      <c r="BJ84" s="1">
        <f>'январь 2016'!BJ84+'февраль 2016'!BJ84+'март 2016'!BJ84</f>
        <v>0</v>
      </c>
      <c r="BK84" s="7">
        <f>'январь 2016'!BK84+'февраль 2016'!BK84+'март 2016'!BK84</f>
        <v>0</v>
      </c>
      <c r="BL84" s="1" t="s">
        <v>43</v>
      </c>
      <c r="BM84" s="1" t="s">
        <v>44</v>
      </c>
      <c r="BN84" s="1">
        <f>'январь 2016'!BN84+'февраль 2016'!BN84+'март 2016'!BN84</f>
        <v>0</v>
      </c>
      <c r="BO84" s="1">
        <f>'январь 2016'!BO84+'февраль 2016'!BO84+'март 2016'!BO84</f>
        <v>0</v>
      </c>
      <c r="BP84" s="1" t="s">
        <v>45</v>
      </c>
      <c r="BQ84" s="1" t="s">
        <v>44</v>
      </c>
      <c r="BR84" s="1">
        <f>'январь 2016'!BR84+'февраль 2016'!BR84+'март 2016'!BR84</f>
        <v>0</v>
      </c>
      <c r="BS84" s="1">
        <f>'январь 2016'!BS84+'февраль 2016'!BS84+'март 2016'!BS84</f>
        <v>0</v>
      </c>
      <c r="BT84" s="1" t="s">
        <v>46</v>
      </c>
      <c r="BU84" s="1" t="s">
        <v>47</v>
      </c>
      <c r="BV84" s="1">
        <f>'январь 2016'!BV84+'февраль 2016'!BV84+'март 2016'!BV84</f>
        <v>0</v>
      </c>
      <c r="BW84" s="1">
        <f>'январь 2016'!BW84+'февраль 2016'!BW84+'март 2016'!BW84</f>
        <v>0</v>
      </c>
      <c r="BX84" s="1" t="s">
        <v>46</v>
      </c>
      <c r="BY84" s="1" t="s">
        <v>41</v>
      </c>
      <c r="BZ84" s="1">
        <f>'январь 2016'!BZ84+'февраль 2016'!BZ84+'март 2016'!BZ84</f>
        <v>0</v>
      </c>
      <c r="CA84" s="1">
        <f>'январь 2016'!CA84+'февраль 2016'!CA84+'март 2016'!CA84</f>
        <v>0</v>
      </c>
      <c r="CB84" s="1" t="s">
        <v>46</v>
      </c>
      <c r="CC84" s="1" t="s">
        <v>48</v>
      </c>
      <c r="CD84" s="1">
        <f>'январь 2016'!CD84+'февраль 2016'!CD84+'март 2016'!CD84</f>
        <v>0</v>
      </c>
      <c r="CE84" s="1">
        <f>'январь 2016'!CE84+'февраль 2016'!CE84+'март 2016'!CE84</f>
        <v>0</v>
      </c>
      <c r="CF84" s="1" t="s">
        <v>46</v>
      </c>
      <c r="CG84" s="1" t="s">
        <v>48</v>
      </c>
      <c r="CH84" s="1">
        <f>'январь 2016'!CH84+'февраль 2016'!CH84+'март 2016'!CH84</f>
        <v>0</v>
      </c>
      <c r="CI84" s="1">
        <f>'январь 2016'!CI84+'февраль 2016'!CI84+'март 2016'!CI84</f>
        <v>0</v>
      </c>
      <c r="CJ84" s="1" t="s">
        <v>46</v>
      </c>
      <c r="CK84" s="1" t="s">
        <v>39</v>
      </c>
      <c r="CL84" s="1">
        <f>'январь 2016'!CL84+'февраль 2016'!CL84+'март 2016'!CL84</f>
        <v>0</v>
      </c>
      <c r="CM84" s="1">
        <f>'январь 2016'!CM84+'февраль 2016'!CM84+'март 2016'!CM84</f>
        <v>0</v>
      </c>
      <c r="CN84" s="1" t="s">
        <v>49</v>
      </c>
      <c r="CO84" s="1" t="s">
        <v>39</v>
      </c>
      <c r="CP84" s="1">
        <f>'январь 2016'!CP84+'февраль 2016'!CP84+'март 2016'!CP84</f>
        <v>0</v>
      </c>
      <c r="CQ84" s="1">
        <f>'январь 2016'!CQ84+'февраль 2016'!CQ84+'март 2016'!CQ84</f>
        <v>0</v>
      </c>
      <c r="CR84" s="1" t="s">
        <v>50</v>
      </c>
      <c r="CS84" s="1" t="s">
        <v>51</v>
      </c>
      <c r="CT84" s="1">
        <f>'январь 2016'!CT84+'февраль 2016'!CT84+'март 2016'!CT84</f>
        <v>0</v>
      </c>
      <c r="CU84" s="1">
        <f>'январь 2016'!CU84+'февраль 2016'!CU84+'март 2016'!CU84</f>
        <v>0</v>
      </c>
      <c r="CV84" s="1" t="s">
        <v>50</v>
      </c>
      <c r="CW84" s="1" t="s">
        <v>39</v>
      </c>
      <c r="CX84" s="1">
        <f>'январь 2016'!CX84+'февраль 2016'!CX84+'март 2016'!CX84</f>
        <v>0</v>
      </c>
      <c r="CY84" s="1">
        <f>'январь 2016'!CY84+'февраль 2016'!CY84+'март 2016'!CY84</f>
        <v>0</v>
      </c>
      <c r="CZ84" s="1" t="s">
        <v>50</v>
      </c>
      <c r="DA84" s="1" t="s">
        <v>39</v>
      </c>
      <c r="DB84" s="1">
        <f>'январь 2016'!DB84+'февраль 2016'!DB84+'март 2016'!DB84</f>
        <v>0</v>
      </c>
      <c r="DC84" s="1">
        <f>'январь 2016'!DC84+'февраль 2016'!DC84+'март 2016'!DC84</f>
        <v>0</v>
      </c>
      <c r="DD84" s="1" t="s">
        <v>59</v>
      </c>
      <c r="DE84" s="1" t="s">
        <v>60</v>
      </c>
      <c r="DF84" s="1">
        <f>'январь 2016'!DF84+'февраль 2016'!DF84+'март 2016'!DF84</f>
        <v>0</v>
      </c>
      <c r="DG84" s="1">
        <f>'январь 2016'!DG84+'февраль 2016'!DG84+'март 2016'!DG84</f>
        <v>0</v>
      </c>
      <c r="DH84" s="1" t="s">
        <v>52</v>
      </c>
      <c r="DI84" s="1" t="s">
        <v>53</v>
      </c>
      <c r="DJ84" s="1">
        <f>'январь 2016'!DJ84+'февраль 2016'!DJ84+'март 2016'!DJ84</f>
        <v>0</v>
      </c>
      <c r="DK84" s="1">
        <f>'январь 2016'!DK84+'февраль 2016'!DK84+'март 2016'!DK84</f>
        <v>0</v>
      </c>
      <c r="DL84" s="1" t="s">
        <v>31</v>
      </c>
      <c r="DM84" s="7">
        <f>'январь 2016'!DM84+'февраль 2016'!DM84+'март 2016'!DM84</f>
        <v>0</v>
      </c>
    </row>
    <row r="85" spans="1:117" s="12" customFormat="1" ht="15.75" customHeight="1" x14ac:dyDescent="0.25">
      <c r="A85" s="6">
        <v>84</v>
      </c>
      <c r="B85" s="6">
        <v>3</v>
      </c>
      <c r="C85" s="9" t="s">
        <v>117</v>
      </c>
      <c r="D85" s="8" t="s">
        <v>373</v>
      </c>
      <c r="E85" s="6">
        <v>690.17899999999997</v>
      </c>
      <c r="F85" s="6">
        <v>499.47899999999998</v>
      </c>
      <c r="G85" s="6">
        <v>188.327</v>
      </c>
      <c r="H85" s="10">
        <v>267.32136000000003</v>
      </c>
      <c r="I85" s="3">
        <f t="shared" si="4"/>
        <v>455.64836000000003</v>
      </c>
      <c r="J85" s="3">
        <f t="shared" si="3"/>
        <v>1.1800000000000002</v>
      </c>
      <c r="K85" s="3">
        <f t="shared" si="5"/>
        <v>454.46836000000002</v>
      </c>
      <c r="L85" s="1" t="s">
        <v>28</v>
      </c>
      <c r="M85" s="1" t="s">
        <v>29</v>
      </c>
      <c r="N85" s="1">
        <f>'январь 2016'!N85+'февраль 2016'!N85+'март 2016'!N85</f>
        <v>0</v>
      </c>
      <c r="O85" s="1">
        <f>'январь 2016'!O85+'февраль 2016'!O85+'март 2016'!O85</f>
        <v>0</v>
      </c>
      <c r="P85" s="1" t="s">
        <v>30</v>
      </c>
      <c r="Q85" s="1" t="s">
        <v>34</v>
      </c>
      <c r="R85" s="1">
        <f>'январь 2016'!R85+'февраль 2016'!R85+'март 2016'!R85</f>
        <v>0</v>
      </c>
      <c r="S85" s="1">
        <f>'январь 2016'!S85+'февраль 2016'!S85+'март 2016'!S85</f>
        <v>0</v>
      </c>
      <c r="T85" s="1" t="s">
        <v>30</v>
      </c>
      <c r="U85" s="1" t="s">
        <v>32</v>
      </c>
      <c r="V85" s="6">
        <f>'январь 2016'!V85+'февраль 2016'!V85+'март 2016'!V85</f>
        <v>0</v>
      </c>
      <c r="W85" s="6">
        <f>'январь 2016'!W85+'февраль 2016'!W85+'март 2016'!W85</f>
        <v>0</v>
      </c>
      <c r="X85" s="6" t="s">
        <v>30</v>
      </c>
      <c r="Y85" s="6" t="s">
        <v>33</v>
      </c>
      <c r="Z85" s="6">
        <f>'январь 2016'!Z85+'февраль 2016'!Z85+'март 2016'!Z85</f>
        <v>0</v>
      </c>
      <c r="AA85" s="6">
        <f>'январь 2016'!AA85+'февраль 2016'!AA85+'март 2016'!AA85</f>
        <v>0</v>
      </c>
      <c r="AB85" s="1" t="s">
        <v>30</v>
      </c>
      <c r="AC85" s="1" t="s">
        <v>34</v>
      </c>
      <c r="AD85" s="1">
        <f>'январь 2016'!AD85+'февраль 2016'!AD85+'март 2016'!AD85</f>
        <v>0</v>
      </c>
      <c r="AE85" s="1">
        <f>'январь 2016'!AE85+'февраль 2016'!AE85+'март 2016'!AE85</f>
        <v>0</v>
      </c>
      <c r="AF85" s="1" t="s">
        <v>35</v>
      </c>
      <c r="AG85" s="1" t="s">
        <v>29</v>
      </c>
      <c r="AH85" s="1">
        <f>'январь 2016'!AH85+'февраль 2016'!AH85+'март 2016'!AH85</f>
        <v>0</v>
      </c>
      <c r="AI85" s="1">
        <f>'январь 2016'!AI85+'февраль 2016'!AI85+'март 2016'!AI85</f>
        <v>0</v>
      </c>
      <c r="AJ85" s="1" t="s">
        <v>36</v>
      </c>
      <c r="AK85" s="1" t="s">
        <v>37</v>
      </c>
      <c r="AL85" s="1">
        <f>'январь 2016'!AL85+'февраль 2016'!AL85+'март 2016'!AL85</f>
        <v>0</v>
      </c>
      <c r="AM85" s="1">
        <f>'январь 2016'!AM85+'февраль 2016'!AM85+'март 2016'!AM85</f>
        <v>0</v>
      </c>
      <c r="AN85" s="1" t="s">
        <v>38</v>
      </c>
      <c r="AO85" s="1" t="s">
        <v>39</v>
      </c>
      <c r="AP85" s="1">
        <f>'январь 2016'!AP85+'февраль 2016'!AP85+'март 2016'!AP85</f>
        <v>1</v>
      </c>
      <c r="AQ85" s="1">
        <f>'январь 2016'!AQ85+'февраль 2016'!AQ85+'март 2016'!AQ85</f>
        <v>0.501</v>
      </c>
      <c r="AR85" s="1" t="s">
        <v>40</v>
      </c>
      <c r="AS85" s="1" t="s">
        <v>41</v>
      </c>
      <c r="AT85" s="1">
        <f>'январь 2016'!AT85+'февраль 2016'!AT85+'март 2016'!AT85</f>
        <v>0</v>
      </c>
      <c r="AU85" s="1">
        <f>'январь 2016'!AU85+'февраль 2016'!AU85+'март 2016'!AU85</f>
        <v>0</v>
      </c>
      <c r="AV85" s="6"/>
      <c r="AW85" s="6"/>
      <c r="AX85" s="1">
        <f>'январь 2016'!AX85+'февраль 2016'!AX85+'март 2016'!AX85</f>
        <v>0</v>
      </c>
      <c r="AY85" s="1">
        <f>'январь 2016'!AY85+'февраль 2016'!AY85+'март 2016'!AY85</f>
        <v>0</v>
      </c>
      <c r="AZ85" s="1" t="s">
        <v>42</v>
      </c>
      <c r="BA85" s="1" t="s">
        <v>39</v>
      </c>
      <c r="BB85" s="1">
        <f>'январь 2016'!BB85+'февраль 2016'!BB85+'март 2016'!BB85</f>
        <v>0</v>
      </c>
      <c r="BC85" s="1">
        <f>'январь 2016'!BC85+'февраль 2016'!BC85+'март 2016'!BC85</f>
        <v>0</v>
      </c>
      <c r="BD85" s="1" t="s">
        <v>42</v>
      </c>
      <c r="BE85" s="1" t="s">
        <v>33</v>
      </c>
      <c r="BF85" s="1">
        <f>'январь 2016'!BF85+'февраль 2016'!BF85+'март 2016'!BF85</f>
        <v>0</v>
      </c>
      <c r="BG85" s="1">
        <f>'январь 2016'!BG85+'февраль 2016'!BG85+'март 2016'!BG85</f>
        <v>0</v>
      </c>
      <c r="BH85" s="1" t="s">
        <v>42</v>
      </c>
      <c r="BI85" s="1" t="s">
        <v>39</v>
      </c>
      <c r="BJ85" s="1">
        <f>'январь 2016'!BJ85+'февраль 2016'!BJ85+'март 2016'!BJ85</f>
        <v>0</v>
      </c>
      <c r="BK85" s="7">
        <f>'январь 2016'!BK85+'февраль 2016'!BK85+'март 2016'!BK85</f>
        <v>0</v>
      </c>
      <c r="BL85" s="1" t="s">
        <v>43</v>
      </c>
      <c r="BM85" s="1" t="s">
        <v>44</v>
      </c>
      <c r="BN85" s="1">
        <f>'январь 2016'!BN85+'февраль 2016'!BN85+'март 2016'!BN85</f>
        <v>0</v>
      </c>
      <c r="BO85" s="1">
        <f>'январь 2016'!BO85+'февраль 2016'!BO85+'март 2016'!BO85</f>
        <v>0</v>
      </c>
      <c r="BP85" s="1" t="s">
        <v>45</v>
      </c>
      <c r="BQ85" s="1" t="s">
        <v>44</v>
      </c>
      <c r="BR85" s="1">
        <f>'январь 2016'!BR85+'февраль 2016'!BR85+'март 2016'!BR85</f>
        <v>0</v>
      </c>
      <c r="BS85" s="1">
        <f>'январь 2016'!BS85+'февраль 2016'!BS85+'март 2016'!BS85</f>
        <v>0</v>
      </c>
      <c r="BT85" s="1" t="s">
        <v>46</v>
      </c>
      <c r="BU85" s="1" t="s">
        <v>47</v>
      </c>
      <c r="BV85" s="1">
        <f>'январь 2016'!BV85+'февраль 2016'!BV85+'март 2016'!BV85</f>
        <v>0</v>
      </c>
      <c r="BW85" s="1">
        <f>'январь 2016'!BW85+'февраль 2016'!BW85+'март 2016'!BW85</f>
        <v>0</v>
      </c>
      <c r="BX85" s="1" t="s">
        <v>46</v>
      </c>
      <c r="BY85" s="1" t="s">
        <v>41</v>
      </c>
      <c r="BZ85" s="1">
        <f>'январь 2016'!BZ85+'февраль 2016'!BZ85+'март 2016'!BZ85</f>
        <v>0</v>
      </c>
      <c r="CA85" s="1">
        <f>'январь 2016'!CA85+'февраль 2016'!CA85+'март 2016'!CA85</f>
        <v>0</v>
      </c>
      <c r="CB85" s="1" t="s">
        <v>46</v>
      </c>
      <c r="CC85" s="1" t="s">
        <v>48</v>
      </c>
      <c r="CD85" s="1">
        <f>'январь 2016'!CD85+'февраль 2016'!CD85+'март 2016'!CD85</f>
        <v>0</v>
      </c>
      <c r="CE85" s="1">
        <f>'январь 2016'!CE85+'февраль 2016'!CE85+'март 2016'!CE85</f>
        <v>0</v>
      </c>
      <c r="CF85" s="1" t="s">
        <v>46</v>
      </c>
      <c r="CG85" s="1" t="s">
        <v>48</v>
      </c>
      <c r="CH85" s="1">
        <f>'январь 2016'!CH85+'февраль 2016'!CH85+'март 2016'!CH85</f>
        <v>0</v>
      </c>
      <c r="CI85" s="1">
        <f>'январь 2016'!CI85+'февраль 2016'!CI85+'март 2016'!CI85</f>
        <v>0</v>
      </c>
      <c r="CJ85" s="1" t="s">
        <v>46</v>
      </c>
      <c r="CK85" s="1" t="s">
        <v>39</v>
      </c>
      <c r="CL85" s="1">
        <f>'январь 2016'!CL85+'февраль 2016'!CL85+'март 2016'!CL85</f>
        <v>0</v>
      </c>
      <c r="CM85" s="1">
        <f>'январь 2016'!CM85+'февраль 2016'!CM85+'март 2016'!CM85</f>
        <v>0</v>
      </c>
      <c r="CN85" s="1" t="s">
        <v>49</v>
      </c>
      <c r="CO85" s="1" t="s">
        <v>39</v>
      </c>
      <c r="CP85" s="1">
        <f>'январь 2016'!CP85+'февраль 2016'!CP85+'март 2016'!CP85</f>
        <v>0</v>
      </c>
      <c r="CQ85" s="1">
        <f>'январь 2016'!CQ85+'февраль 2016'!CQ85+'март 2016'!CQ85</f>
        <v>0</v>
      </c>
      <c r="CR85" s="1" t="s">
        <v>50</v>
      </c>
      <c r="CS85" s="1" t="s">
        <v>51</v>
      </c>
      <c r="CT85" s="1">
        <f>'январь 2016'!CT85+'февраль 2016'!CT85+'март 2016'!CT85</f>
        <v>0</v>
      </c>
      <c r="CU85" s="1">
        <f>'январь 2016'!CU85+'февраль 2016'!CU85+'март 2016'!CU85</f>
        <v>0</v>
      </c>
      <c r="CV85" s="1" t="s">
        <v>50</v>
      </c>
      <c r="CW85" s="1" t="s">
        <v>39</v>
      </c>
      <c r="CX85" s="1">
        <f>'январь 2016'!CX85+'февраль 2016'!CX85+'март 2016'!CX85</f>
        <v>0</v>
      </c>
      <c r="CY85" s="1">
        <f>'январь 2016'!CY85+'февраль 2016'!CY85+'март 2016'!CY85</f>
        <v>0</v>
      </c>
      <c r="CZ85" s="1" t="s">
        <v>50</v>
      </c>
      <c r="DA85" s="1" t="s">
        <v>39</v>
      </c>
      <c r="DB85" s="1">
        <f>'январь 2016'!DB85+'февраль 2016'!DB85+'март 2016'!DB85</f>
        <v>0</v>
      </c>
      <c r="DC85" s="1">
        <f>'январь 2016'!DC85+'февраль 2016'!DC85+'март 2016'!DC85</f>
        <v>0</v>
      </c>
      <c r="DD85" s="1" t="s">
        <v>59</v>
      </c>
      <c r="DE85" s="1" t="s">
        <v>60</v>
      </c>
      <c r="DF85" s="1">
        <f>'январь 2016'!DF85+'февраль 2016'!DF85+'март 2016'!DF85</f>
        <v>0</v>
      </c>
      <c r="DG85" s="1">
        <f>'январь 2016'!DG85+'февраль 2016'!DG85+'март 2016'!DG85</f>
        <v>0</v>
      </c>
      <c r="DH85" s="1" t="s">
        <v>52</v>
      </c>
      <c r="DI85" s="1" t="s">
        <v>53</v>
      </c>
      <c r="DJ85" s="1">
        <f>'январь 2016'!DJ85+'февраль 2016'!DJ85+'март 2016'!DJ85</f>
        <v>0</v>
      </c>
      <c r="DK85" s="1">
        <f>'январь 2016'!DK85+'февраль 2016'!DK85+'март 2016'!DK85</f>
        <v>0</v>
      </c>
      <c r="DL85" s="1" t="s">
        <v>31</v>
      </c>
      <c r="DM85" s="7">
        <f>'январь 2016'!DM85+'февраль 2016'!DM85+'март 2016'!DM85</f>
        <v>0.67900000000000005</v>
      </c>
    </row>
    <row r="86" spans="1:117" s="12" customFormat="1" ht="15.75" customHeight="1" x14ac:dyDescent="0.25">
      <c r="A86" s="6">
        <v>85</v>
      </c>
      <c r="B86" s="6">
        <v>3</v>
      </c>
      <c r="C86" s="9" t="s">
        <v>118</v>
      </c>
      <c r="D86" s="8" t="s">
        <v>373</v>
      </c>
      <c r="E86" s="6">
        <v>759.95100000000002</v>
      </c>
      <c r="F86" s="6">
        <v>635.91200000000003</v>
      </c>
      <c r="G86" s="6">
        <v>-120.279</v>
      </c>
      <c r="H86" s="10">
        <v>264.43991999999997</v>
      </c>
      <c r="I86" s="3">
        <f t="shared" si="4"/>
        <v>144.16091999999998</v>
      </c>
      <c r="J86" s="3">
        <f t="shared" si="3"/>
        <v>8.6229999999999993</v>
      </c>
      <c r="K86" s="3">
        <f t="shared" si="5"/>
        <v>135.53791999999999</v>
      </c>
      <c r="L86" s="1" t="s">
        <v>28</v>
      </c>
      <c r="M86" s="1" t="s">
        <v>29</v>
      </c>
      <c r="N86" s="1">
        <f>'январь 2016'!N86+'февраль 2016'!N86+'март 2016'!N86</f>
        <v>0</v>
      </c>
      <c r="O86" s="1">
        <f>'январь 2016'!O86+'февраль 2016'!O86+'март 2016'!O86</f>
        <v>0</v>
      </c>
      <c r="P86" s="1" t="s">
        <v>30</v>
      </c>
      <c r="Q86" s="1" t="s">
        <v>34</v>
      </c>
      <c r="R86" s="1">
        <f>'январь 2016'!R86+'февраль 2016'!R86+'март 2016'!R86</f>
        <v>0</v>
      </c>
      <c r="S86" s="1">
        <f>'январь 2016'!S86+'февраль 2016'!S86+'март 2016'!S86</f>
        <v>0</v>
      </c>
      <c r="T86" s="1" t="s">
        <v>30</v>
      </c>
      <c r="U86" s="1" t="s">
        <v>32</v>
      </c>
      <c r="V86" s="6">
        <f>'январь 2016'!V86+'февраль 2016'!V86+'март 2016'!V86</f>
        <v>0</v>
      </c>
      <c r="W86" s="6">
        <f>'январь 2016'!W86+'февраль 2016'!W86+'март 2016'!W86</f>
        <v>0</v>
      </c>
      <c r="X86" s="6" t="s">
        <v>30</v>
      </c>
      <c r="Y86" s="6" t="s">
        <v>33</v>
      </c>
      <c r="Z86" s="6">
        <f>'январь 2016'!Z86+'февраль 2016'!Z86+'март 2016'!Z86</f>
        <v>0</v>
      </c>
      <c r="AA86" s="6">
        <f>'январь 2016'!AA86+'февраль 2016'!AA86+'март 2016'!AA86</f>
        <v>0</v>
      </c>
      <c r="AB86" s="1" t="s">
        <v>30</v>
      </c>
      <c r="AC86" s="1" t="s">
        <v>34</v>
      </c>
      <c r="AD86" s="1">
        <f>'январь 2016'!AD86+'февраль 2016'!AD86+'март 2016'!AD86</f>
        <v>0</v>
      </c>
      <c r="AE86" s="1">
        <f>'январь 2016'!AE86+'февраль 2016'!AE86+'март 2016'!AE86</f>
        <v>0</v>
      </c>
      <c r="AF86" s="1" t="s">
        <v>35</v>
      </c>
      <c r="AG86" s="1" t="s">
        <v>29</v>
      </c>
      <c r="AH86" s="1">
        <f>'январь 2016'!AH86+'февраль 2016'!AH86+'март 2016'!AH86</f>
        <v>0</v>
      </c>
      <c r="AI86" s="1">
        <f>'январь 2016'!AI86+'февраль 2016'!AI86+'март 2016'!AI86</f>
        <v>0</v>
      </c>
      <c r="AJ86" s="1" t="s">
        <v>36</v>
      </c>
      <c r="AK86" s="1" t="s">
        <v>37</v>
      </c>
      <c r="AL86" s="1">
        <f>'январь 2016'!AL86+'февраль 2016'!AL86+'март 2016'!AL86</f>
        <v>0</v>
      </c>
      <c r="AM86" s="1">
        <f>'январь 2016'!AM86+'февраль 2016'!AM86+'март 2016'!AM86</f>
        <v>0</v>
      </c>
      <c r="AN86" s="1" t="s">
        <v>38</v>
      </c>
      <c r="AO86" s="1" t="s">
        <v>39</v>
      </c>
      <c r="AP86" s="1">
        <f>'январь 2016'!AP86+'февраль 2016'!AP86+'март 2016'!AP86</f>
        <v>0</v>
      </c>
      <c r="AQ86" s="1">
        <f>'январь 2016'!AQ86+'февраль 2016'!AQ86+'март 2016'!AQ86</f>
        <v>0</v>
      </c>
      <c r="AR86" s="1" t="s">
        <v>40</v>
      </c>
      <c r="AS86" s="1" t="s">
        <v>41</v>
      </c>
      <c r="AT86" s="1">
        <f>'январь 2016'!AT86+'февраль 2016'!AT86+'март 2016'!AT86</f>
        <v>0</v>
      </c>
      <c r="AU86" s="1">
        <f>'январь 2016'!AU86+'февраль 2016'!AU86+'март 2016'!AU86</f>
        <v>0</v>
      </c>
      <c r="AV86" s="6"/>
      <c r="AW86" s="6"/>
      <c r="AX86" s="1">
        <f>'январь 2016'!AX86+'февраль 2016'!AX86+'март 2016'!AX86</f>
        <v>0</v>
      </c>
      <c r="AY86" s="1">
        <f>'январь 2016'!AY86+'февраль 2016'!AY86+'март 2016'!AY86</f>
        <v>0</v>
      </c>
      <c r="AZ86" s="1" t="s">
        <v>42</v>
      </c>
      <c r="BA86" s="1" t="s">
        <v>39</v>
      </c>
      <c r="BB86" s="1">
        <f>'январь 2016'!BB86+'февраль 2016'!BB86+'март 2016'!BB86</f>
        <v>0</v>
      </c>
      <c r="BC86" s="1">
        <f>'январь 2016'!BC86+'февраль 2016'!BC86+'март 2016'!BC86</f>
        <v>0</v>
      </c>
      <c r="BD86" s="1" t="s">
        <v>42</v>
      </c>
      <c r="BE86" s="1" t="s">
        <v>33</v>
      </c>
      <c r="BF86" s="1">
        <f>'январь 2016'!BF86+'февраль 2016'!BF86+'март 2016'!BF86</f>
        <v>0</v>
      </c>
      <c r="BG86" s="1">
        <f>'январь 2016'!BG86+'февраль 2016'!BG86+'март 2016'!BG86</f>
        <v>0</v>
      </c>
      <c r="BH86" s="1" t="s">
        <v>42</v>
      </c>
      <c r="BI86" s="1" t="s">
        <v>39</v>
      </c>
      <c r="BJ86" s="1">
        <f>'январь 2016'!BJ86+'февраль 2016'!BJ86+'март 2016'!BJ86</f>
        <v>0</v>
      </c>
      <c r="BK86" s="7">
        <f>'январь 2016'!BK86+'февраль 2016'!BK86+'март 2016'!BK86</f>
        <v>0</v>
      </c>
      <c r="BL86" s="1" t="s">
        <v>43</v>
      </c>
      <c r="BM86" s="1" t="s">
        <v>44</v>
      </c>
      <c r="BN86" s="1">
        <f>'январь 2016'!BN86+'февраль 2016'!BN86+'март 2016'!BN86</f>
        <v>2E-3</v>
      </c>
      <c r="BO86" s="1">
        <f>'январь 2016'!BO86+'февраль 2016'!BO86+'март 2016'!BO86</f>
        <v>3.1920000000000002</v>
      </c>
      <c r="BP86" s="1" t="s">
        <v>45</v>
      </c>
      <c r="BQ86" s="1" t="s">
        <v>44</v>
      </c>
      <c r="BR86" s="1">
        <f>'январь 2016'!BR86+'февраль 2016'!BR86+'март 2016'!BR86</f>
        <v>0</v>
      </c>
      <c r="BS86" s="1">
        <f>'январь 2016'!BS86+'февраль 2016'!BS86+'март 2016'!BS86</f>
        <v>0</v>
      </c>
      <c r="BT86" s="1" t="s">
        <v>46</v>
      </c>
      <c r="BU86" s="1" t="s">
        <v>47</v>
      </c>
      <c r="BV86" s="1">
        <f>'январь 2016'!BV86+'февраль 2016'!BV86+'март 2016'!BV86</f>
        <v>0</v>
      </c>
      <c r="BW86" s="1">
        <f>'январь 2016'!BW86+'февраль 2016'!BW86+'март 2016'!BW86</f>
        <v>0</v>
      </c>
      <c r="BX86" s="1" t="s">
        <v>46</v>
      </c>
      <c r="BY86" s="1" t="s">
        <v>41</v>
      </c>
      <c r="BZ86" s="1">
        <f>'январь 2016'!BZ86+'февраль 2016'!BZ86+'март 2016'!BZ86</f>
        <v>0</v>
      </c>
      <c r="CA86" s="1">
        <f>'январь 2016'!CA86+'февраль 2016'!CA86+'март 2016'!CA86</f>
        <v>0</v>
      </c>
      <c r="CB86" s="1" t="s">
        <v>46</v>
      </c>
      <c r="CC86" s="1" t="s">
        <v>48</v>
      </c>
      <c r="CD86" s="1">
        <f>'январь 2016'!CD86+'февраль 2016'!CD86+'март 2016'!CD86</f>
        <v>0</v>
      </c>
      <c r="CE86" s="1">
        <f>'январь 2016'!CE86+'февраль 2016'!CE86+'март 2016'!CE86</f>
        <v>0</v>
      </c>
      <c r="CF86" s="1" t="s">
        <v>46</v>
      </c>
      <c r="CG86" s="1" t="s">
        <v>48</v>
      </c>
      <c r="CH86" s="1">
        <f>'январь 2016'!CH86+'февраль 2016'!CH86+'март 2016'!CH86</f>
        <v>0</v>
      </c>
      <c r="CI86" s="1">
        <f>'январь 2016'!CI86+'февраль 2016'!CI86+'март 2016'!CI86</f>
        <v>0</v>
      </c>
      <c r="CJ86" s="1" t="s">
        <v>46</v>
      </c>
      <c r="CK86" s="1" t="s">
        <v>39</v>
      </c>
      <c r="CL86" s="1">
        <f>'январь 2016'!CL86+'февраль 2016'!CL86+'март 2016'!CL86</f>
        <v>0</v>
      </c>
      <c r="CM86" s="1">
        <f>'январь 2016'!CM86+'февраль 2016'!CM86+'март 2016'!CM86</f>
        <v>0</v>
      </c>
      <c r="CN86" s="1" t="s">
        <v>49</v>
      </c>
      <c r="CO86" s="1" t="s">
        <v>39</v>
      </c>
      <c r="CP86" s="1">
        <f>'январь 2016'!CP86+'февраль 2016'!CP86+'март 2016'!CP86</f>
        <v>0</v>
      </c>
      <c r="CQ86" s="1">
        <f>'январь 2016'!CQ86+'февраль 2016'!CQ86+'март 2016'!CQ86</f>
        <v>0</v>
      </c>
      <c r="CR86" s="1" t="s">
        <v>50</v>
      </c>
      <c r="CS86" s="1" t="s">
        <v>51</v>
      </c>
      <c r="CT86" s="1">
        <f>'январь 2016'!CT86+'февраль 2016'!CT86+'март 2016'!CT86</f>
        <v>3.1E-2</v>
      </c>
      <c r="CU86" s="1">
        <f>'январь 2016'!CU86+'февраль 2016'!CU86+'март 2016'!CU86</f>
        <v>5.2629999999999999</v>
      </c>
      <c r="CV86" s="1" t="s">
        <v>50</v>
      </c>
      <c r="CW86" s="1" t="s">
        <v>39</v>
      </c>
      <c r="CX86" s="1">
        <f>'январь 2016'!CX86+'февраль 2016'!CX86+'март 2016'!CX86</f>
        <v>1</v>
      </c>
      <c r="CY86" s="1">
        <f>'январь 2016'!CY86+'февраль 2016'!CY86+'март 2016'!CY86</f>
        <v>0.16800000000000001</v>
      </c>
      <c r="CZ86" s="1" t="s">
        <v>50</v>
      </c>
      <c r="DA86" s="1" t="s">
        <v>39</v>
      </c>
      <c r="DB86" s="1">
        <f>'январь 2016'!DB86+'февраль 2016'!DB86+'март 2016'!DB86</f>
        <v>0</v>
      </c>
      <c r="DC86" s="1">
        <f>'январь 2016'!DC86+'февраль 2016'!DC86+'март 2016'!DC86</f>
        <v>0</v>
      </c>
      <c r="DD86" s="1" t="s">
        <v>59</v>
      </c>
      <c r="DE86" s="1" t="s">
        <v>60</v>
      </c>
      <c r="DF86" s="1">
        <f>'январь 2016'!DF86+'февраль 2016'!DF86+'март 2016'!DF86</f>
        <v>0</v>
      </c>
      <c r="DG86" s="1">
        <f>'январь 2016'!DG86+'февраль 2016'!DG86+'март 2016'!DG86</f>
        <v>0</v>
      </c>
      <c r="DH86" s="1" t="s">
        <v>52</v>
      </c>
      <c r="DI86" s="1" t="s">
        <v>53</v>
      </c>
      <c r="DJ86" s="1">
        <f>'январь 2016'!DJ86+'февраль 2016'!DJ86+'март 2016'!DJ86</f>
        <v>0</v>
      </c>
      <c r="DK86" s="1">
        <f>'январь 2016'!DK86+'февраль 2016'!DK86+'март 2016'!DK86</f>
        <v>0</v>
      </c>
      <c r="DL86" s="1" t="s">
        <v>31</v>
      </c>
      <c r="DM86" s="7">
        <f>'январь 2016'!DM86+'февраль 2016'!DM86+'март 2016'!DM86</f>
        <v>0</v>
      </c>
    </row>
    <row r="87" spans="1:117" s="12" customFormat="1" ht="15.75" customHeight="1" x14ac:dyDescent="0.25">
      <c r="A87" s="6">
        <v>86</v>
      </c>
      <c r="B87" s="6">
        <v>3</v>
      </c>
      <c r="C87" s="9" t="s">
        <v>119</v>
      </c>
      <c r="D87" s="8" t="s">
        <v>373</v>
      </c>
      <c r="E87" s="6">
        <v>967.00400000000002</v>
      </c>
      <c r="F87" s="6">
        <v>72.626000000000005</v>
      </c>
      <c r="G87" s="6">
        <v>893.46600000000001</v>
      </c>
      <c r="H87" s="10">
        <v>318.7176</v>
      </c>
      <c r="I87" s="3">
        <f t="shared" si="4"/>
        <v>1212.1836000000001</v>
      </c>
      <c r="J87" s="3">
        <f t="shared" si="3"/>
        <v>0</v>
      </c>
      <c r="K87" s="3">
        <f t="shared" si="5"/>
        <v>1212.1836000000001</v>
      </c>
      <c r="L87" s="1" t="s">
        <v>28</v>
      </c>
      <c r="M87" s="1" t="s">
        <v>29</v>
      </c>
      <c r="N87" s="1">
        <f>'январь 2016'!N87+'февраль 2016'!N87+'март 2016'!N87</f>
        <v>0</v>
      </c>
      <c r="O87" s="1">
        <f>'январь 2016'!O87+'февраль 2016'!O87+'март 2016'!O87</f>
        <v>0</v>
      </c>
      <c r="P87" s="1" t="s">
        <v>30</v>
      </c>
      <c r="Q87" s="1" t="s">
        <v>34</v>
      </c>
      <c r="R87" s="1">
        <f>'январь 2016'!R87+'февраль 2016'!R87+'март 2016'!R87</f>
        <v>0</v>
      </c>
      <c r="S87" s="1">
        <f>'январь 2016'!S87+'февраль 2016'!S87+'март 2016'!S87</f>
        <v>0</v>
      </c>
      <c r="T87" s="1" t="s">
        <v>30</v>
      </c>
      <c r="U87" s="1" t="s">
        <v>32</v>
      </c>
      <c r="V87" s="6">
        <f>'январь 2016'!V87+'февраль 2016'!V87+'март 2016'!V87</f>
        <v>0</v>
      </c>
      <c r="W87" s="6">
        <f>'январь 2016'!W87+'февраль 2016'!W87+'март 2016'!W87</f>
        <v>0</v>
      </c>
      <c r="X87" s="6" t="s">
        <v>30</v>
      </c>
      <c r="Y87" s="6" t="s">
        <v>33</v>
      </c>
      <c r="Z87" s="6">
        <f>'январь 2016'!Z87+'февраль 2016'!Z87+'март 2016'!Z87</f>
        <v>0</v>
      </c>
      <c r="AA87" s="6">
        <f>'январь 2016'!AA87+'февраль 2016'!AA87+'март 2016'!AA87</f>
        <v>0</v>
      </c>
      <c r="AB87" s="1" t="s">
        <v>30</v>
      </c>
      <c r="AC87" s="1" t="s">
        <v>34</v>
      </c>
      <c r="AD87" s="1">
        <f>'январь 2016'!AD87+'февраль 2016'!AD87+'март 2016'!AD87</f>
        <v>0</v>
      </c>
      <c r="AE87" s="1">
        <f>'январь 2016'!AE87+'февраль 2016'!AE87+'март 2016'!AE87</f>
        <v>0</v>
      </c>
      <c r="AF87" s="1" t="s">
        <v>35</v>
      </c>
      <c r="AG87" s="1" t="s">
        <v>29</v>
      </c>
      <c r="AH87" s="1">
        <f>'январь 2016'!AH87+'февраль 2016'!AH87+'март 2016'!AH87</f>
        <v>0</v>
      </c>
      <c r="AI87" s="1">
        <f>'январь 2016'!AI87+'февраль 2016'!AI87+'март 2016'!AI87</f>
        <v>0</v>
      </c>
      <c r="AJ87" s="1" t="s">
        <v>36</v>
      </c>
      <c r="AK87" s="1" t="s">
        <v>37</v>
      </c>
      <c r="AL87" s="1">
        <f>'январь 2016'!AL87+'февраль 2016'!AL87+'март 2016'!AL87</f>
        <v>0</v>
      </c>
      <c r="AM87" s="1">
        <f>'январь 2016'!AM87+'февраль 2016'!AM87+'март 2016'!AM87</f>
        <v>0</v>
      </c>
      <c r="AN87" s="1" t="s">
        <v>38</v>
      </c>
      <c r="AO87" s="1" t="s">
        <v>39</v>
      </c>
      <c r="AP87" s="1">
        <f>'январь 2016'!AP87+'февраль 2016'!AP87+'март 2016'!AP87</f>
        <v>0</v>
      </c>
      <c r="AQ87" s="1">
        <f>'январь 2016'!AQ87+'февраль 2016'!AQ87+'март 2016'!AQ87</f>
        <v>0</v>
      </c>
      <c r="AR87" s="1" t="s">
        <v>40</v>
      </c>
      <c r="AS87" s="1" t="s">
        <v>41</v>
      </c>
      <c r="AT87" s="1">
        <f>'январь 2016'!AT87+'февраль 2016'!AT87+'март 2016'!AT87</f>
        <v>0</v>
      </c>
      <c r="AU87" s="1">
        <f>'январь 2016'!AU87+'февраль 2016'!AU87+'март 2016'!AU87</f>
        <v>0</v>
      </c>
      <c r="AV87" s="6"/>
      <c r="AW87" s="6"/>
      <c r="AX87" s="1">
        <f>'январь 2016'!AX87+'февраль 2016'!AX87+'март 2016'!AX87</f>
        <v>0</v>
      </c>
      <c r="AY87" s="1">
        <f>'январь 2016'!AY87+'февраль 2016'!AY87+'март 2016'!AY87</f>
        <v>0</v>
      </c>
      <c r="AZ87" s="1" t="s">
        <v>42</v>
      </c>
      <c r="BA87" s="1" t="s">
        <v>39</v>
      </c>
      <c r="BB87" s="1">
        <f>'январь 2016'!BB87+'февраль 2016'!BB87+'март 2016'!BB87</f>
        <v>0</v>
      </c>
      <c r="BC87" s="1">
        <f>'январь 2016'!BC87+'февраль 2016'!BC87+'март 2016'!BC87</f>
        <v>0</v>
      </c>
      <c r="BD87" s="1" t="s">
        <v>42</v>
      </c>
      <c r="BE87" s="1" t="s">
        <v>33</v>
      </c>
      <c r="BF87" s="1">
        <f>'январь 2016'!BF87+'февраль 2016'!BF87+'март 2016'!BF87</f>
        <v>0</v>
      </c>
      <c r="BG87" s="1">
        <f>'январь 2016'!BG87+'февраль 2016'!BG87+'март 2016'!BG87</f>
        <v>0</v>
      </c>
      <c r="BH87" s="1" t="s">
        <v>42</v>
      </c>
      <c r="BI87" s="1" t="s">
        <v>39</v>
      </c>
      <c r="BJ87" s="1">
        <f>'январь 2016'!BJ87+'февраль 2016'!BJ87+'март 2016'!BJ87</f>
        <v>0</v>
      </c>
      <c r="BK87" s="7">
        <f>'январь 2016'!BK87+'февраль 2016'!BK87+'март 2016'!BK87</f>
        <v>0</v>
      </c>
      <c r="BL87" s="1" t="s">
        <v>43</v>
      </c>
      <c r="BM87" s="1" t="s">
        <v>44</v>
      </c>
      <c r="BN87" s="1">
        <f>'январь 2016'!BN87+'февраль 2016'!BN87+'март 2016'!BN87</f>
        <v>0</v>
      </c>
      <c r="BO87" s="1">
        <f>'январь 2016'!BO87+'февраль 2016'!BO87+'март 2016'!BO87</f>
        <v>0</v>
      </c>
      <c r="BP87" s="1" t="s">
        <v>45</v>
      </c>
      <c r="BQ87" s="1" t="s">
        <v>44</v>
      </c>
      <c r="BR87" s="1">
        <f>'январь 2016'!BR87+'февраль 2016'!BR87+'март 2016'!BR87</f>
        <v>0</v>
      </c>
      <c r="BS87" s="1">
        <f>'январь 2016'!BS87+'февраль 2016'!BS87+'март 2016'!BS87</f>
        <v>0</v>
      </c>
      <c r="BT87" s="1" t="s">
        <v>46</v>
      </c>
      <c r="BU87" s="1" t="s">
        <v>47</v>
      </c>
      <c r="BV87" s="1">
        <f>'январь 2016'!BV87+'февраль 2016'!BV87+'март 2016'!BV87</f>
        <v>0</v>
      </c>
      <c r="BW87" s="1">
        <f>'январь 2016'!BW87+'февраль 2016'!BW87+'март 2016'!BW87</f>
        <v>0</v>
      </c>
      <c r="BX87" s="1" t="s">
        <v>46</v>
      </c>
      <c r="BY87" s="1" t="s">
        <v>41</v>
      </c>
      <c r="BZ87" s="1">
        <f>'январь 2016'!BZ87+'февраль 2016'!BZ87+'март 2016'!BZ87</f>
        <v>0</v>
      </c>
      <c r="CA87" s="1">
        <f>'январь 2016'!CA87+'февраль 2016'!CA87+'март 2016'!CA87</f>
        <v>0</v>
      </c>
      <c r="CB87" s="1" t="s">
        <v>46</v>
      </c>
      <c r="CC87" s="1" t="s">
        <v>48</v>
      </c>
      <c r="CD87" s="1">
        <f>'январь 2016'!CD87+'февраль 2016'!CD87+'март 2016'!CD87</f>
        <v>0</v>
      </c>
      <c r="CE87" s="1">
        <f>'январь 2016'!CE87+'февраль 2016'!CE87+'март 2016'!CE87</f>
        <v>0</v>
      </c>
      <c r="CF87" s="1" t="s">
        <v>46</v>
      </c>
      <c r="CG87" s="1" t="s">
        <v>48</v>
      </c>
      <c r="CH87" s="1">
        <f>'январь 2016'!CH87+'февраль 2016'!CH87+'март 2016'!CH87</f>
        <v>0</v>
      </c>
      <c r="CI87" s="1">
        <f>'январь 2016'!CI87+'февраль 2016'!CI87+'март 2016'!CI87</f>
        <v>0</v>
      </c>
      <c r="CJ87" s="1" t="s">
        <v>46</v>
      </c>
      <c r="CK87" s="1" t="s">
        <v>39</v>
      </c>
      <c r="CL87" s="1">
        <f>'январь 2016'!CL87+'февраль 2016'!CL87+'март 2016'!CL87</f>
        <v>0</v>
      </c>
      <c r="CM87" s="1">
        <f>'январь 2016'!CM87+'февраль 2016'!CM87+'март 2016'!CM87</f>
        <v>0</v>
      </c>
      <c r="CN87" s="1" t="s">
        <v>49</v>
      </c>
      <c r="CO87" s="1" t="s">
        <v>39</v>
      </c>
      <c r="CP87" s="1">
        <f>'январь 2016'!CP87+'февраль 2016'!CP87+'март 2016'!CP87</f>
        <v>0</v>
      </c>
      <c r="CQ87" s="1">
        <f>'январь 2016'!CQ87+'февраль 2016'!CQ87+'март 2016'!CQ87</f>
        <v>0</v>
      </c>
      <c r="CR87" s="1" t="s">
        <v>50</v>
      </c>
      <c r="CS87" s="1" t="s">
        <v>51</v>
      </c>
      <c r="CT87" s="1">
        <f>'январь 2016'!CT87+'февраль 2016'!CT87+'март 2016'!CT87</f>
        <v>0</v>
      </c>
      <c r="CU87" s="1">
        <f>'январь 2016'!CU87+'февраль 2016'!CU87+'март 2016'!CU87</f>
        <v>0</v>
      </c>
      <c r="CV87" s="1" t="s">
        <v>50</v>
      </c>
      <c r="CW87" s="1" t="s">
        <v>39</v>
      </c>
      <c r="CX87" s="1">
        <f>'январь 2016'!CX87+'февраль 2016'!CX87+'март 2016'!CX87</f>
        <v>0</v>
      </c>
      <c r="CY87" s="1">
        <f>'январь 2016'!CY87+'февраль 2016'!CY87+'март 2016'!CY87</f>
        <v>0</v>
      </c>
      <c r="CZ87" s="1" t="s">
        <v>50</v>
      </c>
      <c r="DA87" s="1" t="s">
        <v>39</v>
      </c>
      <c r="DB87" s="1">
        <f>'январь 2016'!DB87+'февраль 2016'!DB87+'март 2016'!DB87</f>
        <v>0</v>
      </c>
      <c r="DC87" s="1">
        <f>'январь 2016'!DC87+'февраль 2016'!DC87+'март 2016'!DC87</f>
        <v>0</v>
      </c>
      <c r="DD87" s="1" t="s">
        <v>59</v>
      </c>
      <c r="DE87" s="1" t="s">
        <v>60</v>
      </c>
      <c r="DF87" s="1">
        <f>'январь 2016'!DF87+'февраль 2016'!DF87+'март 2016'!DF87</f>
        <v>0</v>
      </c>
      <c r="DG87" s="1">
        <f>'январь 2016'!DG87+'февраль 2016'!DG87+'март 2016'!DG87</f>
        <v>0</v>
      </c>
      <c r="DH87" s="1" t="s">
        <v>52</v>
      </c>
      <c r="DI87" s="1" t="s">
        <v>53</v>
      </c>
      <c r="DJ87" s="1">
        <f>'январь 2016'!DJ87+'февраль 2016'!DJ87+'март 2016'!DJ87</f>
        <v>0</v>
      </c>
      <c r="DK87" s="1">
        <f>'январь 2016'!DK87+'февраль 2016'!DK87+'март 2016'!DK87</f>
        <v>0</v>
      </c>
      <c r="DL87" s="1" t="s">
        <v>31</v>
      </c>
      <c r="DM87" s="7">
        <f>'январь 2016'!DM87+'февраль 2016'!DM87+'март 2016'!DM87</f>
        <v>0</v>
      </c>
    </row>
    <row r="88" spans="1:117" s="12" customFormat="1" ht="15.75" customHeight="1" x14ac:dyDescent="0.25">
      <c r="A88" s="6">
        <v>87</v>
      </c>
      <c r="B88" s="6">
        <v>1</v>
      </c>
      <c r="C88" s="9" t="s">
        <v>120</v>
      </c>
      <c r="D88" s="8" t="s">
        <v>373</v>
      </c>
      <c r="E88" s="6">
        <v>1133.6790000000001</v>
      </c>
      <c r="F88" s="6">
        <v>157.904</v>
      </c>
      <c r="G88" s="6">
        <v>706.22500000000002</v>
      </c>
      <c r="H88" s="10">
        <v>552.7944</v>
      </c>
      <c r="I88" s="3">
        <f t="shared" si="4"/>
        <v>1259.0194000000001</v>
      </c>
      <c r="J88" s="3">
        <f t="shared" si="3"/>
        <v>19.387</v>
      </c>
      <c r="K88" s="3">
        <f t="shared" si="5"/>
        <v>1239.6324000000002</v>
      </c>
      <c r="L88" s="1" t="s">
        <v>28</v>
      </c>
      <c r="M88" s="1" t="s">
        <v>29</v>
      </c>
      <c r="N88" s="1">
        <f>'январь 2016'!N88+'февраль 2016'!N88+'март 2016'!N88</f>
        <v>0</v>
      </c>
      <c r="O88" s="1">
        <f>'январь 2016'!O88+'февраль 2016'!O88+'март 2016'!O88</f>
        <v>0</v>
      </c>
      <c r="P88" s="1" t="s">
        <v>30</v>
      </c>
      <c r="Q88" s="1" t="s">
        <v>34</v>
      </c>
      <c r="R88" s="1">
        <f>'январь 2016'!R88+'февраль 2016'!R88+'март 2016'!R88</f>
        <v>0</v>
      </c>
      <c r="S88" s="1">
        <f>'январь 2016'!S88+'февраль 2016'!S88+'март 2016'!S88</f>
        <v>0</v>
      </c>
      <c r="T88" s="1" t="s">
        <v>30</v>
      </c>
      <c r="U88" s="1" t="s">
        <v>32</v>
      </c>
      <c r="V88" s="6">
        <f>'январь 2016'!V88+'февраль 2016'!V88+'март 2016'!V88</f>
        <v>0</v>
      </c>
      <c r="W88" s="6">
        <f>'январь 2016'!W88+'февраль 2016'!W88+'март 2016'!W88</f>
        <v>0</v>
      </c>
      <c r="X88" s="6" t="s">
        <v>30</v>
      </c>
      <c r="Y88" s="6" t="s">
        <v>33</v>
      </c>
      <c r="Z88" s="6">
        <f>'январь 2016'!Z88+'февраль 2016'!Z88+'март 2016'!Z88</f>
        <v>0</v>
      </c>
      <c r="AA88" s="6">
        <f>'январь 2016'!AA88+'февраль 2016'!AA88+'март 2016'!AA88</f>
        <v>0</v>
      </c>
      <c r="AB88" s="1" t="s">
        <v>30</v>
      </c>
      <c r="AC88" s="1" t="s">
        <v>34</v>
      </c>
      <c r="AD88" s="1">
        <f>'январь 2016'!AD88+'февраль 2016'!AD88+'март 2016'!AD88</f>
        <v>0</v>
      </c>
      <c r="AE88" s="1">
        <f>'январь 2016'!AE88+'февраль 2016'!AE88+'март 2016'!AE88</f>
        <v>0</v>
      </c>
      <c r="AF88" s="1" t="s">
        <v>35</v>
      </c>
      <c r="AG88" s="1" t="s">
        <v>29</v>
      </c>
      <c r="AH88" s="1">
        <f>'январь 2016'!AH88+'февраль 2016'!AH88+'март 2016'!AH88</f>
        <v>0</v>
      </c>
      <c r="AI88" s="1">
        <f>'январь 2016'!AI88+'февраль 2016'!AI88+'март 2016'!AI88</f>
        <v>0</v>
      </c>
      <c r="AJ88" s="1" t="s">
        <v>36</v>
      </c>
      <c r="AK88" s="1" t="s">
        <v>37</v>
      </c>
      <c r="AL88" s="1">
        <f>'январь 2016'!AL88+'февраль 2016'!AL88+'март 2016'!AL88</f>
        <v>0</v>
      </c>
      <c r="AM88" s="1">
        <f>'январь 2016'!AM88+'февраль 2016'!AM88+'март 2016'!AM88</f>
        <v>0</v>
      </c>
      <c r="AN88" s="1" t="s">
        <v>38</v>
      </c>
      <c r="AO88" s="1" t="s">
        <v>39</v>
      </c>
      <c r="AP88" s="1">
        <f>'январь 2016'!AP88+'февраль 2016'!AP88+'март 2016'!AP88</f>
        <v>4</v>
      </c>
      <c r="AQ88" s="1">
        <f>'январь 2016'!AQ88+'февраль 2016'!AQ88+'март 2016'!AQ88</f>
        <v>2.4870000000000001</v>
      </c>
      <c r="AR88" s="1" t="s">
        <v>40</v>
      </c>
      <c r="AS88" s="1" t="s">
        <v>41</v>
      </c>
      <c r="AT88" s="1">
        <f>'январь 2016'!AT88+'февраль 2016'!AT88+'март 2016'!AT88</f>
        <v>0</v>
      </c>
      <c r="AU88" s="1">
        <f>'январь 2016'!AU88+'февраль 2016'!AU88+'март 2016'!AU88</f>
        <v>0</v>
      </c>
      <c r="AV88" s="6"/>
      <c r="AW88" s="6"/>
      <c r="AX88" s="1">
        <f>'январь 2016'!AX88+'февраль 2016'!AX88+'март 2016'!AX88</f>
        <v>0</v>
      </c>
      <c r="AY88" s="1">
        <f>'январь 2016'!AY88+'февраль 2016'!AY88+'март 2016'!AY88</f>
        <v>0</v>
      </c>
      <c r="AZ88" s="1" t="s">
        <v>42</v>
      </c>
      <c r="BA88" s="1" t="s">
        <v>39</v>
      </c>
      <c r="BB88" s="1">
        <f>'январь 2016'!BB88+'февраль 2016'!BB88+'март 2016'!BB88</f>
        <v>0</v>
      </c>
      <c r="BC88" s="1">
        <f>'январь 2016'!BC88+'февраль 2016'!BC88+'март 2016'!BC88</f>
        <v>0</v>
      </c>
      <c r="BD88" s="1" t="s">
        <v>42</v>
      </c>
      <c r="BE88" s="1" t="s">
        <v>33</v>
      </c>
      <c r="BF88" s="1">
        <f>'январь 2016'!BF88+'февраль 2016'!BF88+'март 2016'!BF88</f>
        <v>0</v>
      </c>
      <c r="BG88" s="1">
        <f>'январь 2016'!BG88+'февраль 2016'!BG88+'март 2016'!BG88</f>
        <v>0</v>
      </c>
      <c r="BH88" s="1" t="s">
        <v>42</v>
      </c>
      <c r="BI88" s="1" t="s">
        <v>39</v>
      </c>
      <c r="BJ88" s="1">
        <f>'январь 2016'!BJ88+'февраль 2016'!BJ88+'март 2016'!BJ88</f>
        <v>0</v>
      </c>
      <c r="BK88" s="7">
        <f>'январь 2016'!BK88+'февраль 2016'!BK88+'март 2016'!BK88</f>
        <v>0</v>
      </c>
      <c r="BL88" s="1" t="s">
        <v>43</v>
      </c>
      <c r="BM88" s="1" t="s">
        <v>44</v>
      </c>
      <c r="BN88" s="1">
        <f>'январь 2016'!BN88+'февраль 2016'!BN88+'март 2016'!BN88</f>
        <v>0</v>
      </c>
      <c r="BO88" s="1">
        <f>'январь 2016'!BO88+'февраль 2016'!BO88+'март 2016'!BO88</f>
        <v>0</v>
      </c>
      <c r="BP88" s="1" t="s">
        <v>45</v>
      </c>
      <c r="BQ88" s="1" t="s">
        <v>44</v>
      </c>
      <c r="BR88" s="1">
        <f>'январь 2016'!BR88+'февраль 2016'!BR88+'март 2016'!BR88</f>
        <v>0</v>
      </c>
      <c r="BS88" s="1">
        <f>'январь 2016'!BS88+'февраль 2016'!BS88+'март 2016'!BS88</f>
        <v>0</v>
      </c>
      <c r="BT88" s="1" t="s">
        <v>46</v>
      </c>
      <c r="BU88" s="1" t="s">
        <v>47</v>
      </c>
      <c r="BV88" s="1">
        <f>'январь 2016'!BV88+'февраль 2016'!BV88+'март 2016'!BV88</f>
        <v>0</v>
      </c>
      <c r="BW88" s="1">
        <f>'январь 2016'!BW88+'февраль 2016'!BW88+'март 2016'!BW88</f>
        <v>0</v>
      </c>
      <c r="BX88" s="1" t="s">
        <v>46</v>
      </c>
      <c r="BY88" s="1" t="s">
        <v>41</v>
      </c>
      <c r="BZ88" s="1">
        <f>'январь 2016'!BZ88+'февраль 2016'!BZ88+'март 2016'!BZ88</f>
        <v>5.0000000000000001E-3</v>
      </c>
      <c r="CA88" s="1">
        <f>'январь 2016'!CA88+'февраль 2016'!CA88+'март 2016'!CA88</f>
        <v>5.3719999999999999</v>
      </c>
      <c r="CB88" s="1" t="s">
        <v>46</v>
      </c>
      <c r="CC88" s="1" t="s">
        <v>48</v>
      </c>
      <c r="CD88" s="1">
        <f>'январь 2016'!CD88+'февраль 2016'!CD88+'март 2016'!CD88</f>
        <v>0</v>
      </c>
      <c r="CE88" s="1">
        <f>'январь 2016'!CE88+'февраль 2016'!CE88+'март 2016'!CE88</f>
        <v>0</v>
      </c>
      <c r="CF88" s="1" t="s">
        <v>46</v>
      </c>
      <c r="CG88" s="1" t="s">
        <v>48</v>
      </c>
      <c r="CH88" s="1">
        <f>'январь 2016'!CH88+'февраль 2016'!CH88+'март 2016'!CH88</f>
        <v>0.01</v>
      </c>
      <c r="CI88" s="1">
        <f>'январь 2016'!CI88+'февраль 2016'!CI88+'март 2016'!CI88</f>
        <v>5.2930000000000001</v>
      </c>
      <c r="CJ88" s="1" t="s">
        <v>46</v>
      </c>
      <c r="CK88" s="1" t="s">
        <v>39</v>
      </c>
      <c r="CL88" s="1">
        <f>'январь 2016'!CL88+'февраль 2016'!CL88+'март 2016'!CL88</f>
        <v>0</v>
      </c>
      <c r="CM88" s="1">
        <f>'январь 2016'!CM88+'февраль 2016'!CM88+'март 2016'!CM88</f>
        <v>0</v>
      </c>
      <c r="CN88" s="1" t="s">
        <v>49</v>
      </c>
      <c r="CO88" s="1" t="s">
        <v>39</v>
      </c>
      <c r="CP88" s="1">
        <f>'январь 2016'!CP88+'февраль 2016'!CP88+'март 2016'!CP88</f>
        <v>0</v>
      </c>
      <c r="CQ88" s="1">
        <f>'январь 2016'!CQ88+'февраль 2016'!CQ88+'март 2016'!CQ88</f>
        <v>0</v>
      </c>
      <c r="CR88" s="1" t="s">
        <v>50</v>
      </c>
      <c r="CS88" s="1" t="s">
        <v>51</v>
      </c>
      <c r="CT88" s="1">
        <f>'январь 2016'!CT88+'февраль 2016'!CT88+'март 2016'!CT88</f>
        <v>1.4999999999999999E-2</v>
      </c>
      <c r="CU88" s="1">
        <f>'январь 2016'!CU88+'февраль 2016'!CU88+'март 2016'!CU88</f>
        <v>2.532</v>
      </c>
      <c r="CV88" s="1" t="s">
        <v>50</v>
      </c>
      <c r="CW88" s="1" t="s">
        <v>39</v>
      </c>
      <c r="CX88" s="1">
        <f>'январь 2016'!CX88+'февраль 2016'!CX88+'март 2016'!CX88</f>
        <v>4</v>
      </c>
      <c r="CY88" s="1">
        <f>'январь 2016'!CY88+'февраль 2016'!CY88+'март 2016'!CY88</f>
        <v>2.742</v>
      </c>
      <c r="CZ88" s="1" t="s">
        <v>50</v>
      </c>
      <c r="DA88" s="1" t="s">
        <v>39</v>
      </c>
      <c r="DB88" s="1">
        <f>'январь 2016'!DB88+'февраль 2016'!DB88+'март 2016'!DB88</f>
        <v>0</v>
      </c>
      <c r="DC88" s="1">
        <f>'январь 2016'!DC88+'февраль 2016'!DC88+'март 2016'!DC88</f>
        <v>0</v>
      </c>
      <c r="DD88" s="1" t="s">
        <v>59</v>
      </c>
      <c r="DE88" s="1" t="s">
        <v>60</v>
      </c>
      <c r="DF88" s="1">
        <f>'январь 2016'!DF88+'февраль 2016'!DF88+'март 2016'!DF88</f>
        <v>0</v>
      </c>
      <c r="DG88" s="1">
        <f>'январь 2016'!DG88+'февраль 2016'!DG88+'март 2016'!DG88</f>
        <v>0</v>
      </c>
      <c r="DH88" s="1" t="s">
        <v>52</v>
      </c>
      <c r="DI88" s="1" t="s">
        <v>53</v>
      </c>
      <c r="DJ88" s="1">
        <f>'январь 2016'!DJ88+'февраль 2016'!DJ88+'март 2016'!DJ88</f>
        <v>0</v>
      </c>
      <c r="DK88" s="1">
        <f>'январь 2016'!DK88+'февраль 2016'!DK88+'март 2016'!DK88</f>
        <v>0</v>
      </c>
      <c r="DL88" s="1" t="s">
        <v>31</v>
      </c>
      <c r="DM88" s="7">
        <f>'январь 2016'!DM88+'февраль 2016'!DM88+'март 2016'!DM88</f>
        <v>0.96099999999999997</v>
      </c>
    </row>
    <row r="89" spans="1:117" s="12" customFormat="1" ht="16.5" customHeight="1" x14ac:dyDescent="0.25">
      <c r="A89" s="6">
        <v>88</v>
      </c>
      <c r="B89" s="6">
        <v>1</v>
      </c>
      <c r="C89" s="9" t="s">
        <v>121</v>
      </c>
      <c r="D89" s="8" t="s">
        <v>373</v>
      </c>
      <c r="E89" s="6">
        <v>552.322</v>
      </c>
      <c r="F89" s="6">
        <v>92.813999999999993</v>
      </c>
      <c r="G89" s="6">
        <v>456.90199999999999</v>
      </c>
      <c r="H89" s="10">
        <v>176.99843999999999</v>
      </c>
      <c r="I89" s="3">
        <f t="shared" si="4"/>
        <v>633.90044</v>
      </c>
      <c r="J89" s="3">
        <f t="shared" si="3"/>
        <v>557.69100000000003</v>
      </c>
      <c r="K89" s="3">
        <f t="shared" si="5"/>
        <v>76.209439999999972</v>
      </c>
      <c r="L89" s="1" t="s">
        <v>28</v>
      </c>
      <c r="M89" s="1" t="s">
        <v>29</v>
      </c>
      <c r="N89" s="1">
        <f>'январь 2016'!N89+'февраль 2016'!N89+'март 2016'!N89</f>
        <v>0</v>
      </c>
      <c r="O89" s="1">
        <f>'январь 2016'!O89+'февраль 2016'!O89+'март 2016'!O89</f>
        <v>0</v>
      </c>
      <c r="P89" s="1" t="s">
        <v>30</v>
      </c>
      <c r="Q89" s="1" t="s">
        <v>34</v>
      </c>
      <c r="R89" s="1">
        <f>'январь 2016'!R89+'февраль 2016'!R89+'март 2016'!R89</f>
        <v>0</v>
      </c>
      <c r="S89" s="1">
        <f>'январь 2016'!S89+'февраль 2016'!S89+'март 2016'!S89</f>
        <v>0</v>
      </c>
      <c r="T89" s="1" t="s">
        <v>30</v>
      </c>
      <c r="U89" s="1" t="s">
        <v>32</v>
      </c>
      <c r="V89" s="6">
        <f>'январь 2016'!V89+'февраль 2016'!V89+'март 2016'!V89</f>
        <v>0</v>
      </c>
      <c r="W89" s="6">
        <f>'январь 2016'!W89+'февраль 2016'!W89+'март 2016'!W89</f>
        <v>0</v>
      </c>
      <c r="X89" s="6" t="s">
        <v>30</v>
      </c>
      <c r="Y89" s="6" t="s">
        <v>33</v>
      </c>
      <c r="Z89" s="6">
        <f>'январь 2016'!Z89+'февраль 2016'!Z89+'март 2016'!Z89</f>
        <v>0</v>
      </c>
      <c r="AA89" s="6">
        <f>'январь 2016'!AA89+'февраль 2016'!AA89+'март 2016'!AA89</f>
        <v>0</v>
      </c>
      <c r="AB89" s="1" t="s">
        <v>30</v>
      </c>
      <c r="AC89" s="1" t="s">
        <v>34</v>
      </c>
      <c r="AD89" s="1">
        <f>'январь 2016'!AD89+'февраль 2016'!AD89+'март 2016'!AD89</f>
        <v>0</v>
      </c>
      <c r="AE89" s="1">
        <f>'январь 2016'!AE89+'февраль 2016'!AE89+'март 2016'!AE89</f>
        <v>0</v>
      </c>
      <c r="AF89" s="1" t="s">
        <v>35</v>
      </c>
      <c r="AG89" s="1" t="s">
        <v>29</v>
      </c>
      <c r="AH89" s="1">
        <f>'январь 2016'!AH89+'февраль 2016'!AH89+'март 2016'!AH89</f>
        <v>0.4</v>
      </c>
      <c r="AI89" s="1">
        <f>'январь 2016'!AI89+'февраль 2016'!AI89+'март 2016'!AI89</f>
        <v>557.69100000000003</v>
      </c>
      <c r="AJ89" s="1" t="s">
        <v>36</v>
      </c>
      <c r="AK89" s="1" t="s">
        <v>37</v>
      </c>
      <c r="AL89" s="1">
        <f>'январь 2016'!AL89+'февраль 2016'!AL89+'март 2016'!AL89</f>
        <v>0</v>
      </c>
      <c r="AM89" s="1">
        <f>'январь 2016'!AM89+'февраль 2016'!AM89+'март 2016'!AM89</f>
        <v>0</v>
      </c>
      <c r="AN89" s="1" t="s">
        <v>38</v>
      </c>
      <c r="AO89" s="1" t="s">
        <v>39</v>
      </c>
      <c r="AP89" s="1">
        <f>'январь 2016'!AP89+'февраль 2016'!AP89+'март 2016'!AP89</f>
        <v>0</v>
      </c>
      <c r="AQ89" s="1">
        <f>'январь 2016'!AQ89+'февраль 2016'!AQ89+'март 2016'!AQ89</f>
        <v>0</v>
      </c>
      <c r="AR89" s="1" t="s">
        <v>40</v>
      </c>
      <c r="AS89" s="1" t="s">
        <v>41</v>
      </c>
      <c r="AT89" s="1">
        <f>'январь 2016'!AT89+'февраль 2016'!AT89+'март 2016'!AT89</f>
        <v>0</v>
      </c>
      <c r="AU89" s="1">
        <f>'январь 2016'!AU89+'февраль 2016'!AU89+'март 2016'!AU89</f>
        <v>0</v>
      </c>
      <c r="AV89" s="6"/>
      <c r="AW89" s="6"/>
      <c r="AX89" s="1">
        <f>'январь 2016'!AX89+'февраль 2016'!AX89+'март 2016'!AX89</f>
        <v>0</v>
      </c>
      <c r="AY89" s="1">
        <f>'январь 2016'!AY89+'февраль 2016'!AY89+'март 2016'!AY89</f>
        <v>0</v>
      </c>
      <c r="AZ89" s="1" t="s">
        <v>42</v>
      </c>
      <c r="BA89" s="1" t="s">
        <v>39</v>
      </c>
      <c r="BB89" s="1">
        <f>'январь 2016'!BB89+'февраль 2016'!BB89+'март 2016'!BB89</f>
        <v>0</v>
      </c>
      <c r="BC89" s="1">
        <f>'январь 2016'!BC89+'февраль 2016'!BC89+'март 2016'!BC89</f>
        <v>0</v>
      </c>
      <c r="BD89" s="1" t="s">
        <v>42</v>
      </c>
      <c r="BE89" s="1" t="s">
        <v>33</v>
      </c>
      <c r="BF89" s="1">
        <f>'январь 2016'!BF89+'февраль 2016'!BF89+'март 2016'!BF89</f>
        <v>0</v>
      </c>
      <c r="BG89" s="1">
        <f>'январь 2016'!BG89+'февраль 2016'!BG89+'март 2016'!BG89</f>
        <v>0</v>
      </c>
      <c r="BH89" s="1" t="s">
        <v>42</v>
      </c>
      <c r="BI89" s="1" t="s">
        <v>39</v>
      </c>
      <c r="BJ89" s="1">
        <f>'январь 2016'!BJ89+'февраль 2016'!BJ89+'март 2016'!BJ89</f>
        <v>0</v>
      </c>
      <c r="BK89" s="7">
        <f>'январь 2016'!BK89+'февраль 2016'!BK89+'март 2016'!BK89</f>
        <v>0</v>
      </c>
      <c r="BL89" s="1" t="s">
        <v>43</v>
      </c>
      <c r="BM89" s="1" t="s">
        <v>44</v>
      </c>
      <c r="BN89" s="1">
        <f>'январь 2016'!BN89+'февраль 2016'!BN89+'март 2016'!BN89</f>
        <v>0</v>
      </c>
      <c r="BO89" s="1">
        <f>'январь 2016'!BO89+'февраль 2016'!BO89+'март 2016'!BO89</f>
        <v>0</v>
      </c>
      <c r="BP89" s="1" t="s">
        <v>45</v>
      </c>
      <c r="BQ89" s="1" t="s">
        <v>44</v>
      </c>
      <c r="BR89" s="1">
        <f>'январь 2016'!BR89+'февраль 2016'!BR89+'март 2016'!BR89</f>
        <v>0</v>
      </c>
      <c r="BS89" s="1">
        <f>'январь 2016'!BS89+'февраль 2016'!BS89+'март 2016'!BS89</f>
        <v>0</v>
      </c>
      <c r="BT89" s="1" t="s">
        <v>46</v>
      </c>
      <c r="BU89" s="1" t="s">
        <v>47</v>
      </c>
      <c r="BV89" s="1">
        <f>'январь 2016'!BV89+'февраль 2016'!BV89+'март 2016'!BV89</f>
        <v>0</v>
      </c>
      <c r="BW89" s="1">
        <f>'январь 2016'!BW89+'февраль 2016'!BW89+'март 2016'!BW89</f>
        <v>0</v>
      </c>
      <c r="BX89" s="1" t="s">
        <v>46</v>
      </c>
      <c r="BY89" s="1" t="s">
        <v>41</v>
      </c>
      <c r="BZ89" s="1">
        <f>'январь 2016'!BZ89+'февраль 2016'!BZ89+'март 2016'!BZ89</f>
        <v>0</v>
      </c>
      <c r="CA89" s="1">
        <f>'январь 2016'!CA89+'февраль 2016'!CA89+'март 2016'!CA89</f>
        <v>0</v>
      </c>
      <c r="CB89" s="1" t="s">
        <v>46</v>
      </c>
      <c r="CC89" s="1" t="s">
        <v>48</v>
      </c>
      <c r="CD89" s="1">
        <f>'январь 2016'!CD89+'февраль 2016'!CD89+'март 2016'!CD89</f>
        <v>0</v>
      </c>
      <c r="CE89" s="1">
        <f>'январь 2016'!CE89+'февраль 2016'!CE89+'март 2016'!CE89</f>
        <v>0</v>
      </c>
      <c r="CF89" s="1" t="s">
        <v>46</v>
      </c>
      <c r="CG89" s="1" t="s">
        <v>48</v>
      </c>
      <c r="CH89" s="1">
        <f>'январь 2016'!CH89+'февраль 2016'!CH89+'март 2016'!CH89</f>
        <v>0</v>
      </c>
      <c r="CI89" s="1">
        <f>'январь 2016'!CI89+'февраль 2016'!CI89+'март 2016'!CI89</f>
        <v>0</v>
      </c>
      <c r="CJ89" s="1" t="s">
        <v>46</v>
      </c>
      <c r="CK89" s="1" t="s">
        <v>39</v>
      </c>
      <c r="CL89" s="1">
        <f>'январь 2016'!CL89+'февраль 2016'!CL89+'март 2016'!CL89</f>
        <v>0</v>
      </c>
      <c r="CM89" s="1">
        <f>'январь 2016'!CM89+'февраль 2016'!CM89+'март 2016'!CM89</f>
        <v>0</v>
      </c>
      <c r="CN89" s="1" t="s">
        <v>49</v>
      </c>
      <c r="CO89" s="1" t="s">
        <v>39</v>
      </c>
      <c r="CP89" s="1">
        <f>'январь 2016'!CP89+'февраль 2016'!CP89+'март 2016'!CP89</f>
        <v>0</v>
      </c>
      <c r="CQ89" s="1">
        <f>'январь 2016'!CQ89+'февраль 2016'!CQ89+'март 2016'!CQ89</f>
        <v>0</v>
      </c>
      <c r="CR89" s="1" t="s">
        <v>50</v>
      </c>
      <c r="CS89" s="1" t="s">
        <v>51</v>
      </c>
      <c r="CT89" s="1">
        <f>'январь 2016'!CT89+'февраль 2016'!CT89+'март 2016'!CT89</f>
        <v>0</v>
      </c>
      <c r="CU89" s="1">
        <f>'январь 2016'!CU89+'февраль 2016'!CU89+'март 2016'!CU89</f>
        <v>0</v>
      </c>
      <c r="CV89" s="1" t="s">
        <v>50</v>
      </c>
      <c r="CW89" s="1" t="s">
        <v>39</v>
      </c>
      <c r="CX89" s="1">
        <f>'январь 2016'!CX89+'февраль 2016'!CX89+'март 2016'!CX89</f>
        <v>0</v>
      </c>
      <c r="CY89" s="1">
        <f>'январь 2016'!CY89+'февраль 2016'!CY89+'март 2016'!CY89</f>
        <v>0</v>
      </c>
      <c r="CZ89" s="1" t="s">
        <v>50</v>
      </c>
      <c r="DA89" s="1" t="s">
        <v>39</v>
      </c>
      <c r="DB89" s="1">
        <f>'январь 2016'!DB89+'февраль 2016'!DB89+'март 2016'!DB89</f>
        <v>0</v>
      </c>
      <c r="DC89" s="1">
        <f>'январь 2016'!DC89+'февраль 2016'!DC89+'март 2016'!DC89</f>
        <v>0</v>
      </c>
      <c r="DD89" s="1" t="s">
        <v>59</v>
      </c>
      <c r="DE89" s="1" t="s">
        <v>60</v>
      </c>
      <c r="DF89" s="1">
        <f>'январь 2016'!DF89+'февраль 2016'!DF89+'март 2016'!DF89</f>
        <v>0</v>
      </c>
      <c r="DG89" s="1">
        <f>'январь 2016'!DG89+'февраль 2016'!DG89+'март 2016'!DG89</f>
        <v>0</v>
      </c>
      <c r="DH89" s="1" t="s">
        <v>52</v>
      </c>
      <c r="DI89" s="1" t="s">
        <v>53</v>
      </c>
      <c r="DJ89" s="1">
        <f>'январь 2016'!DJ89+'февраль 2016'!DJ89+'март 2016'!DJ89</f>
        <v>0</v>
      </c>
      <c r="DK89" s="1">
        <f>'январь 2016'!DK89+'февраль 2016'!DK89+'март 2016'!DK89</f>
        <v>0</v>
      </c>
      <c r="DL89" s="1" t="s">
        <v>31</v>
      </c>
      <c r="DM89" s="7">
        <f>'январь 2016'!DM89+'февраль 2016'!DM89+'март 2016'!DM89</f>
        <v>0</v>
      </c>
    </row>
    <row r="90" spans="1:117" s="12" customFormat="1" ht="15.75" customHeight="1" x14ac:dyDescent="0.25">
      <c r="A90" s="6">
        <v>89</v>
      </c>
      <c r="B90" s="6">
        <v>1</v>
      </c>
      <c r="C90" s="9" t="s">
        <v>404</v>
      </c>
      <c r="D90" s="8" t="s">
        <v>373</v>
      </c>
      <c r="E90" s="6">
        <v>552.87099999999998</v>
      </c>
      <c r="F90" s="6">
        <v>18.614999999999998</v>
      </c>
      <c r="G90" s="6">
        <v>516.34699999999998</v>
      </c>
      <c r="H90" s="10">
        <v>170.17547999999999</v>
      </c>
      <c r="I90" s="3">
        <f t="shared" si="4"/>
        <v>686.52247999999997</v>
      </c>
      <c r="J90" s="3">
        <f t="shared" si="3"/>
        <v>3.2679999999999998</v>
      </c>
      <c r="K90" s="3">
        <f t="shared" si="5"/>
        <v>683.25447999999994</v>
      </c>
      <c r="L90" s="1" t="s">
        <v>28</v>
      </c>
      <c r="M90" s="1" t="s">
        <v>29</v>
      </c>
      <c r="N90" s="1">
        <f>'январь 2016'!N90+'февраль 2016'!N90+'март 2016'!N90</f>
        <v>0</v>
      </c>
      <c r="O90" s="1">
        <f>'январь 2016'!O90+'февраль 2016'!O90+'март 2016'!O90</f>
        <v>0</v>
      </c>
      <c r="P90" s="1" t="s">
        <v>30</v>
      </c>
      <c r="Q90" s="1" t="s">
        <v>34</v>
      </c>
      <c r="R90" s="1">
        <f>'январь 2016'!R90+'февраль 2016'!R90+'март 2016'!R90</f>
        <v>0</v>
      </c>
      <c r="S90" s="1">
        <f>'январь 2016'!S90+'февраль 2016'!S90+'март 2016'!S90</f>
        <v>0</v>
      </c>
      <c r="T90" s="1" t="s">
        <v>30</v>
      </c>
      <c r="U90" s="1" t="s">
        <v>32</v>
      </c>
      <c r="V90" s="6">
        <f>'январь 2016'!V90+'февраль 2016'!V90+'март 2016'!V90</f>
        <v>0</v>
      </c>
      <c r="W90" s="6">
        <f>'январь 2016'!W90+'февраль 2016'!W90+'март 2016'!W90</f>
        <v>0</v>
      </c>
      <c r="X90" s="6" t="s">
        <v>30</v>
      </c>
      <c r="Y90" s="6" t="s">
        <v>33</v>
      </c>
      <c r="Z90" s="6">
        <f>'январь 2016'!Z90+'февраль 2016'!Z90+'март 2016'!Z90</f>
        <v>0</v>
      </c>
      <c r="AA90" s="6">
        <f>'январь 2016'!AA90+'февраль 2016'!AA90+'март 2016'!AA90</f>
        <v>0</v>
      </c>
      <c r="AB90" s="1" t="s">
        <v>30</v>
      </c>
      <c r="AC90" s="1" t="s">
        <v>34</v>
      </c>
      <c r="AD90" s="1">
        <f>'январь 2016'!AD90+'февраль 2016'!AD90+'март 2016'!AD90</f>
        <v>0</v>
      </c>
      <c r="AE90" s="1">
        <f>'январь 2016'!AE90+'февраль 2016'!AE90+'март 2016'!AE90</f>
        <v>0</v>
      </c>
      <c r="AF90" s="1" t="s">
        <v>35</v>
      </c>
      <c r="AG90" s="1" t="s">
        <v>29</v>
      </c>
      <c r="AH90" s="1">
        <f>'январь 2016'!AH90+'февраль 2016'!AH90+'март 2016'!AH90</f>
        <v>0</v>
      </c>
      <c r="AI90" s="1">
        <f>'январь 2016'!AI90+'февраль 2016'!AI90+'март 2016'!AI90</f>
        <v>0</v>
      </c>
      <c r="AJ90" s="1" t="s">
        <v>36</v>
      </c>
      <c r="AK90" s="1" t="s">
        <v>37</v>
      </c>
      <c r="AL90" s="1">
        <f>'январь 2016'!AL90+'февраль 2016'!AL90+'март 2016'!AL90</f>
        <v>0</v>
      </c>
      <c r="AM90" s="1">
        <f>'январь 2016'!AM90+'февраль 2016'!AM90+'март 2016'!AM90</f>
        <v>0</v>
      </c>
      <c r="AN90" s="1" t="s">
        <v>38</v>
      </c>
      <c r="AO90" s="1" t="s">
        <v>39</v>
      </c>
      <c r="AP90" s="1">
        <f>'январь 2016'!AP90+'февраль 2016'!AP90+'март 2016'!AP90</f>
        <v>0</v>
      </c>
      <c r="AQ90" s="1">
        <f>'январь 2016'!AQ90+'февраль 2016'!AQ90+'март 2016'!AQ90</f>
        <v>0</v>
      </c>
      <c r="AR90" s="1" t="s">
        <v>40</v>
      </c>
      <c r="AS90" s="1" t="s">
        <v>41</v>
      </c>
      <c r="AT90" s="1">
        <f>'январь 2016'!AT90+'февраль 2016'!AT90+'март 2016'!AT90</f>
        <v>0</v>
      </c>
      <c r="AU90" s="1">
        <f>'январь 2016'!AU90+'февраль 2016'!AU90+'март 2016'!AU90</f>
        <v>0</v>
      </c>
      <c r="AV90" s="6"/>
      <c r="AW90" s="6"/>
      <c r="AX90" s="1">
        <f>'январь 2016'!AX90+'февраль 2016'!AX90+'март 2016'!AX90</f>
        <v>0</v>
      </c>
      <c r="AY90" s="1">
        <f>'январь 2016'!AY90+'февраль 2016'!AY90+'март 2016'!AY90</f>
        <v>0</v>
      </c>
      <c r="AZ90" s="1" t="s">
        <v>42</v>
      </c>
      <c r="BA90" s="1" t="s">
        <v>39</v>
      </c>
      <c r="BB90" s="1">
        <f>'январь 2016'!BB90+'февраль 2016'!BB90+'март 2016'!BB90</f>
        <v>0</v>
      </c>
      <c r="BC90" s="1">
        <f>'январь 2016'!BC90+'февраль 2016'!BC90+'март 2016'!BC90</f>
        <v>0</v>
      </c>
      <c r="BD90" s="1" t="s">
        <v>42</v>
      </c>
      <c r="BE90" s="1" t="s">
        <v>33</v>
      </c>
      <c r="BF90" s="1">
        <f>'январь 2016'!BF90+'февраль 2016'!BF90+'март 2016'!BF90</f>
        <v>0</v>
      </c>
      <c r="BG90" s="1">
        <f>'январь 2016'!BG90+'февраль 2016'!BG90+'март 2016'!BG90</f>
        <v>0</v>
      </c>
      <c r="BH90" s="1" t="s">
        <v>42</v>
      </c>
      <c r="BI90" s="1" t="s">
        <v>39</v>
      </c>
      <c r="BJ90" s="1">
        <f>'январь 2016'!BJ90+'февраль 2016'!BJ90+'март 2016'!BJ90</f>
        <v>0</v>
      </c>
      <c r="BK90" s="7">
        <f>'январь 2016'!BK90+'февраль 2016'!BK90+'март 2016'!BK90</f>
        <v>0</v>
      </c>
      <c r="BL90" s="1" t="s">
        <v>43</v>
      </c>
      <c r="BM90" s="1" t="s">
        <v>44</v>
      </c>
      <c r="BN90" s="1">
        <f>'январь 2016'!BN90+'февраль 2016'!BN90+'март 2016'!BN90</f>
        <v>0</v>
      </c>
      <c r="BO90" s="1">
        <f>'январь 2016'!BO90+'февраль 2016'!BO90+'март 2016'!BO90</f>
        <v>0</v>
      </c>
      <c r="BP90" s="1" t="s">
        <v>45</v>
      </c>
      <c r="BQ90" s="1" t="s">
        <v>44</v>
      </c>
      <c r="BR90" s="1">
        <f>'январь 2016'!BR90+'февраль 2016'!BR90+'март 2016'!BR90</f>
        <v>0</v>
      </c>
      <c r="BS90" s="1">
        <f>'январь 2016'!BS90+'февраль 2016'!BS90+'март 2016'!BS90</f>
        <v>0</v>
      </c>
      <c r="BT90" s="1" t="s">
        <v>46</v>
      </c>
      <c r="BU90" s="1" t="s">
        <v>47</v>
      </c>
      <c r="BV90" s="1">
        <f>'январь 2016'!BV90+'февраль 2016'!BV90+'март 2016'!BV90</f>
        <v>0</v>
      </c>
      <c r="BW90" s="1">
        <f>'январь 2016'!BW90+'февраль 2016'!BW90+'март 2016'!BW90</f>
        <v>0</v>
      </c>
      <c r="BX90" s="1" t="s">
        <v>46</v>
      </c>
      <c r="BY90" s="1" t="s">
        <v>41</v>
      </c>
      <c r="BZ90" s="1">
        <f>'январь 2016'!BZ90+'февраль 2016'!BZ90+'март 2016'!BZ90</f>
        <v>0</v>
      </c>
      <c r="CA90" s="1">
        <f>'январь 2016'!CA90+'февраль 2016'!CA90+'март 2016'!CA90</f>
        <v>0</v>
      </c>
      <c r="CB90" s="1" t="s">
        <v>46</v>
      </c>
      <c r="CC90" s="1" t="s">
        <v>48</v>
      </c>
      <c r="CD90" s="1">
        <f>'январь 2016'!CD90+'февраль 2016'!CD90+'март 2016'!CD90</f>
        <v>0</v>
      </c>
      <c r="CE90" s="1">
        <f>'январь 2016'!CE90+'февраль 2016'!CE90+'март 2016'!CE90</f>
        <v>0</v>
      </c>
      <c r="CF90" s="1" t="s">
        <v>46</v>
      </c>
      <c r="CG90" s="1" t="s">
        <v>48</v>
      </c>
      <c r="CH90" s="1">
        <f>'январь 2016'!CH90+'февраль 2016'!CH90+'март 2016'!CH90</f>
        <v>0</v>
      </c>
      <c r="CI90" s="1">
        <f>'январь 2016'!CI90+'февраль 2016'!CI90+'март 2016'!CI90</f>
        <v>0</v>
      </c>
      <c r="CJ90" s="1" t="s">
        <v>46</v>
      </c>
      <c r="CK90" s="1" t="s">
        <v>39</v>
      </c>
      <c r="CL90" s="1">
        <f>'январь 2016'!CL90+'февраль 2016'!CL90+'март 2016'!CL90</f>
        <v>0</v>
      </c>
      <c r="CM90" s="1">
        <f>'январь 2016'!CM90+'февраль 2016'!CM90+'март 2016'!CM90</f>
        <v>0</v>
      </c>
      <c r="CN90" s="1" t="s">
        <v>49</v>
      </c>
      <c r="CO90" s="1" t="s">
        <v>39</v>
      </c>
      <c r="CP90" s="1">
        <f>'январь 2016'!CP90+'февраль 2016'!CP90+'март 2016'!CP90</f>
        <v>0</v>
      </c>
      <c r="CQ90" s="1">
        <f>'январь 2016'!CQ90+'февраль 2016'!CQ90+'март 2016'!CQ90</f>
        <v>0</v>
      </c>
      <c r="CR90" s="1" t="s">
        <v>50</v>
      </c>
      <c r="CS90" s="1" t="s">
        <v>51</v>
      </c>
      <c r="CT90" s="1">
        <f>'январь 2016'!CT90+'февраль 2016'!CT90+'март 2016'!CT90</f>
        <v>1.4999999999999999E-2</v>
      </c>
      <c r="CU90" s="1">
        <f>'январь 2016'!CU90+'февраль 2016'!CU90+'март 2016'!CU90</f>
        <v>2.532</v>
      </c>
      <c r="CV90" s="1" t="s">
        <v>50</v>
      </c>
      <c r="CW90" s="1" t="s">
        <v>39</v>
      </c>
      <c r="CX90" s="1">
        <f>'январь 2016'!CX90+'февраль 2016'!CX90+'март 2016'!CX90</f>
        <v>1</v>
      </c>
      <c r="CY90" s="1">
        <f>'январь 2016'!CY90+'февраль 2016'!CY90+'март 2016'!CY90</f>
        <v>0.73599999999999999</v>
      </c>
      <c r="CZ90" s="1" t="s">
        <v>50</v>
      </c>
      <c r="DA90" s="1" t="s">
        <v>39</v>
      </c>
      <c r="DB90" s="1">
        <f>'январь 2016'!DB90+'февраль 2016'!DB90+'март 2016'!DB90</f>
        <v>0</v>
      </c>
      <c r="DC90" s="1">
        <f>'январь 2016'!DC90+'февраль 2016'!DC90+'март 2016'!DC90</f>
        <v>0</v>
      </c>
      <c r="DD90" s="1" t="s">
        <v>59</v>
      </c>
      <c r="DE90" s="1" t="s">
        <v>60</v>
      </c>
      <c r="DF90" s="1">
        <f>'январь 2016'!DF90+'февраль 2016'!DF90+'март 2016'!DF90</f>
        <v>0</v>
      </c>
      <c r="DG90" s="1">
        <f>'январь 2016'!DG90+'февраль 2016'!DG90+'март 2016'!DG90</f>
        <v>0</v>
      </c>
      <c r="DH90" s="1" t="s">
        <v>52</v>
      </c>
      <c r="DI90" s="1" t="s">
        <v>53</v>
      </c>
      <c r="DJ90" s="1">
        <f>'январь 2016'!DJ90+'февраль 2016'!DJ90+'март 2016'!DJ90</f>
        <v>0</v>
      </c>
      <c r="DK90" s="1">
        <f>'январь 2016'!DK90+'февраль 2016'!DK90+'март 2016'!DK90</f>
        <v>0</v>
      </c>
      <c r="DL90" s="1" t="s">
        <v>31</v>
      </c>
      <c r="DM90" s="7">
        <f>'январь 2016'!DM90+'февраль 2016'!DM90+'март 2016'!DM90</f>
        <v>0</v>
      </c>
    </row>
    <row r="91" spans="1:117" s="12" customFormat="1" ht="15.75" customHeight="1" x14ac:dyDescent="0.25">
      <c r="A91" s="6">
        <v>90</v>
      </c>
      <c r="B91" s="6">
        <v>1</v>
      </c>
      <c r="C91" s="9" t="s">
        <v>405</v>
      </c>
      <c r="D91" s="8" t="s">
        <v>373</v>
      </c>
      <c r="E91" s="6">
        <v>23.657</v>
      </c>
      <c r="F91" s="6">
        <v>0</v>
      </c>
      <c r="G91" s="6">
        <v>23.657</v>
      </c>
      <c r="H91" s="10">
        <v>2.8224</v>
      </c>
      <c r="I91" s="3">
        <f t="shared" si="4"/>
        <v>26.479399999999998</v>
      </c>
      <c r="J91" s="3">
        <f t="shared" si="3"/>
        <v>0</v>
      </c>
      <c r="K91" s="3">
        <f t="shared" si="5"/>
        <v>26.479399999999998</v>
      </c>
      <c r="L91" s="1" t="s">
        <v>28</v>
      </c>
      <c r="M91" s="1" t="s">
        <v>29</v>
      </c>
      <c r="N91" s="1">
        <f>'январь 2016'!N91+'февраль 2016'!N91+'март 2016'!N91</f>
        <v>0</v>
      </c>
      <c r="O91" s="1">
        <f>'январь 2016'!O91+'февраль 2016'!O91+'март 2016'!O91</f>
        <v>0</v>
      </c>
      <c r="P91" s="1" t="s">
        <v>30</v>
      </c>
      <c r="Q91" s="1" t="s">
        <v>34</v>
      </c>
      <c r="R91" s="1">
        <f>'январь 2016'!R91+'февраль 2016'!R91+'март 2016'!R91</f>
        <v>0</v>
      </c>
      <c r="S91" s="1">
        <f>'январь 2016'!S91+'февраль 2016'!S91+'март 2016'!S91</f>
        <v>0</v>
      </c>
      <c r="T91" s="1" t="s">
        <v>30</v>
      </c>
      <c r="U91" s="1" t="s">
        <v>32</v>
      </c>
      <c r="V91" s="6">
        <f>'январь 2016'!V91+'февраль 2016'!V91+'март 2016'!V91</f>
        <v>0</v>
      </c>
      <c r="W91" s="6">
        <f>'январь 2016'!W91+'февраль 2016'!W91+'март 2016'!W91</f>
        <v>0</v>
      </c>
      <c r="X91" s="6" t="s">
        <v>30</v>
      </c>
      <c r="Y91" s="6" t="s">
        <v>33</v>
      </c>
      <c r="Z91" s="6">
        <f>'январь 2016'!Z91+'февраль 2016'!Z91+'март 2016'!Z91</f>
        <v>0</v>
      </c>
      <c r="AA91" s="6">
        <f>'январь 2016'!AA91+'февраль 2016'!AA91+'март 2016'!AA91</f>
        <v>0</v>
      </c>
      <c r="AB91" s="1" t="s">
        <v>30</v>
      </c>
      <c r="AC91" s="1" t="s">
        <v>34</v>
      </c>
      <c r="AD91" s="1">
        <f>'январь 2016'!AD91+'февраль 2016'!AD91+'март 2016'!AD91</f>
        <v>0</v>
      </c>
      <c r="AE91" s="1">
        <f>'январь 2016'!AE91+'февраль 2016'!AE91+'март 2016'!AE91</f>
        <v>0</v>
      </c>
      <c r="AF91" s="1" t="s">
        <v>35</v>
      </c>
      <c r="AG91" s="1" t="s">
        <v>29</v>
      </c>
      <c r="AH91" s="1">
        <f>'январь 2016'!AH91+'февраль 2016'!AH91+'март 2016'!AH91</f>
        <v>0</v>
      </c>
      <c r="AI91" s="1">
        <f>'январь 2016'!AI91+'февраль 2016'!AI91+'март 2016'!AI91</f>
        <v>0</v>
      </c>
      <c r="AJ91" s="1" t="s">
        <v>36</v>
      </c>
      <c r="AK91" s="1" t="s">
        <v>37</v>
      </c>
      <c r="AL91" s="1">
        <f>'январь 2016'!AL91+'февраль 2016'!AL91+'март 2016'!AL91</f>
        <v>0</v>
      </c>
      <c r="AM91" s="1">
        <f>'январь 2016'!AM91+'февраль 2016'!AM91+'март 2016'!AM91</f>
        <v>0</v>
      </c>
      <c r="AN91" s="1" t="s">
        <v>38</v>
      </c>
      <c r="AO91" s="1" t="s">
        <v>39</v>
      </c>
      <c r="AP91" s="1">
        <f>'январь 2016'!AP91+'февраль 2016'!AP91+'март 2016'!AP91</f>
        <v>0</v>
      </c>
      <c r="AQ91" s="1">
        <f>'январь 2016'!AQ91+'февраль 2016'!AQ91+'март 2016'!AQ91</f>
        <v>0</v>
      </c>
      <c r="AR91" s="1" t="s">
        <v>40</v>
      </c>
      <c r="AS91" s="1" t="s">
        <v>41</v>
      </c>
      <c r="AT91" s="1">
        <f>'январь 2016'!AT91+'февраль 2016'!AT91+'март 2016'!AT91</f>
        <v>0</v>
      </c>
      <c r="AU91" s="1">
        <f>'январь 2016'!AU91+'февраль 2016'!AU91+'март 2016'!AU91</f>
        <v>0</v>
      </c>
      <c r="AV91" s="6"/>
      <c r="AW91" s="6"/>
      <c r="AX91" s="1">
        <f>'январь 2016'!AX91+'февраль 2016'!AX91+'март 2016'!AX91</f>
        <v>0</v>
      </c>
      <c r="AY91" s="1">
        <f>'январь 2016'!AY91+'февраль 2016'!AY91+'март 2016'!AY91</f>
        <v>0</v>
      </c>
      <c r="AZ91" s="1" t="s">
        <v>42</v>
      </c>
      <c r="BA91" s="1" t="s">
        <v>39</v>
      </c>
      <c r="BB91" s="1">
        <f>'январь 2016'!BB91+'февраль 2016'!BB91+'март 2016'!BB91</f>
        <v>0</v>
      </c>
      <c r="BC91" s="1">
        <f>'январь 2016'!BC91+'февраль 2016'!BC91+'март 2016'!BC91</f>
        <v>0</v>
      </c>
      <c r="BD91" s="1" t="s">
        <v>42</v>
      </c>
      <c r="BE91" s="1" t="s">
        <v>33</v>
      </c>
      <c r="BF91" s="1">
        <f>'январь 2016'!BF91+'февраль 2016'!BF91+'март 2016'!BF91</f>
        <v>0</v>
      </c>
      <c r="BG91" s="1">
        <f>'январь 2016'!BG91+'февраль 2016'!BG91+'март 2016'!BG91</f>
        <v>0</v>
      </c>
      <c r="BH91" s="1" t="s">
        <v>42</v>
      </c>
      <c r="BI91" s="1" t="s">
        <v>39</v>
      </c>
      <c r="BJ91" s="1">
        <f>'январь 2016'!BJ91+'февраль 2016'!BJ91+'март 2016'!BJ91</f>
        <v>0</v>
      </c>
      <c r="BK91" s="7">
        <f>'январь 2016'!BK91+'февраль 2016'!BK91+'март 2016'!BK91</f>
        <v>0</v>
      </c>
      <c r="BL91" s="1" t="s">
        <v>43</v>
      </c>
      <c r="BM91" s="1" t="s">
        <v>44</v>
      </c>
      <c r="BN91" s="1">
        <f>'январь 2016'!BN91+'февраль 2016'!BN91+'март 2016'!BN91</f>
        <v>0</v>
      </c>
      <c r="BO91" s="1">
        <f>'январь 2016'!BO91+'февраль 2016'!BO91+'март 2016'!BO91</f>
        <v>0</v>
      </c>
      <c r="BP91" s="1" t="s">
        <v>45</v>
      </c>
      <c r="BQ91" s="1" t="s">
        <v>44</v>
      </c>
      <c r="BR91" s="1">
        <f>'январь 2016'!BR91+'февраль 2016'!BR91+'март 2016'!BR91</f>
        <v>0</v>
      </c>
      <c r="BS91" s="1">
        <f>'январь 2016'!BS91+'февраль 2016'!BS91+'март 2016'!BS91</f>
        <v>0</v>
      </c>
      <c r="BT91" s="1" t="s">
        <v>46</v>
      </c>
      <c r="BU91" s="1" t="s">
        <v>47</v>
      </c>
      <c r="BV91" s="1">
        <f>'январь 2016'!BV91+'февраль 2016'!BV91+'март 2016'!BV91</f>
        <v>0</v>
      </c>
      <c r="BW91" s="1">
        <f>'январь 2016'!BW91+'февраль 2016'!BW91+'март 2016'!BW91</f>
        <v>0</v>
      </c>
      <c r="BX91" s="1" t="s">
        <v>46</v>
      </c>
      <c r="BY91" s="1" t="s">
        <v>41</v>
      </c>
      <c r="BZ91" s="1">
        <f>'январь 2016'!BZ91+'февраль 2016'!BZ91+'март 2016'!BZ91</f>
        <v>0</v>
      </c>
      <c r="CA91" s="1">
        <f>'январь 2016'!CA91+'февраль 2016'!CA91+'март 2016'!CA91</f>
        <v>0</v>
      </c>
      <c r="CB91" s="1" t="s">
        <v>46</v>
      </c>
      <c r="CC91" s="1" t="s">
        <v>48</v>
      </c>
      <c r="CD91" s="1">
        <f>'январь 2016'!CD91+'февраль 2016'!CD91+'март 2016'!CD91</f>
        <v>0</v>
      </c>
      <c r="CE91" s="1">
        <f>'январь 2016'!CE91+'февраль 2016'!CE91+'март 2016'!CE91</f>
        <v>0</v>
      </c>
      <c r="CF91" s="1" t="s">
        <v>46</v>
      </c>
      <c r="CG91" s="1" t="s">
        <v>48</v>
      </c>
      <c r="CH91" s="1">
        <f>'январь 2016'!CH91+'февраль 2016'!CH91+'март 2016'!CH91</f>
        <v>0</v>
      </c>
      <c r="CI91" s="1">
        <f>'январь 2016'!CI91+'февраль 2016'!CI91+'март 2016'!CI91</f>
        <v>0</v>
      </c>
      <c r="CJ91" s="1" t="s">
        <v>46</v>
      </c>
      <c r="CK91" s="1" t="s">
        <v>39</v>
      </c>
      <c r="CL91" s="1">
        <f>'январь 2016'!CL91+'февраль 2016'!CL91+'март 2016'!CL91</f>
        <v>0</v>
      </c>
      <c r="CM91" s="1">
        <f>'январь 2016'!CM91+'февраль 2016'!CM91+'март 2016'!CM91</f>
        <v>0</v>
      </c>
      <c r="CN91" s="1" t="s">
        <v>49</v>
      </c>
      <c r="CO91" s="1" t="s">
        <v>39</v>
      </c>
      <c r="CP91" s="1">
        <f>'январь 2016'!CP91+'февраль 2016'!CP91+'март 2016'!CP91</f>
        <v>0</v>
      </c>
      <c r="CQ91" s="1">
        <f>'январь 2016'!CQ91+'февраль 2016'!CQ91+'март 2016'!CQ91</f>
        <v>0</v>
      </c>
      <c r="CR91" s="1" t="s">
        <v>50</v>
      </c>
      <c r="CS91" s="1" t="s">
        <v>51</v>
      </c>
      <c r="CT91" s="1">
        <f>'январь 2016'!CT91+'февраль 2016'!CT91+'март 2016'!CT91</f>
        <v>0</v>
      </c>
      <c r="CU91" s="1">
        <f>'январь 2016'!CU91+'февраль 2016'!CU91+'март 2016'!CU91</f>
        <v>0</v>
      </c>
      <c r="CV91" s="1" t="s">
        <v>50</v>
      </c>
      <c r="CW91" s="1" t="s">
        <v>39</v>
      </c>
      <c r="CX91" s="1">
        <f>'январь 2016'!CX91+'февраль 2016'!CX91+'март 2016'!CX91</f>
        <v>0</v>
      </c>
      <c r="CY91" s="1">
        <f>'январь 2016'!CY91+'февраль 2016'!CY91+'март 2016'!CY91</f>
        <v>0</v>
      </c>
      <c r="CZ91" s="1" t="s">
        <v>50</v>
      </c>
      <c r="DA91" s="1" t="s">
        <v>39</v>
      </c>
      <c r="DB91" s="1">
        <f>'январь 2016'!DB91+'февраль 2016'!DB91+'март 2016'!DB91</f>
        <v>0</v>
      </c>
      <c r="DC91" s="1">
        <f>'январь 2016'!DC91+'февраль 2016'!DC91+'март 2016'!DC91</f>
        <v>0</v>
      </c>
      <c r="DD91" s="1" t="s">
        <v>59</v>
      </c>
      <c r="DE91" s="1" t="s">
        <v>60</v>
      </c>
      <c r="DF91" s="1">
        <f>'январь 2016'!DF91+'февраль 2016'!DF91+'март 2016'!DF91</f>
        <v>0</v>
      </c>
      <c r="DG91" s="1">
        <f>'январь 2016'!DG91+'февраль 2016'!DG91+'март 2016'!DG91</f>
        <v>0</v>
      </c>
      <c r="DH91" s="1" t="s">
        <v>52</v>
      </c>
      <c r="DI91" s="1" t="s">
        <v>53</v>
      </c>
      <c r="DJ91" s="1">
        <f>'январь 2016'!DJ91+'февраль 2016'!DJ91+'март 2016'!DJ91</f>
        <v>0</v>
      </c>
      <c r="DK91" s="1">
        <f>'январь 2016'!DK91+'февраль 2016'!DK91+'март 2016'!DK91</f>
        <v>0</v>
      </c>
      <c r="DL91" s="1" t="s">
        <v>31</v>
      </c>
      <c r="DM91" s="7">
        <f>'январь 2016'!DM91+'февраль 2016'!DM91+'март 2016'!DM91</f>
        <v>0</v>
      </c>
    </row>
    <row r="92" spans="1:117" s="12" customFormat="1" ht="15.75" customHeight="1" x14ac:dyDescent="0.25">
      <c r="A92" s="6">
        <v>91</v>
      </c>
      <c r="B92" s="6">
        <v>1</v>
      </c>
      <c r="C92" s="9" t="s">
        <v>122</v>
      </c>
      <c r="D92" s="8" t="s">
        <v>373</v>
      </c>
      <c r="E92" s="6">
        <v>192.37299999999999</v>
      </c>
      <c r="F92" s="6">
        <v>0.40899999999999997</v>
      </c>
      <c r="G92" s="6">
        <v>187.95500000000001</v>
      </c>
      <c r="H92" s="10">
        <v>52.073880000000003</v>
      </c>
      <c r="I92" s="3">
        <f t="shared" si="4"/>
        <v>240.02888000000002</v>
      </c>
      <c r="J92" s="3">
        <f t="shared" si="3"/>
        <v>0</v>
      </c>
      <c r="K92" s="3">
        <f t="shared" si="5"/>
        <v>240.02888000000002</v>
      </c>
      <c r="L92" s="1" t="s">
        <v>28</v>
      </c>
      <c r="M92" s="1" t="s">
        <v>29</v>
      </c>
      <c r="N92" s="1">
        <f>'январь 2016'!N92+'февраль 2016'!N92+'март 2016'!N92</f>
        <v>0</v>
      </c>
      <c r="O92" s="1">
        <f>'январь 2016'!O92+'февраль 2016'!O92+'март 2016'!O92</f>
        <v>0</v>
      </c>
      <c r="P92" s="1" t="s">
        <v>30</v>
      </c>
      <c r="Q92" s="1" t="s">
        <v>34</v>
      </c>
      <c r="R92" s="1">
        <f>'январь 2016'!R92+'февраль 2016'!R92+'март 2016'!R92</f>
        <v>0</v>
      </c>
      <c r="S92" s="1">
        <f>'январь 2016'!S92+'февраль 2016'!S92+'март 2016'!S92</f>
        <v>0</v>
      </c>
      <c r="T92" s="1" t="s">
        <v>30</v>
      </c>
      <c r="U92" s="1" t="s">
        <v>32</v>
      </c>
      <c r="V92" s="6">
        <f>'январь 2016'!V92+'февраль 2016'!V92+'март 2016'!V92</f>
        <v>0</v>
      </c>
      <c r="W92" s="6">
        <f>'январь 2016'!W92+'февраль 2016'!W92+'март 2016'!W92</f>
        <v>0</v>
      </c>
      <c r="X92" s="6" t="s">
        <v>30</v>
      </c>
      <c r="Y92" s="6" t="s">
        <v>33</v>
      </c>
      <c r="Z92" s="6">
        <f>'январь 2016'!Z92+'февраль 2016'!Z92+'март 2016'!Z92</f>
        <v>0</v>
      </c>
      <c r="AA92" s="6">
        <f>'январь 2016'!AA92+'февраль 2016'!AA92+'март 2016'!AA92</f>
        <v>0</v>
      </c>
      <c r="AB92" s="1" t="s">
        <v>30</v>
      </c>
      <c r="AC92" s="1" t="s">
        <v>34</v>
      </c>
      <c r="AD92" s="1">
        <f>'январь 2016'!AD92+'февраль 2016'!AD92+'март 2016'!AD92</f>
        <v>0</v>
      </c>
      <c r="AE92" s="1">
        <f>'январь 2016'!AE92+'февраль 2016'!AE92+'март 2016'!AE92</f>
        <v>0</v>
      </c>
      <c r="AF92" s="1" t="s">
        <v>35</v>
      </c>
      <c r="AG92" s="1" t="s">
        <v>29</v>
      </c>
      <c r="AH92" s="1">
        <f>'январь 2016'!AH92+'февраль 2016'!AH92+'март 2016'!AH92</f>
        <v>0</v>
      </c>
      <c r="AI92" s="1">
        <f>'январь 2016'!AI92+'февраль 2016'!AI92+'март 2016'!AI92</f>
        <v>0</v>
      </c>
      <c r="AJ92" s="1" t="s">
        <v>36</v>
      </c>
      <c r="AK92" s="1" t="s">
        <v>37</v>
      </c>
      <c r="AL92" s="1">
        <f>'январь 2016'!AL92+'февраль 2016'!AL92+'март 2016'!AL92</f>
        <v>0</v>
      </c>
      <c r="AM92" s="1">
        <f>'январь 2016'!AM92+'февраль 2016'!AM92+'март 2016'!AM92</f>
        <v>0</v>
      </c>
      <c r="AN92" s="1" t="s">
        <v>38</v>
      </c>
      <c r="AO92" s="1" t="s">
        <v>39</v>
      </c>
      <c r="AP92" s="1">
        <f>'январь 2016'!AP92+'февраль 2016'!AP92+'март 2016'!AP92</f>
        <v>0</v>
      </c>
      <c r="AQ92" s="1">
        <f>'январь 2016'!AQ92+'февраль 2016'!AQ92+'март 2016'!AQ92</f>
        <v>0</v>
      </c>
      <c r="AR92" s="1" t="s">
        <v>40</v>
      </c>
      <c r="AS92" s="1" t="s">
        <v>41</v>
      </c>
      <c r="AT92" s="1">
        <f>'январь 2016'!AT92+'февраль 2016'!AT92+'март 2016'!AT92</f>
        <v>0</v>
      </c>
      <c r="AU92" s="1">
        <f>'январь 2016'!AU92+'февраль 2016'!AU92+'март 2016'!AU92</f>
        <v>0</v>
      </c>
      <c r="AV92" s="6"/>
      <c r="AW92" s="6"/>
      <c r="AX92" s="1">
        <f>'январь 2016'!AX92+'февраль 2016'!AX92+'март 2016'!AX92</f>
        <v>0</v>
      </c>
      <c r="AY92" s="1">
        <f>'январь 2016'!AY92+'февраль 2016'!AY92+'март 2016'!AY92</f>
        <v>0</v>
      </c>
      <c r="AZ92" s="1" t="s">
        <v>42</v>
      </c>
      <c r="BA92" s="1" t="s">
        <v>39</v>
      </c>
      <c r="BB92" s="1">
        <f>'январь 2016'!BB92+'февраль 2016'!BB92+'март 2016'!BB92</f>
        <v>0</v>
      </c>
      <c r="BC92" s="1">
        <f>'январь 2016'!BC92+'февраль 2016'!BC92+'март 2016'!BC92</f>
        <v>0</v>
      </c>
      <c r="BD92" s="1" t="s">
        <v>42</v>
      </c>
      <c r="BE92" s="1" t="s">
        <v>33</v>
      </c>
      <c r="BF92" s="1">
        <f>'январь 2016'!BF92+'февраль 2016'!BF92+'март 2016'!BF92</f>
        <v>0</v>
      </c>
      <c r="BG92" s="1">
        <f>'январь 2016'!BG92+'февраль 2016'!BG92+'март 2016'!BG92</f>
        <v>0</v>
      </c>
      <c r="BH92" s="1" t="s">
        <v>42</v>
      </c>
      <c r="BI92" s="1" t="s">
        <v>39</v>
      </c>
      <c r="BJ92" s="1">
        <f>'январь 2016'!BJ92+'февраль 2016'!BJ92+'март 2016'!BJ92</f>
        <v>0</v>
      </c>
      <c r="BK92" s="7">
        <f>'январь 2016'!BK92+'февраль 2016'!BK92+'март 2016'!BK92</f>
        <v>0</v>
      </c>
      <c r="BL92" s="1" t="s">
        <v>43</v>
      </c>
      <c r="BM92" s="1" t="s">
        <v>44</v>
      </c>
      <c r="BN92" s="1">
        <f>'январь 2016'!BN92+'февраль 2016'!BN92+'март 2016'!BN92</f>
        <v>0</v>
      </c>
      <c r="BO92" s="1">
        <f>'январь 2016'!BO92+'февраль 2016'!BO92+'март 2016'!BO92</f>
        <v>0</v>
      </c>
      <c r="BP92" s="1" t="s">
        <v>45</v>
      </c>
      <c r="BQ92" s="1" t="s">
        <v>44</v>
      </c>
      <c r="BR92" s="1">
        <f>'январь 2016'!BR92+'февраль 2016'!BR92+'март 2016'!BR92</f>
        <v>0</v>
      </c>
      <c r="BS92" s="1">
        <f>'январь 2016'!BS92+'февраль 2016'!BS92+'март 2016'!BS92</f>
        <v>0</v>
      </c>
      <c r="BT92" s="1" t="s">
        <v>46</v>
      </c>
      <c r="BU92" s="1" t="s">
        <v>47</v>
      </c>
      <c r="BV92" s="1">
        <f>'январь 2016'!BV92+'февраль 2016'!BV92+'март 2016'!BV92</f>
        <v>0</v>
      </c>
      <c r="BW92" s="1">
        <f>'январь 2016'!BW92+'февраль 2016'!BW92+'март 2016'!BW92</f>
        <v>0</v>
      </c>
      <c r="BX92" s="1" t="s">
        <v>46</v>
      </c>
      <c r="BY92" s="1" t="s">
        <v>41</v>
      </c>
      <c r="BZ92" s="1">
        <f>'январь 2016'!BZ92+'февраль 2016'!BZ92+'март 2016'!BZ92</f>
        <v>0</v>
      </c>
      <c r="CA92" s="1">
        <f>'январь 2016'!CA92+'февраль 2016'!CA92+'март 2016'!CA92</f>
        <v>0</v>
      </c>
      <c r="CB92" s="1" t="s">
        <v>46</v>
      </c>
      <c r="CC92" s="1" t="s">
        <v>48</v>
      </c>
      <c r="CD92" s="1">
        <f>'январь 2016'!CD92+'февраль 2016'!CD92+'март 2016'!CD92</f>
        <v>0</v>
      </c>
      <c r="CE92" s="1">
        <f>'январь 2016'!CE92+'февраль 2016'!CE92+'март 2016'!CE92</f>
        <v>0</v>
      </c>
      <c r="CF92" s="1" t="s">
        <v>46</v>
      </c>
      <c r="CG92" s="1" t="s">
        <v>48</v>
      </c>
      <c r="CH92" s="1">
        <f>'январь 2016'!CH92+'февраль 2016'!CH92+'март 2016'!CH92</f>
        <v>0</v>
      </c>
      <c r="CI92" s="1">
        <f>'январь 2016'!CI92+'февраль 2016'!CI92+'март 2016'!CI92</f>
        <v>0</v>
      </c>
      <c r="CJ92" s="1" t="s">
        <v>46</v>
      </c>
      <c r="CK92" s="1" t="s">
        <v>39</v>
      </c>
      <c r="CL92" s="1">
        <f>'январь 2016'!CL92+'февраль 2016'!CL92+'март 2016'!CL92</f>
        <v>0</v>
      </c>
      <c r="CM92" s="1">
        <f>'январь 2016'!CM92+'февраль 2016'!CM92+'март 2016'!CM92</f>
        <v>0</v>
      </c>
      <c r="CN92" s="1" t="s">
        <v>49</v>
      </c>
      <c r="CO92" s="1" t="s">
        <v>39</v>
      </c>
      <c r="CP92" s="1">
        <f>'январь 2016'!CP92+'февраль 2016'!CP92+'март 2016'!CP92</f>
        <v>0</v>
      </c>
      <c r="CQ92" s="1">
        <f>'январь 2016'!CQ92+'февраль 2016'!CQ92+'март 2016'!CQ92</f>
        <v>0</v>
      </c>
      <c r="CR92" s="1" t="s">
        <v>50</v>
      </c>
      <c r="CS92" s="1" t="s">
        <v>51</v>
      </c>
      <c r="CT92" s="1">
        <f>'январь 2016'!CT92+'февраль 2016'!CT92+'март 2016'!CT92</f>
        <v>0</v>
      </c>
      <c r="CU92" s="1">
        <f>'январь 2016'!CU92+'февраль 2016'!CU92+'март 2016'!CU92</f>
        <v>0</v>
      </c>
      <c r="CV92" s="1" t="s">
        <v>50</v>
      </c>
      <c r="CW92" s="1" t="s">
        <v>39</v>
      </c>
      <c r="CX92" s="1">
        <f>'январь 2016'!CX92+'февраль 2016'!CX92+'март 2016'!CX92</f>
        <v>0</v>
      </c>
      <c r="CY92" s="1">
        <f>'январь 2016'!CY92+'февраль 2016'!CY92+'март 2016'!CY92</f>
        <v>0</v>
      </c>
      <c r="CZ92" s="1" t="s">
        <v>50</v>
      </c>
      <c r="DA92" s="1" t="s">
        <v>39</v>
      </c>
      <c r="DB92" s="1">
        <f>'январь 2016'!DB92+'февраль 2016'!DB92+'март 2016'!DB92</f>
        <v>0</v>
      </c>
      <c r="DC92" s="1">
        <f>'январь 2016'!DC92+'февраль 2016'!DC92+'март 2016'!DC92</f>
        <v>0</v>
      </c>
      <c r="DD92" s="1" t="s">
        <v>59</v>
      </c>
      <c r="DE92" s="1" t="s">
        <v>60</v>
      </c>
      <c r="DF92" s="1">
        <f>'январь 2016'!DF92+'февраль 2016'!DF92+'март 2016'!DF92</f>
        <v>0</v>
      </c>
      <c r="DG92" s="1">
        <f>'январь 2016'!DG92+'февраль 2016'!DG92+'март 2016'!DG92</f>
        <v>0</v>
      </c>
      <c r="DH92" s="1" t="s">
        <v>52</v>
      </c>
      <c r="DI92" s="1" t="s">
        <v>53</v>
      </c>
      <c r="DJ92" s="1">
        <f>'январь 2016'!DJ92+'февраль 2016'!DJ92+'март 2016'!DJ92</f>
        <v>0</v>
      </c>
      <c r="DK92" s="1">
        <f>'январь 2016'!DK92+'февраль 2016'!DK92+'март 2016'!DK92</f>
        <v>0</v>
      </c>
      <c r="DL92" s="1" t="s">
        <v>31</v>
      </c>
      <c r="DM92" s="7">
        <f>'январь 2016'!DM92+'февраль 2016'!DM92+'март 2016'!DM92</f>
        <v>0</v>
      </c>
    </row>
    <row r="93" spans="1:117" s="12" customFormat="1" ht="15.75" customHeight="1" x14ac:dyDescent="0.25">
      <c r="A93" s="6">
        <v>92</v>
      </c>
      <c r="B93" s="6">
        <v>1</v>
      </c>
      <c r="C93" s="9" t="s">
        <v>123</v>
      </c>
      <c r="D93" s="8" t="s">
        <v>373</v>
      </c>
      <c r="E93" s="6">
        <v>228.93600000000001</v>
      </c>
      <c r="F93" s="6">
        <v>3.089</v>
      </c>
      <c r="G93" s="6">
        <v>225.84700000000001</v>
      </c>
      <c r="H93" s="10">
        <v>75.569879999999998</v>
      </c>
      <c r="I93" s="3">
        <f t="shared" si="4"/>
        <v>301.41687999999999</v>
      </c>
      <c r="J93" s="3">
        <f t="shared" si="3"/>
        <v>0</v>
      </c>
      <c r="K93" s="3">
        <f t="shared" si="5"/>
        <v>301.41687999999999</v>
      </c>
      <c r="L93" s="1" t="s">
        <v>28</v>
      </c>
      <c r="M93" s="1" t="s">
        <v>29</v>
      </c>
      <c r="N93" s="1">
        <f>'январь 2016'!N93+'февраль 2016'!N93+'март 2016'!N93</f>
        <v>0</v>
      </c>
      <c r="O93" s="1">
        <f>'январь 2016'!O93+'февраль 2016'!O93+'март 2016'!O93</f>
        <v>0</v>
      </c>
      <c r="P93" s="1" t="s">
        <v>30</v>
      </c>
      <c r="Q93" s="1" t="s">
        <v>34</v>
      </c>
      <c r="R93" s="1">
        <f>'январь 2016'!R93+'февраль 2016'!R93+'март 2016'!R93</f>
        <v>0</v>
      </c>
      <c r="S93" s="1">
        <f>'январь 2016'!S93+'февраль 2016'!S93+'март 2016'!S93</f>
        <v>0</v>
      </c>
      <c r="T93" s="1" t="s">
        <v>30</v>
      </c>
      <c r="U93" s="1" t="s">
        <v>32</v>
      </c>
      <c r="V93" s="6">
        <f>'январь 2016'!V93+'февраль 2016'!V93+'март 2016'!V93</f>
        <v>0</v>
      </c>
      <c r="W93" s="6">
        <f>'январь 2016'!W93+'февраль 2016'!W93+'март 2016'!W93</f>
        <v>0</v>
      </c>
      <c r="X93" s="6" t="s">
        <v>30</v>
      </c>
      <c r="Y93" s="6" t="s">
        <v>33</v>
      </c>
      <c r="Z93" s="6">
        <f>'январь 2016'!Z93+'февраль 2016'!Z93+'март 2016'!Z93</f>
        <v>0</v>
      </c>
      <c r="AA93" s="6">
        <f>'январь 2016'!AA93+'февраль 2016'!AA93+'март 2016'!AA93</f>
        <v>0</v>
      </c>
      <c r="AB93" s="1" t="s">
        <v>30</v>
      </c>
      <c r="AC93" s="1" t="s">
        <v>34</v>
      </c>
      <c r="AD93" s="1">
        <f>'январь 2016'!AD93+'февраль 2016'!AD93+'март 2016'!AD93</f>
        <v>0</v>
      </c>
      <c r="AE93" s="1">
        <f>'январь 2016'!AE93+'февраль 2016'!AE93+'март 2016'!AE93</f>
        <v>0</v>
      </c>
      <c r="AF93" s="1" t="s">
        <v>35</v>
      </c>
      <c r="AG93" s="1" t="s">
        <v>29</v>
      </c>
      <c r="AH93" s="1">
        <f>'январь 2016'!AH93+'февраль 2016'!AH93+'март 2016'!AH93</f>
        <v>0</v>
      </c>
      <c r="AI93" s="1">
        <f>'январь 2016'!AI93+'февраль 2016'!AI93+'март 2016'!AI93</f>
        <v>0</v>
      </c>
      <c r="AJ93" s="1" t="s">
        <v>36</v>
      </c>
      <c r="AK93" s="1" t="s">
        <v>37</v>
      </c>
      <c r="AL93" s="1">
        <f>'январь 2016'!AL93+'февраль 2016'!AL93+'март 2016'!AL93</f>
        <v>0</v>
      </c>
      <c r="AM93" s="1">
        <f>'январь 2016'!AM93+'февраль 2016'!AM93+'март 2016'!AM93</f>
        <v>0</v>
      </c>
      <c r="AN93" s="1" t="s">
        <v>38</v>
      </c>
      <c r="AO93" s="1" t="s">
        <v>39</v>
      </c>
      <c r="AP93" s="1">
        <f>'январь 2016'!AP93+'февраль 2016'!AP93+'март 2016'!AP93</f>
        <v>0</v>
      </c>
      <c r="AQ93" s="1">
        <f>'январь 2016'!AQ93+'февраль 2016'!AQ93+'март 2016'!AQ93</f>
        <v>0</v>
      </c>
      <c r="AR93" s="1" t="s">
        <v>40</v>
      </c>
      <c r="AS93" s="1" t="s">
        <v>41</v>
      </c>
      <c r="AT93" s="1">
        <f>'январь 2016'!AT93+'февраль 2016'!AT93+'март 2016'!AT93</f>
        <v>0</v>
      </c>
      <c r="AU93" s="1">
        <f>'январь 2016'!AU93+'февраль 2016'!AU93+'март 2016'!AU93</f>
        <v>0</v>
      </c>
      <c r="AV93" s="6"/>
      <c r="AW93" s="6"/>
      <c r="AX93" s="1">
        <f>'январь 2016'!AX93+'февраль 2016'!AX93+'март 2016'!AX93</f>
        <v>0</v>
      </c>
      <c r="AY93" s="1">
        <f>'январь 2016'!AY93+'февраль 2016'!AY93+'март 2016'!AY93</f>
        <v>0</v>
      </c>
      <c r="AZ93" s="1" t="s">
        <v>42</v>
      </c>
      <c r="BA93" s="1" t="s">
        <v>39</v>
      </c>
      <c r="BB93" s="1">
        <f>'январь 2016'!BB93+'февраль 2016'!BB93+'март 2016'!BB93</f>
        <v>0</v>
      </c>
      <c r="BC93" s="1">
        <f>'январь 2016'!BC93+'февраль 2016'!BC93+'март 2016'!BC93</f>
        <v>0</v>
      </c>
      <c r="BD93" s="1" t="s">
        <v>42</v>
      </c>
      <c r="BE93" s="1" t="s">
        <v>33</v>
      </c>
      <c r="BF93" s="1">
        <f>'январь 2016'!BF93+'февраль 2016'!BF93+'март 2016'!BF93</f>
        <v>0</v>
      </c>
      <c r="BG93" s="1">
        <f>'январь 2016'!BG93+'февраль 2016'!BG93+'март 2016'!BG93</f>
        <v>0</v>
      </c>
      <c r="BH93" s="1" t="s">
        <v>42</v>
      </c>
      <c r="BI93" s="1" t="s">
        <v>39</v>
      </c>
      <c r="BJ93" s="1">
        <f>'январь 2016'!BJ93+'февраль 2016'!BJ93+'март 2016'!BJ93</f>
        <v>0</v>
      </c>
      <c r="BK93" s="7">
        <f>'январь 2016'!BK93+'февраль 2016'!BK93+'март 2016'!BK93</f>
        <v>0</v>
      </c>
      <c r="BL93" s="1" t="s">
        <v>43</v>
      </c>
      <c r="BM93" s="1" t="s">
        <v>44</v>
      </c>
      <c r="BN93" s="1">
        <f>'январь 2016'!BN93+'февраль 2016'!BN93+'март 2016'!BN93</f>
        <v>0</v>
      </c>
      <c r="BO93" s="1">
        <f>'январь 2016'!BO93+'февраль 2016'!BO93+'март 2016'!BO93</f>
        <v>0</v>
      </c>
      <c r="BP93" s="1" t="s">
        <v>45</v>
      </c>
      <c r="BQ93" s="1" t="s">
        <v>44</v>
      </c>
      <c r="BR93" s="1">
        <f>'январь 2016'!BR93+'февраль 2016'!BR93+'март 2016'!BR93</f>
        <v>0</v>
      </c>
      <c r="BS93" s="1">
        <f>'январь 2016'!BS93+'февраль 2016'!BS93+'март 2016'!BS93</f>
        <v>0</v>
      </c>
      <c r="BT93" s="1" t="s">
        <v>46</v>
      </c>
      <c r="BU93" s="1" t="s">
        <v>47</v>
      </c>
      <c r="BV93" s="1">
        <f>'январь 2016'!BV93+'февраль 2016'!BV93+'март 2016'!BV93</f>
        <v>0</v>
      </c>
      <c r="BW93" s="1">
        <f>'январь 2016'!BW93+'февраль 2016'!BW93+'март 2016'!BW93</f>
        <v>0</v>
      </c>
      <c r="BX93" s="1" t="s">
        <v>46</v>
      </c>
      <c r="BY93" s="1" t="s">
        <v>41</v>
      </c>
      <c r="BZ93" s="1">
        <f>'январь 2016'!BZ93+'февраль 2016'!BZ93+'март 2016'!BZ93</f>
        <v>0</v>
      </c>
      <c r="CA93" s="1">
        <f>'январь 2016'!CA93+'февраль 2016'!CA93+'март 2016'!CA93</f>
        <v>0</v>
      </c>
      <c r="CB93" s="1" t="s">
        <v>46</v>
      </c>
      <c r="CC93" s="1" t="s">
        <v>48</v>
      </c>
      <c r="CD93" s="1">
        <f>'январь 2016'!CD93+'февраль 2016'!CD93+'март 2016'!CD93</f>
        <v>0</v>
      </c>
      <c r="CE93" s="1">
        <f>'январь 2016'!CE93+'февраль 2016'!CE93+'март 2016'!CE93</f>
        <v>0</v>
      </c>
      <c r="CF93" s="1" t="s">
        <v>46</v>
      </c>
      <c r="CG93" s="1" t="s">
        <v>48</v>
      </c>
      <c r="CH93" s="1">
        <f>'январь 2016'!CH93+'февраль 2016'!CH93+'март 2016'!CH93</f>
        <v>0</v>
      </c>
      <c r="CI93" s="1">
        <f>'январь 2016'!CI93+'февраль 2016'!CI93+'март 2016'!CI93</f>
        <v>0</v>
      </c>
      <c r="CJ93" s="1" t="s">
        <v>46</v>
      </c>
      <c r="CK93" s="1" t="s">
        <v>39</v>
      </c>
      <c r="CL93" s="1">
        <f>'январь 2016'!CL93+'февраль 2016'!CL93+'март 2016'!CL93</f>
        <v>0</v>
      </c>
      <c r="CM93" s="1">
        <f>'январь 2016'!CM93+'февраль 2016'!CM93+'март 2016'!CM93</f>
        <v>0</v>
      </c>
      <c r="CN93" s="1" t="s">
        <v>49</v>
      </c>
      <c r="CO93" s="1" t="s">
        <v>39</v>
      </c>
      <c r="CP93" s="1">
        <f>'январь 2016'!CP93+'февраль 2016'!CP93+'март 2016'!CP93</f>
        <v>0</v>
      </c>
      <c r="CQ93" s="1">
        <f>'январь 2016'!CQ93+'февраль 2016'!CQ93+'март 2016'!CQ93</f>
        <v>0</v>
      </c>
      <c r="CR93" s="1" t="s">
        <v>50</v>
      </c>
      <c r="CS93" s="1" t="s">
        <v>51</v>
      </c>
      <c r="CT93" s="1">
        <f>'январь 2016'!CT93+'февраль 2016'!CT93+'март 2016'!CT93</f>
        <v>0</v>
      </c>
      <c r="CU93" s="1">
        <f>'январь 2016'!CU93+'февраль 2016'!CU93+'март 2016'!CU93</f>
        <v>0</v>
      </c>
      <c r="CV93" s="1" t="s">
        <v>50</v>
      </c>
      <c r="CW93" s="1" t="s">
        <v>39</v>
      </c>
      <c r="CX93" s="1">
        <f>'январь 2016'!CX93+'февраль 2016'!CX93+'март 2016'!CX93</f>
        <v>0</v>
      </c>
      <c r="CY93" s="1">
        <f>'январь 2016'!CY93+'февраль 2016'!CY93+'март 2016'!CY93</f>
        <v>0</v>
      </c>
      <c r="CZ93" s="1" t="s">
        <v>50</v>
      </c>
      <c r="DA93" s="1" t="s">
        <v>39</v>
      </c>
      <c r="DB93" s="1">
        <f>'январь 2016'!DB93+'февраль 2016'!DB93+'март 2016'!DB93</f>
        <v>0</v>
      </c>
      <c r="DC93" s="1">
        <f>'январь 2016'!DC93+'февраль 2016'!DC93+'март 2016'!DC93</f>
        <v>0</v>
      </c>
      <c r="DD93" s="1" t="s">
        <v>59</v>
      </c>
      <c r="DE93" s="1" t="s">
        <v>60</v>
      </c>
      <c r="DF93" s="1">
        <f>'январь 2016'!DF93+'февраль 2016'!DF93+'март 2016'!DF93</f>
        <v>0</v>
      </c>
      <c r="DG93" s="1">
        <f>'январь 2016'!DG93+'февраль 2016'!DG93+'март 2016'!DG93</f>
        <v>0</v>
      </c>
      <c r="DH93" s="1" t="s">
        <v>52</v>
      </c>
      <c r="DI93" s="1" t="s">
        <v>53</v>
      </c>
      <c r="DJ93" s="1">
        <f>'январь 2016'!DJ93+'февраль 2016'!DJ93+'март 2016'!DJ93</f>
        <v>0</v>
      </c>
      <c r="DK93" s="1">
        <f>'январь 2016'!DK93+'февраль 2016'!DK93+'март 2016'!DK93</f>
        <v>0</v>
      </c>
      <c r="DL93" s="1" t="s">
        <v>31</v>
      </c>
      <c r="DM93" s="7">
        <f>'январь 2016'!DM93+'февраль 2016'!DM93+'март 2016'!DM93</f>
        <v>0</v>
      </c>
    </row>
    <row r="94" spans="1:117" s="12" customFormat="1" ht="15.75" customHeight="1" x14ac:dyDescent="0.25">
      <c r="A94" s="6">
        <v>93</v>
      </c>
      <c r="B94" s="6">
        <v>1</v>
      </c>
      <c r="C94" s="9" t="s">
        <v>124</v>
      </c>
      <c r="D94" s="8" t="s">
        <v>373</v>
      </c>
      <c r="E94" s="6">
        <v>387.37900000000002</v>
      </c>
      <c r="F94" s="6">
        <v>4.9980000000000002</v>
      </c>
      <c r="G94" s="6">
        <v>382.38099999999997</v>
      </c>
      <c r="H94" s="10">
        <v>114.97056000000001</v>
      </c>
      <c r="I94" s="3">
        <f t="shared" si="4"/>
        <v>497.35155999999995</v>
      </c>
      <c r="J94" s="3">
        <f t="shared" si="3"/>
        <v>1.5939999999999999</v>
      </c>
      <c r="K94" s="3">
        <f t="shared" si="5"/>
        <v>495.75755999999996</v>
      </c>
      <c r="L94" s="1" t="s">
        <v>28</v>
      </c>
      <c r="M94" s="1" t="s">
        <v>29</v>
      </c>
      <c r="N94" s="1">
        <f>'январь 2016'!N94+'февраль 2016'!N94+'март 2016'!N94</f>
        <v>0</v>
      </c>
      <c r="O94" s="1">
        <f>'январь 2016'!O94+'февраль 2016'!O94+'март 2016'!O94</f>
        <v>0</v>
      </c>
      <c r="P94" s="1" t="s">
        <v>30</v>
      </c>
      <c r="Q94" s="1" t="s">
        <v>34</v>
      </c>
      <c r="R94" s="1">
        <f>'январь 2016'!R94+'февраль 2016'!R94+'март 2016'!R94</f>
        <v>0</v>
      </c>
      <c r="S94" s="1">
        <f>'январь 2016'!S94+'февраль 2016'!S94+'март 2016'!S94</f>
        <v>0</v>
      </c>
      <c r="T94" s="1" t="s">
        <v>30</v>
      </c>
      <c r="U94" s="1" t="s">
        <v>32</v>
      </c>
      <c r="V94" s="6">
        <f>'январь 2016'!V94+'февраль 2016'!V94+'март 2016'!V94</f>
        <v>0</v>
      </c>
      <c r="W94" s="6">
        <f>'январь 2016'!W94+'февраль 2016'!W94+'март 2016'!W94</f>
        <v>0</v>
      </c>
      <c r="X94" s="6" t="s">
        <v>30</v>
      </c>
      <c r="Y94" s="6" t="s">
        <v>33</v>
      </c>
      <c r="Z94" s="6">
        <f>'январь 2016'!Z94+'февраль 2016'!Z94+'март 2016'!Z94</f>
        <v>0</v>
      </c>
      <c r="AA94" s="6">
        <f>'январь 2016'!AA94+'февраль 2016'!AA94+'март 2016'!AA94</f>
        <v>0</v>
      </c>
      <c r="AB94" s="1" t="s">
        <v>30</v>
      </c>
      <c r="AC94" s="1" t="s">
        <v>34</v>
      </c>
      <c r="AD94" s="1">
        <f>'январь 2016'!AD94+'февраль 2016'!AD94+'март 2016'!AD94</f>
        <v>0</v>
      </c>
      <c r="AE94" s="1">
        <f>'январь 2016'!AE94+'февраль 2016'!AE94+'март 2016'!AE94</f>
        <v>0</v>
      </c>
      <c r="AF94" s="1" t="s">
        <v>35</v>
      </c>
      <c r="AG94" s="1" t="s">
        <v>29</v>
      </c>
      <c r="AH94" s="1">
        <f>'январь 2016'!AH94+'февраль 2016'!AH94+'март 2016'!AH94</f>
        <v>0</v>
      </c>
      <c r="AI94" s="1">
        <f>'январь 2016'!AI94+'февраль 2016'!AI94+'март 2016'!AI94</f>
        <v>0</v>
      </c>
      <c r="AJ94" s="1" t="s">
        <v>36</v>
      </c>
      <c r="AK94" s="1" t="s">
        <v>37</v>
      </c>
      <c r="AL94" s="1">
        <f>'январь 2016'!AL94+'февраль 2016'!AL94+'март 2016'!AL94</f>
        <v>0</v>
      </c>
      <c r="AM94" s="1">
        <f>'январь 2016'!AM94+'февраль 2016'!AM94+'март 2016'!AM94</f>
        <v>0</v>
      </c>
      <c r="AN94" s="1" t="s">
        <v>38</v>
      </c>
      <c r="AO94" s="1" t="s">
        <v>39</v>
      </c>
      <c r="AP94" s="1">
        <f>'январь 2016'!AP94+'февраль 2016'!AP94+'март 2016'!AP94</f>
        <v>0</v>
      </c>
      <c r="AQ94" s="1">
        <f>'январь 2016'!AQ94+'февраль 2016'!AQ94+'март 2016'!AQ94</f>
        <v>0</v>
      </c>
      <c r="AR94" s="1" t="s">
        <v>40</v>
      </c>
      <c r="AS94" s="1" t="s">
        <v>41</v>
      </c>
      <c r="AT94" s="1">
        <f>'январь 2016'!AT94+'февраль 2016'!AT94+'март 2016'!AT94</f>
        <v>0</v>
      </c>
      <c r="AU94" s="1">
        <f>'январь 2016'!AU94+'февраль 2016'!AU94+'март 2016'!AU94</f>
        <v>0</v>
      </c>
      <c r="AV94" s="6"/>
      <c r="AW94" s="6"/>
      <c r="AX94" s="1">
        <f>'январь 2016'!AX94+'февраль 2016'!AX94+'март 2016'!AX94</f>
        <v>0</v>
      </c>
      <c r="AY94" s="1">
        <f>'январь 2016'!AY94+'февраль 2016'!AY94+'март 2016'!AY94</f>
        <v>0</v>
      </c>
      <c r="AZ94" s="1" t="s">
        <v>42</v>
      </c>
      <c r="BA94" s="1" t="s">
        <v>39</v>
      </c>
      <c r="BB94" s="1">
        <f>'январь 2016'!BB94+'февраль 2016'!BB94+'март 2016'!BB94</f>
        <v>0</v>
      </c>
      <c r="BC94" s="1">
        <f>'январь 2016'!BC94+'февраль 2016'!BC94+'март 2016'!BC94</f>
        <v>0</v>
      </c>
      <c r="BD94" s="1" t="s">
        <v>42</v>
      </c>
      <c r="BE94" s="1" t="s">
        <v>33</v>
      </c>
      <c r="BF94" s="1">
        <f>'январь 2016'!BF94+'февраль 2016'!BF94+'март 2016'!BF94</f>
        <v>0</v>
      </c>
      <c r="BG94" s="1">
        <f>'январь 2016'!BG94+'февраль 2016'!BG94+'март 2016'!BG94</f>
        <v>0</v>
      </c>
      <c r="BH94" s="1" t="s">
        <v>42</v>
      </c>
      <c r="BI94" s="1" t="s">
        <v>39</v>
      </c>
      <c r="BJ94" s="1">
        <f>'январь 2016'!BJ94+'февраль 2016'!BJ94+'март 2016'!BJ94</f>
        <v>0</v>
      </c>
      <c r="BK94" s="7">
        <f>'январь 2016'!BK94+'февраль 2016'!BK94+'март 2016'!BK94</f>
        <v>0</v>
      </c>
      <c r="BL94" s="1" t="s">
        <v>43</v>
      </c>
      <c r="BM94" s="1" t="s">
        <v>44</v>
      </c>
      <c r="BN94" s="1">
        <f>'январь 2016'!BN94+'февраль 2016'!BN94+'март 2016'!BN94</f>
        <v>0</v>
      </c>
      <c r="BO94" s="1">
        <f>'январь 2016'!BO94+'февраль 2016'!BO94+'март 2016'!BO94</f>
        <v>0</v>
      </c>
      <c r="BP94" s="1" t="s">
        <v>45</v>
      </c>
      <c r="BQ94" s="1" t="s">
        <v>44</v>
      </c>
      <c r="BR94" s="1">
        <f>'январь 2016'!BR94+'февраль 2016'!BR94+'март 2016'!BR94</f>
        <v>0</v>
      </c>
      <c r="BS94" s="1">
        <f>'январь 2016'!BS94+'февраль 2016'!BS94+'март 2016'!BS94</f>
        <v>0</v>
      </c>
      <c r="BT94" s="1" t="s">
        <v>46</v>
      </c>
      <c r="BU94" s="1" t="s">
        <v>47</v>
      </c>
      <c r="BV94" s="1">
        <f>'январь 2016'!BV94+'февраль 2016'!BV94+'март 2016'!BV94</f>
        <v>0</v>
      </c>
      <c r="BW94" s="1">
        <f>'январь 2016'!BW94+'февраль 2016'!BW94+'март 2016'!BW94</f>
        <v>0</v>
      </c>
      <c r="BX94" s="1" t="s">
        <v>46</v>
      </c>
      <c r="BY94" s="1" t="s">
        <v>41</v>
      </c>
      <c r="BZ94" s="1">
        <f>'январь 2016'!BZ94+'февраль 2016'!BZ94+'март 2016'!BZ94</f>
        <v>0</v>
      </c>
      <c r="CA94" s="1">
        <f>'январь 2016'!CA94+'февраль 2016'!CA94+'март 2016'!CA94</f>
        <v>0</v>
      </c>
      <c r="CB94" s="1" t="s">
        <v>46</v>
      </c>
      <c r="CC94" s="1" t="s">
        <v>48</v>
      </c>
      <c r="CD94" s="1">
        <f>'январь 2016'!CD94+'февраль 2016'!CD94+'март 2016'!CD94</f>
        <v>0</v>
      </c>
      <c r="CE94" s="1">
        <f>'январь 2016'!CE94+'февраль 2016'!CE94+'март 2016'!CE94</f>
        <v>0</v>
      </c>
      <c r="CF94" s="1" t="s">
        <v>46</v>
      </c>
      <c r="CG94" s="1" t="s">
        <v>48</v>
      </c>
      <c r="CH94" s="1">
        <f>'январь 2016'!CH94+'февраль 2016'!CH94+'март 2016'!CH94</f>
        <v>0</v>
      </c>
      <c r="CI94" s="1">
        <f>'январь 2016'!CI94+'февраль 2016'!CI94+'март 2016'!CI94</f>
        <v>0</v>
      </c>
      <c r="CJ94" s="1" t="s">
        <v>46</v>
      </c>
      <c r="CK94" s="1" t="s">
        <v>39</v>
      </c>
      <c r="CL94" s="1">
        <f>'январь 2016'!CL94+'февраль 2016'!CL94+'март 2016'!CL94</f>
        <v>0</v>
      </c>
      <c r="CM94" s="1">
        <f>'январь 2016'!CM94+'февраль 2016'!CM94+'март 2016'!CM94</f>
        <v>0</v>
      </c>
      <c r="CN94" s="1" t="s">
        <v>49</v>
      </c>
      <c r="CO94" s="1" t="s">
        <v>39</v>
      </c>
      <c r="CP94" s="1">
        <f>'январь 2016'!CP94+'февраль 2016'!CP94+'март 2016'!CP94</f>
        <v>1</v>
      </c>
      <c r="CQ94" s="1">
        <f>'январь 2016'!CQ94+'февраль 2016'!CQ94+'март 2016'!CQ94</f>
        <v>0.58499999999999996</v>
      </c>
      <c r="CR94" s="1" t="s">
        <v>50</v>
      </c>
      <c r="CS94" s="1" t="s">
        <v>51</v>
      </c>
      <c r="CT94" s="1">
        <f>'январь 2016'!CT94+'февраль 2016'!CT94+'март 2016'!CT94</f>
        <v>0</v>
      </c>
      <c r="CU94" s="1">
        <f>'январь 2016'!CU94+'февраль 2016'!CU94+'март 2016'!CU94</f>
        <v>0</v>
      </c>
      <c r="CV94" s="1" t="s">
        <v>50</v>
      </c>
      <c r="CW94" s="1" t="s">
        <v>39</v>
      </c>
      <c r="CX94" s="1">
        <f>'январь 2016'!CX94+'февраль 2016'!CX94+'март 2016'!CX94</f>
        <v>0</v>
      </c>
      <c r="CY94" s="1">
        <f>'январь 2016'!CY94+'февраль 2016'!CY94+'март 2016'!CY94</f>
        <v>0</v>
      </c>
      <c r="CZ94" s="1" t="s">
        <v>50</v>
      </c>
      <c r="DA94" s="1" t="s">
        <v>39</v>
      </c>
      <c r="DB94" s="1">
        <f>'январь 2016'!DB94+'февраль 2016'!DB94+'март 2016'!DB94</f>
        <v>0</v>
      </c>
      <c r="DC94" s="1">
        <f>'январь 2016'!DC94+'февраль 2016'!DC94+'март 2016'!DC94</f>
        <v>0</v>
      </c>
      <c r="DD94" s="1" t="s">
        <v>59</v>
      </c>
      <c r="DE94" s="1" t="s">
        <v>60</v>
      </c>
      <c r="DF94" s="1">
        <f>'январь 2016'!DF94+'февраль 2016'!DF94+'март 2016'!DF94</f>
        <v>0</v>
      </c>
      <c r="DG94" s="1">
        <f>'январь 2016'!DG94+'февраль 2016'!DG94+'март 2016'!DG94</f>
        <v>0</v>
      </c>
      <c r="DH94" s="1" t="s">
        <v>52</v>
      </c>
      <c r="DI94" s="1" t="s">
        <v>53</v>
      </c>
      <c r="DJ94" s="1">
        <f>'январь 2016'!DJ94+'февраль 2016'!DJ94+'март 2016'!DJ94</f>
        <v>0</v>
      </c>
      <c r="DK94" s="1">
        <f>'январь 2016'!DK94+'февраль 2016'!DK94+'март 2016'!DK94</f>
        <v>0</v>
      </c>
      <c r="DL94" s="1" t="s">
        <v>31</v>
      </c>
      <c r="DM94" s="7">
        <f>'январь 2016'!DM94+'февраль 2016'!DM94+'март 2016'!DM94</f>
        <v>1.0089999999999999</v>
      </c>
    </row>
    <row r="95" spans="1:117" s="12" customFormat="1" ht="15.75" customHeight="1" x14ac:dyDescent="0.25">
      <c r="A95" s="6">
        <v>94</v>
      </c>
      <c r="B95" s="6">
        <v>1</v>
      </c>
      <c r="C95" s="9" t="s">
        <v>125</v>
      </c>
      <c r="D95" s="8" t="s">
        <v>373</v>
      </c>
      <c r="E95" s="6">
        <v>189.72800000000001</v>
      </c>
      <c r="F95" s="6">
        <v>4.7249999999999996</v>
      </c>
      <c r="G95" s="6">
        <v>185.00299999999999</v>
      </c>
      <c r="H95" s="10">
        <v>146.32032000000001</v>
      </c>
      <c r="I95" s="3">
        <f t="shared" si="4"/>
        <v>331.32331999999997</v>
      </c>
      <c r="J95" s="3">
        <f t="shared" si="3"/>
        <v>3.766</v>
      </c>
      <c r="K95" s="3">
        <f t="shared" si="5"/>
        <v>327.55731999999995</v>
      </c>
      <c r="L95" s="1" t="s">
        <v>28</v>
      </c>
      <c r="M95" s="1" t="s">
        <v>29</v>
      </c>
      <c r="N95" s="1">
        <f>'январь 2016'!N95+'февраль 2016'!N95+'март 2016'!N95</f>
        <v>0</v>
      </c>
      <c r="O95" s="1">
        <f>'январь 2016'!O95+'февраль 2016'!O95+'март 2016'!O95</f>
        <v>0</v>
      </c>
      <c r="P95" s="1" t="s">
        <v>30</v>
      </c>
      <c r="Q95" s="1" t="s">
        <v>34</v>
      </c>
      <c r="R95" s="1">
        <f>'январь 2016'!R95+'февраль 2016'!R95+'март 2016'!R95</f>
        <v>0</v>
      </c>
      <c r="S95" s="1">
        <f>'январь 2016'!S95+'февраль 2016'!S95+'март 2016'!S95</f>
        <v>0</v>
      </c>
      <c r="T95" s="1" t="s">
        <v>30</v>
      </c>
      <c r="U95" s="1" t="s">
        <v>32</v>
      </c>
      <c r="V95" s="6">
        <f>'январь 2016'!V95+'февраль 2016'!V95+'март 2016'!V95</f>
        <v>0</v>
      </c>
      <c r="W95" s="6">
        <f>'январь 2016'!W95+'февраль 2016'!W95+'март 2016'!W95</f>
        <v>0</v>
      </c>
      <c r="X95" s="6" t="s">
        <v>30</v>
      </c>
      <c r="Y95" s="6" t="s">
        <v>33</v>
      </c>
      <c r="Z95" s="6">
        <f>'январь 2016'!Z95+'февраль 2016'!Z95+'март 2016'!Z95</f>
        <v>0</v>
      </c>
      <c r="AA95" s="6">
        <f>'январь 2016'!AA95+'февраль 2016'!AA95+'март 2016'!AA95</f>
        <v>0</v>
      </c>
      <c r="AB95" s="1" t="s">
        <v>30</v>
      </c>
      <c r="AC95" s="1" t="s">
        <v>34</v>
      </c>
      <c r="AD95" s="1">
        <f>'январь 2016'!AD95+'февраль 2016'!AD95+'март 2016'!AD95</f>
        <v>0</v>
      </c>
      <c r="AE95" s="1">
        <f>'январь 2016'!AE95+'февраль 2016'!AE95+'март 2016'!AE95</f>
        <v>0</v>
      </c>
      <c r="AF95" s="1" t="s">
        <v>35</v>
      </c>
      <c r="AG95" s="1" t="s">
        <v>29</v>
      </c>
      <c r="AH95" s="1">
        <f>'январь 2016'!AH95+'февраль 2016'!AH95+'март 2016'!AH95</f>
        <v>0</v>
      </c>
      <c r="AI95" s="1">
        <f>'январь 2016'!AI95+'февраль 2016'!AI95+'март 2016'!AI95</f>
        <v>0</v>
      </c>
      <c r="AJ95" s="1" t="s">
        <v>36</v>
      </c>
      <c r="AK95" s="1" t="s">
        <v>37</v>
      </c>
      <c r="AL95" s="1">
        <f>'январь 2016'!AL95+'февраль 2016'!AL95+'март 2016'!AL95</f>
        <v>0</v>
      </c>
      <c r="AM95" s="1">
        <f>'январь 2016'!AM95+'февраль 2016'!AM95+'март 2016'!AM95</f>
        <v>0</v>
      </c>
      <c r="AN95" s="1" t="s">
        <v>38</v>
      </c>
      <c r="AO95" s="1" t="s">
        <v>39</v>
      </c>
      <c r="AP95" s="1">
        <f>'январь 2016'!AP95+'февраль 2016'!AP95+'март 2016'!AP95</f>
        <v>0</v>
      </c>
      <c r="AQ95" s="1">
        <f>'январь 2016'!AQ95+'февраль 2016'!AQ95+'март 2016'!AQ95</f>
        <v>0</v>
      </c>
      <c r="AR95" s="1" t="s">
        <v>40</v>
      </c>
      <c r="AS95" s="1" t="s">
        <v>41</v>
      </c>
      <c r="AT95" s="1">
        <f>'январь 2016'!AT95+'февраль 2016'!AT95+'март 2016'!AT95</f>
        <v>0</v>
      </c>
      <c r="AU95" s="1">
        <f>'январь 2016'!AU95+'февраль 2016'!AU95+'март 2016'!AU95</f>
        <v>0</v>
      </c>
      <c r="AV95" s="6"/>
      <c r="AW95" s="6"/>
      <c r="AX95" s="1">
        <f>'январь 2016'!AX95+'февраль 2016'!AX95+'март 2016'!AX95</f>
        <v>0</v>
      </c>
      <c r="AY95" s="1">
        <f>'январь 2016'!AY95+'февраль 2016'!AY95+'март 2016'!AY95</f>
        <v>0</v>
      </c>
      <c r="AZ95" s="1" t="s">
        <v>42</v>
      </c>
      <c r="BA95" s="1" t="s">
        <v>39</v>
      </c>
      <c r="BB95" s="1">
        <f>'январь 2016'!BB95+'февраль 2016'!BB95+'март 2016'!BB95</f>
        <v>0</v>
      </c>
      <c r="BC95" s="1">
        <f>'январь 2016'!BC95+'февраль 2016'!BC95+'март 2016'!BC95</f>
        <v>0</v>
      </c>
      <c r="BD95" s="1" t="s">
        <v>42</v>
      </c>
      <c r="BE95" s="1" t="s">
        <v>33</v>
      </c>
      <c r="BF95" s="1">
        <f>'январь 2016'!BF95+'февраль 2016'!BF95+'март 2016'!BF95</f>
        <v>0</v>
      </c>
      <c r="BG95" s="1">
        <f>'январь 2016'!BG95+'февраль 2016'!BG95+'март 2016'!BG95</f>
        <v>0</v>
      </c>
      <c r="BH95" s="1" t="s">
        <v>42</v>
      </c>
      <c r="BI95" s="1" t="s">
        <v>39</v>
      </c>
      <c r="BJ95" s="1">
        <f>'январь 2016'!BJ95+'февраль 2016'!BJ95+'март 2016'!BJ95</f>
        <v>0</v>
      </c>
      <c r="BK95" s="7">
        <f>'январь 2016'!BK95+'февраль 2016'!BK95+'март 2016'!BK95</f>
        <v>0</v>
      </c>
      <c r="BL95" s="1" t="s">
        <v>43</v>
      </c>
      <c r="BM95" s="1" t="s">
        <v>44</v>
      </c>
      <c r="BN95" s="1">
        <f>'январь 2016'!BN95+'февраль 2016'!BN95+'март 2016'!BN95</f>
        <v>0</v>
      </c>
      <c r="BO95" s="1">
        <f>'январь 2016'!BO95+'февраль 2016'!BO95+'март 2016'!BO95</f>
        <v>0</v>
      </c>
      <c r="BP95" s="1" t="s">
        <v>45</v>
      </c>
      <c r="BQ95" s="1" t="s">
        <v>44</v>
      </c>
      <c r="BR95" s="1">
        <f>'январь 2016'!BR95+'февраль 2016'!BR95+'март 2016'!BR95</f>
        <v>0</v>
      </c>
      <c r="BS95" s="1">
        <f>'январь 2016'!BS95+'февраль 2016'!BS95+'март 2016'!BS95</f>
        <v>0</v>
      </c>
      <c r="BT95" s="1" t="s">
        <v>46</v>
      </c>
      <c r="BU95" s="1" t="s">
        <v>47</v>
      </c>
      <c r="BV95" s="1">
        <f>'январь 2016'!BV95+'февраль 2016'!BV95+'март 2016'!BV95</f>
        <v>0</v>
      </c>
      <c r="BW95" s="1">
        <f>'январь 2016'!BW95+'февраль 2016'!BW95+'март 2016'!BW95</f>
        <v>0</v>
      </c>
      <c r="BX95" s="1" t="s">
        <v>46</v>
      </c>
      <c r="BY95" s="1" t="s">
        <v>41</v>
      </c>
      <c r="BZ95" s="1">
        <f>'январь 2016'!BZ95+'февраль 2016'!BZ95+'март 2016'!BZ95</f>
        <v>0</v>
      </c>
      <c r="CA95" s="1">
        <f>'январь 2016'!CA95+'февраль 2016'!CA95+'март 2016'!CA95</f>
        <v>0</v>
      </c>
      <c r="CB95" s="1" t="s">
        <v>46</v>
      </c>
      <c r="CC95" s="1" t="s">
        <v>48</v>
      </c>
      <c r="CD95" s="1">
        <f>'январь 2016'!CD95+'февраль 2016'!CD95+'март 2016'!CD95</f>
        <v>0</v>
      </c>
      <c r="CE95" s="1">
        <f>'январь 2016'!CE95+'февраль 2016'!CE95+'март 2016'!CE95</f>
        <v>0</v>
      </c>
      <c r="CF95" s="1" t="s">
        <v>46</v>
      </c>
      <c r="CG95" s="1" t="s">
        <v>48</v>
      </c>
      <c r="CH95" s="1">
        <f>'январь 2016'!CH95+'февраль 2016'!CH95+'март 2016'!CH95</f>
        <v>0</v>
      </c>
      <c r="CI95" s="1">
        <f>'январь 2016'!CI95+'февраль 2016'!CI95+'март 2016'!CI95</f>
        <v>0</v>
      </c>
      <c r="CJ95" s="1" t="s">
        <v>46</v>
      </c>
      <c r="CK95" s="1" t="s">
        <v>39</v>
      </c>
      <c r="CL95" s="1">
        <f>'январь 2016'!CL95+'февраль 2016'!CL95+'март 2016'!CL95</f>
        <v>0</v>
      </c>
      <c r="CM95" s="1">
        <f>'январь 2016'!CM95+'февраль 2016'!CM95+'март 2016'!CM95</f>
        <v>0</v>
      </c>
      <c r="CN95" s="1" t="s">
        <v>49</v>
      </c>
      <c r="CO95" s="1" t="s">
        <v>39</v>
      </c>
      <c r="CP95" s="1">
        <f>'январь 2016'!CP95+'февраль 2016'!CP95+'март 2016'!CP95</f>
        <v>2</v>
      </c>
      <c r="CQ95" s="1">
        <f>'январь 2016'!CQ95+'февраль 2016'!CQ95+'март 2016'!CQ95</f>
        <v>1.171</v>
      </c>
      <c r="CR95" s="1" t="s">
        <v>50</v>
      </c>
      <c r="CS95" s="1" t="s">
        <v>51</v>
      </c>
      <c r="CT95" s="1">
        <f>'январь 2016'!CT95+'февраль 2016'!CT95+'март 2016'!CT95</f>
        <v>5.0000000000000001E-3</v>
      </c>
      <c r="CU95" s="1">
        <f>'январь 2016'!CU95+'февраль 2016'!CU95+'март 2016'!CU95</f>
        <v>0.84899999999999998</v>
      </c>
      <c r="CV95" s="1" t="s">
        <v>50</v>
      </c>
      <c r="CW95" s="1" t="s">
        <v>39</v>
      </c>
      <c r="CX95" s="1">
        <f>'январь 2016'!CX95+'февраль 2016'!CX95+'март 2016'!CX95</f>
        <v>1</v>
      </c>
      <c r="CY95" s="1">
        <f>'январь 2016'!CY95+'февраль 2016'!CY95+'март 2016'!CY95</f>
        <v>0.92100000000000004</v>
      </c>
      <c r="CZ95" s="1" t="s">
        <v>50</v>
      </c>
      <c r="DA95" s="1" t="s">
        <v>39</v>
      </c>
      <c r="DB95" s="1">
        <f>'январь 2016'!DB95+'февраль 2016'!DB95+'март 2016'!DB95</f>
        <v>0</v>
      </c>
      <c r="DC95" s="1">
        <f>'январь 2016'!DC95+'февраль 2016'!DC95+'март 2016'!DC95</f>
        <v>0</v>
      </c>
      <c r="DD95" s="1" t="s">
        <v>59</v>
      </c>
      <c r="DE95" s="1" t="s">
        <v>60</v>
      </c>
      <c r="DF95" s="1">
        <f>'январь 2016'!DF95+'февраль 2016'!DF95+'март 2016'!DF95</f>
        <v>0</v>
      </c>
      <c r="DG95" s="1">
        <f>'январь 2016'!DG95+'февраль 2016'!DG95+'март 2016'!DG95</f>
        <v>0</v>
      </c>
      <c r="DH95" s="1" t="s">
        <v>52</v>
      </c>
      <c r="DI95" s="1" t="s">
        <v>53</v>
      </c>
      <c r="DJ95" s="1">
        <f>'январь 2016'!DJ95+'февраль 2016'!DJ95+'март 2016'!DJ95</f>
        <v>0</v>
      </c>
      <c r="DK95" s="1">
        <f>'январь 2016'!DK95+'февраль 2016'!DK95+'март 2016'!DK95</f>
        <v>0</v>
      </c>
      <c r="DL95" s="1" t="s">
        <v>31</v>
      </c>
      <c r="DM95" s="7">
        <f>'январь 2016'!DM95+'февраль 2016'!DM95+'март 2016'!DM95</f>
        <v>0.82499999999999996</v>
      </c>
    </row>
    <row r="96" spans="1:117" s="12" customFormat="1" ht="15.75" customHeight="1" x14ac:dyDescent="0.25">
      <c r="A96" s="6">
        <v>95</v>
      </c>
      <c r="B96" s="6">
        <v>1</v>
      </c>
      <c r="C96" s="9" t="s">
        <v>126</v>
      </c>
      <c r="D96" s="8" t="s">
        <v>373</v>
      </c>
      <c r="E96" s="6">
        <v>767.08199999999999</v>
      </c>
      <c r="F96" s="6">
        <v>58.459000000000003</v>
      </c>
      <c r="G96" s="6">
        <v>565.20500000000004</v>
      </c>
      <c r="H96" s="10">
        <v>293.65091999999999</v>
      </c>
      <c r="I96" s="3">
        <f t="shared" si="4"/>
        <v>858.85591999999997</v>
      </c>
      <c r="J96" s="3">
        <f t="shared" si="3"/>
        <v>11.517999999999999</v>
      </c>
      <c r="K96" s="3">
        <f t="shared" si="5"/>
        <v>847.33791999999994</v>
      </c>
      <c r="L96" s="1" t="s">
        <v>28</v>
      </c>
      <c r="M96" s="1" t="s">
        <v>29</v>
      </c>
      <c r="N96" s="1">
        <f>'январь 2016'!N96+'февраль 2016'!N96+'март 2016'!N96</f>
        <v>0</v>
      </c>
      <c r="O96" s="1">
        <f>'январь 2016'!O96+'февраль 2016'!O96+'март 2016'!O96</f>
        <v>0</v>
      </c>
      <c r="P96" s="1" t="s">
        <v>30</v>
      </c>
      <c r="Q96" s="1" t="s">
        <v>34</v>
      </c>
      <c r="R96" s="1">
        <f>'январь 2016'!R96+'февраль 2016'!R96+'март 2016'!R96</f>
        <v>0</v>
      </c>
      <c r="S96" s="1">
        <f>'январь 2016'!S96+'февраль 2016'!S96+'март 2016'!S96</f>
        <v>0</v>
      </c>
      <c r="T96" s="1" t="s">
        <v>30</v>
      </c>
      <c r="U96" s="1" t="s">
        <v>32</v>
      </c>
      <c r="V96" s="6">
        <f>'январь 2016'!V96+'февраль 2016'!V96+'март 2016'!V96</f>
        <v>0</v>
      </c>
      <c r="W96" s="6">
        <f>'январь 2016'!W96+'февраль 2016'!W96+'март 2016'!W96</f>
        <v>0</v>
      </c>
      <c r="X96" s="6" t="s">
        <v>30</v>
      </c>
      <c r="Y96" s="6" t="s">
        <v>33</v>
      </c>
      <c r="Z96" s="6">
        <f>'январь 2016'!Z96+'февраль 2016'!Z96+'март 2016'!Z96</f>
        <v>0</v>
      </c>
      <c r="AA96" s="6">
        <f>'январь 2016'!AA96+'февраль 2016'!AA96+'март 2016'!AA96</f>
        <v>0</v>
      </c>
      <c r="AB96" s="1" t="s">
        <v>30</v>
      </c>
      <c r="AC96" s="1" t="s">
        <v>34</v>
      </c>
      <c r="AD96" s="1">
        <f>'январь 2016'!AD96+'февраль 2016'!AD96+'март 2016'!AD96</f>
        <v>0</v>
      </c>
      <c r="AE96" s="1">
        <f>'январь 2016'!AE96+'февраль 2016'!AE96+'март 2016'!AE96</f>
        <v>0</v>
      </c>
      <c r="AF96" s="1" t="s">
        <v>35</v>
      </c>
      <c r="AG96" s="1" t="s">
        <v>29</v>
      </c>
      <c r="AH96" s="1">
        <f>'январь 2016'!AH96+'февраль 2016'!AH96+'март 2016'!AH96</f>
        <v>0</v>
      </c>
      <c r="AI96" s="1">
        <f>'январь 2016'!AI96+'февраль 2016'!AI96+'март 2016'!AI96</f>
        <v>0</v>
      </c>
      <c r="AJ96" s="1" t="s">
        <v>36</v>
      </c>
      <c r="AK96" s="1" t="s">
        <v>37</v>
      </c>
      <c r="AL96" s="1">
        <f>'январь 2016'!AL96+'февраль 2016'!AL96+'март 2016'!AL96</f>
        <v>0</v>
      </c>
      <c r="AM96" s="1">
        <f>'январь 2016'!AM96+'февраль 2016'!AM96+'март 2016'!AM96</f>
        <v>0</v>
      </c>
      <c r="AN96" s="1" t="s">
        <v>38</v>
      </c>
      <c r="AO96" s="1" t="s">
        <v>39</v>
      </c>
      <c r="AP96" s="1">
        <f>'январь 2016'!AP96+'февраль 2016'!AP96+'март 2016'!AP96</f>
        <v>0</v>
      </c>
      <c r="AQ96" s="1">
        <f>'январь 2016'!AQ96+'февраль 2016'!AQ96+'март 2016'!AQ96</f>
        <v>0</v>
      </c>
      <c r="AR96" s="1" t="s">
        <v>40</v>
      </c>
      <c r="AS96" s="1" t="s">
        <v>41</v>
      </c>
      <c r="AT96" s="1">
        <f>'январь 2016'!AT96+'февраль 2016'!AT96+'март 2016'!AT96</f>
        <v>0</v>
      </c>
      <c r="AU96" s="1">
        <f>'январь 2016'!AU96+'февраль 2016'!AU96+'март 2016'!AU96</f>
        <v>0</v>
      </c>
      <c r="AV96" s="6"/>
      <c r="AW96" s="6"/>
      <c r="AX96" s="1">
        <f>'январь 2016'!AX96+'февраль 2016'!AX96+'март 2016'!AX96</f>
        <v>0</v>
      </c>
      <c r="AY96" s="1">
        <f>'январь 2016'!AY96+'февраль 2016'!AY96+'март 2016'!AY96</f>
        <v>0</v>
      </c>
      <c r="AZ96" s="1" t="s">
        <v>42</v>
      </c>
      <c r="BA96" s="1" t="s">
        <v>39</v>
      </c>
      <c r="BB96" s="1">
        <f>'январь 2016'!BB96+'февраль 2016'!BB96+'март 2016'!BB96</f>
        <v>0</v>
      </c>
      <c r="BC96" s="1">
        <f>'январь 2016'!BC96+'февраль 2016'!BC96+'март 2016'!BC96</f>
        <v>0</v>
      </c>
      <c r="BD96" s="1" t="s">
        <v>42</v>
      </c>
      <c r="BE96" s="1" t="s">
        <v>33</v>
      </c>
      <c r="BF96" s="1">
        <f>'январь 2016'!BF96+'февраль 2016'!BF96+'март 2016'!BF96</f>
        <v>0</v>
      </c>
      <c r="BG96" s="1">
        <f>'январь 2016'!BG96+'февраль 2016'!BG96+'март 2016'!BG96</f>
        <v>0</v>
      </c>
      <c r="BH96" s="1" t="s">
        <v>42</v>
      </c>
      <c r="BI96" s="1" t="s">
        <v>39</v>
      </c>
      <c r="BJ96" s="1">
        <f>'январь 2016'!BJ96+'февраль 2016'!BJ96+'март 2016'!BJ96</f>
        <v>0</v>
      </c>
      <c r="BK96" s="7">
        <f>'январь 2016'!BK96+'февраль 2016'!BK96+'март 2016'!BK96</f>
        <v>0</v>
      </c>
      <c r="BL96" s="1" t="s">
        <v>43</v>
      </c>
      <c r="BM96" s="1" t="s">
        <v>44</v>
      </c>
      <c r="BN96" s="1">
        <f>'январь 2016'!BN96+'февраль 2016'!BN96+'март 2016'!BN96</f>
        <v>0</v>
      </c>
      <c r="BO96" s="1">
        <f>'январь 2016'!BO96+'февраль 2016'!BO96+'март 2016'!BO96</f>
        <v>0</v>
      </c>
      <c r="BP96" s="1" t="s">
        <v>45</v>
      </c>
      <c r="BQ96" s="1" t="s">
        <v>44</v>
      </c>
      <c r="BR96" s="1">
        <f>'январь 2016'!BR96+'февраль 2016'!BR96+'март 2016'!BR96</f>
        <v>0</v>
      </c>
      <c r="BS96" s="1">
        <f>'январь 2016'!BS96+'февраль 2016'!BS96+'март 2016'!BS96</f>
        <v>0</v>
      </c>
      <c r="BT96" s="1" t="s">
        <v>46</v>
      </c>
      <c r="BU96" s="1" t="s">
        <v>47</v>
      </c>
      <c r="BV96" s="1">
        <f>'январь 2016'!BV96+'февраль 2016'!BV96+'март 2016'!BV96</f>
        <v>0</v>
      </c>
      <c r="BW96" s="1">
        <f>'январь 2016'!BW96+'февраль 2016'!BW96+'март 2016'!BW96</f>
        <v>0</v>
      </c>
      <c r="BX96" s="1" t="s">
        <v>46</v>
      </c>
      <c r="BY96" s="1" t="s">
        <v>41</v>
      </c>
      <c r="BZ96" s="1">
        <f>'январь 2016'!BZ96+'февраль 2016'!BZ96+'март 2016'!BZ96</f>
        <v>0</v>
      </c>
      <c r="CA96" s="1">
        <f>'январь 2016'!CA96+'февраль 2016'!CA96+'март 2016'!CA96</f>
        <v>0</v>
      </c>
      <c r="CB96" s="1" t="s">
        <v>46</v>
      </c>
      <c r="CC96" s="1" t="s">
        <v>48</v>
      </c>
      <c r="CD96" s="1">
        <f>'январь 2016'!CD96+'февраль 2016'!CD96+'март 2016'!CD96</f>
        <v>0</v>
      </c>
      <c r="CE96" s="1">
        <f>'январь 2016'!CE96+'февраль 2016'!CE96+'март 2016'!CE96</f>
        <v>0</v>
      </c>
      <c r="CF96" s="1" t="s">
        <v>46</v>
      </c>
      <c r="CG96" s="1" t="s">
        <v>48</v>
      </c>
      <c r="CH96" s="1">
        <f>'январь 2016'!CH96+'февраль 2016'!CH96+'март 2016'!CH96</f>
        <v>0</v>
      </c>
      <c r="CI96" s="1">
        <f>'январь 2016'!CI96+'февраль 2016'!CI96+'март 2016'!CI96</f>
        <v>0</v>
      </c>
      <c r="CJ96" s="1" t="s">
        <v>46</v>
      </c>
      <c r="CK96" s="1" t="s">
        <v>39</v>
      </c>
      <c r="CL96" s="1">
        <f>'январь 2016'!CL96+'февраль 2016'!CL96+'март 2016'!CL96</f>
        <v>0</v>
      </c>
      <c r="CM96" s="1">
        <f>'январь 2016'!CM96+'февраль 2016'!CM96+'март 2016'!CM96</f>
        <v>0</v>
      </c>
      <c r="CN96" s="1" t="s">
        <v>49</v>
      </c>
      <c r="CO96" s="1" t="s">
        <v>39</v>
      </c>
      <c r="CP96" s="1">
        <f>'январь 2016'!CP96+'февраль 2016'!CP96+'март 2016'!CP96</f>
        <v>1</v>
      </c>
      <c r="CQ96" s="1">
        <f>'январь 2016'!CQ96+'февраль 2016'!CQ96+'март 2016'!CQ96</f>
        <v>0.58499999999999996</v>
      </c>
      <c r="CR96" s="1" t="s">
        <v>50</v>
      </c>
      <c r="CS96" s="1" t="s">
        <v>51</v>
      </c>
      <c r="CT96" s="1">
        <f>'январь 2016'!CT96+'февраль 2016'!CT96+'март 2016'!CT96</f>
        <v>0</v>
      </c>
      <c r="CU96" s="1">
        <f>'январь 2016'!CU96+'февраль 2016'!CU96+'март 2016'!CU96</f>
        <v>0</v>
      </c>
      <c r="CV96" s="1" t="s">
        <v>50</v>
      </c>
      <c r="CW96" s="1" t="s">
        <v>39</v>
      </c>
      <c r="CX96" s="1">
        <f>'январь 2016'!CX96+'февраль 2016'!CX96+'март 2016'!CX96</f>
        <v>1</v>
      </c>
      <c r="CY96" s="1">
        <f>'январь 2016'!CY96+'февраль 2016'!CY96+'март 2016'!CY96</f>
        <v>2.1560000000000001</v>
      </c>
      <c r="CZ96" s="1" t="s">
        <v>50</v>
      </c>
      <c r="DA96" s="1" t="s">
        <v>39</v>
      </c>
      <c r="DB96" s="1">
        <f>'январь 2016'!DB96+'февраль 2016'!DB96+'март 2016'!DB96</f>
        <v>0</v>
      </c>
      <c r="DC96" s="1">
        <f>'январь 2016'!DC96+'февраль 2016'!DC96+'март 2016'!DC96</f>
        <v>0</v>
      </c>
      <c r="DD96" s="1" t="s">
        <v>59</v>
      </c>
      <c r="DE96" s="1" t="s">
        <v>60</v>
      </c>
      <c r="DF96" s="1">
        <f>'январь 2016'!DF96+'февраль 2016'!DF96+'март 2016'!DF96</f>
        <v>0</v>
      </c>
      <c r="DG96" s="1">
        <f>'январь 2016'!DG96+'февраль 2016'!DG96+'март 2016'!DG96</f>
        <v>0</v>
      </c>
      <c r="DH96" s="1" t="s">
        <v>52</v>
      </c>
      <c r="DI96" s="1" t="s">
        <v>53</v>
      </c>
      <c r="DJ96" s="1">
        <f>'январь 2016'!DJ96+'февраль 2016'!DJ96+'март 2016'!DJ96</f>
        <v>0</v>
      </c>
      <c r="DK96" s="1">
        <f>'январь 2016'!DK96+'февраль 2016'!DK96+'март 2016'!DK96</f>
        <v>0</v>
      </c>
      <c r="DL96" s="1" t="s">
        <v>31</v>
      </c>
      <c r="DM96" s="7">
        <f>'январь 2016'!DM96+'февраль 2016'!DM96+'март 2016'!DM96</f>
        <v>8.7769999999999992</v>
      </c>
    </row>
    <row r="97" spans="1:117" s="12" customFormat="1" ht="15.75" customHeight="1" x14ac:dyDescent="0.25">
      <c r="A97" s="6">
        <v>96</v>
      </c>
      <c r="B97" s="6">
        <v>1</v>
      </c>
      <c r="C97" s="9" t="s">
        <v>127</v>
      </c>
      <c r="D97" s="8" t="s">
        <v>373</v>
      </c>
      <c r="E97" s="6">
        <v>-108.911</v>
      </c>
      <c r="F97" s="6">
        <v>73.486000000000004</v>
      </c>
      <c r="G97" s="6">
        <v>-446.358</v>
      </c>
      <c r="H97" s="10">
        <v>81.984960000000001</v>
      </c>
      <c r="I97" s="3">
        <f t="shared" si="4"/>
        <v>-364.37304</v>
      </c>
      <c r="J97" s="3">
        <f t="shared" si="3"/>
        <v>32.08</v>
      </c>
      <c r="K97" s="3">
        <f t="shared" si="5"/>
        <v>-396.45303999999999</v>
      </c>
      <c r="L97" s="1" t="s">
        <v>28</v>
      </c>
      <c r="M97" s="1" t="s">
        <v>29</v>
      </c>
      <c r="N97" s="1">
        <f>'январь 2016'!N97+'февраль 2016'!N97+'март 2016'!N97</f>
        <v>0</v>
      </c>
      <c r="O97" s="1">
        <f>'январь 2016'!O97+'февраль 2016'!O97+'март 2016'!O97</f>
        <v>0</v>
      </c>
      <c r="P97" s="1" t="s">
        <v>30</v>
      </c>
      <c r="Q97" s="1" t="s">
        <v>34</v>
      </c>
      <c r="R97" s="1">
        <f>'январь 2016'!R97+'февраль 2016'!R97+'март 2016'!R97</f>
        <v>0</v>
      </c>
      <c r="S97" s="1">
        <f>'январь 2016'!S97+'февраль 2016'!S97+'март 2016'!S97</f>
        <v>0</v>
      </c>
      <c r="T97" s="1" t="s">
        <v>30</v>
      </c>
      <c r="U97" s="1" t="s">
        <v>32</v>
      </c>
      <c r="V97" s="6">
        <f>'январь 2016'!V97+'февраль 2016'!V97+'март 2016'!V97</f>
        <v>0</v>
      </c>
      <c r="W97" s="6">
        <f>'январь 2016'!W97+'февраль 2016'!W97+'март 2016'!W97</f>
        <v>0</v>
      </c>
      <c r="X97" s="6" t="s">
        <v>30</v>
      </c>
      <c r="Y97" s="6" t="s">
        <v>33</v>
      </c>
      <c r="Z97" s="6">
        <f>'январь 2016'!Z97+'февраль 2016'!Z97+'март 2016'!Z97</f>
        <v>0</v>
      </c>
      <c r="AA97" s="6">
        <f>'январь 2016'!AA97+'февраль 2016'!AA97+'март 2016'!AA97</f>
        <v>0</v>
      </c>
      <c r="AB97" s="1" t="s">
        <v>30</v>
      </c>
      <c r="AC97" s="1" t="s">
        <v>34</v>
      </c>
      <c r="AD97" s="1">
        <f>'январь 2016'!AD97+'февраль 2016'!AD97+'март 2016'!AD97</f>
        <v>0</v>
      </c>
      <c r="AE97" s="1">
        <f>'январь 2016'!AE97+'февраль 2016'!AE97+'март 2016'!AE97</f>
        <v>0</v>
      </c>
      <c r="AF97" s="1" t="s">
        <v>35</v>
      </c>
      <c r="AG97" s="1" t="s">
        <v>29</v>
      </c>
      <c r="AH97" s="1">
        <f>'январь 2016'!AH97+'февраль 2016'!AH97+'март 2016'!AH97</f>
        <v>0</v>
      </c>
      <c r="AI97" s="1">
        <f>'январь 2016'!AI97+'февраль 2016'!AI97+'март 2016'!AI97</f>
        <v>0</v>
      </c>
      <c r="AJ97" s="1" t="s">
        <v>36</v>
      </c>
      <c r="AK97" s="1" t="s">
        <v>37</v>
      </c>
      <c r="AL97" s="1">
        <f>'январь 2016'!AL97+'февраль 2016'!AL97+'март 2016'!AL97</f>
        <v>0</v>
      </c>
      <c r="AM97" s="1">
        <f>'январь 2016'!AM97+'февраль 2016'!AM97+'март 2016'!AM97</f>
        <v>0</v>
      </c>
      <c r="AN97" s="1" t="s">
        <v>38</v>
      </c>
      <c r="AO97" s="1" t="s">
        <v>39</v>
      </c>
      <c r="AP97" s="1">
        <f>'январь 2016'!AP97+'февраль 2016'!AP97+'март 2016'!AP97</f>
        <v>0</v>
      </c>
      <c r="AQ97" s="1">
        <f>'январь 2016'!AQ97+'февраль 2016'!AQ97+'март 2016'!AQ97</f>
        <v>0</v>
      </c>
      <c r="AR97" s="1" t="s">
        <v>40</v>
      </c>
      <c r="AS97" s="1" t="s">
        <v>41</v>
      </c>
      <c r="AT97" s="1">
        <f>'январь 2016'!AT97+'февраль 2016'!AT97+'март 2016'!AT97</f>
        <v>0</v>
      </c>
      <c r="AU97" s="1">
        <f>'январь 2016'!AU97+'февраль 2016'!AU97+'март 2016'!AU97</f>
        <v>0</v>
      </c>
      <c r="AV97" s="6"/>
      <c r="AW97" s="6"/>
      <c r="AX97" s="1">
        <f>'январь 2016'!AX97+'февраль 2016'!AX97+'март 2016'!AX97</f>
        <v>0</v>
      </c>
      <c r="AY97" s="1">
        <f>'январь 2016'!AY97+'февраль 2016'!AY97+'март 2016'!AY97</f>
        <v>0</v>
      </c>
      <c r="AZ97" s="1" t="s">
        <v>42</v>
      </c>
      <c r="BA97" s="1" t="s">
        <v>39</v>
      </c>
      <c r="BB97" s="1">
        <f>'январь 2016'!BB97+'февраль 2016'!BB97+'март 2016'!BB97</f>
        <v>0</v>
      </c>
      <c r="BC97" s="1">
        <f>'январь 2016'!BC97+'февраль 2016'!BC97+'март 2016'!BC97</f>
        <v>0</v>
      </c>
      <c r="BD97" s="1" t="s">
        <v>42</v>
      </c>
      <c r="BE97" s="1" t="s">
        <v>33</v>
      </c>
      <c r="BF97" s="1">
        <f>'январь 2016'!BF97+'февраль 2016'!BF97+'март 2016'!BF97</f>
        <v>1</v>
      </c>
      <c r="BG97" s="1">
        <f>'январь 2016'!BG97+'февраль 2016'!BG97+'март 2016'!BG97</f>
        <v>21.238</v>
      </c>
      <c r="BH97" s="1" t="s">
        <v>42</v>
      </c>
      <c r="BI97" s="1" t="s">
        <v>39</v>
      </c>
      <c r="BJ97" s="1">
        <f>'январь 2016'!BJ97+'февраль 2016'!BJ97+'март 2016'!BJ97</f>
        <v>0</v>
      </c>
      <c r="BK97" s="7">
        <f>'январь 2016'!BK97+'февраль 2016'!BK97+'март 2016'!BK97</f>
        <v>0</v>
      </c>
      <c r="BL97" s="1" t="s">
        <v>43</v>
      </c>
      <c r="BM97" s="1" t="s">
        <v>44</v>
      </c>
      <c r="BN97" s="1">
        <f>'январь 2016'!BN97+'февраль 2016'!BN97+'март 2016'!BN97</f>
        <v>0</v>
      </c>
      <c r="BO97" s="1">
        <f>'январь 2016'!BO97+'февраль 2016'!BO97+'март 2016'!BO97</f>
        <v>0</v>
      </c>
      <c r="BP97" s="1" t="s">
        <v>45</v>
      </c>
      <c r="BQ97" s="1" t="s">
        <v>44</v>
      </c>
      <c r="BR97" s="1">
        <f>'январь 2016'!BR97+'февраль 2016'!BR97+'март 2016'!BR97</f>
        <v>0</v>
      </c>
      <c r="BS97" s="1">
        <f>'январь 2016'!BS97+'февраль 2016'!BS97+'март 2016'!BS97</f>
        <v>0</v>
      </c>
      <c r="BT97" s="1" t="s">
        <v>46</v>
      </c>
      <c r="BU97" s="1" t="s">
        <v>47</v>
      </c>
      <c r="BV97" s="1">
        <f>'январь 2016'!BV97+'февраль 2016'!BV97+'март 2016'!BV97</f>
        <v>0</v>
      </c>
      <c r="BW97" s="1">
        <f>'январь 2016'!BW97+'февраль 2016'!BW97+'март 2016'!BW97</f>
        <v>0</v>
      </c>
      <c r="BX97" s="1" t="s">
        <v>46</v>
      </c>
      <c r="BY97" s="1" t="s">
        <v>41</v>
      </c>
      <c r="BZ97" s="1">
        <f>'январь 2016'!BZ97+'февраль 2016'!BZ97+'март 2016'!BZ97</f>
        <v>6.0000000000000001E-3</v>
      </c>
      <c r="CA97" s="1">
        <f>'январь 2016'!CA97+'февраль 2016'!CA97+'март 2016'!CA97</f>
        <v>6.0519999999999996</v>
      </c>
      <c r="CB97" s="1" t="s">
        <v>46</v>
      </c>
      <c r="CC97" s="1" t="s">
        <v>48</v>
      </c>
      <c r="CD97" s="1">
        <f>'январь 2016'!CD97+'февраль 2016'!CD97+'март 2016'!CD97</f>
        <v>0</v>
      </c>
      <c r="CE97" s="1">
        <f>'январь 2016'!CE97+'февраль 2016'!CE97+'март 2016'!CE97</f>
        <v>0</v>
      </c>
      <c r="CF97" s="1" t="s">
        <v>46</v>
      </c>
      <c r="CG97" s="1" t="s">
        <v>48</v>
      </c>
      <c r="CH97" s="1">
        <f>'январь 2016'!CH97+'февраль 2016'!CH97+'март 2016'!CH97</f>
        <v>0</v>
      </c>
      <c r="CI97" s="1">
        <f>'январь 2016'!CI97+'февраль 2016'!CI97+'март 2016'!CI97</f>
        <v>0</v>
      </c>
      <c r="CJ97" s="1" t="s">
        <v>46</v>
      </c>
      <c r="CK97" s="1" t="s">
        <v>39</v>
      </c>
      <c r="CL97" s="1">
        <f>'январь 2016'!CL97+'февраль 2016'!CL97+'март 2016'!CL97</f>
        <v>0</v>
      </c>
      <c r="CM97" s="1">
        <f>'январь 2016'!CM97+'февраль 2016'!CM97+'март 2016'!CM97</f>
        <v>0</v>
      </c>
      <c r="CN97" s="1" t="s">
        <v>49</v>
      </c>
      <c r="CO97" s="1" t="s">
        <v>39</v>
      </c>
      <c r="CP97" s="1">
        <f>'январь 2016'!CP97+'февраль 2016'!CP97+'март 2016'!CP97</f>
        <v>1</v>
      </c>
      <c r="CQ97" s="1">
        <f>'январь 2016'!CQ97+'февраль 2016'!CQ97+'март 2016'!CQ97</f>
        <v>0.75600000000000001</v>
      </c>
      <c r="CR97" s="1" t="s">
        <v>50</v>
      </c>
      <c r="CS97" s="1" t="s">
        <v>51</v>
      </c>
      <c r="CT97" s="1">
        <f>'январь 2016'!CT97+'февраль 2016'!CT97+'март 2016'!CT97</f>
        <v>0</v>
      </c>
      <c r="CU97" s="1">
        <f>'январь 2016'!CU97+'февраль 2016'!CU97+'март 2016'!CU97</f>
        <v>0</v>
      </c>
      <c r="CV97" s="1" t="s">
        <v>50</v>
      </c>
      <c r="CW97" s="1" t="s">
        <v>39</v>
      </c>
      <c r="CX97" s="1">
        <f>'январь 2016'!CX97+'февраль 2016'!CX97+'март 2016'!CX97</f>
        <v>0</v>
      </c>
      <c r="CY97" s="1">
        <f>'январь 2016'!CY97+'февраль 2016'!CY97+'март 2016'!CY97</f>
        <v>0</v>
      </c>
      <c r="CZ97" s="1" t="s">
        <v>50</v>
      </c>
      <c r="DA97" s="1" t="s">
        <v>39</v>
      </c>
      <c r="DB97" s="1">
        <f>'январь 2016'!DB97+'февраль 2016'!DB97+'март 2016'!DB97</f>
        <v>0</v>
      </c>
      <c r="DC97" s="1">
        <f>'январь 2016'!DC97+'февраль 2016'!DC97+'март 2016'!DC97</f>
        <v>0</v>
      </c>
      <c r="DD97" s="1" t="s">
        <v>59</v>
      </c>
      <c r="DE97" s="1" t="s">
        <v>60</v>
      </c>
      <c r="DF97" s="1">
        <f>'январь 2016'!DF97+'февраль 2016'!DF97+'март 2016'!DF97</f>
        <v>0</v>
      </c>
      <c r="DG97" s="1">
        <f>'январь 2016'!DG97+'февраль 2016'!DG97+'март 2016'!DG97</f>
        <v>0</v>
      </c>
      <c r="DH97" s="1" t="s">
        <v>52</v>
      </c>
      <c r="DI97" s="1" t="s">
        <v>53</v>
      </c>
      <c r="DJ97" s="1">
        <f>'январь 2016'!DJ97+'февраль 2016'!DJ97+'март 2016'!DJ97</f>
        <v>0</v>
      </c>
      <c r="DK97" s="1">
        <f>'январь 2016'!DK97+'февраль 2016'!DK97+'март 2016'!DK97</f>
        <v>0</v>
      </c>
      <c r="DL97" s="1" t="s">
        <v>31</v>
      </c>
      <c r="DM97" s="7">
        <f>'январь 2016'!DM97+'февраль 2016'!DM97+'март 2016'!DM97</f>
        <v>4.0339999999999998</v>
      </c>
    </row>
    <row r="98" spans="1:117" s="12" customFormat="1" ht="15.75" customHeight="1" x14ac:dyDescent="0.25">
      <c r="A98" s="6">
        <v>97</v>
      </c>
      <c r="B98" s="6">
        <v>1</v>
      </c>
      <c r="C98" s="9" t="s">
        <v>128</v>
      </c>
      <c r="D98" s="8" t="s">
        <v>373</v>
      </c>
      <c r="E98" s="6">
        <v>718.91800000000001</v>
      </c>
      <c r="F98" s="6">
        <v>23.946999999999999</v>
      </c>
      <c r="G98" s="6">
        <v>690.71799999999996</v>
      </c>
      <c r="H98" s="10">
        <v>307.63884000000002</v>
      </c>
      <c r="I98" s="3">
        <f t="shared" si="4"/>
        <v>998.35683999999992</v>
      </c>
      <c r="J98" s="3">
        <f t="shared" si="3"/>
        <v>16.420999999999999</v>
      </c>
      <c r="K98" s="3">
        <f t="shared" si="5"/>
        <v>981.93583999999987</v>
      </c>
      <c r="L98" s="1" t="s">
        <v>28</v>
      </c>
      <c r="M98" s="1" t="s">
        <v>29</v>
      </c>
      <c r="N98" s="1">
        <f>'январь 2016'!N98+'февраль 2016'!N98+'март 2016'!N98</f>
        <v>0</v>
      </c>
      <c r="O98" s="1">
        <f>'январь 2016'!O98+'февраль 2016'!O98+'март 2016'!O98</f>
        <v>0</v>
      </c>
      <c r="P98" s="1" t="s">
        <v>30</v>
      </c>
      <c r="Q98" s="1" t="s">
        <v>34</v>
      </c>
      <c r="R98" s="1">
        <f>'январь 2016'!R98+'февраль 2016'!R98+'март 2016'!R98</f>
        <v>0</v>
      </c>
      <c r="S98" s="1">
        <f>'январь 2016'!S98+'февраль 2016'!S98+'март 2016'!S98</f>
        <v>0</v>
      </c>
      <c r="T98" s="1" t="s">
        <v>30</v>
      </c>
      <c r="U98" s="1" t="s">
        <v>32</v>
      </c>
      <c r="V98" s="6">
        <f>'январь 2016'!V98+'февраль 2016'!V98+'март 2016'!V98</f>
        <v>0</v>
      </c>
      <c r="W98" s="6">
        <f>'январь 2016'!W98+'февраль 2016'!W98+'март 2016'!W98</f>
        <v>0</v>
      </c>
      <c r="X98" s="6" t="s">
        <v>30</v>
      </c>
      <c r="Y98" s="6" t="s">
        <v>33</v>
      </c>
      <c r="Z98" s="6">
        <f>'январь 2016'!Z98+'февраль 2016'!Z98+'март 2016'!Z98</f>
        <v>0</v>
      </c>
      <c r="AA98" s="6">
        <f>'январь 2016'!AA98+'февраль 2016'!AA98+'март 2016'!AA98</f>
        <v>0</v>
      </c>
      <c r="AB98" s="1" t="s">
        <v>30</v>
      </c>
      <c r="AC98" s="1" t="s">
        <v>34</v>
      </c>
      <c r="AD98" s="1">
        <f>'январь 2016'!AD98+'февраль 2016'!AD98+'март 2016'!AD98</f>
        <v>0</v>
      </c>
      <c r="AE98" s="1">
        <f>'январь 2016'!AE98+'февраль 2016'!AE98+'март 2016'!AE98</f>
        <v>0</v>
      </c>
      <c r="AF98" s="1" t="s">
        <v>35</v>
      </c>
      <c r="AG98" s="1" t="s">
        <v>29</v>
      </c>
      <c r="AH98" s="1">
        <f>'январь 2016'!AH98+'февраль 2016'!AH98+'март 2016'!AH98</f>
        <v>0</v>
      </c>
      <c r="AI98" s="1">
        <f>'январь 2016'!AI98+'февраль 2016'!AI98+'март 2016'!AI98</f>
        <v>0</v>
      </c>
      <c r="AJ98" s="1" t="s">
        <v>36</v>
      </c>
      <c r="AK98" s="1" t="s">
        <v>37</v>
      </c>
      <c r="AL98" s="1">
        <f>'январь 2016'!AL98+'февраль 2016'!AL98+'март 2016'!AL98</f>
        <v>0</v>
      </c>
      <c r="AM98" s="1">
        <f>'январь 2016'!AM98+'февраль 2016'!AM98+'март 2016'!AM98</f>
        <v>0</v>
      </c>
      <c r="AN98" s="1" t="s">
        <v>38</v>
      </c>
      <c r="AO98" s="1" t="s">
        <v>39</v>
      </c>
      <c r="AP98" s="1">
        <f>'январь 2016'!AP98+'февраль 2016'!AP98+'март 2016'!AP98</f>
        <v>0</v>
      </c>
      <c r="AQ98" s="1">
        <f>'январь 2016'!AQ98+'февраль 2016'!AQ98+'март 2016'!AQ98</f>
        <v>0</v>
      </c>
      <c r="AR98" s="1" t="s">
        <v>40</v>
      </c>
      <c r="AS98" s="1" t="s">
        <v>41</v>
      </c>
      <c r="AT98" s="1">
        <f>'январь 2016'!AT98+'февраль 2016'!AT98+'март 2016'!AT98</f>
        <v>0</v>
      </c>
      <c r="AU98" s="1">
        <f>'январь 2016'!AU98+'февраль 2016'!AU98+'март 2016'!AU98</f>
        <v>0</v>
      </c>
      <c r="AV98" s="6"/>
      <c r="AW98" s="6"/>
      <c r="AX98" s="1">
        <f>'январь 2016'!AX98+'февраль 2016'!AX98+'март 2016'!AX98</f>
        <v>0</v>
      </c>
      <c r="AY98" s="1">
        <f>'январь 2016'!AY98+'февраль 2016'!AY98+'март 2016'!AY98</f>
        <v>0</v>
      </c>
      <c r="AZ98" s="1" t="s">
        <v>42</v>
      </c>
      <c r="BA98" s="1" t="s">
        <v>39</v>
      </c>
      <c r="BB98" s="1">
        <f>'январь 2016'!BB98+'февраль 2016'!BB98+'март 2016'!BB98</f>
        <v>0</v>
      </c>
      <c r="BC98" s="1">
        <f>'январь 2016'!BC98+'февраль 2016'!BC98+'март 2016'!BC98</f>
        <v>0</v>
      </c>
      <c r="BD98" s="1" t="s">
        <v>42</v>
      </c>
      <c r="BE98" s="1" t="s">
        <v>33</v>
      </c>
      <c r="BF98" s="1">
        <f>'январь 2016'!BF98+'февраль 2016'!BF98+'март 2016'!BF98</f>
        <v>0</v>
      </c>
      <c r="BG98" s="1">
        <f>'январь 2016'!BG98+'февраль 2016'!BG98+'март 2016'!BG98</f>
        <v>0</v>
      </c>
      <c r="BH98" s="1" t="s">
        <v>42</v>
      </c>
      <c r="BI98" s="1" t="s">
        <v>39</v>
      </c>
      <c r="BJ98" s="1">
        <f>'январь 2016'!BJ98+'февраль 2016'!BJ98+'март 2016'!BJ98</f>
        <v>0</v>
      </c>
      <c r="BK98" s="7">
        <f>'январь 2016'!BK98+'февраль 2016'!BK98+'март 2016'!BK98</f>
        <v>0</v>
      </c>
      <c r="BL98" s="1" t="s">
        <v>43</v>
      </c>
      <c r="BM98" s="1" t="s">
        <v>44</v>
      </c>
      <c r="BN98" s="1">
        <f>'январь 2016'!BN98+'февраль 2016'!BN98+'март 2016'!BN98</f>
        <v>0</v>
      </c>
      <c r="BO98" s="1">
        <f>'январь 2016'!BO98+'февраль 2016'!BO98+'март 2016'!BO98</f>
        <v>0</v>
      </c>
      <c r="BP98" s="1" t="s">
        <v>45</v>
      </c>
      <c r="BQ98" s="1" t="s">
        <v>44</v>
      </c>
      <c r="BR98" s="1">
        <f>'январь 2016'!BR98+'февраль 2016'!BR98+'март 2016'!BR98</f>
        <v>0</v>
      </c>
      <c r="BS98" s="1">
        <f>'январь 2016'!BS98+'февраль 2016'!BS98+'март 2016'!BS98</f>
        <v>0</v>
      </c>
      <c r="BT98" s="1" t="s">
        <v>46</v>
      </c>
      <c r="BU98" s="1" t="s">
        <v>47</v>
      </c>
      <c r="BV98" s="1">
        <f>'январь 2016'!BV98+'февраль 2016'!BV98+'март 2016'!BV98</f>
        <v>0</v>
      </c>
      <c r="BW98" s="1">
        <f>'январь 2016'!BW98+'февраль 2016'!BW98+'март 2016'!BW98</f>
        <v>0</v>
      </c>
      <c r="BX98" s="1" t="s">
        <v>46</v>
      </c>
      <c r="BY98" s="1" t="s">
        <v>41</v>
      </c>
      <c r="BZ98" s="1">
        <f>'январь 2016'!BZ98+'февраль 2016'!BZ98+'март 2016'!BZ98</f>
        <v>0.01</v>
      </c>
      <c r="CA98" s="1">
        <f>'январь 2016'!CA98+'февраль 2016'!CA98+'март 2016'!CA98</f>
        <v>9.5489999999999995</v>
      </c>
      <c r="CB98" s="1" t="s">
        <v>46</v>
      </c>
      <c r="CC98" s="1" t="s">
        <v>48</v>
      </c>
      <c r="CD98" s="1">
        <f>'январь 2016'!CD98+'февраль 2016'!CD98+'март 2016'!CD98</f>
        <v>0</v>
      </c>
      <c r="CE98" s="1">
        <f>'январь 2016'!CE98+'февраль 2016'!CE98+'март 2016'!CE98</f>
        <v>0</v>
      </c>
      <c r="CF98" s="1" t="s">
        <v>46</v>
      </c>
      <c r="CG98" s="1" t="s">
        <v>48</v>
      </c>
      <c r="CH98" s="1">
        <f>'январь 2016'!CH98+'февраль 2016'!CH98+'март 2016'!CH98</f>
        <v>0</v>
      </c>
      <c r="CI98" s="1">
        <f>'январь 2016'!CI98+'февраль 2016'!CI98+'март 2016'!CI98</f>
        <v>0</v>
      </c>
      <c r="CJ98" s="1" t="s">
        <v>46</v>
      </c>
      <c r="CK98" s="1" t="s">
        <v>39</v>
      </c>
      <c r="CL98" s="1">
        <f>'январь 2016'!CL98+'февраль 2016'!CL98+'март 2016'!CL98</f>
        <v>0</v>
      </c>
      <c r="CM98" s="1">
        <f>'январь 2016'!CM98+'февраль 2016'!CM98+'март 2016'!CM98</f>
        <v>0</v>
      </c>
      <c r="CN98" s="1" t="s">
        <v>49</v>
      </c>
      <c r="CO98" s="1" t="s">
        <v>39</v>
      </c>
      <c r="CP98" s="1">
        <f>'январь 2016'!CP98+'февраль 2016'!CP98+'март 2016'!CP98</f>
        <v>2</v>
      </c>
      <c r="CQ98" s="1">
        <f>'январь 2016'!CQ98+'февраль 2016'!CQ98+'март 2016'!CQ98</f>
        <v>1.171</v>
      </c>
      <c r="CR98" s="1" t="s">
        <v>50</v>
      </c>
      <c r="CS98" s="1" t="s">
        <v>51</v>
      </c>
      <c r="CT98" s="1">
        <f>'январь 2016'!CT98+'февраль 2016'!CT98+'март 2016'!CT98</f>
        <v>0</v>
      </c>
      <c r="CU98" s="1">
        <f>'январь 2016'!CU98+'февраль 2016'!CU98+'март 2016'!CU98</f>
        <v>0</v>
      </c>
      <c r="CV98" s="1" t="s">
        <v>50</v>
      </c>
      <c r="CW98" s="1" t="s">
        <v>39</v>
      </c>
      <c r="CX98" s="1">
        <f>'январь 2016'!CX98+'февраль 2016'!CX98+'март 2016'!CX98</f>
        <v>0</v>
      </c>
      <c r="CY98" s="1">
        <f>'январь 2016'!CY98+'февраль 2016'!CY98+'март 2016'!CY98</f>
        <v>0</v>
      </c>
      <c r="CZ98" s="1" t="s">
        <v>50</v>
      </c>
      <c r="DA98" s="1" t="s">
        <v>39</v>
      </c>
      <c r="DB98" s="1">
        <f>'январь 2016'!DB98+'февраль 2016'!DB98+'март 2016'!DB98</f>
        <v>0</v>
      </c>
      <c r="DC98" s="1">
        <f>'январь 2016'!DC98+'февраль 2016'!DC98+'март 2016'!DC98</f>
        <v>0</v>
      </c>
      <c r="DD98" s="1" t="s">
        <v>59</v>
      </c>
      <c r="DE98" s="1" t="s">
        <v>60</v>
      </c>
      <c r="DF98" s="1">
        <f>'январь 2016'!DF98+'февраль 2016'!DF98+'март 2016'!DF98</f>
        <v>0</v>
      </c>
      <c r="DG98" s="1">
        <f>'январь 2016'!DG98+'февраль 2016'!DG98+'март 2016'!DG98</f>
        <v>0</v>
      </c>
      <c r="DH98" s="1" t="s">
        <v>52</v>
      </c>
      <c r="DI98" s="1" t="s">
        <v>53</v>
      </c>
      <c r="DJ98" s="1">
        <f>'январь 2016'!DJ98+'февраль 2016'!DJ98+'март 2016'!DJ98</f>
        <v>0</v>
      </c>
      <c r="DK98" s="1">
        <f>'январь 2016'!DK98+'февраль 2016'!DK98+'март 2016'!DK98</f>
        <v>0</v>
      </c>
      <c r="DL98" s="1" t="s">
        <v>31</v>
      </c>
      <c r="DM98" s="7">
        <f>'январь 2016'!DM98+'февраль 2016'!DM98+'март 2016'!DM98</f>
        <v>5.7010000000000005</v>
      </c>
    </row>
    <row r="99" spans="1:117" s="12" customFormat="1" ht="15.75" customHeight="1" x14ac:dyDescent="0.25">
      <c r="A99" s="6">
        <v>98</v>
      </c>
      <c r="B99" s="6">
        <v>1</v>
      </c>
      <c r="C99" s="9" t="s">
        <v>129</v>
      </c>
      <c r="D99" s="8" t="s">
        <v>373</v>
      </c>
      <c r="E99" s="6">
        <v>407.12599999999998</v>
      </c>
      <c r="F99" s="6">
        <v>38.204999999999998</v>
      </c>
      <c r="G99" s="6">
        <v>353.48700000000002</v>
      </c>
      <c r="H99" s="10">
        <v>271.76172000000003</v>
      </c>
      <c r="I99" s="3">
        <f t="shared" si="4"/>
        <v>625.24872000000005</v>
      </c>
      <c r="J99" s="3">
        <f t="shared" si="3"/>
        <v>66.962999999999994</v>
      </c>
      <c r="K99" s="3">
        <f t="shared" si="5"/>
        <v>558.28572000000008</v>
      </c>
      <c r="L99" s="1" t="s">
        <v>28</v>
      </c>
      <c r="M99" s="1" t="s">
        <v>29</v>
      </c>
      <c r="N99" s="1">
        <f>'январь 2016'!N99+'февраль 2016'!N99+'март 2016'!N99</f>
        <v>0</v>
      </c>
      <c r="O99" s="1">
        <f>'январь 2016'!O99+'февраль 2016'!O99+'март 2016'!O99</f>
        <v>0</v>
      </c>
      <c r="P99" s="1" t="s">
        <v>30</v>
      </c>
      <c r="Q99" s="1" t="s">
        <v>34</v>
      </c>
      <c r="R99" s="1">
        <f>'январь 2016'!R99+'февраль 2016'!R99+'март 2016'!R99</f>
        <v>0</v>
      </c>
      <c r="S99" s="1">
        <f>'январь 2016'!S99+'февраль 2016'!S99+'март 2016'!S99</f>
        <v>0</v>
      </c>
      <c r="T99" s="1" t="s">
        <v>30</v>
      </c>
      <c r="U99" s="1" t="s">
        <v>32</v>
      </c>
      <c r="V99" s="6">
        <f>'январь 2016'!V99+'февраль 2016'!V99+'март 2016'!V99</f>
        <v>0</v>
      </c>
      <c r="W99" s="6">
        <f>'январь 2016'!W99+'февраль 2016'!W99+'март 2016'!W99</f>
        <v>0</v>
      </c>
      <c r="X99" s="6" t="s">
        <v>30</v>
      </c>
      <c r="Y99" s="6" t="s">
        <v>33</v>
      </c>
      <c r="Z99" s="6">
        <f>'январь 2016'!Z99+'февраль 2016'!Z99+'март 2016'!Z99</f>
        <v>0</v>
      </c>
      <c r="AA99" s="6">
        <f>'январь 2016'!AA99+'февраль 2016'!AA99+'март 2016'!AA99</f>
        <v>0</v>
      </c>
      <c r="AB99" s="1" t="s">
        <v>30</v>
      </c>
      <c r="AC99" s="1" t="s">
        <v>34</v>
      </c>
      <c r="AD99" s="1">
        <f>'январь 2016'!AD99+'февраль 2016'!AD99+'март 2016'!AD99</f>
        <v>0</v>
      </c>
      <c r="AE99" s="1">
        <f>'январь 2016'!AE99+'февраль 2016'!AE99+'март 2016'!AE99</f>
        <v>0</v>
      </c>
      <c r="AF99" s="1" t="s">
        <v>35</v>
      </c>
      <c r="AG99" s="1" t="s">
        <v>29</v>
      </c>
      <c r="AH99" s="1">
        <f>'январь 2016'!AH99+'февраль 2016'!AH99+'март 2016'!AH99</f>
        <v>0</v>
      </c>
      <c r="AI99" s="1">
        <f>'январь 2016'!AI99+'февраль 2016'!AI99+'март 2016'!AI99</f>
        <v>0</v>
      </c>
      <c r="AJ99" s="1" t="s">
        <v>36</v>
      </c>
      <c r="AK99" s="1" t="s">
        <v>37</v>
      </c>
      <c r="AL99" s="1">
        <f>'январь 2016'!AL99+'февраль 2016'!AL99+'март 2016'!AL99</f>
        <v>0</v>
      </c>
      <c r="AM99" s="1">
        <f>'январь 2016'!AM99+'февраль 2016'!AM99+'март 2016'!AM99</f>
        <v>0</v>
      </c>
      <c r="AN99" s="1" t="s">
        <v>38</v>
      </c>
      <c r="AO99" s="1" t="s">
        <v>39</v>
      </c>
      <c r="AP99" s="1">
        <f>'январь 2016'!AP99+'февраль 2016'!AP99+'март 2016'!AP99</f>
        <v>0</v>
      </c>
      <c r="AQ99" s="1">
        <f>'январь 2016'!AQ99+'февраль 2016'!AQ99+'март 2016'!AQ99</f>
        <v>0</v>
      </c>
      <c r="AR99" s="1" t="s">
        <v>40</v>
      </c>
      <c r="AS99" s="1" t="s">
        <v>41</v>
      </c>
      <c r="AT99" s="1">
        <f>'январь 2016'!AT99+'февраль 2016'!AT99+'март 2016'!AT99</f>
        <v>0</v>
      </c>
      <c r="AU99" s="1">
        <f>'январь 2016'!AU99+'февраль 2016'!AU99+'март 2016'!AU99</f>
        <v>0</v>
      </c>
      <c r="AV99" s="6"/>
      <c r="AW99" s="6"/>
      <c r="AX99" s="1">
        <f>'январь 2016'!AX99+'февраль 2016'!AX99+'март 2016'!AX99</f>
        <v>0</v>
      </c>
      <c r="AY99" s="1">
        <f>'январь 2016'!AY99+'февраль 2016'!AY99+'март 2016'!AY99</f>
        <v>0</v>
      </c>
      <c r="AZ99" s="1" t="s">
        <v>42</v>
      </c>
      <c r="BA99" s="1" t="s">
        <v>39</v>
      </c>
      <c r="BB99" s="1">
        <f>'январь 2016'!BB99+'февраль 2016'!BB99+'март 2016'!BB99</f>
        <v>0</v>
      </c>
      <c r="BC99" s="1">
        <f>'январь 2016'!BC99+'февраль 2016'!BC99+'март 2016'!BC99</f>
        <v>0</v>
      </c>
      <c r="BD99" s="1" t="s">
        <v>42</v>
      </c>
      <c r="BE99" s="1" t="s">
        <v>33</v>
      </c>
      <c r="BF99" s="1">
        <f>'январь 2016'!BF99+'февраль 2016'!BF99+'март 2016'!BF99</f>
        <v>0</v>
      </c>
      <c r="BG99" s="1">
        <f>'январь 2016'!BG99+'февраль 2016'!BG99+'март 2016'!BG99</f>
        <v>0</v>
      </c>
      <c r="BH99" s="1" t="s">
        <v>42</v>
      </c>
      <c r="BI99" s="1" t="s">
        <v>39</v>
      </c>
      <c r="BJ99" s="1">
        <f>'январь 2016'!BJ99+'февраль 2016'!BJ99+'март 2016'!BJ99</f>
        <v>0</v>
      </c>
      <c r="BK99" s="7">
        <f>'январь 2016'!BK99+'февраль 2016'!BK99+'март 2016'!BK99</f>
        <v>0</v>
      </c>
      <c r="BL99" s="1" t="s">
        <v>43</v>
      </c>
      <c r="BM99" s="1" t="s">
        <v>44</v>
      </c>
      <c r="BN99" s="1">
        <f>'январь 2016'!BN99+'февраль 2016'!BN99+'март 2016'!BN99</f>
        <v>0</v>
      </c>
      <c r="BO99" s="1">
        <f>'январь 2016'!BO99+'февраль 2016'!BO99+'март 2016'!BO99</f>
        <v>0</v>
      </c>
      <c r="BP99" s="1" t="s">
        <v>45</v>
      </c>
      <c r="BQ99" s="1" t="s">
        <v>44</v>
      </c>
      <c r="BR99" s="1">
        <f>'январь 2016'!BR99+'февраль 2016'!BR99+'март 2016'!BR99</f>
        <v>0</v>
      </c>
      <c r="BS99" s="1">
        <f>'январь 2016'!BS99+'февраль 2016'!BS99+'март 2016'!BS99</f>
        <v>0</v>
      </c>
      <c r="BT99" s="1" t="s">
        <v>46</v>
      </c>
      <c r="BU99" s="1" t="s">
        <v>47</v>
      </c>
      <c r="BV99" s="1">
        <f>'январь 2016'!BV99+'февраль 2016'!BV99+'март 2016'!BV99</f>
        <v>0</v>
      </c>
      <c r="BW99" s="1">
        <f>'январь 2016'!BW99+'февраль 2016'!BW99+'март 2016'!BW99</f>
        <v>0</v>
      </c>
      <c r="BX99" s="1" t="s">
        <v>46</v>
      </c>
      <c r="BY99" s="1" t="s">
        <v>41</v>
      </c>
      <c r="BZ99" s="1">
        <f>'январь 2016'!BZ99+'февраль 2016'!BZ99+'март 2016'!BZ99</f>
        <v>1.6E-2</v>
      </c>
      <c r="CA99" s="1">
        <f>'январь 2016'!CA99+'февраль 2016'!CA99+'март 2016'!CA99</f>
        <v>51.954999999999998</v>
      </c>
      <c r="CB99" s="1" t="s">
        <v>46</v>
      </c>
      <c r="CC99" s="1" t="s">
        <v>48</v>
      </c>
      <c r="CD99" s="1">
        <f>'январь 2016'!CD99+'февраль 2016'!CD99+'март 2016'!CD99</f>
        <v>5.0000000000000001E-3</v>
      </c>
      <c r="CE99" s="1">
        <f>'январь 2016'!CE99+'февраль 2016'!CE99+'март 2016'!CE99</f>
        <v>4.819</v>
      </c>
      <c r="CF99" s="1" t="s">
        <v>46</v>
      </c>
      <c r="CG99" s="1" t="s">
        <v>48</v>
      </c>
      <c r="CH99" s="1">
        <f>'январь 2016'!CH99+'февраль 2016'!CH99+'март 2016'!CH99</f>
        <v>0</v>
      </c>
      <c r="CI99" s="1">
        <f>'январь 2016'!CI99+'февраль 2016'!CI99+'март 2016'!CI99</f>
        <v>0</v>
      </c>
      <c r="CJ99" s="1" t="s">
        <v>46</v>
      </c>
      <c r="CK99" s="1" t="s">
        <v>39</v>
      </c>
      <c r="CL99" s="1">
        <f>'январь 2016'!CL99+'февраль 2016'!CL99+'март 2016'!CL99</f>
        <v>0</v>
      </c>
      <c r="CM99" s="1">
        <f>'январь 2016'!CM99+'февраль 2016'!CM99+'март 2016'!CM99</f>
        <v>0</v>
      </c>
      <c r="CN99" s="1" t="s">
        <v>49</v>
      </c>
      <c r="CO99" s="1" t="s">
        <v>39</v>
      </c>
      <c r="CP99" s="1">
        <f>'январь 2016'!CP99+'февраль 2016'!CP99+'март 2016'!CP99</f>
        <v>2</v>
      </c>
      <c r="CQ99" s="1">
        <f>'январь 2016'!CQ99+'февраль 2016'!CQ99+'март 2016'!CQ99</f>
        <v>1.464</v>
      </c>
      <c r="CR99" s="1" t="s">
        <v>50</v>
      </c>
      <c r="CS99" s="1" t="s">
        <v>51</v>
      </c>
      <c r="CT99" s="1">
        <f>'январь 2016'!CT99+'февраль 2016'!CT99+'март 2016'!CT99</f>
        <v>0</v>
      </c>
      <c r="CU99" s="1">
        <f>'январь 2016'!CU99+'февраль 2016'!CU99+'март 2016'!CU99</f>
        <v>0</v>
      </c>
      <c r="CV99" s="1" t="s">
        <v>50</v>
      </c>
      <c r="CW99" s="1" t="s">
        <v>39</v>
      </c>
      <c r="CX99" s="1">
        <f>'январь 2016'!CX99+'февраль 2016'!CX99+'март 2016'!CX99</f>
        <v>0</v>
      </c>
      <c r="CY99" s="1">
        <f>'январь 2016'!CY99+'февраль 2016'!CY99+'март 2016'!CY99</f>
        <v>0</v>
      </c>
      <c r="CZ99" s="1" t="s">
        <v>50</v>
      </c>
      <c r="DA99" s="1" t="s">
        <v>39</v>
      </c>
      <c r="DB99" s="1">
        <f>'январь 2016'!DB99+'февраль 2016'!DB99+'март 2016'!DB99</f>
        <v>0</v>
      </c>
      <c r="DC99" s="1">
        <f>'январь 2016'!DC99+'февраль 2016'!DC99+'март 2016'!DC99</f>
        <v>0</v>
      </c>
      <c r="DD99" s="1" t="s">
        <v>59</v>
      </c>
      <c r="DE99" s="1" t="s">
        <v>60</v>
      </c>
      <c r="DF99" s="1">
        <f>'январь 2016'!DF99+'февраль 2016'!DF99+'март 2016'!DF99</f>
        <v>0</v>
      </c>
      <c r="DG99" s="1">
        <f>'январь 2016'!DG99+'февраль 2016'!DG99+'март 2016'!DG99</f>
        <v>0</v>
      </c>
      <c r="DH99" s="1" t="s">
        <v>52</v>
      </c>
      <c r="DI99" s="1" t="s">
        <v>53</v>
      </c>
      <c r="DJ99" s="1">
        <f>'январь 2016'!DJ99+'февраль 2016'!DJ99+'март 2016'!DJ99</f>
        <v>0</v>
      </c>
      <c r="DK99" s="1">
        <f>'январь 2016'!DK99+'февраль 2016'!DK99+'март 2016'!DK99</f>
        <v>0</v>
      </c>
      <c r="DL99" s="1" t="s">
        <v>31</v>
      </c>
      <c r="DM99" s="7">
        <f>'январь 2016'!DM99+'февраль 2016'!DM99+'март 2016'!DM99</f>
        <v>8.7249999999999996</v>
      </c>
    </row>
    <row r="100" spans="1:117" s="12" customFormat="1" ht="15.75" customHeight="1" x14ac:dyDescent="0.25">
      <c r="A100" s="6">
        <v>99</v>
      </c>
      <c r="B100" s="6">
        <v>1</v>
      </c>
      <c r="C100" s="9" t="s">
        <v>130</v>
      </c>
      <c r="D100" s="8" t="s">
        <v>373</v>
      </c>
      <c r="E100" s="6">
        <v>96.15</v>
      </c>
      <c r="F100" s="6">
        <v>3.218</v>
      </c>
      <c r="G100" s="6">
        <v>92.932000000000002</v>
      </c>
      <c r="H100" s="10">
        <v>46.573439999999998</v>
      </c>
      <c r="I100" s="3">
        <f t="shared" si="4"/>
        <v>139.50543999999999</v>
      </c>
      <c r="J100" s="3">
        <f t="shared" si="3"/>
        <v>2.7639999999999998</v>
      </c>
      <c r="K100" s="3">
        <f t="shared" si="5"/>
        <v>136.74143999999998</v>
      </c>
      <c r="L100" s="1" t="s">
        <v>28</v>
      </c>
      <c r="M100" s="1" t="s">
        <v>29</v>
      </c>
      <c r="N100" s="1">
        <f>'январь 2016'!N100+'февраль 2016'!N100+'март 2016'!N100</f>
        <v>0</v>
      </c>
      <c r="O100" s="1">
        <f>'январь 2016'!O100+'февраль 2016'!O100+'март 2016'!O100</f>
        <v>0</v>
      </c>
      <c r="P100" s="1" t="s">
        <v>30</v>
      </c>
      <c r="Q100" s="1" t="s">
        <v>34</v>
      </c>
      <c r="R100" s="1">
        <f>'январь 2016'!R100+'февраль 2016'!R100+'март 2016'!R100</f>
        <v>0</v>
      </c>
      <c r="S100" s="1">
        <f>'январь 2016'!S100+'февраль 2016'!S100+'март 2016'!S100</f>
        <v>0</v>
      </c>
      <c r="T100" s="1" t="s">
        <v>30</v>
      </c>
      <c r="U100" s="1" t="s">
        <v>32</v>
      </c>
      <c r="V100" s="6">
        <f>'январь 2016'!V100+'февраль 2016'!V100+'март 2016'!V100</f>
        <v>0</v>
      </c>
      <c r="W100" s="6">
        <f>'январь 2016'!W100+'февраль 2016'!W100+'март 2016'!W100</f>
        <v>0</v>
      </c>
      <c r="X100" s="6" t="s">
        <v>30</v>
      </c>
      <c r="Y100" s="6" t="s">
        <v>33</v>
      </c>
      <c r="Z100" s="6">
        <f>'январь 2016'!Z100+'февраль 2016'!Z100+'март 2016'!Z100</f>
        <v>0</v>
      </c>
      <c r="AA100" s="6">
        <f>'январь 2016'!AA100+'февраль 2016'!AA100+'март 2016'!AA100</f>
        <v>0</v>
      </c>
      <c r="AB100" s="1" t="s">
        <v>30</v>
      </c>
      <c r="AC100" s="1" t="s">
        <v>34</v>
      </c>
      <c r="AD100" s="1">
        <f>'январь 2016'!AD100+'февраль 2016'!AD100+'март 2016'!AD100</f>
        <v>0</v>
      </c>
      <c r="AE100" s="1">
        <f>'январь 2016'!AE100+'февраль 2016'!AE100+'март 2016'!AE100</f>
        <v>0</v>
      </c>
      <c r="AF100" s="1" t="s">
        <v>35</v>
      </c>
      <c r="AG100" s="1" t="s">
        <v>29</v>
      </c>
      <c r="AH100" s="1">
        <f>'январь 2016'!AH100+'февраль 2016'!AH100+'март 2016'!AH100</f>
        <v>0</v>
      </c>
      <c r="AI100" s="1">
        <f>'январь 2016'!AI100+'февраль 2016'!AI100+'март 2016'!AI100</f>
        <v>0</v>
      </c>
      <c r="AJ100" s="1" t="s">
        <v>36</v>
      </c>
      <c r="AK100" s="1" t="s">
        <v>37</v>
      </c>
      <c r="AL100" s="1">
        <f>'январь 2016'!AL100+'февраль 2016'!AL100+'март 2016'!AL100</f>
        <v>0</v>
      </c>
      <c r="AM100" s="1">
        <f>'январь 2016'!AM100+'февраль 2016'!AM100+'март 2016'!AM100</f>
        <v>0</v>
      </c>
      <c r="AN100" s="1" t="s">
        <v>38</v>
      </c>
      <c r="AO100" s="1" t="s">
        <v>39</v>
      </c>
      <c r="AP100" s="1">
        <f>'январь 2016'!AP100+'февраль 2016'!AP100+'март 2016'!AP100</f>
        <v>0</v>
      </c>
      <c r="AQ100" s="1">
        <f>'январь 2016'!AQ100+'февраль 2016'!AQ100+'март 2016'!AQ100</f>
        <v>0</v>
      </c>
      <c r="AR100" s="1" t="s">
        <v>40</v>
      </c>
      <c r="AS100" s="1" t="s">
        <v>41</v>
      </c>
      <c r="AT100" s="1">
        <f>'январь 2016'!AT100+'февраль 2016'!AT100+'март 2016'!AT100</f>
        <v>0</v>
      </c>
      <c r="AU100" s="1">
        <f>'январь 2016'!AU100+'февраль 2016'!AU100+'март 2016'!AU100</f>
        <v>0</v>
      </c>
      <c r="AV100" s="6"/>
      <c r="AW100" s="6"/>
      <c r="AX100" s="1">
        <f>'январь 2016'!AX100+'февраль 2016'!AX100+'март 2016'!AX100</f>
        <v>0</v>
      </c>
      <c r="AY100" s="1">
        <f>'январь 2016'!AY100+'февраль 2016'!AY100+'март 2016'!AY100</f>
        <v>0</v>
      </c>
      <c r="AZ100" s="1" t="s">
        <v>42</v>
      </c>
      <c r="BA100" s="1" t="s">
        <v>39</v>
      </c>
      <c r="BB100" s="1">
        <f>'январь 2016'!BB100+'февраль 2016'!BB100+'март 2016'!BB100</f>
        <v>0</v>
      </c>
      <c r="BC100" s="1">
        <f>'январь 2016'!BC100+'февраль 2016'!BC100+'март 2016'!BC100</f>
        <v>0</v>
      </c>
      <c r="BD100" s="1" t="s">
        <v>42</v>
      </c>
      <c r="BE100" s="1" t="s">
        <v>33</v>
      </c>
      <c r="BF100" s="1">
        <f>'январь 2016'!BF100+'февраль 2016'!BF100+'март 2016'!BF100</f>
        <v>0</v>
      </c>
      <c r="BG100" s="1">
        <f>'январь 2016'!BG100+'февраль 2016'!BG100+'март 2016'!BG100</f>
        <v>0</v>
      </c>
      <c r="BH100" s="1" t="s">
        <v>42</v>
      </c>
      <c r="BI100" s="1" t="s">
        <v>39</v>
      </c>
      <c r="BJ100" s="1">
        <f>'январь 2016'!BJ100+'февраль 2016'!BJ100+'март 2016'!BJ100</f>
        <v>0</v>
      </c>
      <c r="BK100" s="7">
        <f>'январь 2016'!BK100+'февраль 2016'!BK100+'март 2016'!BK100</f>
        <v>0</v>
      </c>
      <c r="BL100" s="1" t="s">
        <v>43</v>
      </c>
      <c r="BM100" s="1" t="s">
        <v>44</v>
      </c>
      <c r="BN100" s="1">
        <f>'январь 2016'!BN100+'февраль 2016'!BN100+'март 2016'!BN100</f>
        <v>0</v>
      </c>
      <c r="BO100" s="1">
        <f>'январь 2016'!BO100+'февраль 2016'!BO100+'март 2016'!BO100</f>
        <v>0</v>
      </c>
      <c r="BP100" s="1" t="s">
        <v>45</v>
      </c>
      <c r="BQ100" s="1" t="s">
        <v>44</v>
      </c>
      <c r="BR100" s="1">
        <f>'январь 2016'!BR100+'февраль 2016'!BR100+'март 2016'!BR100</f>
        <v>0</v>
      </c>
      <c r="BS100" s="1">
        <f>'январь 2016'!BS100+'февраль 2016'!BS100+'март 2016'!BS100</f>
        <v>0</v>
      </c>
      <c r="BT100" s="1" t="s">
        <v>46</v>
      </c>
      <c r="BU100" s="1" t="s">
        <v>47</v>
      </c>
      <c r="BV100" s="1">
        <f>'январь 2016'!BV100+'февраль 2016'!BV100+'март 2016'!BV100</f>
        <v>0</v>
      </c>
      <c r="BW100" s="1">
        <f>'январь 2016'!BW100+'февраль 2016'!BW100+'март 2016'!BW100</f>
        <v>0</v>
      </c>
      <c r="BX100" s="1" t="s">
        <v>46</v>
      </c>
      <c r="BY100" s="1" t="s">
        <v>41</v>
      </c>
      <c r="BZ100" s="1">
        <f>'январь 2016'!BZ100+'февраль 2016'!BZ100+'март 2016'!BZ100</f>
        <v>0</v>
      </c>
      <c r="CA100" s="1">
        <f>'январь 2016'!CA100+'февраль 2016'!CA100+'март 2016'!CA100</f>
        <v>0</v>
      </c>
      <c r="CB100" s="1" t="s">
        <v>46</v>
      </c>
      <c r="CC100" s="1" t="s">
        <v>48</v>
      </c>
      <c r="CD100" s="1">
        <f>'январь 2016'!CD100+'февраль 2016'!CD100+'март 2016'!CD100</f>
        <v>0</v>
      </c>
      <c r="CE100" s="1">
        <f>'январь 2016'!CE100+'февраль 2016'!CE100+'март 2016'!CE100</f>
        <v>0</v>
      </c>
      <c r="CF100" s="1" t="s">
        <v>46</v>
      </c>
      <c r="CG100" s="1" t="s">
        <v>48</v>
      </c>
      <c r="CH100" s="1">
        <f>'январь 2016'!CH100+'февраль 2016'!CH100+'март 2016'!CH100</f>
        <v>0</v>
      </c>
      <c r="CI100" s="1">
        <f>'январь 2016'!CI100+'февраль 2016'!CI100+'март 2016'!CI100</f>
        <v>0</v>
      </c>
      <c r="CJ100" s="1" t="s">
        <v>46</v>
      </c>
      <c r="CK100" s="1" t="s">
        <v>39</v>
      </c>
      <c r="CL100" s="1">
        <f>'январь 2016'!CL100+'февраль 2016'!CL100+'март 2016'!CL100</f>
        <v>0</v>
      </c>
      <c r="CM100" s="1">
        <f>'январь 2016'!CM100+'февраль 2016'!CM100+'март 2016'!CM100</f>
        <v>0</v>
      </c>
      <c r="CN100" s="1" t="s">
        <v>49</v>
      </c>
      <c r="CO100" s="1" t="s">
        <v>39</v>
      </c>
      <c r="CP100" s="1">
        <f>'январь 2016'!CP100+'февраль 2016'!CP100+'март 2016'!CP100</f>
        <v>0</v>
      </c>
      <c r="CQ100" s="1">
        <f>'январь 2016'!CQ100+'февраль 2016'!CQ100+'март 2016'!CQ100</f>
        <v>0</v>
      </c>
      <c r="CR100" s="1" t="s">
        <v>50</v>
      </c>
      <c r="CS100" s="1" t="s">
        <v>51</v>
      </c>
      <c r="CT100" s="1">
        <f>'январь 2016'!CT100+'февраль 2016'!CT100+'март 2016'!CT100</f>
        <v>0</v>
      </c>
      <c r="CU100" s="1">
        <f>'январь 2016'!CU100+'февраль 2016'!CU100+'март 2016'!CU100</f>
        <v>0</v>
      </c>
      <c r="CV100" s="1" t="s">
        <v>50</v>
      </c>
      <c r="CW100" s="1" t="s">
        <v>39</v>
      </c>
      <c r="CX100" s="1">
        <f>'январь 2016'!CX100+'февраль 2016'!CX100+'март 2016'!CX100</f>
        <v>3</v>
      </c>
      <c r="CY100" s="1">
        <f>'январь 2016'!CY100+'февраль 2016'!CY100+'март 2016'!CY100</f>
        <v>2.7639999999999998</v>
      </c>
      <c r="CZ100" s="1" t="s">
        <v>50</v>
      </c>
      <c r="DA100" s="1" t="s">
        <v>39</v>
      </c>
      <c r="DB100" s="1">
        <f>'январь 2016'!DB100+'февраль 2016'!DB100+'март 2016'!DB100</f>
        <v>0</v>
      </c>
      <c r="DC100" s="1">
        <f>'январь 2016'!DC100+'февраль 2016'!DC100+'март 2016'!DC100</f>
        <v>0</v>
      </c>
      <c r="DD100" s="1" t="s">
        <v>59</v>
      </c>
      <c r="DE100" s="1" t="s">
        <v>60</v>
      </c>
      <c r="DF100" s="1">
        <f>'январь 2016'!DF100+'февраль 2016'!DF100+'март 2016'!DF100</f>
        <v>0</v>
      </c>
      <c r="DG100" s="1">
        <f>'январь 2016'!DG100+'февраль 2016'!DG100+'март 2016'!DG100</f>
        <v>0</v>
      </c>
      <c r="DH100" s="1" t="s">
        <v>52</v>
      </c>
      <c r="DI100" s="1" t="s">
        <v>53</v>
      </c>
      <c r="DJ100" s="1">
        <f>'январь 2016'!DJ100+'февраль 2016'!DJ100+'март 2016'!DJ100</f>
        <v>0</v>
      </c>
      <c r="DK100" s="1">
        <f>'январь 2016'!DK100+'февраль 2016'!DK100+'март 2016'!DK100</f>
        <v>0</v>
      </c>
      <c r="DL100" s="1" t="s">
        <v>31</v>
      </c>
      <c r="DM100" s="7">
        <f>'январь 2016'!DM100+'февраль 2016'!DM100+'март 2016'!DM100</f>
        <v>0</v>
      </c>
    </row>
    <row r="101" spans="1:117" s="12" customFormat="1" ht="15.75" customHeight="1" x14ac:dyDescent="0.25">
      <c r="A101" s="6">
        <v>100</v>
      </c>
      <c r="B101" s="6">
        <v>1</v>
      </c>
      <c r="C101" s="9" t="s">
        <v>131</v>
      </c>
      <c r="D101" s="8" t="s">
        <v>373</v>
      </c>
      <c r="E101" s="6">
        <v>-73.947000000000003</v>
      </c>
      <c r="F101" s="6">
        <v>29.177</v>
      </c>
      <c r="G101" s="6">
        <v>-107.349</v>
      </c>
      <c r="H101" s="10">
        <v>47.445239999999998</v>
      </c>
      <c r="I101" s="3">
        <f t="shared" si="4"/>
        <v>-59.903760000000005</v>
      </c>
      <c r="J101" s="3">
        <f t="shared" si="3"/>
        <v>0</v>
      </c>
      <c r="K101" s="3">
        <f t="shared" si="5"/>
        <v>-59.903760000000005</v>
      </c>
      <c r="L101" s="1" t="s">
        <v>28</v>
      </c>
      <c r="M101" s="1" t="s">
        <v>29</v>
      </c>
      <c r="N101" s="1">
        <f>'январь 2016'!N101+'февраль 2016'!N101+'март 2016'!N101</f>
        <v>0</v>
      </c>
      <c r="O101" s="1">
        <f>'январь 2016'!O101+'февраль 2016'!O101+'март 2016'!O101</f>
        <v>0</v>
      </c>
      <c r="P101" s="1" t="s">
        <v>30</v>
      </c>
      <c r="Q101" s="1" t="s">
        <v>34</v>
      </c>
      <c r="R101" s="1">
        <f>'январь 2016'!R101+'февраль 2016'!R101+'март 2016'!R101</f>
        <v>0</v>
      </c>
      <c r="S101" s="1">
        <f>'январь 2016'!S101+'февраль 2016'!S101+'март 2016'!S101</f>
        <v>0</v>
      </c>
      <c r="T101" s="1" t="s">
        <v>30</v>
      </c>
      <c r="U101" s="1" t="s">
        <v>32</v>
      </c>
      <c r="V101" s="6">
        <f>'январь 2016'!V101+'февраль 2016'!V101+'март 2016'!V101</f>
        <v>0</v>
      </c>
      <c r="W101" s="6">
        <f>'январь 2016'!W101+'февраль 2016'!W101+'март 2016'!W101</f>
        <v>0</v>
      </c>
      <c r="X101" s="6" t="s">
        <v>30</v>
      </c>
      <c r="Y101" s="6" t="s">
        <v>33</v>
      </c>
      <c r="Z101" s="6">
        <f>'январь 2016'!Z101+'февраль 2016'!Z101+'март 2016'!Z101</f>
        <v>0</v>
      </c>
      <c r="AA101" s="6">
        <f>'январь 2016'!AA101+'февраль 2016'!AA101+'март 2016'!AA101</f>
        <v>0</v>
      </c>
      <c r="AB101" s="1" t="s">
        <v>30</v>
      </c>
      <c r="AC101" s="1" t="s">
        <v>34</v>
      </c>
      <c r="AD101" s="1">
        <f>'январь 2016'!AD101+'февраль 2016'!AD101+'март 2016'!AD101</f>
        <v>0</v>
      </c>
      <c r="AE101" s="1">
        <f>'январь 2016'!AE101+'февраль 2016'!AE101+'март 2016'!AE101</f>
        <v>0</v>
      </c>
      <c r="AF101" s="1" t="s">
        <v>35</v>
      </c>
      <c r="AG101" s="1" t="s">
        <v>29</v>
      </c>
      <c r="AH101" s="1">
        <f>'январь 2016'!AH101+'февраль 2016'!AH101+'март 2016'!AH101</f>
        <v>0</v>
      </c>
      <c r="AI101" s="1">
        <f>'январь 2016'!AI101+'февраль 2016'!AI101+'март 2016'!AI101</f>
        <v>0</v>
      </c>
      <c r="AJ101" s="1" t="s">
        <v>36</v>
      </c>
      <c r="AK101" s="1" t="s">
        <v>37</v>
      </c>
      <c r="AL101" s="1">
        <f>'январь 2016'!AL101+'февраль 2016'!AL101+'март 2016'!AL101</f>
        <v>0</v>
      </c>
      <c r="AM101" s="1">
        <f>'январь 2016'!AM101+'февраль 2016'!AM101+'март 2016'!AM101</f>
        <v>0</v>
      </c>
      <c r="AN101" s="1" t="s">
        <v>38</v>
      </c>
      <c r="AO101" s="1" t="s">
        <v>39</v>
      </c>
      <c r="AP101" s="1">
        <f>'январь 2016'!AP101+'февраль 2016'!AP101+'март 2016'!AP101</f>
        <v>0</v>
      </c>
      <c r="AQ101" s="1">
        <f>'январь 2016'!AQ101+'февраль 2016'!AQ101+'март 2016'!AQ101</f>
        <v>0</v>
      </c>
      <c r="AR101" s="1" t="s">
        <v>40</v>
      </c>
      <c r="AS101" s="1" t="s">
        <v>41</v>
      </c>
      <c r="AT101" s="1">
        <f>'январь 2016'!AT101+'февраль 2016'!AT101+'март 2016'!AT101</f>
        <v>0</v>
      </c>
      <c r="AU101" s="1">
        <f>'январь 2016'!AU101+'февраль 2016'!AU101+'март 2016'!AU101</f>
        <v>0</v>
      </c>
      <c r="AV101" s="6"/>
      <c r="AW101" s="6"/>
      <c r="AX101" s="1">
        <f>'январь 2016'!AX101+'февраль 2016'!AX101+'март 2016'!AX101</f>
        <v>0</v>
      </c>
      <c r="AY101" s="1">
        <f>'январь 2016'!AY101+'февраль 2016'!AY101+'март 2016'!AY101</f>
        <v>0</v>
      </c>
      <c r="AZ101" s="1" t="s">
        <v>42</v>
      </c>
      <c r="BA101" s="1" t="s">
        <v>39</v>
      </c>
      <c r="BB101" s="1">
        <f>'январь 2016'!BB101+'февраль 2016'!BB101+'март 2016'!BB101</f>
        <v>0</v>
      </c>
      <c r="BC101" s="1">
        <f>'январь 2016'!BC101+'февраль 2016'!BC101+'март 2016'!BC101</f>
        <v>0</v>
      </c>
      <c r="BD101" s="1" t="s">
        <v>42</v>
      </c>
      <c r="BE101" s="1" t="s">
        <v>33</v>
      </c>
      <c r="BF101" s="1">
        <f>'январь 2016'!BF101+'февраль 2016'!BF101+'март 2016'!BF101</f>
        <v>0</v>
      </c>
      <c r="BG101" s="1">
        <f>'январь 2016'!BG101+'февраль 2016'!BG101+'март 2016'!BG101</f>
        <v>0</v>
      </c>
      <c r="BH101" s="1" t="s">
        <v>42</v>
      </c>
      <c r="BI101" s="1" t="s">
        <v>39</v>
      </c>
      <c r="BJ101" s="1">
        <f>'январь 2016'!BJ101+'февраль 2016'!BJ101+'март 2016'!BJ101</f>
        <v>0</v>
      </c>
      <c r="BK101" s="7">
        <f>'январь 2016'!BK101+'февраль 2016'!BK101+'март 2016'!BK101</f>
        <v>0</v>
      </c>
      <c r="BL101" s="1" t="s">
        <v>43</v>
      </c>
      <c r="BM101" s="1" t="s">
        <v>44</v>
      </c>
      <c r="BN101" s="1">
        <f>'январь 2016'!BN101+'февраль 2016'!BN101+'март 2016'!BN101</f>
        <v>0</v>
      </c>
      <c r="BO101" s="1">
        <f>'январь 2016'!BO101+'февраль 2016'!BO101+'март 2016'!BO101</f>
        <v>0</v>
      </c>
      <c r="BP101" s="1" t="s">
        <v>45</v>
      </c>
      <c r="BQ101" s="1" t="s">
        <v>44</v>
      </c>
      <c r="BR101" s="1">
        <f>'январь 2016'!BR101+'февраль 2016'!BR101+'март 2016'!BR101</f>
        <v>0</v>
      </c>
      <c r="BS101" s="1">
        <f>'январь 2016'!BS101+'февраль 2016'!BS101+'март 2016'!BS101</f>
        <v>0</v>
      </c>
      <c r="BT101" s="1" t="s">
        <v>46</v>
      </c>
      <c r="BU101" s="1" t="s">
        <v>47</v>
      </c>
      <c r="BV101" s="1">
        <f>'январь 2016'!BV101+'февраль 2016'!BV101+'март 2016'!BV101</f>
        <v>0</v>
      </c>
      <c r="BW101" s="1">
        <f>'январь 2016'!BW101+'февраль 2016'!BW101+'март 2016'!BW101</f>
        <v>0</v>
      </c>
      <c r="BX101" s="1" t="s">
        <v>46</v>
      </c>
      <c r="BY101" s="1" t="s">
        <v>41</v>
      </c>
      <c r="BZ101" s="1">
        <f>'январь 2016'!BZ101+'февраль 2016'!BZ101+'март 2016'!BZ101</f>
        <v>0</v>
      </c>
      <c r="CA101" s="1">
        <f>'январь 2016'!CA101+'февраль 2016'!CA101+'март 2016'!CA101</f>
        <v>0</v>
      </c>
      <c r="CB101" s="1" t="s">
        <v>46</v>
      </c>
      <c r="CC101" s="1" t="s">
        <v>48</v>
      </c>
      <c r="CD101" s="1">
        <f>'январь 2016'!CD101+'февраль 2016'!CD101+'март 2016'!CD101</f>
        <v>0</v>
      </c>
      <c r="CE101" s="1">
        <f>'январь 2016'!CE101+'февраль 2016'!CE101+'март 2016'!CE101</f>
        <v>0</v>
      </c>
      <c r="CF101" s="1" t="s">
        <v>46</v>
      </c>
      <c r="CG101" s="1" t="s">
        <v>48</v>
      </c>
      <c r="CH101" s="1">
        <f>'январь 2016'!CH101+'февраль 2016'!CH101+'март 2016'!CH101</f>
        <v>0</v>
      </c>
      <c r="CI101" s="1">
        <f>'январь 2016'!CI101+'февраль 2016'!CI101+'март 2016'!CI101</f>
        <v>0</v>
      </c>
      <c r="CJ101" s="1" t="s">
        <v>46</v>
      </c>
      <c r="CK101" s="1" t="s">
        <v>39</v>
      </c>
      <c r="CL101" s="1">
        <f>'январь 2016'!CL101+'февраль 2016'!CL101+'март 2016'!CL101</f>
        <v>0</v>
      </c>
      <c r="CM101" s="1">
        <f>'январь 2016'!CM101+'февраль 2016'!CM101+'март 2016'!CM101</f>
        <v>0</v>
      </c>
      <c r="CN101" s="1" t="s">
        <v>49</v>
      </c>
      <c r="CO101" s="1" t="s">
        <v>39</v>
      </c>
      <c r="CP101" s="1">
        <f>'январь 2016'!CP101+'февраль 2016'!CP101+'март 2016'!CP101</f>
        <v>0</v>
      </c>
      <c r="CQ101" s="1">
        <f>'январь 2016'!CQ101+'февраль 2016'!CQ101+'март 2016'!CQ101</f>
        <v>0</v>
      </c>
      <c r="CR101" s="1" t="s">
        <v>50</v>
      </c>
      <c r="CS101" s="1" t="s">
        <v>51</v>
      </c>
      <c r="CT101" s="1">
        <f>'январь 2016'!CT101+'февраль 2016'!CT101+'март 2016'!CT101</f>
        <v>0</v>
      </c>
      <c r="CU101" s="1">
        <f>'январь 2016'!CU101+'февраль 2016'!CU101+'март 2016'!CU101</f>
        <v>0</v>
      </c>
      <c r="CV101" s="1" t="s">
        <v>50</v>
      </c>
      <c r="CW101" s="1" t="s">
        <v>39</v>
      </c>
      <c r="CX101" s="1">
        <f>'январь 2016'!CX101+'февраль 2016'!CX101+'март 2016'!CX101</f>
        <v>0</v>
      </c>
      <c r="CY101" s="1">
        <f>'январь 2016'!CY101+'февраль 2016'!CY101+'март 2016'!CY101</f>
        <v>0</v>
      </c>
      <c r="CZ101" s="1" t="s">
        <v>50</v>
      </c>
      <c r="DA101" s="1" t="s">
        <v>39</v>
      </c>
      <c r="DB101" s="1">
        <f>'январь 2016'!DB101+'февраль 2016'!DB101+'март 2016'!DB101</f>
        <v>0</v>
      </c>
      <c r="DC101" s="1">
        <f>'январь 2016'!DC101+'февраль 2016'!DC101+'март 2016'!DC101</f>
        <v>0</v>
      </c>
      <c r="DD101" s="1" t="s">
        <v>59</v>
      </c>
      <c r="DE101" s="1" t="s">
        <v>60</v>
      </c>
      <c r="DF101" s="1">
        <f>'январь 2016'!DF101+'февраль 2016'!DF101+'март 2016'!DF101</f>
        <v>0</v>
      </c>
      <c r="DG101" s="1">
        <f>'январь 2016'!DG101+'февраль 2016'!DG101+'март 2016'!DG101</f>
        <v>0</v>
      </c>
      <c r="DH101" s="1" t="s">
        <v>52</v>
      </c>
      <c r="DI101" s="1" t="s">
        <v>53</v>
      </c>
      <c r="DJ101" s="1">
        <f>'январь 2016'!DJ101+'февраль 2016'!DJ101+'март 2016'!DJ101</f>
        <v>0</v>
      </c>
      <c r="DK101" s="1">
        <f>'январь 2016'!DK101+'февраль 2016'!DK101+'март 2016'!DK101</f>
        <v>0</v>
      </c>
      <c r="DL101" s="1" t="s">
        <v>31</v>
      </c>
      <c r="DM101" s="7">
        <f>'январь 2016'!DM101+'февраль 2016'!DM101+'март 2016'!DM101</f>
        <v>0</v>
      </c>
    </row>
    <row r="102" spans="1:117" s="12" customFormat="1" ht="15.75" customHeight="1" x14ac:dyDescent="0.25">
      <c r="A102" s="6">
        <v>101</v>
      </c>
      <c r="B102" s="6">
        <v>1</v>
      </c>
      <c r="C102" s="9" t="s">
        <v>132</v>
      </c>
      <c r="D102" s="8" t="s">
        <v>373</v>
      </c>
      <c r="E102" s="6">
        <v>794.97</v>
      </c>
      <c r="F102" s="6">
        <v>710.08600000000001</v>
      </c>
      <c r="G102" s="6">
        <v>73.960999999999999</v>
      </c>
      <c r="H102" s="10">
        <v>438.13740000000001</v>
      </c>
      <c r="I102" s="3">
        <f t="shared" si="4"/>
        <v>512.09839999999997</v>
      </c>
      <c r="J102" s="3">
        <f t="shared" si="3"/>
        <v>103.217</v>
      </c>
      <c r="K102" s="3">
        <f t="shared" si="5"/>
        <v>408.88139999999999</v>
      </c>
      <c r="L102" s="1" t="s">
        <v>28</v>
      </c>
      <c r="M102" s="1" t="s">
        <v>29</v>
      </c>
      <c r="N102" s="1">
        <f>'январь 2016'!N102+'февраль 2016'!N102+'март 2016'!N102</f>
        <v>0</v>
      </c>
      <c r="O102" s="1">
        <f>'январь 2016'!O102+'февраль 2016'!O102+'март 2016'!O102</f>
        <v>0</v>
      </c>
      <c r="P102" s="1" t="s">
        <v>30</v>
      </c>
      <c r="Q102" s="1" t="s">
        <v>34</v>
      </c>
      <c r="R102" s="1">
        <f>'январь 2016'!R102+'февраль 2016'!R102+'март 2016'!R102</f>
        <v>0</v>
      </c>
      <c r="S102" s="1">
        <f>'январь 2016'!S102+'февраль 2016'!S102+'март 2016'!S102</f>
        <v>0</v>
      </c>
      <c r="T102" s="1" t="s">
        <v>30</v>
      </c>
      <c r="U102" s="1" t="s">
        <v>32</v>
      </c>
      <c r="V102" s="6">
        <f>'январь 2016'!V102+'февраль 2016'!V102+'март 2016'!V102</f>
        <v>0</v>
      </c>
      <c r="W102" s="6">
        <f>'январь 2016'!W102+'февраль 2016'!W102+'март 2016'!W102</f>
        <v>0</v>
      </c>
      <c r="X102" s="6" t="s">
        <v>30</v>
      </c>
      <c r="Y102" s="6" t="s">
        <v>33</v>
      </c>
      <c r="Z102" s="6">
        <f>'январь 2016'!Z102+'февраль 2016'!Z102+'март 2016'!Z102</f>
        <v>0</v>
      </c>
      <c r="AA102" s="6">
        <f>'январь 2016'!AA102+'февраль 2016'!AA102+'март 2016'!AA102</f>
        <v>0</v>
      </c>
      <c r="AB102" s="1" t="s">
        <v>30</v>
      </c>
      <c r="AC102" s="1" t="s">
        <v>34</v>
      </c>
      <c r="AD102" s="1">
        <f>'январь 2016'!AD102+'февраль 2016'!AD102+'март 2016'!AD102</f>
        <v>0</v>
      </c>
      <c r="AE102" s="1">
        <f>'январь 2016'!AE102+'февраль 2016'!AE102+'март 2016'!AE102</f>
        <v>0</v>
      </c>
      <c r="AF102" s="1" t="s">
        <v>35</v>
      </c>
      <c r="AG102" s="1" t="s">
        <v>29</v>
      </c>
      <c r="AH102" s="1">
        <f>'январь 2016'!AH102+'февраль 2016'!AH102+'март 2016'!AH102</f>
        <v>0</v>
      </c>
      <c r="AI102" s="1">
        <f>'январь 2016'!AI102+'февраль 2016'!AI102+'март 2016'!AI102</f>
        <v>0</v>
      </c>
      <c r="AJ102" s="1" t="s">
        <v>36</v>
      </c>
      <c r="AK102" s="1" t="s">
        <v>37</v>
      </c>
      <c r="AL102" s="1">
        <f>'январь 2016'!AL102+'февраль 2016'!AL102+'март 2016'!AL102</f>
        <v>0</v>
      </c>
      <c r="AM102" s="1">
        <f>'январь 2016'!AM102+'февраль 2016'!AM102+'март 2016'!AM102</f>
        <v>0</v>
      </c>
      <c r="AN102" s="1" t="s">
        <v>38</v>
      </c>
      <c r="AO102" s="1" t="s">
        <v>39</v>
      </c>
      <c r="AP102" s="1">
        <f>'январь 2016'!AP102+'февраль 2016'!AP102+'март 2016'!AP102</f>
        <v>0</v>
      </c>
      <c r="AQ102" s="1">
        <f>'январь 2016'!AQ102+'февраль 2016'!AQ102+'март 2016'!AQ102</f>
        <v>0</v>
      </c>
      <c r="AR102" s="1" t="s">
        <v>40</v>
      </c>
      <c r="AS102" s="1" t="s">
        <v>41</v>
      </c>
      <c r="AT102" s="1">
        <f>'январь 2016'!AT102+'февраль 2016'!AT102+'март 2016'!AT102</f>
        <v>0</v>
      </c>
      <c r="AU102" s="1">
        <f>'январь 2016'!AU102+'февраль 2016'!AU102+'март 2016'!AU102</f>
        <v>0</v>
      </c>
      <c r="AV102" s="6"/>
      <c r="AW102" s="6"/>
      <c r="AX102" s="1">
        <f>'январь 2016'!AX102+'февраль 2016'!AX102+'март 2016'!AX102</f>
        <v>0</v>
      </c>
      <c r="AY102" s="1">
        <f>'январь 2016'!AY102+'февраль 2016'!AY102+'март 2016'!AY102</f>
        <v>0</v>
      </c>
      <c r="AZ102" s="1" t="s">
        <v>42</v>
      </c>
      <c r="BA102" s="1" t="s">
        <v>39</v>
      </c>
      <c r="BB102" s="1">
        <f>'январь 2016'!BB102+'февраль 2016'!BB102+'март 2016'!BB102</f>
        <v>0</v>
      </c>
      <c r="BC102" s="1">
        <f>'январь 2016'!BC102+'февраль 2016'!BC102+'март 2016'!BC102</f>
        <v>0</v>
      </c>
      <c r="BD102" s="1" t="s">
        <v>42</v>
      </c>
      <c r="BE102" s="1" t="s">
        <v>33</v>
      </c>
      <c r="BF102" s="1">
        <f>'январь 2016'!BF102+'февраль 2016'!BF102+'март 2016'!BF102</f>
        <v>0</v>
      </c>
      <c r="BG102" s="1">
        <f>'январь 2016'!BG102+'февраль 2016'!BG102+'март 2016'!BG102</f>
        <v>0</v>
      </c>
      <c r="BH102" s="1" t="s">
        <v>42</v>
      </c>
      <c r="BI102" s="1" t="s">
        <v>39</v>
      </c>
      <c r="BJ102" s="1">
        <f>'январь 2016'!BJ102+'февраль 2016'!BJ102+'март 2016'!BJ102</f>
        <v>0</v>
      </c>
      <c r="BK102" s="7">
        <f>'январь 2016'!BK102+'февраль 2016'!BK102+'март 2016'!BK102</f>
        <v>0</v>
      </c>
      <c r="BL102" s="1" t="s">
        <v>43</v>
      </c>
      <c r="BM102" s="1" t="s">
        <v>44</v>
      </c>
      <c r="BN102" s="1">
        <f>'январь 2016'!BN102+'февраль 2016'!BN102+'март 2016'!BN102</f>
        <v>5.0000000000000001E-3</v>
      </c>
      <c r="BO102" s="1">
        <f>'январь 2016'!BO102+'февраль 2016'!BO102+'март 2016'!BO102</f>
        <v>1.5620000000000001</v>
      </c>
      <c r="BP102" s="1" t="s">
        <v>45</v>
      </c>
      <c r="BQ102" s="1" t="s">
        <v>44</v>
      </c>
      <c r="BR102" s="1">
        <f>'январь 2016'!BR102+'февраль 2016'!BR102+'март 2016'!BR102</f>
        <v>5.0000000000000001E-3</v>
      </c>
      <c r="BS102" s="1">
        <f>'январь 2016'!BS102+'февраль 2016'!BS102+'март 2016'!BS102</f>
        <v>5.8449999999999998</v>
      </c>
      <c r="BT102" s="1" t="s">
        <v>46</v>
      </c>
      <c r="BU102" s="1" t="s">
        <v>47</v>
      </c>
      <c r="BV102" s="1">
        <f>'январь 2016'!BV102+'февраль 2016'!BV102+'март 2016'!BV102</f>
        <v>0</v>
      </c>
      <c r="BW102" s="1">
        <f>'январь 2016'!BW102+'февраль 2016'!BW102+'март 2016'!BW102</f>
        <v>0</v>
      </c>
      <c r="BX102" s="1" t="s">
        <v>46</v>
      </c>
      <c r="BY102" s="1" t="s">
        <v>41</v>
      </c>
      <c r="BZ102" s="1">
        <f>'январь 2016'!BZ102+'февраль 2016'!BZ102+'март 2016'!BZ102</f>
        <v>0</v>
      </c>
      <c r="CA102" s="1">
        <f>'январь 2016'!CA102+'февраль 2016'!CA102+'март 2016'!CA102</f>
        <v>0</v>
      </c>
      <c r="CB102" s="1" t="s">
        <v>46</v>
      </c>
      <c r="CC102" s="1" t="s">
        <v>48</v>
      </c>
      <c r="CD102" s="1">
        <f>'январь 2016'!CD102+'февраль 2016'!CD102+'март 2016'!CD102</f>
        <v>0.03</v>
      </c>
      <c r="CE102" s="1">
        <f>'январь 2016'!CE102+'февраль 2016'!CE102+'март 2016'!CE102</f>
        <v>87.174999999999997</v>
      </c>
      <c r="CF102" s="1" t="s">
        <v>46</v>
      </c>
      <c r="CG102" s="1" t="s">
        <v>48</v>
      </c>
      <c r="CH102" s="1">
        <f>'январь 2016'!CH102+'февраль 2016'!CH102+'март 2016'!CH102</f>
        <v>0</v>
      </c>
      <c r="CI102" s="1">
        <f>'январь 2016'!CI102+'февраль 2016'!CI102+'март 2016'!CI102</f>
        <v>0</v>
      </c>
      <c r="CJ102" s="1" t="s">
        <v>46</v>
      </c>
      <c r="CK102" s="1" t="s">
        <v>39</v>
      </c>
      <c r="CL102" s="1">
        <f>'январь 2016'!CL102+'февраль 2016'!CL102+'март 2016'!CL102</f>
        <v>0</v>
      </c>
      <c r="CM102" s="1">
        <f>'январь 2016'!CM102+'февраль 2016'!CM102+'март 2016'!CM102</f>
        <v>0</v>
      </c>
      <c r="CN102" s="1" t="s">
        <v>49</v>
      </c>
      <c r="CO102" s="1" t="s">
        <v>39</v>
      </c>
      <c r="CP102" s="1">
        <f>'январь 2016'!CP102+'февраль 2016'!CP102+'март 2016'!CP102</f>
        <v>10</v>
      </c>
      <c r="CQ102" s="1">
        <f>'январь 2016'!CQ102+'февраль 2016'!CQ102+'март 2016'!CQ102</f>
        <v>5.26</v>
      </c>
      <c r="CR102" s="1" t="s">
        <v>50</v>
      </c>
      <c r="CS102" s="1" t="s">
        <v>51</v>
      </c>
      <c r="CT102" s="1">
        <f>'январь 2016'!CT102+'февраль 2016'!CT102+'март 2016'!CT102</f>
        <v>0</v>
      </c>
      <c r="CU102" s="1">
        <f>'январь 2016'!CU102+'февраль 2016'!CU102+'март 2016'!CU102</f>
        <v>0</v>
      </c>
      <c r="CV102" s="1" t="s">
        <v>50</v>
      </c>
      <c r="CW102" s="1" t="s">
        <v>39</v>
      </c>
      <c r="CX102" s="1">
        <f>'январь 2016'!CX102+'февраль 2016'!CX102+'март 2016'!CX102</f>
        <v>0</v>
      </c>
      <c r="CY102" s="1">
        <f>'январь 2016'!CY102+'февраль 2016'!CY102+'март 2016'!CY102</f>
        <v>0</v>
      </c>
      <c r="CZ102" s="1" t="s">
        <v>50</v>
      </c>
      <c r="DA102" s="1" t="s">
        <v>39</v>
      </c>
      <c r="DB102" s="1">
        <f>'январь 2016'!DB102+'февраль 2016'!DB102+'март 2016'!DB102</f>
        <v>0</v>
      </c>
      <c r="DC102" s="1">
        <f>'январь 2016'!DC102+'февраль 2016'!DC102+'март 2016'!DC102</f>
        <v>0</v>
      </c>
      <c r="DD102" s="1" t="s">
        <v>59</v>
      </c>
      <c r="DE102" s="1" t="s">
        <v>60</v>
      </c>
      <c r="DF102" s="1">
        <f>'январь 2016'!DF102+'февраль 2016'!DF102+'март 2016'!DF102</f>
        <v>0</v>
      </c>
      <c r="DG102" s="1">
        <f>'январь 2016'!DG102+'февраль 2016'!DG102+'март 2016'!DG102</f>
        <v>0</v>
      </c>
      <c r="DH102" s="1" t="s">
        <v>52</v>
      </c>
      <c r="DI102" s="1" t="s">
        <v>53</v>
      </c>
      <c r="DJ102" s="1">
        <f>'январь 2016'!DJ102+'февраль 2016'!DJ102+'март 2016'!DJ102</f>
        <v>0</v>
      </c>
      <c r="DK102" s="1">
        <f>'январь 2016'!DK102+'февраль 2016'!DK102+'март 2016'!DK102</f>
        <v>0</v>
      </c>
      <c r="DL102" s="1" t="s">
        <v>31</v>
      </c>
      <c r="DM102" s="7">
        <f>'январь 2016'!DM102+'февраль 2016'!DM102+'март 2016'!DM102</f>
        <v>3.375</v>
      </c>
    </row>
    <row r="103" spans="1:117" s="12" customFormat="1" ht="15.75" customHeight="1" x14ac:dyDescent="0.25">
      <c r="A103" s="6">
        <v>102</v>
      </c>
      <c r="B103" s="6">
        <v>1</v>
      </c>
      <c r="C103" s="9" t="s">
        <v>133</v>
      </c>
      <c r="D103" s="8" t="s">
        <v>373</v>
      </c>
      <c r="E103" s="6">
        <v>333.62700000000001</v>
      </c>
      <c r="F103" s="6">
        <v>8.1760000000000002</v>
      </c>
      <c r="G103" s="6">
        <v>310.00400000000002</v>
      </c>
      <c r="H103" s="10">
        <v>222.33959999999999</v>
      </c>
      <c r="I103" s="3">
        <f t="shared" si="4"/>
        <v>532.34360000000004</v>
      </c>
      <c r="J103" s="3">
        <f t="shared" si="3"/>
        <v>68.5</v>
      </c>
      <c r="K103" s="3">
        <f t="shared" si="5"/>
        <v>463.84360000000004</v>
      </c>
      <c r="L103" s="1" t="s">
        <v>28</v>
      </c>
      <c r="M103" s="1" t="s">
        <v>29</v>
      </c>
      <c r="N103" s="1">
        <f>'январь 2016'!N103+'февраль 2016'!N103+'март 2016'!N103</f>
        <v>0</v>
      </c>
      <c r="O103" s="1">
        <f>'январь 2016'!O103+'февраль 2016'!O103+'март 2016'!O103</f>
        <v>0</v>
      </c>
      <c r="P103" s="1" t="s">
        <v>30</v>
      </c>
      <c r="Q103" s="1" t="s">
        <v>34</v>
      </c>
      <c r="R103" s="1">
        <f>'январь 2016'!R103+'февраль 2016'!R103+'март 2016'!R103</f>
        <v>0</v>
      </c>
      <c r="S103" s="1">
        <f>'январь 2016'!S103+'февраль 2016'!S103+'март 2016'!S103</f>
        <v>0</v>
      </c>
      <c r="T103" s="1" t="s">
        <v>30</v>
      </c>
      <c r="U103" s="1" t="s">
        <v>32</v>
      </c>
      <c r="V103" s="6">
        <f>'январь 2016'!V103+'февраль 2016'!V103+'март 2016'!V103</f>
        <v>0</v>
      </c>
      <c r="W103" s="6">
        <f>'январь 2016'!W103+'февраль 2016'!W103+'март 2016'!W103</f>
        <v>0</v>
      </c>
      <c r="X103" s="6" t="s">
        <v>30</v>
      </c>
      <c r="Y103" s="6" t="s">
        <v>33</v>
      </c>
      <c r="Z103" s="6">
        <f>'январь 2016'!Z103+'февраль 2016'!Z103+'март 2016'!Z103</f>
        <v>0</v>
      </c>
      <c r="AA103" s="6">
        <f>'январь 2016'!AA103+'февраль 2016'!AA103+'март 2016'!AA103</f>
        <v>0</v>
      </c>
      <c r="AB103" s="1" t="s">
        <v>30</v>
      </c>
      <c r="AC103" s="1" t="s">
        <v>34</v>
      </c>
      <c r="AD103" s="1">
        <f>'январь 2016'!AD103+'февраль 2016'!AD103+'март 2016'!AD103</f>
        <v>0</v>
      </c>
      <c r="AE103" s="1">
        <f>'январь 2016'!AE103+'февраль 2016'!AE103+'март 2016'!AE103</f>
        <v>0</v>
      </c>
      <c r="AF103" s="1" t="s">
        <v>35</v>
      </c>
      <c r="AG103" s="1" t="s">
        <v>29</v>
      </c>
      <c r="AH103" s="1">
        <f>'январь 2016'!AH103+'февраль 2016'!AH103+'март 2016'!AH103</f>
        <v>1.0999999999999999E-2</v>
      </c>
      <c r="AI103" s="1">
        <f>'январь 2016'!AI103+'февраль 2016'!AI103+'март 2016'!AI103</f>
        <v>13.505000000000001</v>
      </c>
      <c r="AJ103" s="1" t="s">
        <v>36</v>
      </c>
      <c r="AK103" s="1" t="s">
        <v>37</v>
      </c>
      <c r="AL103" s="1">
        <f>'январь 2016'!AL103+'февраль 2016'!AL103+'март 2016'!AL103</f>
        <v>0</v>
      </c>
      <c r="AM103" s="1">
        <f>'январь 2016'!AM103+'февраль 2016'!AM103+'март 2016'!AM103</f>
        <v>0</v>
      </c>
      <c r="AN103" s="1" t="s">
        <v>38</v>
      </c>
      <c r="AO103" s="1" t="s">
        <v>39</v>
      </c>
      <c r="AP103" s="1">
        <f>'январь 2016'!AP103+'февраль 2016'!AP103+'март 2016'!AP103</f>
        <v>0</v>
      </c>
      <c r="AQ103" s="1">
        <f>'январь 2016'!AQ103+'февраль 2016'!AQ103+'март 2016'!AQ103</f>
        <v>0</v>
      </c>
      <c r="AR103" s="1" t="s">
        <v>40</v>
      </c>
      <c r="AS103" s="1" t="s">
        <v>41</v>
      </c>
      <c r="AT103" s="1">
        <f>'январь 2016'!AT103+'февраль 2016'!AT103+'март 2016'!AT103</f>
        <v>0</v>
      </c>
      <c r="AU103" s="1">
        <f>'январь 2016'!AU103+'февраль 2016'!AU103+'март 2016'!AU103</f>
        <v>0</v>
      </c>
      <c r="AV103" s="6"/>
      <c r="AW103" s="6"/>
      <c r="AX103" s="1">
        <f>'январь 2016'!AX103+'февраль 2016'!AX103+'март 2016'!AX103</f>
        <v>0</v>
      </c>
      <c r="AY103" s="1">
        <f>'январь 2016'!AY103+'февраль 2016'!AY103+'март 2016'!AY103</f>
        <v>0</v>
      </c>
      <c r="AZ103" s="1" t="s">
        <v>42</v>
      </c>
      <c r="BA103" s="1" t="s">
        <v>39</v>
      </c>
      <c r="BB103" s="1">
        <f>'январь 2016'!BB103+'февраль 2016'!BB103+'март 2016'!BB103</f>
        <v>0</v>
      </c>
      <c r="BC103" s="1">
        <f>'январь 2016'!BC103+'февраль 2016'!BC103+'март 2016'!BC103</f>
        <v>0</v>
      </c>
      <c r="BD103" s="1" t="s">
        <v>42</v>
      </c>
      <c r="BE103" s="1" t="s">
        <v>33</v>
      </c>
      <c r="BF103" s="1">
        <f>'январь 2016'!BF103+'февраль 2016'!BF103+'март 2016'!BF103</f>
        <v>0</v>
      </c>
      <c r="BG103" s="1">
        <f>'январь 2016'!BG103+'февраль 2016'!BG103+'март 2016'!BG103</f>
        <v>0</v>
      </c>
      <c r="BH103" s="1" t="s">
        <v>42</v>
      </c>
      <c r="BI103" s="1" t="s">
        <v>39</v>
      </c>
      <c r="BJ103" s="1">
        <f>'январь 2016'!BJ103+'февраль 2016'!BJ103+'март 2016'!BJ103</f>
        <v>0</v>
      </c>
      <c r="BK103" s="7">
        <f>'январь 2016'!BK103+'февраль 2016'!BK103+'март 2016'!BK103</f>
        <v>0</v>
      </c>
      <c r="BL103" s="1" t="s">
        <v>43</v>
      </c>
      <c r="BM103" s="1" t="s">
        <v>44</v>
      </c>
      <c r="BN103" s="1">
        <f>'январь 2016'!BN103+'февраль 2016'!BN103+'март 2016'!BN103</f>
        <v>3.0000000000000001E-3</v>
      </c>
      <c r="BO103" s="1">
        <f>'январь 2016'!BO103+'февраль 2016'!BO103+'март 2016'!BO103</f>
        <v>1.2549999999999999</v>
      </c>
      <c r="BP103" s="1" t="s">
        <v>45</v>
      </c>
      <c r="BQ103" s="1" t="s">
        <v>44</v>
      </c>
      <c r="BR103" s="1">
        <f>'январь 2016'!BR103+'февраль 2016'!BR103+'март 2016'!BR103</f>
        <v>5.0000000000000001E-3</v>
      </c>
      <c r="BS103" s="1">
        <f>'январь 2016'!BS103+'февраль 2016'!BS103+'март 2016'!BS103</f>
        <v>0.66300000000000003</v>
      </c>
      <c r="BT103" s="1" t="s">
        <v>46</v>
      </c>
      <c r="BU103" s="1" t="s">
        <v>47</v>
      </c>
      <c r="BV103" s="1">
        <f>'январь 2016'!BV103+'февраль 2016'!BV103+'март 2016'!BV103</f>
        <v>0</v>
      </c>
      <c r="BW103" s="1">
        <f>'январь 2016'!BW103+'февраль 2016'!BW103+'март 2016'!BW103</f>
        <v>0</v>
      </c>
      <c r="BX103" s="1" t="s">
        <v>46</v>
      </c>
      <c r="BY103" s="1" t="s">
        <v>41</v>
      </c>
      <c r="BZ103" s="1">
        <f>'январь 2016'!BZ103+'февраль 2016'!BZ103+'март 2016'!BZ103</f>
        <v>0.03</v>
      </c>
      <c r="CA103" s="1">
        <f>'январь 2016'!CA103+'февраль 2016'!CA103+'март 2016'!CA103</f>
        <v>35.396999999999998</v>
      </c>
      <c r="CB103" s="1" t="s">
        <v>46</v>
      </c>
      <c r="CC103" s="1" t="s">
        <v>48</v>
      </c>
      <c r="CD103" s="1">
        <f>'январь 2016'!CD103+'февраль 2016'!CD103+'март 2016'!CD103</f>
        <v>0</v>
      </c>
      <c r="CE103" s="1">
        <f>'январь 2016'!CE103+'февраль 2016'!CE103+'март 2016'!CE103</f>
        <v>0</v>
      </c>
      <c r="CF103" s="1" t="s">
        <v>46</v>
      </c>
      <c r="CG103" s="1" t="s">
        <v>48</v>
      </c>
      <c r="CH103" s="1">
        <f>'январь 2016'!CH103+'февраль 2016'!CH103+'март 2016'!CH103</f>
        <v>0</v>
      </c>
      <c r="CI103" s="1">
        <f>'январь 2016'!CI103+'февраль 2016'!CI103+'март 2016'!CI103</f>
        <v>0</v>
      </c>
      <c r="CJ103" s="1" t="s">
        <v>46</v>
      </c>
      <c r="CK103" s="1" t="s">
        <v>39</v>
      </c>
      <c r="CL103" s="1">
        <f>'январь 2016'!CL103+'февраль 2016'!CL103+'март 2016'!CL103</f>
        <v>0</v>
      </c>
      <c r="CM103" s="1">
        <f>'январь 2016'!CM103+'февраль 2016'!CM103+'март 2016'!CM103</f>
        <v>0</v>
      </c>
      <c r="CN103" s="1" t="s">
        <v>49</v>
      </c>
      <c r="CO103" s="1" t="s">
        <v>39</v>
      </c>
      <c r="CP103" s="1">
        <f>'январь 2016'!CP103+'февраль 2016'!CP103+'март 2016'!CP103</f>
        <v>2</v>
      </c>
      <c r="CQ103" s="1">
        <f>'январь 2016'!CQ103+'февраль 2016'!CQ103+'март 2016'!CQ103</f>
        <v>1.512</v>
      </c>
      <c r="CR103" s="1" t="s">
        <v>50</v>
      </c>
      <c r="CS103" s="1" t="s">
        <v>51</v>
      </c>
      <c r="CT103" s="1">
        <f>'январь 2016'!CT103+'февраль 2016'!CT103+'март 2016'!CT103</f>
        <v>0</v>
      </c>
      <c r="CU103" s="1">
        <f>'январь 2016'!CU103+'февраль 2016'!CU103+'март 2016'!CU103</f>
        <v>0</v>
      </c>
      <c r="CV103" s="1" t="s">
        <v>50</v>
      </c>
      <c r="CW103" s="1" t="s">
        <v>39</v>
      </c>
      <c r="CX103" s="1">
        <f>'январь 2016'!CX103+'февраль 2016'!CX103+'март 2016'!CX103</f>
        <v>20</v>
      </c>
      <c r="CY103" s="1">
        <f>'январь 2016'!CY103+'февраль 2016'!CY103+'март 2016'!CY103</f>
        <v>16.167999999999999</v>
      </c>
      <c r="CZ103" s="1" t="s">
        <v>50</v>
      </c>
      <c r="DA103" s="1" t="s">
        <v>39</v>
      </c>
      <c r="DB103" s="1">
        <f>'январь 2016'!DB103+'февраль 2016'!DB103+'март 2016'!DB103</f>
        <v>0</v>
      </c>
      <c r="DC103" s="1">
        <f>'январь 2016'!DC103+'февраль 2016'!DC103+'март 2016'!DC103</f>
        <v>0</v>
      </c>
      <c r="DD103" s="1" t="s">
        <v>59</v>
      </c>
      <c r="DE103" s="1" t="s">
        <v>60</v>
      </c>
      <c r="DF103" s="1">
        <f>'январь 2016'!DF103+'февраль 2016'!DF103+'март 2016'!DF103</f>
        <v>0</v>
      </c>
      <c r="DG103" s="1">
        <f>'январь 2016'!DG103+'февраль 2016'!DG103+'март 2016'!DG103</f>
        <v>0</v>
      </c>
      <c r="DH103" s="1" t="s">
        <v>52</v>
      </c>
      <c r="DI103" s="1" t="s">
        <v>53</v>
      </c>
      <c r="DJ103" s="1">
        <f>'январь 2016'!DJ103+'февраль 2016'!DJ103+'март 2016'!DJ103</f>
        <v>0</v>
      </c>
      <c r="DK103" s="1">
        <f>'январь 2016'!DK103+'февраль 2016'!DK103+'март 2016'!DK103</f>
        <v>0</v>
      </c>
      <c r="DL103" s="1" t="s">
        <v>31</v>
      </c>
      <c r="DM103" s="7">
        <f>'январь 2016'!DM103+'февраль 2016'!DM103+'март 2016'!DM103</f>
        <v>0</v>
      </c>
    </row>
    <row r="104" spans="1:117" s="12" customFormat="1" ht="15.75" customHeight="1" x14ac:dyDescent="0.25">
      <c r="A104" s="6">
        <v>103</v>
      </c>
      <c r="B104" s="6">
        <v>1</v>
      </c>
      <c r="C104" s="9" t="s">
        <v>406</v>
      </c>
      <c r="D104" s="8" t="s">
        <v>373</v>
      </c>
      <c r="E104" s="6">
        <v>51.58</v>
      </c>
      <c r="F104" s="6">
        <v>0</v>
      </c>
      <c r="G104" s="6">
        <v>51.003999999999998</v>
      </c>
      <c r="H104" s="10">
        <v>78.474239999999995</v>
      </c>
      <c r="I104" s="3">
        <f t="shared" si="4"/>
        <v>129.47824</v>
      </c>
      <c r="J104" s="3">
        <f t="shared" si="3"/>
        <v>0</v>
      </c>
      <c r="K104" s="3">
        <f t="shared" si="5"/>
        <v>129.47824</v>
      </c>
      <c r="L104" s="1" t="s">
        <v>28</v>
      </c>
      <c r="M104" s="1" t="s">
        <v>29</v>
      </c>
      <c r="N104" s="1">
        <f>'январь 2016'!N104+'февраль 2016'!N104+'март 2016'!N104</f>
        <v>0</v>
      </c>
      <c r="O104" s="1">
        <f>'январь 2016'!O104+'февраль 2016'!O104+'март 2016'!O104</f>
        <v>0</v>
      </c>
      <c r="P104" s="1" t="s">
        <v>30</v>
      </c>
      <c r="Q104" s="1" t="s">
        <v>34</v>
      </c>
      <c r="R104" s="1">
        <f>'январь 2016'!R104+'февраль 2016'!R104+'март 2016'!R104</f>
        <v>0</v>
      </c>
      <c r="S104" s="1">
        <f>'январь 2016'!S104+'февраль 2016'!S104+'март 2016'!S104</f>
        <v>0</v>
      </c>
      <c r="T104" s="1" t="s">
        <v>30</v>
      </c>
      <c r="U104" s="1" t="s">
        <v>32</v>
      </c>
      <c r="V104" s="6">
        <f>'январь 2016'!V104+'февраль 2016'!V104+'март 2016'!V104</f>
        <v>0</v>
      </c>
      <c r="W104" s="6">
        <f>'январь 2016'!W104+'февраль 2016'!W104+'март 2016'!W104</f>
        <v>0</v>
      </c>
      <c r="X104" s="6" t="s">
        <v>30</v>
      </c>
      <c r="Y104" s="6" t="s">
        <v>33</v>
      </c>
      <c r="Z104" s="6">
        <f>'январь 2016'!Z104+'февраль 2016'!Z104+'март 2016'!Z104</f>
        <v>0</v>
      </c>
      <c r="AA104" s="6">
        <f>'январь 2016'!AA104+'февраль 2016'!AA104+'март 2016'!AA104</f>
        <v>0</v>
      </c>
      <c r="AB104" s="1" t="s">
        <v>30</v>
      </c>
      <c r="AC104" s="1" t="s">
        <v>34</v>
      </c>
      <c r="AD104" s="1">
        <f>'январь 2016'!AD104+'февраль 2016'!AD104+'март 2016'!AD104</f>
        <v>0</v>
      </c>
      <c r="AE104" s="1">
        <f>'январь 2016'!AE104+'февраль 2016'!AE104+'март 2016'!AE104</f>
        <v>0</v>
      </c>
      <c r="AF104" s="1" t="s">
        <v>35</v>
      </c>
      <c r="AG104" s="1" t="s">
        <v>29</v>
      </c>
      <c r="AH104" s="1">
        <f>'январь 2016'!AH104+'февраль 2016'!AH104+'март 2016'!AH104</f>
        <v>0</v>
      </c>
      <c r="AI104" s="1">
        <f>'январь 2016'!AI104+'февраль 2016'!AI104+'март 2016'!AI104</f>
        <v>0</v>
      </c>
      <c r="AJ104" s="1" t="s">
        <v>36</v>
      </c>
      <c r="AK104" s="1" t="s">
        <v>37</v>
      </c>
      <c r="AL104" s="1">
        <f>'январь 2016'!AL104+'февраль 2016'!AL104+'март 2016'!AL104</f>
        <v>0</v>
      </c>
      <c r="AM104" s="1">
        <f>'январь 2016'!AM104+'февраль 2016'!AM104+'март 2016'!AM104</f>
        <v>0</v>
      </c>
      <c r="AN104" s="1" t="s">
        <v>38</v>
      </c>
      <c r="AO104" s="1" t="s">
        <v>39</v>
      </c>
      <c r="AP104" s="1">
        <f>'январь 2016'!AP104+'февраль 2016'!AP104+'март 2016'!AP104</f>
        <v>0</v>
      </c>
      <c r="AQ104" s="1">
        <f>'январь 2016'!AQ104+'февраль 2016'!AQ104+'март 2016'!AQ104</f>
        <v>0</v>
      </c>
      <c r="AR104" s="1" t="s">
        <v>40</v>
      </c>
      <c r="AS104" s="1" t="s">
        <v>41</v>
      </c>
      <c r="AT104" s="1">
        <f>'январь 2016'!AT104+'февраль 2016'!AT104+'март 2016'!AT104</f>
        <v>0</v>
      </c>
      <c r="AU104" s="1">
        <f>'январь 2016'!AU104+'февраль 2016'!AU104+'март 2016'!AU104</f>
        <v>0</v>
      </c>
      <c r="AV104" s="6"/>
      <c r="AW104" s="6"/>
      <c r="AX104" s="1">
        <f>'январь 2016'!AX104+'февраль 2016'!AX104+'март 2016'!AX104</f>
        <v>0</v>
      </c>
      <c r="AY104" s="1">
        <f>'январь 2016'!AY104+'февраль 2016'!AY104+'март 2016'!AY104</f>
        <v>0</v>
      </c>
      <c r="AZ104" s="1" t="s">
        <v>42</v>
      </c>
      <c r="BA104" s="1" t="s">
        <v>39</v>
      </c>
      <c r="BB104" s="1">
        <f>'январь 2016'!BB104+'февраль 2016'!BB104+'март 2016'!BB104</f>
        <v>0</v>
      </c>
      <c r="BC104" s="1">
        <f>'январь 2016'!BC104+'февраль 2016'!BC104+'март 2016'!BC104</f>
        <v>0</v>
      </c>
      <c r="BD104" s="1" t="s">
        <v>42</v>
      </c>
      <c r="BE104" s="1" t="s">
        <v>33</v>
      </c>
      <c r="BF104" s="1">
        <f>'январь 2016'!BF104+'февраль 2016'!BF104+'март 2016'!BF104</f>
        <v>0</v>
      </c>
      <c r="BG104" s="1">
        <f>'январь 2016'!BG104+'февраль 2016'!BG104+'март 2016'!BG104</f>
        <v>0</v>
      </c>
      <c r="BH104" s="1" t="s">
        <v>42</v>
      </c>
      <c r="BI104" s="1" t="s">
        <v>39</v>
      </c>
      <c r="BJ104" s="1">
        <f>'январь 2016'!BJ104+'февраль 2016'!BJ104+'март 2016'!BJ104</f>
        <v>0</v>
      </c>
      <c r="BK104" s="7">
        <f>'январь 2016'!BK104+'февраль 2016'!BK104+'март 2016'!BK104</f>
        <v>0</v>
      </c>
      <c r="BL104" s="1" t="s">
        <v>43</v>
      </c>
      <c r="BM104" s="1" t="s">
        <v>44</v>
      </c>
      <c r="BN104" s="1">
        <f>'январь 2016'!BN104+'февраль 2016'!BN104+'март 2016'!BN104</f>
        <v>0</v>
      </c>
      <c r="BO104" s="1">
        <f>'январь 2016'!BO104+'февраль 2016'!BO104+'март 2016'!BO104</f>
        <v>0</v>
      </c>
      <c r="BP104" s="1" t="s">
        <v>45</v>
      </c>
      <c r="BQ104" s="1" t="s">
        <v>44</v>
      </c>
      <c r="BR104" s="1">
        <f>'январь 2016'!BR104+'февраль 2016'!BR104+'март 2016'!BR104</f>
        <v>0</v>
      </c>
      <c r="BS104" s="1">
        <f>'январь 2016'!BS104+'февраль 2016'!BS104+'март 2016'!BS104</f>
        <v>0</v>
      </c>
      <c r="BT104" s="1" t="s">
        <v>46</v>
      </c>
      <c r="BU104" s="1" t="s">
        <v>47</v>
      </c>
      <c r="BV104" s="1">
        <f>'январь 2016'!BV104+'февраль 2016'!BV104+'март 2016'!BV104</f>
        <v>0</v>
      </c>
      <c r="BW104" s="1">
        <f>'январь 2016'!BW104+'февраль 2016'!BW104+'март 2016'!BW104</f>
        <v>0</v>
      </c>
      <c r="BX104" s="1" t="s">
        <v>46</v>
      </c>
      <c r="BY104" s="1" t="s">
        <v>41</v>
      </c>
      <c r="BZ104" s="1">
        <f>'январь 2016'!BZ104+'февраль 2016'!BZ104+'март 2016'!BZ104</f>
        <v>0</v>
      </c>
      <c r="CA104" s="1">
        <f>'январь 2016'!CA104+'февраль 2016'!CA104+'март 2016'!CA104</f>
        <v>0</v>
      </c>
      <c r="CB104" s="1" t="s">
        <v>46</v>
      </c>
      <c r="CC104" s="1" t="s">
        <v>48</v>
      </c>
      <c r="CD104" s="1">
        <f>'январь 2016'!CD104+'февраль 2016'!CD104+'март 2016'!CD104</f>
        <v>0</v>
      </c>
      <c r="CE104" s="1">
        <f>'январь 2016'!CE104+'февраль 2016'!CE104+'март 2016'!CE104</f>
        <v>0</v>
      </c>
      <c r="CF104" s="1" t="s">
        <v>46</v>
      </c>
      <c r="CG104" s="1" t="s">
        <v>48</v>
      </c>
      <c r="CH104" s="1">
        <f>'январь 2016'!CH104+'февраль 2016'!CH104+'март 2016'!CH104</f>
        <v>0</v>
      </c>
      <c r="CI104" s="1">
        <f>'январь 2016'!CI104+'февраль 2016'!CI104+'март 2016'!CI104</f>
        <v>0</v>
      </c>
      <c r="CJ104" s="1" t="s">
        <v>46</v>
      </c>
      <c r="CK104" s="1" t="s">
        <v>39</v>
      </c>
      <c r="CL104" s="1">
        <f>'январь 2016'!CL104+'февраль 2016'!CL104+'март 2016'!CL104</f>
        <v>0</v>
      </c>
      <c r="CM104" s="1">
        <f>'январь 2016'!CM104+'февраль 2016'!CM104+'март 2016'!CM104</f>
        <v>0</v>
      </c>
      <c r="CN104" s="1" t="s">
        <v>49</v>
      </c>
      <c r="CO104" s="1" t="s">
        <v>39</v>
      </c>
      <c r="CP104" s="1">
        <f>'январь 2016'!CP104+'февраль 2016'!CP104+'март 2016'!CP104</f>
        <v>0</v>
      </c>
      <c r="CQ104" s="1">
        <f>'январь 2016'!CQ104+'февраль 2016'!CQ104+'март 2016'!CQ104</f>
        <v>0</v>
      </c>
      <c r="CR104" s="1" t="s">
        <v>50</v>
      </c>
      <c r="CS104" s="1" t="s">
        <v>51</v>
      </c>
      <c r="CT104" s="1">
        <f>'январь 2016'!CT104+'февраль 2016'!CT104+'март 2016'!CT104</f>
        <v>0</v>
      </c>
      <c r="CU104" s="1">
        <f>'январь 2016'!CU104+'февраль 2016'!CU104+'март 2016'!CU104</f>
        <v>0</v>
      </c>
      <c r="CV104" s="1" t="s">
        <v>50</v>
      </c>
      <c r="CW104" s="1" t="s">
        <v>39</v>
      </c>
      <c r="CX104" s="1">
        <f>'январь 2016'!CX104+'февраль 2016'!CX104+'март 2016'!CX104</f>
        <v>0</v>
      </c>
      <c r="CY104" s="1">
        <f>'январь 2016'!CY104+'февраль 2016'!CY104+'март 2016'!CY104</f>
        <v>0</v>
      </c>
      <c r="CZ104" s="1" t="s">
        <v>50</v>
      </c>
      <c r="DA104" s="1" t="s">
        <v>39</v>
      </c>
      <c r="DB104" s="1">
        <f>'январь 2016'!DB104+'февраль 2016'!DB104+'март 2016'!DB104</f>
        <v>0</v>
      </c>
      <c r="DC104" s="1">
        <f>'январь 2016'!DC104+'февраль 2016'!DC104+'март 2016'!DC104</f>
        <v>0</v>
      </c>
      <c r="DD104" s="1" t="s">
        <v>59</v>
      </c>
      <c r="DE104" s="1" t="s">
        <v>60</v>
      </c>
      <c r="DF104" s="1">
        <f>'январь 2016'!DF104+'февраль 2016'!DF104+'март 2016'!DF104</f>
        <v>0</v>
      </c>
      <c r="DG104" s="1">
        <f>'январь 2016'!DG104+'февраль 2016'!DG104+'март 2016'!DG104</f>
        <v>0</v>
      </c>
      <c r="DH104" s="1" t="s">
        <v>52</v>
      </c>
      <c r="DI104" s="1" t="s">
        <v>53</v>
      </c>
      <c r="DJ104" s="1">
        <f>'январь 2016'!DJ104+'февраль 2016'!DJ104+'март 2016'!DJ104</f>
        <v>0</v>
      </c>
      <c r="DK104" s="1">
        <f>'январь 2016'!DK104+'февраль 2016'!DK104+'март 2016'!DK104</f>
        <v>0</v>
      </c>
      <c r="DL104" s="1" t="s">
        <v>31</v>
      </c>
      <c r="DM104" s="7">
        <f>'январь 2016'!DM104+'февраль 2016'!DM104+'март 2016'!DM104</f>
        <v>0</v>
      </c>
    </row>
    <row r="105" spans="1:117" s="12" customFormat="1" ht="15.75" customHeight="1" x14ac:dyDescent="0.25">
      <c r="A105" s="6">
        <v>104</v>
      </c>
      <c r="B105" s="6">
        <v>1</v>
      </c>
      <c r="C105" s="9" t="s">
        <v>407</v>
      </c>
      <c r="D105" s="8" t="s">
        <v>373</v>
      </c>
      <c r="E105" s="6">
        <v>51.912999999999997</v>
      </c>
      <c r="F105" s="6">
        <v>7.444</v>
      </c>
      <c r="G105" s="6">
        <v>44.469000000000001</v>
      </c>
      <c r="H105" s="10">
        <v>79.126080000000002</v>
      </c>
      <c r="I105" s="3">
        <f t="shared" si="4"/>
        <v>123.59508</v>
      </c>
      <c r="J105" s="3">
        <f t="shared" si="3"/>
        <v>0</v>
      </c>
      <c r="K105" s="3">
        <f t="shared" si="5"/>
        <v>123.59508</v>
      </c>
      <c r="L105" s="1" t="s">
        <v>28</v>
      </c>
      <c r="M105" s="1" t="s">
        <v>29</v>
      </c>
      <c r="N105" s="1">
        <f>'январь 2016'!N105+'февраль 2016'!N105+'март 2016'!N105</f>
        <v>0</v>
      </c>
      <c r="O105" s="1">
        <f>'январь 2016'!O105+'февраль 2016'!O105+'март 2016'!O105</f>
        <v>0</v>
      </c>
      <c r="P105" s="1" t="s">
        <v>30</v>
      </c>
      <c r="Q105" s="1" t="s">
        <v>34</v>
      </c>
      <c r="R105" s="1">
        <f>'январь 2016'!R105+'февраль 2016'!R105+'март 2016'!R105</f>
        <v>0</v>
      </c>
      <c r="S105" s="1">
        <f>'январь 2016'!S105+'февраль 2016'!S105+'март 2016'!S105</f>
        <v>0</v>
      </c>
      <c r="T105" s="1" t="s">
        <v>30</v>
      </c>
      <c r="U105" s="1" t="s">
        <v>32</v>
      </c>
      <c r="V105" s="6">
        <f>'январь 2016'!V105+'февраль 2016'!V105+'март 2016'!V105</f>
        <v>0</v>
      </c>
      <c r="W105" s="6">
        <f>'январь 2016'!W105+'февраль 2016'!W105+'март 2016'!W105</f>
        <v>0</v>
      </c>
      <c r="X105" s="6" t="s">
        <v>30</v>
      </c>
      <c r="Y105" s="6" t="s">
        <v>33</v>
      </c>
      <c r="Z105" s="6">
        <f>'январь 2016'!Z105+'февраль 2016'!Z105+'март 2016'!Z105</f>
        <v>0</v>
      </c>
      <c r="AA105" s="6">
        <f>'январь 2016'!AA105+'февраль 2016'!AA105+'март 2016'!AA105</f>
        <v>0</v>
      </c>
      <c r="AB105" s="1" t="s">
        <v>30</v>
      </c>
      <c r="AC105" s="1" t="s">
        <v>34</v>
      </c>
      <c r="AD105" s="1">
        <f>'январь 2016'!AD105+'февраль 2016'!AD105+'март 2016'!AD105</f>
        <v>0</v>
      </c>
      <c r="AE105" s="1">
        <f>'январь 2016'!AE105+'февраль 2016'!AE105+'март 2016'!AE105</f>
        <v>0</v>
      </c>
      <c r="AF105" s="1" t="s">
        <v>35</v>
      </c>
      <c r="AG105" s="1" t="s">
        <v>29</v>
      </c>
      <c r="AH105" s="1">
        <f>'январь 2016'!AH105+'февраль 2016'!AH105+'март 2016'!AH105</f>
        <v>0</v>
      </c>
      <c r="AI105" s="1">
        <f>'январь 2016'!AI105+'февраль 2016'!AI105+'март 2016'!AI105</f>
        <v>0</v>
      </c>
      <c r="AJ105" s="1" t="s">
        <v>36</v>
      </c>
      <c r="AK105" s="1" t="s">
        <v>37</v>
      </c>
      <c r="AL105" s="1">
        <f>'январь 2016'!AL105+'февраль 2016'!AL105+'март 2016'!AL105</f>
        <v>0</v>
      </c>
      <c r="AM105" s="1">
        <f>'январь 2016'!AM105+'февраль 2016'!AM105+'март 2016'!AM105</f>
        <v>0</v>
      </c>
      <c r="AN105" s="1" t="s">
        <v>38</v>
      </c>
      <c r="AO105" s="1" t="s">
        <v>39</v>
      </c>
      <c r="AP105" s="1">
        <f>'январь 2016'!AP105+'февраль 2016'!AP105+'март 2016'!AP105</f>
        <v>0</v>
      </c>
      <c r="AQ105" s="1">
        <f>'январь 2016'!AQ105+'февраль 2016'!AQ105+'март 2016'!AQ105</f>
        <v>0</v>
      </c>
      <c r="AR105" s="1" t="s">
        <v>40</v>
      </c>
      <c r="AS105" s="1" t="s">
        <v>41</v>
      </c>
      <c r="AT105" s="1">
        <f>'январь 2016'!AT105+'февраль 2016'!AT105+'март 2016'!AT105</f>
        <v>0</v>
      </c>
      <c r="AU105" s="1">
        <f>'январь 2016'!AU105+'февраль 2016'!AU105+'март 2016'!AU105</f>
        <v>0</v>
      </c>
      <c r="AV105" s="6"/>
      <c r="AW105" s="6"/>
      <c r="AX105" s="1">
        <f>'январь 2016'!AX105+'февраль 2016'!AX105+'март 2016'!AX105</f>
        <v>0</v>
      </c>
      <c r="AY105" s="1">
        <f>'январь 2016'!AY105+'февраль 2016'!AY105+'март 2016'!AY105</f>
        <v>0</v>
      </c>
      <c r="AZ105" s="1" t="s">
        <v>42</v>
      </c>
      <c r="BA105" s="1" t="s">
        <v>39</v>
      </c>
      <c r="BB105" s="1">
        <f>'январь 2016'!BB105+'февраль 2016'!BB105+'март 2016'!BB105</f>
        <v>0</v>
      </c>
      <c r="BC105" s="1">
        <f>'январь 2016'!BC105+'февраль 2016'!BC105+'март 2016'!BC105</f>
        <v>0</v>
      </c>
      <c r="BD105" s="1" t="s">
        <v>42</v>
      </c>
      <c r="BE105" s="1" t="s">
        <v>33</v>
      </c>
      <c r="BF105" s="1">
        <f>'январь 2016'!BF105+'февраль 2016'!BF105+'март 2016'!BF105</f>
        <v>0</v>
      </c>
      <c r="BG105" s="1">
        <f>'январь 2016'!BG105+'февраль 2016'!BG105+'март 2016'!BG105</f>
        <v>0</v>
      </c>
      <c r="BH105" s="1" t="s">
        <v>42</v>
      </c>
      <c r="BI105" s="1" t="s">
        <v>39</v>
      </c>
      <c r="BJ105" s="1">
        <f>'январь 2016'!BJ105+'февраль 2016'!BJ105+'март 2016'!BJ105</f>
        <v>0</v>
      </c>
      <c r="BK105" s="7">
        <f>'январь 2016'!BK105+'февраль 2016'!BK105+'март 2016'!BK105</f>
        <v>0</v>
      </c>
      <c r="BL105" s="1" t="s">
        <v>43</v>
      </c>
      <c r="BM105" s="1" t="s">
        <v>44</v>
      </c>
      <c r="BN105" s="1">
        <f>'январь 2016'!BN105+'февраль 2016'!BN105+'март 2016'!BN105</f>
        <v>0</v>
      </c>
      <c r="BO105" s="1">
        <f>'январь 2016'!BO105+'февраль 2016'!BO105+'март 2016'!BO105</f>
        <v>0</v>
      </c>
      <c r="BP105" s="1" t="s">
        <v>45</v>
      </c>
      <c r="BQ105" s="1" t="s">
        <v>44</v>
      </c>
      <c r="BR105" s="1">
        <f>'январь 2016'!BR105+'февраль 2016'!BR105+'март 2016'!BR105</f>
        <v>0</v>
      </c>
      <c r="BS105" s="1">
        <f>'январь 2016'!BS105+'февраль 2016'!BS105+'март 2016'!BS105</f>
        <v>0</v>
      </c>
      <c r="BT105" s="1" t="s">
        <v>46</v>
      </c>
      <c r="BU105" s="1" t="s">
        <v>47</v>
      </c>
      <c r="BV105" s="1">
        <f>'январь 2016'!BV105+'февраль 2016'!BV105+'март 2016'!BV105</f>
        <v>0</v>
      </c>
      <c r="BW105" s="1">
        <f>'январь 2016'!BW105+'февраль 2016'!BW105+'март 2016'!BW105</f>
        <v>0</v>
      </c>
      <c r="BX105" s="1" t="s">
        <v>46</v>
      </c>
      <c r="BY105" s="1" t="s">
        <v>41</v>
      </c>
      <c r="BZ105" s="1">
        <f>'январь 2016'!BZ105+'февраль 2016'!BZ105+'март 2016'!BZ105</f>
        <v>0</v>
      </c>
      <c r="CA105" s="1">
        <f>'январь 2016'!CA105+'февраль 2016'!CA105+'март 2016'!CA105</f>
        <v>0</v>
      </c>
      <c r="CB105" s="1" t="s">
        <v>46</v>
      </c>
      <c r="CC105" s="1" t="s">
        <v>48</v>
      </c>
      <c r="CD105" s="1">
        <f>'январь 2016'!CD105+'февраль 2016'!CD105+'март 2016'!CD105</f>
        <v>0</v>
      </c>
      <c r="CE105" s="1">
        <f>'январь 2016'!CE105+'февраль 2016'!CE105+'март 2016'!CE105</f>
        <v>0</v>
      </c>
      <c r="CF105" s="1" t="s">
        <v>46</v>
      </c>
      <c r="CG105" s="1" t="s">
        <v>48</v>
      </c>
      <c r="CH105" s="1">
        <f>'январь 2016'!CH105+'февраль 2016'!CH105+'март 2016'!CH105</f>
        <v>0</v>
      </c>
      <c r="CI105" s="1">
        <f>'январь 2016'!CI105+'февраль 2016'!CI105+'март 2016'!CI105</f>
        <v>0</v>
      </c>
      <c r="CJ105" s="1" t="s">
        <v>46</v>
      </c>
      <c r="CK105" s="1" t="s">
        <v>39</v>
      </c>
      <c r="CL105" s="1">
        <f>'январь 2016'!CL105+'февраль 2016'!CL105+'март 2016'!CL105</f>
        <v>0</v>
      </c>
      <c r="CM105" s="1">
        <f>'январь 2016'!CM105+'февраль 2016'!CM105+'март 2016'!CM105</f>
        <v>0</v>
      </c>
      <c r="CN105" s="1" t="s">
        <v>49</v>
      </c>
      <c r="CO105" s="1" t="s">
        <v>39</v>
      </c>
      <c r="CP105" s="1">
        <f>'январь 2016'!CP105+'февраль 2016'!CP105+'март 2016'!CP105</f>
        <v>0</v>
      </c>
      <c r="CQ105" s="1">
        <f>'январь 2016'!CQ105+'февраль 2016'!CQ105+'март 2016'!CQ105</f>
        <v>0</v>
      </c>
      <c r="CR105" s="1" t="s">
        <v>50</v>
      </c>
      <c r="CS105" s="1" t="s">
        <v>51</v>
      </c>
      <c r="CT105" s="1">
        <f>'январь 2016'!CT105+'февраль 2016'!CT105+'март 2016'!CT105</f>
        <v>0</v>
      </c>
      <c r="CU105" s="1">
        <f>'январь 2016'!CU105+'февраль 2016'!CU105+'март 2016'!CU105</f>
        <v>0</v>
      </c>
      <c r="CV105" s="1" t="s">
        <v>50</v>
      </c>
      <c r="CW105" s="1" t="s">
        <v>39</v>
      </c>
      <c r="CX105" s="1">
        <f>'январь 2016'!CX105+'февраль 2016'!CX105+'март 2016'!CX105</f>
        <v>0</v>
      </c>
      <c r="CY105" s="1">
        <f>'январь 2016'!CY105+'февраль 2016'!CY105+'март 2016'!CY105</f>
        <v>0</v>
      </c>
      <c r="CZ105" s="1" t="s">
        <v>50</v>
      </c>
      <c r="DA105" s="1" t="s">
        <v>39</v>
      </c>
      <c r="DB105" s="1">
        <f>'январь 2016'!DB105+'февраль 2016'!DB105+'март 2016'!DB105</f>
        <v>0</v>
      </c>
      <c r="DC105" s="1">
        <f>'январь 2016'!DC105+'февраль 2016'!DC105+'март 2016'!DC105</f>
        <v>0</v>
      </c>
      <c r="DD105" s="1" t="s">
        <v>59</v>
      </c>
      <c r="DE105" s="1" t="s">
        <v>60</v>
      </c>
      <c r="DF105" s="1">
        <f>'январь 2016'!DF105+'февраль 2016'!DF105+'март 2016'!DF105</f>
        <v>0</v>
      </c>
      <c r="DG105" s="1">
        <f>'январь 2016'!DG105+'февраль 2016'!DG105+'март 2016'!DG105</f>
        <v>0</v>
      </c>
      <c r="DH105" s="1" t="s">
        <v>52</v>
      </c>
      <c r="DI105" s="1" t="s">
        <v>53</v>
      </c>
      <c r="DJ105" s="1">
        <f>'январь 2016'!DJ105+'февраль 2016'!DJ105+'март 2016'!DJ105</f>
        <v>0</v>
      </c>
      <c r="DK105" s="1">
        <f>'январь 2016'!DK105+'февраль 2016'!DK105+'март 2016'!DK105</f>
        <v>0</v>
      </c>
      <c r="DL105" s="1" t="s">
        <v>31</v>
      </c>
      <c r="DM105" s="7">
        <f>'январь 2016'!DM105+'февраль 2016'!DM105+'март 2016'!DM105</f>
        <v>0</v>
      </c>
    </row>
    <row r="106" spans="1:117" s="12" customFormat="1" ht="15.75" customHeight="1" x14ac:dyDescent="0.25">
      <c r="A106" s="6">
        <v>105</v>
      </c>
      <c r="B106" s="6">
        <v>1</v>
      </c>
      <c r="C106" s="9" t="s">
        <v>134</v>
      </c>
      <c r="D106" s="8" t="s">
        <v>373</v>
      </c>
      <c r="E106" s="6">
        <v>49.502000000000002</v>
      </c>
      <c r="F106" s="6">
        <v>21.69</v>
      </c>
      <c r="G106" s="6">
        <v>25.754999999999999</v>
      </c>
      <c r="H106" s="10">
        <v>247.10604000000001</v>
      </c>
      <c r="I106" s="3">
        <f t="shared" si="4"/>
        <v>272.86104</v>
      </c>
      <c r="J106" s="3">
        <f t="shared" si="3"/>
        <v>0</v>
      </c>
      <c r="K106" s="3">
        <f t="shared" si="5"/>
        <v>272.86104</v>
      </c>
      <c r="L106" s="1" t="s">
        <v>28</v>
      </c>
      <c r="M106" s="1" t="s">
        <v>29</v>
      </c>
      <c r="N106" s="1">
        <f>'январь 2016'!N106+'февраль 2016'!N106+'март 2016'!N106</f>
        <v>0</v>
      </c>
      <c r="O106" s="1">
        <f>'январь 2016'!O106+'февраль 2016'!O106+'март 2016'!O106</f>
        <v>0</v>
      </c>
      <c r="P106" s="1" t="s">
        <v>30</v>
      </c>
      <c r="Q106" s="1" t="s">
        <v>34</v>
      </c>
      <c r="R106" s="1">
        <f>'январь 2016'!R106+'февраль 2016'!R106+'март 2016'!R106</f>
        <v>0</v>
      </c>
      <c r="S106" s="1">
        <f>'январь 2016'!S106+'февраль 2016'!S106+'март 2016'!S106</f>
        <v>0</v>
      </c>
      <c r="T106" s="1" t="s">
        <v>30</v>
      </c>
      <c r="U106" s="1" t="s">
        <v>32</v>
      </c>
      <c r="V106" s="6">
        <f>'январь 2016'!V106+'февраль 2016'!V106+'март 2016'!V106</f>
        <v>0</v>
      </c>
      <c r="W106" s="6">
        <f>'январь 2016'!W106+'февраль 2016'!W106+'март 2016'!W106</f>
        <v>0</v>
      </c>
      <c r="X106" s="6" t="s">
        <v>30</v>
      </c>
      <c r="Y106" s="6" t="s">
        <v>33</v>
      </c>
      <c r="Z106" s="6">
        <f>'январь 2016'!Z106+'февраль 2016'!Z106+'март 2016'!Z106</f>
        <v>0</v>
      </c>
      <c r="AA106" s="6">
        <f>'январь 2016'!AA106+'февраль 2016'!AA106+'март 2016'!AA106</f>
        <v>0</v>
      </c>
      <c r="AB106" s="1" t="s">
        <v>30</v>
      </c>
      <c r="AC106" s="1" t="s">
        <v>34</v>
      </c>
      <c r="AD106" s="1">
        <f>'январь 2016'!AD106+'февраль 2016'!AD106+'март 2016'!AD106</f>
        <v>0</v>
      </c>
      <c r="AE106" s="1">
        <f>'январь 2016'!AE106+'февраль 2016'!AE106+'март 2016'!AE106</f>
        <v>0</v>
      </c>
      <c r="AF106" s="1" t="s">
        <v>35</v>
      </c>
      <c r="AG106" s="1" t="s">
        <v>29</v>
      </c>
      <c r="AH106" s="1">
        <f>'январь 2016'!AH106+'февраль 2016'!AH106+'март 2016'!AH106</f>
        <v>0</v>
      </c>
      <c r="AI106" s="1">
        <f>'январь 2016'!AI106+'февраль 2016'!AI106+'март 2016'!AI106</f>
        <v>0</v>
      </c>
      <c r="AJ106" s="1" t="s">
        <v>36</v>
      </c>
      <c r="AK106" s="1" t="s">
        <v>37</v>
      </c>
      <c r="AL106" s="1">
        <f>'январь 2016'!AL106+'февраль 2016'!AL106+'март 2016'!AL106</f>
        <v>0</v>
      </c>
      <c r="AM106" s="1">
        <f>'январь 2016'!AM106+'февраль 2016'!AM106+'март 2016'!AM106</f>
        <v>0</v>
      </c>
      <c r="AN106" s="1" t="s">
        <v>38</v>
      </c>
      <c r="AO106" s="1" t="s">
        <v>39</v>
      </c>
      <c r="AP106" s="1">
        <f>'январь 2016'!AP106+'февраль 2016'!AP106+'март 2016'!AP106</f>
        <v>0</v>
      </c>
      <c r="AQ106" s="1">
        <f>'январь 2016'!AQ106+'февраль 2016'!AQ106+'март 2016'!AQ106</f>
        <v>0</v>
      </c>
      <c r="AR106" s="1" t="s">
        <v>40</v>
      </c>
      <c r="AS106" s="1" t="s">
        <v>41</v>
      </c>
      <c r="AT106" s="1">
        <f>'январь 2016'!AT106+'февраль 2016'!AT106+'март 2016'!AT106</f>
        <v>0</v>
      </c>
      <c r="AU106" s="1">
        <f>'январь 2016'!AU106+'февраль 2016'!AU106+'март 2016'!AU106</f>
        <v>0</v>
      </c>
      <c r="AV106" s="6"/>
      <c r="AW106" s="6"/>
      <c r="AX106" s="1">
        <f>'январь 2016'!AX106+'февраль 2016'!AX106+'март 2016'!AX106</f>
        <v>0</v>
      </c>
      <c r="AY106" s="1">
        <f>'январь 2016'!AY106+'февраль 2016'!AY106+'март 2016'!AY106</f>
        <v>0</v>
      </c>
      <c r="AZ106" s="1" t="s">
        <v>42</v>
      </c>
      <c r="BA106" s="1" t="s">
        <v>39</v>
      </c>
      <c r="BB106" s="1">
        <f>'январь 2016'!BB106+'февраль 2016'!BB106+'март 2016'!BB106</f>
        <v>0</v>
      </c>
      <c r="BC106" s="1">
        <f>'январь 2016'!BC106+'февраль 2016'!BC106+'март 2016'!BC106</f>
        <v>0</v>
      </c>
      <c r="BD106" s="1" t="s">
        <v>42</v>
      </c>
      <c r="BE106" s="1" t="s">
        <v>33</v>
      </c>
      <c r="BF106" s="1">
        <f>'январь 2016'!BF106+'февраль 2016'!BF106+'март 2016'!BF106</f>
        <v>0</v>
      </c>
      <c r="BG106" s="1">
        <f>'январь 2016'!BG106+'февраль 2016'!BG106+'март 2016'!BG106</f>
        <v>0</v>
      </c>
      <c r="BH106" s="1" t="s">
        <v>42</v>
      </c>
      <c r="BI106" s="1" t="s">
        <v>39</v>
      </c>
      <c r="BJ106" s="1">
        <f>'январь 2016'!BJ106+'февраль 2016'!BJ106+'март 2016'!BJ106</f>
        <v>0</v>
      </c>
      <c r="BK106" s="7">
        <f>'январь 2016'!BK106+'февраль 2016'!BK106+'март 2016'!BK106</f>
        <v>0</v>
      </c>
      <c r="BL106" s="1" t="s">
        <v>43</v>
      </c>
      <c r="BM106" s="1" t="s">
        <v>44</v>
      </c>
      <c r="BN106" s="1">
        <f>'январь 2016'!BN106+'февраль 2016'!BN106+'март 2016'!BN106</f>
        <v>0</v>
      </c>
      <c r="BO106" s="1">
        <f>'январь 2016'!BO106+'февраль 2016'!BO106+'март 2016'!BO106</f>
        <v>0</v>
      </c>
      <c r="BP106" s="1" t="s">
        <v>45</v>
      </c>
      <c r="BQ106" s="1" t="s">
        <v>44</v>
      </c>
      <c r="BR106" s="1">
        <f>'январь 2016'!BR106+'февраль 2016'!BR106+'март 2016'!BR106</f>
        <v>0</v>
      </c>
      <c r="BS106" s="1">
        <f>'январь 2016'!BS106+'февраль 2016'!BS106+'март 2016'!BS106</f>
        <v>0</v>
      </c>
      <c r="BT106" s="1" t="s">
        <v>46</v>
      </c>
      <c r="BU106" s="1" t="s">
        <v>47</v>
      </c>
      <c r="BV106" s="1">
        <f>'январь 2016'!BV106+'февраль 2016'!BV106+'март 2016'!BV106</f>
        <v>0</v>
      </c>
      <c r="BW106" s="1">
        <f>'январь 2016'!BW106+'февраль 2016'!BW106+'март 2016'!BW106</f>
        <v>0</v>
      </c>
      <c r="BX106" s="1" t="s">
        <v>46</v>
      </c>
      <c r="BY106" s="1" t="s">
        <v>41</v>
      </c>
      <c r="BZ106" s="1">
        <f>'январь 2016'!BZ106+'февраль 2016'!BZ106+'март 2016'!BZ106</f>
        <v>0</v>
      </c>
      <c r="CA106" s="1">
        <f>'январь 2016'!CA106+'февраль 2016'!CA106+'март 2016'!CA106</f>
        <v>0</v>
      </c>
      <c r="CB106" s="1" t="s">
        <v>46</v>
      </c>
      <c r="CC106" s="1" t="s">
        <v>48</v>
      </c>
      <c r="CD106" s="1">
        <f>'январь 2016'!CD106+'февраль 2016'!CD106+'март 2016'!CD106</f>
        <v>0</v>
      </c>
      <c r="CE106" s="1">
        <f>'январь 2016'!CE106+'февраль 2016'!CE106+'март 2016'!CE106</f>
        <v>0</v>
      </c>
      <c r="CF106" s="1" t="s">
        <v>46</v>
      </c>
      <c r="CG106" s="1" t="s">
        <v>48</v>
      </c>
      <c r="CH106" s="1">
        <f>'январь 2016'!CH106+'февраль 2016'!CH106+'март 2016'!CH106</f>
        <v>0</v>
      </c>
      <c r="CI106" s="1">
        <f>'январь 2016'!CI106+'февраль 2016'!CI106+'март 2016'!CI106</f>
        <v>0</v>
      </c>
      <c r="CJ106" s="1" t="s">
        <v>46</v>
      </c>
      <c r="CK106" s="1" t="s">
        <v>39</v>
      </c>
      <c r="CL106" s="1">
        <f>'январь 2016'!CL106+'февраль 2016'!CL106+'март 2016'!CL106</f>
        <v>0</v>
      </c>
      <c r="CM106" s="1">
        <f>'январь 2016'!CM106+'февраль 2016'!CM106+'март 2016'!CM106</f>
        <v>0</v>
      </c>
      <c r="CN106" s="1" t="s">
        <v>49</v>
      </c>
      <c r="CO106" s="1" t="s">
        <v>39</v>
      </c>
      <c r="CP106" s="1">
        <f>'январь 2016'!CP106+'февраль 2016'!CP106+'март 2016'!CP106</f>
        <v>0</v>
      </c>
      <c r="CQ106" s="1">
        <f>'январь 2016'!CQ106+'февраль 2016'!CQ106+'март 2016'!CQ106</f>
        <v>0</v>
      </c>
      <c r="CR106" s="1" t="s">
        <v>50</v>
      </c>
      <c r="CS106" s="1" t="s">
        <v>51</v>
      </c>
      <c r="CT106" s="1">
        <f>'январь 2016'!CT106+'февраль 2016'!CT106+'март 2016'!CT106</f>
        <v>0</v>
      </c>
      <c r="CU106" s="1">
        <f>'январь 2016'!CU106+'февраль 2016'!CU106+'март 2016'!CU106</f>
        <v>0</v>
      </c>
      <c r="CV106" s="1" t="s">
        <v>50</v>
      </c>
      <c r="CW106" s="1" t="s">
        <v>39</v>
      </c>
      <c r="CX106" s="1">
        <f>'январь 2016'!CX106+'февраль 2016'!CX106+'март 2016'!CX106</f>
        <v>0</v>
      </c>
      <c r="CY106" s="1">
        <f>'январь 2016'!CY106+'февраль 2016'!CY106+'март 2016'!CY106</f>
        <v>0</v>
      </c>
      <c r="CZ106" s="1" t="s">
        <v>50</v>
      </c>
      <c r="DA106" s="1" t="s">
        <v>39</v>
      </c>
      <c r="DB106" s="1">
        <f>'январь 2016'!DB106+'февраль 2016'!DB106+'март 2016'!DB106</f>
        <v>0</v>
      </c>
      <c r="DC106" s="1">
        <f>'январь 2016'!DC106+'февраль 2016'!DC106+'март 2016'!DC106</f>
        <v>0</v>
      </c>
      <c r="DD106" s="1" t="s">
        <v>59</v>
      </c>
      <c r="DE106" s="1" t="s">
        <v>60</v>
      </c>
      <c r="DF106" s="1">
        <f>'январь 2016'!DF106+'февраль 2016'!DF106+'март 2016'!DF106</f>
        <v>0</v>
      </c>
      <c r="DG106" s="1">
        <f>'январь 2016'!DG106+'февраль 2016'!DG106+'март 2016'!DG106</f>
        <v>0</v>
      </c>
      <c r="DH106" s="1" t="s">
        <v>52</v>
      </c>
      <c r="DI106" s="1" t="s">
        <v>53</v>
      </c>
      <c r="DJ106" s="1">
        <f>'январь 2016'!DJ106+'февраль 2016'!DJ106+'март 2016'!DJ106</f>
        <v>0</v>
      </c>
      <c r="DK106" s="1">
        <f>'январь 2016'!DK106+'февраль 2016'!DK106+'март 2016'!DK106</f>
        <v>0</v>
      </c>
      <c r="DL106" s="1" t="s">
        <v>31</v>
      </c>
      <c r="DM106" s="7">
        <f>'январь 2016'!DM106+'февраль 2016'!DM106+'март 2016'!DM106</f>
        <v>0</v>
      </c>
    </row>
    <row r="107" spans="1:117" s="12" customFormat="1" ht="15.75" customHeight="1" x14ac:dyDescent="0.25">
      <c r="A107" s="6">
        <v>106</v>
      </c>
      <c r="B107" s="6">
        <v>1</v>
      </c>
      <c r="C107" s="9" t="s">
        <v>135</v>
      </c>
      <c r="D107" s="8" t="s">
        <v>373</v>
      </c>
      <c r="E107" s="6">
        <v>312.26900000000001</v>
      </c>
      <c r="F107" s="6">
        <v>26.158999999999999</v>
      </c>
      <c r="G107" s="6">
        <v>266.53300000000002</v>
      </c>
      <c r="H107" s="10">
        <v>101.89464</v>
      </c>
      <c r="I107" s="3">
        <f t="shared" si="4"/>
        <v>368.42764</v>
      </c>
      <c r="J107" s="3">
        <f t="shared" si="3"/>
        <v>8.847999999999999</v>
      </c>
      <c r="K107" s="3">
        <f t="shared" si="5"/>
        <v>359.57963999999998</v>
      </c>
      <c r="L107" s="1" t="s">
        <v>28</v>
      </c>
      <c r="M107" s="1" t="s">
        <v>29</v>
      </c>
      <c r="N107" s="1">
        <f>'январь 2016'!N107+'февраль 2016'!N107+'март 2016'!N107</f>
        <v>0</v>
      </c>
      <c r="O107" s="1">
        <f>'январь 2016'!O107+'февраль 2016'!O107+'март 2016'!O107</f>
        <v>0</v>
      </c>
      <c r="P107" s="1" t="s">
        <v>30</v>
      </c>
      <c r="Q107" s="1" t="s">
        <v>34</v>
      </c>
      <c r="R107" s="1">
        <f>'январь 2016'!R107+'февраль 2016'!R107+'март 2016'!R107</f>
        <v>0</v>
      </c>
      <c r="S107" s="1">
        <f>'январь 2016'!S107+'февраль 2016'!S107+'март 2016'!S107</f>
        <v>0</v>
      </c>
      <c r="T107" s="1" t="s">
        <v>30</v>
      </c>
      <c r="U107" s="1" t="s">
        <v>32</v>
      </c>
      <c r="V107" s="6">
        <f>'январь 2016'!V107+'февраль 2016'!V107+'март 2016'!V107</f>
        <v>0</v>
      </c>
      <c r="W107" s="6">
        <f>'январь 2016'!W107+'февраль 2016'!W107+'март 2016'!W107</f>
        <v>0</v>
      </c>
      <c r="X107" s="6" t="s">
        <v>30</v>
      </c>
      <c r="Y107" s="6" t="s">
        <v>33</v>
      </c>
      <c r="Z107" s="6">
        <f>'январь 2016'!Z107+'февраль 2016'!Z107+'март 2016'!Z107</f>
        <v>0</v>
      </c>
      <c r="AA107" s="6">
        <f>'январь 2016'!AA107+'февраль 2016'!AA107+'март 2016'!AA107</f>
        <v>0</v>
      </c>
      <c r="AB107" s="1" t="s">
        <v>30</v>
      </c>
      <c r="AC107" s="1" t="s">
        <v>34</v>
      </c>
      <c r="AD107" s="1">
        <f>'январь 2016'!AD107+'февраль 2016'!AD107+'март 2016'!AD107</f>
        <v>0</v>
      </c>
      <c r="AE107" s="1">
        <f>'январь 2016'!AE107+'февраль 2016'!AE107+'март 2016'!AE107</f>
        <v>0</v>
      </c>
      <c r="AF107" s="1" t="s">
        <v>35</v>
      </c>
      <c r="AG107" s="1" t="s">
        <v>29</v>
      </c>
      <c r="AH107" s="1">
        <f>'январь 2016'!AH107+'февраль 2016'!AH107+'март 2016'!AH107</f>
        <v>0</v>
      </c>
      <c r="AI107" s="1">
        <f>'январь 2016'!AI107+'февраль 2016'!AI107+'март 2016'!AI107</f>
        <v>0</v>
      </c>
      <c r="AJ107" s="1" t="s">
        <v>36</v>
      </c>
      <c r="AK107" s="1" t="s">
        <v>37</v>
      </c>
      <c r="AL107" s="1">
        <f>'январь 2016'!AL107+'февраль 2016'!AL107+'март 2016'!AL107</f>
        <v>0</v>
      </c>
      <c r="AM107" s="1">
        <f>'январь 2016'!AM107+'февраль 2016'!AM107+'март 2016'!AM107</f>
        <v>0</v>
      </c>
      <c r="AN107" s="1" t="s">
        <v>38</v>
      </c>
      <c r="AO107" s="1" t="s">
        <v>39</v>
      </c>
      <c r="AP107" s="1">
        <f>'январь 2016'!AP107+'февраль 2016'!AP107+'март 2016'!AP107</f>
        <v>0</v>
      </c>
      <c r="AQ107" s="1">
        <f>'январь 2016'!AQ107+'февраль 2016'!AQ107+'март 2016'!AQ107</f>
        <v>0</v>
      </c>
      <c r="AR107" s="1" t="s">
        <v>40</v>
      </c>
      <c r="AS107" s="1" t="s">
        <v>41</v>
      </c>
      <c r="AT107" s="1">
        <f>'январь 2016'!AT107+'февраль 2016'!AT107+'март 2016'!AT107</f>
        <v>0</v>
      </c>
      <c r="AU107" s="1">
        <f>'январь 2016'!AU107+'февраль 2016'!AU107+'март 2016'!AU107</f>
        <v>0</v>
      </c>
      <c r="AV107" s="6"/>
      <c r="AW107" s="6"/>
      <c r="AX107" s="1">
        <f>'январь 2016'!AX107+'февраль 2016'!AX107+'март 2016'!AX107</f>
        <v>0</v>
      </c>
      <c r="AY107" s="1">
        <f>'январь 2016'!AY107+'февраль 2016'!AY107+'март 2016'!AY107</f>
        <v>0</v>
      </c>
      <c r="AZ107" s="1" t="s">
        <v>42</v>
      </c>
      <c r="BA107" s="1" t="s">
        <v>39</v>
      </c>
      <c r="BB107" s="1">
        <f>'январь 2016'!BB107+'февраль 2016'!BB107+'март 2016'!BB107</f>
        <v>0</v>
      </c>
      <c r="BC107" s="1">
        <f>'январь 2016'!BC107+'февраль 2016'!BC107+'март 2016'!BC107</f>
        <v>0</v>
      </c>
      <c r="BD107" s="1" t="s">
        <v>42</v>
      </c>
      <c r="BE107" s="1" t="s">
        <v>33</v>
      </c>
      <c r="BF107" s="1">
        <f>'январь 2016'!BF107+'февраль 2016'!BF107+'март 2016'!BF107</f>
        <v>0</v>
      </c>
      <c r="BG107" s="1">
        <f>'январь 2016'!BG107+'февраль 2016'!BG107+'март 2016'!BG107</f>
        <v>0</v>
      </c>
      <c r="BH107" s="1" t="s">
        <v>42</v>
      </c>
      <c r="BI107" s="1" t="s">
        <v>39</v>
      </c>
      <c r="BJ107" s="1">
        <f>'январь 2016'!BJ107+'февраль 2016'!BJ107+'март 2016'!BJ107</f>
        <v>0</v>
      </c>
      <c r="BK107" s="7">
        <f>'январь 2016'!BK107+'февраль 2016'!BK107+'март 2016'!BK107</f>
        <v>0</v>
      </c>
      <c r="BL107" s="1" t="s">
        <v>43</v>
      </c>
      <c r="BM107" s="1" t="s">
        <v>44</v>
      </c>
      <c r="BN107" s="1">
        <f>'январь 2016'!BN107+'февраль 2016'!BN107+'март 2016'!BN107</f>
        <v>0</v>
      </c>
      <c r="BO107" s="1">
        <f>'январь 2016'!BO107+'февраль 2016'!BO107+'март 2016'!BO107</f>
        <v>0</v>
      </c>
      <c r="BP107" s="1" t="s">
        <v>45</v>
      </c>
      <c r="BQ107" s="1" t="s">
        <v>44</v>
      </c>
      <c r="BR107" s="1">
        <f>'январь 2016'!BR107+'февраль 2016'!BR107+'март 2016'!BR107</f>
        <v>0</v>
      </c>
      <c r="BS107" s="1">
        <f>'январь 2016'!BS107+'февраль 2016'!BS107+'март 2016'!BS107</f>
        <v>0</v>
      </c>
      <c r="BT107" s="1" t="s">
        <v>46</v>
      </c>
      <c r="BU107" s="1" t="s">
        <v>47</v>
      </c>
      <c r="BV107" s="1">
        <f>'январь 2016'!BV107+'февраль 2016'!BV107+'март 2016'!BV107</f>
        <v>0</v>
      </c>
      <c r="BW107" s="1">
        <f>'январь 2016'!BW107+'февраль 2016'!BW107+'март 2016'!BW107</f>
        <v>0</v>
      </c>
      <c r="BX107" s="1" t="s">
        <v>46</v>
      </c>
      <c r="BY107" s="1" t="s">
        <v>41</v>
      </c>
      <c r="BZ107" s="1">
        <f>'январь 2016'!BZ107+'февраль 2016'!BZ107+'март 2016'!BZ107</f>
        <v>0</v>
      </c>
      <c r="CA107" s="1">
        <f>'январь 2016'!CA107+'февраль 2016'!CA107+'март 2016'!CA107</f>
        <v>0</v>
      </c>
      <c r="CB107" s="1" t="s">
        <v>46</v>
      </c>
      <c r="CC107" s="1" t="s">
        <v>48</v>
      </c>
      <c r="CD107" s="1">
        <f>'январь 2016'!CD107+'февраль 2016'!CD107+'март 2016'!CD107</f>
        <v>0</v>
      </c>
      <c r="CE107" s="1">
        <f>'январь 2016'!CE107+'февраль 2016'!CE107+'март 2016'!CE107</f>
        <v>0</v>
      </c>
      <c r="CF107" s="1" t="s">
        <v>46</v>
      </c>
      <c r="CG107" s="1" t="s">
        <v>48</v>
      </c>
      <c r="CH107" s="1">
        <f>'январь 2016'!CH107+'февраль 2016'!CH107+'март 2016'!CH107</f>
        <v>0</v>
      </c>
      <c r="CI107" s="1">
        <f>'январь 2016'!CI107+'февраль 2016'!CI107+'март 2016'!CI107</f>
        <v>0</v>
      </c>
      <c r="CJ107" s="1" t="s">
        <v>46</v>
      </c>
      <c r="CK107" s="1" t="s">
        <v>39</v>
      </c>
      <c r="CL107" s="1">
        <f>'январь 2016'!CL107+'февраль 2016'!CL107+'март 2016'!CL107</f>
        <v>0</v>
      </c>
      <c r="CM107" s="1">
        <f>'январь 2016'!CM107+'февраль 2016'!CM107+'март 2016'!CM107</f>
        <v>0</v>
      </c>
      <c r="CN107" s="1" t="s">
        <v>49</v>
      </c>
      <c r="CO107" s="1" t="s">
        <v>39</v>
      </c>
      <c r="CP107" s="1">
        <f>'январь 2016'!CP107+'февраль 2016'!CP107+'март 2016'!CP107</f>
        <v>8</v>
      </c>
      <c r="CQ107" s="1">
        <f>'январь 2016'!CQ107+'февраль 2016'!CQ107+'март 2016'!CQ107</f>
        <v>4.6819999999999995</v>
      </c>
      <c r="CR107" s="1" t="s">
        <v>50</v>
      </c>
      <c r="CS107" s="1" t="s">
        <v>51</v>
      </c>
      <c r="CT107" s="1">
        <f>'январь 2016'!CT107+'февраль 2016'!CT107+'март 2016'!CT107</f>
        <v>0</v>
      </c>
      <c r="CU107" s="1">
        <f>'январь 2016'!CU107+'февраль 2016'!CU107+'март 2016'!CU107</f>
        <v>0</v>
      </c>
      <c r="CV107" s="1" t="s">
        <v>50</v>
      </c>
      <c r="CW107" s="1" t="s">
        <v>39</v>
      </c>
      <c r="CX107" s="1">
        <f>'январь 2016'!CX107+'февраль 2016'!CX107+'март 2016'!CX107</f>
        <v>1</v>
      </c>
      <c r="CY107" s="1">
        <f>'январь 2016'!CY107+'февраль 2016'!CY107+'март 2016'!CY107</f>
        <v>0.91700000000000004</v>
      </c>
      <c r="CZ107" s="1" t="s">
        <v>50</v>
      </c>
      <c r="DA107" s="1" t="s">
        <v>39</v>
      </c>
      <c r="DB107" s="1">
        <f>'январь 2016'!DB107+'февраль 2016'!DB107+'март 2016'!DB107</f>
        <v>0</v>
      </c>
      <c r="DC107" s="1">
        <f>'январь 2016'!DC107+'февраль 2016'!DC107+'март 2016'!DC107</f>
        <v>0</v>
      </c>
      <c r="DD107" s="1" t="s">
        <v>59</v>
      </c>
      <c r="DE107" s="1" t="s">
        <v>60</v>
      </c>
      <c r="DF107" s="1">
        <f>'январь 2016'!DF107+'февраль 2016'!DF107+'март 2016'!DF107</f>
        <v>0</v>
      </c>
      <c r="DG107" s="1">
        <f>'январь 2016'!DG107+'февраль 2016'!DG107+'март 2016'!DG107</f>
        <v>0</v>
      </c>
      <c r="DH107" s="1" t="s">
        <v>52</v>
      </c>
      <c r="DI107" s="1" t="s">
        <v>53</v>
      </c>
      <c r="DJ107" s="1">
        <f>'январь 2016'!DJ107+'февраль 2016'!DJ107+'март 2016'!DJ107</f>
        <v>0</v>
      </c>
      <c r="DK107" s="1">
        <f>'январь 2016'!DK107+'февраль 2016'!DK107+'март 2016'!DK107</f>
        <v>0</v>
      </c>
      <c r="DL107" s="1" t="s">
        <v>31</v>
      </c>
      <c r="DM107" s="7">
        <f>'январь 2016'!DM107+'февраль 2016'!DM107+'март 2016'!DM107</f>
        <v>3.2490000000000001</v>
      </c>
    </row>
    <row r="108" spans="1:117" s="12" customFormat="1" ht="15.75" customHeight="1" x14ac:dyDescent="0.25">
      <c r="A108" s="6">
        <v>107</v>
      </c>
      <c r="B108" s="6">
        <v>1</v>
      </c>
      <c r="C108" s="9" t="s">
        <v>136</v>
      </c>
      <c r="D108" s="8" t="s">
        <v>373</v>
      </c>
      <c r="E108" s="6">
        <v>-109.599</v>
      </c>
      <c r="F108" s="6">
        <v>38.081000000000003</v>
      </c>
      <c r="G108" s="6">
        <v>-353.97899999999998</v>
      </c>
      <c r="H108" s="10">
        <v>444.32400000000001</v>
      </c>
      <c r="I108" s="3">
        <f t="shared" si="4"/>
        <v>90.345000000000027</v>
      </c>
      <c r="J108" s="3">
        <f t="shared" si="3"/>
        <v>70.297999999999988</v>
      </c>
      <c r="K108" s="3">
        <f t="shared" si="5"/>
        <v>20.04700000000004</v>
      </c>
      <c r="L108" s="1" t="s">
        <v>28</v>
      </c>
      <c r="M108" s="1" t="s">
        <v>29</v>
      </c>
      <c r="N108" s="1">
        <f>'январь 2016'!N108+'февраль 2016'!N108+'март 2016'!N108</f>
        <v>0</v>
      </c>
      <c r="O108" s="1">
        <f>'январь 2016'!O108+'февраль 2016'!O108+'март 2016'!O108</f>
        <v>0</v>
      </c>
      <c r="P108" s="1" t="s">
        <v>30</v>
      </c>
      <c r="Q108" s="1" t="s">
        <v>34</v>
      </c>
      <c r="R108" s="1">
        <f>'январь 2016'!R108+'февраль 2016'!R108+'март 2016'!R108</f>
        <v>0</v>
      </c>
      <c r="S108" s="1">
        <f>'январь 2016'!S108+'февраль 2016'!S108+'март 2016'!S108</f>
        <v>0</v>
      </c>
      <c r="T108" s="1" t="s">
        <v>30</v>
      </c>
      <c r="U108" s="1" t="s">
        <v>32</v>
      </c>
      <c r="V108" s="6">
        <f>'январь 2016'!V108+'февраль 2016'!V108+'март 2016'!V108</f>
        <v>0</v>
      </c>
      <c r="W108" s="6">
        <f>'январь 2016'!W108+'февраль 2016'!W108+'март 2016'!W108</f>
        <v>0</v>
      </c>
      <c r="X108" s="6" t="s">
        <v>30</v>
      </c>
      <c r="Y108" s="6" t="s">
        <v>33</v>
      </c>
      <c r="Z108" s="6">
        <f>'январь 2016'!Z108+'февраль 2016'!Z108+'март 2016'!Z108</f>
        <v>0</v>
      </c>
      <c r="AA108" s="6">
        <f>'январь 2016'!AA108+'февраль 2016'!AA108+'март 2016'!AA108</f>
        <v>0</v>
      </c>
      <c r="AB108" s="1" t="s">
        <v>30</v>
      </c>
      <c r="AC108" s="1" t="s">
        <v>34</v>
      </c>
      <c r="AD108" s="1">
        <f>'январь 2016'!AD108+'февраль 2016'!AD108+'март 2016'!AD108</f>
        <v>0</v>
      </c>
      <c r="AE108" s="1">
        <f>'январь 2016'!AE108+'февраль 2016'!AE108+'март 2016'!AE108</f>
        <v>0</v>
      </c>
      <c r="AF108" s="1" t="s">
        <v>35</v>
      </c>
      <c r="AG108" s="1" t="s">
        <v>29</v>
      </c>
      <c r="AH108" s="1">
        <f>'январь 2016'!AH108+'февраль 2016'!AH108+'март 2016'!AH108</f>
        <v>0</v>
      </c>
      <c r="AI108" s="1">
        <f>'январь 2016'!AI108+'февраль 2016'!AI108+'март 2016'!AI108</f>
        <v>0</v>
      </c>
      <c r="AJ108" s="1" t="s">
        <v>36</v>
      </c>
      <c r="AK108" s="1" t="s">
        <v>37</v>
      </c>
      <c r="AL108" s="1">
        <f>'январь 2016'!AL108+'февраль 2016'!AL108+'март 2016'!AL108</f>
        <v>0</v>
      </c>
      <c r="AM108" s="1">
        <f>'январь 2016'!AM108+'февраль 2016'!AM108+'март 2016'!AM108</f>
        <v>0</v>
      </c>
      <c r="AN108" s="1" t="s">
        <v>38</v>
      </c>
      <c r="AO108" s="1" t="s">
        <v>39</v>
      </c>
      <c r="AP108" s="1">
        <f>'январь 2016'!AP108+'февраль 2016'!AP108+'март 2016'!AP108</f>
        <v>0</v>
      </c>
      <c r="AQ108" s="1">
        <f>'январь 2016'!AQ108+'февраль 2016'!AQ108+'март 2016'!AQ108</f>
        <v>0</v>
      </c>
      <c r="AR108" s="1" t="s">
        <v>40</v>
      </c>
      <c r="AS108" s="1" t="s">
        <v>41</v>
      </c>
      <c r="AT108" s="1">
        <f>'январь 2016'!AT108+'февраль 2016'!AT108+'март 2016'!AT108</f>
        <v>0</v>
      </c>
      <c r="AU108" s="1">
        <f>'январь 2016'!AU108+'февраль 2016'!AU108+'март 2016'!AU108</f>
        <v>0</v>
      </c>
      <c r="AV108" s="6"/>
      <c r="AW108" s="6"/>
      <c r="AX108" s="1">
        <f>'январь 2016'!AX108+'февраль 2016'!AX108+'март 2016'!AX108</f>
        <v>0</v>
      </c>
      <c r="AY108" s="1">
        <f>'январь 2016'!AY108+'февраль 2016'!AY108+'март 2016'!AY108</f>
        <v>0</v>
      </c>
      <c r="AZ108" s="1" t="s">
        <v>42</v>
      </c>
      <c r="BA108" s="1" t="s">
        <v>39</v>
      </c>
      <c r="BB108" s="1">
        <f>'январь 2016'!BB108+'февраль 2016'!BB108+'март 2016'!BB108</f>
        <v>0</v>
      </c>
      <c r="BC108" s="1">
        <f>'январь 2016'!BC108+'февраль 2016'!BC108+'март 2016'!BC108</f>
        <v>0</v>
      </c>
      <c r="BD108" s="1" t="s">
        <v>42</v>
      </c>
      <c r="BE108" s="1" t="s">
        <v>33</v>
      </c>
      <c r="BF108" s="1">
        <f>'январь 2016'!BF108+'февраль 2016'!BF108+'март 2016'!BF108</f>
        <v>0</v>
      </c>
      <c r="BG108" s="1">
        <f>'январь 2016'!BG108+'февраль 2016'!BG108+'март 2016'!BG108</f>
        <v>0</v>
      </c>
      <c r="BH108" s="1" t="s">
        <v>42</v>
      </c>
      <c r="BI108" s="1" t="s">
        <v>39</v>
      </c>
      <c r="BJ108" s="1">
        <f>'январь 2016'!BJ108+'февраль 2016'!BJ108+'март 2016'!BJ108</f>
        <v>0</v>
      </c>
      <c r="BK108" s="7">
        <f>'январь 2016'!BK108+'февраль 2016'!BK108+'март 2016'!BK108</f>
        <v>0</v>
      </c>
      <c r="BL108" s="1" t="s">
        <v>43</v>
      </c>
      <c r="BM108" s="1" t="s">
        <v>44</v>
      </c>
      <c r="BN108" s="1">
        <f>'январь 2016'!BN108+'февраль 2016'!BN108+'март 2016'!BN108</f>
        <v>3.0000000000000001E-3</v>
      </c>
      <c r="BO108" s="1">
        <f>'январь 2016'!BO108+'февраль 2016'!BO108+'март 2016'!BO108</f>
        <v>1.2569999999999999</v>
      </c>
      <c r="BP108" s="1" t="s">
        <v>45</v>
      </c>
      <c r="BQ108" s="1" t="s">
        <v>44</v>
      </c>
      <c r="BR108" s="1">
        <f>'январь 2016'!BR108+'февраль 2016'!BR108+'март 2016'!BR108</f>
        <v>0</v>
      </c>
      <c r="BS108" s="1">
        <f>'январь 2016'!BS108+'февраль 2016'!BS108+'март 2016'!BS108</f>
        <v>0</v>
      </c>
      <c r="BT108" s="1" t="s">
        <v>46</v>
      </c>
      <c r="BU108" s="1" t="s">
        <v>47</v>
      </c>
      <c r="BV108" s="1">
        <f>'январь 2016'!BV108+'февраль 2016'!BV108+'март 2016'!BV108</f>
        <v>0</v>
      </c>
      <c r="BW108" s="1">
        <f>'январь 2016'!BW108+'февраль 2016'!BW108+'март 2016'!BW108</f>
        <v>0</v>
      </c>
      <c r="BX108" s="1" t="s">
        <v>46</v>
      </c>
      <c r="BY108" s="1" t="s">
        <v>41</v>
      </c>
      <c r="BZ108" s="1">
        <f>'январь 2016'!BZ108+'февраль 2016'!BZ108+'март 2016'!BZ108</f>
        <v>1.6E-2</v>
      </c>
      <c r="CA108" s="1">
        <f>'январь 2016'!CA108+'февраль 2016'!CA108+'март 2016'!CA108</f>
        <v>15.278</v>
      </c>
      <c r="CB108" s="1" t="s">
        <v>46</v>
      </c>
      <c r="CC108" s="1" t="s">
        <v>48</v>
      </c>
      <c r="CD108" s="1">
        <f>'январь 2016'!CD108+'февраль 2016'!CD108+'март 2016'!CD108</f>
        <v>3.3000000000000002E-2</v>
      </c>
      <c r="CE108" s="1">
        <f>'январь 2016'!CE108+'февраль 2016'!CE108+'март 2016'!CE108</f>
        <v>35.555999999999997</v>
      </c>
      <c r="CF108" s="1" t="s">
        <v>46</v>
      </c>
      <c r="CG108" s="1" t="s">
        <v>48</v>
      </c>
      <c r="CH108" s="1">
        <f>'январь 2016'!CH108+'февраль 2016'!CH108+'март 2016'!CH108</f>
        <v>0</v>
      </c>
      <c r="CI108" s="1">
        <f>'январь 2016'!CI108+'февраль 2016'!CI108+'март 2016'!CI108</f>
        <v>0</v>
      </c>
      <c r="CJ108" s="1" t="s">
        <v>46</v>
      </c>
      <c r="CK108" s="1" t="s">
        <v>39</v>
      </c>
      <c r="CL108" s="1">
        <f>'январь 2016'!CL108+'февраль 2016'!CL108+'март 2016'!CL108</f>
        <v>0</v>
      </c>
      <c r="CM108" s="1">
        <f>'январь 2016'!CM108+'февраль 2016'!CM108+'март 2016'!CM108</f>
        <v>0</v>
      </c>
      <c r="CN108" s="1" t="s">
        <v>49</v>
      </c>
      <c r="CO108" s="1" t="s">
        <v>39</v>
      </c>
      <c r="CP108" s="1">
        <f>'январь 2016'!CP108+'февраль 2016'!CP108+'март 2016'!CP108</f>
        <v>21</v>
      </c>
      <c r="CQ108" s="1">
        <f>'январь 2016'!CQ108+'февраль 2016'!CQ108+'март 2016'!CQ108</f>
        <v>12.291</v>
      </c>
      <c r="CR108" s="1" t="s">
        <v>50</v>
      </c>
      <c r="CS108" s="1" t="s">
        <v>51</v>
      </c>
      <c r="CT108" s="1">
        <f>'январь 2016'!CT108+'февраль 2016'!CT108+'март 2016'!CT108</f>
        <v>0</v>
      </c>
      <c r="CU108" s="1">
        <f>'январь 2016'!CU108+'февраль 2016'!CU108+'март 2016'!CU108</f>
        <v>0</v>
      </c>
      <c r="CV108" s="1" t="s">
        <v>50</v>
      </c>
      <c r="CW108" s="1" t="s">
        <v>39</v>
      </c>
      <c r="CX108" s="1">
        <f>'январь 2016'!CX108+'февраль 2016'!CX108+'март 2016'!CX108</f>
        <v>1</v>
      </c>
      <c r="CY108" s="1">
        <f>'январь 2016'!CY108+'февраль 2016'!CY108+'март 2016'!CY108</f>
        <v>0.50800000000000001</v>
      </c>
      <c r="CZ108" s="1" t="s">
        <v>50</v>
      </c>
      <c r="DA108" s="1" t="s">
        <v>39</v>
      </c>
      <c r="DB108" s="1">
        <f>'январь 2016'!DB108+'февраль 2016'!DB108+'март 2016'!DB108</f>
        <v>0</v>
      </c>
      <c r="DC108" s="1">
        <f>'январь 2016'!DC108+'февраль 2016'!DC108+'март 2016'!DC108</f>
        <v>0</v>
      </c>
      <c r="DD108" s="1" t="s">
        <v>59</v>
      </c>
      <c r="DE108" s="1" t="s">
        <v>60</v>
      </c>
      <c r="DF108" s="1">
        <f>'январь 2016'!DF108+'февраль 2016'!DF108+'март 2016'!DF108</f>
        <v>0</v>
      </c>
      <c r="DG108" s="1">
        <f>'январь 2016'!DG108+'февраль 2016'!DG108+'март 2016'!DG108</f>
        <v>0</v>
      </c>
      <c r="DH108" s="1" t="s">
        <v>52</v>
      </c>
      <c r="DI108" s="1" t="s">
        <v>53</v>
      </c>
      <c r="DJ108" s="1">
        <f>'январь 2016'!DJ108+'февраль 2016'!DJ108+'март 2016'!DJ108</f>
        <v>0</v>
      </c>
      <c r="DK108" s="1">
        <f>'январь 2016'!DK108+'февраль 2016'!DK108+'март 2016'!DK108</f>
        <v>0</v>
      </c>
      <c r="DL108" s="1" t="s">
        <v>31</v>
      </c>
      <c r="DM108" s="7">
        <f>'январь 2016'!DM108+'февраль 2016'!DM108+'март 2016'!DM108</f>
        <v>5.4079999999999995</v>
      </c>
    </row>
    <row r="109" spans="1:117" s="12" customFormat="1" ht="15.75" customHeight="1" x14ac:dyDescent="0.25">
      <c r="A109" s="6">
        <v>108</v>
      </c>
      <c r="B109" s="6">
        <v>1</v>
      </c>
      <c r="C109" s="9" t="s">
        <v>137</v>
      </c>
      <c r="D109" s="8" t="s">
        <v>373</v>
      </c>
      <c r="E109" s="6">
        <v>72.951999999999998</v>
      </c>
      <c r="F109" s="6">
        <v>18.603999999999999</v>
      </c>
      <c r="G109" s="6">
        <v>53.43</v>
      </c>
      <c r="H109" s="10">
        <v>84.38664</v>
      </c>
      <c r="I109" s="3">
        <f t="shared" si="4"/>
        <v>137.81664000000001</v>
      </c>
      <c r="J109" s="3">
        <f t="shared" si="3"/>
        <v>1.502</v>
      </c>
      <c r="K109" s="3">
        <f t="shared" si="5"/>
        <v>136.31464</v>
      </c>
      <c r="L109" s="1" t="s">
        <v>28</v>
      </c>
      <c r="M109" s="1" t="s">
        <v>29</v>
      </c>
      <c r="N109" s="1">
        <f>'январь 2016'!N109+'февраль 2016'!N109+'март 2016'!N109</f>
        <v>0</v>
      </c>
      <c r="O109" s="1">
        <f>'январь 2016'!O109+'февраль 2016'!O109+'март 2016'!O109</f>
        <v>0</v>
      </c>
      <c r="P109" s="1" t="s">
        <v>30</v>
      </c>
      <c r="Q109" s="1" t="s">
        <v>34</v>
      </c>
      <c r="R109" s="1">
        <f>'январь 2016'!R109+'февраль 2016'!R109+'март 2016'!R109</f>
        <v>0</v>
      </c>
      <c r="S109" s="1">
        <f>'январь 2016'!S109+'февраль 2016'!S109+'март 2016'!S109</f>
        <v>0</v>
      </c>
      <c r="T109" s="1" t="s">
        <v>30</v>
      </c>
      <c r="U109" s="1" t="s">
        <v>32</v>
      </c>
      <c r="V109" s="6">
        <f>'январь 2016'!V109+'февраль 2016'!V109+'март 2016'!V109</f>
        <v>0</v>
      </c>
      <c r="W109" s="6">
        <f>'январь 2016'!W109+'февраль 2016'!W109+'март 2016'!W109</f>
        <v>0</v>
      </c>
      <c r="X109" s="6" t="s">
        <v>30</v>
      </c>
      <c r="Y109" s="6" t="s">
        <v>33</v>
      </c>
      <c r="Z109" s="6">
        <f>'январь 2016'!Z109+'февраль 2016'!Z109+'март 2016'!Z109</f>
        <v>0</v>
      </c>
      <c r="AA109" s="6">
        <f>'январь 2016'!AA109+'февраль 2016'!AA109+'март 2016'!AA109</f>
        <v>0</v>
      </c>
      <c r="AB109" s="1" t="s">
        <v>30</v>
      </c>
      <c r="AC109" s="1" t="s">
        <v>34</v>
      </c>
      <c r="AD109" s="1">
        <f>'январь 2016'!AD109+'февраль 2016'!AD109+'март 2016'!AD109</f>
        <v>0</v>
      </c>
      <c r="AE109" s="1">
        <f>'январь 2016'!AE109+'февраль 2016'!AE109+'март 2016'!AE109</f>
        <v>0</v>
      </c>
      <c r="AF109" s="1" t="s">
        <v>35</v>
      </c>
      <c r="AG109" s="1" t="s">
        <v>29</v>
      </c>
      <c r="AH109" s="1">
        <f>'январь 2016'!AH109+'февраль 2016'!AH109+'март 2016'!AH109</f>
        <v>0</v>
      </c>
      <c r="AI109" s="1">
        <f>'январь 2016'!AI109+'февраль 2016'!AI109+'март 2016'!AI109</f>
        <v>0</v>
      </c>
      <c r="AJ109" s="1" t="s">
        <v>36</v>
      </c>
      <c r="AK109" s="1" t="s">
        <v>37</v>
      </c>
      <c r="AL109" s="1">
        <f>'январь 2016'!AL109+'февраль 2016'!AL109+'март 2016'!AL109</f>
        <v>0</v>
      </c>
      <c r="AM109" s="1">
        <f>'январь 2016'!AM109+'февраль 2016'!AM109+'март 2016'!AM109</f>
        <v>0</v>
      </c>
      <c r="AN109" s="1" t="s">
        <v>38</v>
      </c>
      <c r="AO109" s="1" t="s">
        <v>39</v>
      </c>
      <c r="AP109" s="1">
        <f>'январь 2016'!AP109+'февраль 2016'!AP109+'март 2016'!AP109</f>
        <v>3</v>
      </c>
      <c r="AQ109" s="1">
        <f>'январь 2016'!AQ109+'февраль 2016'!AQ109+'март 2016'!AQ109</f>
        <v>1.502</v>
      </c>
      <c r="AR109" s="1" t="s">
        <v>40</v>
      </c>
      <c r="AS109" s="1" t="s">
        <v>41</v>
      </c>
      <c r="AT109" s="1">
        <f>'январь 2016'!AT109+'февраль 2016'!AT109+'март 2016'!AT109</f>
        <v>0</v>
      </c>
      <c r="AU109" s="1">
        <f>'январь 2016'!AU109+'февраль 2016'!AU109+'март 2016'!AU109</f>
        <v>0</v>
      </c>
      <c r="AV109" s="6"/>
      <c r="AW109" s="6"/>
      <c r="AX109" s="1">
        <f>'январь 2016'!AX109+'февраль 2016'!AX109+'март 2016'!AX109</f>
        <v>0</v>
      </c>
      <c r="AY109" s="1">
        <f>'январь 2016'!AY109+'февраль 2016'!AY109+'март 2016'!AY109</f>
        <v>0</v>
      </c>
      <c r="AZ109" s="1" t="s">
        <v>42</v>
      </c>
      <c r="BA109" s="1" t="s">
        <v>39</v>
      </c>
      <c r="BB109" s="1">
        <f>'январь 2016'!BB109+'февраль 2016'!BB109+'март 2016'!BB109</f>
        <v>0</v>
      </c>
      <c r="BC109" s="1">
        <f>'январь 2016'!BC109+'февраль 2016'!BC109+'март 2016'!BC109</f>
        <v>0</v>
      </c>
      <c r="BD109" s="1" t="s">
        <v>42</v>
      </c>
      <c r="BE109" s="1" t="s">
        <v>33</v>
      </c>
      <c r="BF109" s="1">
        <f>'январь 2016'!BF109+'февраль 2016'!BF109+'март 2016'!BF109</f>
        <v>0</v>
      </c>
      <c r="BG109" s="1">
        <f>'январь 2016'!BG109+'февраль 2016'!BG109+'март 2016'!BG109</f>
        <v>0</v>
      </c>
      <c r="BH109" s="1" t="s">
        <v>42</v>
      </c>
      <c r="BI109" s="1" t="s">
        <v>39</v>
      </c>
      <c r="BJ109" s="1">
        <f>'январь 2016'!BJ109+'февраль 2016'!BJ109+'март 2016'!BJ109</f>
        <v>0</v>
      </c>
      <c r="BK109" s="7">
        <f>'январь 2016'!BK109+'февраль 2016'!BK109+'март 2016'!BK109</f>
        <v>0</v>
      </c>
      <c r="BL109" s="1" t="s">
        <v>43</v>
      </c>
      <c r="BM109" s="1" t="s">
        <v>44</v>
      </c>
      <c r="BN109" s="1">
        <f>'январь 2016'!BN109+'февраль 2016'!BN109+'март 2016'!BN109</f>
        <v>0</v>
      </c>
      <c r="BO109" s="1">
        <f>'январь 2016'!BO109+'февраль 2016'!BO109+'март 2016'!BO109</f>
        <v>0</v>
      </c>
      <c r="BP109" s="1" t="s">
        <v>45</v>
      </c>
      <c r="BQ109" s="1" t="s">
        <v>44</v>
      </c>
      <c r="BR109" s="1">
        <f>'январь 2016'!BR109+'февраль 2016'!BR109+'март 2016'!BR109</f>
        <v>0</v>
      </c>
      <c r="BS109" s="1">
        <f>'январь 2016'!BS109+'февраль 2016'!BS109+'март 2016'!BS109</f>
        <v>0</v>
      </c>
      <c r="BT109" s="1" t="s">
        <v>46</v>
      </c>
      <c r="BU109" s="1" t="s">
        <v>47</v>
      </c>
      <c r="BV109" s="1">
        <f>'январь 2016'!BV109+'февраль 2016'!BV109+'март 2016'!BV109</f>
        <v>0</v>
      </c>
      <c r="BW109" s="1">
        <f>'январь 2016'!BW109+'февраль 2016'!BW109+'март 2016'!BW109</f>
        <v>0</v>
      </c>
      <c r="BX109" s="1" t="s">
        <v>46</v>
      </c>
      <c r="BY109" s="1" t="s">
        <v>41</v>
      </c>
      <c r="BZ109" s="1">
        <f>'январь 2016'!BZ109+'февраль 2016'!BZ109+'март 2016'!BZ109</f>
        <v>0</v>
      </c>
      <c r="CA109" s="1">
        <f>'январь 2016'!CA109+'февраль 2016'!CA109+'март 2016'!CA109</f>
        <v>0</v>
      </c>
      <c r="CB109" s="1" t="s">
        <v>46</v>
      </c>
      <c r="CC109" s="1" t="s">
        <v>48</v>
      </c>
      <c r="CD109" s="1">
        <f>'январь 2016'!CD109+'февраль 2016'!CD109+'март 2016'!CD109</f>
        <v>0</v>
      </c>
      <c r="CE109" s="1">
        <f>'январь 2016'!CE109+'февраль 2016'!CE109+'март 2016'!CE109</f>
        <v>0</v>
      </c>
      <c r="CF109" s="1" t="s">
        <v>46</v>
      </c>
      <c r="CG109" s="1" t="s">
        <v>48</v>
      </c>
      <c r="CH109" s="1">
        <f>'январь 2016'!CH109+'февраль 2016'!CH109+'март 2016'!CH109</f>
        <v>0</v>
      </c>
      <c r="CI109" s="1">
        <f>'январь 2016'!CI109+'февраль 2016'!CI109+'март 2016'!CI109</f>
        <v>0</v>
      </c>
      <c r="CJ109" s="1" t="s">
        <v>46</v>
      </c>
      <c r="CK109" s="1" t="s">
        <v>39</v>
      </c>
      <c r="CL109" s="1">
        <f>'январь 2016'!CL109+'февраль 2016'!CL109+'март 2016'!CL109</f>
        <v>0</v>
      </c>
      <c r="CM109" s="1">
        <f>'январь 2016'!CM109+'февраль 2016'!CM109+'март 2016'!CM109</f>
        <v>0</v>
      </c>
      <c r="CN109" s="1" t="s">
        <v>49</v>
      </c>
      <c r="CO109" s="1" t="s">
        <v>39</v>
      </c>
      <c r="CP109" s="1">
        <f>'январь 2016'!CP109+'февраль 2016'!CP109+'март 2016'!CP109</f>
        <v>0</v>
      </c>
      <c r="CQ109" s="1">
        <f>'январь 2016'!CQ109+'февраль 2016'!CQ109+'март 2016'!CQ109</f>
        <v>0</v>
      </c>
      <c r="CR109" s="1" t="s">
        <v>50</v>
      </c>
      <c r="CS109" s="1" t="s">
        <v>51</v>
      </c>
      <c r="CT109" s="1">
        <f>'январь 2016'!CT109+'февраль 2016'!CT109+'март 2016'!CT109</f>
        <v>0</v>
      </c>
      <c r="CU109" s="1">
        <f>'январь 2016'!CU109+'февраль 2016'!CU109+'март 2016'!CU109</f>
        <v>0</v>
      </c>
      <c r="CV109" s="1" t="s">
        <v>50</v>
      </c>
      <c r="CW109" s="1" t="s">
        <v>39</v>
      </c>
      <c r="CX109" s="1">
        <f>'январь 2016'!CX109+'февраль 2016'!CX109+'март 2016'!CX109</f>
        <v>0</v>
      </c>
      <c r="CY109" s="1">
        <f>'январь 2016'!CY109+'февраль 2016'!CY109+'март 2016'!CY109</f>
        <v>0</v>
      </c>
      <c r="CZ109" s="1" t="s">
        <v>50</v>
      </c>
      <c r="DA109" s="1" t="s">
        <v>39</v>
      </c>
      <c r="DB109" s="1">
        <f>'январь 2016'!DB109+'февраль 2016'!DB109+'март 2016'!DB109</f>
        <v>0</v>
      </c>
      <c r="DC109" s="1">
        <f>'январь 2016'!DC109+'февраль 2016'!DC109+'март 2016'!DC109</f>
        <v>0</v>
      </c>
      <c r="DD109" s="1" t="s">
        <v>59</v>
      </c>
      <c r="DE109" s="1" t="s">
        <v>60</v>
      </c>
      <c r="DF109" s="1">
        <f>'январь 2016'!DF109+'февраль 2016'!DF109+'март 2016'!DF109</f>
        <v>0</v>
      </c>
      <c r="DG109" s="1">
        <f>'январь 2016'!DG109+'февраль 2016'!DG109+'март 2016'!DG109</f>
        <v>0</v>
      </c>
      <c r="DH109" s="1" t="s">
        <v>52</v>
      </c>
      <c r="DI109" s="1" t="s">
        <v>53</v>
      </c>
      <c r="DJ109" s="1">
        <f>'январь 2016'!DJ109+'февраль 2016'!DJ109+'март 2016'!DJ109</f>
        <v>0</v>
      </c>
      <c r="DK109" s="1">
        <f>'январь 2016'!DK109+'февраль 2016'!DK109+'март 2016'!DK109</f>
        <v>0</v>
      </c>
      <c r="DL109" s="1" t="s">
        <v>31</v>
      </c>
      <c r="DM109" s="7">
        <f>'январь 2016'!DM109+'февраль 2016'!DM109+'март 2016'!DM109</f>
        <v>0</v>
      </c>
    </row>
    <row r="110" spans="1:117" s="12" customFormat="1" ht="15.75" customHeight="1" x14ac:dyDescent="0.25">
      <c r="A110" s="6">
        <v>109</v>
      </c>
      <c r="B110" s="6">
        <v>3</v>
      </c>
      <c r="C110" s="9" t="s">
        <v>138</v>
      </c>
      <c r="D110" s="8" t="s">
        <v>373</v>
      </c>
      <c r="E110" s="6">
        <v>919.60299999999995</v>
      </c>
      <c r="F110" s="6">
        <v>591.31100000000004</v>
      </c>
      <c r="G110" s="6">
        <v>328.29199999999997</v>
      </c>
      <c r="H110" s="10">
        <v>489.73692</v>
      </c>
      <c r="I110" s="3">
        <f t="shared" si="4"/>
        <v>818.02891999999997</v>
      </c>
      <c r="J110" s="3">
        <f t="shared" si="3"/>
        <v>7.15</v>
      </c>
      <c r="K110" s="3">
        <f t="shared" si="5"/>
        <v>810.87891999999999</v>
      </c>
      <c r="L110" s="1" t="s">
        <v>28</v>
      </c>
      <c r="M110" s="1" t="s">
        <v>29</v>
      </c>
      <c r="N110" s="1">
        <f>'январь 2016'!N110+'февраль 2016'!N110+'март 2016'!N110</f>
        <v>0</v>
      </c>
      <c r="O110" s="1">
        <f>'январь 2016'!O110+'февраль 2016'!O110+'март 2016'!O110</f>
        <v>0</v>
      </c>
      <c r="P110" s="1" t="s">
        <v>30</v>
      </c>
      <c r="Q110" s="1" t="s">
        <v>34</v>
      </c>
      <c r="R110" s="1">
        <f>'январь 2016'!R110+'февраль 2016'!R110+'март 2016'!R110</f>
        <v>0</v>
      </c>
      <c r="S110" s="1">
        <f>'январь 2016'!S110+'февраль 2016'!S110+'март 2016'!S110</f>
        <v>0</v>
      </c>
      <c r="T110" s="1" t="s">
        <v>30</v>
      </c>
      <c r="U110" s="1" t="s">
        <v>32</v>
      </c>
      <c r="V110" s="6">
        <f>'январь 2016'!V110+'февраль 2016'!V110+'март 2016'!V110</f>
        <v>0</v>
      </c>
      <c r="W110" s="6">
        <f>'январь 2016'!W110+'февраль 2016'!W110+'март 2016'!W110</f>
        <v>0</v>
      </c>
      <c r="X110" s="6" t="s">
        <v>30</v>
      </c>
      <c r="Y110" s="6" t="s">
        <v>33</v>
      </c>
      <c r="Z110" s="6">
        <f>'январь 2016'!Z110+'февраль 2016'!Z110+'март 2016'!Z110</f>
        <v>0</v>
      </c>
      <c r="AA110" s="6">
        <f>'январь 2016'!AA110+'февраль 2016'!AA110+'март 2016'!AA110</f>
        <v>0</v>
      </c>
      <c r="AB110" s="1" t="s">
        <v>30</v>
      </c>
      <c r="AC110" s="1" t="s">
        <v>34</v>
      </c>
      <c r="AD110" s="1">
        <f>'январь 2016'!AD110+'февраль 2016'!AD110+'март 2016'!AD110</f>
        <v>0</v>
      </c>
      <c r="AE110" s="1">
        <f>'январь 2016'!AE110+'февраль 2016'!AE110+'март 2016'!AE110</f>
        <v>0</v>
      </c>
      <c r="AF110" s="1" t="s">
        <v>35</v>
      </c>
      <c r="AG110" s="1" t="s">
        <v>29</v>
      </c>
      <c r="AH110" s="1">
        <f>'январь 2016'!AH110+'февраль 2016'!AH110+'март 2016'!AH110</f>
        <v>0</v>
      </c>
      <c r="AI110" s="1">
        <f>'январь 2016'!AI110+'февраль 2016'!AI110+'март 2016'!AI110</f>
        <v>0</v>
      </c>
      <c r="AJ110" s="1" t="s">
        <v>36</v>
      </c>
      <c r="AK110" s="1" t="s">
        <v>37</v>
      </c>
      <c r="AL110" s="1">
        <f>'январь 2016'!AL110+'февраль 2016'!AL110+'март 2016'!AL110</f>
        <v>0</v>
      </c>
      <c r="AM110" s="1">
        <f>'январь 2016'!AM110+'февраль 2016'!AM110+'март 2016'!AM110</f>
        <v>0</v>
      </c>
      <c r="AN110" s="1" t="s">
        <v>38</v>
      </c>
      <c r="AO110" s="1" t="s">
        <v>39</v>
      </c>
      <c r="AP110" s="1">
        <f>'январь 2016'!AP110+'февраль 2016'!AP110+'март 2016'!AP110</f>
        <v>0</v>
      </c>
      <c r="AQ110" s="1">
        <f>'январь 2016'!AQ110+'февраль 2016'!AQ110+'март 2016'!AQ110</f>
        <v>0</v>
      </c>
      <c r="AR110" s="1" t="s">
        <v>40</v>
      </c>
      <c r="AS110" s="1" t="s">
        <v>41</v>
      </c>
      <c r="AT110" s="1">
        <f>'январь 2016'!AT110+'февраль 2016'!AT110+'март 2016'!AT110</f>
        <v>0</v>
      </c>
      <c r="AU110" s="1">
        <f>'январь 2016'!AU110+'февраль 2016'!AU110+'март 2016'!AU110</f>
        <v>0</v>
      </c>
      <c r="AV110" s="6"/>
      <c r="AW110" s="6"/>
      <c r="AX110" s="1">
        <f>'январь 2016'!AX110+'февраль 2016'!AX110+'март 2016'!AX110</f>
        <v>0</v>
      </c>
      <c r="AY110" s="1">
        <f>'январь 2016'!AY110+'февраль 2016'!AY110+'март 2016'!AY110</f>
        <v>0</v>
      </c>
      <c r="AZ110" s="1" t="s">
        <v>42</v>
      </c>
      <c r="BA110" s="1" t="s">
        <v>39</v>
      </c>
      <c r="BB110" s="1">
        <f>'январь 2016'!BB110+'февраль 2016'!BB110+'март 2016'!BB110</f>
        <v>0</v>
      </c>
      <c r="BC110" s="1">
        <f>'январь 2016'!BC110+'февраль 2016'!BC110+'март 2016'!BC110</f>
        <v>0</v>
      </c>
      <c r="BD110" s="1" t="s">
        <v>42</v>
      </c>
      <c r="BE110" s="1" t="s">
        <v>33</v>
      </c>
      <c r="BF110" s="1">
        <f>'январь 2016'!BF110+'февраль 2016'!BF110+'март 2016'!BF110</f>
        <v>0</v>
      </c>
      <c r="BG110" s="1">
        <f>'январь 2016'!BG110+'февраль 2016'!BG110+'март 2016'!BG110</f>
        <v>0</v>
      </c>
      <c r="BH110" s="1" t="s">
        <v>42</v>
      </c>
      <c r="BI110" s="1" t="s">
        <v>39</v>
      </c>
      <c r="BJ110" s="1">
        <f>'январь 2016'!BJ110+'февраль 2016'!BJ110+'март 2016'!BJ110</f>
        <v>0</v>
      </c>
      <c r="BK110" s="7">
        <f>'январь 2016'!BK110+'февраль 2016'!BK110+'март 2016'!BK110</f>
        <v>0</v>
      </c>
      <c r="BL110" s="1" t="s">
        <v>43</v>
      </c>
      <c r="BM110" s="1" t="s">
        <v>44</v>
      </c>
      <c r="BN110" s="1">
        <f>'январь 2016'!BN110+'февраль 2016'!BN110+'март 2016'!BN110</f>
        <v>0</v>
      </c>
      <c r="BO110" s="1">
        <f>'январь 2016'!BO110+'февраль 2016'!BO110+'март 2016'!BO110</f>
        <v>0</v>
      </c>
      <c r="BP110" s="1" t="s">
        <v>45</v>
      </c>
      <c r="BQ110" s="1" t="s">
        <v>44</v>
      </c>
      <c r="BR110" s="1">
        <f>'январь 2016'!BR110+'февраль 2016'!BR110+'март 2016'!BR110</f>
        <v>0</v>
      </c>
      <c r="BS110" s="1">
        <f>'январь 2016'!BS110+'февраль 2016'!BS110+'март 2016'!BS110</f>
        <v>0</v>
      </c>
      <c r="BT110" s="1" t="s">
        <v>46</v>
      </c>
      <c r="BU110" s="1" t="s">
        <v>47</v>
      </c>
      <c r="BV110" s="1">
        <f>'январь 2016'!BV110+'февраль 2016'!BV110+'март 2016'!BV110</f>
        <v>0</v>
      </c>
      <c r="BW110" s="1">
        <f>'январь 2016'!BW110+'февраль 2016'!BW110+'март 2016'!BW110</f>
        <v>0</v>
      </c>
      <c r="BX110" s="1" t="s">
        <v>46</v>
      </c>
      <c r="BY110" s="1" t="s">
        <v>41</v>
      </c>
      <c r="BZ110" s="1">
        <f>'январь 2016'!BZ110+'февраль 2016'!BZ110+'март 2016'!BZ110</f>
        <v>0</v>
      </c>
      <c r="CA110" s="1">
        <f>'январь 2016'!CA110+'февраль 2016'!CA110+'март 2016'!CA110</f>
        <v>0</v>
      </c>
      <c r="CB110" s="1" t="s">
        <v>46</v>
      </c>
      <c r="CC110" s="1" t="s">
        <v>48</v>
      </c>
      <c r="CD110" s="1">
        <f>'январь 2016'!CD110+'февраль 2016'!CD110+'март 2016'!CD110</f>
        <v>0</v>
      </c>
      <c r="CE110" s="1">
        <f>'январь 2016'!CE110+'февраль 2016'!CE110+'март 2016'!CE110</f>
        <v>0</v>
      </c>
      <c r="CF110" s="1" t="s">
        <v>46</v>
      </c>
      <c r="CG110" s="1" t="s">
        <v>48</v>
      </c>
      <c r="CH110" s="1">
        <f>'январь 2016'!CH110+'февраль 2016'!CH110+'март 2016'!CH110</f>
        <v>0</v>
      </c>
      <c r="CI110" s="1">
        <f>'январь 2016'!CI110+'февраль 2016'!CI110+'март 2016'!CI110</f>
        <v>0</v>
      </c>
      <c r="CJ110" s="1" t="s">
        <v>46</v>
      </c>
      <c r="CK110" s="1" t="s">
        <v>39</v>
      </c>
      <c r="CL110" s="1">
        <f>'январь 2016'!CL110+'февраль 2016'!CL110+'март 2016'!CL110</f>
        <v>0</v>
      </c>
      <c r="CM110" s="1">
        <f>'январь 2016'!CM110+'февраль 2016'!CM110+'март 2016'!CM110</f>
        <v>0</v>
      </c>
      <c r="CN110" s="1" t="s">
        <v>49</v>
      </c>
      <c r="CO110" s="1" t="s">
        <v>39</v>
      </c>
      <c r="CP110" s="1">
        <f>'январь 2016'!CP110+'февраль 2016'!CP110+'март 2016'!CP110</f>
        <v>0</v>
      </c>
      <c r="CQ110" s="1">
        <f>'январь 2016'!CQ110+'февраль 2016'!CQ110+'март 2016'!CQ110</f>
        <v>0</v>
      </c>
      <c r="CR110" s="1" t="s">
        <v>50</v>
      </c>
      <c r="CS110" s="1" t="s">
        <v>51</v>
      </c>
      <c r="CT110" s="1">
        <f>'январь 2016'!CT110+'февраль 2016'!CT110+'март 2016'!CT110</f>
        <v>0</v>
      </c>
      <c r="CU110" s="1">
        <f>'январь 2016'!CU110+'февраль 2016'!CU110+'март 2016'!CU110</f>
        <v>0</v>
      </c>
      <c r="CV110" s="1" t="s">
        <v>50</v>
      </c>
      <c r="CW110" s="1" t="s">
        <v>39</v>
      </c>
      <c r="CX110" s="1">
        <f>'январь 2016'!CX110+'февраль 2016'!CX110+'март 2016'!CX110</f>
        <v>2</v>
      </c>
      <c r="CY110" s="1">
        <f>'январь 2016'!CY110+'февраль 2016'!CY110+'март 2016'!CY110</f>
        <v>2.9020000000000001</v>
      </c>
      <c r="CZ110" s="1" t="s">
        <v>50</v>
      </c>
      <c r="DA110" s="1" t="s">
        <v>39</v>
      </c>
      <c r="DB110" s="1">
        <f>'январь 2016'!DB110+'февраль 2016'!DB110+'март 2016'!DB110</f>
        <v>0</v>
      </c>
      <c r="DC110" s="1">
        <f>'январь 2016'!DC110+'февраль 2016'!DC110+'март 2016'!DC110</f>
        <v>0</v>
      </c>
      <c r="DD110" s="1" t="s">
        <v>59</v>
      </c>
      <c r="DE110" s="1" t="s">
        <v>60</v>
      </c>
      <c r="DF110" s="1">
        <f>'январь 2016'!DF110+'февраль 2016'!DF110+'март 2016'!DF110</f>
        <v>0</v>
      </c>
      <c r="DG110" s="1">
        <f>'январь 2016'!DG110+'февраль 2016'!DG110+'март 2016'!DG110</f>
        <v>0</v>
      </c>
      <c r="DH110" s="1" t="s">
        <v>52</v>
      </c>
      <c r="DI110" s="1" t="s">
        <v>53</v>
      </c>
      <c r="DJ110" s="1">
        <f>'январь 2016'!DJ110+'февраль 2016'!DJ110+'март 2016'!DJ110</f>
        <v>0</v>
      </c>
      <c r="DK110" s="1">
        <f>'январь 2016'!DK110+'февраль 2016'!DK110+'март 2016'!DK110</f>
        <v>0</v>
      </c>
      <c r="DL110" s="1" t="s">
        <v>31</v>
      </c>
      <c r="DM110" s="7">
        <f>'январь 2016'!DM110+'февраль 2016'!DM110+'март 2016'!DM110</f>
        <v>4.2480000000000002</v>
      </c>
    </row>
    <row r="111" spans="1:117" s="12" customFormat="1" ht="15.75" customHeight="1" x14ac:dyDescent="0.25">
      <c r="A111" s="6">
        <v>110</v>
      </c>
      <c r="B111" s="6">
        <v>3</v>
      </c>
      <c r="C111" s="9" t="s">
        <v>139</v>
      </c>
      <c r="D111" s="8" t="s">
        <v>373</v>
      </c>
      <c r="E111" s="6">
        <v>117.83499999999999</v>
      </c>
      <c r="F111" s="6">
        <v>23.016999999999999</v>
      </c>
      <c r="G111" s="6">
        <v>-56.021999999999998</v>
      </c>
      <c r="H111" s="10">
        <v>66.782399999999996</v>
      </c>
      <c r="I111" s="3">
        <f t="shared" si="4"/>
        <v>10.760399999999997</v>
      </c>
      <c r="J111" s="3">
        <f t="shared" si="3"/>
        <v>0</v>
      </c>
      <c r="K111" s="3">
        <f t="shared" si="5"/>
        <v>10.760399999999997</v>
      </c>
      <c r="L111" s="1" t="s">
        <v>28</v>
      </c>
      <c r="M111" s="1" t="s">
        <v>29</v>
      </c>
      <c r="N111" s="1">
        <f>'январь 2016'!N111+'февраль 2016'!N111+'март 2016'!N111</f>
        <v>0</v>
      </c>
      <c r="O111" s="1">
        <f>'январь 2016'!O111+'февраль 2016'!O111+'март 2016'!O111</f>
        <v>0</v>
      </c>
      <c r="P111" s="1" t="s">
        <v>30</v>
      </c>
      <c r="Q111" s="1" t="s">
        <v>34</v>
      </c>
      <c r="R111" s="1">
        <f>'январь 2016'!R111+'февраль 2016'!R111+'март 2016'!R111</f>
        <v>0</v>
      </c>
      <c r="S111" s="1">
        <f>'январь 2016'!S111+'февраль 2016'!S111+'март 2016'!S111</f>
        <v>0</v>
      </c>
      <c r="T111" s="1" t="s">
        <v>30</v>
      </c>
      <c r="U111" s="1" t="s">
        <v>32</v>
      </c>
      <c r="V111" s="6">
        <f>'январь 2016'!V111+'февраль 2016'!V111+'март 2016'!V111</f>
        <v>0</v>
      </c>
      <c r="W111" s="6">
        <f>'январь 2016'!W111+'февраль 2016'!W111+'март 2016'!W111</f>
        <v>0</v>
      </c>
      <c r="X111" s="6" t="s">
        <v>30</v>
      </c>
      <c r="Y111" s="6" t="s">
        <v>33</v>
      </c>
      <c r="Z111" s="6">
        <f>'январь 2016'!Z111+'февраль 2016'!Z111+'март 2016'!Z111</f>
        <v>0</v>
      </c>
      <c r="AA111" s="6">
        <f>'январь 2016'!AA111+'февраль 2016'!AA111+'март 2016'!AA111</f>
        <v>0</v>
      </c>
      <c r="AB111" s="1" t="s">
        <v>30</v>
      </c>
      <c r="AC111" s="1" t="s">
        <v>34</v>
      </c>
      <c r="AD111" s="1">
        <f>'январь 2016'!AD111+'февраль 2016'!AD111+'март 2016'!AD111</f>
        <v>0</v>
      </c>
      <c r="AE111" s="1">
        <f>'январь 2016'!AE111+'февраль 2016'!AE111+'март 2016'!AE111</f>
        <v>0</v>
      </c>
      <c r="AF111" s="1" t="s">
        <v>35</v>
      </c>
      <c r="AG111" s="1" t="s">
        <v>29</v>
      </c>
      <c r="AH111" s="1">
        <f>'январь 2016'!AH111+'февраль 2016'!AH111+'март 2016'!AH111</f>
        <v>0</v>
      </c>
      <c r="AI111" s="1">
        <f>'январь 2016'!AI111+'февраль 2016'!AI111+'март 2016'!AI111</f>
        <v>0</v>
      </c>
      <c r="AJ111" s="1" t="s">
        <v>36</v>
      </c>
      <c r="AK111" s="1" t="s">
        <v>37</v>
      </c>
      <c r="AL111" s="1">
        <f>'январь 2016'!AL111+'февраль 2016'!AL111+'март 2016'!AL111</f>
        <v>0</v>
      </c>
      <c r="AM111" s="1">
        <f>'январь 2016'!AM111+'февраль 2016'!AM111+'март 2016'!AM111</f>
        <v>0</v>
      </c>
      <c r="AN111" s="1" t="s">
        <v>38</v>
      </c>
      <c r="AO111" s="1" t="s">
        <v>39</v>
      </c>
      <c r="AP111" s="1">
        <f>'январь 2016'!AP111+'февраль 2016'!AP111+'март 2016'!AP111</f>
        <v>0</v>
      </c>
      <c r="AQ111" s="1">
        <f>'январь 2016'!AQ111+'февраль 2016'!AQ111+'март 2016'!AQ111</f>
        <v>0</v>
      </c>
      <c r="AR111" s="1" t="s">
        <v>40</v>
      </c>
      <c r="AS111" s="1" t="s">
        <v>41</v>
      </c>
      <c r="AT111" s="1">
        <f>'январь 2016'!AT111+'февраль 2016'!AT111+'март 2016'!AT111</f>
        <v>0</v>
      </c>
      <c r="AU111" s="1">
        <f>'январь 2016'!AU111+'февраль 2016'!AU111+'март 2016'!AU111</f>
        <v>0</v>
      </c>
      <c r="AV111" s="6"/>
      <c r="AW111" s="6"/>
      <c r="AX111" s="1">
        <f>'январь 2016'!AX111+'февраль 2016'!AX111+'март 2016'!AX111</f>
        <v>0</v>
      </c>
      <c r="AY111" s="1">
        <f>'январь 2016'!AY111+'февраль 2016'!AY111+'март 2016'!AY111</f>
        <v>0</v>
      </c>
      <c r="AZ111" s="1" t="s">
        <v>42</v>
      </c>
      <c r="BA111" s="1" t="s">
        <v>39</v>
      </c>
      <c r="BB111" s="1">
        <f>'январь 2016'!BB111+'февраль 2016'!BB111+'март 2016'!BB111</f>
        <v>0</v>
      </c>
      <c r="BC111" s="1">
        <f>'январь 2016'!BC111+'февраль 2016'!BC111+'март 2016'!BC111</f>
        <v>0</v>
      </c>
      <c r="BD111" s="1" t="s">
        <v>42</v>
      </c>
      <c r="BE111" s="1" t="s">
        <v>33</v>
      </c>
      <c r="BF111" s="1">
        <f>'январь 2016'!BF111+'февраль 2016'!BF111+'март 2016'!BF111</f>
        <v>0</v>
      </c>
      <c r="BG111" s="1">
        <f>'январь 2016'!BG111+'февраль 2016'!BG111+'март 2016'!BG111</f>
        <v>0</v>
      </c>
      <c r="BH111" s="1" t="s">
        <v>42</v>
      </c>
      <c r="BI111" s="1" t="s">
        <v>39</v>
      </c>
      <c r="BJ111" s="1">
        <f>'январь 2016'!BJ111+'февраль 2016'!BJ111+'март 2016'!BJ111</f>
        <v>0</v>
      </c>
      <c r="BK111" s="7">
        <f>'январь 2016'!BK111+'февраль 2016'!BK111+'март 2016'!BK111</f>
        <v>0</v>
      </c>
      <c r="BL111" s="1" t="s">
        <v>43</v>
      </c>
      <c r="BM111" s="1" t="s">
        <v>44</v>
      </c>
      <c r="BN111" s="1">
        <f>'январь 2016'!BN111+'февраль 2016'!BN111+'март 2016'!BN111</f>
        <v>0</v>
      </c>
      <c r="BO111" s="1">
        <f>'январь 2016'!BO111+'февраль 2016'!BO111+'март 2016'!BO111</f>
        <v>0</v>
      </c>
      <c r="BP111" s="1" t="s">
        <v>45</v>
      </c>
      <c r="BQ111" s="1" t="s">
        <v>44</v>
      </c>
      <c r="BR111" s="1">
        <f>'январь 2016'!BR111+'февраль 2016'!BR111+'март 2016'!BR111</f>
        <v>0</v>
      </c>
      <c r="BS111" s="1">
        <f>'январь 2016'!BS111+'февраль 2016'!BS111+'март 2016'!BS111</f>
        <v>0</v>
      </c>
      <c r="BT111" s="1" t="s">
        <v>46</v>
      </c>
      <c r="BU111" s="1" t="s">
        <v>47</v>
      </c>
      <c r="BV111" s="1">
        <f>'январь 2016'!BV111+'февраль 2016'!BV111+'март 2016'!BV111</f>
        <v>0</v>
      </c>
      <c r="BW111" s="1">
        <f>'январь 2016'!BW111+'февраль 2016'!BW111+'март 2016'!BW111</f>
        <v>0</v>
      </c>
      <c r="BX111" s="1" t="s">
        <v>46</v>
      </c>
      <c r="BY111" s="1" t="s">
        <v>41</v>
      </c>
      <c r="BZ111" s="1">
        <f>'январь 2016'!BZ111+'февраль 2016'!BZ111+'март 2016'!BZ111</f>
        <v>0</v>
      </c>
      <c r="CA111" s="1">
        <f>'январь 2016'!CA111+'февраль 2016'!CA111+'март 2016'!CA111</f>
        <v>0</v>
      </c>
      <c r="CB111" s="1" t="s">
        <v>46</v>
      </c>
      <c r="CC111" s="1" t="s">
        <v>48</v>
      </c>
      <c r="CD111" s="1">
        <f>'январь 2016'!CD111+'февраль 2016'!CD111+'март 2016'!CD111</f>
        <v>0</v>
      </c>
      <c r="CE111" s="1">
        <f>'январь 2016'!CE111+'февраль 2016'!CE111+'март 2016'!CE111</f>
        <v>0</v>
      </c>
      <c r="CF111" s="1" t="s">
        <v>46</v>
      </c>
      <c r="CG111" s="1" t="s">
        <v>48</v>
      </c>
      <c r="CH111" s="1">
        <f>'январь 2016'!CH111+'февраль 2016'!CH111+'март 2016'!CH111</f>
        <v>0</v>
      </c>
      <c r="CI111" s="1">
        <f>'январь 2016'!CI111+'февраль 2016'!CI111+'март 2016'!CI111</f>
        <v>0</v>
      </c>
      <c r="CJ111" s="1" t="s">
        <v>46</v>
      </c>
      <c r="CK111" s="1" t="s">
        <v>39</v>
      </c>
      <c r="CL111" s="1">
        <f>'январь 2016'!CL111+'февраль 2016'!CL111+'март 2016'!CL111</f>
        <v>0</v>
      </c>
      <c r="CM111" s="1">
        <f>'январь 2016'!CM111+'февраль 2016'!CM111+'март 2016'!CM111</f>
        <v>0</v>
      </c>
      <c r="CN111" s="1" t="s">
        <v>49</v>
      </c>
      <c r="CO111" s="1" t="s">
        <v>39</v>
      </c>
      <c r="CP111" s="1">
        <f>'январь 2016'!CP111+'февраль 2016'!CP111+'март 2016'!CP111</f>
        <v>0</v>
      </c>
      <c r="CQ111" s="1">
        <f>'январь 2016'!CQ111+'февраль 2016'!CQ111+'март 2016'!CQ111</f>
        <v>0</v>
      </c>
      <c r="CR111" s="1" t="s">
        <v>50</v>
      </c>
      <c r="CS111" s="1" t="s">
        <v>51</v>
      </c>
      <c r="CT111" s="1">
        <f>'январь 2016'!CT111+'февраль 2016'!CT111+'март 2016'!CT111</f>
        <v>0</v>
      </c>
      <c r="CU111" s="1">
        <f>'январь 2016'!CU111+'февраль 2016'!CU111+'март 2016'!CU111</f>
        <v>0</v>
      </c>
      <c r="CV111" s="1" t="s">
        <v>50</v>
      </c>
      <c r="CW111" s="1" t="s">
        <v>39</v>
      </c>
      <c r="CX111" s="1">
        <f>'январь 2016'!CX111+'февраль 2016'!CX111+'март 2016'!CX111</f>
        <v>0</v>
      </c>
      <c r="CY111" s="1">
        <f>'январь 2016'!CY111+'февраль 2016'!CY111+'март 2016'!CY111</f>
        <v>0</v>
      </c>
      <c r="CZ111" s="1" t="s">
        <v>50</v>
      </c>
      <c r="DA111" s="1" t="s">
        <v>39</v>
      </c>
      <c r="DB111" s="1">
        <f>'январь 2016'!DB111+'февраль 2016'!DB111+'март 2016'!DB111</f>
        <v>0</v>
      </c>
      <c r="DC111" s="1">
        <f>'январь 2016'!DC111+'февраль 2016'!DC111+'март 2016'!DC111</f>
        <v>0</v>
      </c>
      <c r="DD111" s="1" t="s">
        <v>59</v>
      </c>
      <c r="DE111" s="1" t="s">
        <v>60</v>
      </c>
      <c r="DF111" s="1">
        <f>'январь 2016'!DF111+'февраль 2016'!DF111+'март 2016'!DF111</f>
        <v>0</v>
      </c>
      <c r="DG111" s="1">
        <f>'январь 2016'!DG111+'февраль 2016'!DG111+'март 2016'!DG111</f>
        <v>0</v>
      </c>
      <c r="DH111" s="1" t="s">
        <v>52</v>
      </c>
      <c r="DI111" s="1" t="s">
        <v>53</v>
      </c>
      <c r="DJ111" s="1">
        <f>'январь 2016'!DJ111+'февраль 2016'!DJ111+'март 2016'!DJ111</f>
        <v>0</v>
      </c>
      <c r="DK111" s="1">
        <f>'январь 2016'!DK111+'февраль 2016'!DK111+'март 2016'!DK111</f>
        <v>0</v>
      </c>
      <c r="DL111" s="1" t="s">
        <v>31</v>
      </c>
      <c r="DM111" s="7">
        <f>'январь 2016'!DM111+'февраль 2016'!DM111+'март 2016'!DM111</f>
        <v>0</v>
      </c>
    </row>
    <row r="112" spans="1:117" s="12" customFormat="1" ht="15.75" customHeight="1" x14ac:dyDescent="0.25">
      <c r="A112" s="6">
        <v>111</v>
      </c>
      <c r="B112" s="6">
        <v>3</v>
      </c>
      <c r="C112" s="9" t="s">
        <v>140</v>
      </c>
      <c r="D112" s="8" t="s">
        <v>373</v>
      </c>
      <c r="E112" s="6">
        <v>157.88900000000001</v>
      </c>
      <c r="F112" s="6">
        <v>181.624</v>
      </c>
      <c r="G112" s="6">
        <v>-437.79300000000001</v>
      </c>
      <c r="H112" s="10">
        <v>212.83776</v>
      </c>
      <c r="I112" s="3">
        <f t="shared" si="4"/>
        <v>-224.95524</v>
      </c>
      <c r="J112" s="3">
        <f t="shared" si="3"/>
        <v>7.0250000000000004</v>
      </c>
      <c r="K112" s="3">
        <f t="shared" si="5"/>
        <v>-231.98024000000001</v>
      </c>
      <c r="L112" s="1" t="s">
        <v>28</v>
      </c>
      <c r="M112" s="1" t="s">
        <v>29</v>
      </c>
      <c r="N112" s="1">
        <f>'январь 2016'!N112+'февраль 2016'!N112+'март 2016'!N112</f>
        <v>0</v>
      </c>
      <c r="O112" s="1">
        <f>'январь 2016'!O112+'февраль 2016'!O112+'март 2016'!O112</f>
        <v>0</v>
      </c>
      <c r="P112" s="1" t="s">
        <v>30</v>
      </c>
      <c r="Q112" s="1" t="s">
        <v>34</v>
      </c>
      <c r="R112" s="1">
        <f>'январь 2016'!R112+'февраль 2016'!R112+'март 2016'!R112</f>
        <v>0</v>
      </c>
      <c r="S112" s="1">
        <f>'январь 2016'!S112+'февраль 2016'!S112+'март 2016'!S112</f>
        <v>0</v>
      </c>
      <c r="T112" s="1" t="s">
        <v>30</v>
      </c>
      <c r="U112" s="1" t="s">
        <v>32</v>
      </c>
      <c r="V112" s="6">
        <f>'январь 2016'!V112+'февраль 2016'!V112+'март 2016'!V112</f>
        <v>0</v>
      </c>
      <c r="W112" s="6">
        <f>'январь 2016'!W112+'февраль 2016'!W112+'март 2016'!W112</f>
        <v>0</v>
      </c>
      <c r="X112" s="6" t="s">
        <v>30</v>
      </c>
      <c r="Y112" s="6" t="s">
        <v>33</v>
      </c>
      <c r="Z112" s="6">
        <f>'январь 2016'!Z112+'февраль 2016'!Z112+'март 2016'!Z112</f>
        <v>0</v>
      </c>
      <c r="AA112" s="6">
        <f>'январь 2016'!AA112+'февраль 2016'!AA112+'март 2016'!AA112</f>
        <v>0</v>
      </c>
      <c r="AB112" s="1" t="s">
        <v>30</v>
      </c>
      <c r="AC112" s="1" t="s">
        <v>34</v>
      </c>
      <c r="AD112" s="1">
        <f>'январь 2016'!AD112+'февраль 2016'!AD112+'март 2016'!AD112</f>
        <v>0</v>
      </c>
      <c r="AE112" s="1">
        <f>'январь 2016'!AE112+'февраль 2016'!AE112+'март 2016'!AE112</f>
        <v>0</v>
      </c>
      <c r="AF112" s="1" t="s">
        <v>35</v>
      </c>
      <c r="AG112" s="1" t="s">
        <v>29</v>
      </c>
      <c r="AH112" s="1">
        <f>'январь 2016'!AH112+'февраль 2016'!AH112+'март 2016'!AH112</f>
        <v>0</v>
      </c>
      <c r="AI112" s="1">
        <f>'январь 2016'!AI112+'февраль 2016'!AI112+'март 2016'!AI112</f>
        <v>0</v>
      </c>
      <c r="AJ112" s="1" t="s">
        <v>36</v>
      </c>
      <c r="AK112" s="1" t="s">
        <v>37</v>
      </c>
      <c r="AL112" s="1">
        <f>'январь 2016'!AL112+'февраль 2016'!AL112+'март 2016'!AL112</f>
        <v>0</v>
      </c>
      <c r="AM112" s="1">
        <f>'январь 2016'!AM112+'февраль 2016'!AM112+'март 2016'!AM112</f>
        <v>0</v>
      </c>
      <c r="AN112" s="1" t="s">
        <v>38</v>
      </c>
      <c r="AO112" s="1" t="s">
        <v>39</v>
      </c>
      <c r="AP112" s="1">
        <f>'январь 2016'!AP112+'февраль 2016'!AP112+'март 2016'!AP112</f>
        <v>0</v>
      </c>
      <c r="AQ112" s="1">
        <f>'январь 2016'!AQ112+'февраль 2016'!AQ112+'март 2016'!AQ112</f>
        <v>0</v>
      </c>
      <c r="AR112" s="1" t="s">
        <v>40</v>
      </c>
      <c r="AS112" s="1" t="s">
        <v>41</v>
      </c>
      <c r="AT112" s="1">
        <f>'январь 2016'!AT112+'февраль 2016'!AT112+'март 2016'!AT112</f>
        <v>0</v>
      </c>
      <c r="AU112" s="1">
        <f>'январь 2016'!AU112+'февраль 2016'!AU112+'март 2016'!AU112</f>
        <v>0</v>
      </c>
      <c r="AV112" s="6"/>
      <c r="AW112" s="6"/>
      <c r="AX112" s="1">
        <f>'январь 2016'!AX112+'февраль 2016'!AX112+'март 2016'!AX112</f>
        <v>0</v>
      </c>
      <c r="AY112" s="1">
        <f>'январь 2016'!AY112+'февраль 2016'!AY112+'март 2016'!AY112</f>
        <v>0</v>
      </c>
      <c r="AZ112" s="1" t="s">
        <v>42</v>
      </c>
      <c r="BA112" s="1" t="s">
        <v>39</v>
      </c>
      <c r="BB112" s="1">
        <f>'январь 2016'!BB112+'февраль 2016'!BB112+'март 2016'!BB112</f>
        <v>0</v>
      </c>
      <c r="BC112" s="1">
        <f>'январь 2016'!BC112+'февраль 2016'!BC112+'март 2016'!BC112</f>
        <v>0</v>
      </c>
      <c r="BD112" s="1" t="s">
        <v>42</v>
      </c>
      <c r="BE112" s="1" t="s">
        <v>33</v>
      </c>
      <c r="BF112" s="1">
        <f>'январь 2016'!BF112+'февраль 2016'!BF112+'март 2016'!BF112</f>
        <v>0</v>
      </c>
      <c r="BG112" s="1">
        <f>'январь 2016'!BG112+'февраль 2016'!BG112+'март 2016'!BG112</f>
        <v>0</v>
      </c>
      <c r="BH112" s="1" t="s">
        <v>42</v>
      </c>
      <c r="BI112" s="1" t="s">
        <v>39</v>
      </c>
      <c r="BJ112" s="1">
        <f>'январь 2016'!BJ112+'февраль 2016'!BJ112+'март 2016'!BJ112</f>
        <v>0</v>
      </c>
      <c r="BK112" s="7">
        <f>'январь 2016'!BK112+'февраль 2016'!BK112+'март 2016'!BK112</f>
        <v>0</v>
      </c>
      <c r="BL112" s="1" t="s">
        <v>43</v>
      </c>
      <c r="BM112" s="1" t="s">
        <v>44</v>
      </c>
      <c r="BN112" s="1">
        <f>'январь 2016'!BN112+'февраль 2016'!BN112+'март 2016'!BN112</f>
        <v>0</v>
      </c>
      <c r="BO112" s="1">
        <f>'январь 2016'!BO112+'февраль 2016'!BO112+'март 2016'!BO112</f>
        <v>0</v>
      </c>
      <c r="BP112" s="1" t="s">
        <v>45</v>
      </c>
      <c r="BQ112" s="1" t="s">
        <v>44</v>
      </c>
      <c r="BR112" s="1">
        <f>'январь 2016'!BR112+'февраль 2016'!BR112+'март 2016'!BR112</f>
        <v>0</v>
      </c>
      <c r="BS112" s="1">
        <f>'январь 2016'!BS112+'февраль 2016'!BS112+'март 2016'!BS112</f>
        <v>0</v>
      </c>
      <c r="BT112" s="1" t="s">
        <v>46</v>
      </c>
      <c r="BU112" s="1" t="s">
        <v>47</v>
      </c>
      <c r="BV112" s="1">
        <f>'январь 2016'!BV112+'февраль 2016'!BV112+'март 2016'!BV112</f>
        <v>0</v>
      </c>
      <c r="BW112" s="1">
        <f>'январь 2016'!BW112+'февраль 2016'!BW112+'март 2016'!BW112</f>
        <v>0</v>
      </c>
      <c r="BX112" s="1" t="s">
        <v>46</v>
      </c>
      <c r="BY112" s="1" t="s">
        <v>41</v>
      </c>
      <c r="BZ112" s="1">
        <f>'январь 2016'!BZ112+'февраль 2016'!BZ112+'март 2016'!BZ112</f>
        <v>0</v>
      </c>
      <c r="CA112" s="1">
        <f>'январь 2016'!CA112+'февраль 2016'!CA112+'март 2016'!CA112</f>
        <v>0</v>
      </c>
      <c r="CB112" s="1" t="s">
        <v>46</v>
      </c>
      <c r="CC112" s="1" t="s">
        <v>48</v>
      </c>
      <c r="CD112" s="1">
        <f>'январь 2016'!CD112+'февраль 2016'!CD112+'март 2016'!CD112</f>
        <v>0</v>
      </c>
      <c r="CE112" s="1">
        <f>'январь 2016'!CE112+'февраль 2016'!CE112+'март 2016'!CE112</f>
        <v>0</v>
      </c>
      <c r="CF112" s="1" t="s">
        <v>46</v>
      </c>
      <c r="CG112" s="1" t="s">
        <v>48</v>
      </c>
      <c r="CH112" s="1">
        <f>'январь 2016'!CH112+'февраль 2016'!CH112+'март 2016'!CH112</f>
        <v>0</v>
      </c>
      <c r="CI112" s="1">
        <f>'январь 2016'!CI112+'февраль 2016'!CI112+'март 2016'!CI112</f>
        <v>0</v>
      </c>
      <c r="CJ112" s="1" t="s">
        <v>46</v>
      </c>
      <c r="CK112" s="1" t="s">
        <v>39</v>
      </c>
      <c r="CL112" s="1">
        <f>'январь 2016'!CL112+'февраль 2016'!CL112+'март 2016'!CL112</f>
        <v>0</v>
      </c>
      <c r="CM112" s="1">
        <f>'январь 2016'!CM112+'февраль 2016'!CM112+'март 2016'!CM112</f>
        <v>0</v>
      </c>
      <c r="CN112" s="1" t="s">
        <v>49</v>
      </c>
      <c r="CO112" s="1" t="s">
        <v>39</v>
      </c>
      <c r="CP112" s="1">
        <f>'январь 2016'!CP112+'февраль 2016'!CP112+'март 2016'!CP112</f>
        <v>0</v>
      </c>
      <c r="CQ112" s="1">
        <f>'январь 2016'!CQ112+'февраль 2016'!CQ112+'март 2016'!CQ112</f>
        <v>0</v>
      </c>
      <c r="CR112" s="1" t="s">
        <v>50</v>
      </c>
      <c r="CS112" s="1" t="s">
        <v>51</v>
      </c>
      <c r="CT112" s="1">
        <f>'январь 2016'!CT112+'февраль 2016'!CT112+'март 2016'!CT112</f>
        <v>0</v>
      </c>
      <c r="CU112" s="1">
        <f>'январь 2016'!CU112+'февраль 2016'!CU112+'март 2016'!CU112</f>
        <v>0</v>
      </c>
      <c r="CV112" s="1" t="s">
        <v>50</v>
      </c>
      <c r="CW112" s="1" t="s">
        <v>39</v>
      </c>
      <c r="CX112" s="1">
        <f>'январь 2016'!CX112+'февраль 2016'!CX112+'март 2016'!CX112</f>
        <v>2</v>
      </c>
      <c r="CY112" s="1">
        <f>'январь 2016'!CY112+'февраль 2016'!CY112+'март 2016'!CY112</f>
        <v>0.33500000000000002</v>
      </c>
      <c r="CZ112" s="1" t="s">
        <v>50</v>
      </c>
      <c r="DA112" s="1" t="s">
        <v>39</v>
      </c>
      <c r="DB112" s="1">
        <f>'январь 2016'!DB112+'февраль 2016'!DB112+'март 2016'!DB112</f>
        <v>0</v>
      </c>
      <c r="DC112" s="1">
        <f>'январь 2016'!DC112+'февраль 2016'!DC112+'март 2016'!DC112</f>
        <v>0</v>
      </c>
      <c r="DD112" s="1" t="s">
        <v>59</v>
      </c>
      <c r="DE112" s="1" t="s">
        <v>60</v>
      </c>
      <c r="DF112" s="1">
        <f>'январь 2016'!DF112+'февраль 2016'!DF112+'март 2016'!DF112</f>
        <v>0</v>
      </c>
      <c r="DG112" s="1">
        <f>'январь 2016'!DG112+'февраль 2016'!DG112+'март 2016'!DG112</f>
        <v>0</v>
      </c>
      <c r="DH112" s="1" t="s">
        <v>52</v>
      </c>
      <c r="DI112" s="1" t="s">
        <v>53</v>
      </c>
      <c r="DJ112" s="1">
        <f>'январь 2016'!DJ112+'февраль 2016'!DJ112+'март 2016'!DJ112</f>
        <v>0</v>
      </c>
      <c r="DK112" s="1">
        <f>'январь 2016'!DK112+'февраль 2016'!DK112+'март 2016'!DK112</f>
        <v>0</v>
      </c>
      <c r="DL112" s="1" t="s">
        <v>31</v>
      </c>
      <c r="DM112" s="7">
        <f>'январь 2016'!DM112+'февраль 2016'!DM112+'март 2016'!DM112</f>
        <v>6.69</v>
      </c>
    </row>
    <row r="113" spans="1:117" s="12" customFormat="1" ht="15.75" customHeight="1" x14ac:dyDescent="0.25">
      <c r="A113" s="6">
        <v>112</v>
      </c>
      <c r="B113" s="6">
        <v>3</v>
      </c>
      <c r="C113" s="9" t="s">
        <v>141</v>
      </c>
      <c r="D113" s="8" t="s">
        <v>373</v>
      </c>
      <c r="E113" s="6">
        <v>65.269000000000005</v>
      </c>
      <c r="F113" s="6">
        <v>36.776000000000003</v>
      </c>
      <c r="G113" s="6">
        <v>25.04</v>
      </c>
      <c r="H113" s="10">
        <v>144.54132000000001</v>
      </c>
      <c r="I113" s="3">
        <f t="shared" si="4"/>
        <v>169.58132000000001</v>
      </c>
      <c r="J113" s="3">
        <f t="shared" si="3"/>
        <v>218.071</v>
      </c>
      <c r="K113" s="3">
        <f t="shared" si="5"/>
        <v>-48.489679999999993</v>
      </c>
      <c r="L113" s="1" t="s">
        <v>28</v>
      </c>
      <c r="M113" s="1" t="s">
        <v>29</v>
      </c>
      <c r="N113" s="1">
        <f>'январь 2016'!N113+'февраль 2016'!N113+'март 2016'!N113</f>
        <v>0</v>
      </c>
      <c r="O113" s="1">
        <f>'январь 2016'!O113+'февраль 2016'!O113+'март 2016'!O113</f>
        <v>0</v>
      </c>
      <c r="P113" s="1" t="s">
        <v>30</v>
      </c>
      <c r="Q113" s="1" t="s">
        <v>34</v>
      </c>
      <c r="R113" s="1">
        <f>'январь 2016'!R113+'февраль 2016'!R113+'март 2016'!R113</f>
        <v>0</v>
      </c>
      <c r="S113" s="1">
        <f>'январь 2016'!S113+'февраль 2016'!S113+'март 2016'!S113</f>
        <v>0</v>
      </c>
      <c r="T113" s="1" t="s">
        <v>30</v>
      </c>
      <c r="U113" s="1" t="s">
        <v>32</v>
      </c>
      <c r="V113" s="6">
        <f>'январь 2016'!V113+'февраль 2016'!V113+'март 2016'!V113</f>
        <v>0</v>
      </c>
      <c r="W113" s="6">
        <f>'январь 2016'!W113+'февраль 2016'!W113+'март 2016'!W113</f>
        <v>0</v>
      </c>
      <c r="X113" s="6" t="s">
        <v>30</v>
      </c>
      <c r="Y113" s="6" t="s">
        <v>33</v>
      </c>
      <c r="Z113" s="6">
        <f>'январь 2016'!Z113+'февраль 2016'!Z113+'март 2016'!Z113</f>
        <v>0</v>
      </c>
      <c r="AA113" s="6">
        <f>'январь 2016'!AA113+'февраль 2016'!AA113+'март 2016'!AA113</f>
        <v>0</v>
      </c>
      <c r="AB113" s="1" t="s">
        <v>30</v>
      </c>
      <c r="AC113" s="1" t="s">
        <v>34</v>
      </c>
      <c r="AD113" s="1">
        <f>'январь 2016'!AD113+'февраль 2016'!AD113+'март 2016'!AD113</f>
        <v>0</v>
      </c>
      <c r="AE113" s="1">
        <f>'январь 2016'!AE113+'февраль 2016'!AE113+'март 2016'!AE113</f>
        <v>0</v>
      </c>
      <c r="AF113" s="1" t="s">
        <v>35</v>
      </c>
      <c r="AG113" s="1" t="s">
        <v>29</v>
      </c>
      <c r="AH113" s="1">
        <f>'январь 2016'!AH113+'февраль 2016'!AH113+'март 2016'!AH113</f>
        <v>0.15</v>
      </c>
      <c r="AI113" s="1">
        <f>'январь 2016'!AI113+'февраль 2016'!AI113+'март 2016'!AI113</f>
        <v>209.13399999999999</v>
      </c>
      <c r="AJ113" s="1" t="s">
        <v>36</v>
      </c>
      <c r="AK113" s="1" t="s">
        <v>37</v>
      </c>
      <c r="AL113" s="1">
        <f>'январь 2016'!AL113+'февраль 2016'!AL113+'март 2016'!AL113</f>
        <v>0</v>
      </c>
      <c r="AM113" s="1">
        <f>'январь 2016'!AM113+'февраль 2016'!AM113+'март 2016'!AM113</f>
        <v>0</v>
      </c>
      <c r="AN113" s="1" t="s">
        <v>38</v>
      </c>
      <c r="AO113" s="1" t="s">
        <v>39</v>
      </c>
      <c r="AP113" s="1">
        <f>'январь 2016'!AP113+'февраль 2016'!AP113+'март 2016'!AP113</f>
        <v>0</v>
      </c>
      <c r="AQ113" s="1">
        <f>'январь 2016'!AQ113+'февраль 2016'!AQ113+'март 2016'!AQ113</f>
        <v>0</v>
      </c>
      <c r="AR113" s="1" t="s">
        <v>40</v>
      </c>
      <c r="AS113" s="1" t="s">
        <v>41</v>
      </c>
      <c r="AT113" s="1">
        <f>'январь 2016'!AT113+'февраль 2016'!AT113+'март 2016'!AT113</f>
        <v>0</v>
      </c>
      <c r="AU113" s="1">
        <f>'январь 2016'!AU113+'февраль 2016'!AU113+'март 2016'!AU113</f>
        <v>0</v>
      </c>
      <c r="AV113" s="6"/>
      <c r="AW113" s="6"/>
      <c r="AX113" s="1">
        <f>'январь 2016'!AX113+'февраль 2016'!AX113+'март 2016'!AX113</f>
        <v>0</v>
      </c>
      <c r="AY113" s="1">
        <f>'январь 2016'!AY113+'февраль 2016'!AY113+'март 2016'!AY113</f>
        <v>0</v>
      </c>
      <c r="AZ113" s="1" t="s">
        <v>42</v>
      </c>
      <c r="BA113" s="1" t="s">
        <v>39</v>
      </c>
      <c r="BB113" s="1">
        <f>'январь 2016'!BB113+'февраль 2016'!BB113+'март 2016'!BB113</f>
        <v>0</v>
      </c>
      <c r="BC113" s="1">
        <f>'январь 2016'!BC113+'февраль 2016'!BC113+'март 2016'!BC113</f>
        <v>0</v>
      </c>
      <c r="BD113" s="1" t="s">
        <v>42</v>
      </c>
      <c r="BE113" s="1" t="s">
        <v>33</v>
      </c>
      <c r="BF113" s="1">
        <f>'январь 2016'!BF113+'февраль 2016'!BF113+'март 2016'!BF113</f>
        <v>0</v>
      </c>
      <c r="BG113" s="1">
        <f>'январь 2016'!BG113+'февраль 2016'!BG113+'март 2016'!BG113</f>
        <v>0</v>
      </c>
      <c r="BH113" s="1" t="s">
        <v>42</v>
      </c>
      <c r="BI113" s="1" t="s">
        <v>39</v>
      </c>
      <c r="BJ113" s="1">
        <f>'январь 2016'!BJ113+'февраль 2016'!BJ113+'март 2016'!BJ113</f>
        <v>0</v>
      </c>
      <c r="BK113" s="7">
        <f>'январь 2016'!BK113+'февраль 2016'!BK113+'март 2016'!BK113</f>
        <v>0</v>
      </c>
      <c r="BL113" s="1" t="s">
        <v>43</v>
      </c>
      <c r="BM113" s="1" t="s">
        <v>44</v>
      </c>
      <c r="BN113" s="1">
        <f>'январь 2016'!BN113+'февраль 2016'!BN113+'март 2016'!BN113</f>
        <v>0</v>
      </c>
      <c r="BO113" s="1">
        <f>'январь 2016'!BO113+'февраль 2016'!BO113+'март 2016'!BO113</f>
        <v>0</v>
      </c>
      <c r="BP113" s="1" t="s">
        <v>45</v>
      </c>
      <c r="BQ113" s="1" t="s">
        <v>44</v>
      </c>
      <c r="BR113" s="1">
        <f>'январь 2016'!BR113+'февраль 2016'!BR113+'март 2016'!BR113</f>
        <v>0</v>
      </c>
      <c r="BS113" s="1">
        <f>'январь 2016'!BS113+'февраль 2016'!BS113+'март 2016'!BS113</f>
        <v>0</v>
      </c>
      <c r="BT113" s="1" t="s">
        <v>46</v>
      </c>
      <c r="BU113" s="1" t="s">
        <v>47</v>
      </c>
      <c r="BV113" s="1">
        <f>'январь 2016'!BV113+'февраль 2016'!BV113+'март 2016'!BV113</f>
        <v>0</v>
      </c>
      <c r="BW113" s="1">
        <f>'январь 2016'!BW113+'февраль 2016'!BW113+'март 2016'!BW113</f>
        <v>0</v>
      </c>
      <c r="BX113" s="1" t="s">
        <v>46</v>
      </c>
      <c r="BY113" s="1" t="s">
        <v>41</v>
      </c>
      <c r="BZ113" s="1">
        <f>'январь 2016'!BZ113+'февраль 2016'!BZ113+'март 2016'!BZ113</f>
        <v>0</v>
      </c>
      <c r="CA113" s="1">
        <f>'январь 2016'!CA113+'февраль 2016'!CA113+'март 2016'!CA113</f>
        <v>0</v>
      </c>
      <c r="CB113" s="1" t="s">
        <v>46</v>
      </c>
      <c r="CC113" s="1" t="s">
        <v>48</v>
      </c>
      <c r="CD113" s="1">
        <f>'январь 2016'!CD113+'февраль 2016'!CD113+'март 2016'!CD113</f>
        <v>0</v>
      </c>
      <c r="CE113" s="1">
        <f>'январь 2016'!CE113+'февраль 2016'!CE113+'март 2016'!CE113</f>
        <v>0</v>
      </c>
      <c r="CF113" s="1" t="s">
        <v>46</v>
      </c>
      <c r="CG113" s="1" t="s">
        <v>48</v>
      </c>
      <c r="CH113" s="1">
        <f>'январь 2016'!CH113+'февраль 2016'!CH113+'март 2016'!CH113</f>
        <v>0</v>
      </c>
      <c r="CI113" s="1">
        <f>'январь 2016'!CI113+'февраль 2016'!CI113+'март 2016'!CI113</f>
        <v>0</v>
      </c>
      <c r="CJ113" s="1" t="s">
        <v>46</v>
      </c>
      <c r="CK113" s="1" t="s">
        <v>39</v>
      </c>
      <c r="CL113" s="1">
        <f>'январь 2016'!CL113+'февраль 2016'!CL113+'март 2016'!CL113</f>
        <v>0</v>
      </c>
      <c r="CM113" s="1">
        <f>'январь 2016'!CM113+'февраль 2016'!CM113+'март 2016'!CM113</f>
        <v>0</v>
      </c>
      <c r="CN113" s="1" t="s">
        <v>49</v>
      </c>
      <c r="CO113" s="1" t="s">
        <v>39</v>
      </c>
      <c r="CP113" s="1">
        <f>'январь 2016'!CP113+'февраль 2016'!CP113+'март 2016'!CP113</f>
        <v>0</v>
      </c>
      <c r="CQ113" s="1">
        <f>'январь 2016'!CQ113+'февраль 2016'!CQ113+'март 2016'!CQ113</f>
        <v>0</v>
      </c>
      <c r="CR113" s="1" t="s">
        <v>50</v>
      </c>
      <c r="CS113" s="1" t="s">
        <v>51</v>
      </c>
      <c r="CT113" s="1">
        <f>'январь 2016'!CT113+'февраль 2016'!CT113+'март 2016'!CT113</f>
        <v>0.01</v>
      </c>
      <c r="CU113" s="1">
        <f>'январь 2016'!CU113+'февраль 2016'!CU113+'март 2016'!CU113</f>
        <v>1.698</v>
      </c>
      <c r="CV113" s="1" t="s">
        <v>50</v>
      </c>
      <c r="CW113" s="1" t="s">
        <v>39</v>
      </c>
      <c r="CX113" s="1">
        <f>'январь 2016'!CX113+'февраль 2016'!CX113+'март 2016'!CX113</f>
        <v>12</v>
      </c>
      <c r="CY113" s="1">
        <f>'январь 2016'!CY113+'февраль 2016'!CY113+'март 2016'!CY113</f>
        <v>4.7750000000000004</v>
      </c>
      <c r="CZ113" s="1" t="s">
        <v>50</v>
      </c>
      <c r="DA113" s="1" t="s">
        <v>39</v>
      </c>
      <c r="DB113" s="1">
        <f>'январь 2016'!DB113+'февраль 2016'!DB113+'март 2016'!DB113</f>
        <v>0</v>
      </c>
      <c r="DC113" s="1">
        <f>'январь 2016'!DC113+'февраль 2016'!DC113+'март 2016'!DC113</f>
        <v>0</v>
      </c>
      <c r="DD113" s="1" t="s">
        <v>59</v>
      </c>
      <c r="DE113" s="1" t="s">
        <v>60</v>
      </c>
      <c r="DF113" s="1">
        <f>'январь 2016'!DF113+'февраль 2016'!DF113+'март 2016'!DF113</f>
        <v>0</v>
      </c>
      <c r="DG113" s="1">
        <f>'январь 2016'!DG113+'февраль 2016'!DG113+'март 2016'!DG113</f>
        <v>0</v>
      </c>
      <c r="DH113" s="1" t="s">
        <v>52</v>
      </c>
      <c r="DI113" s="1" t="s">
        <v>53</v>
      </c>
      <c r="DJ113" s="1">
        <f>'январь 2016'!DJ113+'февраль 2016'!DJ113+'март 2016'!DJ113</f>
        <v>0</v>
      </c>
      <c r="DK113" s="1">
        <f>'январь 2016'!DK113+'февраль 2016'!DK113+'март 2016'!DK113</f>
        <v>0</v>
      </c>
      <c r="DL113" s="1" t="s">
        <v>31</v>
      </c>
      <c r="DM113" s="7">
        <f>'январь 2016'!DM113+'февраль 2016'!DM113+'март 2016'!DM113</f>
        <v>2.464</v>
      </c>
    </row>
    <row r="114" spans="1:117" s="12" customFormat="1" ht="15.75" customHeight="1" x14ac:dyDescent="0.25">
      <c r="A114" s="6">
        <v>113</v>
      </c>
      <c r="B114" s="6">
        <v>3</v>
      </c>
      <c r="C114" s="9" t="s">
        <v>142</v>
      </c>
      <c r="D114" s="8" t="s">
        <v>373</v>
      </c>
      <c r="E114" s="6">
        <v>418.39699999999999</v>
      </c>
      <c r="F114" s="6">
        <v>28.187000000000001</v>
      </c>
      <c r="G114" s="6">
        <v>383.22699999999998</v>
      </c>
      <c r="H114" s="10">
        <v>139.83011999999999</v>
      </c>
      <c r="I114" s="3">
        <f t="shared" si="4"/>
        <v>523.05711999999994</v>
      </c>
      <c r="J114" s="3">
        <f t="shared" si="3"/>
        <v>0</v>
      </c>
      <c r="K114" s="3">
        <f t="shared" si="5"/>
        <v>523.05711999999994</v>
      </c>
      <c r="L114" s="1" t="s">
        <v>28</v>
      </c>
      <c r="M114" s="1" t="s">
        <v>29</v>
      </c>
      <c r="N114" s="1">
        <f>'январь 2016'!N114+'февраль 2016'!N114+'март 2016'!N114</f>
        <v>0</v>
      </c>
      <c r="O114" s="1">
        <f>'январь 2016'!O114+'февраль 2016'!O114+'март 2016'!O114</f>
        <v>0</v>
      </c>
      <c r="P114" s="1" t="s">
        <v>30</v>
      </c>
      <c r="Q114" s="1" t="s">
        <v>34</v>
      </c>
      <c r="R114" s="1">
        <f>'январь 2016'!R114+'февраль 2016'!R114+'март 2016'!R114</f>
        <v>0</v>
      </c>
      <c r="S114" s="1">
        <f>'январь 2016'!S114+'февраль 2016'!S114+'март 2016'!S114</f>
        <v>0</v>
      </c>
      <c r="T114" s="1" t="s">
        <v>30</v>
      </c>
      <c r="U114" s="1" t="s">
        <v>32</v>
      </c>
      <c r="V114" s="6">
        <f>'январь 2016'!V114+'февраль 2016'!V114+'март 2016'!V114</f>
        <v>0</v>
      </c>
      <c r="W114" s="6">
        <f>'январь 2016'!W114+'февраль 2016'!W114+'март 2016'!W114</f>
        <v>0</v>
      </c>
      <c r="X114" s="6" t="s">
        <v>30</v>
      </c>
      <c r="Y114" s="6" t="s">
        <v>33</v>
      </c>
      <c r="Z114" s="6">
        <f>'январь 2016'!Z114+'февраль 2016'!Z114+'март 2016'!Z114</f>
        <v>0</v>
      </c>
      <c r="AA114" s="6">
        <f>'январь 2016'!AA114+'февраль 2016'!AA114+'март 2016'!AA114</f>
        <v>0</v>
      </c>
      <c r="AB114" s="1" t="s">
        <v>30</v>
      </c>
      <c r="AC114" s="1" t="s">
        <v>34</v>
      </c>
      <c r="AD114" s="1">
        <f>'январь 2016'!AD114+'февраль 2016'!AD114+'март 2016'!AD114</f>
        <v>0</v>
      </c>
      <c r="AE114" s="1">
        <f>'январь 2016'!AE114+'февраль 2016'!AE114+'март 2016'!AE114</f>
        <v>0</v>
      </c>
      <c r="AF114" s="1" t="s">
        <v>35</v>
      </c>
      <c r="AG114" s="1" t="s">
        <v>29</v>
      </c>
      <c r="AH114" s="1">
        <f>'январь 2016'!AH114+'февраль 2016'!AH114+'март 2016'!AH114</f>
        <v>0</v>
      </c>
      <c r="AI114" s="1">
        <f>'январь 2016'!AI114+'февраль 2016'!AI114+'март 2016'!AI114</f>
        <v>0</v>
      </c>
      <c r="AJ114" s="1" t="s">
        <v>36</v>
      </c>
      <c r="AK114" s="1" t="s">
        <v>37</v>
      </c>
      <c r="AL114" s="1">
        <f>'январь 2016'!AL114+'февраль 2016'!AL114+'март 2016'!AL114</f>
        <v>0</v>
      </c>
      <c r="AM114" s="1">
        <f>'январь 2016'!AM114+'февраль 2016'!AM114+'март 2016'!AM114</f>
        <v>0</v>
      </c>
      <c r="AN114" s="1" t="s">
        <v>38</v>
      </c>
      <c r="AO114" s="1" t="s">
        <v>39</v>
      </c>
      <c r="AP114" s="1">
        <f>'январь 2016'!AP114+'февраль 2016'!AP114+'март 2016'!AP114</f>
        <v>0</v>
      </c>
      <c r="AQ114" s="1">
        <f>'январь 2016'!AQ114+'февраль 2016'!AQ114+'март 2016'!AQ114</f>
        <v>0</v>
      </c>
      <c r="AR114" s="1" t="s">
        <v>40</v>
      </c>
      <c r="AS114" s="1" t="s">
        <v>41</v>
      </c>
      <c r="AT114" s="1">
        <f>'январь 2016'!AT114+'февраль 2016'!AT114+'март 2016'!AT114</f>
        <v>0</v>
      </c>
      <c r="AU114" s="1">
        <f>'январь 2016'!AU114+'февраль 2016'!AU114+'март 2016'!AU114</f>
        <v>0</v>
      </c>
      <c r="AV114" s="6"/>
      <c r="AW114" s="6"/>
      <c r="AX114" s="1">
        <f>'январь 2016'!AX114+'февраль 2016'!AX114+'март 2016'!AX114</f>
        <v>0</v>
      </c>
      <c r="AY114" s="1">
        <f>'январь 2016'!AY114+'февраль 2016'!AY114+'март 2016'!AY114</f>
        <v>0</v>
      </c>
      <c r="AZ114" s="1" t="s">
        <v>42</v>
      </c>
      <c r="BA114" s="1" t="s">
        <v>39</v>
      </c>
      <c r="BB114" s="1">
        <f>'январь 2016'!BB114+'февраль 2016'!BB114+'март 2016'!BB114</f>
        <v>0</v>
      </c>
      <c r="BC114" s="1">
        <f>'январь 2016'!BC114+'февраль 2016'!BC114+'март 2016'!BC114</f>
        <v>0</v>
      </c>
      <c r="BD114" s="1" t="s">
        <v>42</v>
      </c>
      <c r="BE114" s="1" t="s">
        <v>33</v>
      </c>
      <c r="BF114" s="1">
        <f>'январь 2016'!BF114+'февраль 2016'!BF114+'март 2016'!BF114</f>
        <v>0</v>
      </c>
      <c r="BG114" s="1">
        <f>'январь 2016'!BG114+'февраль 2016'!BG114+'март 2016'!BG114</f>
        <v>0</v>
      </c>
      <c r="BH114" s="1" t="s">
        <v>42</v>
      </c>
      <c r="BI114" s="1" t="s">
        <v>39</v>
      </c>
      <c r="BJ114" s="1">
        <f>'январь 2016'!BJ114+'февраль 2016'!BJ114+'март 2016'!BJ114</f>
        <v>0</v>
      </c>
      <c r="BK114" s="7">
        <f>'январь 2016'!BK114+'февраль 2016'!BK114+'март 2016'!BK114</f>
        <v>0</v>
      </c>
      <c r="BL114" s="1" t="s">
        <v>43</v>
      </c>
      <c r="BM114" s="1" t="s">
        <v>44</v>
      </c>
      <c r="BN114" s="1">
        <f>'январь 2016'!BN114+'февраль 2016'!BN114+'март 2016'!BN114</f>
        <v>0</v>
      </c>
      <c r="BO114" s="1">
        <f>'январь 2016'!BO114+'февраль 2016'!BO114+'март 2016'!BO114</f>
        <v>0</v>
      </c>
      <c r="BP114" s="1" t="s">
        <v>45</v>
      </c>
      <c r="BQ114" s="1" t="s">
        <v>44</v>
      </c>
      <c r="BR114" s="1">
        <f>'январь 2016'!BR114+'февраль 2016'!BR114+'март 2016'!BR114</f>
        <v>0</v>
      </c>
      <c r="BS114" s="1">
        <f>'январь 2016'!BS114+'февраль 2016'!BS114+'март 2016'!BS114</f>
        <v>0</v>
      </c>
      <c r="BT114" s="1" t="s">
        <v>46</v>
      </c>
      <c r="BU114" s="1" t="s">
        <v>47</v>
      </c>
      <c r="BV114" s="1">
        <f>'январь 2016'!BV114+'февраль 2016'!BV114+'март 2016'!BV114</f>
        <v>0</v>
      </c>
      <c r="BW114" s="1">
        <f>'январь 2016'!BW114+'февраль 2016'!BW114+'март 2016'!BW114</f>
        <v>0</v>
      </c>
      <c r="BX114" s="1" t="s">
        <v>46</v>
      </c>
      <c r="BY114" s="1" t="s">
        <v>41</v>
      </c>
      <c r="BZ114" s="1">
        <f>'январь 2016'!BZ114+'февраль 2016'!BZ114+'март 2016'!BZ114</f>
        <v>0</v>
      </c>
      <c r="CA114" s="1">
        <f>'январь 2016'!CA114+'февраль 2016'!CA114+'март 2016'!CA114</f>
        <v>0</v>
      </c>
      <c r="CB114" s="1" t="s">
        <v>46</v>
      </c>
      <c r="CC114" s="1" t="s">
        <v>48</v>
      </c>
      <c r="CD114" s="1">
        <f>'январь 2016'!CD114+'февраль 2016'!CD114+'март 2016'!CD114</f>
        <v>0</v>
      </c>
      <c r="CE114" s="1">
        <f>'январь 2016'!CE114+'февраль 2016'!CE114+'март 2016'!CE114</f>
        <v>0</v>
      </c>
      <c r="CF114" s="1" t="s">
        <v>46</v>
      </c>
      <c r="CG114" s="1" t="s">
        <v>48</v>
      </c>
      <c r="CH114" s="1">
        <f>'январь 2016'!CH114+'февраль 2016'!CH114+'март 2016'!CH114</f>
        <v>0</v>
      </c>
      <c r="CI114" s="1">
        <f>'январь 2016'!CI114+'февраль 2016'!CI114+'март 2016'!CI114</f>
        <v>0</v>
      </c>
      <c r="CJ114" s="1" t="s">
        <v>46</v>
      </c>
      <c r="CK114" s="1" t="s">
        <v>39</v>
      </c>
      <c r="CL114" s="1">
        <f>'январь 2016'!CL114+'февраль 2016'!CL114+'март 2016'!CL114</f>
        <v>0</v>
      </c>
      <c r="CM114" s="1">
        <f>'январь 2016'!CM114+'февраль 2016'!CM114+'март 2016'!CM114</f>
        <v>0</v>
      </c>
      <c r="CN114" s="1" t="s">
        <v>49</v>
      </c>
      <c r="CO114" s="1" t="s">
        <v>39</v>
      </c>
      <c r="CP114" s="1">
        <f>'январь 2016'!CP114+'февраль 2016'!CP114+'март 2016'!CP114</f>
        <v>0</v>
      </c>
      <c r="CQ114" s="1">
        <f>'январь 2016'!CQ114+'февраль 2016'!CQ114+'март 2016'!CQ114</f>
        <v>0</v>
      </c>
      <c r="CR114" s="1" t="s">
        <v>50</v>
      </c>
      <c r="CS114" s="1" t="s">
        <v>51</v>
      </c>
      <c r="CT114" s="1">
        <f>'январь 2016'!CT114+'февраль 2016'!CT114+'март 2016'!CT114</f>
        <v>0</v>
      </c>
      <c r="CU114" s="1">
        <f>'январь 2016'!CU114+'февраль 2016'!CU114+'март 2016'!CU114</f>
        <v>0</v>
      </c>
      <c r="CV114" s="1" t="s">
        <v>50</v>
      </c>
      <c r="CW114" s="1" t="s">
        <v>39</v>
      </c>
      <c r="CX114" s="1">
        <f>'январь 2016'!CX114+'февраль 2016'!CX114+'март 2016'!CX114</f>
        <v>0</v>
      </c>
      <c r="CY114" s="1">
        <f>'январь 2016'!CY114+'февраль 2016'!CY114+'март 2016'!CY114</f>
        <v>0</v>
      </c>
      <c r="CZ114" s="1" t="s">
        <v>50</v>
      </c>
      <c r="DA114" s="1" t="s">
        <v>39</v>
      </c>
      <c r="DB114" s="1">
        <f>'январь 2016'!DB114+'февраль 2016'!DB114+'март 2016'!DB114</f>
        <v>0</v>
      </c>
      <c r="DC114" s="1">
        <f>'январь 2016'!DC114+'февраль 2016'!DC114+'март 2016'!DC114</f>
        <v>0</v>
      </c>
      <c r="DD114" s="1" t="s">
        <v>59</v>
      </c>
      <c r="DE114" s="1" t="s">
        <v>60</v>
      </c>
      <c r="DF114" s="1">
        <f>'январь 2016'!DF114+'февраль 2016'!DF114+'март 2016'!DF114</f>
        <v>0</v>
      </c>
      <c r="DG114" s="1">
        <f>'январь 2016'!DG114+'февраль 2016'!DG114+'март 2016'!DG114</f>
        <v>0</v>
      </c>
      <c r="DH114" s="1" t="s">
        <v>52</v>
      </c>
      <c r="DI114" s="1" t="s">
        <v>53</v>
      </c>
      <c r="DJ114" s="1">
        <f>'январь 2016'!DJ114+'февраль 2016'!DJ114+'март 2016'!DJ114</f>
        <v>0</v>
      </c>
      <c r="DK114" s="1">
        <f>'январь 2016'!DK114+'февраль 2016'!DK114+'март 2016'!DK114</f>
        <v>0</v>
      </c>
      <c r="DL114" s="1" t="s">
        <v>31</v>
      </c>
      <c r="DM114" s="7">
        <f>'январь 2016'!DM114+'февраль 2016'!DM114+'март 2016'!DM114</f>
        <v>0</v>
      </c>
    </row>
    <row r="115" spans="1:117" s="12" customFormat="1" ht="15.75" customHeight="1" x14ac:dyDescent="0.25">
      <c r="A115" s="6">
        <v>114</v>
      </c>
      <c r="B115" s="6">
        <v>3</v>
      </c>
      <c r="C115" s="9" t="s">
        <v>143</v>
      </c>
      <c r="D115" s="8" t="s">
        <v>373</v>
      </c>
      <c r="E115" s="6">
        <v>192.155</v>
      </c>
      <c r="F115" s="6">
        <v>249.71899999999999</v>
      </c>
      <c r="G115" s="6">
        <v>-66.623000000000005</v>
      </c>
      <c r="H115" s="10">
        <v>132.44784000000001</v>
      </c>
      <c r="I115" s="3">
        <f t="shared" si="4"/>
        <v>65.824840000000009</v>
      </c>
      <c r="J115" s="3">
        <f t="shared" si="3"/>
        <v>4.6159999999999997</v>
      </c>
      <c r="K115" s="3">
        <f t="shared" si="5"/>
        <v>61.208840000000009</v>
      </c>
      <c r="L115" s="1" t="s">
        <v>28</v>
      </c>
      <c r="M115" s="1" t="s">
        <v>29</v>
      </c>
      <c r="N115" s="1">
        <f>'январь 2016'!N115+'февраль 2016'!N115+'март 2016'!N115</f>
        <v>0</v>
      </c>
      <c r="O115" s="1">
        <f>'январь 2016'!O115+'февраль 2016'!O115+'март 2016'!O115</f>
        <v>0</v>
      </c>
      <c r="P115" s="1" t="s">
        <v>30</v>
      </c>
      <c r="Q115" s="1" t="s">
        <v>34</v>
      </c>
      <c r="R115" s="1">
        <f>'январь 2016'!R115+'февраль 2016'!R115+'март 2016'!R115</f>
        <v>0</v>
      </c>
      <c r="S115" s="1">
        <f>'январь 2016'!S115+'февраль 2016'!S115+'март 2016'!S115</f>
        <v>0</v>
      </c>
      <c r="T115" s="1" t="s">
        <v>30</v>
      </c>
      <c r="U115" s="1" t="s">
        <v>32</v>
      </c>
      <c r="V115" s="6">
        <f>'январь 2016'!V115+'февраль 2016'!V115+'март 2016'!V115</f>
        <v>0</v>
      </c>
      <c r="W115" s="6">
        <f>'январь 2016'!W115+'февраль 2016'!W115+'март 2016'!W115</f>
        <v>0</v>
      </c>
      <c r="X115" s="6" t="s">
        <v>30</v>
      </c>
      <c r="Y115" s="6" t="s">
        <v>33</v>
      </c>
      <c r="Z115" s="6">
        <f>'январь 2016'!Z115+'февраль 2016'!Z115+'март 2016'!Z115</f>
        <v>0</v>
      </c>
      <c r="AA115" s="6">
        <f>'январь 2016'!AA115+'февраль 2016'!AA115+'март 2016'!AA115</f>
        <v>0</v>
      </c>
      <c r="AB115" s="1" t="s">
        <v>30</v>
      </c>
      <c r="AC115" s="1" t="s">
        <v>34</v>
      </c>
      <c r="AD115" s="1">
        <f>'январь 2016'!AD115+'февраль 2016'!AD115+'март 2016'!AD115</f>
        <v>0</v>
      </c>
      <c r="AE115" s="1">
        <f>'январь 2016'!AE115+'февраль 2016'!AE115+'март 2016'!AE115</f>
        <v>0</v>
      </c>
      <c r="AF115" s="1" t="s">
        <v>35</v>
      </c>
      <c r="AG115" s="1" t="s">
        <v>29</v>
      </c>
      <c r="AH115" s="1">
        <f>'январь 2016'!AH115+'февраль 2016'!AH115+'март 2016'!AH115</f>
        <v>0</v>
      </c>
      <c r="AI115" s="1">
        <f>'январь 2016'!AI115+'февраль 2016'!AI115+'март 2016'!AI115</f>
        <v>0</v>
      </c>
      <c r="AJ115" s="1" t="s">
        <v>36</v>
      </c>
      <c r="AK115" s="1" t="s">
        <v>37</v>
      </c>
      <c r="AL115" s="1">
        <f>'январь 2016'!AL115+'февраль 2016'!AL115+'март 2016'!AL115</f>
        <v>0</v>
      </c>
      <c r="AM115" s="1">
        <f>'январь 2016'!AM115+'февраль 2016'!AM115+'март 2016'!AM115</f>
        <v>0</v>
      </c>
      <c r="AN115" s="1" t="s">
        <v>38</v>
      </c>
      <c r="AO115" s="1" t="s">
        <v>39</v>
      </c>
      <c r="AP115" s="1">
        <f>'январь 2016'!AP115+'февраль 2016'!AP115+'март 2016'!AP115</f>
        <v>0</v>
      </c>
      <c r="AQ115" s="1">
        <f>'январь 2016'!AQ115+'февраль 2016'!AQ115+'март 2016'!AQ115</f>
        <v>0</v>
      </c>
      <c r="AR115" s="1" t="s">
        <v>40</v>
      </c>
      <c r="AS115" s="1" t="s">
        <v>41</v>
      </c>
      <c r="AT115" s="1">
        <f>'январь 2016'!AT115+'февраль 2016'!AT115+'март 2016'!AT115</f>
        <v>0</v>
      </c>
      <c r="AU115" s="1">
        <f>'январь 2016'!AU115+'февраль 2016'!AU115+'март 2016'!AU115</f>
        <v>0</v>
      </c>
      <c r="AV115" s="6"/>
      <c r="AW115" s="6"/>
      <c r="AX115" s="1">
        <f>'январь 2016'!AX115+'февраль 2016'!AX115+'март 2016'!AX115</f>
        <v>0</v>
      </c>
      <c r="AY115" s="1">
        <f>'январь 2016'!AY115+'февраль 2016'!AY115+'март 2016'!AY115</f>
        <v>0</v>
      </c>
      <c r="AZ115" s="1" t="s">
        <v>42</v>
      </c>
      <c r="BA115" s="1" t="s">
        <v>39</v>
      </c>
      <c r="BB115" s="1">
        <f>'январь 2016'!BB115+'февраль 2016'!BB115+'март 2016'!BB115</f>
        <v>0</v>
      </c>
      <c r="BC115" s="1">
        <f>'январь 2016'!BC115+'февраль 2016'!BC115+'март 2016'!BC115</f>
        <v>0</v>
      </c>
      <c r="BD115" s="1" t="s">
        <v>42</v>
      </c>
      <c r="BE115" s="1" t="s">
        <v>33</v>
      </c>
      <c r="BF115" s="1">
        <f>'январь 2016'!BF115+'февраль 2016'!BF115+'март 2016'!BF115</f>
        <v>0</v>
      </c>
      <c r="BG115" s="1">
        <f>'январь 2016'!BG115+'февраль 2016'!BG115+'март 2016'!BG115</f>
        <v>0</v>
      </c>
      <c r="BH115" s="1" t="s">
        <v>42</v>
      </c>
      <c r="BI115" s="1" t="s">
        <v>39</v>
      </c>
      <c r="BJ115" s="1">
        <f>'январь 2016'!BJ115+'февраль 2016'!BJ115+'март 2016'!BJ115</f>
        <v>0</v>
      </c>
      <c r="BK115" s="7">
        <f>'январь 2016'!BK115+'февраль 2016'!BK115+'март 2016'!BK115</f>
        <v>0</v>
      </c>
      <c r="BL115" s="1" t="s">
        <v>43</v>
      </c>
      <c r="BM115" s="1" t="s">
        <v>44</v>
      </c>
      <c r="BN115" s="1">
        <f>'январь 2016'!BN115+'февраль 2016'!BN115+'март 2016'!BN115</f>
        <v>0</v>
      </c>
      <c r="BO115" s="1">
        <f>'январь 2016'!BO115+'февраль 2016'!BO115+'март 2016'!BO115</f>
        <v>0</v>
      </c>
      <c r="BP115" s="1" t="s">
        <v>45</v>
      </c>
      <c r="BQ115" s="1" t="s">
        <v>44</v>
      </c>
      <c r="BR115" s="1">
        <f>'январь 2016'!BR115+'февраль 2016'!BR115+'март 2016'!BR115</f>
        <v>0</v>
      </c>
      <c r="BS115" s="1">
        <f>'январь 2016'!BS115+'февраль 2016'!BS115+'март 2016'!BS115</f>
        <v>0</v>
      </c>
      <c r="BT115" s="1" t="s">
        <v>46</v>
      </c>
      <c r="BU115" s="1" t="s">
        <v>47</v>
      </c>
      <c r="BV115" s="1">
        <f>'январь 2016'!BV115+'февраль 2016'!BV115+'март 2016'!BV115</f>
        <v>0</v>
      </c>
      <c r="BW115" s="1">
        <f>'январь 2016'!BW115+'февраль 2016'!BW115+'март 2016'!BW115</f>
        <v>0</v>
      </c>
      <c r="BX115" s="1" t="s">
        <v>46</v>
      </c>
      <c r="BY115" s="1" t="s">
        <v>41</v>
      </c>
      <c r="BZ115" s="1">
        <f>'январь 2016'!BZ115+'февраль 2016'!BZ115+'март 2016'!BZ115</f>
        <v>0</v>
      </c>
      <c r="CA115" s="1">
        <f>'январь 2016'!CA115+'февраль 2016'!CA115+'март 2016'!CA115</f>
        <v>0</v>
      </c>
      <c r="CB115" s="1" t="s">
        <v>46</v>
      </c>
      <c r="CC115" s="1" t="s">
        <v>48</v>
      </c>
      <c r="CD115" s="1">
        <f>'январь 2016'!CD115+'февраль 2016'!CD115+'март 2016'!CD115</f>
        <v>0</v>
      </c>
      <c r="CE115" s="1">
        <f>'январь 2016'!CE115+'февраль 2016'!CE115+'март 2016'!CE115</f>
        <v>0</v>
      </c>
      <c r="CF115" s="1" t="s">
        <v>46</v>
      </c>
      <c r="CG115" s="1" t="s">
        <v>48</v>
      </c>
      <c r="CH115" s="1">
        <f>'январь 2016'!CH115+'февраль 2016'!CH115+'март 2016'!CH115</f>
        <v>0</v>
      </c>
      <c r="CI115" s="1">
        <f>'январь 2016'!CI115+'февраль 2016'!CI115+'март 2016'!CI115</f>
        <v>0</v>
      </c>
      <c r="CJ115" s="1" t="s">
        <v>46</v>
      </c>
      <c r="CK115" s="1" t="s">
        <v>39</v>
      </c>
      <c r="CL115" s="1">
        <f>'январь 2016'!CL115+'февраль 2016'!CL115+'март 2016'!CL115</f>
        <v>0</v>
      </c>
      <c r="CM115" s="1">
        <f>'январь 2016'!CM115+'февраль 2016'!CM115+'март 2016'!CM115</f>
        <v>0</v>
      </c>
      <c r="CN115" s="1" t="s">
        <v>49</v>
      </c>
      <c r="CO115" s="1" t="s">
        <v>39</v>
      </c>
      <c r="CP115" s="1">
        <f>'январь 2016'!CP115+'февраль 2016'!CP115+'март 2016'!CP115</f>
        <v>0</v>
      </c>
      <c r="CQ115" s="1">
        <f>'январь 2016'!CQ115+'февраль 2016'!CQ115+'март 2016'!CQ115</f>
        <v>0</v>
      </c>
      <c r="CR115" s="1" t="s">
        <v>50</v>
      </c>
      <c r="CS115" s="1" t="s">
        <v>51</v>
      </c>
      <c r="CT115" s="1">
        <f>'январь 2016'!CT115+'февраль 2016'!CT115+'март 2016'!CT115</f>
        <v>0.01</v>
      </c>
      <c r="CU115" s="1">
        <f>'январь 2016'!CU115+'февраль 2016'!CU115+'март 2016'!CU115</f>
        <v>1.6879999999999999</v>
      </c>
      <c r="CV115" s="1" t="s">
        <v>50</v>
      </c>
      <c r="CW115" s="1" t="s">
        <v>39</v>
      </c>
      <c r="CX115" s="1">
        <f>'январь 2016'!CX115+'февраль 2016'!CX115+'март 2016'!CX115</f>
        <v>4</v>
      </c>
      <c r="CY115" s="1">
        <f>'январь 2016'!CY115+'февраль 2016'!CY115+'март 2016'!CY115</f>
        <v>2.9279999999999999</v>
      </c>
      <c r="CZ115" s="1" t="s">
        <v>50</v>
      </c>
      <c r="DA115" s="1" t="s">
        <v>39</v>
      </c>
      <c r="DB115" s="1">
        <f>'январь 2016'!DB115+'февраль 2016'!DB115+'март 2016'!DB115</f>
        <v>0</v>
      </c>
      <c r="DC115" s="1">
        <f>'январь 2016'!DC115+'февраль 2016'!DC115+'март 2016'!DC115</f>
        <v>0</v>
      </c>
      <c r="DD115" s="1" t="s">
        <v>59</v>
      </c>
      <c r="DE115" s="1" t="s">
        <v>60</v>
      </c>
      <c r="DF115" s="1">
        <f>'январь 2016'!DF115+'февраль 2016'!DF115+'март 2016'!DF115</f>
        <v>0</v>
      </c>
      <c r="DG115" s="1">
        <f>'январь 2016'!DG115+'февраль 2016'!DG115+'март 2016'!DG115</f>
        <v>0</v>
      </c>
      <c r="DH115" s="1" t="s">
        <v>52</v>
      </c>
      <c r="DI115" s="1" t="s">
        <v>53</v>
      </c>
      <c r="DJ115" s="1">
        <f>'январь 2016'!DJ115+'февраль 2016'!DJ115+'март 2016'!DJ115</f>
        <v>0</v>
      </c>
      <c r="DK115" s="1">
        <f>'январь 2016'!DK115+'февраль 2016'!DK115+'март 2016'!DK115</f>
        <v>0</v>
      </c>
      <c r="DL115" s="1" t="s">
        <v>31</v>
      </c>
      <c r="DM115" s="7">
        <f>'январь 2016'!DM115+'февраль 2016'!DM115+'март 2016'!DM115</f>
        <v>0</v>
      </c>
    </row>
    <row r="116" spans="1:117" s="12" customFormat="1" ht="15.75" customHeight="1" x14ac:dyDescent="0.25">
      <c r="A116" s="6">
        <v>115</v>
      </c>
      <c r="B116" s="6">
        <v>3</v>
      </c>
      <c r="C116" s="9" t="s">
        <v>144</v>
      </c>
      <c r="D116" s="8" t="s">
        <v>373</v>
      </c>
      <c r="E116" s="6">
        <v>-109.2</v>
      </c>
      <c r="F116" s="6">
        <v>0.748</v>
      </c>
      <c r="G116" s="6">
        <v>-109.94799999999999</v>
      </c>
      <c r="H116" s="10">
        <v>136.00800000000001</v>
      </c>
      <c r="I116" s="3">
        <f t="shared" si="4"/>
        <v>26.060000000000016</v>
      </c>
      <c r="J116" s="3">
        <f t="shared" si="3"/>
        <v>9.2140000000000004</v>
      </c>
      <c r="K116" s="3">
        <f t="shared" si="5"/>
        <v>16.846000000000018</v>
      </c>
      <c r="L116" s="1" t="s">
        <v>28</v>
      </c>
      <c r="M116" s="1" t="s">
        <v>29</v>
      </c>
      <c r="N116" s="1">
        <f>'январь 2016'!N116+'февраль 2016'!N116+'март 2016'!N116</f>
        <v>0</v>
      </c>
      <c r="O116" s="1">
        <f>'январь 2016'!O116+'февраль 2016'!O116+'март 2016'!O116</f>
        <v>0</v>
      </c>
      <c r="P116" s="1" t="s">
        <v>30</v>
      </c>
      <c r="Q116" s="1" t="s">
        <v>34</v>
      </c>
      <c r="R116" s="1">
        <f>'январь 2016'!R116+'февраль 2016'!R116+'март 2016'!R116</f>
        <v>0</v>
      </c>
      <c r="S116" s="1">
        <f>'январь 2016'!S116+'февраль 2016'!S116+'март 2016'!S116</f>
        <v>0</v>
      </c>
      <c r="T116" s="1" t="s">
        <v>30</v>
      </c>
      <c r="U116" s="1" t="s">
        <v>32</v>
      </c>
      <c r="V116" s="6">
        <f>'январь 2016'!V116+'февраль 2016'!V116+'март 2016'!V116</f>
        <v>0</v>
      </c>
      <c r="W116" s="6">
        <f>'январь 2016'!W116+'февраль 2016'!W116+'март 2016'!W116</f>
        <v>0</v>
      </c>
      <c r="X116" s="6" t="s">
        <v>30</v>
      </c>
      <c r="Y116" s="6" t="s">
        <v>33</v>
      </c>
      <c r="Z116" s="6">
        <f>'январь 2016'!Z116+'февраль 2016'!Z116+'март 2016'!Z116</f>
        <v>0</v>
      </c>
      <c r="AA116" s="6">
        <f>'январь 2016'!AA116+'февраль 2016'!AA116+'март 2016'!AA116</f>
        <v>0</v>
      </c>
      <c r="AB116" s="1" t="s">
        <v>30</v>
      </c>
      <c r="AC116" s="1" t="s">
        <v>34</v>
      </c>
      <c r="AD116" s="1">
        <f>'январь 2016'!AD116+'февраль 2016'!AD116+'март 2016'!AD116</f>
        <v>0</v>
      </c>
      <c r="AE116" s="1">
        <f>'январь 2016'!AE116+'февраль 2016'!AE116+'март 2016'!AE116</f>
        <v>0</v>
      </c>
      <c r="AF116" s="1" t="s">
        <v>35</v>
      </c>
      <c r="AG116" s="1" t="s">
        <v>29</v>
      </c>
      <c r="AH116" s="1">
        <f>'январь 2016'!AH116+'февраль 2016'!AH116+'март 2016'!AH116</f>
        <v>0</v>
      </c>
      <c r="AI116" s="1">
        <f>'январь 2016'!AI116+'февраль 2016'!AI116+'март 2016'!AI116</f>
        <v>0</v>
      </c>
      <c r="AJ116" s="1" t="s">
        <v>36</v>
      </c>
      <c r="AK116" s="1" t="s">
        <v>37</v>
      </c>
      <c r="AL116" s="1">
        <f>'январь 2016'!AL116+'февраль 2016'!AL116+'март 2016'!AL116</f>
        <v>0</v>
      </c>
      <c r="AM116" s="1">
        <f>'январь 2016'!AM116+'февраль 2016'!AM116+'март 2016'!AM116</f>
        <v>0</v>
      </c>
      <c r="AN116" s="1" t="s">
        <v>38</v>
      </c>
      <c r="AO116" s="1" t="s">
        <v>39</v>
      </c>
      <c r="AP116" s="1">
        <f>'январь 2016'!AP116+'февраль 2016'!AP116+'март 2016'!AP116</f>
        <v>0</v>
      </c>
      <c r="AQ116" s="1">
        <f>'январь 2016'!AQ116+'февраль 2016'!AQ116+'март 2016'!AQ116</f>
        <v>0</v>
      </c>
      <c r="AR116" s="1" t="s">
        <v>40</v>
      </c>
      <c r="AS116" s="1" t="s">
        <v>41</v>
      </c>
      <c r="AT116" s="1">
        <f>'январь 2016'!AT116+'февраль 2016'!AT116+'март 2016'!AT116</f>
        <v>0</v>
      </c>
      <c r="AU116" s="1">
        <f>'январь 2016'!AU116+'февраль 2016'!AU116+'март 2016'!AU116</f>
        <v>0</v>
      </c>
      <c r="AV116" s="6"/>
      <c r="AW116" s="6"/>
      <c r="AX116" s="1">
        <f>'январь 2016'!AX116+'февраль 2016'!AX116+'март 2016'!AX116</f>
        <v>0</v>
      </c>
      <c r="AY116" s="1">
        <f>'январь 2016'!AY116+'февраль 2016'!AY116+'март 2016'!AY116</f>
        <v>0</v>
      </c>
      <c r="AZ116" s="1" t="s">
        <v>42</v>
      </c>
      <c r="BA116" s="1" t="s">
        <v>39</v>
      </c>
      <c r="BB116" s="1">
        <f>'январь 2016'!BB116+'февраль 2016'!BB116+'март 2016'!BB116</f>
        <v>0</v>
      </c>
      <c r="BC116" s="1">
        <f>'январь 2016'!BC116+'февраль 2016'!BC116+'март 2016'!BC116</f>
        <v>0</v>
      </c>
      <c r="BD116" s="1" t="s">
        <v>42</v>
      </c>
      <c r="BE116" s="1" t="s">
        <v>33</v>
      </c>
      <c r="BF116" s="1">
        <f>'январь 2016'!BF116+'февраль 2016'!BF116+'март 2016'!BF116</f>
        <v>0</v>
      </c>
      <c r="BG116" s="1">
        <f>'январь 2016'!BG116+'февраль 2016'!BG116+'март 2016'!BG116</f>
        <v>0</v>
      </c>
      <c r="BH116" s="1" t="s">
        <v>42</v>
      </c>
      <c r="BI116" s="1" t="s">
        <v>39</v>
      </c>
      <c r="BJ116" s="1">
        <f>'январь 2016'!BJ116+'февраль 2016'!BJ116+'март 2016'!BJ116</f>
        <v>0</v>
      </c>
      <c r="BK116" s="7">
        <f>'январь 2016'!BK116+'февраль 2016'!BK116+'март 2016'!BK116</f>
        <v>0</v>
      </c>
      <c r="BL116" s="1" t="s">
        <v>43</v>
      </c>
      <c r="BM116" s="1" t="s">
        <v>44</v>
      </c>
      <c r="BN116" s="1">
        <f>'январь 2016'!BN116+'февраль 2016'!BN116+'март 2016'!BN116</f>
        <v>0</v>
      </c>
      <c r="BO116" s="1">
        <f>'январь 2016'!BO116+'февраль 2016'!BO116+'март 2016'!BO116</f>
        <v>0</v>
      </c>
      <c r="BP116" s="1" t="s">
        <v>45</v>
      </c>
      <c r="BQ116" s="1" t="s">
        <v>44</v>
      </c>
      <c r="BR116" s="1">
        <f>'январь 2016'!BR116+'февраль 2016'!BR116+'март 2016'!BR116</f>
        <v>0</v>
      </c>
      <c r="BS116" s="1">
        <f>'январь 2016'!BS116+'февраль 2016'!BS116+'март 2016'!BS116</f>
        <v>0</v>
      </c>
      <c r="BT116" s="1" t="s">
        <v>46</v>
      </c>
      <c r="BU116" s="1" t="s">
        <v>47</v>
      </c>
      <c r="BV116" s="1">
        <f>'январь 2016'!BV116+'февраль 2016'!BV116+'март 2016'!BV116</f>
        <v>0</v>
      </c>
      <c r="BW116" s="1">
        <f>'январь 2016'!BW116+'февраль 2016'!BW116+'март 2016'!BW116</f>
        <v>0</v>
      </c>
      <c r="BX116" s="1" t="s">
        <v>46</v>
      </c>
      <c r="BY116" s="1" t="s">
        <v>41</v>
      </c>
      <c r="BZ116" s="1">
        <f>'январь 2016'!BZ116+'февраль 2016'!BZ116+'март 2016'!BZ116</f>
        <v>0</v>
      </c>
      <c r="CA116" s="1">
        <f>'январь 2016'!CA116+'февраль 2016'!CA116+'март 2016'!CA116</f>
        <v>0</v>
      </c>
      <c r="CB116" s="1" t="s">
        <v>46</v>
      </c>
      <c r="CC116" s="1" t="s">
        <v>48</v>
      </c>
      <c r="CD116" s="1">
        <f>'январь 2016'!CD116+'февраль 2016'!CD116+'март 2016'!CD116</f>
        <v>0</v>
      </c>
      <c r="CE116" s="1">
        <f>'январь 2016'!CE116+'февраль 2016'!CE116+'март 2016'!CE116</f>
        <v>0</v>
      </c>
      <c r="CF116" s="1" t="s">
        <v>46</v>
      </c>
      <c r="CG116" s="1" t="s">
        <v>48</v>
      </c>
      <c r="CH116" s="1">
        <f>'январь 2016'!CH116+'февраль 2016'!CH116+'март 2016'!CH116</f>
        <v>0</v>
      </c>
      <c r="CI116" s="1">
        <f>'январь 2016'!CI116+'февраль 2016'!CI116+'март 2016'!CI116</f>
        <v>0</v>
      </c>
      <c r="CJ116" s="1" t="s">
        <v>46</v>
      </c>
      <c r="CK116" s="1" t="s">
        <v>39</v>
      </c>
      <c r="CL116" s="1">
        <f>'январь 2016'!CL116+'февраль 2016'!CL116+'март 2016'!CL116</f>
        <v>0</v>
      </c>
      <c r="CM116" s="1">
        <f>'январь 2016'!CM116+'февраль 2016'!CM116+'март 2016'!CM116</f>
        <v>0</v>
      </c>
      <c r="CN116" s="1" t="s">
        <v>49</v>
      </c>
      <c r="CO116" s="1" t="s">
        <v>39</v>
      </c>
      <c r="CP116" s="1">
        <f>'январь 2016'!CP116+'февраль 2016'!CP116+'март 2016'!CP116</f>
        <v>0</v>
      </c>
      <c r="CQ116" s="1">
        <f>'январь 2016'!CQ116+'февраль 2016'!CQ116+'март 2016'!CQ116</f>
        <v>0</v>
      </c>
      <c r="CR116" s="1" t="s">
        <v>50</v>
      </c>
      <c r="CS116" s="1" t="s">
        <v>51</v>
      </c>
      <c r="CT116" s="1">
        <f>'январь 2016'!CT116+'февраль 2016'!CT116+'март 2016'!CT116</f>
        <v>0</v>
      </c>
      <c r="CU116" s="1">
        <f>'январь 2016'!CU116+'февраль 2016'!CU116+'март 2016'!CU116</f>
        <v>0</v>
      </c>
      <c r="CV116" s="1" t="s">
        <v>50</v>
      </c>
      <c r="CW116" s="1" t="s">
        <v>39</v>
      </c>
      <c r="CX116" s="1">
        <f>'январь 2016'!CX116+'февраль 2016'!CX116+'март 2016'!CX116</f>
        <v>10</v>
      </c>
      <c r="CY116" s="1">
        <f>'январь 2016'!CY116+'февраль 2016'!CY116+'март 2016'!CY116</f>
        <v>9.2140000000000004</v>
      </c>
      <c r="CZ116" s="1" t="s">
        <v>50</v>
      </c>
      <c r="DA116" s="1" t="s">
        <v>39</v>
      </c>
      <c r="DB116" s="1">
        <f>'январь 2016'!DB116+'февраль 2016'!DB116+'март 2016'!DB116</f>
        <v>0</v>
      </c>
      <c r="DC116" s="1">
        <f>'январь 2016'!DC116+'февраль 2016'!DC116+'март 2016'!DC116</f>
        <v>0</v>
      </c>
      <c r="DD116" s="1" t="s">
        <v>59</v>
      </c>
      <c r="DE116" s="1" t="s">
        <v>60</v>
      </c>
      <c r="DF116" s="1">
        <f>'январь 2016'!DF116+'февраль 2016'!DF116+'март 2016'!DF116</f>
        <v>0</v>
      </c>
      <c r="DG116" s="1">
        <f>'январь 2016'!DG116+'февраль 2016'!DG116+'март 2016'!DG116</f>
        <v>0</v>
      </c>
      <c r="DH116" s="1" t="s">
        <v>52</v>
      </c>
      <c r="DI116" s="1" t="s">
        <v>53</v>
      </c>
      <c r="DJ116" s="1">
        <f>'январь 2016'!DJ116+'февраль 2016'!DJ116+'март 2016'!DJ116</f>
        <v>0</v>
      </c>
      <c r="DK116" s="1">
        <f>'январь 2016'!DK116+'февраль 2016'!DK116+'март 2016'!DK116</f>
        <v>0</v>
      </c>
      <c r="DL116" s="1" t="s">
        <v>31</v>
      </c>
      <c r="DM116" s="7">
        <f>'январь 2016'!DM116+'февраль 2016'!DM116+'март 2016'!DM116</f>
        <v>0</v>
      </c>
    </row>
    <row r="117" spans="1:117" s="12" customFormat="1" ht="15.75" customHeight="1" x14ac:dyDescent="0.25">
      <c r="A117" s="6">
        <v>116</v>
      </c>
      <c r="B117" s="6">
        <v>3</v>
      </c>
      <c r="C117" s="9" t="s">
        <v>408</v>
      </c>
      <c r="D117" s="8" t="s">
        <v>373</v>
      </c>
      <c r="E117" s="6">
        <v>82.38</v>
      </c>
      <c r="F117" s="6">
        <v>5.4720000000000004</v>
      </c>
      <c r="G117" s="6">
        <v>-52.280999999999999</v>
      </c>
      <c r="H117" s="10">
        <v>78.515879999999996</v>
      </c>
      <c r="I117" s="3">
        <f t="shared" si="4"/>
        <v>26.234879999999997</v>
      </c>
      <c r="J117" s="3">
        <f t="shared" si="3"/>
        <v>0</v>
      </c>
      <c r="K117" s="3">
        <f t="shared" si="5"/>
        <v>26.234879999999997</v>
      </c>
      <c r="L117" s="1" t="s">
        <v>28</v>
      </c>
      <c r="M117" s="1" t="s">
        <v>29</v>
      </c>
      <c r="N117" s="1">
        <f>'январь 2016'!N117+'февраль 2016'!N117+'март 2016'!N117</f>
        <v>0</v>
      </c>
      <c r="O117" s="1">
        <f>'январь 2016'!O117+'февраль 2016'!O117+'март 2016'!O117</f>
        <v>0</v>
      </c>
      <c r="P117" s="1" t="s">
        <v>30</v>
      </c>
      <c r="Q117" s="1" t="s">
        <v>34</v>
      </c>
      <c r="R117" s="1">
        <f>'январь 2016'!R117+'февраль 2016'!R117+'март 2016'!R117</f>
        <v>0</v>
      </c>
      <c r="S117" s="1">
        <f>'январь 2016'!S117+'февраль 2016'!S117+'март 2016'!S117</f>
        <v>0</v>
      </c>
      <c r="T117" s="1" t="s">
        <v>30</v>
      </c>
      <c r="U117" s="1" t="s">
        <v>32</v>
      </c>
      <c r="V117" s="6">
        <f>'январь 2016'!V117+'февраль 2016'!V117+'март 2016'!V117</f>
        <v>0</v>
      </c>
      <c r="W117" s="6">
        <f>'январь 2016'!W117+'февраль 2016'!W117+'март 2016'!W117</f>
        <v>0</v>
      </c>
      <c r="X117" s="6" t="s">
        <v>30</v>
      </c>
      <c r="Y117" s="6" t="s">
        <v>33</v>
      </c>
      <c r="Z117" s="6">
        <f>'январь 2016'!Z117+'февраль 2016'!Z117+'март 2016'!Z117</f>
        <v>0</v>
      </c>
      <c r="AA117" s="6">
        <f>'январь 2016'!AA117+'февраль 2016'!AA117+'март 2016'!AA117</f>
        <v>0</v>
      </c>
      <c r="AB117" s="1" t="s">
        <v>30</v>
      </c>
      <c r="AC117" s="1" t="s">
        <v>34</v>
      </c>
      <c r="AD117" s="1">
        <f>'январь 2016'!AD117+'февраль 2016'!AD117+'март 2016'!AD117</f>
        <v>0</v>
      </c>
      <c r="AE117" s="1">
        <f>'январь 2016'!AE117+'февраль 2016'!AE117+'март 2016'!AE117</f>
        <v>0</v>
      </c>
      <c r="AF117" s="1" t="s">
        <v>35</v>
      </c>
      <c r="AG117" s="1" t="s">
        <v>29</v>
      </c>
      <c r="AH117" s="1">
        <f>'январь 2016'!AH117+'февраль 2016'!AH117+'март 2016'!AH117</f>
        <v>0</v>
      </c>
      <c r="AI117" s="1">
        <f>'январь 2016'!AI117+'февраль 2016'!AI117+'март 2016'!AI117</f>
        <v>0</v>
      </c>
      <c r="AJ117" s="1" t="s">
        <v>36</v>
      </c>
      <c r="AK117" s="1" t="s">
        <v>37</v>
      </c>
      <c r="AL117" s="1">
        <f>'январь 2016'!AL117+'февраль 2016'!AL117+'март 2016'!AL117</f>
        <v>0</v>
      </c>
      <c r="AM117" s="1">
        <f>'январь 2016'!AM117+'февраль 2016'!AM117+'март 2016'!AM117</f>
        <v>0</v>
      </c>
      <c r="AN117" s="1" t="s">
        <v>38</v>
      </c>
      <c r="AO117" s="1" t="s">
        <v>39</v>
      </c>
      <c r="AP117" s="1">
        <f>'январь 2016'!AP117+'февраль 2016'!AP117+'март 2016'!AP117</f>
        <v>0</v>
      </c>
      <c r="AQ117" s="1">
        <f>'январь 2016'!AQ117+'февраль 2016'!AQ117+'март 2016'!AQ117</f>
        <v>0</v>
      </c>
      <c r="AR117" s="1" t="s">
        <v>40</v>
      </c>
      <c r="AS117" s="1" t="s">
        <v>41</v>
      </c>
      <c r="AT117" s="1">
        <f>'январь 2016'!AT117+'февраль 2016'!AT117+'март 2016'!AT117</f>
        <v>0</v>
      </c>
      <c r="AU117" s="1">
        <f>'январь 2016'!AU117+'февраль 2016'!AU117+'март 2016'!AU117</f>
        <v>0</v>
      </c>
      <c r="AV117" s="6"/>
      <c r="AW117" s="6"/>
      <c r="AX117" s="1">
        <f>'январь 2016'!AX117+'февраль 2016'!AX117+'март 2016'!AX117</f>
        <v>0</v>
      </c>
      <c r="AY117" s="1">
        <f>'январь 2016'!AY117+'февраль 2016'!AY117+'март 2016'!AY117</f>
        <v>0</v>
      </c>
      <c r="AZ117" s="1" t="s">
        <v>42</v>
      </c>
      <c r="BA117" s="1" t="s">
        <v>39</v>
      </c>
      <c r="BB117" s="1">
        <f>'январь 2016'!BB117+'февраль 2016'!BB117+'март 2016'!BB117</f>
        <v>0</v>
      </c>
      <c r="BC117" s="1">
        <f>'январь 2016'!BC117+'февраль 2016'!BC117+'март 2016'!BC117</f>
        <v>0</v>
      </c>
      <c r="BD117" s="1" t="s">
        <v>42</v>
      </c>
      <c r="BE117" s="1" t="s">
        <v>33</v>
      </c>
      <c r="BF117" s="1">
        <f>'январь 2016'!BF117+'февраль 2016'!BF117+'март 2016'!BF117</f>
        <v>0</v>
      </c>
      <c r="BG117" s="1">
        <f>'январь 2016'!BG117+'февраль 2016'!BG117+'март 2016'!BG117</f>
        <v>0</v>
      </c>
      <c r="BH117" s="1" t="s">
        <v>42</v>
      </c>
      <c r="BI117" s="1" t="s">
        <v>39</v>
      </c>
      <c r="BJ117" s="1">
        <f>'январь 2016'!BJ117+'февраль 2016'!BJ117+'март 2016'!BJ117</f>
        <v>0</v>
      </c>
      <c r="BK117" s="7">
        <f>'январь 2016'!BK117+'февраль 2016'!BK117+'март 2016'!BK117</f>
        <v>0</v>
      </c>
      <c r="BL117" s="1" t="s">
        <v>43</v>
      </c>
      <c r="BM117" s="1" t="s">
        <v>44</v>
      </c>
      <c r="BN117" s="1">
        <f>'январь 2016'!BN117+'февраль 2016'!BN117+'март 2016'!BN117</f>
        <v>0</v>
      </c>
      <c r="BO117" s="1">
        <f>'январь 2016'!BO117+'февраль 2016'!BO117+'март 2016'!BO117</f>
        <v>0</v>
      </c>
      <c r="BP117" s="1" t="s">
        <v>45</v>
      </c>
      <c r="BQ117" s="1" t="s">
        <v>44</v>
      </c>
      <c r="BR117" s="1">
        <f>'январь 2016'!BR117+'февраль 2016'!BR117+'март 2016'!BR117</f>
        <v>0</v>
      </c>
      <c r="BS117" s="1">
        <f>'январь 2016'!BS117+'февраль 2016'!BS117+'март 2016'!BS117</f>
        <v>0</v>
      </c>
      <c r="BT117" s="1" t="s">
        <v>46</v>
      </c>
      <c r="BU117" s="1" t="s">
        <v>47</v>
      </c>
      <c r="BV117" s="1">
        <f>'январь 2016'!BV117+'февраль 2016'!BV117+'март 2016'!BV117</f>
        <v>0</v>
      </c>
      <c r="BW117" s="1">
        <f>'январь 2016'!BW117+'февраль 2016'!BW117+'март 2016'!BW117</f>
        <v>0</v>
      </c>
      <c r="BX117" s="1" t="s">
        <v>46</v>
      </c>
      <c r="BY117" s="1" t="s">
        <v>41</v>
      </c>
      <c r="BZ117" s="1">
        <f>'январь 2016'!BZ117+'февраль 2016'!BZ117+'март 2016'!BZ117</f>
        <v>0</v>
      </c>
      <c r="CA117" s="1">
        <f>'январь 2016'!CA117+'февраль 2016'!CA117+'март 2016'!CA117</f>
        <v>0</v>
      </c>
      <c r="CB117" s="1" t="s">
        <v>46</v>
      </c>
      <c r="CC117" s="1" t="s">
        <v>48</v>
      </c>
      <c r="CD117" s="1">
        <f>'январь 2016'!CD117+'февраль 2016'!CD117+'март 2016'!CD117</f>
        <v>0</v>
      </c>
      <c r="CE117" s="1">
        <f>'январь 2016'!CE117+'февраль 2016'!CE117+'март 2016'!CE117</f>
        <v>0</v>
      </c>
      <c r="CF117" s="1" t="s">
        <v>46</v>
      </c>
      <c r="CG117" s="1" t="s">
        <v>48</v>
      </c>
      <c r="CH117" s="1">
        <f>'январь 2016'!CH117+'февраль 2016'!CH117+'март 2016'!CH117</f>
        <v>0</v>
      </c>
      <c r="CI117" s="1">
        <f>'январь 2016'!CI117+'февраль 2016'!CI117+'март 2016'!CI117</f>
        <v>0</v>
      </c>
      <c r="CJ117" s="1" t="s">
        <v>46</v>
      </c>
      <c r="CK117" s="1" t="s">
        <v>39</v>
      </c>
      <c r="CL117" s="1">
        <f>'январь 2016'!CL117+'февраль 2016'!CL117+'март 2016'!CL117</f>
        <v>0</v>
      </c>
      <c r="CM117" s="1">
        <f>'январь 2016'!CM117+'февраль 2016'!CM117+'март 2016'!CM117</f>
        <v>0</v>
      </c>
      <c r="CN117" s="1" t="s">
        <v>49</v>
      </c>
      <c r="CO117" s="1" t="s">
        <v>39</v>
      </c>
      <c r="CP117" s="1">
        <f>'январь 2016'!CP117+'февраль 2016'!CP117+'март 2016'!CP117</f>
        <v>0</v>
      </c>
      <c r="CQ117" s="1">
        <f>'январь 2016'!CQ117+'февраль 2016'!CQ117+'март 2016'!CQ117</f>
        <v>0</v>
      </c>
      <c r="CR117" s="1" t="s">
        <v>50</v>
      </c>
      <c r="CS117" s="1" t="s">
        <v>51</v>
      </c>
      <c r="CT117" s="1">
        <f>'январь 2016'!CT117+'февраль 2016'!CT117+'март 2016'!CT117</f>
        <v>0</v>
      </c>
      <c r="CU117" s="1">
        <f>'январь 2016'!CU117+'февраль 2016'!CU117+'март 2016'!CU117</f>
        <v>0</v>
      </c>
      <c r="CV117" s="1" t="s">
        <v>50</v>
      </c>
      <c r="CW117" s="1" t="s">
        <v>39</v>
      </c>
      <c r="CX117" s="1">
        <f>'январь 2016'!CX117+'февраль 2016'!CX117+'март 2016'!CX117</f>
        <v>0</v>
      </c>
      <c r="CY117" s="1">
        <f>'январь 2016'!CY117+'февраль 2016'!CY117+'март 2016'!CY117</f>
        <v>0</v>
      </c>
      <c r="CZ117" s="1" t="s">
        <v>50</v>
      </c>
      <c r="DA117" s="1" t="s">
        <v>39</v>
      </c>
      <c r="DB117" s="1">
        <f>'январь 2016'!DB117+'февраль 2016'!DB117+'март 2016'!DB117</f>
        <v>0</v>
      </c>
      <c r="DC117" s="1">
        <f>'январь 2016'!DC117+'февраль 2016'!DC117+'март 2016'!DC117</f>
        <v>0</v>
      </c>
      <c r="DD117" s="1" t="s">
        <v>59</v>
      </c>
      <c r="DE117" s="1" t="s">
        <v>60</v>
      </c>
      <c r="DF117" s="1">
        <f>'январь 2016'!DF117+'февраль 2016'!DF117+'март 2016'!DF117</f>
        <v>0</v>
      </c>
      <c r="DG117" s="1">
        <f>'январь 2016'!DG117+'февраль 2016'!DG117+'март 2016'!DG117</f>
        <v>0</v>
      </c>
      <c r="DH117" s="1" t="s">
        <v>52</v>
      </c>
      <c r="DI117" s="1" t="s">
        <v>53</v>
      </c>
      <c r="DJ117" s="1">
        <f>'январь 2016'!DJ117+'февраль 2016'!DJ117+'март 2016'!DJ117</f>
        <v>0</v>
      </c>
      <c r="DK117" s="1">
        <f>'январь 2016'!DK117+'февраль 2016'!DK117+'март 2016'!DK117</f>
        <v>0</v>
      </c>
      <c r="DL117" s="1" t="s">
        <v>31</v>
      </c>
      <c r="DM117" s="7">
        <f>'январь 2016'!DM117+'февраль 2016'!DM117+'март 2016'!DM117</f>
        <v>0</v>
      </c>
    </row>
    <row r="118" spans="1:117" s="12" customFormat="1" ht="15.75" customHeight="1" x14ac:dyDescent="0.25">
      <c r="A118" s="6">
        <v>117</v>
      </c>
      <c r="B118" s="6">
        <v>3</v>
      </c>
      <c r="C118" s="9" t="s">
        <v>409</v>
      </c>
      <c r="D118" s="8" t="s">
        <v>373</v>
      </c>
      <c r="E118" s="6">
        <v>71.444999999999993</v>
      </c>
      <c r="F118" s="6">
        <v>2.9710000000000001</v>
      </c>
      <c r="G118" s="6">
        <v>68.474000000000004</v>
      </c>
      <c r="H118" s="10">
        <v>68.344440000000006</v>
      </c>
      <c r="I118" s="3">
        <f t="shared" si="4"/>
        <v>136.81844000000001</v>
      </c>
      <c r="J118" s="3">
        <f t="shared" si="3"/>
        <v>0</v>
      </c>
      <c r="K118" s="3">
        <f t="shared" si="5"/>
        <v>136.81844000000001</v>
      </c>
      <c r="L118" s="1" t="s">
        <v>28</v>
      </c>
      <c r="M118" s="1" t="s">
        <v>29</v>
      </c>
      <c r="N118" s="1">
        <f>'январь 2016'!N118+'февраль 2016'!N118+'март 2016'!N118</f>
        <v>0</v>
      </c>
      <c r="O118" s="1">
        <f>'январь 2016'!O118+'февраль 2016'!O118+'март 2016'!O118</f>
        <v>0</v>
      </c>
      <c r="P118" s="1" t="s">
        <v>30</v>
      </c>
      <c r="Q118" s="1" t="s">
        <v>34</v>
      </c>
      <c r="R118" s="1">
        <f>'январь 2016'!R118+'февраль 2016'!R118+'март 2016'!R118</f>
        <v>0</v>
      </c>
      <c r="S118" s="1">
        <f>'январь 2016'!S118+'февраль 2016'!S118+'март 2016'!S118</f>
        <v>0</v>
      </c>
      <c r="T118" s="1" t="s">
        <v>30</v>
      </c>
      <c r="U118" s="1" t="s">
        <v>32</v>
      </c>
      <c r="V118" s="6">
        <f>'январь 2016'!V118+'февраль 2016'!V118+'март 2016'!V118</f>
        <v>0</v>
      </c>
      <c r="W118" s="6">
        <f>'январь 2016'!W118+'февраль 2016'!W118+'март 2016'!W118</f>
        <v>0</v>
      </c>
      <c r="X118" s="6" t="s">
        <v>30</v>
      </c>
      <c r="Y118" s="6" t="s">
        <v>33</v>
      </c>
      <c r="Z118" s="6">
        <f>'январь 2016'!Z118+'февраль 2016'!Z118+'март 2016'!Z118</f>
        <v>0</v>
      </c>
      <c r="AA118" s="6">
        <f>'январь 2016'!AA118+'февраль 2016'!AA118+'март 2016'!AA118</f>
        <v>0</v>
      </c>
      <c r="AB118" s="1" t="s">
        <v>30</v>
      </c>
      <c r="AC118" s="1" t="s">
        <v>34</v>
      </c>
      <c r="AD118" s="1">
        <f>'январь 2016'!AD118+'февраль 2016'!AD118+'март 2016'!AD118</f>
        <v>0</v>
      </c>
      <c r="AE118" s="1">
        <f>'январь 2016'!AE118+'февраль 2016'!AE118+'март 2016'!AE118</f>
        <v>0</v>
      </c>
      <c r="AF118" s="1" t="s">
        <v>35</v>
      </c>
      <c r="AG118" s="1" t="s">
        <v>29</v>
      </c>
      <c r="AH118" s="1">
        <f>'январь 2016'!AH118+'февраль 2016'!AH118+'март 2016'!AH118</f>
        <v>0</v>
      </c>
      <c r="AI118" s="1">
        <f>'январь 2016'!AI118+'февраль 2016'!AI118+'март 2016'!AI118</f>
        <v>0</v>
      </c>
      <c r="AJ118" s="1" t="s">
        <v>36</v>
      </c>
      <c r="AK118" s="1" t="s">
        <v>37</v>
      </c>
      <c r="AL118" s="1">
        <f>'январь 2016'!AL118+'февраль 2016'!AL118+'март 2016'!AL118</f>
        <v>0</v>
      </c>
      <c r="AM118" s="1">
        <f>'январь 2016'!AM118+'февраль 2016'!AM118+'март 2016'!AM118</f>
        <v>0</v>
      </c>
      <c r="AN118" s="1" t="s">
        <v>38</v>
      </c>
      <c r="AO118" s="1" t="s">
        <v>39</v>
      </c>
      <c r="AP118" s="1">
        <f>'январь 2016'!AP118+'февраль 2016'!AP118+'март 2016'!AP118</f>
        <v>0</v>
      </c>
      <c r="AQ118" s="1">
        <f>'январь 2016'!AQ118+'февраль 2016'!AQ118+'март 2016'!AQ118</f>
        <v>0</v>
      </c>
      <c r="AR118" s="1" t="s">
        <v>40</v>
      </c>
      <c r="AS118" s="1" t="s">
        <v>41</v>
      </c>
      <c r="AT118" s="1">
        <f>'январь 2016'!AT118+'февраль 2016'!AT118+'март 2016'!AT118</f>
        <v>0</v>
      </c>
      <c r="AU118" s="1">
        <f>'январь 2016'!AU118+'февраль 2016'!AU118+'март 2016'!AU118</f>
        <v>0</v>
      </c>
      <c r="AV118" s="6"/>
      <c r="AW118" s="6"/>
      <c r="AX118" s="1">
        <f>'январь 2016'!AX118+'февраль 2016'!AX118+'март 2016'!AX118</f>
        <v>0</v>
      </c>
      <c r="AY118" s="1">
        <f>'январь 2016'!AY118+'февраль 2016'!AY118+'март 2016'!AY118</f>
        <v>0</v>
      </c>
      <c r="AZ118" s="1" t="s">
        <v>42</v>
      </c>
      <c r="BA118" s="1" t="s">
        <v>39</v>
      </c>
      <c r="BB118" s="1">
        <f>'январь 2016'!BB118+'февраль 2016'!BB118+'март 2016'!BB118</f>
        <v>0</v>
      </c>
      <c r="BC118" s="1">
        <f>'январь 2016'!BC118+'февраль 2016'!BC118+'март 2016'!BC118</f>
        <v>0</v>
      </c>
      <c r="BD118" s="1" t="s">
        <v>42</v>
      </c>
      <c r="BE118" s="1" t="s">
        <v>33</v>
      </c>
      <c r="BF118" s="1">
        <f>'январь 2016'!BF118+'февраль 2016'!BF118+'март 2016'!BF118</f>
        <v>0</v>
      </c>
      <c r="BG118" s="1">
        <f>'январь 2016'!BG118+'февраль 2016'!BG118+'март 2016'!BG118</f>
        <v>0</v>
      </c>
      <c r="BH118" s="1" t="s">
        <v>42</v>
      </c>
      <c r="BI118" s="1" t="s">
        <v>39</v>
      </c>
      <c r="BJ118" s="1">
        <f>'январь 2016'!BJ118+'февраль 2016'!BJ118+'март 2016'!BJ118</f>
        <v>0</v>
      </c>
      <c r="BK118" s="7">
        <f>'январь 2016'!BK118+'февраль 2016'!BK118+'март 2016'!BK118</f>
        <v>0</v>
      </c>
      <c r="BL118" s="1" t="s">
        <v>43</v>
      </c>
      <c r="BM118" s="1" t="s">
        <v>44</v>
      </c>
      <c r="BN118" s="1">
        <f>'январь 2016'!BN118+'февраль 2016'!BN118+'март 2016'!BN118</f>
        <v>0</v>
      </c>
      <c r="BO118" s="1">
        <f>'январь 2016'!BO118+'февраль 2016'!BO118+'март 2016'!BO118</f>
        <v>0</v>
      </c>
      <c r="BP118" s="1" t="s">
        <v>45</v>
      </c>
      <c r="BQ118" s="1" t="s">
        <v>44</v>
      </c>
      <c r="BR118" s="1">
        <f>'январь 2016'!BR118+'февраль 2016'!BR118+'март 2016'!BR118</f>
        <v>0</v>
      </c>
      <c r="BS118" s="1">
        <f>'январь 2016'!BS118+'февраль 2016'!BS118+'март 2016'!BS118</f>
        <v>0</v>
      </c>
      <c r="BT118" s="1" t="s">
        <v>46</v>
      </c>
      <c r="BU118" s="1" t="s">
        <v>47</v>
      </c>
      <c r="BV118" s="1">
        <f>'январь 2016'!BV118+'февраль 2016'!BV118+'март 2016'!BV118</f>
        <v>0</v>
      </c>
      <c r="BW118" s="1">
        <f>'январь 2016'!BW118+'февраль 2016'!BW118+'март 2016'!BW118</f>
        <v>0</v>
      </c>
      <c r="BX118" s="1" t="s">
        <v>46</v>
      </c>
      <c r="BY118" s="1" t="s">
        <v>41</v>
      </c>
      <c r="BZ118" s="1">
        <f>'январь 2016'!BZ118+'февраль 2016'!BZ118+'март 2016'!BZ118</f>
        <v>0</v>
      </c>
      <c r="CA118" s="1">
        <f>'январь 2016'!CA118+'февраль 2016'!CA118+'март 2016'!CA118</f>
        <v>0</v>
      </c>
      <c r="CB118" s="1" t="s">
        <v>46</v>
      </c>
      <c r="CC118" s="1" t="s">
        <v>48</v>
      </c>
      <c r="CD118" s="1">
        <f>'январь 2016'!CD118+'февраль 2016'!CD118+'март 2016'!CD118</f>
        <v>0</v>
      </c>
      <c r="CE118" s="1">
        <f>'январь 2016'!CE118+'февраль 2016'!CE118+'март 2016'!CE118</f>
        <v>0</v>
      </c>
      <c r="CF118" s="1" t="s">
        <v>46</v>
      </c>
      <c r="CG118" s="1" t="s">
        <v>48</v>
      </c>
      <c r="CH118" s="1">
        <f>'январь 2016'!CH118+'февраль 2016'!CH118+'март 2016'!CH118</f>
        <v>0</v>
      </c>
      <c r="CI118" s="1">
        <f>'январь 2016'!CI118+'февраль 2016'!CI118+'март 2016'!CI118</f>
        <v>0</v>
      </c>
      <c r="CJ118" s="1" t="s">
        <v>46</v>
      </c>
      <c r="CK118" s="1" t="s">
        <v>39</v>
      </c>
      <c r="CL118" s="1">
        <f>'январь 2016'!CL118+'февраль 2016'!CL118+'март 2016'!CL118</f>
        <v>0</v>
      </c>
      <c r="CM118" s="1">
        <f>'январь 2016'!CM118+'февраль 2016'!CM118+'март 2016'!CM118</f>
        <v>0</v>
      </c>
      <c r="CN118" s="1" t="s">
        <v>49</v>
      </c>
      <c r="CO118" s="1" t="s">
        <v>39</v>
      </c>
      <c r="CP118" s="1">
        <f>'январь 2016'!CP118+'февраль 2016'!CP118+'март 2016'!CP118</f>
        <v>0</v>
      </c>
      <c r="CQ118" s="1">
        <f>'январь 2016'!CQ118+'февраль 2016'!CQ118+'март 2016'!CQ118</f>
        <v>0</v>
      </c>
      <c r="CR118" s="1" t="s">
        <v>50</v>
      </c>
      <c r="CS118" s="1" t="s">
        <v>51</v>
      </c>
      <c r="CT118" s="1">
        <f>'январь 2016'!CT118+'февраль 2016'!CT118+'март 2016'!CT118</f>
        <v>0</v>
      </c>
      <c r="CU118" s="1">
        <f>'январь 2016'!CU118+'февраль 2016'!CU118+'март 2016'!CU118</f>
        <v>0</v>
      </c>
      <c r="CV118" s="1" t="s">
        <v>50</v>
      </c>
      <c r="CW118" s="1" t="s">
        <v>39</v>
      </c>
      <c r="CX118" s="1">
        <f>'январь 2016'!CX118+'февраль 2016'!CX118+'март 2016'!CX118</f>
        <v>0</v>
      </c>
      <c r="CY118" s="1">
        <f>'январь 2016'!CY118+'февраль 2016'!CY118+'март 2016'!CY118</f>
        <v>0</v>
      </c>
      <c r="CZ118" s="1" t="s">
        <v>50</v>
      </c>
      <c r="DA118" s="1" t="s">
        <v>39</v>
      </c>
      <c r="DB118" s="1">
        <f>'январь 2016'!DB118+'февраль 2016'!DB118+'март 2016'!DB118</f>
        <v>0</v>
      </c>
      <c r="DC118" s="1">
        <f>'январь 2016'!DC118+'февраль 2016'!DC118+'март 2016'!DC118</f>
        <v>0</v>
      </c>
      <c r="DD118" s="1" t="s">
        <v>59</v>
      </c>
      <c r="DE118" s="1" t="s">
        <v>60</v>
      </c>
      <c r="DF118" s="1">
        <f>'январь 2016'!DF118+'февраль 2016'!DF118+'март 2016'!DF118</f>
        <v>0</v>
      </c>
      <c r="DG118" s="1">
        <f>'январь 2016'!DG118+'февраль 2016'!DG118+'март 2016'!DG118</f>
        <v>0</v>
      </c>
      <c r="DH118" s="1" t="s">
        <v>52</v>
      </c>
      <c r="DI118" s="1" t="s">
        <v>53</v>
      </c>
      <c r="DJ118" s="1">
        <f>'январь 2016'!DJ118+'февраль 2016'!DJ118+'март 2016'!DJ118</f>
        <v>0</v>
      </c>
      <c r="DK118" s="1">
        <f>'январь 2016'!DK118+'февраль 2016'!DK118+'март 2016'!DK118</f>
        <v>0</v>
      </c>
      <c r="DL118" s="1" t="s">
        <v>31</v>
      </c>
      <c r="DM118" s="7">
        <f>'январь 2016'!DM118+'февраль 2016'!DM118+'март 2016'!DM118</f>
        <v>0</v>
      </c>
    </row>
    <row r="119" spans="1:117" s="12" customFormat="1" ht="15.75" customHeight="1" x14ac:dyDescent="0.25">
      <c r="A119" s="6">
        <v>118</v>
      </c>
      <c r="B119" s="6">
        <v>3</v>
      </c>
      <c r="C119" s="9" t="s">
        <v>145</v>
      </c>
      <c r="D119" s="8" t="s">
        <v>373</v>
      </c>
      <c r="E119" s="6">
        <v>192.63499999999999</v>
      </c>
      <c r="F119" s="6">
        <v>56.296999999999997</v>
      </c>
      <c r="G119" s="6">
        <v>111.70099999999999</v>
      </c>
      <c r="H119" s="10">
        <v>95.368560000000002</v>
      </c>
      <c r="I119" s="3">
        <f t="shared" si="4"/>
        <v>207.06956</v>
      </c>
      <c r="J119" s="3">
        <f t="shared" si="3"/>
        <v>19.035</v>
      </c>
      <c r="K119" s="3">
        <f t="shared" si="5"/>
        <v>188.03456</v>
      </c>
      <c r="L119" s="1" t="s">
        <v>28</v>
      </c>
      <c r="M119" s="1" t="s">
        <v>29</v>
      </c>
      <c r="N119" s="1">
        <f>'январь 2016'!N119+'февраль 2016'!N119+'март 2016'!N119</f>
        <v>0</v>
      </c>
      <c r="O119" s="1">
        <f>'январь 2016'!O119+'февраль 2016'!O119+'март 2016'!O119</f>
        <v>0</v>
      </c>
      <c r="P119" s="1" t="s">
        <v>30</v>
      </c>
      <c r="Q119" s="1" t="s">
        <v>34</v>
      </c>
      <c r="R119" s="1">
        <f>'январь 2016'!R119+'февраль 2016'!R119+'март 2016'!R119</f>
        <v>0</v>
      </c>
      <c r="S119" s="1">
        <f>'январь 2016'!S119+'февраль 2016'!S119+'март 2016'!S119</f>
        <v>0</v>
      </c>
      <c r="T119" s="1" t="s">
        <v>30</v>
      </c>
      <c r="U119" s="1" t="s">
        <v>32</v>
      </c>
      <c r="V119" s="6">
        <f>'январь 2016'!V119+'февраль 2016'!V119+'март 2016'!V119</f>
        <v>0</v>
      </c>
      <c r="W119" s="6">
        <f>'январь 2016'!W119+'февраль 2016'!W119+'март 2016'!W119</f>
        <v>0</v>
      </c>
      <c r="X119" s="6" t="s">
        <v>30</v>
      </c>
      <c r="Y119" s="6" t="s">
        <v>33</v>
      </c>
      <c r="Z119" s="6">
        <f>'январь 2016'!Z119+'февраль 2016'!Z119+'март 2016'!Z119</f>
        <v>0</v>
      </c>
      <c r="AA119" s="6">
        <f>'январь 2016'!AA119+'февраль 2016'!AA119+'март 2016'!AA119</f>
        <v>0</v>
      </c>
      <c r="AB119" s="1" t="s">
        <v>30</v>
      </c>
      <c r="AC119" s="1" t="s">
        <v>34</v>
      </c>
      <c r="AD119" s="1">
        <f>'январь 2016'!AD119+'февраль 2016'!AD119+'март 2016'!AD119</f>
        <v>0</v>
      </c>
      <c r="AE119" s="1">
        <f>'январь 2016'!AE119+'февраль 2016'!AE119+'март 2016'!AE119</f>
        <v>0</v>
      </c>
      <c r="AF119" s="1" t="s">
        <v>35</v>
      </c>
      <c r="AG119" s="1" t="s">
        <v>29</v>
      </c>
      <c r="AH119" s="1">
        <f>'январь 2016'!AH119+'февраль 2016'!AH119+'март 2016'!AH119</f>
        <v>0</v>
      </c>
      <c r="AI119" s="1">
        <f>'январь 2016'!AI119+'февраль 2016'!AI119+'март 2016'!AI119</f>
        <v>0</v>
      </c>
      <c r="AJ119" s="1" t="s">
        <v>36</v>
      </c>
      <c r="AK119" s="1" t="s">
        <v>37</v>
      </c>
      <c r="AL119" s="1">
        <f>'январь 2016'!AL119+'февраль 2016'!AL119+'март 2016'!AL119</f>
        <v>0</v>
      </c>
      <c r="AM119" s="1">
        <f>'январь 2016'!AM119+'февраль 2016'!AM119+'март 2016'!AM119</f>
        <v>0</v>
      </c>
      <c r="AN119" s="1" t="s">
        <v>38</v>
      </c>
      <c r="AO119" s="1" t="s">
        <v>39</v>
      </c>
      <c r="AP119" s="1">
        <f>'январь 2016'!AP119+'февраль 2016'!AP119+'март 2016'!AP119</f>
        <v>0</v>
      </c>
      <c r="AQ119" s="1">
        <f>'январь 2016'!AQ119+'февраль 2016'!AQ119+'март 2016'!AQ119</f>
        <v>0</v>
      </c>
      <c r="AR119" s="1" t="s">
        <v>40</v>
      </c>
      <c r="AS119" s="1" t="s">
        <v>41</v>
      </c>
      <c r="AT119" s="1">
        <f>'январь 2016'!AT119+'февраль 2016'!AT119+'март 2016'!AT119</f>
        <v>0</v>
      </c>
      <c r="AU119" s="1">
        <f>'январь 2016'!AU119+'февраль 2016'!AU119+'март 2016'!AU119</f>
        <v>0</v>
      </c>
      <c r="AV119" s="6"/>
      <c r="AW119" s="6"/>
      <c r="AX119" s="1">
        <f>'январь 2016'!AX119+'февраль 2016'!AX119+'март 2016'!AX119</f>
        <v>0</v>
      </c>
      <c r="AY119" s="1">
        <f>'январь 2016'!AY119+'февраль 2016'!AY119+'март 2016'!AY119</f>
        <v>0</v>
      </c>
      <c r="AZ119" s="1" t="s">
        <v>42</v>
      </c>
      <c r="BA119" s="1" t="s">
        <v>39</v>
      </c>
      <c r="BB119" s="1">
        <f>'январь 2016'!BB119+'февраль 2016'!BB119+'март 2016'!BB119</f>
        <v>0</v>
      </c>
      <c r="BC119" s="1">
        <f>'январь 2016'!BC119+'февраль 2016'!BC119+'март 2016'!BC119</f>
        <v>0</v>
      </c>
      <c r="BD119" s="1" t="s">
        <v>42</v>
      </c>
      <c r="BE119" s="1" t="s">
        <v>33</v>
      </c>
      <c r="BF119" s="1">
        <f>'январь 2016'!BF119+'февраль 2016'!BF119+'март 2016'!BF119</f>
        <v>0</v>
      </c>
      <c r="BG119" s="1">
        <f>'январь 2016'!BG119+'февраль 2016'!BG119+'март 2016'!BG119</f>
        <v>0</v>
      </c>
      <c r="BH119" s="1" t="s">
        <v>42</v>
      </c>
      <c r="BI119" s="1" t="s">
        <v>39</v>
      </c>
      <c r="BJ119" s="1">
        <f>'январь 2016'!BJ119+'февраль 2016'!BJ119+'март 2016'!BJ119</f>
        <v>0</v>
      </c>
      <c r="BK119" s="7">
        <f>'январь 2016'!BK119+'февраль 2016'!BK119+'март 2016'!BK119</f>
        <v>0</v>
      </c>
      <c r="BL119" s="1" t="s">
        <v>43</v>
      </c>
      <c r="BM119" s="1" t="s">
        <v>44</v>
      </c>
      <c r="BN119" s="1">
        <f>'январь 2016'!BN119+'февраль 2016'!BN119+'март 2016'!BN119</f>
        <v>0</v>
      </c>
      <c r="BO119" s="1">
        <f>'январь 2016'!BO119+'февраль 2016'!BO119+'март 2016'!BO119</f>
        <v>0</v>
      </c>
      <c r="BP119" s="1" t="s">
        <v>45</v>
      </c>
      <c r="BQ119" s="1" t="s">
        <v>44</v>
      </c>
      <c r="BR119" s="1">
        <f>'январь 2016'!BR119+'февраль 2016'!BR119+'март 2016'!BR119</f>
        <v>0</v>
      </c>
      <c r="BS119" s="1">
        <f>'январь 2016'!BS119+'февраль 2016'!BS119+'март 2016'!BS119</f>
        <v>0</v>
      </c>
      <c r="BT119" s="1" t="s">
        <v>46</v>
      </c>
      <c r="BU119" s="1" t="s">
        <v>47</v>
      </c>
      <c r="BV119" s="1">
        <f>'январь 2016'!BV119+'февраль 2016'!BV119+'март 2016'!BV119</f>
        <v>1.2E-2</v>
      </c>
      <c r="BW119" s="1">
        <f>'январь 2016'!BW119+'февраль 2016'!BW119+'март 2016'!BW119</f>
        <v>16.097000000000001</v>
      </c>
      <c r="BX119" s="1" t="s">
        <v>46</v>
      </c>
      <c r="BY119" s="1" t="s">
        <v>41</v>
      </c>
      <c r="BZ119" s="1">
        <f>'январь 2016'!BZ119+'февраль 2016'!BZ119+'март 2016'!BZ119</f>
        <v>0</v>
      </c>
      <c r="CA119" s="1">
        <f>'январь 2016'!CA119+'февраль 2016'!CA119+'март 2016'!CA119</f>
        <v>0</v>
      </c>
      <c r="CB119" s="1" t="s">
        <v>46</v>
      </c>
      <c r="CC119" s="1" t="s">
        <v>48</v>
      </c>
      <c r="CD119" s="1">
        <f>'январь 2016'!CD119+'февраль 2016'!CD119+'март 2016'!CD119</f>
        <v>0</v>
      </c>
      <c r="CE119" s="1">
        <f>'январь 2016'!CE119+'февраль 2016'!CE119+'март 2016'!CE119</f>
        <v>0</v>
      </c>
      <c r="CF119" s="1" t="s">
        <v>46</v>
      </c>
      <c r="CG119" s="1" t="s">
        <v>48</v>
      </c>
      <c r="CH119" s="1">
        <f>'январь 2016'!CH119+'февраль 2016'!CH119+'март 2016'!CH119</f>
        <v>0</v>
      </c>
      <c r="CI119" s="1">
        <f>'январь 2016'!CI119+'февраль 2016'!CI119+'март 2016'!CI119</f>
        <v>0</v>
      </c>
      <c r="CJ119" s="1" t="s">
        <v>46</v>
      </c>
      <c r="CK119" s="1" t="s">
        <v>39</v>
      </c>
      <c r="CL119" s="1">
        <f>'январь 2016'!CL119+'февраль 2016'!CL119+'март 2016'!CL119</f>
        <v>0</v>
      </c>
      <c r="CM119" s="1">
        <f>'январь 2016'!CM119+'февраль 2016'!CM119+'март 2016'!CM119</f>
        <v>0</v>
      </c>
      <c r="CN119" s="1" t="s">
        <v>49</v>
      </c>
      <c r="CO119" s="1" t="s">
        <v>39</v>
      </c>
      <c r="CP119" s="1">
        <f>'январь 2016'!CP119+'февраль 2016'!CP119+'март 2016'!CP119</f>
        <v>0</v>
      </c>
      <c r="CQ119" s="1">
        <f>'январь 2016'!CQ119+'февраль 2016'!CQ119+'март 2016'!CQ119</f>
        <v>0</v>
      </c>
      <c r="CR119" s="1" t="s">
        <v>50</v>
      </c>
      <c r="CS119" s="1" t="s">
        <v>51</v>
      </c>
      <c r="CT119" s="1">
        <f>'январь 2016'!CT119+'февраль 2016'!CT119+'март 2016'!CT119</f>
        <v>0</v>
      </c>
      <c r="CU119" s="1">
        <f>'январь 2016'!CU119+'февраль 2016'!CU119+'март 2016'!CU119</f>
        <v>0</v>
      </c>
      <c r="CV119" s="1" t="s">
        <v>50</v>
      </c>
      <c r="CW119" s="1" t="s">
        <v>39</v>
      </c>
      <c r="CX119" s="1">
        <f>'январь 2016'!CX119+'февраль 2016'!CX119+'март 2016'!CX119</f>
        <v>1</v>
      </c>
      <c r="CY119" s="1">
        <f>'январь 2016'!CY119+'февраль 2016'!CY119+'март 2016'!CY119</f>
        <v>0.92100000000000004</v>
      </c>
      <c r="CZ119" s="1" t="s">
        <v>50</v>
      </c>
      <c r="DA119" s="1" t="s">
        <v>39</v>
      </c>
      <c r="DB119" s="1">
        <f>'январь 2016'!DB119+'февраль 2016'!DB119+'март 2016'!DB119</f>
        <v>0</v>
      </c>
      <c r="DC119" s="1">
        <f>'январь 2016'!DC119+'февраль 2016'!DC119+'март 2016'!DC119</f>
        <v>0</v>
      </c>
      <c r="DD119" s="1" t="s">
        <v>59</v>
      </c>
      <c r="DE119" s="1" t="s">
        <v>60</v>
      </c>
      <c r="DF119" s="1">
        <f>'январь 2016'!DF119+'февраль 2016'!DF119+'март 2016'!DF119</f>
        <v>0</v>
      </c>
      <c r="DG119" s="1">
        <f>'январь 2016'!DG119+'февраль 2016'!DG119+'март 2016'!DG119</f>
        <v>0</v>
      </c>
      <c r="DH119" s="1" t="s">
        <v>52</v>
      </c>
      <c r="DI119" s="1" t="s">
        <v>53</v>
      </c>
      <c r="DJ119" s="1">
        <f>'январь 2016'!DJ119+'февраль 2016'!DJ119+'март 2016'!DJ119</f>
        <v>0</v>
      </c>
      <c r="DK119" s="1">
        <f>'январь 2016'!DK119+'февраль 2016'!DK119+'март 2016'!DK119</f>
        <v>0</v>
      </c>
      <c r="DL119" s="1" t="s">
        <v>31</v>
      </c>
      <c r="DM119" s="7">
        <f>'январь 2016'!DM119+'февраль 2016'!DM119+'март 2016'!DM119</f>
        <v>2.0169999999999999</v>
      </c>
    </row>
    <row r="120" spans="1:117" s="12" customFormat="1" ht="15.75" customHeight="1" x14ac:dyDescent="0.25">
      <c r="A120" s="6">
        <v>119</v>
      </c>
      <c r="B120" s="6">
        <v>3</v>
      </c>
      <c r="C120" s="9" t="s">
        <v>146</v>
      </c>
      <c r="D120" s="8" t="s">
        <v>373</v>
      </c>
      <c r="E120" s="6">
        <v>456.4</v>
      </c>
      <c r="F120" s="6">
        <v>14.526</v>
      </c>
      <c r="G120" s="6">
        <v>373.32</v>
      </c>
      <c r="H120" s="10">
        <v>426.76355999999998</v>
      </c>
      <c r="I120" s="3">
        <f t="shared" si="4"/>
        <v>800.08356000000003</v>
      </c>
      <c r="J120" s="3">
        <f t="shared" si="3"/>
        <v>2.4460000000000002</v>
      </c>
      <c r="K120" s="3">
        <f t="shared" si="5"/>
        <v>797.63756000000001</v>
      </c>
      <c r="L120" s="1" t="s">
        <v>28</v>
      </c>
      <c r="M120" s="1" t="s">
        <v>29</v>
      </c>
      <c r="N120" s="1">
        <f>'январь 2016'!N120+'февраль 2016'!N120+'март 2016'!N120</f>
        <v>0</v>
      </c>
      <c r="O120" s="1">
        <f>'январь 2016'!O120+'февраль 2016'!O120+'март 2016'!O120</f>
        <v>0</v>
      </c>
      <c r="P120" s="1" t="s">
        <v>30</v>
      </c>
      <c r="Q120" s="1" t="s">
        <v>34</v>
      </c>
      <c r="R120" s="1">
        <f>'январь 2016'!R120+'февраль 2016'!R120+'март 2016'!R120</f>
        <v>0</v>
      </c>
      <c r="S120" s="1">
        <f>'январь 2016'!S120+'февраль 2016'!S120+'март 2016'!S120</f>
        <v>0</v>
      </c>
      <c r="T120" s="1" t="s">
        <v>30</v>
      </c>
      <c r="U120" s="1" t="s">
        <v>32</v>
      </c>
      <c r="V120" s="6">
        <f>'январь 2016'!V120+'февраль 2016'!V120+'март 2016'!V120</f>
        <v>0</v>
      </c>
      <c r="W120" s="6">
        <f>'январь 2016'!W120+'февраль 2016'!W120+'март 2016'!W120</f>
        <v>0</v>
      </c>
      <c r="X120" s="6" t="s">
        <v>30</v>
      </c>
      <c r="Y120" s="6" t="s">
        <v>33</v>
      </c>
      <c r="Z120" s="6">
        <f>'январь 2016'!Z120+'февраль 2016'!Z120+'март 2016'!Z120</f>
        <v>0</v>
      </c>
      <c r="AA120" s="6">
        <f>'январь 2016'!AA120+'февраль 2016'!AA120+'март 2016'!AA120</f>
        <v>0</v>
      </c>
      <c r="AB120" s="1" t="s">
        <v>30</v>
      </c>
      <c r="AC120" s="1" t="s">
        <v>34</v>
      </c>
      <c r="AD120" s="1">
        <f>'январь 2016'!AD120+'февраль 2016'!AD120+'март 2016'!AD120</f>
        <v>0</v>
      </c>
      <c r="AE120" s="1">
        <f>'январь 2016'!AE120+'февраль 2016'!AE120+'март 2016'!AE120</f>
        <v>0</v>
      </c>
      <c r="AF120" s="1" t="s">
        <v>35</v>
      </c>
      <c r="AG120" s="1" t="s">
        <v>29</v>
      </c>
      <c r="AH120" s="1">
        <f>'январь 2016'!AH120+'февраль 2016'!AH120+'март 2016'!AH120</f>
        <v>0</v>
      </c>
      <c r="AI120" s="1">
        <f>'январь 2016'!AI120+'февраль 2016'!AI120+'март 2016'!AI120</f>
        <v>0</v>
      </c>
      <c r="AJ120" s="1" t="s">
        <v>36</v>
      </c>
      <c r="AK120" s="1" t="s">
        <v>37</v>
      </c>
      <c r="AL120" s="1">
        <f>'январь 2016'!AL120+'февраль 2016'!AL120+'март 2016'!AL120</f>
        <v>0</v>
      </c>
      <c r="AM120" s="1">
        <f>'январь 2016'!AM120+'февраль 2016'!AM120+'март 2016'!AM120</f>
        <v>0</v>
      </c>
      <c r="AN120" s="1" t="s">
        <v>38</v>
      </c>
      <c r="AO120" s="1" t="s">
        <v>39</v>
      </c>
      <c r="AP120" s="1">
        <f>'январь 2016'!AP120+'февраль 2016'!AP120+'март 2016'!AP120</f>
        <v>0</v>
      </c>
      <c r="AQ120" s="1">
        <f>'январь 2016'!AQ120+'февраль 2016'!AQ120+'март 2016'!AQ120</f>
        <v>0</v>
      </c>
      <c r="AR120" s="1" t="s">
        <v>40</v>
      </c>
      <c r="AS120" s="1" t="s">
        <v>41</v>
      </c>
      <c r="AT120" s="1">
        <f>'январь 2016'!AT120+'февраль 2016'!AT120+'март 2016'!AT120</f>
        <v>0</v>
      </c>
      <c r="AU120" s="1">
        <f>'январь 2016'!AU120+'февраль 2016'!AU120+'март 2016'!AU120</f>
        <v>0</v>
      </c>
      <c r="AV120" s="6"/>
      <c r="AW120" s="6"/>
      <c r="AX120" s="1">
        <f>'январь 2016'!AX120+'февраль 2016'!AX120+'март 2016'!AX120</f>
        <v>0</v>
      </c>
      <c r="AY120" s="1">
        <f>'январь 2016'!AY120+'февраль 2016'!AY120+'март 2016'!AY120</f>
        <v>0</v>
      </c>
      <c r="AZ120" s="1" t="s">
        <v>42</v>
      </c>
      <c r="BA120" s="1" t="s">
        <v>39</v>
      </c>
      <c r="BB120" s="1">
        <f>'январь 2016'!BB120+'февраль 2016'!BB120+'март 2016'!BB120</f>
        <v>0</v>
      </c>
      <c r="BC120" s="1">
        <f>'январь 2016'!BC120+'февраль 2016'!BC120+'март 2016'!BC120</f>
        <v>0</v>
      </c>
      <c r="BD120" s="1" t="s">
        <v>42</v>
      </c>
      <c r="BE120" s="1" t="s">
        <v>33</v>
      </c>
      <c r="BF120" s="1">
        <f>'январь 2016'!BF120+'февраль 2016'!BF120+'март 2016'!BF120</f>
        <v>0</v>
      </c>
      <c r="BG120" s="1">
        <f>'январь 2016'!BG120+'февраль 2016'!BG120+'март 2016'!BG120</f>
        <v>0</v>
      </c>
      <c r="BH120" s="1" t="s">
        <v>42</v>
      </c>
      <c r="BI120" s="1" t="s">
        <v>39</v>
      </c>
      <c r="BJ120" s="1">
        <f>'январь 2016'!BJ120+'февраль 2016'!BJ120+'март 2016'!BJ120</f>
        <v>0</v>
      </c>
      <c r="BK120" s="7">
        <f>'январь 2016'!BK120+'февраль 2016'!BK120+'март 2016'!BK120</f>
        <v>0</v>
      </c>
      <c r="BL120" s="1" t="s">
        <v>43</v>
      </c>
      <c r="BM120" s="1" t="s">
        <v>44</v>
      </c>
      <c r="BN120" s="1">
        <f>'январь 2016'!BN120+'февраль 2016'!BN120+'март 2016'!BN120</f>
        <v>0</v>
      </c>
      <c r="BO120" s="1">
        <f>'январь 2016'!BO120+'февраль 2016'!BO120+'март 2016'!BO120</f>
        <v>0</v>
      </c>
      <c r="BP120" s="1" t="s">
        <v>45</v>
      </c>
      <c r="BQ120" s="1" t="s">
        <v>44</v>
      </c>
      <c r="BR120" s="1">
        <f>'январь 2016'!BR120+'февраль 2016'!BR120+'март 2016'!BR120</f>
        <v>0</v>
      </c>
      <c r="BS120" s="1">
        <f>'январь 2016'!BS120+'февраль 2016'!BS120+'март 2016'!BS120</f>
        <v>0</v>
      </c>
      <c r="BT120" s="1" t="s">
        <v>46</v>
      </c>
      <c r="BU120" s="1" t="s">
        <v>47</v>
      </c>
      <c r="BV120" s="1">
        <f>'январь 2016'!BV120+'февраль 2016'!BV120+'март 2016'!BV120</f>
        <v>0</v>
      </c>
      <c r="BW120" s="1">
        <f>'январь 2016'!BW120+'февраль 2016'!BW120+'март 2016'!BW120</f>
        <v>0</v>
      </c>
      <c r="BX120" s="1" t="s">
        <v>46</v>
      </c>
      <c r="BY120" s="1" t="s">
        <v>41</v>
      </c>
      <c r="BZ120" s="1">
        <f>'январь 2016'!BZ120+'февраль 2016'!BZ120+'март 2016'!BZ120</f>
        <v>0</v>
      </c>
      <c r="CA120" s="1">
        <f>'январь 2016'!CA120+'февраль 2016'!CA120+'март 2016'!CA120</f>
        <v>0</v>
      </c>
      <c r="CB120" s="1" t="s">
        <v>46</v>
      </c>
      <c r="CC120" s="1" t="s">
        <v>48</v>
      </c>
      <c r="CD120" s="1">
        <f>'январь 2016'!CD120+'февраль 2016'!CD120+'март 2016'!CD120</f>
        <v>0</v>
      </c>
      <c r="CE120" s="1">
        <f>'январь 2016'!CE120+'февраль 2016'!CE120+'март 2016'!CE120</f>
        <v>0</v>
      </c>
      <c r="CF120" s="1" t="s">
        <v>46</v>
      </c>
      <c r="CG120" s="1" t="s">
        <v>48</v>
      </c>
      <c r="CH120" s="1">
        <f>'январь 2016'!CH120+'февраль 2016'!CH120+'март 2016'!CH120</f>
        <v>0</v>
      </c>
      <c r="CI120" s="1">
        <f>'январь 2016'!CI120+'февраль 2016'!CI120+'март 2016'!CI120</f>
        <v>0</v>
      </c>
      <c r="CJ120" s="1" t="s">
        <v>46</v>
      </c>
      <c r="CK120" s="1" t="s">
        <v>39</v>
      </c>
      <c r="CL120" s="1">
        <f>'январь 2016'!CL120+'февраль 2016'!CL120+'март 2016'!CL120</f>
        <v>0</v>
      </c>
      <c r="CM120" s="1">
        <f>'январь 2016'!CM120+'февраль 2016'!CM120+'март 2016'!CM120</f>
        <v>0</v>
      </c>
      <c r="CN120" s="1" t="s">
        <v>49</v>
      </c>
      <c r="CO120" s="1" t="s">
        <v>39</v>
      </c>
      <c r="CP120" s="1">
        <f>'январь 2016'!CP120+'февраль 2016'!CP120+'март 2016'!CP120</f>
        <v>0</v>
      </c>
      <c r="CQ120" s="1">
        <f>'январь 2016'!CQ120+'февраль 2016'!CQ120+'март 2016'!CQ120</f>
        <v>0</v>
      </c>
      <c r="CR120" s="1" t="s">
        <v>50</v>
      </c>
      <c r="CS120" s="1" t="s">
        <v>51</v>
      </c>
      <c r="CT120" s="1">
        <f>'январь 2016'!CT120+'февраль 2016'!CT120+'март 2016'!CT120</f>
        <v>0</v>
      </c>
      <c r="CU120" s="1">
        <f>'январь 2016'!CU120+'февраль 2016'!CU120+'март 2016'!CU120</f>
        <v>0</v>
      </c>
      <c r="CV120" s="1" t="s">
        <v>50</v>
      </c>
      <c r="CW120" s="1" t="s">
        <v>39</v>
      </c>
      <c r="CX120" s="1">
        <f>'январь 2016'!CX120+'февраль 2016'!CX120+'март 2016'!CX120</f>
        <v>0</v>
      </c>
      <c r="CY120" s="1">
        <f>'январь 2016'!CY120+'февраль 2016'!CY120+'март 2016'!CY120</f>
        <v>0</v>
      </c>
      <c r="CZ120" s="1" t="s">
        <v>50</v>
      </c>
      <c r="DA120" s="1" t="s">
        <v>39</v>
      </c>
      <c r="DB120" s="1">
        <f>'январь 2016'!DB120+'февраль 2016'!DB120+'март 2016'!DB120</f>
        <v>0</v>
      </c>
      <c r="DC120" s="1">
        <f>'январь 2016'!DC120+'февраль 2016'!DC120+'март 2016'!DC120</f>
        <v>0</v>
      </c>
      <c r="DD120" s="1" t="s">
        <v>59</v>
      </c>
      <c r="DE120" s="1" t="s">
        <v>60</v>
      </c>
      <c r="DF120" s="1">
        <f>'январь 2016'!DF120+'февраль 2016'!DF120+'март 2016'!DF120</f>
        <v>0</v>
      </c>
      <c r="DG120" s="1">
        <f>'январь 2016'!DG120+'февраль 2016'!DG120+'март 2016'!DG120</f>
        <v>0</v>
      </c>
      <c r="DH120" s="1" t="s">
        <v>52</v>
      </c>
      <c r="DI120" s="1" t="s">
        <v>53</v>
      </c>
      <c r="DJ120" s="1">
        <f>'январь 2016'!DJ120+'февраль 2016'!DJ120+'март 2016'!DJ120</f>
        <v>0</v>
      </c>
      <c r="DK120" s="1">
        <f>'январь 2016'!DK120+'февраль 2016'!DK120+'март 2016'!DK120</f>
        <v>0</v>
      </c>
      <c r="DL120" s="1" t="s">
        <v>31</v>
      </c>
      <c r="DM120" s="7">
        <f>'январь 2016'!DM120+'февраль 2016'!DM120+'март 2016'!DM120</f>
        <v>2.4460000000000002</v>
      </c>
    </row>
    <row r="121" spans="1:117" s="12" customFormat="1" ht="15.75" customHeight="1" x14ac:dyDescent="0.25">
      <c r="A121" s="6">
        <v>120</v>
      </c>
      <c r="B121" s="6">
        <v>1</v>
      </c>
      <c r="C121" s="9" t="s">
        <v>147</v>
      </c>
      <c r="D121" s="8" t="s">
        <v>373</v>
      </c>
      <c r="E121" s="6">
        <v>234.64599999999999</v>
      </c>
      <c r="F121" s="6">
        <v>186.767</v>
      </c>
      <c r="G121" s="6">
        <v>47.878999999999998</v>
      </c>
      <c r="H121" s="10">
        <v>64.800359999999998</v>
      </c>
      <c r="I121" s="3">
        <f t="shared" si="4"/>
        <v>112.67936</v>
      </c>
      <c r="J121" s="3">
        <f t="shared" si="3"/>
        <v>0</v>
      </c>
      <c r="K121" s="3">
        <f t="shared" si="5"/>
        <v>112.67936</v>
      </c>
      <c r="L121" s="1" t="s">
        <v>28</v>
      </c>
      <c r="M121" s="1" t="s">
        <v>29</v>
      </c>
      <c r="N121" s="1">
        <f>'январь 2016'!N121+'февраль 2016'!N121+'март 2016'!N121</f>
        <v>0</v>
      </c>
      <c r="O121" s="1">
        <f>'январь 2016'!O121+'февраль 2016'!O121+'март 2016'!O121</f>
        <v>0</v>
      </c>
      <c r="P121" s="1" t="s">
        <v>30</v>
      </c>
      <c r="Q121" s="1" t="s">
        <v>34</v>
      </c>
      <c r="R121" s="1">
        <f>'январь 2016'!R121+'февраль 2016'!R121+'март 2016'!R121</f>
        <v>0</v>
      </c>
      <c r="S121" s="1">
        <f>'январь 2016'!S121+'февраль 2016'!S121+'март 2016'!S121</f>
        <v>0</v>
      </c>
      <c r="T121" s="1" t="s">
        <v>30</v>
      </c>
      <c r="U121" s="1" t="s">
        <v>32</v>
      </c>
      <c r="V121" s="6">
        <f>'январь 2016'!V121+'февраль 2016'!V121+'март 2016'!V121</f>
        <v>0</v>
      </c>
      <c r="W121" s="6">
        <f>'январь 2016'!W121+'февраль 2016'!W121+'март 2016'!W121</f>
        <v>0</v>
      </c>
      <c r="X121" s="6" t="s">
        <v>30</v>
      </c>
      <c r="Y121" s="6" t="s">
        <v>33</v>
      </c>
      <c r="Z121" s="6">
        <f>'январь 2016'!Z121+'февраль 2016'!Z121+'март 2016'!Z121</f>
        <v>0</v>
      </c>
      <c r="AA121" s="6">
        <f>'январь 2016'!AA121+'февраль 2016'!AA121+'март 2016'!AA121</f>
        <v>0</v>
      </c>
      <c r="AB121" s="1" t="s">
        <v>30</v>
      </c>
      <c r="AC121" s="1" t="s">
        <v>34</v>
      </c>
      <c r="AD121" s="1">
        <f>'январь 2016'!AD121+'февраль 2016'!AD121+'март 2016'!AD121</f>
        <v>0</v>
      </c>
      <c r="AE121" s="1">
        <f>'январь 2016'!AE121+'февраль 2016'!AE121+'март 2016'!AE121</f>
        <v>0</v>
      </c>
      <c r="AF121" s="1" t="s">
        <v>35</v>
      </c>
      <c r="AG121" s="1" t="s">
        <v>29</v>
      </c>
      <c r="AH121" s="1">
        <f>'январь 2016'!AH121+'февраль 2016'!AH121+'март 2016'!AH121</f>
        <v>0</v>
      </c>
      <c r="AI121" s="1">
        <f>'январь 2016'!AI121+'февраль 2016'!AI121+'март 2016'!AI121</f>
        <v>0</v>
      </c>
      <c r="AJ121" s="1" t="s">
        <v>36</v>
      </c>
      <c r="AK121" s="1" t="s">
        <v>37</v>
      </c>
      <c r="AL121" s="1">
        <f>'январь 2016'!AL121+'февраль 2016'!AL121+'март 2016'!AL121</f>
        <v>0</v>
      </c>
      <c r="AM121" s="1">
        <f>'январь 2016'!AM121+'февраль 2016'!AM121+'март 2016'!AM121</f>
        <v>0</v>
      </c>
      <c r="AN121" s="1" t="s">
        <v>38</v>
      </c>
      <c r="AO121" s="1" t="s">
        <v>39</v>
      </c>
      <c r="AP121" s="1">
        <f>'январь 2016'!AP121+'февраль 2016'!AP121+'март 2016'!AP121</f>
        <v>0</v>
      </c>
      <c r="AQ121" s="1">
        <f>'январь 2016'!AQ121+'февраль 2016'!AQ121+'март 2016'!AQ121</f>
        <v>0</v>
      </c>
      <c r="AR121" s="1" t="s">
        <v>40</v>
      </c>
      <c r="AS121" s="1" t="s">
        <v>41</v>
      </c>
      <c r="AT121" s="1">
        <f>'январь 2016'!AT121+'февраль 2016'!AT121+'март 2016'!AT121</f>
        <v>0</v>
      </c>
      <c r="AU121" s="1">
        <f>'январь 2016'!AU121+'февраль 2016'!AU121+'март 2016'!AU121</f>
        <v>0</v>
      </c>
      <c r="AV121" s="6"/>
      <c r="AW121" s="6"/>
      <c r="AX121" s="1">
        <f>'январь 2016'!AX121+'февраль 2016'!AX121+'март 2016'!AX121</f>
        <v>0</v>
      </c>
      <c r="AY121" s="1">
        <f>'январь 2016'!AY121+'февраль 2016'!AY121+'март 2016'!AY121</f>
        <v>0</v>
      </c>
      <c r="AZ121" s="1" t="s">
        <v>42</v>
      </c>
      <c r="BA121" s="1" t="s">
        <v>39</v>
      </c>
      <c r="BB121" s="1">
        <f>'январь 2016'!BB121+'февраль 2016'!BB121+'март 2016'!BB121</f>
        <v>0</v>
      </c>
      <c r="BC121" s="1">
        <f>'январь 2016'!BC121+'февраль 2016'!BC121+'март 2016'!BC121</f>
        <v>0</v>
      </c>
      <c r="BD121" s="1" t="s">
        <v>42</v>
      </c>
      <c r="BE121" s="1" t="s">
        <v>33</v>
      </c>
      <c r="BF121" s="1">
        <f>'январь 2016'!BF121+'февраль 2016'!BF121+'март 2016'!BF121</f>
        <v>0</v>
      </c>
      <c r="BG121" s="1">
        <f>'январь 2016'!BG121+'февраль 2016'!BG121+'март 2016'!BG121</f>
        <v>0</v>
      </c>
      <c r="BH121" s="1" t="s">
        <v>42</v>
      </c>
      <c r="BI121" s="1" t="s">
        <v>39</v>
      </c>
      <c r="BJ121" s="1">
        <f>'январь 2016'!BJ121+'февраль 2016'!BJ121+'март 2016'!BJ121</f>
        <v>0</v>
      </c>
      <c r="BK121" s="7">
        <f>'январь 2016'!BK121+'февраль 2016'!BK121+'март 2016'!BK121</f>
        <v>0</v>
      </c>
      <c r="BL121" s="1" t="s">
        <v>43</v>
      </c>
      <c r="BM121" s="1" t="s">
        <v>44</v>
      </c>
      <c r="BN121" s="1">
        <f>'январь 2016'!BN121+'февраль 2016'!BN121+'март 2016'!BN121</f>
        <v>0</v>
      </c>
      <c r="BO121" s="1">
        <f>'январь 2016'!BO121+'февраль 2016'!BO121+'март 2016'!BO121</f>
        <v>0</v>
      </c>
      <c r="BP121" s="1" t="s">
        <v>45</v>
      </c>
      <c r="BQ121" s="1" t="s">
        <v>44</v>
      </c>
      <c r="BR121" s="1">
        <f>'январь 2016'!BR121+'февраль 2016'!BR121+'март 2016'!BR121</f>
        <v>0</v>
      </c>
      <c r="BS121" s="1">
        <f>'январь 2016'!BS121+'февраль 2016'!BS121+'март 2016'!BS121</f>
        <v>0</v>
      </c>
      <c r="BT121" s="1" t="s">
        <v>46</v>
      </c>
      <c r="BU121" s="1" t="s">
        <v>47</v>
      </c>
      <c r="BV121" s="1">
        <f>'январь 2016'!BV121+'февраль 2016'!BV121+'март 2016'!BV121</f>
        <v>0</v>
      </c>
      <c r="BW121" s="1">
        <f>'январь 2016'!BW121+'февраль 2016'!BW121+'март 2016'!BW121</f>
        <v>0</v>
      </c>
      <c r="BX121" s="1" t="s">
        <v>46</v>
      </c>
      <c r="BY121" s="1" t="s">
        <v>41</v>
      </c>
      <c r="BZ121" s="1">
        <f>'январь 2016'!BZ121+'февраль 2016'!BZ121+'март 2016'!BZ121</f>
        <v>0</v>
      </c>
      <c r="CA121" s="1">
        <f>'январь 2016'!CA121+'февраль 2016'!CA121+'март 2016'!CA121</f>
        <v>0</v>
      </c>
      <c r="CB121" s="1" t="s">
        <v>46</v>
      </c>
      <c r="CC121" s="1" t="s">
        <v>48</v>
      </c>
      <c r="CD121" s="1">
        <f>'январь 2016'!CD121+'февраль 2016'!CD121+'март 2016'!CD121</f>
        <v>0</v>
      </c>
      <c r="CE121" s="1">
        <f>'январь 2016'!CE121+'февраль 2016'!CE121+'март 2016'!CE121</f>
        <v>0</v>
      </c>
      <c r="CF121" s="1" t="s">
        <v>46</v>
      </c>
      <c r="CG121" s="1" t="s">
        <v>48</v>
      </c>
      <c r="CH121" s="1">
        <f>'январь 2016'!CH121+'февраль 2016'!CH121+'март 2016'!CH121</f>
        <v>0</v>
      </c>
      <c r="CI121" s="1">
        <f>'январь 2016'!CI121+'февраль 2016'!CI121+'март 2016'!CI121</f>
        <v>0</v>
      </c>
      <c r="CJ121" s="1" t="s">
        <v>46</v>
      </c>
      <c r="CK121" s="1" t="s">
        <v>39</v>
      </c>
      <c r="CL121" s="1">
        <f>'январь 2016'!CL121+'февраль 2016'!CL121+'март 2016'!CL121</f>
        <v>0</v>
      </c>
      <c r="CM121" s="1">
        <f>'январь 2016'!CM121+'февраль 2016'!CM121+'март 2016'!CM121</f>
        <v>0</v>
      </c>
      <c r="CN121" s="1" t="s">
        <v>49</v>
      </c>
      <c r="CO121" s="1" t="s">
        <v>39</v>
      </c>
      <c r="CP121" s="1">
        <f>'январь 2016'!CP121+'февраль 2016'!CP121+'март 2016'!CP121</f>
        <v>0</v>
      </c>
      <c r="CQ121" s="1">
        <f>'январь 2016'!CQ121+'февраль 2016'!CQ121+'март 2016'!CQ121</f>
        <v>0</v>
      </c>
      <c r="CR121" s="1" t="s">
        <v>50</v>
      </c>
      <c r="CS121" s="1" t="s">
        <v>51</v>
      </c>
      <c r="CT121" s="1">
        <f>'январь 2016'!CT121+'февраль 2016'!CT121+'март 2016'!CT121</f>
        <v>0</v>
      </c>
      <c r="CU121" s="1">
        <f>'январь 2016'!CU121+'февраль 2016'!CU121+'март 2016'!CU121</f>
        <v>0</v>
      </c>
      <c r="CV121" s="1" t="s">
        <v>50</v>
      </c>
      <c r="CW121" s="1" t="s">
        <v>39</v>
      </c>
      <c r="CX121" s="1">
        <f>'январь 2016'!CX121+'февраль 2016'!CX121+'март 2016'!CX121</f>
        <v>0</v>
      </c>
      <c r="CY121" s="1">
        <f>'январь 2016'!CY121+'февраль 2016'!CY121+'март 2016'!CY121</f>
        <v>0</v>
      </c>
      <c r="CZ121" s="1" t="s">
        <v>50</v>
      </c>
      <c r="DA121" s="1" t="s">
        <v>39</v>
      </c>
      <c r="DB121" s="1">
        <f>'январь 2016'!DB121+'февраль 2016'!DB121+'март 2016'!DB121</f>
        <v>0</v>
      </c>
      <c r="DC121" s="1">
        <f>'январь 2016'!DC121+'февраль 2016'!DC121+'март 2016'!DC121</f>
        <v>0</v>
      </c>
      <c r="DD121" s="1" t="s">
        <v>59</v>
      </c>
      <c r="DE121" s="1" t="s">
        <v>60</v>
      </c>
      <c r="DF121" s="1">
        <f>'январь 2016'!DF121+'февраль 2016'!DF121+'март 2016'!DF121</f>
        <v>0</v>
      </c>
      <c r="DG121" s="1">
        <f>'январь 2016'!DG121+'февраль 2016'!DG121+'март 2016'!DG121</f>
        <v>0</v>
      </c>
      <c r="DH121" s="1" t="s">
        <v>52</v>
      </c>
      <c r="DI121" s="1" t="s">
        <v>53</v>
      </c>
      <c r="DJ121" s="1">
        <f>'январь 2016'!DJ121+'февраль 2016'!DJ121+'март 2016'!DJ121</f>
        <v>0</v>
      </c>
      <c r="DK121" s="1">
        <f>'январь 2016'!DK121+'февраль 2016'!DK121+'март 2016'!DK121</f>
        <v>0</v>
      </c>
      <c r="DL121" s="1" t="s">
        <v>31</v>
      </c>
      <c r="DM121" s="7">
        <f>'январь 2016'!DM121+'февраль 2016'!DM121+'март 2016'!DM121</f>
        <v>0</v>
      </c>
    </row>
    <row r="122" spans="1:117" s="12" customFormat="1" ht="15.75" customHeight="1" x14ac:dyDescent="0.25">
      <c r="A122" s="6">
        <v>121</v>
      </c>
      <c r="B122" s="6">
        <v>1</v>
      </c>
      <c r="C122" s="9" t="s">
        <v>148</v>
      </c>
      <c r="D122" s="8" t="s">
        <v>373</v>
      </c>
      <c r="E122" s="6">
        <v>179.774</v>
      </c>
      <c r="F122" s="6">
        <v>0</v>
      </c>
      <c r="G122" s="6">
        <v>179.774</v>
      </c>
      <c r="H122" s="10">
        <v>156.21348</v>
      </c>
      <c r="I122" s="3">
        <f t="shared" si="4"/>
        <v>335.98748000000001</v>
      </c>
      <c r="J122" s="3">
        <f t="shared" si="3"/>
        <v>3.6109999999999998</v>
      </c>
      <c r="K122" s="3">
        <f t="shared" si="5"/>
        <v>332.37648000000002</v>
      </c>
      <c r="L122" s="1" t="s">
        <v>28</v>
      </c>
      <c r="M122" s="1" t="s">
        <v>29</v>
      </c>
      <c r="N122" s="1">
        <f>'январь 2016'!N122+'февраль 2016'!N122+'март 2016'!N122</f>
        <v>0</v>
      </c>
      <c r="O122" s="1">
        <f>'январь 2016'!O122+'февраль 2016'!O122+'март 2016'!O122</f>
        <v>0</v>
      </c>
      <c r="P122" s="1" t="s">
        <v>30</v>
      </c>
      <c r="Q122" s="1" t="s">
        <v>34</v>
      </c>
      <c r="R122" s="1">
        <f>'январь 2016'!R122+'февраль 2016'!R122+'март 2016'!R122</f>
        <v>0</v>
      </c>
      <c r="S122" s="1">
        <f>'январь 2016'!S122+'февраль 2016'!S122+'март 2016'!S122</f>
        <v>0</v>
      </c>
      <c r="T122" s="1" t="s">
        <v>30</v>
      </c>
      <c r="U122" s="1" t="s">
        <v>32</v>
      </c>
      <c r="V122" s="6">
        <f>'январь 2016'!V122+'февраль 2016'!V122+'март 2016'!V122</f>
        <v>0</v>
      </c>
      <c r="W122" s="6">
        <f>'январь 2016'!W122+'февраль 2016'!W122+'март 2016'!W122</f>
        <v>0</v>
      </c>
      <c r="X122" s="6" t="s">
        <v>30</v>
      </c>
      <c r="Y122" s="6" t="s">
        <v>33</v>
      </c>
      <c r="Z122" s="6">
        <f>'январь 2016'!Z122+'февраль 2016'!Z122+'март 2016'!Z122</f>
        <v>0</v>
      </c>
      <c r="AA122" s="6">
        <f>'январь 2016'!AA122+'февраль 2016'!AA122+'март 2016'!AA122</f>
        <v>0</v>
      </c>
      <c r="AB122" s="1" t="s">
        <v>30</v>
      </c>
      <c r="AC122" s="1" t="s">
        <v>34</v>
      </c>
      <c r="AD122" s="1">
        <f>'январь 2016'!AD122+'февраль 2016'!AD122+'март 2016'!AD122</f>
        <v>0</v>
      </c>
      <c r="AE122" s="1">
        <f>'январь 2016'!AE122+'февраль 2016'!AE122+'март 2016'!AE122</f>
        <v>0</v>
      </c>
      <c r="AF122" s="1" t="s">
        <v>35</v>
      </c>
      <c r="AG122" s="1" t="s">
        <v>29</v>
      </c>
      <c r="AH122" s="1">
        <f>'январь 2016'!AH122+'февраль 2016'!AH122+'март 2016'!AH122</f>
        <v>0</v>
      </c>
      <c r="AI122" s="1">
        <f>'январь 2016'!AI122+'февраль 2016'!AI122+'март 2016'!AI122</f>
        <v>0</v>
      </c>
      <c r="AJ122" s="1" t="s">
        <v>36</v>
      </c>
      <c r="AK122" s="1" t="s">
        <v>37</v>
      </c>
      <c r="AL122" s="1">
        <f>'январь 2016'!AL122+'февраль 2016'!AL122+'март 2016'!AL122</f>
        <v>0</v>
      </c>
      <c r="AM122" s="1">
        <f>'январь 2016'!AM122+'февраль 2016'!AM122+'март 2016'!AM122</f>
        <v>0</v>
      </c>
      <c r="AN122" s="1" t="s">
        <v>38</v>
      </c>
      <c r="AO122" s="1" t="s">
        <v>39</v>
      </c>
      <c r="AP122" s="1">
        <f>'январь 2016'!AP122+'февраль 2016'!AP122+'март 2016'!AP122</f>
        <v>0</v>
      </c>
      <c r="AQ122" s="1">
        <f>'январь 2016'!AQ122+'февраль 2016'!AQ122+'март 2016'!AQ122</f>
        <v>0</v>
      </c>
      <c r="AR122" s="1" t="s">
        <v>40</v>
      </c>
      <c r="AS122" s="1" t="s">
        <v>41</v>
      </c>
      <c r="AT122" s="1">
        <f>'январь 2016'!AT122+'февраль 2016'!AT122+'март 2016'!AT122</f>
        <v>0</v>
      </c>
      <c r="AU122" s="1">
        <f>'январь 2016'!AU122+'февраль 2016'!AU122+'март 2016'!AU122</f>
        <v>0</v>
      </c>
      <c r="AV122" s="6"/>
      <c r="AW122" s="6"/>
      <c r="AX122" s="1">
        <f>'январь 2016'!AX122+'февраль 2016'!AX122+'март 2016'!AX122</f>
        <v>0</v>
      </c>
      <c r="AY122" s="1">
        <f>'январь 2016'!AY122+'февраль 2016'!AY122+'март 2016'!AY122</f>
        <v>0</v>
      </c>
      <c r="AZ122" s="1" t="s">
        <v>42</v>
      </c>
      <c r="BA122" s="1" t="s">
        <v>39</v>
      </c>
      <c r="BB122" s="1">
        <f>'январь 2016'!BB122+'февраль 2016'!BB122+'март 2016'!BB122</f>
        <v>0</v>
      </c>
      <c r="BC122" s="1">
        <f>'январь 2016'!BC122+'февраль 2016'!BC122+'март 2016'!BC122</f>
        <v>0</v>
      </c>
      <c r="BD122" s="1" t="s">
        <v>42</v>
      </c>
      <c r="BE122" s="1" t="s">
        <v>33</v>
      </c>
      <c r="BF122" s="1">
        <f>'январь 2016'!BF122+'февраль 2016'!BF122+'март 2016'!BF122</f>
        <v>0</v>
      </c>
      <c r="BG122" s="1">
        <f>'январь 2016'!BG122+'февраль 2016'!BG122+'март 2016'!BG122</f>
        <v>0</v>
      </c>
      <c r="BH122" s="1" t="s">
        <v>42</v>
      </c>
      <c r="BI122" s="1" t="s">
        <v>39</v>
      </c>
      <c r="BJ122" s="1">
        <f>'январь 2016'!BJ122+'февраль 2016'!BJ122+'март 2016'!BJ122</f>
        <v>0</v>
      </c>
      <c r="BK122" s="7">
        <f>'январь 2016'!BK122+'февраль 2016'!BK122+'март 2016'!BK122</f>
        <v>0</v>
      </c>
      <c r="BL122" s="1" t="s">
        <v>43</v>
      </c>
      <c r="BM122" s="1" t="s">
        <v>44</v>
      </c>
      <c r="BN122" s="1">
        <f>'январь 2016'!BN122+'февраль 2016'!BN122+'март 2016'!BN122</f>
        <v>0</v>
      </c>
      <c r="BO122" s="1">
        <f>'январь 2016'!BO122+'февраль 2016'!BO122+'март 2016'!BO122</f>
        <v>0</v>
      </c>
      <c r="BP122" s="1" t="s">
        <v>45</v>
      </c>
      <c r="BQ122" s="1" t="s">
        <v>44</v>
      </c>
      <c r="BR122" s="1">
        <f>'январь 2016'!BR122+'февраль 2016'!BR122+'март 2016'!BR122</f>
        <v>0</v>
      </c>
      <c r="BS122" s="1">
        <f>'январь 2016'!BS122+'февраль 2016'!BS122+'март 2016'!BS122</f>
        <v>0</v>
      </c>
      <c r="BT122" s="1" t="s">
        <v>46</v>
      </c>
      <c r="BU122" s="1" t="s">
        <v>47</v>
      </c>
      <c r="BV122" s="1">
        <f>'январь 2016'!BV122+'февраль 2016'!BV122+'март 2016'!BV122</f>
        <v>0</v>
      </c>
      <c r="BW122" s="1">
        <f>'январь 2016'!BW122+'февраль 2016'!BW122+'март 2016'!BW122</f>
        <v>0</v>
      </c>
      <c r="BX122" s="1" t="s">
        <v>46</v>
      </c>
      <c r="BY122" s="1" t="s">
        <v>41</v>
      </c>
      <c r="BZ122" s="1">
        <f>'январь 2016'!BZ122+'февраль 2016'!BZ122+'март 2016'!BZ122</f>
        <v>0</v>
      </c>
      <c r="CA122" s="1">
        <f>'январь 2016'!CA122+'февраль 2016'!CA122+'март 2016'!CA122</f>
        <v>0</v>
      </c>
      <c r="CB122" s="1" t="s">
        <v>46</v>
      </c>
      <c r="CC122" s="1" t="s">
        <v>48</v>
      </c>
      <c r="CD122" s="1">
        <f>'январь 2016'!CD122+'февраль 2016'!CD122+'март 2016'!CD122</f>
        <v>0</v>
      </c>
      <c r="CE122" s="1">
        <f>'январь 2016'!CE122+'февраль 2016'!CE122+'март 2016'!CE122</f>
        <v>0</v>
      </c>
      <c r="CF122" s="1" t="s">
        <v>46</v>
      </c>
      <c r="CG122" s="1" t="s">
        <v>48</v>
      </c>
      <c r="CH122" s="1">
        <f>'январь 2016'!CH122+'февраль 2016'!CH122+'март 2016'!CH122</f>
        <v>0</v>
      </c>
      <c r="CI122" s="1">
        <f>'январь 2016'!CI122+'февраль 2016'!CI122+'март 2016'!CI122</f>
        <v>0</v>
      </c>
      <c r="CJ122" s="1" t="s">
        <v>46</v>
      </c>
      <c r="CK122" s="1" t="s">
        <v>39</v>
      </c>
      <c r="CL122" s="1">
        <f>'январь 2016'!CL122+'февраль 2016'!CL122+'март 2016'!CL122</f>
        <v>0</v>
      </c>
      <c r="CM122" s="1">
        <f>'январь 2016'!CM122+'февраль 2016'!CM122+'март 2016'!CM122</f>
        <v>0</v>
      </c>
      <c r="CN122" s="1" t="s">
        <v>49</v>
      </c>
      <c r="CO122" s="1" t="s">
        <v>39</v>
      </c>
      <c r="CP122" s="1">
        <f>'январь 2016'!CP122+'февраль 2016'!CP122+'март 2016'!CP122</f>
        <v>1</v>
      </c>
      <c r="CQ122" s="1">
        <f>'январь 2016'!CQ122+'февраль 2016'!CQ122+'март 2016'!CQ122</f>
        <v>0.58499999999999996</v>
      </c>
      <c r="CR122" s="1" t="s">
        <v>50</v>
      </c>
      <c r="CS122" s="1" t="s">
        <v>51</v>
      </c>
      <c r="CT122" s="1">
        <f>'январь 2016'!CT122+'февраль 2016'!CT122+'март 2016'!CT122</f>
        <v>0</v>
      </c>
      <c r="CU122" s="1">
        <f>'январь 2016'!CU122+'февраль 2016'!CU122+'март 2016'!CU122</f>
        <v>0</v>
      </c>
      <c r="CV122" s="1" t="s">
        <v>50</v>
      </c>
      <c r="CW122" s="1" t="s">
        <v>39</v>
      </c>
      <c r="CX122" s="1">
        <f>'январь 2016'!CX122+'февраль 2016'!CX122+'март 2016'!CX122</f>
        <v>0</v>
      </c>
      <c r="CY122" s="1">
        <f>'январь 2016'!CY122+'февраль 2016'!CY122+'март 2016'!CY122</f>
        <v>0</v>
      </c>
      <c r="CZ122" s="1" t="s">
        <v>50</v>
      </c>
      <c r="DA122" s="1" t="s">
        <v>39</v>
      </c>
      <c r="DB122" s="1">
        <f>'январь 2016'!DB122+'февраль 2016'!DB122+'март 2016'!DB122</f>
        <v>0</v>
      </c>
      <c r="DC122" s="1">
        <f>'январь 2016'!DC122+'февраль 2016'!DC122+'март 2016'!DC122</f>
        <v>0</v>
      </c>
      <c r="DD122" s="1" t="s">
        <v>59</v>
      </c>
      <c r="DE122" s="1" t="s">
        <v>60</v>
      </c>
      <c r="DF122" s="1">
        <f>'январь 2016'!DF122+'февраль 2016'!DF122+'март 2016'!DF122</f>
        <v>0</v>
      </c>
      <c r="DG122" s="1">
        <f>'январь 2016'!DG122+'февраль 2016'!DG122+'март 2016'!DG122</f>
        <v>0</v>
      </c>
      <c r="DH122" s="1" t="s">
        <v>52</v>
      </c>
      <c r="DI122" s="1" t="s">
        <v>53</v>
      </c>
      <c r="DJ122" s="1">
        <f>'январь 2016'!DJ122+'февраль 2016'!DJ122+'март 2016'!DJ122</f>
        <v>0</v>
      </c>
      <c r="DK122" s="1">
        <f>'январь 2016'!DK122+'февраль 2016'!DK122+'март 2016'!DK122</f>
        <v>0</v>
      </c>
      <c r="DL122" s="1" t="s">
        <v>31</v>
      </c>
      <c r="DM122" s="7">
        <f>'январь 2016'!DM122+'февраль 2016'!DM122+'март 2016'!DM122</f>
        <v>3.0259999999999998</v>
      </c>
    </row>
    <row r="123" spans="1:117" s="12" customFormat="1" ht="15.75" customHeight="1" x14ac:dyDescent="0.25">
      <c r="A123" s="6">
        <v>122</v>
      </c>
      <c r="B123" s="6">
        <v>1</v>
      </c>
      <c r="C123" s="9" t="s">
        <v>149</v>
      </c>
      <c r="D123" s="8" t="s">
        <v>373</v>
      </c>
      <c r="E123" s="6">
        <v>542.89</v>
      </c>
      <c r="F123" s="6">
        <v>396.25299999999999</v>
      </c>
      <c r="G123" s="6">
        <v>134.80600000000001</v>
      </c>
      <c r="H123" s="10">
        <v>448.27823999999998</v>
      </c>
      <c r="I123" s="3">
        <f t="shared" si="4"/>
        <v>583.08424000000002</v>
      </c>
      <c r="J123" s="3">
        <f t="shared" si="3"/>
        <v>5.5979999999999999</v>
      </c>
      <c r="K123" s="3">
        <f t="shared" si="5"/>
        <v>577.48624000000007</v>
      </c>
      <c r="L123" s="1" t="s">
        <v>28</v>
      </c>
      <c r="M123" s="1" t="s">
        <v>29</v>
      </c>
      <c r="N123" s="1">
        <f>'январь 2016'!N123+'февраль 2016'!N123+'март 2016'!N123</f>
        <v>0</v>
      </c>
      <c r="O123" s="1">
        <f>'январь 2016'!O123+'февраль 2016'!O123+'март 2016'!O123</f>
        <v>0</v>
      </c>
      <c r="P123" s="1" t="s">
        <v>30</v>
      </c>
      <c r="Q123" s="1" t="s">
        <v>34</v>
      </c>
      <c r="R123" s="1">
        <f>'январь 2016'!R123+'февраль 2016'!R123+'март 2016'!R123</f>
        <v>0</v>
      </c>
      <c r="S123" s="1">
        <f>'январь 2016'!S123+'февраль 2016'!S123+'март 2016'!S123</f>
        <v>0</v>
      </c>
      <c r="T123" s="1" t="s">
        <v>30</v>
      </c>
      <c r="U123" s="1" t="s">
        <v>32</v>
      </c>
      <c r="V123" s="6">
        <f>'январь 2016'!V123+'февраль 2016'!V123+'март 2016'!V123</f>
        <v>0</v>
      </c>
      <c r="W123" s="6">
        <f>'январь 2016'!W123+'февраль 2016'!W123+'март 2016'!W123</f>
        <v>0</v>
      </c>
      <c r="X123" s="6" t="s">
        <v>30</v>
      </c>
      <c r="Y123" s="6" t="s">
        <v>33</v>
      </c>
      <c r="Z123" s="6">
        <f>'январь 2016'!Z123+'февраль 2016'!Z123+'март 2016'!Z123</f>
        <v>0</v>
      </c>
      <c r="AA123" s="6">
        <f>'январь 2016'!AA123+'февраль 2016'!AA123+'март 2016'!AA123</f>
        <v>0</v>
      </c>
      <c r="AB123" s="1" t="s">
        <v>30</v>
      </c>
      <c r="AC123" s="1" t="s">
        <v>34</v>
      </c>
      <c r="AD123" s="1">
        <f>'январь 2016'!AD123+'февраль 2016'!AD123+'март 2016'!AD123</f>
        <v>0</v>
      </c>
      <c r="AE123" s="1">
        <f>'январь 2016'!AE123+'февраль 2016'!AE123+'март 2016'!AE123</f>
        <v>0</v>
      </c>
      <c r="AF123" s="1" t="s">
        <v>35</v>
      </c>
      <c r="AG123" s="1" t="s">
        <v>29</v>
      </c>
      <c r="AH123" s="1">
        <f>'январь 2016'!AH123+'февраль 2016'!AH123+'март 2016'!AH123</f>
        <v>0</v>
      </c>
      <c r="AI123" s="1">
        <f>'январь 2016'!AI123+'февраль 2016'!AI123+'март 2016'!AI123</f>
        <v>0</v>
      </c>
      <c r="AJ123" s="1" t="s">
        <v>36</v>
      </c>
      <c r="AK123" s="1" t="s">
        <v>37</v>
      </c>
      <c r="AL123" s="1">
        <f>'январь 2016'!AL123+'февраль 2016'!AL123+'март 2016'!AL123</f>
        <v>0</v>
      </c>
      <c r="AM123" s="1">
        <f>'январь 2016'!AM123+'февраль 2016'!AM123+'март 2016'!AM123</f>
        <v>0</v>
      </c>
      <c r="AN123" s="1" t="s">
        <v>38</v>
      </c>
      <c r="AO123" s="1" t="s">
        <v>39</v>
      </c>
      <c r="AP123" s="1">
        <f>'январь 2016'!AP123+'февраль 2016'!AP123+'март 2016'!AP123</f>
        <v>4</v>
      </c>
      <c r="AQ123" s="1">
        <f>'январь 2016'!AQ123+'февраль 2016'!AQ123+'март 2016'!AQ123</f>
        <v>2.5270000000000001</v>
      </c>
      <c r="AR123" s="1" t="s">
        <v>40</v>
      </c>
      <c r="AS123" s="1" t="s">
        <v>41</v>
      </c>
      <c r="AT123" s="1">
        <f>'январь 2016'!AT123+'февраль 2016'!AT123+'март 2016'!AT123</f>
        <v>0</v>
      </c>
      <c r="AU123" s="1">
        <f>'январь 2016'!AU123+'февраль 2016'!AU123+'март 2016'!AU123</f>
        <v>0</v>
      </c>
      <c r="AV123" s="6"/>
      <c r="AW123" s="6"/>
      <c r="AX123" s="1">
        <f>'январь 2016'!AX123+'февраль 2016'!AX123+'март 2016'!AX123</f>
        <v>0</v>
      </c>
      <c r="AY123" s="1">
        <f>'январь 2016'!AY123+'февраль 2016'!AY123+'март 2016'!AY123</f>
        <v>0</v>
      </c>
      <c r="AZ123" s="1" t="s">
        <v>42</v>
      </c>
      <c r="BA123" s="1" t="s">
        <v>39</v>
      </c>
      <c r="BB123" s="1">
        <f>'январь 2016'!BB123+'февраль 2016'!BB123+'март 2016'!BB123</f>
        <v>0</v>
      </c>
      <c r="BC123" s="1">
        <f>'январь 2016'!BC123+'февраль 2016'!BC123+'март 2016'!BC123</f>
        <v>0</v>
      </c>
      <c r="BD123" s="1" t="s">
        <v>42</v>
      </c>
      <c r="BE123" s="1" t="s">
        <v>33</v>
      </c>
      <c r="BF123" s="1">
        <f>'январь 2016'!BF123+'февраль 2016'!BF123+'март 2016'!BF123</f>
        <v>0</v>
      </c>
      <c r="BG123" s="1">
        <f>'январь 2016'!BG123+'февраль 2016'!BG123+'март 2016'!BG123</f>
        <v>0</v>
      </c>
      <c r="BH123" s="1" t="s">
        <v>42</v>
      </c>
      <c r="BI123" s="1" t="s">
        <v>39</v>
      </c>
      <c r="BJ123" s="1">
        <f>'январь 2016'!BJ123+'февраль 2016'!BJ123+'март 2016'!BJ123</f>
        <v>0</v>
      </c>
      <c r="BK123" s="7">
        <f>'январь 2016'!BK123+'февраль 2016'!BK123+'март 2016'!BK123</f>
        <v>0</v>
      </c>
      <c r="BL123" s="1" t="s">
        <v>43</v>
      </c>
      <c r="BM123" s="1" t="s">
        <v>44</v>
      </c>
      <c r="BN123" s="1">
        <f>'январь 2016'!BN123+'февраль 2016'!BN123+'март 2016'!BN123</f>
        <v>3.0000000000000001E-3</v>
      </c>
      <c r="BO123" s="1">
        <f>'январь 2016'!BO123+'февраль 2016'!BO123+'март 2016'!BO123</f>
        <v>1.048</v>
      </c>
      <c r="BP123" s="1" t="s">
        <v>45</v>
      </c>
      <c r="BQ123" s="1" t="s">
        <v>44</v>
      </c>
      <c r="BR123" s="1">
        <f>'январь 2016'!BR123+'февраль 2016'!BR123+'март 2016'!BR123</f>
        <v>0</v>
      </c>
      <c r="BS123" s="1">
        <f>'январь 2016'!BS123+'февраль 2016'!BS123+'март 2016'!BS123</f>
        <v>0</v>
      </c>
      <c r="BT123" s="1" t="s">
        <v>46</v>
      </c>
      <c r="BU123" s="1" t="s">
        <v>47</v>
      </c>
      <c r="BV123" s="1">
        <f>'январь 2016'!BV123+'февраль 2016'!BV123+'март 2016'!BV123</f>
        <v>0</v>
      </c>
      <c r="BW123" s="1">
        <f>'январь 2016'!BW123+'февраль 2016'!BW123+'март 2016'!BW123</f>
        <v>0</v>
      </c>
      <c r="BX123" s="1" t="s">
        <v>46</v>
      </c>
      <c r="BY123" s="1" t="s">
        <v>41</v>
      </c>
      <c r="BZ123" s="1">
        <f>'январь 2016'!BZ123+'февраль 2016'!BZ123+'март 2016'!BZ123</f>
        <v>0</v>
      </c>
      <c r="CA123" s="1">
        <f>'январь 2016'!CA123+'февраль 2016'!CA123+'март 2016'!CA123</f>
        <v>0</v>
      </c>
      <c r="CB123" s="1" t="s">
        <v>46</v>
      </c>
      <c r="CC123" s="1" t="s">
        <v>48</v>
      </c>
      <c r="CD123" s="1">
        <f>'январь 2016'!CD123+'февраль 2016'!CD123+'март 2016'!CD123</f>
        <v>0</v>
      </c>
      <c r="CE123" s="1">
        <f>'январь 2016'!CE123+'февраль 2016'!CE123+'март 2016'!CE123</f>
        <v>0</v>
      </c>
      <c r="CF123" s="1" t="s">
        <v>46</v>
      </c>
      <c r="CG123" s="1" t="s">
        <v>48</v>
      </c>
      <c r="CH123" s="1">
        <f>'январь 2016'!CH123+'февраль 2016'!CH123+'март 2016'!CH123</f>
        <v>0</v>
      </c>
      <c r="CI123" s="1">
        <f>'январь 2016'!CI123+'февраль 2016'!CI123+'март 2016'!CI123</f>
        <v>0</v>
      </c>
      <c r="CJ123" s="1" t="s">
        <v>46</v>
      </c>
      <c r="CK123" s="1" t="s">
        <v>39</v>
      </c>
      <c r="CL123" s="1">
        <f>'январь 2016'!CL123+'февраль 2016'!CL123+'март 2016'!CL123</f>
        <v>0</v>
      </c>
      <c r="CM123" s="1">
        <f>'январь 2016'!CM123+'февраль 2016'!CM123+'март 2016'!CM123</f>
        <v>0</v>
      </c>
      <c r="CN123" s="1" t="s">
        <v>49</v>
      </c>
      <c r="CO123" s="1" t="s">
        <v>39</v>
      </c>
      <c r="CP123" s="1">
        <f>'январь 2016'!CP123+'февраль 2016'!CP123+'март 2016'!CP123</f>
        <v>0</v>
      </c>
      <c r="CQ123" s="1">
        <f>'январь 2016'!CQ123+'февраль 2016'!CQ123+'март 2016'!CQ123</f>
        <v>0</v>
      </c>
      <c r="CR123" s="1" t="s">
        <v>50</v>
      </c>
      <c r="CS123" s="1" t="s">
        <v>51</v>
      </c>
      <c r="CT123" s="1">
        <f>'январь 2016'!CT123+'февраль 2016'!CT123+'март 2016'!CT123</f>
        <v>0</v>
      </c>
      <c r="CU123" s="1">
        <f>'январь 2016'!CU123+'февраль 2016'!CU123+'март 2016'!CU123</f>
        <v>0</v>
      </c>
      <c r="CV123" s="1" t="s">
        <v>50</v>
      </c>
      <c r="CW123" s="1" t="s">
        <v>39</v>
      </c>
      <c r="CX123" s="1">
        <f>'январь 2016'!CX123+'февраль 2016'!CX123+'март 2016'!CX123</f>
        <v>0</v>
      </c>
      <c r="CY123" s="1">
        <f>'январь 2016'!CY123+'февраль 2016'!CY123+'март 2016'!CY123</f>
        <v>0</v>
      </c>
      <c r="CZ123" s="1" t="s">
        <v>50</v>
      </c>
      <c r="DA123" s="1" t="s">
        <v>39</v>
      </c>
      <c r="DB123" s="1">
        <f>'январь 2016'!DB123+'февраль 2016'!DB123+'март 2016'!DB123</f>
        <v>0</v>
      </c>
      <c r="DC123" s="1">
        <f>'январь 2016'!DC123+'февраль 2016'!DC123+'март 2016'!DC123</f>
        <v>0</v>
      </c>
      <c r="DD123" s="1" t="s">
        <v>59</v>
      </c>
      <c r="DE123" s="1" t="s">
        <v>60</v>
      </c>
      <c r="DF123" s="1">
        <f>'январь 2016'!DF123+'февраль 2016'!DF123+'март 2016'!DF123</f>
        <v>0</v>
      </c>
      <c r="DG123" s="1">
        <f>'январь 2016'!DG123+'февраль 2016'!DG123+'март 2016'!DG123</f>
        <v>0</v>
      </c>
      <c r="DH123" s="1" t="s">
        <v>52</v>
      </c>
      <c r="DI123" s="1" t="s">
        <v>53</v>
      </c>
      <c r="DJ123" s="1">
        <f>'январь 2016'!DJ123+'февраль 2016'!DJ123+'март 2016'!DJ123</f>
        <v>0</v>
      </c>
      <c r="DK123" s="1">
        <f>'январь 2016'!DK123+'февраль 2016'!DK123+'март 2016'!DK123</f>
        <v>0</v>
      </c>
      <c r="DL123" s="1" t="s">
        <v>31</v>
      </c>
      <c r="DM123" s="7">
        <f>'январь 2016'!DM123+'февраль 2016'!DM123+'март 2016'!DM123</f>
        <v>2.0229999999999997</v>
      </c>
    </row>
    <row r="124" spans="1:117" s="12" customFormat="1" ht="15.75" customHeight="1" x14ac:dyDescent="0.25">
      <c r="A124" s="6">
        <v>123</v>
      </c>
      <c r="B124" s="6">
        <v>1</v>
      </c>
      <c r="C124" s="9" t="s">
        <v>150</v>
      </c>
      <c r="D124" s="8" t="s">
        <v>373</v>
      </c>
      <c r="E124" s="6">
        <v>199.49100000000001</v>
      </c>
      <c r="F124" s="6">
        <v>21.94</v>
      </c>
      <c r="G124" s="6">
        <v>161.607</v>
      </c>
      <c r="H124" s="10">
        <v>210.20436000000001</v>
      </c>
      <c r="I124" s="3">
        <f t="shared" si="4"/>
        <v>371.81136000000004</v>
      </c>
      <c r="J124" s="3">
        <f t="shared" si="3"/>
        <v>0</v>
      </c>
      <c r="K124" s="3">
        <f t="shared" si="5"/>
        <v>371.81136000000004</v>
      </c>
      <c r="L124" s="1" t="s">
        <v>28</v>
      </c>
      <c r="M124" s="1" t="s">
        <v>29</v>
      </c>
      <c r="N124" s="1">
        <f>'январь 2016'!N124+'февраль 2016'!N124+'март 2016'!N124</f>
        <v>0</v>
      </c>
      <c r="O124" s="1">
        <f>'январь 2016'!O124+'февраль 2016'!O124+'март 2016'!O124</f>
        <v>0</v>
      </c>
      <c r="P124" s="1" t="s">
        <v>30</v>
      </c>
      <c r="Q124" s="1" t="s">
        <v>34</v>
      </c>
      <c r="R124" s="1">
        <f>'январь 2016'!R124+'февраль 2016'!R124+'март 2016'!R124</f>
        <v>0</v>
      </c>
      <c r="S124" s="1">
        <f>'январь 2016'!S124+'февраль 2016'!S124+'март 2016'!S124</f>
        <v>0</v>
      </c>
      <c r="T124" s="1" t="s">
        <v>30</v>
      </c>
      <c r="U124" s="1" t="s">
        <v>32</v>
      </c>
      <c r="V124" s="6">
        <f>'январь 2016'!V124+'февраль 2016'!V124+'март 2016'!V124</f>
        <v>0</v>
      </c>
      <c r="W124" s="6">
        <f>'январь 2016'!W124+'февраль 2016'!W124+'март 2016'!W124</f>
        <v>0</v>
      </c>
      <c r="X124" s="6" t="s">
        <v>30</v>
      </c>
      <c r="Y124" s="6" t="s">
        <v>33</v>
      </c>
      <c r="Z124" s="6">
        <f>'январь 2016'!Z124+'февраль 2016'!Z124+'март 2016'!Z124</f>
        <v>0</v>
      </c>
      <c r="AA124" s="6">
        <f>'январь 2016'!AA124+'февраль 2016'!AA124+'март 2016'!AA124</f>
        <v>0</v>
      </c>
      <c r="AB124" s="1" t="s">
        <v>30</v>
      </c>
      <c r="AC124" s="1" t="s">
        <v>34</v>
      </c>
      <c r="AD124" s="1">
        <f>'январь 2016'!AD124+'февраль 2016'!AD124+'март 2016'!AD124</f>
        <v>0</v>
      </c>
      <c r="AE124" s="1">
        <f>'январь 2016'!AE124+'февраль 2016'!AE124+'март 2016'!AE124</f>
        <v>0</v>
      </c>
      <c r="AF124" s="1" t="s">
        <v>35</v>
      </c>
      <c r="AG124" s="1" t="s">
        <v>29</v>
      </c>
      <c r="AH124" s="1">
        <f>'январь 2016'!AH124+'февраль 2016'!AH124+'март 2016'!AH124</f>
        <v>0</v>
      </c>
      <c r="AI124" s="1">
        <f>'январь 2016'!AI124+'февраль 2016'!AI124+'март 2016'!AI124</f>
        <v>0</v>
      </c>
      <c r="AJ124" s="1" t="s">
        <v>36</v>
      </c>
      <c r="AK124" s="1" t="s">
        <v>37</v>
      </c>
      <c r="AL124" s="1">
        <f>'январь 2016'!AL124+'февраль 2016'!AL124+'март 2016'!AL124</f>
        <v>0</v>
      </c>
      <c r="AM124" s="1">
        <f>'январь 2016'!AM124+'февраль 2016'!AM124+'март 2016'!AM124</f>
        <v>0</v>
      </c>
      <c r="AN124" s="1" t="s">
        <v>38</v>
      </c>
      <c r="AO124" s="1" t="s">
        <v>39</v>
      </c>
      <c r="AP124" s="1">
        <f>'январь 2016'!AP124+'февраль 2016'!AP124+'март 2016'!AP124</f>
        <v>0</v>
      </c>
      <c r="AQ124" s="1">
        <f>'январь 2016'!AQ124+'февраль 2016'!AQ124+'март 2016'!AQ124</f>
        <v>0</v>
      </c>
      <c r="AR124" s="1" t="s">
        <v>40</v>
      </c>
      <c r="AS124" s="1" t="s">
        <v>41</v>
      </c>
      <c r="AT124" s="1">
        <f>'январь 2016'!AT124+'февраль 2016'!AT124+'март 2016'!AT124</f>
        <v>0</v>
      </c>
      <c r="AU124" s="1">
        <f>'январь 2016'!AU124+'февраль 2016'!AU124+'март 2016'!AU124</f>
        <v>0</v>
      </c>
      <c r="AV124" s="6"/>
      <c r="AW124" s="6"/>
      <c r="AX124" s="1">
        <f>'январь 2016'!AX124+'февраль 2016'!AX124+'март 2016'!AX124</f>
        <v>0</v>
      </c>
      <c r="AY124" s="1">
        <f>'январь 2016'!AY124+'февраль 2016'!AY124+'март 2016'!AY124</f>
        <v>0</v>
      </c>
      <c r="AZ124" s="1" t="s">
        <v>42</v>
      </c>
      <c r="BA124" s="1" t="s">
        <v>39</v>
      </c>
      <c r="BB124" s="1">
        <f>'январь 2016'!BB124+'февраль 2016'!BB124+'март 2016'!BB124</f>
        <v>0</v>
      </c>
      <c r="BC124" s="1">
        <f>'январь 2016'!BC124+'февраль 2016'!BC124+'март 2016'!BC124</f>
        <v>0</v>
      </c>
      <c r="BD124" s="1" t="s">
        <v>42</v>
      </c>
      <c r="BE124" s="1" t="s">
        <v>33</v>
      </c>
      <c r="BF124" s="1">
        <f>'январь 2016'!BF124+'февраль 2016'!BF124+'март 2016'!BF124</f>
        <v>0</v>
      </c>
      <c r="BG124" s="1">
        <f>'январь 2016'!BG124+'февраль 2016'!BG124+'март 2016'!BG124</f>
        <v>0</v>
      </c>
      <c r="BH124" s="1" t="s">
        <v>42</v>
      </c>
      <c r="BI124" s="1" t="s">
        <v>39</v>
      </c>
      <c r="BJ124" s="1">
        <f>'январь 2016'!BJ124+'февраль 2016'!BJ124+'март 2016'!BJ124</f>
        <v>0</v>
      </c>
      <c r="BK124" s="7">
        <f>'январь 2016'!BK124+'февраль 2016'!BK124+'март 2016'!BK124</f>
        <v>0</v>
      </c>
      <c r="BL124" s="1" t="s">
        <v>43</v>
      </c>
      <c r="BM124" s="1" t="s">
        <v>44</v>
      </c>
      <c r="BN124" s="1">
        <f>'январь 2016'!BN124+'февраль 2016'!BN124+'март 2016'!BN124</f>
        <v>0</v>
      </c>
      <c r="BO124" s="1">
        <f>'январь 2016'!BO124+'февраль 2016'!BO124+'март 2016'!BO124</f>
        <v>0</v>
      </c>
      <c r="BP124" s="1" t="s">
        <v>45</v>
      </c>
      <c r="BQ124" s="1" t="s">
        <v>44</v>
      </c>
      <c r="BR124" s="1">
        <f>'январь 2016'!BR124+'февраль 2016'!BR124+'март 2016'!BR124</f>
        <v>0</v>
      </c>
      <c r="BS124" s="1">
        <f>'январь 2016'!BS124+'февраль 2016'!BS124+'март 2016'!BS124</f>
        <v>0</v>
      </c>
      <c r="BT124" s="1" t="s">
        <v>46</v>
      </c>
      <c r="BU124" s="1" t="s">
        <v>47</v>
      </c>
      <c r="BV124" s="1">
        <f>'январь 2016'!BV124+'февраль 2016'!BV124+'март 2016'!BV124</f>
        <v>0</v>
      </c>
      <c r="BW124" s="1">
        <f>'январь 2016'!BW124+'февраль 2016'!BW124+'март 2016'!BW124</f>
        <v>0</v>
      </c>
      <c r="BX124" s="1" t="s">
        <v>46</v>
      </c>
      <c r="BY124" s="1" t="s">
        <v>41</v>
      </c>
      <c r="BZ124" s="1">
        <f>'январь 2016'!BZ124+'февраль 2016'!BZ124+'март 2016'!BZ124</f>
        <v>0</v>
      </c>
      <c r="CA124" s="1">
        <f>'январь 2016'!CA124+'февраль 2016'!CA124+'март 2016'!CA124</f>
        <v>0</v>
      </c>
      <c r="CB124" s="1" t="s">
        <v>46</v>
      </c>
      <c r="CC124" s="1" t="s">
        <v>48</v>
      </c>
      <c r="CD124" s="1">
        <f>'январь 2016'!CD124+'февраль 2016'!CD124+'март 2016'!CD124</f>
        <v>0</v>
      </c>
      <c r="CE124" s="1">
        <f>'январь 2016'!CE124+'февраль 2016'!CE124+'март 2016'!CE124</f>
        <v>0</v>
      </c>
      <c r="CF124" s="1" t="s">
        <v>46</v>
      </c>
      <c r="CG124" s="1" t="s">
        <v>48</v>
      </c>
      <c r="CH124" s="1">
        <f>'январь 2016'!CH124+'февраль 2016'!CH124+'март 2016'!CH124</f>
        <v>0</v>
      </c>
      <c r="CI124" s="1">
        <f>'январь 2016'!CI124+'февраль 2016'!CI124+'март 2016'!CI124</f>
        <v>0</v>
      </c>
      <c r="CJ124" s="1" t="s">
        <v>46</v>
      </c>
      <c r="CK124" s="1" t="s">
        <v>39</v>
      </c>
      <c r="CL124" s="1">
        <f>'январь 2016'!CL124+'февраль 2016'!CL124+'март 2016'!CL124</f>
        <v>0</v>
      </c>
      <c r="CM124" s="1">
        <f>'январь 2016'!CM124+'февраль 2016'!CM124+'март 2016'!CM124</f>
        <v>0</v>
      </c>
      <c r="CN124" s="1" t="s">
        <v>49</v>
      </c>
      <c r="CO124" s="1" t="s">
        <v>39</v>
      </c>
      <c r="CP124" s="1">
        <f>'январь 2016'!CP124+'февраль 2016'!CP124+'март 2016'!CP124</f>
        <v>0</v>
      </c>
      <c r="CQ124" s="1">
        <f>'январь 2016'!CQ124+'февраль 2016'!CQ124+'март 2016'!CQ124</f>
        <v>0</v>
      </c>
      <c r="CR124" s="1" t="s">
        <v>50</v>
      </c>
      <c r="CS124" s="1" t="s">
        <v>51</v>
      </c>
      <c r="CT124" s="1">
        <f>'январь 2016'!CT124+'февраль 2016'!CT124+'март 2016'!CT124</f>
        <v>0</v>
      </c>
      <c r="CU124" s="1">
        <f>'январь 2016'!CU124+'февраль 2016'!CU124+'март 2016'!CU124</f>
        <v>0</v>
      </c>
      <c r="CV124" s="1" t="s">
        <v>50</v>
      </c>
      <c r="CW124" s="1" t="s">
        <v>39</v>
      </c>
      <c r="CX124" s="1">
        <f>'январь 2016'!CX124+'февраль 2016'!CX124+'март 2016'!CX124</f>
        <v>0</v>
      </c>
      <c r="CY124" s="1">
        <f>'январь 2016'!CY124+'февраль 2016'!CY124+'март 2016'!CY124</f>
        <v>0</v>
      </c>
      <c r="CZ124" s="1" t="s">
        <v>50</v>
      </c>
      <c r="DA124" s="1" t="s">
        <v>39</v>
      </c>
      <c r="DB124" s="1">
        <f>'январь 2016'!DB124+'февраль 2016'!DB124+'март 2016'!DB124</f>
        <v>0</v>
      </c>
      <c r="DC124" s="1">
        <f>'январь 2016'!DC124+'февраль 2016'!DC124+'март 2016'!DC124</f>
        <v>0</v>
      </c>
      <c r="DD124" s="1" t="s">
        <v>59</v>
      </c>
      <c r="DE124" s="1" t="s">
        <v>60</v>
      </c>
      <c r="DF124" s="1">
        <f>'январь 2016'!DF124+'февраль 2016'!DF124+'март 2016'!DF124</f>
        <v>0</v>
      </c>
      <c r="DG124" s="1">
        <f>'январь 2016'!DG124+'февраль 2016'!DG124+'март 2016'!DG124</f>
        <v>0</v>
      </c>
      <c r="DH124" s="1" t="s">
        <v>52</v>
      </c>
      <c r="DI124" s="1" t="s">
        <v>53</v>
      </c>
      <c r="DJ124" s="1">
        <f>'январь 2016'!DJ124+'февраль 2016'!DJ124+'март 2016'!DJ124</f>
        <v>0</v>
      </c>
      <c r="DK124" s="1">
        <f>'январь 2016'!DK124+'февраль 2016'!DK124+'март 2016'!DK124</f>
        <v>0</v>
      </c>
      <c r="DL124" s="1" t="s">
        <v>31</v>
      </c>
      <c r="DM124" s="7">
        <f>'январь 2016'!DM124+'февраль 2016'!DM124+'март 2016'!DM124</f>
        <v>0</v>
      </c>
    </row>
    <row r="125" spans="1:117" s="12" customFormat="1" ht="15.75" customHeight="1" x14ac:dyDescent="0.25">
      <c r="A125" s="6">
        <v>124</v>
      </c>
      <c r="B125" s="6">
        <v>1</v>
      </c>
      <c r="C125" s="9" t="s">
        <v>151</v>
      </c>
      <c r="D125" s="8" t="s">
        <v>373</v>
      </c>
      <c r="E125" s="6">
        <v>1196.1880000000001</v>
      </c>
      <c r="F125" s="6">
        <v>227.02699999999999</v>
      </c>
      <c r="G125" s="6">
        <v>962.80899999999997</v>
      </c>
      <c r="H125" s="10">
        <v>371.47739999999999</v>
      </c>
      <c r="I125" s="3">
        <f t="shared" si="4"/>
        <v>1334.2864</v>
      </c>
      <c r="J125" s="3">
        <f t="shared" si="3"/>
        <v>7.6449999999999996</v>
      </c>
      <c r="K125" s="3">
        <f t="shared" si="5"/>
        <v>1326.6414</v>
      </c>
      <c r="L125" s="1" t="s">
        <v>28</v>
      </c>
      <c r="M125" s="1" t="s">
        <v>29</v>
      </c>
      <c r="N125" s="1">
        <f>'январь 2016'!N125+'февраль 2016'!N125+'март 2016'!N125</f>
        <v>0</v>
      </c>
      <c r="O125" s="1">
        <f>'январь 2016'!O125+'февраль 2016'!O125+'март 2016'!O125</f>
        <v>0</v>
      </c>
      <c r="P125" s="1" t="s">
        <v>30</v>
      </c>
      <c r="Q125" s="1" t="s">
        <v>34</v>
      </c>
      <c r="R125" s="1">
        <f>'январь 2016'!R125+'февраль 2016'!R125+'март 2016'!R125</f>
        <v>0</v>
      </c>
      <c r="S125" s="1">
        <f>'январь 2016'!S125+'февраль 2016'!S125+'март 2016'!S125</f>
        <v>0</v>
      </c>
      <c r="T125" s="1" t="s">
        <v>30</v>
      </c>
      <c r="U125" s="1" t="s">
        <v>32</v>
      </c>
      <c r="V125" s="6">
        <f>'январь 2016'!V125+'февраль 2016'!V125+'март 2016'!V125</f>
        <v>0</v>
      </c>
      <c r="W125" s="6">
        <f>'январь 2016'!W125+'февраль 2016'!W125+'март 2016'!W125</f>
        <v>0</v>
      </c>
      <c r="X125" s="6" t="s">
        <v>30</v>
      </c>
      <c r="Y125" s="6" t="s">
        <v>33</v>
      </c>
      <c r="Z125" s="6">
        <f>'январь 2016'!Z125+'февраль 2016'!Z125+'март 2016'!Z125</f>
        <v>0</v>
      </c>
      <c r="AA125" s="6">
        <f>'январь 2016'!AA125+'февраль 2016'!AA125+'март 2016'!AA125</f>
        <v>0</v>
      </c>
      <c r="AB125" s="1" t="s">
        <v>30</v>
      </c>
      <c r="AC125" s="1" t="s">
        <v>34</v>
      </c>
      <c r="AD125" s="1">
        <f>'январь 2016'!AD125+'февраль 2016'!AD125+'март 2016'!AD125</f>
        <v>0</v>
      </c>
      <c r="AE125" s="1">
        <f>'январь 2016'!AE125+'февраль 2016'!AE125+'март 2016'!AE125</f>
        <v>0</v>
      </c>
      <c r="AF125" s="1" t="s">
        <v>35</v>
      </c>
      <c r="AG125" s="1" t="s">
        <v>29</v>
      </c>
      <c r="AH125" s="1">
        <f>'январь 2016'!AH125+'февраль 2016'!AH125+'март 2016'!AH125</f>
        <v>0</v>
      </c>
      <c r="AI125" s="1">
        <f>'январь 2016'!AI125+'февраль 2016'!AI125+'март 2016'!AI125</f>
        <v>0</v>
      </c>
      <c r="AJ125" s="1" t="s">
        <v>36</v>
      </c>
      <c r="AK125" s="1" t="s">
        <v>37</v>
      </c>
      <c r="AL125" s="1">
        <f>'январь 2016'!AL125+'февраль 2016'!AL125+'март 2016'!AL125</f>
        <v>0</v>
      </c>
      <c r="AM125" s="1">
        <f>'январь 2016'!AM125+'февраль 2016'!AM125+'март 2016'!AM125</f>
        <v>0</v>
      </c>
      <c r="AN125" s="1" t="s">
        <v>38</v>
      </c>
      <c r="AO125" s="1" t="s">
        <v>39</v>
      </c>
      <c r="AP125" s="1">
        <f>'январь 2016'!AP125+'февраль 2016'!AP125+'март 2016'!AP125</f>
        <v>0</v>
      </c>
      <c r="AQ125" s="1">
        <f>'январь 2016'!AQ125+'февраль 2016'!AQ125+'март 2016'!AQ125</f>
        <v>0</v>
      </c>
      <c r="AR125" s="1" t="s">
        <v>40</v>
      </c>
      <c r="AS125" s="1" t="s">
        <v>41</v>
      </c>
      <c r="AT125" s="1">
        <f>'январь 2016'!AT125+'февраль 2016'!AT125+'март 2016'!AT125</f>
        <v>0</v>
      </c>
      <c r="AU125" s="1">
        <f>'январь 2016'!AU125+'февраль 2016'!AU125+'март 2016'!AU125</f>
        <v>0</v>
      </c>
      <c r="AV125" s="6"/>
      <c r="AW125" s="6"/>
      <c r="AX125" s="1">
        <f>'январь 2016'!AX125+'февраль 2016'!AX125+'март 2016'!AX125</f>
        <v>0</v>
      </c>
      <c r="AY125" s="1">
        <f>'январь 2016'!AY125+'февраль 2016'!AY125+'март 2016'!AY125</f>
        <v>0</v>
      </c>
      <c r="AZ125" s="1" t="s">
        <v>42</v>
      </c>
      <c r="BA125" s="1" t="s">
        <v>39</v>
      </c>
      <c r="BB125" s="1">
        <f>'январь 2016'!BB125+'февраль 2016'!BB125+'март 2016'!BB125</f>
        <v>0</v>
      </c>
      <c r="BC125" s="1">
        <f>'январь 2016'!BC125+'февраль 2016'!BC125+'март 2016'!BC125</f>
        <v>0</v>
      </c>
      <c r="BD125" s="1" t="s">
        <v>42</v>
      </c>
      <c r="BE125" s="1" t="s">
        <v>33</v>
      </c>
      <c r="BF125" s="1">
        <f>'январь 2016'!BF125+'февраль 2016'!BF125+'март 2016'!BF125</f>
        <v>0</v>
      </c>
      <c r="BG125" s="1">
        <f>'январь 2016'!BG125+'февраль 2016'!BG125+'март 2016'!BG125</f>
        <v>0</v>
      </c>
      <c r="BH125" s="1" t="s">
        <v>42</v>
      </c>
      <c r="BI125" s="1" t="s">
        <v>39</v>
      </c>
      <c r="BJ125" s="1">
        <f>'январь 2016'!BJ125+'февраль 2016'!BJ125+'март 2016'!BJ125</f>
        <v>0</v>
      </c>
      <c r="BK125" s="7">
        <f>'январь 2016'!BK125+'февраль 2016'!BK125+'март 2016'!BK125</f>
        <v>0</v>
      </c>
      <c r="BL125" s="1" t="s">
        <v>43</v>
      </c>
      <c r="BM125" s="1" t="s">
        <v>44</v>
      </c>
      <c r="BN125" s="1">
        <f>'январь 2016'!BN125+'февраль 2016'!BN125+'март 2016'!BN125</f>
        <v>0</v>
      </c>
      <c r="BO125" s="1">
        <f>'январь 2016'!BO125+'февраль 2016'!BO125+'март 2016'!BO125</f>
        <v>0</v>
      </c>
      <c r="BP125" s="1" t="s">
        <v>45</v>
      </c>
      <c r="BQ125" s="1" t="s">
        <v>44</v>
      </c>
      <c r="BR125" s="1">
        <f>'январь 2016'!BR125+'февраль 2016'!BR125+'март 2016'!BR125</f>
        <v>0</v>
      </c>
      <c r="BS125" s="1">
        <f>'январь 2016'!BS125+'февраль 2016'!BS125+'март 2016'!BS125</f>
        <v>0</v>
      </c>
      <c r="BT125" s="1" t="s">
        <v>46</v>
      </c>
      <c r="BU125" s="1" t="s">
        <v>47</v>
      </c>
      <c r="BV125" s="1">
        <f>'январь 2016'!BV125+'февраль 2016'!BV125+'март 2016'!BV125</f>
        <v>0</v>
      </c>
      <c r="BW125" s="1">
        <f>'январь 2016'!BW125+'февраль 2016'!BW125+'март 2016'!BW125</f>
        <v>0</v>
      </c>
      <c r="BX125" s="1" t="s">
        <v>46</v>
      </c>
      <c r="BY125" s="1" t="s">
        <v>41</v>
      </c>
      <c r="BZ125" s="1">
        <f>'январь 2016'!BZ125+'февраль 2016'!BZ125+'март 2016'!BZ125</f>
        <v>0</v>
      </c>
      <c r="CA125" s="1">
        <f>'январь 2016'!CA125+'февраль 2016'!CA125+'март 2016'!CA125</f>
        <v>0</v>
      </c>
      <c r="CB125" s="1" t="s">
        <v>46</v>
      </c>
      <c r="CC125" s="1" t="s">
        <v>48</v>
      </c>
      <c r="CD125" s="1">
        <f>'январь 2016'!CD125+'февраль 2016'!CD125+'март 2016'!CD125</f>
        <v>0</v>
      </c>
      <c r="CE125" s="1">
        <f>'январь 2016'!CE125+'февраль 2016'!CE125+'март 2016'!CE125</f>
        <v>0</v>
      </c>
      <c r="CF125" s="1" t="s">
        <v>46</v>
      </c>
      <c r="CG125" s="1" t="s">
        <v>48</v>
      </c>
      <c r="CH125" s="1">
        <f>'январь 2016'!CH125+'февраль 2016'!CH125+'март 2016'!CH125</f>
        <v>0</v>
      </c>
      <c r="CI125" s="1">
        <f>'январь 2016'!CI125+'февраль 2016'!CI125+'март 2016'!CI125</f>
        <v>0</v>
      </c>
      <c r="CJ125" s="1" t="s">
        <v>46</v>
      </c>
      <c r="CK125" s="1" t="s">
        <v>39</v>
      </c>
      <c r="CL125" s="1">
        <f>'январь 2016'!CL125+'февраль 2016'!CL125+'март 2016'!CL125</f>
        <v>0</v>
      </c>
      <c r="CM125" s="1">
        <f>'январь 2016'!CM125+'февраль 2016'!CM125+'март 2016'!CM125</f>
        <v>0</v>
      </c>
      <c r="CN125" s="1" t="s">
        <v>49</v>
      </c>
      <c r="CO125" s="1" t="s">
        <v>39</v>
      </c>
      <c r="CP125" s="1">
        <f>'январь 2016'!CP125+'февраль 2016'!CP125+'март 2016'!CP125</f>
        <v>0</v>
      </c>
      <c r="CQ125" s="1">
        <f>'январь 2016'!CQ125+'февраль 2016'!CQ125+'март 2016'!CQ125</f>
        <v>0</v>
      </c>
      <c r="CR125" s="1" t="s">
        <v>50</v>
      </c>
      <c r="CS125" s="1" t="s">
        <v>51</v>
      </c>
      <c r="CT125" s="1">
        <f>'январь 2016'!CT125+'февраль 2016'!CT125+'март 2016'!CT125</f>
        <v>0</v>
      </c>
      <c r="CU125" s="1">
        <f>'январь 2016'!CU125+'февраль 2016'!CU125+'март 2016'!CU125</f>
        <v>0</v>
      </c>
      <c r="CV125" s="1" t="s">
        <v>50</v>
      </c>
      <c r="CW125" s="1" t="s">
        <v>39</v>
      </c>
      <c r="CX125" s="1">
        <f>'январь 2016'!CX125+'февраль 2016'!CX125+'март 2016'!CX125</f>
        <v>4</v>
      </c>
      <c r="CY125" s="1">
        <f>'январь 2016'!CY125+'февраль 2016'!CY125+'март 2016'!CY125</f>
        <v>7.6449999999999996</v>
      </c>
      <c r="CZ125" s="1" t="s">
        <v>50</v>
      </c>
      <c r="DA125" s="1" t="s">
        <v>39</v>
      </c>
      <c r="DB125" s="1">
        <f>'январь 2016'!DB125+'февраль 2016'!DB125+'март 2016'!DB125</f>
        <v>0</v>
      </c>
      <c r="DC125" s="1">
        <f>'январь 2016'!DC125+'февраль 2016'!DC125+'март 2016'!DC125</f>
        <v>0</v>
      </c>
      <c r="DD125" s="1" t="s">
        <v>59</v>
      </c>
      <c r="DE125" s="1" t="s">
        <v>60</v>
      </c>
      <c r="DF125" s="1">
        <f>'январь 2016'!DF125+'февраль 2016'!DF125+'март 2016'!DF125</f>
        <v>0</v>
      </c>
      <c r="DG125" s="1">
        <f>'январь 2016'!DG125+'февраль 2016'!DG125+'март 2016'!DG125</f>
        <v>0</v>
      </c>
      <c r="DH125" s="1" t="s">
        <v>52</v>
      </c>
      <c r="DI125" s="1" t="s">
        <v>53</v>
      </c>
      <c r="DJ125" s="1">
        <f>'январь 2016'!DJ125+'февраль 2016'!DJ125+'март 2016'!DJ125</f>
        <v>0</v>
      </c>
      <c r="DK125" s="1">
        <f>'январь 2016'!DK125+'февраль 2016'!DK125+'март 2016'!DK125</f>
        <v>0</v>
      </c>
      <c r="DL125" s="1" t="s">
        <v>31</v>
      </c>
      <c r="DM125" s="7">
        <f>'январь 2016'!DM125+'февраль 2016'!DM125+'март 2016'!DM125</f>
        <v>0</v>
      </c>
    </row>
    <row r="126" spans="1:117" s="12" customFormat="1" ht="15.75" customHeight="1" x14ac:dyDescent="0.25">
      <c r="A126" s="6">
        <v>125</v>
      </c>
      <c r="B126" s="6">
        <v>1</v>
      </c>
      <c r="C126" s="9" t="s">
        <v>152</v>
      </c>
      <c r="D126" s="8" t="s">
        <v>373</v>
      </c>
      <c r="E126" s="6">
        <v>1445.671</v>
      </c>
      <c r="F126" s="6">
        <v>94.012</v>
      </c>
      <c r="G126" s="6">
        <v>1248.098</v>
      </c>
      <c r="H126" s="10">
        <v>560.40768000000003</v>
      </c>
      <c r="I126" s="3">
        <f t="shared" si="4"/>
        <v>1808.50568</v>
      </c>
      <c r="J126" s="3">
        <f t="shared" si="3"/>
        <v>171.24</v>
      </c>
      <c r="K126" s="3">
        <f t="shared" si="5"/>
        <v>1637.26568</v>
      </c>
      <c r="L126" s="1" t="s">
        <v>28</v>
      </c>
      <c r="M126" s="1" t="s">
        <v>29</v>
      </c>
      <c r="N126" s="1">
        <f>'январь 2016'!N126+'февраль 2016'!N126+'март 2016'!N126</f>
        <v>0</v>
      </c>
      <c r="O126" s="1">
        <f>'январь 2016'!O126+'февраль 2016'!O126+'март 2016'!O126</f>
        <v>0</v>
      </c>
      <c r="P126" s="1" t="s">
        <v>30</v>
      </c>
      <c r="Q126" s="1" t="s">
        <v>34</v>
      </c>
      <c r="R126" s="1">
        <f>'январь 2016'!R126+'февраль 2016'!R126+'март 2016'!R126</f>
        <v>0</v>
      </c>
      <c r="S126" s="1">
        <f>'январь 2016'!S126+'февраль 2016'!S126+'март 2016'!S126</f>
        <v>0</v>
      </c>
      <c r="T126" s="1" t="s">
        <v>30</v>
      </c>
      <c r="U126" s="1" t="s">
        <v>32</v>
      </c>
      <c r="V126" s="6">
        <f>'январь 2016'!V126+'февраль 2016'!V126+'март 2016'!V126</f>
        <v>0</v>
      </c>
      <c r="W126" s="6">
        <f>'январь 2016'!W126+'февраль 2016'!W126+'март 2016'!W126</f>
        <v>0</v>
      </c>
      <c r="X126" s="6" t="s">
        <v>30</v>
      </c>
      <c r="Y126" s="6" t="s">
        <v>33</v>
      </c>
      <c r="Z126" s="6">
        <f>'январь 2016'!Z126+'февраль 2016'!Z126+'март 2016'!Z126</f>
        <v>0</v>
      </c>
      <c r="AA126" s="6">
        <f>'январь 2016'!AA126+'февраль 2016'!AA126+'март 2016'!AA126</f>
        <v>0</v>
      </c>
      <c r="AB126" s="1" t="s">
        <v>30</v>
      </c>
      <c r="AC126" s="1" t="s">
        <v>34</v>
      </c>
      <c r="AD126" s="1">
        <f>'январь 2016'!AD126+'февраль 2016'!AD126+'март 2016'!AD126</f>
        <v>0</v>
      </c>
      <c r="AE126" s="1">
        <f>'январь 2016'!AE126+'февраль 2016'!AE126+'март 2016'!AE126</f>
        <v>0</v>
      </c>
      <c r="AF126" s="1" t="s">
        <v>35</v>
      </c>
      <c r="AG126" s="1" t="s">
        <v>29</v>
      </c>
      <c r="AH126" s="1">
        <f>'январь 2016'!AH126+'февраль 2016'!AH126+'март 2016'!AH126</f>
        <v>0</v>
      </c>
      <c r="AI126" s="1">
        <f>'январь 2016'!AI126+'февраль 2016'!AI126+'март 2016'!AI126</f>
        <v>0</v>
      </c>
      <c r="AJ126" s="1" t="s">
        <v>36</v>
      </c>
      <c r="AK126" s="1" t="s">
        <v>37</v>
      </c>
      <c r="AL126" s="1">
        <f>'январь 2016'!AL126+'февраль 2016'!AL126+'март 2016'!AL126</f>
        <v>0.113</v>
      </c>
      <c r="AM126" s="1">
        <f>'январь 2016'!AM126+'февраль 2016'!AM126+'март 2016'!AM126</f>
        <v>167.91</v>
      </c>
      <c r="AN126" s="1" t="s">
        <v>38</v>
      </c>
      <c r="AO126" s="1" t="s">
        <v>39</v>
      </c>
      <c r="AP126" s="1">
        <f>'январь 2016'!AP126+'февраль 2016'!AP126+'март 2016'!AP126</f>
        <v>0</v>
      </c>
      <c r="AQ126" s="1">
        <f>'январь 2016'!AQ126+'февраль 2016'!AQ126+'март 2016'!AQ126</f>
        <v>0</v>
      </c>
      <c r="AR126" s="1" t="s">
        <v>40</v>
      </c>
      <c r="AS126" s="1" t="s">
        <v>41</v>
      </c>
      <c r="AT126" s="1">
        <f>'январь 2016'!AT126+'февраль 2016'!AT126+'март 2016'!AT126</f>
        <v>0</v>
      </c>
      <c r="AU126" s="1">
        <f>'январь 2016'!AU126+'февраль 2016'!AU126+'март 2016'!AU126</f>
        <v>0</v>
      </c>
      <c r="AV126" s="6"/>
      <c r="AW126" s="6"/>
      <c r="AX126" s="1">
        <f>'январь 2016'!AX126+'февраль 2016'!AX126+'март 2016'!AX126</f>
        <v>0</v>
      </c>
      <c r="AY126" s="1">
        <f>'январь 2016'!AY126+'февраль 2016'!AY126+'март 2016'!AY126</f>
        <v>0</v>
      </c>
      <c r="AZ126" s="1" t="s">
        <v>42</v>
      </c>
      <c r="BA126" s="1" t="s">
        <v>39</v>
      </c>
      <c r="BB126" s="1">
        <f>'январь 2016'!BB126+'февраль 2016'!BB126+'март 2016'!BB126</f>
        <v>0</v>
      </c>
      <c r="BC126" s="1">
        <f>'январь 2016'!BC126+'февраль 2016'!BC126+'март 2016'!BC126</f>
        <v>0</v>
      </c>
      <c r="BD126" s="1" t="s">
        <v>42</v>
      </c>
      <c r="BE126" s="1" t="s">
        <v>33</v>
      </c>
      <c r="BF126" s="1">
        <f>'январь 2016'!BF126+'февраль 2016'!BF126+'март 2016'!BF126</f>
        <v>0</v>
      </c>
      <c r="BG126" s="1">
        <f>'январь 2016'!BG126+'февраль 2016'!BG126+'март 2016'!BG126</f>
        <v>0</v>
      </c>
      <c r="BH126" s="1" t="s">
        <v>42</v>
      </c>
      <c r="BI126" s="1" t="s">
        <v>39</v>
      </c>
      <c r="BJ126" s="1">
        <f>'январь 2016'!BJ126+'февраль 2016'!BJ126+'март 2016'!BJ126</f>
        <v>0</v>
      </c>
      <c r="BK126" s="7">
        <f>'январь 2016'!BK126+'февраль 2016'!BK126+'март 2016'!BK126</f>
        <v>0</v>
      </c>
      <c r="BL126" s="1" t="s">
        <v>43</v>
      </c>
      <c r="BM126" s="1" t="s">
        <v>44</v>
      </c>
      <c r="BN126" s="1">
        <f>'январь 2016'!BN126+'февраль 2016'!BN126+'март 2016'!BN126</f>
        <v>0</v>
      </c>
      <c r="BO126" s="1">
        <f>'январь 2016'!BO126+'февраль 2016'!BO126+'март 2016'!BO126</f>
        <v>0</v>
      </c>
      <c r="BP126" s="1" t="s">
        <v>45</v>
      </c>
      <c r="BQ126" s="1" t="s">
        <v>44</v>
      </c>
      <c r="BR126" s="1">
        <f>'январь 2016'!BR126+'февраль 2016'!BR126+'март 2016'!BR126</f>
        <v>0</v>
      </c>
      <c r="BS126" s="1">
        <f>'январь 2016'!BS126+'февраль 2016'!BS126+'март 2016'!BS126</f>
        <v>0</v>
      </c>
      <c r="BT126" s="1" t="s">
        <v>46</v>
      </c>
      <c r="BU126" s="1" t="s">
        <v>47</v>
      </c>
      <c r="BV126" s="1">
        <f>'январь 2016'!BV126+'февраль 2016'!BV126+'март 2016'!BV126</f>
        <v>0</v>
      </c>
      <c r="BW126" s="1">
        <f>'январь 2016'!BW126+'февраль 2016'!BW126+'март 2016'!BW126</f>
        <v>0</v>
      </c>
      <c r="BX126" s="1" t="s">
        <v>46</v>
      </c>
      <c r="BY126" s="1" t="s">
        <v>41</v>
      </c>
      <c r="BZ126" s="1">
        <f>'январь 2016'!BZ126+'февраль 2016'!BZ126+'март 2016'!BZ126</f>
        <v>0</v>
      </c>
      <c r="CA126" s="1">
        <f>'январь 2016'!CA126+'февраль 2016'!CA126+'март 2016'!CA126</f>
        <v>0</v>
      </c>
      <c r="CB126" s="1" t="s">
        <v>46</v>
      </c>
      <c r="CC126" s="1" t="s">
        <v>48</v>
      </c>
      <c r="CD126" s="1">
        <f>'январь 2016'!CD126+'февраль 2016'!CD126+'март 2016'!CD126</f>
        <v>0</v>
      </c>
      <c r="CE126" s="1">
        <f>'январь 2016'!CE126+'февраль 2016'!CE126+'март 2016'!CE126</f>
        <v>0</v>
      </c>
      <c r="CF126" s="1" t="s">
        <v>46</v>
      </c>
      <c r="CG126" s="1" t="s">
        <v>48</v>
      </c>
      <c r="CH126" s="1">
        <f>'январь 2016'!CH126+'февраль 2016'!CH126+'март 2016'!CH126</f>
        <v>0</v>
      </c>
      <c r="CI126" s="1">
        <f>'январь 2016'!CI126+'февраль 2016'!CI126+'март 2016'!CI126</f>
        <v>0</v>
      </c>
      <c r="CJ126" s="1" t="s">
        <v>46</v>
      </c>
      <c r="CK126" s="1" t="s">
        <v>39</v>
      </c>
      <c r="CL126" s="1">
        <f>'январь 2016'!CL126+'февраль 2016'!CL126+'март 2016'!CL126</f>
        <v>0</v>
      </c>
      <c r="CM126" s="1">
        <f>'январь 2016'!CM126+'февраль 2016'!CM126+'март 2016'!CM126</f>
        <v>0</v>
      </c>
      <c r="CN126" s="1" t="s">
        <v>49</v>
      </c>
      <c r="CO126" s="1" t="s">
        <v>39</v>
      </c>
      <c r="CP126" s="1">
        <f>'январь 2016'!CP126+'февраль 2016'!CP126+'март 2016'!CP126</f>
        <v>0</v>
      </c>
      <c r="CQ126" s="1">
        <f>'январь 2016'!CQ126+'февраль 2016'!CQ126+'март 2016'!CQ126</f>
        <v>0</v>
      </c>
      <c r="CR126" s="1" t="s">
        <v>50</v>
      </c>
      <c r="CS126" s="1" t="s">
        <v>51</v>
      </c>
      <c r="CT126" s="1">
        <f>'январь 2016'!CT126+'февраль 2016'!CT126+'март 2016'!CT126</f>
        <v>1.7000000000000001E-2</v>
      </c>
      <c r="CU126" s="1">
        <f>'январь 2016'!CU126+'февраль 2016'!CU126+'март 2016'!CU126</f>
        <v>2.8690000000000002</v>
      </c>
      <c r="CV126" s="1" t="s">
        <v>50</v>
      </c>
      <c r="CW126" s="1" t="s">
        <v>39</v>
      </c>
      <c r="CX126" s="1">
        <f>'январь 2016'!CX126+'февраль 2016'!CX126+'март 2016'!CX126</f>
        <v>1</v>
      </c>
      <c r="CY126" s="1">
        <f>'январь 2016'!CY126+'февраль 2016'!CY126+'март 2016'!CY126</f>
        <v>0.16700000000000001</v>
      </c>
      <c r="CZ126" s="1" t="s">
        <v>50</v>
      </c>
      <c r="DA126" s="1" t="s">
        <v>39</v>
      </c>
      <c r="DB126" s="1">
        <f>'январь 2016'!DB126+'февраль 2016'!DB126+'март 2016'!DB126</f>
        <v>0</v>
      </c>
      <c r="DC126" s="1">
        <f>'январь 2016'!DC126+'февраль 2016'!DC126+'март 2016'!DC126</f>
        <v>0</v>
      </c>
      <c r="DD126" s="1" t="s">
        <v>59</v>
      </c>
      <c r="DE126" s="1" t="s">
        <v>60</v>
      </c>
      <c r="DF126" s="1">
        <f>'январь 2016'!DF126+'февраль 2016'!DF126+'март 2016'!DF126</f>
        <v>0</v>
      </c>
      <c r="DG126" s="1">
        <f>'январь 2016'!DG126+'февраль 2016'!DG126+'март 2016'!DG126</f>
        <v>0</v>
      </c>
      <c r="DH126" s="1" t="s">
        <v>52</v>
      </c>
      <c r="DI126" s="1" t="s">
        <v>53</v>
      </c>
      <c r="DJ126" s="1">
        <f>'январь 2016'!DJ126+'февраль 2016'!DJ126+'март 2016'!DJ126</f>
        <v>0</v>
      </c>
      <c r="DK126" s="1">
        <f>'январь 2016'!DK126+'февраль 2016'!DK126+'март 2016'!DK126</f>
        <v>0</v>
      </c>
      <c r="DL126" s="1" t="s">
        <v>31</v>
      </c>
      <c r="DM126" s="7">
        <f>'январь 2016'!DM126+'февраль 2016'!DM126+'март 2016'!DM126</f>
        <v>0.29399999999999998</v>
      </c>
    </row>
    <row r="127" spans="1:117" s="12" customFormat="1" ht="15.75" customHeight="1" x14ac:dyDescent="0.25">
      <c r="A127" s="6">
        <v>126</v>
      </c>
      <c r="B127" s="6">
        <v>1</v>
      </c>
      <c r="C127" s="9" t="s">
        <v>153</v>
      </c>
      <c r="D127" s="8" t="s">
        <v>373</v>
      </c>
      <c r="E127" s="6">
        <v>-108.259</v>
      </c>
      <c r="F127" s="6">
        <v>1.4630000000000001</v>
      </c>
      <c r="G127" s="6">
        <v>-130.708</v>
      </c>
      <c r="H127" s="10">
        <v>7.7608800000000002</v>
      </c>
      <c r="I127" s="3">
        <f t="shared" si="4"/>
        <v>-122.94712</v>
      </c>
      <c r="J127" s="3">
        <f t="shared" si="3"/>
        <v>10.984999999999999</v>
      </c>
      <c r="K127" s="3">
        <f t="shared" si="5"/>
        <v>-133.93212</v>
      </c>
      <c r="L127" s="1" t="s">
        <v>28</v>
      </c>
      <c r="M127" s="1" t="s">
        <v>29</v>
      </c>
      <c r="N127" s="1">
        <f>'январь 2016'!N127+'февраль 2016'!N127+'март 2016'!N127</f>
        <v>0</v>
      </c>
      <c r="O127" s="1">
        <f>'январь 2016'!O127+'февраль 2016'!O127+'март 2016'!O127</f>
        <v>0</v>
      </c>
      <c r="P127" s="1" t="s">
        <v>30</v>
      </c>
      <c r="Q127" s="1" t="s">
        <v>34</v>
      </c>
      <c r="R127" s="1">
        <f>'январь 2016'!R127+'февраль 2016'!R127+'март 2016'!R127</f>
        <v>0</v>
      </c>
      <c r="S127" s="1">
        <f>'январь 2016'!S127+'февраль 2016'!S127+'март 2016'!S127</f>
        <v>0</v>
      </c>
      <c r="T127" s="1" t="s">
        <v>30</v>
      </c>
      <c r="U127" s="1" t="s">
        <v>32</v>
      </c>
      <c r="V127" s="6">
        <f>'январь 2016'!V127+'февраль 2016'!V127+'март 2016'!V127</f>
        <v>0</v>
      </c>
      <c r="W127" s="6">
        <f>'январь 2016'!W127+'февраль 2016'!W127+'март 2016'!W127</f>
        <v>0</v>
      </c>
      <c r="X127" s="6" t="s">
        <v>30</v>
      </c>
      <c r="Y127" s="6" t="s">
        <v>33</v>
      </c>
      <c r="Z127" s="6">
        <f>'январь 2016'!Z127+'февраль 2016'!Z127+'март 2016'!Z127</f>
        <v>0</v>
      </c>
      <c r="AA127" s="6">
        <f>'январь 2016'!AA127+'февраль 2016'!AA127+'март 2016'!AA127</f>
        <v>0</v>
      </c>
      <c r="AB127" s="1" t="s">
        <v>30</v>
      </c>
      <c r="AC127" s="1" t="s">
        <v>34</v>
      </c>
      <c r="AD127" s="1">
        <f>'январь 2016'!AD127+'февраль 2016'!AD127+'март 2016'!AD127</f>
        <v>0</v>
      </c>
      <c r="AE127" s="1">
        <f>'январь 2016'!AE127+'февраль 2016'!AE127+'март 2016'!AE127</f>
        <v>0</v>
      </c>
      <c r="AF127" s="1" t="s">
        <v>35</v>
      </c>
      <c r="AG127" s="1" t="s">
        <v>29</v>
      </c>
      <c r="AH127" s="1">
        <f>'январь 2016'!AH127+'февраль 2016'!AH127+'март 2016'!AH127</f>
        <v>0</v>
      </c>
      <c r="AI127" s="1">
        <f>'январь 2016'!AI127+'февраль 2016'!AI127+'март 2016'!AI127</f>
        <v>0</v>
      </c>
      <c r="AJ127" s="1" t="s">
        <v>36</v>
      </c>
      <c r="AK127" s="1" t="s">
        <v>37</v>
      </c>
      <c r="AL127" s="1">
        <f>'январь 2016'!AL127+'февраль 2016'!AL127+'март 2016'!AL127</f>
        <v>0</v>
      </c>
      <c r="AM127" s="1">
        <f>'январь 2016'!AM127+'февраль 2016'!AM127+'март 2016'!AM127</f>
        <v>0</v>
      </c>
      <c r="AN127" s="1" t="s">
        <v>38</v>
      </c>
      <c r="AO127" s="1" t="s">
        <v>39</v>
      </c>
      <c r="AP127" s="1">
        <f>'январь 2016'!AP127+'февраль 2016'!AP127+'март 2016'!AP127</f>
        <v>0</v>
      </c>
      <c r="AQ127" s="1">
        <f>'январь 2016'!AQ127+'февраль 2016'!AQ127+'март 2016'!AQ127</f>
        <v>0</v>
      </c>
      <c r="AR127" s="1" t="s">
        <v>40</v>
      </c>
      <c r="AS127" s="1" t="s">
        <v>41</v>
      </c>
      <c r="AT127" s="1">
        <f>'январь 2016'!AT127+'февраль 2016'!AT127+'март 2016'!AT127</f>
        <v>0</v>
      </c>
      <c r="AU127" s="1">
        <f>'январь 2016'!AU127+'февраль 2016'!AU127+'март 2016'!AU127</f>
        <v>0</v>
      </c>
      <c r="AV127" s="6"/>
      <c r="AW127" s="6"/>
      <c r="AX127" s="1">
        <f>'январь 2016'!AX127+'февраль 2016'!AX127+'март 2016'!AX127</f>
        <v>0</v>
      </c>
      <c r="AY127" s="1">
        <f>'январь 2016'!AY127+'февраль 2016'!AY127+'март 2016'!AY127</f>
        <v>0</v>
      </c>
      <c r="AZ127" s="1" t="s">
        <v>42</v>
      </c>
      <c r="BA127" s="1" t="s">
        <v>39</v>
      </c>
      <c r="BB127" s="1">
        <f>'январь 2016'!BB127+'февраль 2016'!BB127+'март 2016'!BB127</f>
        <v>0</v>
      </c>
      <c r="BC127" s="1">
        <f>'январь 2016'!BC127+'февраль 2016'!BC127+'март 2016'!BC127</f>
        <v>0</v>
      </c>
      <c r="BD127" s="1" t="s">
        <v>42</v>
      </c>
      <c r="BE127" s="1" t="s">
        <v>33</v>
      </c>
      <c r="BF127" s="1">
        <f>'январь 2016'!BF127+'февраль 2016'!BF127+'март 2016'!BF127</f>
        <v>0</v>
      </c>
      <c r="BG127" s="1">
        <f>'январь 2016'!BG127+'февраль 2016'!BG127+'март 2016'!BG127</f>
        <v>0</v>
      </c>
      <c r="BH127" s="1" t="s">
        <v>42</v>
      </c>
      <c r="BI127" s="1" t="s">
        <v>39</v>
      </c>
      <c r="BJ127" s="1">
        <f>'январь 2016'!BJ127+'февраль 2016'!BJ127+'март 2016'!BJ127</f>
        <v>0</v>
      </c>
      <c r="BK127" s="7">
        <f>'январь 2016'!BK127+'февраль 2016'!BK127+'март 2016'!BK127</f>
        <v>0</v>
      </c>
      <c r="BL127" s="1" t="s">
        <v>43</v>
      </c>
      <c r="BM127" s="1" t="s">
        <v>44</v>
      </c>
      <c r="BN127" s="1">
        <f>'январь 2016'!BN127+'февраль 2016'!BN127+'март 2016'!BN127</f>
        <v>0</v>
      </c>
      <c r="BO127" s="1">
        <f>'январь 2016'!BO127+'февраль 2016'!BO127+'март 2016'!BO127</f>
        <v>0</v>
      </c>
      <c r="BP127" s="1" t="s">
        <v>45</v>
      </c>
      <c r="BQ127" s="1" t="s">
        <v>44</v>
      </c>
      <c r="BR127" s="1">
        <f>'январь 2016'!BR127+'февраль 2016'!BR127+'март 2016'!BR127</f>
        <v>0</v>
      </c>
      <c r="BS127" s="1">
        <f>'январь 2016'!BS127+'февраль 2016'!BS127+'март 2016'!BS127</f>
        <v>0</v>
      </c>
      <c r="BT127" s="1" t="s">
        <v>46</v>
      </c>
      <c r="BU127" s="1" t="s">
        <v>47</v>
      </c>
      <c r="BV127" s="1">
        <f>'январь 2016'!BV127+'февраль 2016'!BV127+'март 2016'!BV127</f>
        <v>0</v>
      </c>
      <c r="BW127" s="1">
        <f>'январь 2016'!BW127+'февраль 2016'!BW127+'март 2016'!BW127</f>
        <v>0</v>
      </c>
      <c r="BX127" s="1" t="s">
        <v>46</v>
      </c>
      <c r="BY127" s="1" t="s">
        <v>41</v>
      </c>
      <c r="BZ127" s="1">
        <f>'январь 2016'!BZ127+'февраль 2016'!BZ127+'март 2016'!BZ127</f>
        <v>0</v>
      </c>
      <c r="CA127" s="1">
        <f>'январь 2016'!CA127+'февраль 2016'!CA127+'март 2016'!CA127</f>
        <v>0</v>
      </c>
      <c r="CB127" s="1" t="s">
        <v>46</v>
      </c>
      <c r="CC127" s="1" t="s">
        <v>48</v>
      </c>
      <c r="CD127" s="1">
        <f>'январь 2016'!CD127+'февраль 2016'!CD127+'март 2016'!CD127</f>
        <v>0</v>
      </c>
      <c r="CE127" s="1">
        <f>'январь 2016'!CE127+'февраль 2016'!CE127+'март 2016'!CE127</f>
        <v>0</v>
      </c>
      <c r="CF127" s="1" t="s">
        <v>46</v>
      </c>
      <c r="CG127" s="1" t="s">
        <v>48</v>
      </c>
      <c r="CH127" s="1">
        <f>'январь 2016'!CH127+'февраль 2016'!CH127+'март 2016'!CH127</f>
        <v>0</v>
      </c>
      <c r="CI127" s="1">
        <f>'январь 2016'!CI127+'февраль 2016'!CI127+'март 2016'!CI127</f>
        <v>0</v>
      </c>
      <c r="CJ127" s="1" t="s">
        <v>46</v>
      </c>
      <c r="CK127" s="1" t="s">
        <v>39</v>
      </c>
      <c r="CL127" s="1">
        <f>'январь 2016'!CL127+'февраль 2016'!CL127+'март 2016'!CL127</f>
        <v>0</v>
      </c>
      <c r="CM127" s="1">
        <f>'январь 2016'!CM127+'февраль 2016'!CM127+'март 2016'!CM127</f>
        <v>0</v>
      </c>
      <c r="CN127" s="1" t="s">
        <v>49</v>
      </c>
      <c r="CO127" s="1" t="s">
        <v>39</v>
      </c>
      <c r="CP127" s="1">
        <f>'январь 2016'!CP127+'февраль 2016'!CP127+'март 2016'!CP127</f>
        <v>0</v>
      </c>
      <c r="CQ127" s="1">
        <f>'январь 2016'!CQ127+'февраль 2016'!CQ127+'март 2016'!CQ127</f>
        <v>0</v>
      </c>
      <c r="CR127" s="1" t="s">
        <v>50</v>
      </c>
      <c r="CS127" s="1" t="s">
        <v>51</v>
      </c>
      <c r="CT127" s="1">
        <f>'январь 2016'!CT127+'февраль 2016'!CT127+'март 2016'!CT127</f>
        <v>0.02</v>
      </c>
      <c r="CU127" s="1">
        <f>'январь 2016'!CU127+'февраль 2016'!CU127+'март 2016'!CU127</f>
        <v>3.3759999999999999</v>
      </c>
      <c r="CV127" s="1" t="s">
        <v>50</v>
      </c>
      <c r="CW127" s="1" t="s">
        <v>39</v>
      </c>
      <c r="CX127" s="1">
        <f>'январь 2016'!CX127+'февраль 2016'!CX127+'март 2016'!CX127</f>
        <v>2</v>
      </c>
      <c r="CY127" s="1">
        <f>'январь 2016'!CY127+'февраль 2016'!CY127+'март 2016'!CY127</f>
        <v>4.7569999999999997</v>
      </c>
      <c r="CZ127" s="1" t="s">
        <v>50</v>
      </c>
      <c r="DA127" s="1" t="s">
        <v>39</v>
      </c>
      <c r="DB127" s="1">
        <f>'январь 2016'!DB127+'февраль 2016'!DB127+'март 2016'!DB127</f>
        <v>1</v>
      </c>
      <c r="DC127" s="1">
        <f>'январь 2016'!DC127+'февраль 2016'!DC127+'март 2016'!DC127</f>
        <v>2.8519999999999999</v>
      </c>
      <c r="DD127" s="1" t="s">
        <v>59</v>
      </c>
      <c r="DE127" s="1" t="s">
        <v>60</v>
      </c>
      <c r="DF127" s="1">
        <f>'январь 2016'!DF127+'февраль 2016'!DF127+'март 2016'!DF127</f>
        <v>0</v>
      </c>
      <c r="DG127" s="1">
        <f>'январь 2016'!DG127+'февраль 2016'!DG127+'март 2016'!DG127</f>
        <v>0</v>
      </c>
      <c r="DH127" s="1" t="s">
        <v>52</v>
      </c>
      <c r="DI127" s="1" t="s">
        <v>53</v>
      </c>
      <c r="DJ127" s="1">
        <f>'январь 2016'!DJ127+'февраль 2016'!DJ127+'март 2016'!DJ127</f>
        <v>0</v>
      </c>
      <c r="DK127" s="1">
        <f>'январь 2016'!DK127+'февраль 2016'!DK127+'март 2016'!DK127</f>
        <v>0</v>
      </c>
      <c r="DL127" s="1" t="s">
        <v>31</v>
      </c>
      <c r="DM127" s="7">
        <f>'январь 2016'!DM127+'февраль 2016'!DM127+'март 2016'!DM127</f>
        <v>0</v>
      </c>
    </row>
    <row r="128" spans="1:117" s="12" customFormat="1" ht="15.75" customHeight="1" x14ac:dyDescent="0.25">
      <c r="A128" s="6">
        <v>127</v>
      </c>
      <c r="B128" s="6">
        <v>1</v>
      </c>
      <c r="C128" s="9" t="s">
        <v>410</v>
      </c>
      <c r="D128" s="8" t="s">
        <v>373</v>
      </c>
      <c r="E128" s="6">
        <v>75.697000000000003</v>
      </c>
      <c r="F128" s="6">
        <v>17.143000000000001</v>
      </c>
      <c r="G128" s="6">
        <v>57.497999999999998</v>
      </c>
      <c r="H128" s="10">
        <v>38.149079999999998</v>
      </c>
      <c r="I128" s="3">
        <f t="shared" si="4"/>
        <v>95.647079999999988</v>
      </c>
      <c r="J128" s="3">
        <f t="shared" si="3"/>
        <v>3.2830000000000004</v>
      </c>
      <c r="K128" s="3">
        <f t="shared" si="5"/>
        <v>92.364079999999987</v>
      </c>
      <c r="L128" s="1" t="s">
        <v>28</v>
      </c>
      <c r="M128" s="1" t="s">
        <v>29</v>
      </c>
      <c r="N128" s="1">
        <f>'январь 2016'!N128+'февраль 2016'!N128+'март 2016'!N128</f>
        <v>0</v>
      </c>
      <c r="O128" s="1">
        <f>'январь 2016'!O128+'февраль 2016'!O128+'март 2016'!O128</f>
        <v>0</v>
      </c>
      <c r="P128" s="1" t="s">
        <v>30</v>
      </c>
      <c r="Q128" s="1" t="s">
        <v>34</v>
      </c>
      <c r="R128" s="1">
        <f>'январь 2016'!R128+'февраль 2016'!R128+'март 2016'!R128</f>
        <v>0</v>
      </c>
      <c r="S128" s="1">
        <f>'январь 2016'!S128+'февраль 2016'!S128+'март 2016'!S128</f>
        <v>0</v>
      </c>
      <c r="T128" s="1" t="s">
        <v>30</v>
      </c>
      <c r="U128" s="1" t="s">
        <v>32</v>
      </c>
      <c r="V128" s="6">
        <f>'январь 2016'!V128+'февраль 2016'!V128+'март 2016'!V128</f>
        <v>0</v>
      </c>
      <c r="W128" s="6">
        <f>'январь 2016'!W128+'февраль 2016'!W128+'март 2016'!W128</f>
        <v>0</v>
      </c>
      <c r="X128" s="6" t="s">
        <v>30</v>
      </c>
      <c r="Y128" s="6" t="s">
        <v>33</v>
      </c>
      <c r="Z128" s="6">
        <f>'январь 2016'!Z128+'февраль 2016'!Z128+'март 2016'!Z128</f>
        <v>0</v>
      </c>
      <c r="AA128" s="6">
        <f>'январь 2016'!AA128+'февраль 2016'!AA128+'март 2016'!AA128</f>
        <v>0</v>
      </c>
      <c r="AB128" s="1" t="s">
        <v>30</v>
      </c>
      <c r="AC128" s="1" t="s">
        <v>34</v>
      </c>
      <c r="AD128" s="1">
        <f>'январь 2016'!AD128+'февраль 2016'!AD128+'март 2016'!AD128</f>
        <v>0</v>
      </c>
      <c r="AE128" s="1">
        <f>'январь 2016'!AE128+'февраль 2016'!AE128+'март 2016'!AE128</f>
        <v>0</v>
      </c>
      <c r="AF128" s="1" t="s">
        <v>35</v>
      </c>
      <c r="AG128" s="1" t="s">
        <v>29</v>
      </c>
      <c r="AH128" s="1">
        <f>'январь 2016'!AH128+'февраль 2016'!AH128+'март 2016'!AH128</f>
        <v>0</v>
      </c>
      <c r="AI128" s="1">
        <f>'январь 2016'!AI128+'февраль 2016'!AI128+'март 2016'!AI128</f>
        <v>0</v>
      </c>
      <c r="AJ128" s="1" t="s">
        <v>36</v>
      </c>
      <c r="AK128" s="1" t="s">
        <v>37</v>
      </c>
      <c r="AL128" s="1">
        <f>'январь 2016'!AL128+'февраль 2016'!AL128+'март 2016'!AL128</f>
        <v>0</v>
      </c>
      <c r="AM128" s="1">
        <f>'январь 2016'!AM128+'февраль 2016'!AM128+'март 2016'!AM128</f>
        <v>0</v>
      </c>
      <c r="AN128" s="1" t="s">
        <v>38</v>
      </c>
      <c r="AO128" s="1" t="s">
        <v>39</v>
      </c>
      <c r="AP128" s="1">
        <f>'январь 2016'!AP128+'февраль 2016'!AP128+'март 2016'!AP128</f>
        <v>0</v>
      </c>
      <c r="AQ128" s="1">
        <f>'январь 2016'!AQ128+'февраль 2016'!AQ128+'март 2016'!AQ128</f>
        <v>0</v>
      </c>
      <c r="AR128" s="1" t="s">
        <v>40</v>
      </c>
      <c r="AS128" s="1" t="s">
        <v>41</v>
      </c>
      <c r="AT128" s="1">
        <f>'январь 2016'!AT128+'февраль 2016'!AT128+'март 2016'!AT128</f>
        <v>0</v>
      </c>
      <c r="AU128" s="1">
        <f>'январь 2016'!AU128+'февраль 2016'!AU128+'март 2016'!AU128</f>
        <v>0</v>
      </c>
      <c r="AV128" s="6"/>
      <c r="AW128" s="6"/>
      <c r="AX128" s="1">
        <f>'январь 2016'!AX128+'февраль 2016'!AX128+'март 2016'!AX128</f>
        <v>0</v>
      </c>
      <c r="AY128" s="1">
        <f>'январь 2016'!AY128+'февраль 2016'!AY128+'март 2016'!AY128</f>
        <v>0</v>
      </c>
      <c r="AZ128" s="1" t="s">
        <v>42</v>
      </c>
      <c r="BA128" s="1" t="s">
        <v>39</v>
      </c>
      <c r="BB128" s="1">
        <f>'январь 2016'!BB128+'февраль 2016'!BB128+'март 2016'!BB128</f>
        <v>0</v>
      </c>
      <c r="BC128" s="1">
        <f>'январь 2016'!BC128+'февраль 2016'!BC128+'март 2016'!BC128</f>
        <v>0</v>
      </c>
      <c r="BD128" s="1" t="s">
        <v>42</v>
      </c>
      <c r="BE128" s="1" t="s">
        <v>33</v>
      </c>
      <c r="BF128" s="1">
        <f>'январь 2016'!BF128+'февраль 2016'!BF128+'март 2016'!BF128</f>
        <v>0</v>
      </c>
      <c r="BG128" s="1">
        <f>'январь 2016'!BG128+'февраль 2016'!BG128+'март 2016'!BG128</f>
        <v>0</v>
      </c>
      <c r="BH128" s="1" t="s">
        <v>42</v>
      </c>
      <c r="BI128" s="1" t="s">
        <v>39</v>
      </c>
      <c r="BJ128" s="1">
        <f>'январь 2016'!BJ128+'февраль 2016'!BJ128+'март 2016'!BJ128</f>
        <v>0</v>
      </c>
      <c r="BK128" s="7">
        <f>'январь 2016'!BK128+'февраль 2016'!BK128+'март 2016'!BK128</f>
        <v>0</v>
      </c>
      <c r="BL128" s="1" t="s">
        <v>43</v>
      </c>
      <c r="BM128" s="1" t="s">
        <v>44</v>
      </c>
      <c r="BN128" s="1">
        <f>'январь 2016'!BN128+'февраль 2016'!BN128+'март 2016'!BN128</f>
        <v>0</v>
      </c>
      <c r="BO128" s="1">
        <f>'январь 2016'!BO128+'февраль 2016'!BO128+'март 2016'!BO128</f>
        <v>0</v>
      </c>
      <c r="BP128" s="1" t="s">
        <v>45</v>
      </c>
      <c r="BQ128" s="1" t="s">
        <v>44</v>
      </c>
      <c r="BR128" s="1">
        <f>'январь 2016'!BR128+'февраль 2016'!BR128+'март 2016'!BR128</f>
        <v>0</v>
      </c>
      <c r="BS128" s="1">
        <f>'январь 2016'!BS128+'февраль 2016'!BS128+'март 2016'!BS128</f>
        <v>0</v>
      </c>
      <c r="BT128" s="1" t="s">
        <v>46</v>
      </c>
      <c r="BU128" s="1" t="s">
        <v>47</v>
      </c>
      <c r="BV128" s="1">
        <f>'январь 2016'!BV128+'февраль 2016'!BV128+'март 2016'!BV128</f>
        <v>0</v>
      </c>
      <c r="BW128" s="1">
        <f>'январь 2016'!BW128+'февраль 2016'!BW128+'март 2016'!BW128</f>
        <v>0</v>
      </c>
      <c r="BX128" s="1" t="s">
        <v>46</v>
      </c>
      <c r="BY128" s="1" t="s">
        <v>41</v>
      </c>
      <c r="BZ128" s="1">
        <f>'январь 2016'!BZ128+'февраль 2016'!BZ128+'март 2016'!BZ128</f>
        <v>0</v>
      </c>
      <c r="CA128" s="1">
        <f>'январь 2016'!CA128+'февраль 2016'!CA128+'март 2016'!CA128</f>
        <v>0</v>
      </c>
      <c r="CB128" s="1" t="s">
        <v>46</v>
      </c>
      <c r="CC128" s="1" t="s">
        <v>48</v>
      </c>
      <c r="CD128" s="1">
        <f>'январь 2016'!CD128+'февраль 2016'!CD128+'март 2016'!CD128</f>
        <v>0</v>
      </c>
      <c r="CE128" s="1">
        <f>'январь 2016'!CE128+'февраль 2016'!CE128+'март 2016'!CE128</f>
        <v>0</v>
      </c>
      <c r="CF128" s="1" t="s">
        <v>46</v>
      </c>
      <c r="CG128" s="1" t="s">
        <v>48</v>
      </c>
      <c r="CH128" s="1">
        <f>'январь 2016'!CH128+'февраль 2016'!CH128+'март 2016'!CH128</f>
        <v>0</v>
      </c>
      <c r="CI128" s="1">
        <f>'январь 2016'!CI128+'февраль 2016'!CI128+'март 2016'!CI128</f>
        <v>0</v>
      </c>
      <c r="CJ128" s="1" t="s">
        <v>46</v>
      </c>
      <c r="CK128" s="1" t="s">
        <v>39</v>
      </c>
      <c r="CL128" s="1">
        <f>'январь 2016'!CL128+'февраль 2016'!CL128+'март 2016'!CL128</f>
        <v>0</v>
      </c>
      <c r="CM128" s="1">
        <f>'январь 2016'!CM128+'февраль 2016'!CM128+'март 2016'!CM128</f>
        <v>0</v>
      </c>
      <c r="CN128" s="1" t="s">
        <v>49</v>
      </c>
      <c r="CO128" s="1" t="s">
        <v>39</v>
      </c>
      <c r="CP128" s="1">
        <f>'январь 2016'!CP128+'февраль 2016'!CP128+'март 2016'!CP128</f>
        <v>0</v>
      </c>
      <c r="CQ128" s="1">
        <f>'январь 2016'!CQ128+'февраль 2016'!CQ128+'март 2016'!CQ128</f>
        <v>0</v>
      </c>
      <c r="CR128" s="1" t="s">
        <v>50</v>
      </c>
      <c r="CS128" s="1" t="s">
        <v>51</v>
      </c>
      <c r="CT128" s="1">
        <f>'январь 2016'!CT128+'февраль 2016'!CT128+'март 2016'!CT128</f>
        <v>1.4999999999999999E-2</v>
      </c>
      <c r="CU128" s="1">
        <f>'январь 2016'!CU128+'февраль 2016'!CU128+'март 2016'!CU128</f>
        <v>2.5470000000000002</v>
      </c>
      <c r="CV128" s="1" t="s">
        <v>50</v>
      </c>
      <c r="CW128" s="1" t="s">
        <v>39</v>
      </c>
      <c r="CX128" s="1">
        <f>'январь 2016'!CX128+'февраль 2016'!CX128+'март 2016'!CX128</f>
        <v>1</v>
      </c>
      <c r="CY128" s="1">
        <f>'январь 2016'!CY128+'февраль 2016'!CY128+'март 2016'!CY128</f>
        <v>0.73599999999999999</v>
      </c>
      <c r="CZ128" s="1" t="s">
        <v>50</v>
      </c>
      <c r="DA128" s="1" t="s">
        <v>39</v>
      </c>
      <c r="DB128" s="1">
        <f>'январь 2016'!DB128+'февраль 2016'!DB128+'март 2016'!DB128</f>
        <v>0</v>
      </c>
      <c r="DC128" s="1">
        <f>'январь 2016'!DC128+'февраль 2016'!DC128+'март 2016'!DC128</f>
        <v>0</v>
      </c>
      <c r="DD128" s="1" t="s">
        <v>59</v>
      </c>
      <c r="DE128" s="1" t="s">
        <v>60</v>
      </c>
      <c r="DF128" s="1">
        <f>'январь 2016'!DF128+'февраль 2016'!DF128+'март 2016'!DF128</f>
        <v>0</v>
      </c>
      <c r="DG128" s="1">
        <f>'январь 2016'!DG128+'февраль 2016'!DG128+'март 2016'!DG128</f>
        <v>0</v>
      </c>
      <c r="DH128" s="1" t="s">
        <v>52</v>
      </c>
      <c r="DI128" s="1" t="s">
        <v>53</v>
      </c>
      <c r="DJ128" s="1">
        <f>'январь 2016'!DJ128+'февраль 2016'!DJ128+'март 2016'!DJ128</f>
        <v>0</v>
      </c>
      <c r="DK128" s="1">
        <f>'январь 2016'!DK128+'февраль 2016'!DK128+'март 2016'!DK128</f>
        <v>0</v>
      </c>
      <c r="DL128" s="1" t="s">
        <v>31</v>
      </c>
      <c r="DM128" s="7">
        <f>'январь 2016'!DM128+'февраль 2016'!DM128+'март 2016'!DM128</f>
        <v>0</v>
      </c>
    </row>
    <row r="129" spans="1:117" s="12" customFormat="1" ht="15.75" customHeight="1" x14ac:dyDescent="0.25">
      <c r="A129" s="6">
        <v>128</v>
      </c>
      <c r="B129" s="6">
        <v>1</v>
      </c>
      <c r="C129" s="9" t="s">
        <v>411</v>
      </c>
      <c r="D129" s="8" t="s">
        <v>373</v>
      </c>
      <c r="E129" s="6">
        <v>80.941000000000003</v>
      </c>
      <c r="F129" s="6">
        <v>17.986000000000001</v>
      </c>
      <c r="G129" s="6">
        <v>62.954999999999998</v>
      </c>
      <c r="H129" s="10">
        <v>37.886519999999997</v>
      </c>
      <c r="I129" s="3">
        <f t="shared" si="4"/>
        <v>100.84152</v>
      </c>
      <c r="J129" s="3">
        <f t="shared" si="3"/>
        <v>0</v>
      </c>
      <c r="K129" s="3">
        <f t="shared" si="5"/>
        <v>100.84152</v>
      </c>
      <c r="L129" s="1" t="s">
        <v>28</v>
      </c>
      <c r="M129" s="1" t="s">
        <v>29</v>
      </c>
      <c r="N129" s="1">
        <f>'январь 2016'!N129+'февраль 2016'!N129+'март 2016'!N129</f>
        <v>0</v>
      </c>
      <c r="O129" s="1">
        <f>'январь 2016'!O129+'февраль 2016'!O129+'март 2016'!O129</f>
        <v>0</v>
      </c>
      <c r="P129" s="1" t="s">
        <v>30</v>
      </c>
      <c r="Q129" s="1" t="s">
        <v>34</v>
      </c>
      <c r="R129" s="1">
        <f>'январь 2016'!R129+'февраль 2016'!R129+'март 2016'!R129</f>
        <v>0</v>
      </c>
      <c r="S129" s="1">
        <f>'январь 2016'!S129+'февраль 2016'!S129+'март 2016'!S129</f>
        <v>0</v>
      </c>
      <c r="T129" s="1" t="s">
        <v>30</v>
      </c>
      <c r="U129" s="1" t="s">
        <v>32</v>
      </c>
      <c r="V129" s="6">
        <f>'январь 2016'!V129+'февраль 2016'!V129+'март 2016'!V129</f>
        <v>0</v>
      </c>
      <c r="W129" s="6">
        <f>'январь 2016'!W129+'февраль 2016'!W129+'март 2016'!W129</f>
        <v>0</v>
      </c>
      <c r="X129" s="6" t="s">
        <v>30</v>
      </c>
      <c r="Y129" s="6" t="s">
        <v>33</v>
      </c>
      <c r="Z129" s="6">
        <f>'январь 2016'!Z129+'февраль 2016'!Z129+'март 2016'!Z129</f>
        <v>0</v>
      </c>
      <c r="AA129" s="6">
        <f>'январь 2016'!AA129+'февраль 2016'!AA129+'март 2016'!AA129</f>
        <v>0</v>
      </c>
      <c r="AB129" s="1" t="s">
        <v>30</v>
      </c>
      <c r="AC129" s="1" t="s">
        <v>34</v>
      </c>
      <c r="AD129" s="1">
        <f>'январь 2016'!AD129+'февраль 2016'!AD129+'март 2016'!AD129</f>
        <v>0</v>
      </c>
      <c r="AE129" s="1">
        <f>'январь 2016'!AE129+'февраль 2016'!AE129+'март 2016'!AE129</f>
        <v>0</v>
      </c>
      <c r="AF129" s="1" t="s">
        <v>35</v>
      </c>
      <c r="AG129" s="1" t="s">
        <v>29</v>
      </c>
      <c r="AH129" s="1">
        <f>'январь 2016'!AH129+'февраль 2016'!AH129+'март 2016'!AH129</f>
        <v>0</v>
      </c>
      <c r="AI129" s="1">
        <f>'январь 2016'!AI129+'февраль 2016'!AI129+'март 2016'!AI129</f>
        <v>0</v>
      </c>
      <c r="AJ129" s="1" t="s">
        <v>36</v>
      </c>
      <c r="AK129" s="1" t="s">
        <v>37</v>
      </c>
      <c r="AL129" s="1">
        <f>'январь 2016'!AL129+'февраль 2016'!AL129+'март 2016'!AL129</f>
        <v>0</v>
      </c>
      <c r="AM129" s="1">
        <f>'январь 2016'!AM129+'февраль 2016'!AM129+'март 2016'!AM129</f>
        <v>0</v>
      </c>
      <c r="AN129" s="1" t="s">
        <v>38</v>
      </c>
      <c r="AO129" s="1" t="s">
        <v>39</v>
      </c>
      <c r="AP129" s="1">
        <f>'январь 2016'!AP129+'февраль 2016'!AP129+'март 2016'!AP129</f>
        <v>0</v>
      </c>
      <c r="AQ129" s="1">
        <f>'январь 2016'!AQ129+'февраль 2016'!AQ129+'март 2016'!AQ129</f>
        <v>0</v>
      </c>
      <c r="AR129" s="1" t="s">
        <v>40</v>
      </c>
      <c r="AS129" s="1" t="s">
        <v>41</v>
      </c>
      <c r="AT129" s="1">
        <f>'январь 2016'!AT129+'февраль 2016'!AT129+'март 2016'!AT129</f>
        <v>0</v>
      </c>
      <c r="AU129" s="1">
        <f>'январь 2016'!AU129+'февраль 2016'!AU129+'март 2016'!AU129</f>
        <v>0</v>
      </c>
      <c r="AV129" s="6"/>
      <c r="AW129" s="6"/>
      <c r="AX129" s="1">
        <f>'январь 2016'!AX129+'февраль 2016'!AX129+'март 2016'!AX129</f>
        <v>0</v>
      </c>
      <c r="AY129" s="1">
        <f>'январь 2016'!AY129+'февраль 2016'!AY129+'март 2016'!AY129</f>
        <v>0</v>
      </c>
      <c r="AZ129" s="1" t="s">
        <v>42</v>
      </c>
      <c r="BA129" s="1" t="s">
        <v>39</v>
      </c>
      <c r="BB129" s="1">
        <f>'январь 2016'!BB129+'февраль 2016'!BB129+'март 2016'!BB129</f>
        <v>0</v>
      </c>
      <c r="BC129" s="1">
        <f>'январь 2016'!BC129+'февраль 2016'!BC129+'март 2016'!BC129</f>
        <v>0</v>
      </c>
      <c r="BD129" s="1" t="s">
        <v>42</v>
      </c>
      <c r="BE129" s="1" t="s">
        <v>33</v>
      </c>
      <c r="BF129" s="1">
        <f>'январь 2016'!BF129+'февраль 2016'!BF129+'март 2016'!BF129</f>
        <v>0</v>
      </c>
      <c r="BG129" s="1">
        <f>'январь 2016'!BG129+'февраль 2016'!BG129+'март 2016'!BG129</f>
        <v>0</v>
      </c>
      <c r="BH129" s="1" t="s">
        <v>42</v>
      </c>
      <c r="BI129" s="1" t="s">
        <v>39</v>
      </c>
      <c r="BJ129" s="1">
        <f>'январь 2016'!BJ129+'февраль 2016'!BJ129+'март 2016'!BJ129</f>
        <v>0</v>
      </c>
      <c r="BK129" s="7">
        <f>'январь 2016'!BK129+'февраль 2016'!BK129+'март 2016'!BK129</f>
        <v>0</v>
      </c>
      <c r="BL129" s="1" t="s">
        <v>43</v>
      </c>
      <c r="BM129" s="1" t="s">
        <v>44</v>
      </c>
      <c r="BN129" s="1">
        <f>'январь 2016'!BN129+'февраль 2016'!BN129+'март 2016'!BN129</f>
        <v>0</v>
      </c>
      <c r="BO129" s="1">
        <f>'январь 2016'!BO129+'февраль 2016'!BO129+'март 2016'!BO129</f>
        <v>0</v>
      </c>
      <c r="BP129" s="1" t="s">
        <v>45</v>
      </c>
      <c r="BQ129" s="1" t="s">
        <v>44</v>
      </c>
      <c r="BR129" s="1">
        <f>'январь 2016'!BR129+'февраль 2016'!BR129+'март 2016'!BR129</f>
        <v>0</v>
      </c>
      <c r="BS129" s="1">
        <f>'январь 2016'!BS129+'февраль 2016'!BS129+'март 2016'!BS129</f>
        <v>0</v>
      </c>
      <c r="BT129" s="1" t="s">
        <v>46</v>
      </c>
      <c r="BU129" s="1" t="s">
        <v>47</v>
      </c>
      <c r="BV129" s="1">
        <f>'январь 2016'!BV129+'февраль 2016'!BV129+'март 2016'!BV129</f>
        <v>0</v>
      </c>
      <c r="BW129" s="1">
        <f>'январь 2016'!BW129+'февраль 2016'!BW129+'март 2016'!BW129</f>
        <v>0</v>
      </c>
      <c r="BX129" s="1" t="s">
        <v>46</v>
      </c>
      <c r="BY129" s="1" t="s">
        <v>41</v>
      </c>
      <c r="BZ129" s="1">
        <f>'январь 2016'!BZ129+'февраль 2016'!BZ129+'март 2016'!BZ129</f>
        <v>0</v>
      </c>
      <c r="CA129" s="1">
        <f>'январь 2016'!CA129+'февраль 2016'!CA129+'март 2016'!CA129</f>
        <v>0</v>
      </c>
      <c r="CB129" s="1" t="s">
        <v>46</v>
      </c>
      <c r="CC129" s="1" t="s">
        <v>48</v>
      </c>
      <c r="CD129" s="1">
        <f>'январь 2016'!CD129+'февраль 2016'!CD129+'март 2016'!CD129</f>
        <v>0</v>
      </c>
      <c r="CE129" s="1">
        <f>'январь 2016'!CE129+'февраль 2016'!CE129+'март 2016'!CE129</f>
        <v>0</v>
      </c>
      <c r="CF129" s="1" t="s">
        <v>46</v>
      </c>
      <c r="CG129" s="1" t="s">
        <v>48</v>
      </c>
      <c r="CH129" s="1">
        <f>'январь 2016'!CH129+'февраль 2016'!CH129+'март 2016'!CH129</f>
        <v>0</v>
      </c>
      <c r="CI129" s="1">
        <f>'январь 2016'!CI129+'февраль 2016'!CI129+'март 2016'!CI129</f>
        <v>0</v>
      </c>
      <c r="CJ129" s="1" t="s">
        <v>46</v>
      </c>
      <c r="CK129" s="1" t="s">
        <v>39</v>
      </c>
      <c r="CL129" s="1">
        <f>'январь 2016'!CL129+'февраль 2016'!CL129+'март 2016'!CL129</f>
        <v>0</v>
      </c>
      <c r="CM129" s="1">
        <f>'январь 2016'!CM129+'февраль 2016'!CM129+'март 2016'!CM129</f>
        <v>0</v>
      </c>
      <c r="CN129" s="1" t="s">
        <v>49</v>
      </c>
      <c r="CO129" s="1" t="s">
        <v>39</v>
      </c>
      <c r="CP129" s="1">
        <f>'январь 2016'!CP129+'февраль 2016'!CP129+'март 2016'!CP129</f>
        <v>0</v>
      </c>
      <c r="CQ129" s="1">
        <f>'январь 2016'!CQ129+'февраль 2016'!CQ129+'март 2016'!CQ129</f>
        <v>0</v>
      </c>
      <c r="CR129" s="1" t="s">
        <v>50</v>
      </c>
      <c r="CS129" s="1" t="s">
        <v>51</v>
      </c>
      <c r="CT129" s="1">
        <f>'январь 2016'!CT129+'февраль 2016'!CT129+'март 2016'!CT129</f>
        <v>0</v>
      </c>
      <c r="CU129" s="1">
        <f>'январь 2016'!CU129+'февраль 2016'!CU129+'март 2016'!CU129</f>
        <v>0</v>
      </c>
      <c r="CV129" s="1" t="s">
        <v>50</v>
      </c>
      <c r="CW129" s="1" t="s">
        <v>39</v>
      </c>
      <c r="CX129" s="1">
        <f>'январь 2016'!CX129+'февраль 2016'!CX129+'март 2016'!CX129</f>
        <v>0</v>
      </c>
      <c r="CY129" s="1">
        <f>'январь 2016'!CY129+'февраль 2016'!CY129+'март 2016'!CY129</f>
        <v>0</v>
      </c>
      <c r="CZ129" s="1" t="s">
        <v>50</v>
      </c>
      <c r="DA129" s="1" t="s">
        <v>39</v>
      </c>
      <c r="DB129" s="1">
        <f>'январь 2016'!DB129+'февраль 2016'!DB129+'март 2016'!DB129</f>
        <v>0</v>
      </c>
      <c r="DC129" s="1">
        <f>'январь 2016'!DC129+'февраль 2016'!DC129+'март 2016'!DC129</f>
        <v>0</v>
      </c>
      <c r="DD129" s="1" t="s">
        <v>59</v>
      </c>
      <c r="DE129" s="1" t="s">
        <v>60</v>
      </c>
      <c r="DF129" s="1">
        <f>'январь 2016'!DF129+'февраль 2016'!DF129+'март 2016'!DF129</f>
        <v>0</v>
      </c>
      <c r="DG129" s="1">
        <f>'январь 2016'!DG129+'февраль 2016'!DG129+'март 2016'!DG129</f>
        <v>0</v>
      </c>
      <c r="DH129" s="1" t="s">
        <v>52</v>
      </c>
      <c r="DI129" s="1" t="s">
        <v>53</v>
      </c>
      <c r="DJ129" s="1">
        <f>'январь 2016'!DJ129+'февраль 2016'!DJ129+'март 2016'!DJ129</f>
        <v>0</v>
      </c>
      <c r="DK129" s="1">
        <f>'январь 2016'!DK129+'февраль 2016'!DK129+'март 2016'!DK129</f>
        <v>0</v>
      </c>
      <c r="DL129" s="1" t="s">
        <v>31</v>
      </c>
      <c r="DM129" s="7">
        <f>'январь 2016'!DM129+'февраль 2016'!DM129+'март 2016'!DM129</f>
        <v>0</v>
      </c>
    </row>
    <row r="130" spans="1:117" s="12" customFormat="1" ht="15.75" customHeight="1" x14ac:dyDescent="0.25">
      <c r="A130" s="6">
        <v>129</v>
      </c>
      <c r="B130" s="6">
        <v>1</v>
      </c>
      <c r="C130" s="9" t="s">
        <v>154</v>
      </c>
      <c r="D130" s="8" t="s">
        <v>373</v>
      </c>
      <c r="E130" s="6">
        <v>205.625</v>
      </c>
      <c r="F130" s="6">
        <v>17.501999999999999</v>
      </c>
      <c r="G130" s="6">
        <v>28.916</v>
      </c>
      <c r="H130" s="10">
        <v>101.2368</v>
      </c>
      <c r="I130" s="3">
        <f t="shared" si="4"/>
        <v>130.15280000000001</v>
      </c>
      <c r="J130" s="3">
        <f t="shared" ref="J130:J193" si="6">O130+S130+W130+AA130+AE130+AI130+AM130+AQ130+AU130+AY130+BC130+BG130+BK130+BO130+BS130+BW130+CA130+CE130+CI130+CM130+CQ130+CU130+CY130+DC130+DG130+DK130+DM130</f>
        <v>0.501</v>
      </c>
      <c r="K130" s="3">
        <f t="shared" si="5"/>
        <v>129.65180000000001</v>
      </c>
      <c r="L130" s="1" t="s">
        <v>28</v>
      </c>
      <c r="M130" s="1" t="s">
        <v>29</v>
      </c>
      <c r="N130" s="1">
        <f>'январь 2016'!N130+'февраль 2016'!N130+'март 2016'!N130</f>
        <v>0</v>
      </c>
      <c r="O130" s="1">
        <f>'январь 2016'!O130+'февраль 2016'!O130+'март 2016'!O130</f>
        <v>0</v>
      </c>
      <c r="P130" s="1" t="s">
        <v>30</v>
      </c>
      <c r="Q130" s="1" t="s">
        <v>34</v>
      </c>
      <c r="R130" s="1">
        <f>'январь 2016'!R130+'февраль 2016'!R130+'март 2016'!R130</f>
        <v>0</v>
      </c>
      <c r="S130" s="1">
        <f>'январь 2016'!S130+'февраль 2016'!S130+'март 2016'!S130</f>
        <v>0</v>
      </c>
      <c r="T130" s="1" t="s">
        <v>30</v>
      </c>
      <c r="U130" s="1" t="s">
        <v>32</v>
      </c>
      <c r="V130" s="6">
        <f>'январь 2016'!V130+'февраль 2016'!V130+'март 2016'!V130</f>
        <v>0</v>
      </c>
      <c r="W130" s="6">
        <f>'январь 2016'!W130+'февраль 2016'!W130+'март 2016'!W130</f>
        <v>0</v>
      </c>
      <c r="X130" s="6" t="s">
        <v>30</v>
      </c>
      <c r="Y130" s="6" t="s">
        <v>33</v>
      </c>
      <c r="Z130" s="6">
        <f>'январь 2016'!Z130+'февраль 2016'!Z130+'март 2016'!Z130</f>
        <v>0</v>
      </c>
      <c r="AA130" s="6">
        <f>'январь 2016'!AA130+'февраль 2016'!AA130+'март 2016'!AA130</f>
        <v>0</v>
      </c>
      <c r="AB130" s="1" t="s">
        <v>30</v>
      </c>
      <c r="AC130" s="1" t="s">
        <v>34</v>
      </c>
      <c r="AD130" s="1">
        <f>'январь 2016'!AD130+'февраль 2016'!AD130+'март 2016'!AD130</f>
        <v>0</v>
      </c>
      <c r="AE130" s="1">
        <f>'январь 2016'!AE130+'февраль 2016'!AE130+'март 2016'!AE130</f>
        <v>0</v>
      </c>
      <c r="AF130" s="1" t="s">
        <v>35</v>
      </c>
      <c r="AG130" s="1" t="s">
        <v>29</v>
      </c>
      <c r="AH130" s="1">
        <f>'январь 2016'!AH130+'февраль 2016'!AH130+'март 2016'!AH130</f>
        <v>0</v>
      </c>
      <c r="AI130" s="1">
        <f>'январь 2016'!AI130+'февраль 2016'!AI130+'март 2016'!AI130</f>
        <v>0</v>
      </c>
      <c r="AJ130" s="1" t="s">
        <v>36</v>
      </c>
      <c r="AK130" s="1" t="s">
        <v>37</v>
      </c>
      <c r="AL130" s="1">
        <f>'январь 2016'!AL130+'февраль 2016'!AL130+'март 2016'!AL130</f>
        <v>0</v>
      </c>
      <c r="AM130" s="1">
        <f>'январь 2016'!AM130+'февраль 2016'!AM130+'март 2016'!AM130</f>
        <v>0</v>
      </c>
      <c r="AN130" s="1" t="s">
        <v>38</v>
      </c>
      <c r="AO130" s="1" t="s">
        <v>39</v>
      </c>
      <c r="AP130" s="1">
        <f>'январь 2016'!AP130+'февраль 2016'!AP130+'март 2016'!AP130</f>
        <v>1</v>
      </c>
      <c r="AQ130" s="1">
        <f>'январь 2016'!AQ130+'февраль 2016'!AQ130+'март 2016'!AQ130</f>
        <v>0.501</v>
      </c>
      <c r="AR130" s="1" t="s">
        <v>40</v>
      </c>
      <c r="AS130" s="1" t="s">
        <v>41</v>
      </c>
      <c r="AT130" s="1">
        <f>'январь 2016'!AT130+'февраль 2016'!AT130+'март 2016'!AT130</f>
        <v>0</v>
      </c>
      <c r="AU130" s="1">
        <f>'январь 2016'!AU130+'февраль 2016'!AU130+'март 2016'!AU130</f>
        <v>0</v>
      </c>
      <c r="AV130" s="6"/>
      <c r="AW130" s="6"/>
      <c r="AX130" s="1">
        <f>'январь 2016'!AX130+'февраль 2016'!AX130+'март 2016'!AX130</f>
        <v>0</v>
      </c>
      <c r="AY130" s="1">
        <f>'январь 2016'!AY130+'февраль 2016'!AY130+'март 2016'!AY130</f>
        <v>0</v>
      </c>
      <c r="AZ130" s="1" t="s">
        <v>42</v>
      </c>
      <c r="BA130" s="1" t="s">
        <v>39</v>
      </c>
      <c r="BB130" s="1">
        <f>'январь 2016'!BB130+'февраль 2016'!BB130+'март 2016'!BB130</f>
        <v>0</v>
      </c>
      <c r="BC130" s="1">
        <f>'январь 2016'!BC130+'февраль 2016'!BC130+'март 2016'!BC130</f>
        <v>0</v>
      </c>
      <c r="BD130" s="1" t="s">
        <v>42</v>
      </c>
      <c r="BE130" s="1" t="s">
        <v>33</v>
      </c>
      <c r="BF130" s="1">
        <f>'январь 2016'!BF130+'февраль 2016'!BF130+'март 2016'!BF130</f>
        <v>0</v>
      </c>
      <c r="BG130" s="1">
        <f>'январь 2016'!BG130+'февраль 2016'!BG130+'март 2016'!BG130</f>
        <v>0</v>
      </c>
      <c r="BH130" s="1" t="s">
        <v>42</v>
      </c>
      <c r="BI130" s="1" t="s">
        <v>39</v>
      </c>
      <c r="BJ130" s="1">
        <f>'январь 2016'!BJ130+'февраль 2016'!BJ130+'март 2016'!BJ130</f>
        <v>0</v>
      </c>
      <c r="BK130" s="7">
        <f>'январь 2016'!BK130+'февраль 2016'!BK130+'март 2016'!BK130</f>
        <v>0</v>
      </c>
      <c r="BL130" s="1" t="s">
        <v>43</v>
      </c>
      <c r="BM130" s="1" t="s">
        <v>44</v>
      </c>
      <c r="BN130" s="1">
        <f>'январь 2016'!BN130+'февраль 2016'!BN130+'март 2016'!BN130</f>
        <v>0</v>
      </c>
      <c r="BO130" s="1">
        <f>'январь 2016'!BO130+'февраль 2016'!BO130+'март 2016'!BO130</f>
        <v>0</v>
      </c>
      <c r="BP130" s="1" t="s">
        <v>45</v>
      </c>
      <c r="BQ130" s="1" t="s">
        <v>44</v>
      </c>
      <c r="BR130" s="1">
        <f>'январь 2016'!BR130+'февраль 2016'!BR130+'март 2016'!BR130</f>
        <v>0</v>
      </c>
      <c r="BS130" s="1">
        <f>'январь 2016'!BS130+'февраль 2016'!BS130+'март 2016'!BS130</f>
        <v>0</v>
      </c>
      <c r="BT130" s="1" t="s">
        <v>46</v>
      </c>
      <c r="BU130" s="1" t="s">
        <v>47</v>
      </c>
      <c r="BV130" s="1">
        <f>'январь 2016'!BV130+'февраль 2016'!BV130+'март 2016'!BV130</f>
        <v>0</v>
      </c>
      <c r="BW130" s="1">
        <f>'январь 2016'!BW130+'февраль 2016'!BW130+'март 2016'!BW130</f>
        <v>0</v>
      </c>
      <c r="BX130" s="1" t="s">
        <v>46</v>
      </c>
      <c r="BY130" s="1" t="s">
        <v>41</v>
      </c>
      <c r="BZ130" s="1">
        <f>'январь 2016'!BZ130+'февраль 2016'!BZ130+'март 2016'!BZ130</f>
        <v>0</v>
      </c>
      <c r="CA130" s="1">
        <f>'январь 2016'!CA130+'февраль 2016'!CA130+'март 2016'!CA130</f>
        <v>0</v>
      </c>
      <c r="CB130" s="1" t="s">
        <v>46</v>
      </c>
      <c r="CC130" s="1" t="s">
        <v>48</v>
      </c>
      <c r="CD130" s="1">
        <f>'январь 2016'!CD130+'февраль 2016'!CD130+'март 2016'!CD130</f>
        <v>0</v>
      </c>
      <c r="CE130" s="1">
        <f>'январь 2016'!CE130+'февраль 2016'!CE130+'март 2016'!CE130</f>
        <v>0</v>
      </c>
      <c r="CF130" s="1" t="s">
        <v>46</v>
      </c>
      <c r="CG130" s="1" t="s">
        <v>48</v>
      </c>
      <c r="CH130" s="1">
        <f>'январь 2016'!CH130+'февраль 2016'!CH130+'март 2016'!CH130</f>
        <v>0</v>
      </c>
      <c r="CI130" s="1">
        <f>'январь 2016'!CI130+'февраль 2016'!CI130+'март 2016'!CI130</f>
        <v>0</v>
      </c>
      <c r="CJ130" s="1" t="s">
        <v>46</v>
      </c>
      <c r="CK130" s="1" t="s">
        <v>39</v>
      </c>
      <c r="CL130" s="1">
        <f>'январь 2016'!CL130+'февраль 2016'!CL130+'март 2016'!CL130</f>
        <v>0</v>
      </c>
      <c r="CM130" s="1">
        <f>'январь 2016'!CM130+'февраль 2016'!CM130+'март 2016'!CM130</f>
        <v>0</v>
      </c>
      <c r="CN130" s="1" t="s">
        <v>49</v>
      </c>
      <c r="CO130" s="1" t="s">
        <v>39</v>
      </c>
      <c r="CP130" s="1">
        <f>'январь 2016'!CP130+'февраль 2016'!CP130+'март 2016'!CP130</f>
        <v>0</v>
      </c>
      <c r="CQ130" s="1">
        <f>'январь 2016'!CQ130+'февраль 2016'!CQ130+'март 2016'!CQ130</f>
        <v>0</v>
      </c>
      <c r="CR130" s="1" t="s">
        <v>50</v>
      </c>
      <c r="CS130" s="1" t="s">
        <v>51</v>
      </c>
      <c r="CT130" s="1">
        <f>'январь 2016'!CT130+'февраль 2016'!CT130+'март 2016'!CT130</f>
        <v>0</v>
      </c>
      <c r="CU130" s="1">
        <f>'январь 2016'!CU130+'февраль 2016'!CU130+'март 2016'!CU130</f>
        <v>0</v>
      </c>
      <c r="CV130" s="1" t="s">
        <v>50</v>
      </c>
      <c r="CW130" s="1" t="s">
        <v>39</v>
      </c>
      <c r="CX130" s="1">
        <f>'январь 2016'!CX130+'февраль 2016'!CX130+'март 2016'!CX130</f>
        <v>0</v>
      </c>
      <c r="CY130" s="1">
        <f>'январь 2016'!CY130+'февраль 2016'!CY130+'март 2016'!CY130</f>
        <v>0</v>
      </c>
      <c r="CZ130" s="1" t="s">
        <v>50</v>
      </c>
      <c r="DA130" s="1" t="s">
        <v>39</v>
      </c>
      <c r="DB130" s="1">
        <f>'январь 2016'!DB130+'февраль 2016'!DB130+'март 2016'!DB130</f>
        <v>0</v>
      </c>
      <c r="DC130" s="1">
        <f>'январь 2016'!DC130+'февраль 2016'!DC130+'март 2016'!DC130</f>
        <v>0</v>
      </c>
      <c r="DD130" s="1" t="s">
        <v>59</v>
      </c>
      <c r="DE130" s="1" t="s">
        <v>60</v>
      </c>
      <c r="DF130" s="1">
        <f>'январь 2016'!DF130+'февраль 2016'!DF130+'март 2016'!DF130</f>
        <v>0</v>
      </c>
      <c r="DG130" s="1">
        <f>'январь 2016'!DG130+'февраль 2016'!DG130+'март 2016'!DG130</f>
        <v>0</v>
      </c>
      <c r="DH130" s="1" t="s">
        <v>52</v>
      </c>
      <c r="DI130" s="1" t="s">
        <v>53</v>
      </c>
      <c r="DJ130" s="1">
        <f>'январь 2016'!DJ130+'февраль 2016'!DJ130+'март 2016'!DJ130</f>
        <v>0</v>
      </c>
      <c r="DK130" s="1">
        <f>'январь 2016'!DK130+'февраль 2016'!DK130+'март 2016'!DK130</f>
        <v>0</v>
      </c>
      <c r="DL130" s="1" t="s">
        <v>31</v>
      </c>
      <c r="DM130" s="7">
        <f>'январь 2016'!DM130+'февраль 2016'!DM130+'март 2016'!DM130</f>
        <v>0</v>
      </c>
    </row>
    <row r="131" spans="1:117" s="12" customFormat="1" ht="15.75" customHeight="1" x14ac:dyDescent="0.25">
      <c r="A131" s="6">
        <v>130</v>
      </c>
      <c r="B131" s="6">
        <v>1</v>
      </c>
      <c r="C131" s="9" t="s">
        <v>155</v>
      </c>
      <c r="D131" s="8" t="s">
        <v>373</v>
      </c>
      <c r="E131" s="6">
        <v>2.9580000000000002</v>
      </c>
      <c r="F131" s="6">
        <v>75.192999999999998</v>
      </c>
      <c r="G131" s="6">
        <v>-84.683000000000007</v>
      </c>
      <c r="H131" s="10">
        <v>202.83647999999999</v>
      </c>
      <c r="I131" s="3">
        <f t="shared" ref="I131:I194" si="7">(G131+H131)</f>
        <v>118.15347999999999</v>
      </c>
      <c r="J131" s="3">
        <f t="shared" si="6"/>
        <v>25.201999999999998</v>
      </c>
      <c r="K131" s="3">
        <f t="shared" ref="K131:K194" si="8">I131-J131</f>
        <v>92.951479999999989</v>
      </c>
      <c r="L131" s="1" t="s">
        <v>28</v>
      </c>
      <c r="M131" s="1" t="s">
        <v>29</v>
      </c>
      <c r="N131" s="1">
        <f>'январь 2016'!N131+'февраль 2016'!N131+'март 2016'!N131</f>
        <v>0</v>
      </c>
      <c r="O131" s="1">
        <f>'январь 2016'!O131+'февраль 2016'!O131+'март 2016'!O131</f>
        <v>0</v>
      </c>
      <c r="P131" s="1" t="s">
        <v>30</v>
      </c>
      <c r="Q131" s="1" t="s">
        <v>34</v>
      </c>
      <c r="R131" s="1">
        <f>'январь 2016'!R131+'февраль 2016'!R131+'март 2016'!R131</f>
        <v>0</v>
      </c>
      <c r="S131" s="1">
        <f>'январь 2016'!S131+'февраль 2016'!S131+'март 2016'!S131</f>
        <v>0</v>
      </c>
      <c r="T131" s="1" t="s">
        <v>30</v>
      </c>
      <c r="U131" s="1" t="s">
        <v>32</v>
      </c>
      <c r="V131" s="6">
        <f>'январь 2016'!V131+'февраль 2016'!V131+'март 2016'!V131</f>
        <v>0.5</v>
      </c>
      <c r="W131" s="6">
        <f>'январь 2016'!W131+'февраль 2016'!W131+'март 2016'!W131</f>
        <v>1.9159999999999999</v>
      </c>
      <c r="X131" s="6" t="s">
        <v>30</v>
      </c>
      <c r="Y131" s="6" t="s">
        <v>33</v>
      </c>
      <c r="Z131" s="6">
        <f>'январь 2016'!Z131+'февраль 2016'!Z131+'март 2016'!Z131</f>
        <v>0</v>
      </c>
      <c r="AA131" s="6">
        <f>'январь 2016'!AA131+'февраль 2016'!AA131+'март 2016'!AA131</f>
        <v>0</v>
      </c>
      <c r="AB131" s="1" t="s">
        <v>30</v>
      </c>
      <c r="AC131" s="1" t="s">
        <v>34</v>
      </c>
      <c r="AD131" s="1">
        <f>'январь 2016'!AD131+'февраль 2016'!AD131+'март 2016'!AD131</f>
        <v>0</v>
      </c>
      <c r="AE131" s="1">
        <f>'январь 2016'!AE131+'февраль 2016'!AE131+'март 2016'!AE131</f>
        <v>0</v>
      </c>
      <c r="AF131" s="1" t="s">
        <v>35</v>
      </c>
      <c r="AG131" s="1" t="s">
        <v>29</v>
      </c>
      <c r="AH131" s="1">
        <f>'январь 2016'!AH131+'февраль 2016'!AH131+'март 2016'!AH131</f>
        <v>0</v>
      </c>
      <c r="AI131" s="1">
        <f>'январь 2016'!AI131+'февраль 2016'!AI131+'март 2016'!AI131</f>
        <v>0</v>
      </c>
      <c r="AJ131" s="1" t="s">
        <v>36</v>
      </c>
      <c r="AK131" s="1" t="s">
        <v>37</v>
      </c>
      <c r="AL131" s="1">
        <f>'январь 2016'!AL131+'февраль 2016'!AL131+'март 2016'!AL131</f>
        <v>0</v>
      </c>
      <c r="AM131" s="1">
        <f>'январь 2016'!AM131+'февраль 2016'!AM131+'март 2016'!AM131</f>
        <v>0</v>
      </c>
      <c r="AN131" s="1" t="s">
        <v>38</v>
      </c>
      <c r="AO131" s="1" t="s">
        <v>39</v>
      </c>
      <c r="AP131" s="1">
        <f>'январь 2016'!AP131+'февраль 2016'!AP131+'март 2016'!AP131</f>
        <v>0</v>
      </c>
      <c r="AQ131" s="1">
        <f>'январь 2016'!AQ131+'февраль 2016'!AQ131+'март 2016'!AQ131</f>
        <v>0</v>
      </c>
      <c r="AR131" s="1" t="s">
        <v>40</v>
      </c>
      <c r="AS131" s="1" t="s">
        <v>41</v>
      </c>
      <c r="AT131" s="1">
        <f>'январь 2016'!AT131+'февраль 2016'!AT131+'март 2016'!AT131</f>
        <v>0</v>
      </c>
      <c r="AU131" s="1">
        <f>'январь 2016'!AU131+'февраль 2016'!AU131+'март 2016'!AU131</f>
        <v>0</v>
      </c>
      <c r="AV131" s="6"/>
      <c r="AW131" s="6"/>
      <c r="AX131" s="1">
        <f>'январь 2016'!AX131+'февраль 2016'!AX131+'март 2016'!AX131</f>
        <v>0</v>
      </c>
      <c r="AY131" s="1">
        <f>'январь 2016'!AY131+'февраль 2016'!AY131+'март 2016'!AY131</f>
        <v>0</v>
      </c>
      <c r="AZ131" s="1" t="s">
        <v>42</v>
      </c>
      <c r="BA131" s="1" t="s">
        <v>39</v>
      </c>
      <c r="BB131" s="1">
        <f>'январь 2016'!BB131+'февраль 2016'!BB131+'март 2016'!BB131</f>
        <v>0</v>
      </c>
      <c r="BC131" s="1">
        <f>'январь 2016'!BC131+'февраль 2016'!BC131+'март 2016'!BC131</f>
        <v>0</v>
      </c>
      <c r="BD131" s="1" t="s">
        <v>42</v>
      </c>
      <c r="BE131" s="1" t="s">
        <v>33</v>
      </c>
      <c r="BF131" s="1">
        <f>'январь 2016'!BF131+'февраль 2016'!BF131+'март 2016'!BF131</f>
        <v>0</v>
      </c>
      <c r="BG131" s="1">
        <f>'январь 2016'!BG131+'февраль 2016'!BG131+'март 2016'!BG131</f>
        <v>0</v>
      </c>
      <c r="BH131" s="1" t="s">
        <v>42</v>
      </c>
      <c r="BI131" s="1" t="s">
        <v>39</v>
      </c>
      <c r="BJ131" s="1">
        <f>'январь 2016'!BJ131+'февраль 2016'!BJ131+'март 2016'!BJ131</f>
        <v>0</v>
      </c>
      <c r="BK131" s="7">
        <f>'январь 2016'!BK131+'февраль 2016'!BK131+'март 2016'!BK131</f>
        <v>0</v>
      </c>
      <c r="BL131" s="1" t="s">
        <v>43</v>
      </c>
      <c r="BM131" s="1" t="s">
        <v>44</v>
      </c>
      <c r="BN131" s="1">
        <f>'январь 2016'!BN131+'февраль 2016'!BN131+'март 2016'!BN131</f>
        <v>0</v>
      </c>
      <c r="BO131" s="1">
        <f>'январь 2016'!BO131+'февраль 2016'!BO131+'март 2016'!BO131</f>
        <v>0</v>
      </c>
      <c r="BP131" s="1" t="s">
        <v>45</v>
      </c>
      <c r="BQ131" s="1" t="s">
        <v>44</v>
      </c>
      <c r="BR131" s="1">
        <f>'январь 2016'!BR131+'февраль 2016'!BR131+'март 2016'!BR131</f>
        <v>0</v>
      </c>
      <c r="BS131" s="1">
        <f>'январь 2016'!BS131+'февраль 2016'!BS131+'март 2016'!BS131</f>
        <v>0</v>
      </c>
      <c r="BT131" s="1" t="s">
        <v>46</v>
      </c>
      <c r="BU131" s="1" t="s">
        <v>47</v>
      </c>
      <c r="BV131" s="1">
        <f>'январь 2016'!BV131+'февраль 2016'!BV131+'март 2016'!BV131</f>
        <v>0</v>
      </c>
      <c r="BW131" s="1">
        <f>'январь 2016'!BW131+'февраль 2016'!BW131+'март 2016'!BW131</f>
        <v>0</v>
      </c>
      <c r="BX131" s="1" t="s">
        <v>46</v>
      </c>
      <c r="BY131" s="1" t="s">
        <v>41</v>
      </c>
      <c r="BZ131" s="1">
        <f>'январь 2016'!BZ131+'февраль 2016'!BZ131+'март 2016'!BZ131</f>
        <v>0</v>
      </c>
      <c r="CA131" s="1">
        <f>'январь 2016'!CA131+'февраль 2016'!CA131+'март 2016'!CA131</f>
        <v>0</v>
      </c>
      <c r="CB131" s="1" t="s">
        <v>46</v>
      </c>
      <c r="CC131" s="1" t="s">
        <v>48</v>
      </c>
      <c r="CD131" s="1">
        <f>'январь 2016'!CD131+'февраль 2016'!CD131+'март 2016'!CD131</f>
        <v>1.7000000000000001E-2</v>
      </c>
      <c r="CE131" s="1">
        <f>'январь 2016'!CE131+'февраль 2016'!CE131+'март 2016'!CE131</f>
        <v>18.510999999999999</v>
      </c>
      <c r="CF131" s="1" t="s">
        <v>46</v>
      </c>
      <c r="CG131" s="1" t="s">
        <v>48</v>
      </c>
      <c r="CH131" s="1">
        <f>'январь 2016'!CH131+'февраль 2016'!CH131+'март 2016'!CH131</f>
        <v>0</v>
      </c>
      <c r="CI131" s="1">
        <f>'январь 2016'!CI131+'февраль 2016'!CI131+'март 2016'!CI131</f>
        <v>0</v>
      </c>
      <c r="CJ131" s="1" t="s">
        <v>46</v>
      </c>
      <c r="CK131" s="1" t="s">
        <v>39</v>
      </c>
      <c r="CL131" s="1">
        <f>'январь 2016'!CL131+'февраль 2016'!CL131+'март 2016'!CL131</f>
        <v>0</v>
      </c>
      <c r="CM131" s="1">
        <f>'январь 2016'!CM131+'февраль 2016'!CM131+'март 2016'!CM131</f>
        <v>0</v>
      </c>
      <c r="CN131" s="1" t="s">
        <v>49</v>
      </c>
      <c r="CO131" s="1" t="s">
        <v>39</v>
      </c>
      <c r="CP131" s="1">
        <f>'январь 2016'!CP131+'февраль 2016'!CP131+'март 2016'!CP131</f>
        <v>1</v>
      </c>
      <c r="CQ131" s="1">
        <f>'январь 2016'!CQ131+'февраль 2016'!CQ131+'март 2016'!CQ131</f>
        <v>0.58499999999999996</v>
      </c>
      <c r="CR131" s="1" t="s">
        <v>50</v>
      </c>
      <c r="CS131" s="1" t="s">
        <v>51</v>
      </c>
      <c r="CT131" s="1">
        <f>'январь 2016'!CT131+'февраль 2016'!CT131+'март 2016'!CT131</f>
        <v>0</v>
      </c>
      <c r="CU131" s="1">
        <f>'январь 2016'!CU131+'февраль 2016'!CU131+'март 2016'!CU131</f>
        <v>0</v>
      </c>
      <c r="CV131" s="1" t="s">
        <v>50</v>
      </c>
      <c r="CW131" s="1" t="s">
        <v>39</v>
      </c>
      <c r="CX131" s="1">
        <f>'январь 2016'!CX131+'февраль 2016'!CX131+'март 2016'!CX131</f>
        <v>0</v>
      </c>
      <c r="CY131" s="1">
        <f>'январь 2016'!CY131+'февраль 2016'!CY131+'март 2016'!CY131</f>
        <v>0</v>
      </c>
      <c r="CZ131" s="1" t="s">
        <v>50</v>
      </c>
      <c r="DA131" s="1" t="s">
        <v>39</v>
      </c>
      <c r="DB131" s="1">
        <f>'январь 2016'!DB131+'февраль 2016'!DB131+'март 2016'!DB131</f>
        <v>0</v>
      </c>
      <c r="DC131" s="1">
        <f>'январь 2016'!DC131+'февраль 2016'!DC131+'март 2016'!DC131</f>
        <v>0</v>
      </c>
      <c r="DD131" s="1" t="s">
        <v>59</v>
      </c>
      <c r="DE131" s="1" t="s">
        <v>60</v>
      </c>
      <c r="DF131" s="1">
        <f>'январь 2016'!DF131+'февраль 2016'!DF131+'март 2016'!DF131</f>
        <v>0</v>
      </c>
      <c r="DG131" s="1">
        <f>'январь 2016'!DG131+'февраль 2016'!DG131+'март 2016'!DG131</f>
        <v>0</v>
      </c>
      <c r="DH131" s="1" t="s">
        <v>52</v>
      </c>
      <c r="DI131" s="1" t="s">
        <v>53</v>
      </c>
      <c r="DJ131" s="1">
        <f>'январь 2016'!DJ131+'февраль 2016'!DJ131+'март 2016'!DJ131</f>
        <v>0</v>
      </c>
      <c r="DK131" s="1">
        <f>'январь 2016'!DK131+'февраль 2016'!DK131+'март 2016'!DK131</f>
        <v>0</v>
      </c>
      <c r="DL131" s="1" t="s">
        <v>31</v>
      </c>
      <c r="DM131" s="7">
        <f>'январь 2016'!DM131+'февраль 2016'!DM131+'март 2016'!DM131</f>
        <v>4.1899999999999995</v>
      </c>
    </row>
    <row r="132" spans="1:117" s="12" customFormat="1" ht="15.75" customHeight="1" x14ac:dyDescent="0.25">
      <c r="A132" s="6">
        <v>131</v>
      </c>
      <c r="B132" s="6">
        <v>1</v>
      </c>
      <c r="C132" s="9" t="s">
        <v>156</v>
      </c>
      <c r="D132" s="8" t="s">
        <v>373</v>
      </c>
      <c r="E132" s="6">
        <v>-21.157</v>
      </c>
      <c r="F132" s="6">
        <v>39.027000000000001</v>
      </c>
      <c r="G132" s="6">
        <v>-62.488</v>
      </c>
      <c r="H132" s="10">
        <v>171.05892</v>
      </c>
      <c r="I132" s="3">
        <f t="shared" si="7"/>
        <v>108.57092</v>
      </c>
      <c r="J132" s="3">
        <f t="shared" si="6"/>
        <v>6.8330000000000002</v>
      </c>
      <c r="K132" s="3">
        <f t="shared" si="8"/>
        <v>101.73792</v>
      </c>
      <c r="L132" s="1" t="s">
        <v>28</v>
      </c>
      <c r="M132" s="1" t="s">
        <v>29</v>
      </c>
      <c r="N132" s="1">
        <f>'январь 2016'!N132+'февраль 2016'!N132+'март 2016'!N132</f>
        <v>0</v>
      </c>
      <c r="O132" s="1">
        <f>'январь 2016'!O132+'февраль 2016'!O132+'март 2016'!O132</f>
        <v>0</v>
      </c>
      <c r="P132" s="1" t="s">
        <v>30</v>
      </c>
      <c r="Q132" s="1" t="s">
        <v>34</v>
      </c>
      <c r="R132" s="1">
        <f>'январь 2016'!R132+'февраль 2016'!R132+'март 2016'!R132</f>
        <v>0</v>
      </c>
      <c r="S132" s="1">
        <f>'январь 2016'!S132+'февраль 2016'!S132+'март 2016'!S132</f>
        <v>0</v>
      </c>
      <c r="T132" s="1" t="s">
        <v>30</v>
      </c>
      <c r="U132" s="1" t="s">
        <v>32</v>
      </c>
      <c r="V132" s="6">
        <f>'январь 2016'!V132+'февраль 2016'!V132+'март 2016'!V132</f>
        <v>0</v>
      </c>
      <c r="W132" s="6">
        <f>'январь 2016'!W132+'февраль 2016'!W132+'март 2016'!W132</f>
        <v>0</v>
      </c>
      <c r="X132" s="6" t="s">
        <v>30</v>
      </c>
      <c r="Y132" s="6" t="s">
        <v>33</v>
      </c>
      <c r="Z132" s="6">
        <f>'январь 2016'!Z132+'февраль 2016'!Z132+'март 2016'!Z132</f>
        <v>0</v>
      </c>
      <c r="AA132" s="6">
        <f>'январь 2016'!AA132+'февраль 2016'!AA132+'март 2016'!AA132</f>
        <v>0</v>
      </c>
      <c r="AB132" s="1" t="s">
        <v>30</v>
      </c>
      <c r="AC132" s="1" t="s">
        <v>34</v>
      </c>
      <c r="AD132" s="1">
        <f>'январь 2016'!AD132+'февраль 2016'!AD132+'март 2016'!AD132</f>
        <v>0</v>
      </c>
      <c r="AE132" s="1">
        <f>'январь 2016'!AE132+'февраль 2016'!AE132+'март 2016'!AE132</f>
        <v>0</v>
      </c>
      <c r="AF132" s="1" t="s">
        <v>35</v>
      </c>
      <c r="AG132" s="1" t="s">
        <v>29</v>
      </c>
      <c r="AH132" s="1">
        <f>'январь 2016'!AH132+'февраль 2016'!AH132+'март 2016'!AH132</f>
        <v>0</v>
      </c>
      <c r="AI132" s="1">
        <f>'январь 2016'!AI132+'февраль 2016'!AI132+'март 2016'!AI132</f>
        <v>0</v>
      </c>
      <c r="AJ132" s="1" t="s">
        <v>36</v>
      </c>
      <c r="AK132" s="1" t="s">
        <v>37</v>
      </c>
      <c r="AL132" s="1">
        <f>'январь 2016'!AL132+'февраль 2016'!AL132+'март 2016'!AL132</f>
        <v>0</v>
      </c>
      <c r="AM132" s="1">
        <f>'январь 2016'!AM132+'февраль 2016'!AM132+'март 2016'!AM132</f>
        <v>0</v>
      </c>
      <c r="AN132" s="1" t="s">
        <v>38</v>
      </c>
      <c r="AO132" s="1" t="s">
        <v>39</v>
      </c>
      <c r="AP132" s="1">
        <f>'январь 2016'!AP132+'февраль 2016'!AP132+'март 2016'!AP132</f>
        <v>6</v>
      </c>
      <c r="AQ132" s="1">
        <f>'январь 2016'!AQ132+'февраль 2016'!AQ132+'март 2016'!AQ132</f>
        <v>4.7069999999999999</v>
      </c>
      <c r="AR132" s="1" t="s">
        <v>40</v>
      </c>
      <c r="AS132" s="1" t="s">
        <v>41</v>
      </c>
      <c r="AT132" s="1">
        <f>'январь 2016'!AT132+'февраль 2016'!AT132+'март 2016'!AT132</f>
        <v>0</v>
      </c>
      <c r="AU132" s="1">
        <f>'январь 2016'!AU132+'февраль 2016'!AU132+'март 2016'!AU132</f>
        <v>0</v>
      </c>
      <c r="AV132" s="6"/>
      <c r="AW132" s="6"/>
      <c r="AX132" s="1">
        <f>'январь 2016'!AX132+'февраль 2016'!AX132+'март 2016'!AX132</f>
        <v>0</v>
      </c>
      <c r="AY132" s="1">
        <f>'январь 2016'!AY132+'февраль 2016'!AY132+'март 2016'!AY132</f>
        <v>0</v>
      </c>
      <c r="AZ132" s="1" t="s">
        <v>42</v>
      </c>
      <c r="BA132" s="1" t="s">
        <v>39</v>
      </c>
      <c r="BB132" s="1">
        <f>'январь 2016'!BB132+'февраль 2016'!BB132+'март 2016'!BB132</f>
        <v>0</v>
      </c>
      <c r="BC132" s="1">
        <f>'январь 2016'!BC132+'февраль 2016'!BC132+'март 2016'!BC132</f>
        <v>0</v>
      </c>
      <c r="BD132" s="1" t="s">
        <v>42</v>
      </c>
      <c r="BE132" s="1" t="s">
        <v>33</v>
      </c>
      <c r="BF132" s="1">
        <f>'январь 2016'!BF132+'февраль 2016'!BF132+'март 2016'!BF132</f>
        <v>0</v>
      </c>
      <c r="BG132" s="1">
        <f>'январь 2016'!BG132+'февраль 2016'!BG132+'март 2016'!BG132</f>
        <v>0</v>
      </c>
      <c r="BH132" s="1" t="s">
        <v>42</v>
      </c>
      <c r="BI132" s="1" t="s">
        <v>39</v>
      </c>
      <c r="BJ132" s="1">
        <f>'январь 2016'!BJ132+'февраль 2016'!BJ132+'март 2016'!BJ132</f>
        <v>0</v>
      </c>
      <c r="BK132" s="7">
        <f>'январь 2016'!BK132+'февраль 2016'!BK132+'март 2016'!BK132</f>
        <v>0</v>
      </c>
      <c r="BL132" s="1" t="s">
        <v>43</v>
      </c>
      <c r="BM132" s="1" t="s">
        <v>44</v>
      </c>
      <c r="BN132" s="1">
        <f>'январь 2016'!BN132+'февраль 2016'!BN132+'март 2016'!BN132</f>
        <v>0</v>
      </c>
      <c r="BO132" s="1">
        <f>'январь 2016'!BO132+'февраль 2016'!BO132+'март 2016'!BO132</f>
        <v>0</v>
      </c>
      <c r="BP132" s="1" t="s">
        <v>45</v>
      </c>
      <c r="BQ132" s="1" t="s">
        <v>44</v>
      </c>
      <c r="BR132" s="1">
        <f>'январь 2016'!BR132+'февраль 2016'!BR132+'март 2016'!BR132</f>
        <v>0</v>
      </c>
      <c r="BS132" s="1">
        <f>'январь 2016'!BS132+'февраль 2016'!BS132+'март 2016'!BS132</f>
        <v>0</v>
      </c>
      <c r="BT132" s="1" t="s">
        <v>46</v>
      </c>
      <c r="BU132" s="1" t="s">
        <v>47</v>
      </c>
      <c r="BV132" s="1">
        <f>'январь 2016'!BV132+'февраль 2016'!BV132+'март 2016'!BV132</f>
        <v>0</v>
      </c>
      <c r="BW132" s="1">
        <f>'январь 2016'!BW132+'февраль 2016'!BW132+'март 2016'!BW132</f>
        <v>0</v>
      </c>
      <c r="BX132" s="1" t="s">
        <v>46</v>
      </c>
      <c r="BY132" s="1" t="s">
        <v>41</v>
      </c>
      <c r="BZ132" s="1">
        <f>'январь 2016'!BZ132+'февраль 2016'!BZ132+'март 2016'!BZ132</f>
        <v>0</v>
      </c>
      <c r="CA132" s="1">
        <f>'январь 2016'!CA132+'февраль 2016'!CA132+'март 2016'!CA132</f>
        <v>0</v>
      </c>
      <c r="CB132" s="1" t="s">
        <v>46</v>
      </c>
      <c r="CC132" s="1" t="s">
        <v>48</v>
      </c>
      <c r="CD132" s="1">
        <f>'январь 2016'!CD132+'февраль 2016'!CD132+'март 2016'!CD132</f>
        <v>0</v>
      </c>
      <c r="CE132" s="1">
        <f>'январь 2016'!CE132+'февраль 2016'!CE132+'март 2016'!CE132</f>
        <v>0</v>
      </c>
      <c r="CF132" s="1" t="s">
        <v>46</v>
      </c>
      <c r="CG132" s="1" t="s">
        <v>48</v>
      </c>
      <c r="CH132" s="1">
        <f>'январь 2016'!CH132+'февраль 2016'!CH132+'март 2016'!CH132</f>
        <v>0</v>
      </c>
      <c r="CI132" s="1">
        <f>'январь 2016'!CI132+'февраль 2016'!CI132+'март 2016'!CI132</f>
        <v>0</v>
      </c>
      <c r="CJ132" s="1" t="s">
        <v>46</v>
      </c>
      <c r="CK132" s="1" t="s">
        <v>39</v>
      </c>
      <c r="CL132" s="1">
        <f>'январь 2016'!CL132+'февраль 2016'!CL132+'март 2016'!CL132</f>
        <v>0</v>
      </c>
      <c r="CM132" s="1">
        <f>'январь 2016'!CM132+'февраль 2016'!CM132+'март 2016'!CM132</f>
        <v>0</v>
      </c>
      <c r="CN132" s="1" t="s">
        <v>49</v>
      </c>
      <c r="CO132" s="1" t="s">
        <v>39</v>
      </c>
      <c r="CP132" s="1">
        <f>'январь 2016'!CP132+'февраль 2016'!CP132+'март 2016'!CP132</f>
        <v>2</v>
      </c>
      <c r="CQ132" s="1">
        <f>'январь 2016'!CQ132+'февраль 2016'!CQ132+'март 2016'!CQ132</f>
        <v>1.171</v>
      </c>
      <c r="CR132" s="1" t="s">
        <v>50</v>
      </c>
      <c r="CS132" s="1" t="s">
        <v>51</v>
      </c>
      <c r="CT132" s="1">
        <f>'январь 2016'!CT132+'февраль 2016'!CT132+'март 2016'!CT132</f>
        <v>0</v>
      </c>
      <c r="CU132" s="1">
        <f>'январь 2016'!CU132+'февраль 2016'!CU132+'март 2016'!CU132</f>
        <v>0</v>
      </c>
      <c r="CV132" s="1" t="s">
        <v>50</v>
      </c>
      <c r="CW132" s="1" t="s">
        <v>39</v>
      </c>
      <c r="CX132" s="1">
        <f>'январь 2016'!CX132+'февраль 2016'!CX132+'март 2016'!CX132</f>
        <v>0</v>
      </c>
      <c r="CY132" s="1">
        <f>'январь 2016'!CY132+'февраль 2016'!CY132+'март 2016'!CY132</f>
        <v>0</v>
      </c>
      <c r="CZ132" s="1" t="s">
        <v>50</v>
      </c>
      <c r="DA132" s="1" t="s">
        <v>39</v>
      </c>
      <c r="DB132" s="1">
        <f>'январь 2016'!DB132+'февраль 2016'!DB132+'март 2016'!DB132</f>
        <v>0</v>
      </c>
      <c r="DC132" s="1">
        <f>'январь 2016'!DC132+'февраль 2016'!DC132+'март 2016'!DC132</f>
        <v>0</v>
      </c>
      <c r="DD132" s="1" t="s">
        <v>59</v>
      </c>
      <c r="DE132" s="1" t="s">
        <v>60</v>
      </c>
      <c r="DF132" s="1">
        <f>'январь 2016'!DF132+'февраль 2016'!DF132+'март 2016'!DF132</f>
        <v>0</v>
      </c>
      <c r="DG132" s="1">
        <f>'январь 2016'!DG132+'февраль 2016'!DG132+'март 2016'!DG132</f>
        <v>0</v>
      </c>
      <c r="DH132" s="1" t="s">
        <v>52</v>
      </c>
      <c r="DI132" s="1" t="s">
        <v>53</v>
      </c>
      <c r="DJ132" s="1">
        <f>'январь 2016'!DJ132+'февраль 2016'!DJ132+'март 2016'!DJ132</f>
        <v>0</v>
      </c>
      <c r="DK132" s="1">
        <f>'январь 2016'!DK132+'февраль 2016'!DK132+'март 2016'!DK132</f>
        <v>0</v>
      </c>
      <c r="DL132" s="1" t="s">
        <v>31</v>
      </c>
      <c r="DM132" s="7">
        <f>'январь 2016'!DM132+'февраль 2016'!DM132+'март 2016'!DM132</f>
        <v>0.95499999999999996</v>
      </c>
    </row>
    <row r="133" spans="1:117" s="12" customFormat="1" ht="15.75" customHeight="1" x14ac:dyDescent="0.25">
      <c r="A133" s="6">
        <v>132</v>
      </c>
      <c r="B133" s="6">
        <v>1</v>
      </c>
      <c r="C133" s="9" t="s">
        <v>412</v>
      </c>
      <c r="D133" s="8" t="s">
        <v>373</v>
      </c>
      <c r="E133" s="6">
        <v>-119.47799999999999</v>
      </c>
      <c r="F133" s="6">
        <v>171.28899999999999</v>
      </c>
      <c r="G133" s="6">
        <v>-328.67899999999997</v>
      </c>
      <c r="H133" s="10">
        <v>105.46080000000001</v>
      </c>
      <c r="I133" s="3">
        <f t="shared" si="7"/>
        <v>-223.21819999999997</v>
      </c>
      <c r="J133" s="3">
        <f t="shared" si="6"/>
        <v>19.014099999999999</v>
      </c>
      <c r="K133" s="3">
        <f t="shared" si="8"/>
        <v>-242.23229999999995</v>
      </c>
      <c r="L133" s="1" t="s">
        <v>28</v>
      </c>
      <c r="M133" s="1" t="s">
        <v>29</v>
      </c>
      <c r="N133" s="1">
        <f>'январь 2016'!N133+'февраль 2016'!N133+'март 2016'!N133</f>
        <v>0</v>
      </c>
      <c r="O133" s="1">
        <f>'январь 2016'!O133+'февраль 2016'!O133+'март 2016'!O133</f>
        <v>0</v>
      </c>
      <c r="P133" s="1" t="s">
        <v>30</v>
      </c>
      <c r="Q133" s="1" t="s">
        <v>34</v>
      </c>
      <c r="R133" s="1">
        <f>'январь 2016'!R133+'февраль 2016'!R133+'март 2016'!R133</f>
        <v>0</v>
      </c>
      <c r="S133" s="1">
        <f>'январь 2016'!S133+'февраль 2016'!S133+'март 2016'!S133</f>
        <v>0</v>
      </c>
      <c r="T133" s="1" t="s">
        <v>30</v>
      </c>
      <c r="U133" s="1" t="s">
        <v>32</v>
      </c>
      <c r="V133" s="6">
        <f>'январь 2016'!V133+'февраль 2016'!V133+'март 2016'!V133</f>
        <v>0</v>
      </c>
      <c r="W133" s="6">
        <f>'январь 2016'!W133+'февраль 2016'!W133+'март 2016'!W133</f>
        <v>0</v>
      </c>
      <c r="X133" s="6" t="s">
        <v>30</v>
      </c>
      <c r="Y133" s="6" t="s">
        <v>33</v>
      </c>
      <c r="Z133" s="6">
        <f>'январь 2016'!Z133+'февраль 2016'!Z133+'март 2016'!Z133</f>
        <v>0</v>
      </c>
      <c r="AA133" s="6">
        <f>'январь 2016'!AA133+'февраль 2016'!AA133+'март 2016'!AA133</f>
        <v>0</v>
      </c>
      <c r="AB133" s="1" t="s">
        <v>30</v>
      </c>
      <c r="AC133" s="1" t="s">
        <v>34</v>
      </c>
      <c r="AD133" s="1">
        <f>'январь 2016'!AD133+'февраль 2016'!AD133+'март 2016'!AD133</f>
        <v>0</v>
      </c>
      <c r="AE133" s="1">
        <f>'январь 2016'!AE133+'февраль 2016'!AE133+'март 2016'!AE133</f>
        <v>0</v>
      </c>
      <c r="AF133" s="1" t="s">
        <v>35</v>
      </c>
      <c r="AG133" s="1" t="s">
        <v>29</v>
      </c>
      <c r="AH133" s="1">
        <f>'январь 2016'!AH133+'февраль 2016'!AH133+'март 2016'!AH133</f>
        <v>0</v>
      </c>
      <c r="AI133" s="1">
        <f>'январь 2016'!AI133+'февраль 2016'!AI133+'март 2016'!AI133</f>
        <v>0</v>
      </c>
      <c r="AJ133" s="1" t="s">
        <v>36</v>
      </c>
      <c r="AK133" s="1" t="s">
        <v>37</v>
      </c>
      <c r="AL133" s="1">
        <f>'январь 2016'!AL133+'февраль 2016'!AL133+'март 2016'!AL133</f>
        <v>0</v>
      </c>
      <c r="AM133" s="1">
        <f>'январь 2016'!AM133+'февраль 2016'!AM133+'март 2016'!AM133</f>
        <v>0</v>
      </c>
      <c r="AN133" s="1" t="s">
        <v>38</v>
      </c>
      <c r="AO133" s="1" t="s">
        <v>39</v>
      </c>
      <c r="AP133" s="1">
        <f>'январь 2016'!AP133+'февраль 2016'!AP133+'март 2016'!AP133</f>
        <v>2</v>
      </c>
      <c r="AQ133" s="1">
        <f>'январь 2016'!AQ133+'февраль 2016'!AQ133+'март 2016'!AQ133</f>
        <v>0.98299999999999998</v>
      </c>
      <c r="AR133" s="1" t="s">
        <v>40</v>
      </c>
      <c r="AS133" s="1" t="s">
        <v>41</v>
      </c>
      <c r="AT133" s="1">
        <f>'январь 2016'!AT133+'февраль 2016'!AT133+'март 2016'!AT133</f>
        <v>0</v>
      </c>
      <c r="AU133" s="1">
        <f>'январь 2016'!AU133+'февраль 2016'!AU133+'март 2016'!AU133</f>
        <v>0</v>
      </c>
      <c r="AV133" s="6"/>
      <c r="AW133" s="6"/>
      <c r="AX133" s="1">
        <f>'январь 2016'!AX133+'февраль 2016'!AX133+'март 2016'!AX133</f>
        <v>0</v>
      </c>
      <c r="AY133" s="1">
        <f>'январь 2016'!AY133+'февраль 2016'!AY133+'март 2016'!AY133</f>
        <v>0</v>
      </c>
      <c r="AZ133" s="1" t="s">
        <v>42</v>
      </c>
      <c r="BA133" s="1" t="s">
        <v>39</v>
      </c>
      <c r="BB133" s="1">
        <f>'январь 2016'!BB133+'февраль 2016'!BB133+'март 2016'!BB133</f>
        <v>0</v>
      </c>
      <c r="BC133" s="1">
        <f>'январь 2016'!BC133+'февраль 2016'!BC133+'март 2016'!BC133</f>
        <v>0</v>
      </c>
      <c r="BD133" s="1" t="s">
        <v>42</v>
      </c>
      <c r="BE133" s="1" t="s">
        <v>33</v>
      </c>
      <c r="BF133" s="1">
        <f>'январь 2016'!BF133+'февраль 2016'!BF133+'март 2016'!BF133</f>
        <v>0</v>
      </c>
      <c r="BG133" s="1">
        <f>'январь 2016'!BG133+'февраль 2016'!BG133+'март 2016'!BG133</f>
        <v>0</v>
      </c>
      <c r="BH133" s="1" t="s">
        <v>42</v>
      </c>
      <c r="BI133" s="1" t="s">
        <v>39</v>
      </c>
      <c r="BJ133" s="1">
        <f>'январь 2016'!BJ133+'февраль 2016'!BJ133+'март 2016'!BJ133</f>
        <v>0</v>
      </c>
      <c r="BK133" s="7">
        <f>'январь 2016'!BK133+'февраль 2016'!BK133+'март 2016'!BK133</f>
        <v>0</v>
      </c>
      <c r="BL133" s="1" t="s">
        <v>43</v>
      </c>
      <c r="BM133" s="1" t="s">
        <v>44</v>
      </c>
      <c r="BN133" s="1">
        <f>'январь 2016'!BN133+'февраль 2016'!BN133+'март 2016'!BN133</f>
        <v>0</v>
      </c>
      <c r="BO133" s="1">
        <f>'январь 2016'!BO133+'февраль 2016'!BO133+'март 2016'!BO133</f>
        <v>0</v>
      </c>
      <c r="BP133" s="1" t="s">
        <v>45</v>
      </c>
      <c r="BQ133" s="1" t="s">
        <v>44</v>
      </c>
      <c r="BR133" s="1">
        <f>'январь 2016'!BR133+'февраль 2016'!BR133+'март 2016'!BR133</f>
        <v>0</v>
      </c>
      <c r="BS133" s="1">
        <f>'январь 2016'!BS133+'февраль 2016'!BS133+'март 2016'!BS133</f>
        <v>0</v>
      </c>
      <c r="BT133" s="1" t="s">
        <v>46</v>
      </c>
      <c r="BU133" s="1" t="s">
        <v>47</v>
      </c>
      <c r="BV133" s="1">
        <f>'январь 2016'!BV133+'февраль 2016'!BV133+'март 2016'!BV133</f>
        <v>0</v>
      </c>
      <c r="BW133" s="1">
        <f>'январь 2016'!BW133+'февраль 2016'!BW133+'март 2016'!BW133</f>
        <v>0</v>
      </c>
      <c r="BX133" s="1" t="s">
        <v>46</v>
      </c>
      <c r="BY133" s="1" t="s">
        <v>41</v>
      </c>
      <c r="BZ133" s="1">
        <f>'январь 2016'!BZ133+'февраль 2016'!BZ133+'март 2016'!BZ133</f>
        <v>0</v>
      </c>
      <c r="CA133" s="1">
        <f>'январь 2016'!CA133+'февраль 2016'!CA133+'март 2016'!CA133</f>
        <v>0</v>
      </c>
      <c r="CB133" s="1" t="s">
        <v>46</v>
      </c>
      <c r="CC133" s="1" t="s">
        <v>48</v>
      </c>
      <c r="CD133" s="1">
        <f>'январь 2016'!CD133+'февраль 2016'!CD133+'март 2016'!CD133</f>
        <v>0</v>
      </c>
      <c r="CE133" s="1">
        <f>'январь 2016'!CE133+'февраль 2016'!CE133+'март 2016'!CE133</f>
        <v>0</v>
      </c>
      <c r="CF133" s="1" t="s">
        <v>46</v>
      </c>
      <c r="CG133" s="1" t="s">
        <v>48</v>
      </c>
      <c r="CH133" s="1">
        <f>'январь 2016'!CH133+'февраль 2016'!CH133+'март 2016'!CH133</f>
        <v>0</v>
      </c>
      <c r="CI133" s="1">
        <f>'январь 2016'!CI133+'февраль 2016'!CI133+'март 2016'!CI133</f>
        <v>0</v>
      </c>
      <c r="CJ133" s="1" t="s">
        <v>46</v>
      </c>
      <c r="CK133" s="1" t="s">
        <v>39</v>
      </c>
      <c r="CL133" s="1">
        <f>'январь 2016'!CL133+'февраль 2016'!CL133+'март 2016'!CL133</f>
        <v>3</v>
      </c>
      <c r="CM133" s="1">
        <f>'январь 2016'!CM133+'февраль 2016'!CM133+'март 2016'!CM133</f>
        <v>11.875999999999999</v>
      </c>
      <c r="CN133" s="1" t="s">
        <v>49</v>
      </c>
      <c r="CO133" s="1" t="s">
        <v>39</v>
      </c>
      <c r="CP133" s="1">
        <f>'январь 2016'!CP133+'февраль 2016'!CP133+'март 2016'!CP133</f>
        <v>0</v>
      </c>
      <c r="CQ133" s="1">
        <f>'январь 2016'!CQ133+'февраль 2016'!CQ133+'март 2016'!CQ133</f>
        <v>0</v>
      </c>
      <c r="CR133" s="1" t="s">
        <v>50</v>
      </c>
      <c r="CS133" s="1" t="s">
        <v>51</v>
      </c>
      <c r="CT133" s="1">
        <f>'январь 2016'!CT133+'февраль 2016'!CT133+'март 2016'!CT133</f>
        <v>0</v>
      </c>
      <c r="CU133" s="1">
        <f>'январь 2016'!CU133+'февраль 2016'!CU133+'март 2016'!CU133</f>
        <v>0</v>
      </c>
      <c r="CV133" s="1" t="s">
        <v>50</v>
      </c>
      <c r="CW133" s="1" t="s">
        <v>39</v>
      </c>
      <c r="CX133" s="1">
        <f>'январь 2016'!CX133+'февраль 2016'!CX133+'март 2016'!CX133</f>
        <v>0</v>
      </c>
      <c r="CY133" s="1">
        <f>'январь 2016'!CY133+'февраль 2016'!CY133+'март 2016'!CY133</f>
        <v>0</v>
      </c>
      <c r="CZ133" s="1" t="s">
        <v>50</v>
      </c>
      <c r="DA133" s="1" t="s">
        <v>39</v>
      </c>
      <c r="DB133" s="1">
        <f>'январь 2016'!DB133+'февраль 2016'!DB133+'март 2016'!DB133</f>
        <v>0</v>
      </c>
      <c r="DC133" s="1">
        <f>'январь 2016'!DC133+'февраль 2016'!DC133+'март 2016'!DC133</f>
        <v>0</v>
      </c>
      <c r="DD133" s="1" t="s">
        <v>59</v>
      </c>
      <c r="DE133" s="1" t="s">
        <v>60</v>
      </c>
      <c r="DF133" s="1">
        <f>'январь 2016'!DF133+'февраль 2016'!DF133+'март 2016'!DF133</f>
        <v>0</v>
      </c>
      <c r="DG133" s="1">
        <f>'январь 2016'!DG133+'февраль 2016'!DG133+'март 2016'!DG133</f>
        <v>0</v>
      </c>
      <c r="DH133" s="1" t="s">
        <v>52</v>
      </c>
      <c r="DI133" s="1" t="s">
        <v>53</v>
      </c>
      <c r="DJ133" s="1">
        <f>'январь 2016'!DJ133+'февраль 2016'!DJ133+'март 2016'!DJ133</f>
        <v>0</v>
      </c>
      <c r="DK133" s="1">
        <f>'январь 2016'!DK133+'февраль 2016'!DK133+'март 2016'!DK133</f>
        <v>0</v>
      </c>
      <c r="DL133" s="1" t="s">
        <v>31</v>
      </c>
      <c r="DM133" s="7">
        <f>'январь 2016'!DM133+'февраль 2016'!DM133+'март 2016'!DM133</f>
        <v>6.1551</v>
      </c>
    </row>
    <row r="134" spans="1:117" s="12" customFormat="1" ht="15.75" customHeight="1" x14ac:dyDescent="0.25">
      <c r="A134" s="6">
        <v>133</v>
      </c>
      <c r="B134" s="6">
        <v>1</v>
      </c>
      <c r="C134" s="9" t="s">
        <v>413</v>
      </c>
      <c r="D134" s="8" t="s">
        <v>373</v>
      </c>
      <c r="E134" s="6">
        <v>-55.406999999999996</v>
      </c>
      <c r="F134" s="6">
        <v>0.182</v>
      </c>
      <c r="G134" s="6">
        <v>-78.319000000000003</v>
      </c>
      <c r="H134" s="10">
        <v>29.315519999999999</v>
      </c>
      <c r="I134" s="3">
        <f t="shared" si="7"/>
        <v>-49.003480000000003</v>
      </c>
      <c r="J134" s="3">
        <f t="shared" si="6"/>
        <v>0</v>
      </c>
      <c r="K134" s="3">
        <f t="shared" si="8"/>
        <v>-49.003480000000003</v>
      </c>
      <c r="L134" s="1" t="s">
        <v>28</v>
      </c>
      <c r="M134" s="1" t="s">
        <v>29</v>
      </c>
      <c r="N134" s="1">
        <f>'январь 2016'!N134+'февраль 2016'!N134+'март 2016'!N134</f>
        <v>0</v>
      </c>
      <c r="O134" s="1">
        <f>'январь 2016'!O134+'февраль 2016'!O134+'март 2016'!O134</f>
        <v>0</v>
      </c>
      <c r="P134" s="1" t="s">
        <v>30</v>
      </c>
      <c r="Q134" s="1" t="s">
        <v>34</v>
      </c>
      <c r="R134" s="1">
        <f>'январь 2016'!R134+'февраль 2016'!R134+'март 2016'!R134</f>
        <v>0</v>
      </c>
      <c r="S134" s="1">
        <f>'январь 2016'!S134+'февраль 2016'!S134+'март 2016'!S134</f>
        <v>0</v>
      </c>
      <c r="T134" s="1" t="s">
        <v>30</v>
      </c>
      <c r="U134" s="1" t="s">
        <v>32</v>
      </c>
      <c r="V134" s="6">
        <f>'январь 2016'!V134+'февраль 2016'!V134+'март 2016'!V134</f>
        <v>0</v>
      </c>
      <c r="W134" s="6">
        <f>'январь 2016'!W134+'февраль 2016'!W134+'март 2016'!W134</f>
        <v>0</v>
      </c>
      <c r="X134" s="6" t="s">
        <v>30</v>
      </c>
      <c r="Y134" s="6" t="s">
        <v>33</v>
      </c>
      <c r="Z134" s="6">
        <f>'январь 2016'!Z134+'февраль 2016'!Z134+'март 2016'!Z134</f>
        <v>0</v>
      </c>
      <c r="AA134" s="6">
        <f>'январь 2016'!AA134+'февраль 2016'!AA134+'март 2016'!AA134</f>
        <v>0</v>
      </c>
      <c r="AB134" s="1" t="s">
        <v>30</v>
      </c>
      <c r="AC134" s="1" t="s">
        <v>34</v>
      </c>
      <c r="AD134" s="1">
        <f>'январь 2016'!AD134+'февраль 2016'!AD134+'март 2016'!AD134</f>
        <v>0</v>
      </c>
      <c r="AE134" s="1">
        <f>'январь 2016'!AE134+'февраль 2016'!AE134+'март 2016'!AE134</f>
        <v>0</v>
      </c>
      <c r="AF134" s="1" t="s">
        <v>35</v>
      </c>
      <c r="AG134" s="1" t="s">
        <v>29</v>
      </c>
      <c r="AH134" s="1">
        <f>'январь 2016'!AH134+'февраль 2016'!AH134+'март 2016'!AH134</f>
        <v>0</v>
      </c>
      <c r="AI134" s="1">
        <f>'январь 2016'!AI134+'февраль 2016'!AI134+'март 2016'!AI134</f>
        <v>0</v>
      </c>
      <c r="AJ134" s="1" t="s">
        <v>36</v>
      </c>
      <c r="AK134" s="1" t="s">
        <v>37</v>
      </c>
      <c r="AL134" s="1">
        <f>'январь 2016'!AL134+'февраль 2016'!AL134+'март 2016'!AL134</f>
        <v>0</v>
      </c>
      <c r="AM134" s="1">
        <f>'январь 2016'!AM134+'февраль 2016'!AM134+'март 2016'!AM134</f>
        <v>0</v>
      </c>
      <c r="AN134" s="1" t="s">
        <v>38</v>
      </c>
      <c r="AO134" s="1" t="s">
        <v>39</v>
      </c>
      <c r="AP134" s="1">
        <f>'январь 2016'!AP134+'февраль 2016'!AP134+'март 2016'!AP134</f>
        <v>0</v>
      </c>
      <c r="AQ134" s="1">
        <f>'январь 2016'!AQ134+'февраль 2016'!AQ134+'март 2016'!AQ134</f>
        <v>0</v>
      </c>
      <c r="AR134" s="1" t="s">
        <v>40</v>
      </c>
      <c r="AS134" s="1" t="s">
        <v>41</v>
      </c>
      <c r="AT134" s="1">
        <f>'январь 2016'!AT134+'февраль 2016'!AT134+'март 2016'!AT134</f>
        <v>0</v>
      </c>
      <c r="AU134" s="1">
        <f>'январь 2016'!AU134+'февраль 2016'!AU134+'март 2016'!AU134</f>
        <v>0</v>
      </c>
      <c r="AV134" s="6"/>
      <c r="AW134" s="6"/>
      <c r="AX134" s="1">
        <f>'январь 2016'!AX134+'февраль 2016'!AX134+'март 2016'!AX134</f>
        <v>0</v>
      </c>
      <c r="AY134" s="1">
        <f>'январь 2016'!AY134+'февраль 2016'!AY134+'март 2016'!AY134</f>
        <v>0</v>
      </c>
      <c r="AZ134" s="1" t="s">
        <v>42</v>
      </c>
      <c r="BA134" s="1" t="s">
        <v>39</v>
      </c>
      <c r="BB134" s="1">
        <f>'январь 2016'!BB134+'февраль 2016'!BB134+'март 2016'!BB134</f>
        <v>0</v>
      </c>
      <c r="BC134" s="1">
        <f>'январь 2016'!BC134+'февраль 2016'!BC134+'март 2016'!BC134</f>
        <v>0</v>
      </c>
      <c r="BD134" s="1" t="s">
        <v>42</v>
      </c>
      <c r="BE134" s="1" t="s">
        <v>33</v>
      </c>
      <c r="BF134" s="1">
        <f>'январь 2016'!BF134+'февраль 2016'!BF134+'март 2016'!BF134</f>
        <v>0</v>
      </c>
      <c r="BG134" s="1">
        <f>'январь 2016'!BG134+'февраль 2016'!BG134+'март 2016'!BG134</f>
        <v>0</v>
      </c>
      <c r="BH134" s="1" t="s">
        <v>42</v>
      </c>
      <c r="BI134" s="1" t="s">
        <v>39</v>
      </c>
      <c r="BJ134" s="1">
        <f>'январь 2016'!BJ134+'февраль 2016'!BJ134+'март 2016'!BJ134</f>
        <v>0</v>
      </c>
      <c r="BK134" s="7">
        <f>'январь 2016'!BK134+'февраль 2016'!BK134+'март 2016'!BK134</f>
        <v>0</v>
      </c>
      <c r="BL134" s="1" t="s">
        <v>43</v>
      </c>
      <c r="BM134" s="1" t="s">
        <v>44</v>
      </c>
      <c r="BN134" s="1">
        <f>'январь 2016'!BN134+'февраль 2016'!BN134+'март 2016'!BN134</f>
        <v>0</v>
      </c>
      <c r="BO134" s="1">
        <f>'январь 2016'!BO134+'февраль 2016'!BO134+'март 2016'!BO134</f>
        <v>0</v>
      </c>
      <c r="BP134" s="1" t="s">
        <v>45</v>
      </c>
      <c r="BQ134" s="1" t="s">
        <v>44</v>
      </c>
      <c r="BR134" s="1">
        <f>'январь 2016'!BR134+'февраль 2016'!BR134+'март 2016'!BR134</f>
        <v>0</v>
      </c>
      <c r="BS134" s="1">
        <f>'январь 2016'!BS134+'февраль 2016'!BS134+'март 2016'!BS134</f>
        <v>0</v>
      </c>
      <c r="BT134" s="1" t="s">
        <v>46</v>
      </c>
      <c r="BU134" s="1" t="s">
        <v>47</v>
      </c>
      <c r="BV134" s="1">
        <f>'январь 2016'!BV134+'февраль 2016'!BV134+'март 2016'!BV134</f>
        <v>0</v>
      </c>
      <c r="BW134" s="1">
        <f>'январь 2016'!BW134+'февраль 2016'!BW134+'март 2016'!BW134</f>
        <v>0</v>
      </c>
      <c r="BX134" s="1" t="s">
        <v>46</v>
      </c>
      <c r="BY134" s="1" t="s">
        <v>41</v>
      </c>
      <c r="BZ134" s="1">
        <f>'январь 2016'!BZ134+'февраль 2016'!BZ134+'март 2016'!BZ134</f>
        <v>0</v>
      </c>
      <c r="CA134" s="1">
        <f>'январь 2016'!CA134+'февраль 2016'!CA134+'март 2016'!CA134</f>
        <v>0</v>
      </c>
      <c r="CB134" s="1" t="s">
        <v>46</v>
      </c>
      <c r="CC134" s="1" t="s">
        <v>48</v>
      </c>
      <c r="CD134" s="1">
        <f>'январь 2016'!CD134+'февраль 2016'!CD134+'март 2016'!CD134</f>
        <v>0</v>
      </c>
      <c r="CE134" s="1">
        <f>'январь 2016'!CE134+'февраль 2016'!CE134+'март 2016'!CE134</f>
        <v>0</v>
      </c>
      <c r="CF134" s="1" t="s">
        <v>46</v>
      </c>
      <c r="CG134" s="1" t="s">
        <v>48</v>
      </c>
      <c r="CH134" s="1">
        <f>'январь 2016'!CH134+'февраль 2016'!CH134+'март 2016'!CH134</f>
        <v>0</v>
      </c>
      <c r="CI134" s="1">
        <f>'январь 2016'!CI134+'февраль 2016'!CI134+'март 2016'!CI134</f>
        <v>0</v>
      </c>
      <c r="CJ134" s="1" t="s">
        <v>46</v>
      </c>
      <c r="CK134" s="1" t="s">
        <v>39</v>
      </c>
      <c r="CL134" s="1">
        <f>'январь 2016'!CL134+'февраль 2016'!CL134+'март 2016'!CL134</f>
        <v>0</v>
      </c>
      <c r="CM134" s="1">
        <f>'январь 2016'!CM134+'февраль 2016'!CM134+'март 2016'!CM134</f>
        <v>0</v>
      </c>
      <c r="CN134" s="1" t="s">
        <v>49</v>
      </c>
      <c r="CO134" s="1" t="s">
        <v>39</v>
      </c>
      <c r="CP134" s="1">
        <f>'январь 2016'!CP134+'февраль 2016'!CP134+'март 2016'!CP134</f>
        <v>0</v>
      </c>
      <c r="CQ134" s="1">
        <f>'январь 2016'!CQ134+'февраль 2016'!CQ134+'март 2016'!CQ134</f>
        <v>0</v>
      </c>
      <c r="CR134" s="1" t="s">
        <v>50</v>
      </c>
      <c r="CS134" s="1" t="s">
        <v>51</v>
      </c>
      <c r="CT134" s="1">
        <f>'январь 2016'!CT134+'февраль 2016'!CT134+'март 2016'!CT134</f>
        <v>0</v>
      </c>
      <c r="CU134" s="1">
        <f>'январь 2016'!CU134+'февраль 2016'!CU134+'март 2016'!CU134</f>
        <v>0</v>
      </c>
      <c r="CV134" s="1" t="s">
        <v>50</v>
      </c>
      <c r="CW134" s="1" t="s">
        <v>39</v>
      </c>
      <c r="CX134" s="1">
        <f>'январь 2016'!CX134+'февраль 2016'!CX134+'март 2016'!CX134</f>
        <v>0</v>
      </c>
      <c r="CY134" s="1">
        <f>'январь 2016'!CY134+'февраль 2016'!CY134+'март 2016'!CY134</f>
        <v>0</v>
      </c>
      <c r="CZ134" s="1" t="s">
        <v>50</v>
      </c>
      <c r="DA134" s="1" t="s">
        <v>39</v>
      </c>
      <c r="DB134" s="1">
        <f>'январь 2016'!DB134+'февраль 2016'!DB134+'март 2016'!DB134</f>
        <v>0</v>
      </c>
      <c r="DC134" s="1">
        <f>'январь 2016'!DC134+'февраль 2016'!DC134+'март 2016'!DC134</f>
        <v>0</v>
      </c>
      <c r="DD134" s="1" t="s">
        <v>59</v>
      </c>
      <c r="DE134" s="1" t="s">
        <v>60</v>
      </c>
      <c r="DF134" s="1">
        <f>'январь 2016'!DF134+'февраль 2016'!DF134+'март 2016'!DF134</f>
        <v>0</v>
      </c>
      <c r="DG134" s="1">
        <f>'январь 2016'!DG134+'февраль 2016'!DG134+'март 2016'!DG134</f>
        <v>0</v>
      </c>
      <c r="DH134" s="1" t="s">
        <v>52</v>
      </c>
      <c r="DI134" s="1" t="s">
        <v>53</v>
      </c>
      <c r="DJ134" s="1">
        <f>'январь 2016'!DJ134+'февраль 2016'!DJ134+'март 2016'!DJ134</f>
        <v>0</v>
      </c>
      <c r="DK134" s="1">
        <f>'январь 2016'!DK134+'февраль 2016'!DK134+'март 2016'!DK134</f>
        <v>0</v>
      </c>
      <c r="DL134" s="1" t="s">
        <v>31</v>
      </c>
      <c r="DM134" s="7">
        <f>'январь 2016'!DM134+'февраль 2016'!DM134+'март 2016'!DM134</f>
        <v>0</v>
      </c>
    </row>
    <row r="135" spans="1:117" s="12" customFormat="1" ht="15.75" customHeight="1" x14ac:dyDescent="0.25">
      <c r="A135" s="6">
        <v>134</v>
      </c>
      <c r="B135" s="6">
        <v>1</v>
      </c>
      <c r="C135" s="9" t="s">
        <v>157</v>
      </c>
      <c r="D135" s="8" t="s">
        <v>373</v>
      </c>
      <c r="E135" s="6">
        <v>-223.59200000000001</v>
      </c>
      <c r="F135" s="6">
        <v>81.486000000000004</v>
      </c>
      <c r="G135" s="6">
        <v>-306.22699999999998</v>
      </c>
      <c r="H135" s="10">
        <v>113.78471999999999</v>
      </c>
      <c r="I135" s="3">
        <f t="shared" si="7"/>
        <v>-192.44227999999998</v>
      </c>
      <c r="J135" s="3">
        <f t="shared" si="6"/>
        <v>1.494</v>
      </c>
      <c r="K135" s="3">
        <f t="shared" si="8"/>
        <v>-193.93627999999998</v>
      </c>
      <c r="L135" s="1" t="s">
        <v>28</v>
      </c>
      <c r="M135" s="1" t="s">
        <v>29</v>
      </c>
      <c r="N135" s="1">
        <f>'январь 2016'!N135+'февраль 2016'!N135+'март 2016'!N135</f>
        <v>0</v>
      </c>
      <c r="O135" s="1">
        <f>'январь 2016'!O135+'февраль 2016'!O135+'март 2016'!O135</f>
        <v>0</v>
      </c>
      <c r="P135" s="1" t="s">
        <v>30</v>
      </c>
      <c r="Q135" s="1" t="s">
        <v>34</v>
      </c>
      <c r="R135" s="1">
        <f>'январь 2016'!R135+'февраль 2016'!R135+'март 2016'!R135</f>
        <v>0</v>
      </c>
      <c r="S135" s="1">
        <f>'январь 2016'!S135+'февраль 2016'!S135+'март 2016'!S135</f>
        <v>0</v>
      </c>
      <c r="T135" s="1" t="s">
        <v>30</v>
      </c>
      <c r="U135" s="1" t="s">
        <v>32</v>
      </c>
      <c r="V135" s="6">
        <f>'январь 2016'!V135+'февраль 2016'!V135+'март 2016'!V135</f>
        <v>0</v>
      </c>
      <c r="W135" s="6">
        <f>'январь 2016'!W135+'февраль 2016'!W135+'март 2016'!W135</f>
        <v>0</v>
      </c>
      <c r="X135" s="6" t="s">
        <v>30</v>
      </c>
      <c r="Y135" s="6" t="s">
        <v>33</v>
      </c>
      <c r="Z135" s="6">
        <f>'январь 2016'!Z135+'февраль 2016'!Z135+'март 2016'!Z135</f>
        <v>0</v>
      </c>
      <c r="AA135" s="6">
        <f>'январь 2016'!AA135+'февраль 2016'!AA135+'март 2016'!AA135</f>
        <v>0</v>
      </c>
      <c r="AB135" s="1" t="s">
        <v>30</v>
      </c>
      <c r="AC135" s="1" t="s">
        <v>34</v>
      </c>
      <c r="AD135" s="1">
        <f>'январь 2016'!AD135+'февраль 2016'!AD135+'март 2016'!AD135</f>
        <v>0</v>
      </c>
      <c r="AE135" s="1">
        <f>'январь 2016'!AE135+'февраль 2016'!AE135+'март 2016'!AE135</f>
        <v>0</v>
      </c>
      <c r="AF135" s="1" t="s">
        <v>35</v>
      </c>
      <c r="AG135" s="1" t="s">
        <v>29</v>
      </c>
      <c r="AH135" s="1">
        <f>'январь 2016'!AH135+'февраль 2016'!AH135+'март 2016'!AH135</f>
        <v>0</v>
      </c>
      <c r="AI135" s="1">
        <f>'январь 2016'!AI135+'февраль 2016'!AI135+'март 2016'!AI135</f>
        <v>0</v>
      </c>
      <c r="AJ135" s="1" t="s">
        <v>36</v>
      </c>
      <c r="AK135" s="1" t="s">
        <v>37</v>
      </c>
      <c r="AL135" s="1">
        <f>'январь 2016'!AL135+'февраль 2016'!AL135+'март 2016'!AL135</f>
        <v>0</v>
      </c>
      <c r="AM135" s="1">
        <f>'январь 2016'!AM135+'февраль 2016'!AM135+'март 2016'!AM135</f>
        <v>0</v>
      </c>
      <c r="AN135" s="1" t="s">
        <v>38</v>
      </c>
      <c r="AO135" s="1" t="s">
        <v>39</v>
      </c>
      <c r="AP135" s="1">
        <f>'январь 2016'!AP135+'февраль 2016'!AP135+'март 2016'!AP135</f>
        <v>2</v>
      </c>
      <c r="AQ135" s="1">
        <f>'январь 2016'!AQ135+'февраль 2016'!AQ135+'март 2016'!AQ135</f>
        <v>1.494</v>
      </c>
      <c r="AR135" s="1" t="s">
        <v>40</v>
      </c>
      <c r="AS135" s="1" t="s">
        <v>41</v>
      </c>
      <c r="AT135" s="1">
        <f>'январь 2016'!AT135+'февраль 2016'!AT135+'март 2016'!AT135</f>
        <v>0</v>
      </c>
      <c r="AU135" s="1">
        <f>'январь 2016'!AU135+'февраль 2016'!AU135+'март 2016'!AU135</f>
        <v>0</v>
      </c>
      <c r="AV135" s="6"/>
      <c r="AW135" s="6"/>
      <c r="AX135" s="1">
        <f>'январь 2016'!AX135+'февраль 2016'!AX135+'март 2016'!AX135</f>
        <v>0</v>
      </c>
      <c r="AY135" s="1">
        <f>'январь 2016'!AY135+'февраль 2016'!AY135+'март 2016'!AY135</f>
        <v>0</v>
      </c>
      <c r="AZ135" s="1" t="s">
        <v>42</v>
      </c>
      <c r="BA135" s="1" t="s">
        <v>39</v>
      </c>
      <c r="BB135" s="1">
        <f>'январь 2016'!BB135+'февраль 2016'!BB135+'март 2016'!BB135</f>
        <v>0</v>
      </c>
      <c r="BC135" s="1">
        <f>'январь 2016'!BC135+'февраль 2016'!BC135+'март 2016'!BC135</f>
        <v>0</v>
      </c>
      <c r="BD135" s="1" t="s">
        <v>42</v>
      </c>
      <c r="BE135" s="1" t="s">
        <v>33</v>
      </c>
      <c r="BF135" s="1">
        <f>'январь 2016'!BF135+'февраль 2016'!BF135+'март 2016'!BF135</f>
        <v>0</v>
      </c>
      <c r="BG135" s="1">
        <f>'январь 2016'!BG135+'февраль 2016'!BG135+'март 2016'!BG135</f>
        <v>0</v>
      </c>
      <c r="BH135" s="1" t="s">
        <v>42</v>
      </c>
      <c r="BI135" s="1" t="s">
        <v>39</v>
      </c>
      <c r="BJ135" s="1">
        <f>'январь 2016'!BJ135+'февраль 2016'!BJ135+'март 2016'!BJ135</f>
        <v>0</v>
      </c>
      <c r="BK135" s="7">
        <f>'январь 2016'!BK135+'февраль 2016'!BK135+'март 2016'!BK135</f>
        <v>0</v>
      </c>
      <c r="BL135" s="1" t="s">
        <v>43</v>
      </c>
      <c r="BM135" s="1" t="s">
        <v>44</v>
      </c>
      <c r="BN135" s="1">
        <f>'январь 2016'!BN135+'февраль 2016'!BN135+'март 2016'!BN135</f>
        <v>0</v>
      </c>
      <c r="BO135" s="1">
        <f>'январь 2016'!BO135+'февраль 2016'!BO135+'март 2016'!BO135</f>
        <v>0</v>
      </c>
      <c r="BP135" s="1" t="s">
        <v>45</v>
      </c>
      <c r="BQ135" s="1" t="s">
        <v>44</v>
      </c>
      <c r="BR135" s="1">
        <f>'январь 2016'!BR135+'февраль 2016'!BR135+'март 2016'!BR135</f>
        <v>0</v>
      </c>
      <c r="BS135" s="1">
        <f>'январь 2016'!BS135+'февраль 2016'!BS135+'март 2016'!BS135</f>
        <v>0</v>
      </c>
      <c r="BT135" s="1" t="s">
        <v>46</v>
      </c>
      <c r="BU135" s="1" t="s">
        <v>47</v>
      </c>
      <c r="BV135" s="1">
        <f>'январь 2016'!BV135+'февраль 2016'!BV135+'март 2016'!BV135</f>
        <v>0</v>
      </c>
      <c r="BW135" s="1">
        <f>'январь 2016'!BW135+'февраль 2016'!BW135+'март 2016'!BW135</f>
        <v>0</v>
      </c>
      <c r="BX135" s="1" t="s">
        <v>46</v>
      </c>
      <c r="BY135" s="1" t="s">
        <v>41</v>
      </c>
      <c r="BZ135" s="1">
        <f>'январь 2016'!BZ135+'февраль 2016'!BZ135+'март 2016'!BZ135</f>
        <v>0</v>
      </c>
      <c r="CA135" s="1">
        <f>'январь 2016'!CA135+'февраль 2016'!CA135+'март 2016'!CA135</f>
        <v>0</v>
      </c>
      <c r="CB135" s="1" t="s">
        <v>46</v>
      </c>
      <c r="CC135" s="1" t="s">
        <v>48</v>
      </c>
      <c r="CD135" s="1">
        <f>'январь 2016'!CD135+'февраль 2016'!CD135+'март 2016'!CD135</f>
        <v>0</v>
      </c>
      <c r="CE135" s="1">
        <f>'январь 2016'!CE135+'февраль 2016'!CE135+'март 2016'!CE135</f>
        <v>0</v>
      </c>
      <c r="CF135" s="1" t="s">
        <v>46</v>
      </c>
      <c r="CG135" s="1" t="s">
        <v>48</v>
      </c>
      <c r="CH135" s="1">
        <f>'январь 2016'!CH135+'февраль 2016'!CH135+'март 2016'!CH135</f>
        <v>0</v>
      </c>
      <c r="CI135" s="1">
        <f>'январь 2016'!CI135+'февраль 2016'!CI135+'март 2016'!CI135</f>
        <v>0</v>
      </c>
      <c r="CJ135" s="1" t="s">
        <v>46</v>
      </c>
      <c r="CK135" s="1" t="s">
        <v>39</v>
      </c>
      <c r="CL135" s="1">
        <f>'январь 2016'!CL135+'февраль 2016'!CL135+'март 2016'!CL135</f>
        <v>0</v>
      </c>
      <c r="CM135" s="1">
        <f>'январь 2016'!CM135+'февраль 2016'!CM135+'март 2016'!CM135</f>
        <v>0</v>
      </c>
      <c r="CN135" s="1" t="s">
        <v>49</v>
      </c>
      <c r="CO135" s="1" t="s">
        <v>39</v>
      </c>
      <c r="CP135" s="1">
        <f>'январь 2016'!CP135+'февраль 2016'!CP135+'март 2016'!CP135</f>
        <v>0</v>
      </c>
      <c r="CQ135" s="1">
        <f>'январь 2016'!CQ135+'февраль 2016'!CQ135+'март 2016'!CQ135</f>
        <v>0</v>
      </c>
      <c r="CR135" s="1" t="s">
        <v>50</v>
      </c>
      <c r="CS135" s="1" t="s">
        <v>51</v>
      </c>
      <c r="CT135" s="1">
        <f>'январь 2016'!CT135+'февраль 2016'!CT135+'март 2016'!CT135</f>
        <v>0</v>
      </c>
      <c r="CU135" s="1">
        <f>'январь 2016'!CU135+'февраль 2016'!CU135+'март 2016'!CU135</f>
        <v>0</v>
      </c>
      <c r="CV135" s="1" t="s">
        <v>50</v>
      </c>
      <c r="CW135" s="1" t="s">
        <v>39</v>
      </c>
      <c r="CX135" s="1">
        <f>'январь 2016'!CX135+'февраль 2016'!CX135+'март 2016'!CX135</f>
        <v>0</v>
      </c>
      <c r="CY135" s="1">
        <f>'январь 2016'!CY135+'февраль 2016'!CY135+'март 2016'!CY135</f>
        <v>0</v>
      </c>
      <c r="CZ135" s="1" t="s">
        <v>50</v>
      </c>
      <c r="DA135" s="1" t="s">
        <v>39</v>
      </c>
      <c r="DB135" s="1">
        <f>'январь 2016'!DB135+'февраль 2016'!DB135+'март 2016'!DB135</f>
        <v>0</v>
      </c>
      <c r="DC135" s="1">
        <f>'январь 2016'!DC135+'февраль 2016'!DC135+'март 2016'!DC135</f>
        <v>0</v>
      </c>
      <c r="DD135" s="1" t="s">
        <v>59</v>
      </c>
      <c r="DE135" s="1" t="s">
        <v>60</v>
      </c>
      <c r="DF135" s="1">
        <f>'январь 2016'!DF135+'февраль 2016'!DF135+'март 2016'!DF135</f>
        <v>0</v>
      </c>
      <c r="DG135" s="1">
        <f>'январь 2016'!DG135+'февраль 2016'!DG135+'март 2016'!DG135</f>
        <v>0</v>
      </c>
      <c r="DH135" s="1" t="s">
        <v>52</v>
      </c>
      <c r="DI135" s="1" t="s">
        <v>53</v>
      </c>
      <c r="DJ135" s="1">
        <f>'январь 2016'!DJ135+'февраль 2016'!DJ135+'март 2016'!DJ135</f>
        <v>0</v>
      </c>
      <c r="DK135" s="1">
        <f>'январь 2016'!DK135+'февраль 2016'!DK135+'март 2016'!DK135</f>
        <v>0</v>
      </c>
      <c r="DL135" s="1" t="s">
        <v>31</v>
      </c>
      <c r="DM135" s="7">
        <f>'январь 2016'!DM135+'февраль 2016'!DM135+'март 2016'!DM135</f>
        <v>0</v>
      </c>
    </row>
    <row r="136" spans="1:117" s="12" customFormat="1" ht="15.75" customHeight="1" x14ac:dyDescent="0.25">
      <c r="A136" s="6">
        <v>135</v>
      </c>
      <c r="B136" s="6">
        <v>1</v>
      </c>
      <c r="C136" s="9" t="s">
        <v>158</v>
      </c>
      <c r="D136" s="8" t="s">
        <v>373</v>
      </c>
      <c r="E136" s="6">
        <v>-307.93700000000001</v>
      </c>
      <c r="F136" s="6">
        <v>359.565</v>
      </c>
      <c r="G136" s="6">
        <v>-669.80600000000004</v>
      </c>
      <c r="H136" s="10">
        <v>285.79932000000002</v>
      </c>
      <c r="I136" s="3">
        <f t="shared" si="7"/>
        <v>-384.00668000000002</v>
      </c>
      <c r="J136" s="3">
        <f t="shared" si="6"/>
        <v>10.769</v>
      </c>
      <c r="K136" s="3">
        <f t="shared" si="8"/>
        <v>-394.77568000000002</v>
      </c>
      <c r="L136" s="1" t="s">
        <v>28</v>
      </c>
      <c r="M136" s="1" t="s">
        <v>29</v>
      </c>
      <c r="N136" s="1">
        <f>'январь 2016'!N136+'февраль 2016'!N136+'март 2016'!N136</f>
        <v>0</v>
      </c>
      <c r="O136" s="1">
        <f>'январь 2016'!O136+'февраль 2016'!O136+'март 2016'!O136</f>
        <v>0</v>
      </c>
      <c r="P136" s="1" t="s">
        <v>30</v>
      </c>
      <c r="Q136" s="1" t="s">
        <v>34</v>
      </c>
      <c r="R136" s="1">
        <f>'январь 2016'!R136+'февраль 2016'!R136+'март 2016'!R136</f>
        <v>0</v>
      </c>
      <c r="S136" s="1">
        <f>'январь 2016'!S136+'февраль 2016'!S136+'март 2016'!S136</f>
        <v>0</v>
      </c>
      <c r="T136" s="1" t="s">
        <v>30</v>
      </c>
      <c r="U136" s="1" t="s">
        <v>32</v>
      </c>
      <c r="V136" s="6">
        <f>'январь 2016'!V136+'февраль 2016'!V136+'март 2016'!V136</f>
        <v>0</v>
      </c>
      <c r="W136" s="6">
        <f>'январь 2016'!W136+'февраль 2016'!W136+'март 2016'!W136</f>
        <v>0</v>
      </c>
      <c r="X136" s="6" t="s">
        <v>30</v>
      </c>
      <c r="Y136" s="6" t="s">
        <v>33</v>
      </c>
      <c r="Z136" s="6">
        <f>'январь 2016'!Z136+'февраль 2016'!Z136+'март 2016'!Z136</f>
        <v>0</v>
      </c>
      <c r="AA136" s="6">
        <f>'январь 2016'!AA136+'февраль 2016'!AA136+'март 2016'!AA136</f>
        <v>0</v>
      </c>
      <c r="AB136" s="1" t="s">
        <v>30</v>
      </c>
      <c r="AC136" s="1" t="s">
        <v>34</v>
      </c>
      <c r="AD136" s="1">
        <f>'январь 2016'!AD136+'февраль 2016'!AD136+'март 2016'!AD136</f>
        <v>0</v>
      </c>
      <c r="AE136" s="1">
        <f>'январь 2016'!AE136+'февраль 2016'!AE136+'март 2016'!AE136</f>
        <v>0</v>
      </c>
      <c r="AF136" s="1" t="s">
        <v>35</v>
      </c>
      <c r="AG136" s="1" t="s">
        <v>29</v>
      </c>
      <c r="AH136" s="1">
        <f>'январь 2016'!AH136+'февраль 2016'!AH136+'март 2016'!AH136</f>
        <v>0</v>
      </c>
      <c r="AI136" s="1">
        <f>'январь 2016'!AI136+'февраль 2016'!AI136+'март 2016'!AI136</f>
        <v>0</v>
      </c>
      <c r="AJ136" s="1" t="s">
        <v>36</v>
      </c>
      <c r="AK136" s="1" t="s">
        <v>37</v>
      </c>
      <c r="AL136" s="1">
        <f>'январь 2016'!AL136+'февраль 2016'!AL136+'март 2016'!AL136</f>
        <v>0</v>
      </c>
      <c r="AM136" s="1">
        <f>'январь 2016'!AM136+'февраль 2016'!AM136+'март 2016'!AM136</f>
        <v>0</v>
      </c>
      <c r="AN136" s="1" t="s">
        <v>38</v>
      </c>
      <c r="AO136" s="1" t="s">
        <v>39</v>
      </c>
      <c r="AP136" s="1">
        <f>'январь 2016'!AP136+'февраль 2016'!AP136+'март 2016'!AP136</f>
        <v>0</v>
      </c>
      <c r="AQ136" s="1">
        <f>'январь 2016'!AQ136+'февраль 2016'!AQ136+'март 2016'!AQ136</f>
        <v>0</v>
      </c>
      <c r="AR136" s="1" t="s">
        <v>40</v>
      </c>
      <c r="AS136" s="1" t="s">
        <v>41</v>
      </c>
      <c r="AT136" s="1">
        <f>'январь 2016'!AT136+'февраль 2016'!AT136+'март 2016'!AT136</f>
        <v>0</v>
      </c>
      <c r="AU136" s="1">
        <f>'январь 2016'!AU136+'февраль 2016'!AU136+'март 2016'!AU136</f>
        <v>0</v>
      </c>
      <c r="AV136" s="6"/>
      <c r="AW136" s="6"/>
      <c r="AX136" s="1">
        <f>'январь 2016'!AX136+'февраль 2016'!AX136+'март 2016'!AX136</f>
        <v>0</v>
      </c>
      <c r="AY136" s="1">
        <f>'январь 2016'!AY136+'февраль 2016'!AY136+'март 2016'!AY136</f>
        <v>0</v>
      </c>
      <c r="AZ136" s="1" t="s">
        <v>42</v>
      </c>
      <c r="BA136" s="1" t="s">
        <v>39</v>
      </c>
      <c r="BB136" s="1">
        <f>'январь 2016'!BB136+'февраль 2016'!BB136+'март 2016'!BB136</f>
        <v>0</v>
      </c>
      <c r="BC136" s="1">
        <f>'январь 2016'!BC136+'февраль 2016'!BC136+'март 2016'!BC136</f>
        <v>0</v>
      </c>
      <c r="BD136" s="1" t="s">
        <v>42</v>
      </c>
      <c r="BE136" s="1" t="s">
        <v>33</v>
      </c>
      <c r="BF136" s="1">
        <f>'январь 2016'!BF136+'февраль 2016'!BF136+'март 2016'!BF136</f>
        <v>0</v>
      </c>
      <c r="BG136" s="1">
        <f>'январь 2016'!BG136+'февраль 2016'!BG136+'март 2016'!BG136</f>
        <v>0</v>
      </c>
      <c r="BH136" s="1" t="s">
        <v>42</v>
      </c>
      <c r="BI136" s="1" t="s">
        <v>39</v>
      </c>
      <c r="BJ136" s="1">
        <f>'январь 2016'!BJ136+'февраль 2016'!BJ136+'март 2016'!BJ136</f>
        <v>0</v>
      </c>
      <c r="BK136" s="7">
        <f>'январь 2016'!BK136+'февраль 2016'!BK136+'март 2016'!BK136</f>
        <v>0</v>
      </c>
      <c r="BL136" s="1" t="s">
        <v>43</v>
      </c>
      <c r="BM136" s="1" t="s">
        <v>44</v>
      </c>
      <c r="BN136" s="1">
        <f>'январь 2016'!BN136+'февраль 2016'!BN136+'март 2016'!BN136</f>
        <v>0</v>
      </c>
      <c r="BO136" s="1">
        <f>'январь 2016'!BO136+'февраль 2016'!BO136+'март 2016'!BO136</f>
        <v>0</v>
      </c>
      <c r="BP136" s="1" t="s">
        <v>45</v>
      </c>
      <c r="BQ136" s="1" t="s">
        <v>44</v>
      </c>
      <c r="BR136" s="1">
        <f>'январь 2016'!BR136+'февраль 2016'!BR136+'март 2016'!BR136</f>
        <v>0</v>
      </c>
      <c r="BS136" s="1">
        <f>'январь 2016'!BS136+'февраль 2016'!BS136+'март 2016'!BS136</f>
        <v>0</v>
      </c>
      <c r="BT136" s="1" t="s">
        <v>46</v>
      </c>
      <c r="BU136" s="1" t="s">
        <v>47</v>
      </c>
      <c r="BV136" s="1">
        <f>'январь 2016'!BV136+'февраль 2016'!BV136+'март 2016'!BV136</f>
        <v>0</v>
      </c>
      <c r="BW136" s="1">
        <f>'январь 2016'!BW136+'февраль 2016'!BW136+'март 2016'!BW136</f>
        <v>0</v>
      </c>
      <c r="BX136" s="1" t="s">
        <v>46</v>
      </c>
      <c r="BY136" s="1" t="s">
        <v>41</v>
      </c>
      <c r="BZ136" s="1">
        <f>'январь 2016'!BZ136+'февраль 2016'!BZ136+'март 2016'!BZ136</f>
        <v>0</v>
      </c>
      <c r="CA136" s="1">
        <f>'январь 2016'!CA136+'февраль 2016'!CA136+'март 2016'!CA136</f>
        <v>0</v>
      </c>
      <c r="CB136" s="1" t="s">
        <v>46</v>
      </c>
      <c r="CC136" s="1" t="s">
        <v>48</v>
      </c>
      <c r="CD136" s="1">
        <f>'январь 2016'!CD136+'февраль 2016'!CD136+'март 2016'!CD136</f>
        <v>8.0000000000000002E-3</v>
      </c>
      <c r="CE136" s="1">
        <f>'январь 2016'!CE136+'февраль 2016'!CE136+'март 2016'!CE136</f>
        <v>7.6879999999999997</v>
      </c>
      <c r="CF136" s="1" t="s">
        <v>46</v>
      </c>
      <c r="CG136" s="1" t="s">
        <v>48</v>
      </c>
      <c r="CH136" s="1">
        <f>'январь 2016'!CH136+'февраль 2016'!CH136+'март 2016'!CH136</f>
        <v>0</v>
      </c>
      <c r="CI136" s="1">
        <f>'январь 2016'!CI136+'февраль 2016'!CI136+'март 2016'!CI136</f>
        <v>0</v>
      </c>
      <c r="CJ136" s="1" t="s">
        <v>46</v>
      </c>
      <c r="CK136" s="1" t="s">
        <v>39</v>
      </c>
      <c r="CL136" s="1">
        <f>'январь 2016'!CL136+'февраль 2016'!CL136+'март 2016'!CL136</f>
        <v>0</v>
      </c>
      <c r="CM136" s="1">
        <f>'январь 2016'!CM136+'февраль 2016'!CM136+'март 2016'!CM136</f>
        <v>0</v>
      </c>
      <c r="CN136" s="1" t="s">
        <v>49</v>
      </c>
      <c r="CO136" s="1" t="s">
        <v>39</v>
      </c>
      <c r="CP136" s="1">
        <f>'январь 2016'!CP136+'февраль 2016'!CP136+'март 2016'!CP136</f>
        <v>2</v>
      </c>
      <c r="CQ136" s="1">
        <f>'январь 2016'!CQ136+'февраль 2016'!CQ136+'март 2016'!CQ136</f>
        <v>1.171</v>
      </c>
      <c r="CR136" s="1" t="s">
        <v>50</v>
      </c>
      <c r="CS136" s="1" t="s">
        <v>51</v>
      </c>
      <c r="CT136" s="1">
        <f>'январь 2016'!CT136+'февраль 2016'!CT136+'март 2016'!CT136</f>
        <v>0</v>
      </c>
      <c r="CU136" s="1">
        <f>'январь 2016'!CU136+'февраль 2016'!CU136+'март 2016'!CU136</f>
        <v>0</v>
      </c>
      <c r="CV136" s="1" t="s">
        <v>50</v>
      </c>
      <c r="CW136" s="1" t="s">
        <v>39</v>
      </c>
      <c r="CX136" s="1">
        <f>'январь 2016'!CX136+'февраль 2016'!CX136+'март 2016'!CX136</f>
        <v>0</v>
      </c>
      <c r="CY136" s="1">
        <f>'январь 2016'!CY136+'февраль 2016'!CY136+'март 2016'!CY136</f>
        <v>0</v>
      </c>
      <c r="CZ136" s="1" t="s">
        <v>50</v>
      </c>
      <c r="DA136" s="1" t="s">
        <v>39</v>
      </c>
      <c r="DB136" s="1">
        <f>'январь 2016'!DB136+'февраль 2016'!DB136+'март 2016'!DB136</f>
        <v>0</v>
      </c>
      <c r="DC136" s="1">
        <f>'январь 2016'!DC136+'февраль 2016'!DC136+'март 2016'!DC136</f>
        <v>0</v>
      </c>
      <c r="DD136" s="1" t="s">
        <v>59</v>
      </c>
      <c r="DE136" s="1" t="s">
        <v>60</v>
      </c>
      <c r="DF136" s="1">
        <f>'январь 2016'!DF136+'февраль 2016'!DF136+'март 2016'!DF136</f>
        <v>0</v>
      </c>
      <c r="DG136" s="1">
        <f>'январь 2016'!DG136+'февраль 2016'!DG136+'март 2016'!DG136</f>
        <v>0</v>
      </c>
      <c r="DH136" s="1" t="s">
        <v>52</v>
      </c>
      <c r="DI136" s="1" t="s">
        <v>53</v>
      </c>
      <c r="DJ136" s="1">
        <f>'январь 2016'!DJ136+'февраль 2016'!DJ136+'март 2016'!DJ136</f>
        <v>0</v>
      </c>
      <c r="DK136" s="1">
        <f>'январь 2016'!DK136+'февраль 2016'!DK136+'март 2016'!DK136</f>
        <v>0</v>
      </c>
      <c r="DL136" s="1" t="s">
        <v>31</v>
      </c>
      <c r="DM136" s="7">
        <f>'январь 2016'!DM136+'февраль 2016'!DM136+'март 2016'!DM136</f>
        <v>1.91</v>
      </c>
    </row>
    <row r="137" spans="1:117" s="12" customFormat="1" ht="15.75" customHeight="1" x14ac:dyDescent="0.25">
      <c r="A137" s="6">
        <v>136</v>
      </c>
      <c r="B137" s="6">
        <v>1</v>
      </c>
      <c r="C137" s="9" t="s">
        <v>159</v>
      </c>
      <c r="D137" s="8" t="s">
        <v>373</v>
      </c>
      <c r="E137" s="6">
        <v>-278.75799999999998</v>
      </c>
      <c r="F137" s="6">
        <v>51.604999999999997</v>
      </c>
      <c r="G137" s="6">
        <v>-336.27600000000001</v>
      </c>
      <c r="H137" s="10">
        <v>51.923639999999999</v>
      </c>
      <c r="I137" s="3">
        <f t="shared" si="7"/>
        <v>-284.35236000000003</v>
      </c>
      <c r="J137" s="3">
        <f t="shared" si="6"/>
        <v>0</v>
      </c>
      <c r="K137" s="3">
        <f t="shared" si="8"/>
        <v>-284.35236000000003</v>
      </c>
      <c r="L137" s="1" t="s">
        <v>28</v>
      </c>
      <c r="M137" s="1" t="s">
        <v>29</v>
      </c>
      <c r="N137" s="1">
        <f>'январь 2016'!N137+'февраль 2016'!N137+'март 2016'!N137</f>
        <v>0</v>
      </c>
      <c r="O137" s="1">
        <f>'январь 2016'!O137+'февраль 2016'!O137+'март 2016'!O137</f>
        <v>0</v>
      </c>
      <c r="P137" s="1" t="s">
        <v>30</v>
      </c>
      <c r="Q137" s="1" t="s">
        <v>34</v>
      </c>
      <c r="R137" s="1">
        <f>'январь 2016'!R137+'февраль 2016'!R137+'март 2016'!R137</f>
        <v>0</v>
      </c>
      <c r="S137" s="1">
        <f>'январь 2016'!S137+'февраль 2016'!S137+'март 2016'!S137</f>
        <v>0</v>
      </c>
      <c r="T137" s="1" t="s">
        <v>30</v>
      </c>
      <c r="U137" s="1" t="s">
        <v>32</v>
      </c>
      <c r="V137" s="6">
        <f>'январь 2016'!V137+'февраль 2016'!V137+'март 2016'!V137</f>
        <v>0</v>
      </c>
      <c r="W137" s="6">
        <f>'январь 2016'!W137+'февраль 2016'!W137+'март 2016'!W137</f>
        <v>0</v>
      </c>
      <c r="X137" s="6" t="s">
        <v>30</v>
      </c>
      <c r="Y137" s="6" t="s">
        <v>33</v>
      </c>
      <c r="Z137" s="6">
        <f>'январь 2016'!Z137+'февраль 2016'!Z137+'март 2016'!Z137</f>
        <v>0</v>
      </c>
      <c r="AA137" s="6">
        <f>'январь 2016'!AA137+'февраль 2016'!AA137+'март 2016'!AA137</f>
        <v>0</v>
      </c>
      <c r="AB137" s="1" t="s">
        <v>30</v>
      </c>
      <c r="AC137" s="1" t="s">
        <v>34</v>
      </c>
      <c r="AD137" s="1">
        <f>'январь 2016'!AD137+'февраль 2016'!AD137+'март 2016'!AD137</f>
        <v>0</v>
      </c>
      <c r="AE137" s="1">
        <f>'январь 2016'!AE137+'февраль 2016'!AE137+'март 2016'!AE137</f>
        <v>0</v>
      </c>
      <c r="AF137" s="1" t="s">
        <v>35</v>
      </c>
      <c r="AG137" s="1" t="s">
        <v>29</v>
      </c>
      <c r="AH137" s="1">
        <f>'январь 2016'!AH137+'февраль 2016'!AH137+'март 2016'!AH137</f>
        <v>0</v>
      </c>
      <c r="AI137" s="1">
        <f>'январь 2016'!AI137+'февраль 2016'!AI137+'март 2016'!AI137</f>
        <v>0</v>
      </c>
      <c r="AJ137" s="1" t="s">
        <v>36</v>
      </c>
      <c r="AK137" s="1" t="s">
        <v>37</v>
      </c>
      <c r="AL137" s="1">
        <f>'январь 2016'!AL137+'февраль 2016'!AL137+'март 2016'!AL137</f>
        <v>0</v>
      </c>
      <c r="AM137" s="1">
        <f>'январь 2016'!AM137+'февраль 2016'!AM137+'март 2016'!AM137</f>
        <v>0</v>
      </c>
      <c r="AN137" s="1" t="s">
        <v>38</v>
      </c>
      <c r="AO137" s="1" t="s">
        <v>39</v>
      </c>
      <c r="AP137" s="1">
        <f>'январь 2016'!AP137+'февраль 2016'!AP137+'март 2016'!AP137</f>
        <v>0</v>
      </c>
      <c r="AQ137" s="1">
        <f>'январь 2016'!AQ137+'февраль 2016'!AQ137+'март 2016'!AQ137</f>
        <v>0</v>
      </c>
      <c r="AR137" s="1" t="s">
        <v>40</v>
      </c>
      <c r="AS137" s="1" t="s">
        <v>41</v>
      </c>
      <c r="AT137" s="1">
        <f>'январь 2016'!AT137+'февраль 2016'!AT137+'март 2016'!AT137</f>
        <v>0</v>
      </c>
      <c r="AU137" s="1">
        <f>'январь 2016'!AU137+'февраль 2016'!AU137+'март 2016'!AU137</f>
        <v>0</v>
      </c>
      <c r="AV137" s="6"/>
      <c r="AW137" s="6"/>
      <c r="AX137" s="1">
        <f>'январь 2016'!AX137+'февраль 2016'!AX137+'март 2016'!AX137</f>
        <v>0</v>
      </c>
      <c r="AY137" s="1">
        <f>'январь 2016'!AY137+'февраль 2016'!AY137+'март 2016'!AY137</f>
        <v>0</v>
      </c>
      <c r="AZ137" s="1" t="s">
        <v>42</v>
      </c>
      <c r="BA137" s="1" t="s">
        <v>39</v>
      </c>
      <c r="BB137" s="1">
        <f>'январь 2016'!BB137+'февраль 2016'!BB137+'март 2016'!BB137</f>
        <v>0</v>
      </c>
      <c r="BC137" s="1">
        <f>'январь 2016'!BC137+'февраль 2016'!BC137+'март 2016'!BC137</f>
        <v>0</v>
      </c>
      <c r="BD137" s="1" t="s">
        <v>42</v>
      </c>
      <c r="BE137" s="1" t="s">
        <v>33</v>
      </c>
      <c r="BF137" s="1">
        <f>'январь 2016'!BF137+'февраль 2016'!BF137+'март 2016'!BF137</f>
        <v>0</v>
      </c>
      <c r="BG137" s="1">
        <f>'январь 2016'!BG137+'февраль 2016'!BG137+'март 2016'!BG137</f>
        <v>0</v>
      </c>
      <c r="BH137" s="1" t="s">
        <v>42</v>
      </c>
      <c r="BI137" s="1" t="s">
        <v>39</v>
      </c>
      <c r="BJ137" s="1">
        <f>'январь 2016'!BJ137+'февраль 2016'!BJ137+'март 2016'!BJ137</f>
        <v>0</v>
      </c>
      <c r="BK137" s="7">
        <f>'январь 2016'!BK137+'февраль 2016'!BK137+'март 2016'!BK137</f>
        <v>0</v>
      </c>
      <c r="BL137" s="1" t="s">
        <v>43</v>
      </c>
      <c r="BM137" s="1" t="s">
        <v>44</v>
      </c>
      <c r="BN137" s="1">
        <f>'январь 2016'!BN137+'февраль 2016'!BN137+'март 2016'!BN137</f>
        <v>0</v>
      </c>
      <c r="BO137" s="1">
        <f>'январь 2016'!BO137+'февраль 2016'!BO137+'март 2016'!BO137</f>
        <v>0</v>
      </c>
      <c r="BP137" s="1" t="s">
        <v>45</v>
      </c>
      <c r="BQ137" s="1" t="s">
        <v>44</v>
      </c>
      <c r="BR137" s="1">
        <f>'январь 2016'!BR137+'февраль 2016'!BR137+'март 2016'!BR137</f>
        <v>0</v>
      </c>
      <c r="BS137" s="1">
        <f>'январь 2016'!BS137+'февраль 2016'!BS137+'март 2016'!BS137</f>
        <v>0</v>
      </c>
      <c r="BT137" s="1" t="s">
        <v>46</v>
      </c>
      <c r="BU137" s="1" t="s">
        <v>47</v>
      </c>
      <c r="BV137" s="1">
        <f>'январь 2016'!BV137+'февраль 2016'!BV137+'март 2016'!BV137</f>
        <v>0</v>
      </c>
      <c r="BW137" s="1">
        <f>'январь 2016'!BW137+'февраль 2016'!BW137+'март 2016'!BW137</f>
        <v>0</v>
      </c>
      <c r="BX137" s="1" t="s">
        <v>46</v>
      </c>
      <c r="BY137" s="1" t="s">
        <v>41</v>
      </c>
      <c r="BZ137" s="1">
        <f>'январь 2016'!BZ137+'февраль 2016'!BZ137+'март 2016'!BZ137</f>
        <v>0</v>
      </c>
      <c r="CA137" s="1">
        <f>'январь 2016'!CA137+'февраль 2016'!CA137+'март 2016'!CA137</f>
        <v>0</v>
      </c>
      <c r="CB137" s="1" t="s">
        <v>46</v>
      </c>
      <c r="CC137" s="1" t="s">
        <v>48</v>
      </c>
      <c r="CD137" s="1">
        <f>'январь 2016'!CD137+'февраль 2016'!CD137+'март 2016'!CD137</f>
        <v>0</v>
      </c>
      <c r="CE137" s="1">
        <f>'январь 2016'!CE137+'февраль 2016'!CE137+'март 2016'!CE137</f>
        <v>0</v>
      </c>
      <c r="CF137" s="1" t="s">
        <v>46</v>
      </c>
      <c r="CG137" s="1" t="s">
        <v>48</v>
      </c>
      <c r="CH137" s="1">
        <f>'январь 2016'!CH137+'февраль 2016'!CH137+'март 2016'!CH137</f>
        <v>0</v>
      </c>
      <c r="CI137" s="1">
        <f>'январь 2016'!CI137+'февраль 2016'!CI137+'март 2016'!CI137</f>
        <v>0</v>
      </c>
      <c r="CJ137" s="1" t="s">
        <v>46</v>
      </c>
      <c r="CK137" s="1" t="s">
        <v>39</v>
      </c>
      <c r="CL137" s="1">
        <f>'январь 2016'!CL137+'февраль 2016'!CL137+'март 2016'!CL137</f>
        <v>0</v>
      </c>
      <c r="CM137" s="1">
        <f>'январь 2016'!CM137+'февраль 2016'!CM137+'март 2016'!CM137</f>
        <v>0</v>
      </c>
      <c r="CN137" s="1" t="s">
        <v>49</v>
      </c>
      <c r="CO137" s="1" t="s">
        <v>39</v>
      </c>
      <c r="CP137" s="1">
        <f>'январь 2016'!CP137+'февраль 2016'!CP137+'март 2016'!CP137</f>
        <v>0</v>
      </c>
      <c r="CQ137" s="1">
        <f>'январь 2016'!CQ137+'февраль 2016'!CQ137+'март 2016'!CQ137</f>
        <v>0</v>
      </c>
      <c r="CR137" s="1" t="s">
        <v>50</v>
      </c>
      <c r="CS137" s="1" t="s">
        <v>51</v>
      </c>
      <c r="CT137" s="1">
        <f>'январь 2016'!CT137+'февраль 2016'!CT137+'март 2016'!CT137</f>
        <v>0</v>
      </c>
      <c r="CU137" s="1">
        <f>'январь 2016'!CU137+'февраль 2016'!CU137+'март 2016'!CU137</f>
        <v>0</v>
      </c>
      <c r="CV137" s="1" t="s">
        <v>50</v>
      </c>
      <c r="CW137" s="1" t="s">
        <v>39</v>
      </c>
      <c r="CX137" s="1">
        <f>'январь 2016'!CX137+'февраль 2016'!CX137+'март 2016'!CX137</f>
        <v>0</v>
      </c>
      <c r="CY137" s="1">
        <f>'январь 2016'!CY137+'февраль 2016'!CY137+'март 2016'!CY137</f>
        <v>0</v>
      </c>
      <c r="CZ137" s="1" t="s">
        <v>50</v>
      </c>
      <c r="DA137" s="1" t="s">
        <v>39</v>
      </c>
      <c r="DB137" s="1">
        <f>'январь 2016'!DB137+'февраль 2016'!DB137+'март 2016'!DB137</f>
        <v>0</v>
      </c>
      <c r="DC137" s="1">
        <f>'январь 2016'!DC137+'февраль 2016'!DC137+'март 2016'!DC137</f>
        <v>0</v>
      </c>
      <c r="DD137" s="1" t="s">
        <v>59</v>
      </c>
      <c r="DE137" s="1" t="s">
        <v>60</v>
      </c>
      <c r="DF137" s="1">
        <f>'январь 2016'!DF137+'февраль 2016'!DF137+'март 2016'!DF137</f>
        <v>0</v>
      </c>
      <c r="DG137" s="1">
        <f>'январь 2016'!DG137+'февраль 2016'!DG137+'март 2016'!DG137</f>
        <v>0</v>
      </c>
      <c r="DH137" s="1" t="s">
        <v>52</v>
      </c>
      <c r="DI137" s="1" t="s">
        <v>53</v>
      </c>
      <c r="DJ137" s="1">
        <f>'январь 2016'!DJ137+'февраль 2016'!DJ137+'март 2016'!DJ137</f>
        <v>0</v>
      </c>
      <c r="DK137" s="1">
        <f>'январь 2016'!DK137+'февраль 2016'!DK137+'март 2016'!DK137</f>
        <v>0</v>
      </c>
      <c r="DL137" s="1" t="s">
        <v>31</v>
      </c>
      <c r="DM137" s="7">
        <f>'январь 2016'!DM137+'февраль 2016'!DM137+'март 2016'!DM137</f>
        <v>0</v>
      </c>
    </row>
    <row r="138" spans="1:117" s="12" customFormat="1" ht="15.75" customHeight="1" x14ac:dyDescent="0.25">
      <c r="A138" s="6">
        <v>137</v>
      </c>
      <c r="B138" s="6">
        <v>3</v>
      </c>
      <c r="C138" s="9" t="s">
        <v>160</v>
      </c>
      <c r="D138" s="8" t="s">
        <v>373</v>
      </c>
      <c r="E138" s="6">
        <v>-16.724</v>
      </c>
      <c r="F138" s="6">
        <v>6.5570000000000004</v>
      </c>
      <c r="G138" s="6">
        <v>-23.280999999999999</v>
      </c>
      <c r="H138" s="10">
        <v>86.824799999999996</v>
      </c>
      <c r="I138" s="3">
        <f t="shared" si="7"/>
        <v>63.543799999999997</v>
      </c>
      <c r="J138" s="3">
        <f t="shared" si="6"/>
        <v>13.385</v>
      </c>
      <c r="K138" s="3">
        <f t="shared" si="8"/>
        <v>50.158799999999999</v>
      </c>
      <c r="L138" s="1" t="s">
        <v>28</v>
      </c>
      <c r="M138" s="1" t="s">
        <v>29</v>
      </c>
      <c r="N138" s="1">
        <f>'январь 2016'!N138+'февраль 2016'!N138+'март 2016'!N138</f>
        <v>0</v>
      </c>
      <c r="O138" s="1">
        <f>'январь 2016'!O138+'февраль 2016'!O138+'март 2016'!O138</f>
        <v>0</v>
      </c>
      <c r="P138" s="1" t="s">
        <v>30</v>
      </c>
      <c r="Q138" s="1" t="s">
        <v>34</v>
      </c>
      <c r="R138" s="1">
        <f>'январь 2016'!R138+'февраль 2016'!R138+'март 2016'!R138</f>
        <v>0</v>
      </c>
      <c r="S138" s="1">
        <f>'январь 2016'!S138+'февраль 2016'!S138+'март 2016'!S138</f>
        <v>0</v>
      </c>
      <c r="T138" s="1" t="s">
        <v>30</v>
      </c>
      <c r="U138" s="1" t="s">
        <v>32</v>
      </c>
      <c r="V138" s="6">
        <f>'январь 2016'!V138+'февраль 2016'!V138+'март 2016'!V138</f>
        <v>0</v>
      </c>
      <c r="W138" s="6">
        <f>'январь 2016'!W138+'февраль 2016'!W138+'март 2016'!W138</f>
        <v>0</v>
      </c>
      <c r="X138" s="6" t="s">
        <v>30</v>
      </c>
      <c r="Y138" s="6" t="s">
        <v>33</v>
      </c>
      <c r="Z138" s="6">
        <f>'январь 2016'!Z138+'февраль 2016'!Z138+'март 2016'!Z138</f>
        <v>0</v>
      </c>
      <c r="AA138" s="6">
        <f>'январь 2016'!AA138+'февраль 2016'!AA138+'март 2016'!AA138</f>
        <v>0</v>
      </c>
      <c r="AB138" s="1" t="s">
        <v>30</v>
      </c>
      <c r="AC138" s="1" t="s">
        <v>34</v>
      </c>
      <c r="AD138" s="1">
        <f>'январь 2016'!AD138+'февраль 2016'!AD138+'март 2016'!AD138</f>
        <v>0</v>
      </c>
      <c r="AE138" s="1">
        <f>'январь 2016'!AE138+'февраль 2016'!AE138+'март 2016'!AE138</f>
        <v>0</v>
      </c>
      <c r="AF138" s="1" t="s">
        <v>35</v>
      </c>
      <c r="AG138" s="1" t="s">
        <v>29</v>
      </c>
      <c r="AH138" s="1">
        <f>'январь 2016'!AH138+'февраль 2016'!AH138+'март 2016'!AH138</f>
        <v>0</v>
      </c>
      <c r="AI138" s="1">
        <f>'январь 2016'!AI138+'февраль 2016'!AI138+'март 2016'!AI138</f>
        <v>0</v>
      </c>
      <c r="AJ138" s="1" t="s">
        <v>36</v>
      </c>
      <c r="AK138" s="1" t="s">
        <v>37</v>
      </c>
      <c r="AL138" s="1">
        <f>'январь 2016'!AL138+'февраль 2016'!AL138+'март 2016'!AL138</f>
        <v>0</v>
      </c>
      <c r="AM138" s="1">
        <f>'январь 2016'!AM138+'февраль 2016'!AM138+'март 2016'!AM138</f>
        <v>0</v>
      </c>
      <c r="AN138" s="1" t="s">
        <v>38</v>
      </c>
      <c r="AO138" s="1" t="s">
        <v>39</v>
      </c>
      <c r="AP138" s="1">
        <f>'январь 2016'!AP138+'февраль 2016'!AP138+'март 2016'!AP138</f>
        <v>0</v>
      </c>
      <c r="AQ138" s="1">
        <f>'январь 2016'!AQ138+'февраль 2016'!AQ138+'март 2016'!AQ138</f>
        <v>0</v>
      </c>
      <c r="AR138" s="1" t="s">
        <v>40</v>
      </c>
      <c r="AS138" s="1" t="s">
        <v>41</v>
      </c>
      <c r="AT138" s="1">
        <f>'январь 2016'!AT138+'февраль 2016'!AT138+'март 2016'!AT138</f>
        <v>0</v>
      </c>
      <c r="AU138" s="1">
        <f>'январь 2016'!AU138+'февраль 2016'!AU138+'март 2016'!AU138</f>
        <v>0</v>
      </c>
      <c r="AV138" s="6"/>
      <c r="AW138" s="6"/>
      <c r="AX138" s="1">
        <f>'январь 2016'!AX138+'февраль 2016'!AX138+'март 2016'!AX138</f>
        <v>0</v>
      </c>
      <c r="AY138" s="1">
        <f>'январь 2016'!AY138+'февраль 2016'!AY138+'март 2016'!AY138</f>
        <v>0</v>
      </c>
      <c r="AZ138" s="1" t="s">
        <v>42</v>
      </c>
      <c r="BA138" s="1" t="s">
        <v>39</v>
      </c>
      <c r="BB138" s="1">
        <f>'январь 2016'!BB138+'февраль 2016'!BB138+'март 2016'!BB138</f>
        <v>0</v>
      </c>
      <c r="BC138" s="1">
        <f>'январь 2016'!BC138+'февраль 2016'!BC138+'март 2016'!BC138</f>
        <v>0</v>
      </c>
      <c r="BD138" s="1" t="s">
        <v>42</v>
      </c>
      <c r="BE138" s="1" t="s">
        <v>33</v>
      </c>
      <c r="BF138" s="1">
        <f>'январь 2016'!BF138+'февраль 2016'!BF138+'март 2016'!BF138</f>
        <v>0</v>
      </c>
      <c r="BG138" s="1">
        <f>'январь 2016'!BG138+'февраль 2016'!BG138+'март 2016'!BG138</f>
        <v>0</v>
      </c>
      <c r="BH138" s="1" t="s">
        <v>42</v>
      </c>
      <c r="BI138" s="1" t="s">
        <v>39</v>
      </c>
      <c r="BJ138" s="1">
        <f>'январь 2016'!BJ138+'февраль 2016'!BJ138+'март 2016'!BJ138</f>
        <v>0</v>
      </c>
      <c r="BK138" s="7">
        <f>'январь 2016'!BK138+'февраль 2016'!BK138+'март 2016'!BK138</f>
        <v>0</v>
      </c>
      <c r="BL138" s="1" t="s">
        <v>43</v>
      </c>
      <c r="BM138" s="1" t="s">
        <v>44</v>
      </c>
      <c r="BN138" s="1">
        <f>'январь 2016'!BN138+'февраль 2016'!BN138+'март 2016'!BN138</f>
        <v>0</v>
      </c>
      <c r="BO138" s="1">
        <f>'январь 2016'!BO138+'февраль 2016'!BO138+'март 2016'!BO138</f>
        <v>0</v>
      </c>
      <c r="BP138" s="1" t="s">
        <v>45</v>
      </c>
      <c r="BQ138" s="1" t="s">
        <v>44</v>
      </c>
      <c r="BR138" s="1">
        <f>'январь 2016'!BR138+'февраль 2016'!BR138+'март 2016'!BR138</f>
        <v>0</v>
      </c>
      <c r="BS138" s="1">
        <f>'январь 2016'!BS138+'февраль 2016'!BS138+'март 2016'!BS138</f>
        <v>0</v>
      </c>
      <c r="BT138" s="1" t="s">
        <v>46</v>
      </c>
      <c r="BU138" s="1" t="s">
        <v>47</v>
      </c>
      <c r="BV138" s="1">
        <f>'январь 2016'!BV138+'февраль 2016'!BV138+'март 2016'!BV138</f>
        <v>0</v>
      </c>
      <c r="BW138" s="1">
        <f>'январь 2016'!BW138+'февраль 2016'!BW138+'март 2016'!BW138</f>
        <v>0</v>
      </c>
      <c r="BX138" s="1" t="s">
        <v>46</v>
      </c>
      <c r="BY138" s="1" t="s">
        <v>41</v>
      </c>
      <c r="BZ138" s="1">
        <f>'январь 2016'!BZ138+'февраль 2016'!BZ138+'март 2016'!BZ138</f>
        <v>0</v>
      </c>
      <c r="CA138" s="1">
        <f>'январь 2016'!CA138+'февраль 2016'!CA138+'март 2016'!CA138</f>
        <v>0</v>
      </c>
      <c r="CB138" s="1" t="s">
        <v>46</v>
      </c>
      <c r="CC138" s="1" t="s">
        <v>48</v>
      </c>
      <c r="CD138" s="1">
        <f>'январь 2016'!CD138+'февраль 2016'!CD138+'март 2016'!CD138</f>
        <v>0</v>
      </c>
      <c r="CE138" s="1">
        <f>'январь 2016'!CE138+'февраль 2016'!CE138+'март 2016'!CE138</f>
        <v>0</v>
      </c>
      <c r="CF138" s="1" t="s">
        <v>46</v>
      </c>
      <c r="CG138" s="1" t="s">
        <v>48</v>
      </c>
      <c r="CH138" s="1">
        <f>'январь 2016'!CH138+'февраль 2016'!CH138+'март 2016'!CH138</f>
        <v>0</v>
      </c>
      <c r="CI138" s="1">
        <f>'январь 2016'!CI138+'февраль 2016'!CI138+'март 2016'!CI138</f>
        <v>0</v>
      </c>
      <c r="CJ138" s="1" t="s">
        <v>46</v>
      </c>
      <c r="CK138" s="1" t="s">
        <v>39</v>
      </c>
      <c r="CL138" s="1">
        <f>'январь 2016'!CL138+'февраль 2016'!CL138+'март 2016'!CL138</f>
        <v>0</v>
      </c>
      <c r="CM138" s="1">
        <f>'январь 2016'!CM138+'февраль 2016'!CM138+'март 2016'!CM138</f>
        <v>0</v>
      </c>
      <c r="CN138" s="1" t="s">
        <v>49</v>
      </c>
      <c r="CO138" s="1" t="s">
        <v>39</v>
      </c>
      <c r="CP138" s="1">
        <f>'январь 2016'!CP138+'февраль 2016'!CP138+'март 2016'!CP138</f>
        <v>0</v>
      </c>
      <c r="CQ138" s="1">
        <f>'январь 2016'!CQ138+'февраль 2016'!CQ138+'март 2016'!CQ138</f>
        <v>0</v>
      </c>
      <c r="CR138" s="1" t="s">
        <v>50</v>
      </c>
      <c r="CS138" s="1" t="s">
        <v>51</v>
      </c>
      <c r="CT138" s="1">
        <f>'январь 2016'!CT138+'февраль 2016'!CT138+'март 2016'!CT138</f>
        <v>0.03</v>
      </c>
      <c r="CU138" s="1">
        <f>'январь 2016'!CU138+'февраль 2016'!CU138+'март 2016'!CU138</f>
        <v>5.093</v>
      </c>
      <c r="CV138" s="1" t="s">
        <v>50</v>
      </c>
      <c r="CW138" s="1" t="s">
        <v>39</v>
      </c>
      <c r="CX138" s="1">
        <f>'январь 2016'!CX138+'февраль 2016'!CX138+'март 2016'!CX138</f>
        <v>9</v>
      </c>
      <c r="CY138" s="1">
        <f>'январь 2016'!CY138+'февраль 2016'!CY138+'март 2016'!CY138</f>
        <v>8.2919999999999998</v>
      </c>
      <c r="CZ138" s="1" t="s">
        <v>50</v>
      </c>
      <c r="DA138" s="1" t="s">
        <v>39</v>
      </c>
      <c r="DB138" s="1">
        <f>'январь 2016'!DB138+'февраль 2016'!DB138+'март 2016'!DB138</f>
        <v>0</v>
      </c>
      <c r="DC138" s="1">
        <f>'январь 2016'!DC138+'февраль 2016'!DC138+'март 2016'!DC138</f>
        <v>0</v>
      </c>
      <c r="DD138" s="1" t="s">
        <v>59</v>
      </c>
      <c r="DE138" s="1" t="s">
        <v>60</v>
      </c>
      <c r="DF138" s="1">
        <f>'январь 2016'!DF138+'февраль 2016'!DF138+'март 2016'!DF138</f>
        <v>0</v>
      </c>
      <c r="DG138" s="1">
        <f>'январь 2016'!DG138+'февраль 2016'!DG138+'март 2016'!DG138</f>
        <v>0</v>
      </c>
      <c r="DH138" s="1" t="s">
        <v>52</v>
      </c>
      <c r="DI138" s="1" t="s">
        <v>53</v>
      </c>
      <c r="DJ138" s="1">
        <f>'январь 2016'!DJ138+'февраль 2016'!DJ138+'март 2016'!DJ138</f>
        <v>0</v>
      </c>
      <c r="DK138" s="1">
        <f>'январь 2016'!DK138+'февраль 2016'!DK138+'март 2016'!DK138</f>
        <v>0</v>
      </c>
      <c r="DL138" s="1" t="s">
        <v>31</v>
      </c>
      <c r="DM138" s="7">
        <f>'январь 2016'!DM138+'февраль 2016'!DM138+'март 2016'!DM138</f>
        <v>0</v>
      </c>
    </row>
    <row r="139" spans="1:117" s="12" customFormat="1" ht="15.75" customHeight="1" x14ac:dyDescent="0.25">
      <c r="A139" s="6">
        <v>138</v>
      </c>
      <c r="B139" s="6">
        <v>3</v>
      </c>
      <c r="C139" s="9" t="s">
        <v>161</v>
      </c>
      <c r="D139" s="8" t="s">
        <v>373</v>
      </c>
      <c r="E139" s="6">
        <v>179.35300000000001</v>
      </c>
      <c r="F139" s="6">
        <v>4.5339999999999998</v>
      </c>
      <c r="G139" s="6">
        <v>131.584</v>
      </c>
      <c r="H139" s="10">
        <v>45.457799999999999</v>
      </c>
      <c r="I139" s="3">
        <f t="shared" si="7"/>
        <v>177.04179999999999</v>
      </c>
      <c r="J139" s="3">
        <f t="shared" si="6"/>
        <v>1.341</v>
      </c>
      <c r="K139" s="3">
        <f t="shared" si="8"/>
        <v>175.70079999999999</v>
      </c>
      <c r="L139" s="1" t="s">
        <v>28</v>
      </c>
      <c r="M139" s="1" t="s">
        <v>29</v>
      </c>
      <c r="N139" s="1">
        <f>'январь 2016'!N139+'февраль 2016'!N139+'март 2016'!N139</f>
        <v>0</v>
      </c>
      <c r="O139" s="1">
        <f>'январь 2016'!O139+'февраль 2016'!O139+'март 2016'!O139</f>
        <v>0</v>
      </c>
      <c r="P139" s="1" t="s">
        <v>30</v>
      </c>
      <c r="Q139" s="1" t="s">
        <v>34</v>
      </c>
      <c r="R139" s="1">
        <f>'январь 2016'!R139+'февраль 2016'!R139+'март 2016'!R139</f>
        <v>0</v>
      </c>
      <c r="S139" s="1">
        <f>'январь 2016'!S139+'февраль 2016'!S139+'март 2016'!S139</f>
        <v>0</v>
      </c>
      <c r="T139" s="1" t="s">
        <v>30</v>
      </c>
      <c r="U139" s="1" t="s">
        <v>32</v>
      </c>
      <c r="V139" s="6">
        <f>'январь 2016'!V139+'февраль 2016'!V139+'март 2016'!V139</f>
        <v>0</v>
      </c>
      <c r="W139" s="6">
        <f>'январь 2016'!W139+'февраль 2016'!W139+'март 2016'!W139</f>
        <v>0</v>
      </c>
      <c r="X139" s="6" t="s">
        <v>30</v>
      </c>
      <c r="Y139" s="6" t="s">
        <v>33</v>
      </c>
      <c r="Z139" s="6">
        <f>'январь 2016'!Z139+'февраль 2016'!Z139+'март 2016'!Z139</f>
        <v>0</v>
      </c>
      <c r="AA139" s="6">
        <f>'январь 2016'!AA139+'февраль 2016'!AA139+'март 2016'!AA139</f>
        <v>0</v>
      </c>
      <c r="AB139" s="1" t="s">
        <v>30</v>
      </c>
      <c r="AC139" s="1" t="s">
        <v>34</v>
      </c>
      <c r="AD139" s="1">
        <f>'январь 2016'!AD139+'февраль 2016'!AD139+'март 2016'!AD139</f>
        <v>0</v>
      </c>
      <c r="AE139" s="1">
        <f>'январь 2016'!AE139+'февраль 2016'!AE139+'март 2016'!AE139</f>
        <v>0</v>
      </c>
      <c r="AF139" s="1" t="s">
        <v>35</v>
      </c>
      <c r="AG139" s="1" t="s">
        <v>29</v>
      </c>
      <c r="AH139" s="1">
        <f>'январь 2016'!AH139+'февраль 2016'!AH139+'март 2016'!AH139</f>
        <v>0</v>
      </c>
      <c r="AI139" s="1">
        <f>'январь 2016'!AI139+'февраль 2016'!AI139+'март 2016'!AI139</f>
        <v>0</v>
      </c>
      <c r="AJ139" s="1" t="s">
        <v>36</v>
      </c>
      <c r="AK139" s="1" t="s">
        <v>37</v>
      </c>
      <c r="AL139" s="1">
        <f>'январь 2016'!AL139+'февраль 2016'!AL139+'март 2016'!AL139</f>
        <v>0</v>
      </c>
      <c r="AM139" s="1">
        <f>'январь 2016'!AM139+'февраль 2016'!AM139+'март 2016'!AM139</f>
        <v>0</v>
      </c>
      <c r="AN139" s="1" t="s">
        <v>38</v>
      </c>
      <c r="AO139" s="1" t="s">
        <v>39</v>
      </c>
      <c r="AP139" s="1">
        <f>'январь 2016'!AP139+'февраль 2016'!AP139+'март 2016'!AP139</f>
        <v>0</v>
      </c>
      <c r="AQ139" s="1">
        <f>'январь 2016'!AQ139+'февраль 2016'!AQ139+'март 2016'!AQ139</f>
        <v>0</v>
      </c>
      <c r="AR139" s="1" t="s">
        <v>40</v>
      </c>
      <c r="AS139" s="1" t="s">
        <v>41</v>
      </c>
      <c r="AT139" s="1">
        <f>'январь 2016'!AT139+'февраль 2016'!AT139+'март 2016'!AT139</f>
        <v>0</v>
      </c>
      <c r="AU139" s="1">
        <f>'январь 2016'!AU139+'февраль 2016'!AU139+'март 2016'!AU139</f>
        <v>0</v>
      </c>
      <c r="AV139" s="6"/>
      <c r="AW139" s="6"/>
      <c r="AX139" s="1">
        <f>'январь 2016'!AX139+'февраль 2016'!AX139+'март 2016'!AX139</f>
        <v>0</v>
      </c>
      <c r="AY139" s="1">
        <f>'январь 2016'!AY139+'февраль 2016'!AY139+'март 2016'!AY139</f>
        <v>0</v>
      </c>
      <c r="AZ139" s="1" t="s">
        <v>42</v>
      </c>
      <c r="BA139" s="1" t="s">
        <v>39</v>
      </c>
      <c r="BB139" s="1">
        <f>'январь 2016'!BB139+'февраль 2016'!BB139+'март 2016'!BB139</f>
        <v>0</v>
      </c>
      <c r="BC139" s="1">
        <f>'январь 2016'!BC139+'февраль 2016'!BC139+'март 2016'!BC139</f>
        <v>0</v>
      </c>
      <c r="BD139" s="1" t="s">
        <v>42</v>
      </c>
      <c r="BE139" s="1" t="s">
        <v>33</v>
      </c>
      <c r="BF139" s="1">
        <f>'январь 2016'!BF139+'февраль 2016'!BF139+'март 2016'!BF139</f>
        <v>0</v>
      </c>
      <c r="BG139" s="1">
        <f>'январь 2016'!BG139+'февраль 2016'!BG139+'март 2016'!BG139</f>
        <v>0</v>
      </c>
      <c r="BH139" s="1" t="s">
        <v>42</v>
      </c>
      <c r="BI139" s="1" t="s">
        <v>39</v>
      </c>
      <c r="BJ139" s="1">
        <f>'январь 2016'!BJ139+'февраль 2016'!BJ139+'март 2016'!BJ139</f>
        <v>0</v>
      </c>
      <c r="BK139" s="7">
        <f>'январь 2016'!BK139+'февраль 2016'!BK139+'март 2016'!BK139</f>
        <v>0</v>
      </c>
      <c r="BL139" s="1" t="s">
        <v>43</v>
      </c>
      <c r="BM139" s="1" t="s">
        <v>44</v>
      </c>
      <c r="BN139" s="1">
        <f>'январь 2016'!BN139+'февраль 2016'!BN139+'март 2016'!BN139</f>
        <v>0</v>
      </c>
      <c r="BO139" s="1">
        <f>'январь 2016'!BO139+'февраль 2016'!BO139+'март 2016'!BO139</f>
        <v>0</v>
      </c>
      <c r="BP139" s="1" t="s">
        <v>45</v>
      </c>
      <c r="BQ139" s="1" t="s">
        <v>44</v>
      </c>
      <c r="BR139" s="1">
        <f>'январь 2016'!BR139+'февраль 2016'!BR139+'март 2016'!BR139</f>
        <v>0</v>
      </c>
      <c r="BS139" s="1">
        <f>'январь 2016'!BS139+'февраль 2016'!BS139+'март 2016'!BS139</f>
        <v>0</v>
      </c>
      <c r="BT139" s="1" t="s">
        <v>46</v>
      </c>
      <c r="BU139" s="1" t="s">
        <v>47</v>
      </c>
      <c r="BV139" s="1">
        <f>'январь 2016'!BV139+'февраль 2016'!BV139+'март 2016'!BV139</f>
        <v>0</v>
      </c>
      <c r="BW139" s="1">
        <f>'январь 2016'!BW139+'февраль 2016'!BW139+'март 2016'!BW139</f>
        <v>0</v>
      </c>
      <c r="BX139" s="1" t="s">
        <v>46</v>
      </c>
      <c r="BY139" s="1" t="s">
        <v>41</v>
      </c>
      <c r="BZ139" s="1">
        <f>'январь 2016'!BZ139+'февраль 2016'!BZ139+'март 2016'!BZ139</f>
        <v>0</v>
      </c>
      <c r="CA139" s="1">
        <f>'январь 2016'!CA139+'февраль 2016'!CA139+'март 2016'!CA139</f>
        <v>0</v>
      </c>
      <c r="CB139" s="1" t="s">
        <v>46</v>
      </c>
      <c r="CC139" s="1" t="s">
        <v>48</v>
      </c>
      <c r="CD139" s="1">
        <f>'январь 2016'!CD139+'февраль 2016'!CD139+'март 2016'!CD139</f>
        <v>0</v>
      </c>
      <c r="CE139" s="1">
        <f>'январь 2016'!CE139+'февраль 2016'!CE139+'март 2016'!CE139</f>
        <v>0</v>
      </c>
      <c r="CF139" s="1" t="s">
        <v>46</v>
      </c>
      <c r="CG139" s="1" t="s">
        <v>48</v>
      </c>
      <c r="CH139" s="1">
        <f>'январь 2016'!CH139+'февраль 2016'!CH139+'март 2016'!CH139</f>
        <v>0</v>
      </c>
      <c r="CI139" s="1">
        <f>'январь 2016'!CI139+'февраль 2016'!CI139+'март 2016'!CI139</f>
        <v>0</v>
      </c>
      <c r="CJ139" s="1" t="s">
        <v>46</v>
      </c>
      <c r="CK139" s="1" t="s">
        <v>39</v>
      </c>
      <c r="CL139" s="1">
        <f>'январь 2016'!CL139+'февраль 2016'!CL139+'март 2016'!CL139</f>
        <v>0</v>
      </c>
      <c r="CM139" s="1">
        <f>'январь 2016'!CM139+'февраль 2016'!CM139+'март 2016'!CM139</f>
        <v>0</v>
      </c>
      <c r="CN139" s="1" t="s">
        <v>49</v>
      </c>
      <c r="CO139" s="1" t="s">
        <v>39</v>
      </c>
      <c r="CP139" s="1">
        <f>'январь 2016'!CP139+'февраль 2016'!CP139+'март 2016'!CP139</f>
        <v>0</v>
      </c>
      <c r="CQ139" s="1">
        <f>'январь 2016'!CQ139+'февраль 2016'!CQ139+'март 2016'!CQ139</f>
        <v>0</v>
      </c>
      <c r="CR139" s="1" t="s">
        <v>50</v>
      </c>
      <c r="CS139" s="1" t="s">
        <v>51</v>
      </c>
      <c r="CT139" s="1">
        <f>'январь 2016'!CT139+'февраль 2016'!CT139+'март 2016'!CT139</f>
        <v>0</v>
      </c>
      <c r="CU139" s="1">
        <f>'январь 2016'!CU139+'февраль 2016'!CU139+'март 2016'!CU139</f>
        <v>0</v>
      </c>
      <c r="CV139" s="1" t="s">
        <v>50</v>
      </c>
      <c r="CW139" s="1" t="s">
        <v>39</v>
      </c>
      <c r="CX139" s="1">
        <f>'январь 2016'!CX139+'февраль 2016'!CX139+'март 2016'!CX139</f>
        <v>0</v>
      </c>
      <c r="CY139" s="1">
        <f>'январь 2016'!CY139+'февраль 2016'!CY139+'март 2016'!CY139</f>
        <v>0</v>
      </c>
      <c r="CZ139" s="1" t="s">
        <v>50</v>
      </c>
      <c r="DA139" s="1" t="s">
        <v>39</v>
      </c>
      <c r="DB139" s="1">
        <f>'январь 2016'!DB139+'февраль 2016'!DB139+'март 2016'!DB139</f>
        <v>0</v>
      </c>
      <c r="DC139" s="1">
        <f>'январь 2016'!DC139+'февраль 2016'!DC139+'март 2016'!DC139</f>
        <v>0</v>
      </c>
      <c r="DD139" s="1" t="s">
        <v>59</v>
      </c>
      <c r="DE139" s="1" t="s">
        <v>60</v>
      </c>
      <c r="DF139" s="1">
        <f>'январь 2016'!DF139+'февраль 2016'!DF139+'март 2016'!DF139</f>
        <v>0</v>
      </c>
      <c r="DG139" s="1">
        <f>'январь 2016'!DG139+'февраль 2016'!DG139+'март 2016'!DG139</f>
        <v>0</v>
      </c>
      <c r="DH139" s="1" t="s">
        <v>52</v>
      </c>
      <c r="DI139" s="1" t="s">
        <v>53</v>
      </c>
      <c r="DJ139" s="1">
        <f>'январь 2016'!DJ139+'февраль 2016'!DJ139+'март 2016'!DJ139</f>
        <v>0</v>
      </c>
      <c r="DK139" s="1">
        <f>'январь 2016'!DK139+'февраль 2016'!DK139+'март 2016'!DK139</f>
        <v>0</v>
      </c>
      <c r="DL139" s="1" t="s">
        <v>31</v>
      </c>
      <c r="DM139" s="7">
        <f>'январь 2016'!DM139+'февраль 2016'!DM139+'март 2016'!DM139</f>
        <v>1.341</v>
      </c>
    </row>
    <row r="140" spans="1:117" s="12" customFormat="1" ht="15.75" customHeight="1" x14ac:dyDescent="0.25">
      <c r="A140" s="6">
        <v>139</v>
      </c>
      <c r="B140" s="6">
        <v>3</v>
      </c>
      <c r="C140" s="9" t="s">
        <v>162</v>
      </c>
      <c r="D140" s="8" t="s">
        <v>373</v>
      </c>
      <c r="E140" s="6">
        <v>204.07</v>
      </c>
      <c r="F140" s="6">
        <v>0</v>
      </c>
      <c r="G140" s="6">
        <v>204.07</v>
      </c>
      <c r="H140" s="10">
        <v>63.708480000000002</v>
      </c>
      <c r="I140" s="3">
        <f t="shared" si="7"/>
        <v>267.77848</v>
      </c>
      <c r="J140" s="3">
        <f t="shared" si="6"/>
        <v>0</v>
      </c>
      <c r="K140" s="3">
        <f t="shared" si="8"/>
        <v>267.77848</v>
      </c>
      <c r="L140" s="1" t="s">
        <v>28</v>
      </c>
      <c r="M140" s="1" t="s">
        <v>29</v>
      </c>
      <c r="N140" s="1">
        <f>'январь 2016'!N140+'февраль 2016'!N140+'март 2016'!N140</f>
        <v>0</v>
      </c>
      <c r="O140" s="1">
        <f>'январь 2016'!O140+'февраль 2016'!O140+'март 2016'!O140</f>
        <v>0</v>
      </c>
      <c r="P140" s="1" t="s">
        <v>30</v>
      </c>
      <c r="Q140" s="1" t="s">
        <v>34</v>
      </c>
      <c r="R140" s="1">
        <f>'январь 2016'!R140+'февраль 2016'!R140+'март 2016'!R140</f>
        <v>0</v>
      </c>
      <c r="S140" s="1">
        <f>'январь 2016'!S140+'февраль 2016'!S140+'март 2016'!S140</f>
        <v>0</v>
      </c>
      <c r="T140" s="1" t="s">
        <v>30</v>
      </c>
      <c r="U140" s="1" t="s">
        <v>32</v>
      </c>
      <c r="V140" s="6">
        <f>'январь 2016'!V140+'февраль 2016'!V140+'март 2016'!V140</f>
        <v>0</v>
      </c>
      <c r="W140" s="6">
        <f>'январь 2016'!W140+'февраль 2016'!W140+'март 2016'!W140</f>
        <v>0</v>
      </c>
      <c r="X140" s="6" t="s">
        <v>30</v>
      </c>
      <c r="Y140" s="6" t="s">
        <v>33</v>
      </c>
      <c r="Z140" s="6">
        <f>'январь 2016'!Z140+'февраль 2016'!Z140+'март 2016'!Z140</f>
        <v>0</v>
      </c>
      <c r="AA140" s="6">
        <f>'январь 2016'!AA140+'февраль 2016'!AA140+'март 2016'!AA140</f>
        <v>0</v>
      </c>
      <c r="AB140" s="1" t="s">
        <v>30</v>
      </c>
      <c r="AC140" s="1" t="s">
        <v>34</v>
      </c>
      <c r="AD140" s="1">
        <f>'январь 2016'!AD140+'февраль 2016'!AD140+'март 2016'!AD140</f>
        <v>0</v>
      </c>
      <c r="AE140" s="1">
        <f>'январь 2016'!AE140+'февраль 2016'!AE140+'март 2016'!AE140</f>
        <v>0</v>
      </c>
      <c r="AF140" s="1" t="s">
        <v>35</v>
      </c>
      <c r="AG140" s="1" t="s">
        <v>29</v>
      </c>
      <c r="AH140" s="1">
        <f>'январь 2016'!AH140+'февраль 2016'!AH140+'март 2016'!AH140</f>
        <v>0</v>
      </c>
      <c r="AI140" s="1">
        <f>'январь 2016'!AI140+'февраль 2016'!AI140+'март 2016'!AI140</f>
        <v>0</v>
      </c>
      <c r="AJ140" s="1" t="s">
        <v>36</v>
      </c>
      <c r="AK140" s="1" t="s">
        <v>37</v>
      </c>
      <c r="AL140" s="1">
        <f>'январь 2016'!AL140+'февраль 2016'!AL140+'март 2016'!AL140</f>
        <v>0</v>
      </c>
      <c r="AM140" s="1">
        <f>'январь 2016'!AM140+'февраль 2016'!AM140+'март 2016'!AM140</f>
        <v>0</v>
      </c>
      <c r="AN140" s="1" t="s">
        <v>38</v>
      </c>
      <c r="AO140" s="1" t="s">
        <v>39</v>
      </c>
      <c r="AP140" s="1">
        <f>'январь 2016'!AP140+'февраль 2016'!AP140+'март 2016'!AP140</f>
        <v>0</v>
      </c>
      <c r="AQ140" s="1">
        <f>'январь 2016'!AQ140+'февраль 2016'!AQ140+'март 2016'!AQ140</f>
        <v>0</v>
      </c>
      <c r="AR140" s="1" t="s">
        <v>40</v>
      </c>
      <c r="AS140" s="1" t="s">
        <v>41</v>
      </c>
      <c r="AT140" s="1">
        <f>'январь 2016'!AT140+'февраль 2016'!AT140+'март 2016'!AT140</f>
        <v>0</v>
      </c>
      <c r="AU140" s="1">
        <f>'январь 2016'!AU140+'февраль 2016'!AU140+'март 2016'!AU140</f>
        <v>0</v>
      </c>
      <c r="AV140" s="6"/>
      <c r="AW140" s="6"/>
      <c r="AX140" s="1">
        <f>'январь 2016'!AX140+'февраль 2016'!AX140+'март 2016'!AX140</f>
        <v>0</v>
      </c>
      <c r="AY140" s="1">
        <f>'январь 2016'!AY140+'февраль 2016'!AY140+'март 2016'!AY140</f>
        <v>0</v>
      </c>
      <c r="AZ140" s="1" t="s">
        <v>42</v>
      </c>
      <c r="BA140" s="1" t="s">
        <v>39</v>
      </c>
      <c r="BB140" s="1">
        <f>'январь 2016'!BB140+'февраль 2016'!BB140+'март 2016'!BB140</f>
        <v>0</v>
      </c>
      <c r="BC140" s="1">
        <f>'январь 2016'!BC140+'февраль 2016'!BC140+'март 2016'!BC140</f>
        <v>0</v>
      </c>
      <c r="BD140" s="1" t="s">
        <v>42</v>
      </c>
      <c r="BE140" s="1" t="s">
        <v>33</v>
      </c>
      <c r="BF140" s="1">
        <f>'январь 2016'!BF140+'февраль 2016'!BF140+'март 2016'!BF140</f>
        <v>0</v>
      </c>
      <c r="BG140" s="1">
        <f>'январь 2016'!BG140+'февраль 2016'!BG140+'март 2016'!BG140</f>
        <v>0</v>
      </c>
      <c r="BH140" s="1" t="s">
        <v>42</v>
      </c>
      <c r="BI140" s="1" t="s">
        <v>39</v>
      </c>
      <c r="BJ140" s="1">
        <f>'январь 2016'!BJ140+'февраль 2016'!BJ140+'март 2016'!BJ140</f>
        <v>0</v>
      </c>
      <c r="BK140" s="7">
        <f>'январь 2016'!BK140+'февраль 2016'!BK140+'март 2016'!BK140</f>
        <v>0</v>
      </c>
      <c r="BL140" s="1" t="s">
        <v>43</v>
      </c>
      <c r="BM140" s="1" t="s">
        <v>44</v>
      </c>
      <c r="BN140" s="1">
        <f>'январь 2016'!BN140+'февраль 2016'!BN140+'март 2016'!BN140</f>
        <v>0</v>
      </c>
      <c r="BO140" s="1">
        <f>'январь 2016'!BO140+'февраль 2016'!BO140+'март 2016'!BO140</f>
        <v>0</v>
      </c>
      <c r="BP140" s="1" t="s">
        <v>45</v>
      </c>
      <c r="BQ140" s="1" t="s">
        <v>44</v>
      </c>
      <c r="BR140" s="1">
        <f>'январь 2016'!BR140+'февраль 2016'!BR140+'март 2016'!BR140</f>
        <v>0</v>
      </c>
      <c r="BS140" s="1">
        <f>'январь 2016'!BS140+'февраль 2016'!BS140+'март 2016'!BS140</f>
        <v>0</v>
      </c>
      <c r="BT140" s="1" t="s">
        <v>46</v>
      </c>
      <c r="BU140" s="1" t="s">
        <v>47</v>
      </c>
      <c r="BV140" s="1">
        <f>'январь 2016'!BV140+'февраль 2016'!BV140+'март 2016'!BV140</f>
        <v>0</v>
      </c>
      <c r="BW140" s="1">
        <f>'январь 2016'!BW140+'февраль 2016'!BW140+'март 2016'!BW140</f>
        <v>0</v>
      </c>
      <c r="BX140" s="1" t="s">
        <v>46</v>
      </c>
      <c r="BY140" s="1" t="s">
        <v>41</v>
      </c>
      <c r="BZ140" s="1">
        <f>'январь 2016'!BZ140+'февраль 2016'!BZ140+'март 2016'!BZ140</f>
        <v>0</v>
      </c>
      <c r="CA140" s="1">
        <f>'январь 2016'!CA140+'февраль 2016'!CA140+'март 2016'!CA140</f>
        <v>0</v>
      </c>
      <c r="CB140" s="1" t="s">
        <v>46</v>
      </c>
      <c r="CC140" s="1" t="s">
        <v>48</v>
      </c>
      <c r="CD140" s="1">
        <f>'январь 2016'!CD140+'февраль 2016'!CD140+'март 2016'!CD140</f>
        <v>0</v>
      </c>
      <c r="CE140" s="1">
        <f>'январь 2016'!CE140+'февраль 2016'!CE140+'март 2016'!CE140</f>
        <v>0</v>
      </c>
      <c r="CF140" s="1" t="s">
        <v>46</v>
      </c>
      <c r="CG140" s="1" t="s">
        <v>48</v>
      </c>
      <c r="CH140" s="1">
        <f>'январь 2016'!CH140+'февраль 2016'!CH140+'март 2016'!CH140</f>
        <v>0</v>
      </c>
      <c r="CI140" s="1">
        <f>'январь 2016'!CI140+'февраль 2016'!CI140+'март 2016'!CI140</f>
        <v>0</v>
      </c>
      <c r="CJ140" s="1" t="s">
        <v>46</v>
      </c>
      <c r="CK140" s="1" t="s">
        <v>39</v>
      </c>
      <c r="CL140" s="1">
        <f>'январь 2016'!CL140+'февраль 2016'!CL140+'март 2016'!CL140</f>
        <v>0</v>
      </c>
      <c r="CM140" s="1">
        <f>'январь 2016'!CM140+'февраль 2016'!CM140+'март 2016'!CM140</f>
        <v>0</v>
      </c>
      <c r="CN140" s="1" t="s">
        <v>49</v>
      </c>
      <c r="CO140" s="1" t="s">
        <v>39</v>
      </c>
      <c r="CP140" s="1">
        <f>'январь 2016'!CP140+'февраль 2016'!CP140+'март 2016'!CP140</f>
        <v>0</v>
      </c>
      <c r="CQ140" s="1">
        <f>'январь 2016'!CQ140+'февраль 2016'!CQ140+'март 2016'!CQ140</f>
        <v>0</v>
      </c>
      <c r="CR140" s="1" t="s">
        <v>50</v>
      </c>
      <c r="CS140" s="1" t="s">
        <v>51</v>
      </c>
      <c r="CT140" s="1">
        <f>'январь 2016'!CT140+'февраль 2016'!CT140+'март 2016'!CT140</f>
        <v>0</v>
      </c>
      <c r="CU140" s="1">
        <f>'январь 2016'!CU140+'февраль 2016'!CU140+'март 2016'!CU140</f>
        <v>0</v>
      </c>
      <c r="CV140" s="1" t="s">
        <v>50</v>
      </c>
      <c r="CW140" s="1" t="s">
        <v>39</v>
      </c>
      <c r="CX140" s="1">
        <f>'январь 2016'!CX140+'февраль 2016'!CX140+'март 2016'!CX140</f>
        <v>0</v>
      </c>
      <c r="CY140" s="1">
        <f>'январь 2016'!CY140+'февраль 2016'!CY140+'март 2016'!CY140</f>
        <v>0</v>
      </c>
      <c r="CZ140" s="1" t="s">
        <v>50</v>
      </c>
      <c r="DA140" s="1" t="s">
        <v>39</v>
      </c>
      <c r="DB140" s="1">
        <f>'январь 2016'!DB140+'февраль 2016'!DB140+'март 2016'!DB140</f>
        <v>0</v>
      </c>
      <c r="DC140" s="1">
        <f>'январь 2016'!DC140+'февраль 2016'!DC140+'март 2016'!DC140</f>
        <v>0</v>
      </c>
      <c r="DD140" s="1" t="s">
        <v>59</v>
      </c>
      <c r="DE140" s="1" t="s">
        <v>60</v>
      </c>
      <c r="DF140" s="1">
        <f>'январь 2016'!DF140+'февраль 2016'!DF140+'март 2016'!DF140</f>
        <v>0</v>
      </c>
      <c r="DG140" s="1">
        <f>'январь 2016'!DG140+'февраль 2016'!DG140+'март 2016'!DG140</f>
        <v>0</v>
      </c>
      <c r="DH140" s="1" t="s">
        <v>52</v>
      </c>
      <c r="DI140" s="1" t="s">
        <v>53</v>
      </c>
      <c r="DJ140" s="1">
        <f>'январь 2016'!DJ140+'февраль 2016'!DJ140+'март 2016'!DJ140</f>
        <v>0</v>
      </c>
      <c r="DK140" s="1">
        <f>'январь 2016'!DK140+'февраль 2016'!DK140+'март 2016'!DK140</f>
        <v>0</v>
      </c>
      <c r="DL140" s="1" t="s">
        <v>31</v>
      </c>
      <c r="DM140" s="7">
        <f>'январь 2016'!DM140+'февраль 2016'!DM140+'март 2016'!DM140</f>
        <v>0</v>
      </c>
    </row>
    <row r="141" spans="1:117" s="12" customFormat="1" ht="15.75" customHeight="1" x14ac:dyDescent="0.25">
      <c r="A141" s="6">
        <v>140</v>
      </c>
      <c r="B141" s="6">
        <v>3</v>
      </c>
      <c r="C141" s="9" t="s">
        <v>163</v>
      </c>
      <c r="D141" s="8" t="s">
        <v>373</v>
      </c>
      <c r="E141" s="6">
        <v>251.447</v>
      </c>
      <c r="F141" s="6">
        <v>61.573999999999998</v>
      </c>
      <c r="G141" s="6">
        <v>187.554</v>
      </c>
      <c r="H141" s="10">
        <v>141.54911999999999</v>
      </c>
      <c r="I141" s="3">
        <f t="shared" si="7"/>
        <v>329.10311999999999</v>
      </c>
      <c r="J141" s="3">
        <f t="shared" si="6"/>
        <v>0</v>
      </c>
      <c r="K141" s="3">
        <f t="shared" si="8"/>
        <v>329.10311999999999</v>
      </c>
      <c r="L141" s="1" t="s">
        <v>28</v>
      </c>
      <c r="M141" s="1" t="s">
        <v>29</v>
      </c>
      <c r="N141" s="1">
        <f>'январь 2016'!N141+'февраль 2016'!N141+'март 2016'!N141</f>
        <v>0</v>
      </c>
      <c r="O141" s="1">
        <f>'январь 2016'!O141+'февраль 2016'!O141+'март 2016'!O141</f>
        <v>0</v>
      </c>
      <c r="P141" s="1" t="s">
        <v>30</v>
      </c>
      <c r="Q141" s="1" t="s">
        <v>34</v>
      </c>
      <c r="R141" s="1">
        <f>'январь 2016'!R141+'февраль 2016'!R141+'март 2016'!R141</f>
        <v>0</v>
      </c>
      <c r="S141" s="1">
        <f>'январь 2016'!S141+'февраль 2016'!S141+'март 2016'!S141</f>
        <v>0</v>
      </c>
      <c r="T141" s="1" t="s">
        <v>30</v>
      </c>
      <c r="U141" s="1" t="s">
        <v>32</v>
      </c>
      <c r="V141" s="6">
        <f>'январь 2016'!V141+'февраль 2016'!V141+'март 2016'!V141</f>
        <v>0</v>
      </c>
      <c r="W141" s="6">
        <f>'январь 2016'!W141+'февраль 2016'!W141+'март 2016'!W141</f>
        <v>0</v>
      </c>
      <c r="X141" s="6" t="s">
        <v>30</v>
      </c>
      <c r="Y141" s="6" t="s">
        <v>33</v>
      </c>
      <c r="Z141" s="6">
        <f>'январь 2016'!Z141+'февраль 2016'!Z141+'март 2016'!Z141</f>
        <v>0</v>
      </c>
      <c r="AA141" s="6">
        <f>'январь 2016'!AA141+'февраль 2016'!AA141+'март 2016'!AA141</f>
        <v>0</v>
      </c>
      <c r="AB141" s="1" t="s">
        <v>30</v>
      </c>
      <c r="AC141" s="1" t="s">
        <v>34</v>
      </c>
      <c r="AD141" s="1">
        <f>'январь 2016'!AD141+'февраль 2016'!AD141+'март 2016'!AD141</f>
        <v>0</v>
      </c>
      <c r="AE141" s="1">
        <f>'январь 2016'!AE141+'февраль 2016'!AE141+'март 2016'!AE141</f>
        <v>0</v>
      </c>
      <c r="AF141" s="1" t="s">
        <v>35</v>
      </c>
      <c r="AG141" s="1" t="s">
        <v>29</v>
      </c>
      <c r="AH141" s="1">
        <f>'январь 2016'!AH141+'февраль 2016'!AH141+'март 2016'!AH141</f>
        <v>0</v>
      </c>
      <c r="AI141" s="1">
        <f>'январь 2016'!AI141+'февраль 2016'!AI141+'март 2016'!AI141</f>
        <v>0</v>
      </c>
      <c r="AJ141" s="1" t="s">
        <v>36</v>
      </c>
      <c r="AK141" s="1" t="s">
        <v>37</v>
      </c>
      <c r="AL141" s="1">
        <f>'январь 2016'!AL141+'февраль 2016'!AL141+'март 2016'!AL141</f>
        <v>0</v>
      </c>
      <c r="AM141" s="1">
        <f>'январь 2016'!AM141+'февраль 2016'!AM141+'март 2016'!AM141</f>
        <v>0</v>
      </c>
      <c r="AN141" s="1" t="s">
        <v>38</v>
      </c>
      <c r="AO141" s="1" t="s">
        <v>39</v>
      </c>
      <c r="AP141" s="1">
        <f>'январь 2016'!AP141+'февраль 2016'!AP141+'март 2016'!AP141</f>
        <v>0</v>
      </c>
      <c r="AQ141" s="1">
        <f>'январь 2016'!AQ141+'февраль 2016'!AQ141+'март 2016'!AQ141</f>
        <v>0</v>
      </c>
      <c r="AR141" s="1" t="s">
        <v>40</v>
      </c>
      <c r="AS141" s="1" t="s">
        <v>41</v>
      </c>
      <c r="AT141" s="1">
        <f>'январь 2016'!AT141+'февраль 2016'!AT141+'март 2016'!AT141</f>
        <v>0</v>
      </c>
      <c r="AU141" s="1">
        <f>'январь 2016'!AU141+'февраль 2016'!AU141+'март 2016'!AU141</f>
        <v>0</v>
      </c>
      <c r="AV141" s="6"/>
      <c r="AW141" s="6"/>
      <c r="AX141" s="1">
        <f>'январь 2016'!AX141+'февраль 2016'!AX141+'март 2016'!AX141</f>
        <v>0</v>
      </c>
      <c r="AY141" s="1">
        <f>'январь 2016'!AY141+'февраль 2016'!AY141+'март 2016'!AY141</f>
        <v>0</v>
      </c>
      <c r="AZ141" s="1" t="s">
        <v>42</v>
      </c>
      <c r="BA141" s="1" t="s">
        <v>39</v>
      </c>
      <c r="BB141" s="1">
        <f>'январь 2016'!BB141+'февраль 2016'!BB141+'март 2016'!BB141</f>
        <v>0</v>
      </c>
      <c r="BC141" s="1">
        <f>'январь 2016'!BC141+'февраль 2016'!BC141+'март 2016'!BC141</f>
        <v>0</v>
      </c>
      <c r="BD141" s="1" t="s">
        <v>42</v>
      </c>
      <c r="BE141" s="1" t="s">
        <v>33</v>
      </c>
      <c r="BF141" s="1">
        <f>'январь 2016'!BF141+'февраль 2016'!BF141+'март 2016'!BF141</f>
        <v>0</v>
      </c>
      <c r="BG141" s="1">
        <f>'январь 2016'!BG141+'февраль 2016'!BG141+'март 2016'!BG141</f>
        <v>0</v>
      </c>
      <c r="BH141" s="1" t="s">
        <v>42</v>
      </c>
      <c r="BI141" s="1" t="s">
        <v>39</v>
      </c>
      <c r="BJ141" s="1">
        <f>'январь 2016'!BJ141+'февраль 2016'!BJ141+'март 2016'!BJ141</f>
        <v>0</v>
      </c>
      <c r="BK141" s="7">
        <f>'январь 2016'!BK141+'февраль 2016'!BK141+'март 2016'!BK141</f>
        <v>0</v>
      </c>
      <c r="BL141" s="1" t="s">
        <v>43</v>
      </c>
      <c r="BM141" s="1" t="s">
        <v>44</v>
      </c>
      <c r="BN141" s="1">
        <f>'январь 2016'!BN141+'февраль 2016'!BN141+'март 2016'!BN141</f>
        <v>0</v>
      </c>
      <c r="BO141" s="1">
        <f>'январь 2016'!BO141+'февраль 2016'!BO141+'март 2016'!BO141</f>
        <v>0</v>
      </c>
      <c r="BP141" s="1" t="s">
        <v>45</v>
      </c>
      <c r="BQ141" s="1" t="s">
        <v>44</v>
      </c>
      <c r="BR141" s="1">
        <f>'январь 2016'!BR141+'февраль 2016'!BR141+'март 2016'!BR141</f>
        <v>0</v>
      </c>
      <c r="BS141" s="1">
        <f>'январь 2016'!BS141+'февраль 2016'!BS141+'март 2016'!BS141</f>
        <v>0</v>
      </c>
      <c r="BT141" s="1" t="s">
        <v>46</v>
      </c>
      <c r="BU141" s="1" t="s">
        <v>47</v>
      </c>
      <c r="BV141" s="1">
        <f>'январь 2016'!BV141+'февраль 2016'!BV141+'март 2016'!BV141</f>
        <v>0</v>
      </c>
      <c r="BW141" s="1">
        <f>'январь 2016'!BW141+'февраль 2016'!BW141+'март 2016'!BW141</f>
        <v>0</v>
      </c>
      <c r="BX141" s="1" t="s">
        <v>46</v>
      </c>
      <c r="BY141" s="1" t="s">
        <v>41</v>
      </c>
      <c r="BZ141" s="1">
        <f>'январь 2016'!BZ141+'февраль 2016'!BZ141+'март 2016'!BZ141</f>
        <v>0</v>
      </c>
      <c r="CA141" s="1">
        <f>'январь 2016'!CA141+'февраль 2016'!CA141+'март 2016'!CA141</f>
        <v>0</v>
      </c>
      <c r="CB141" s="1" t="s">
        <v>46</v>
      </c>
      <c r="CC141" s="1" t="s">
        <v>48</v>
      </c>
      <c r="CD141" s="1">
        <f>'январь 2016'!CD141+'февраль 2016'!CD141+'март 2016'!CD141</f>
        <v>0</v>
      </c>
      <c r="CE141" s="1">
        <f>'январь 2016'!CE141+'февраль 2016'!CE141+'март 2016'!CE141</f>
        <v>0</v>
      </c>
      <c r="CF141" s="1" t="s">
        <v>46</v>
      </c>
      <c r="CG141" s="1" t="s">
        <v>48</v>
      </c>
      <c r="CH141" s="1">
        <f>'январь 2016'!CH141+'февраль 2016'!CH141+'март 2016'!CH141</f>
        <v>0</v>
      </c>
      <c r="CI141" s="1">
        <f>'январь 2016'!CI141+'февраль 2016'!CI141+'март 2016'!CI141</f>
        <v>0</v>
      </c>
      <c r="CJ141" s="1" t="s">
        <v>46</v>
      </c>
      <c r="CK141" s="1" t="s">
        <v>39</v>
      </c>
      <c r="CL141" s="1">
        <f>'январь 2016'!CL141+'февраль 2016'!CL141+'март 2016'!CL141</f>
        <v>0</v>
      </c>
      <c r="CM141" s="1">
        <f>'январь 2016'!CM141+'февраль 2016'!CM141+'март 2016'!CM141</f>
        <v>0</v>
      </c>
      <c r="CN141" s="1" t="s">
        <v>49</v>
      </c>
      <c r="CO141" s="1" t="s">
        <v>39</v>
      </c>
      <c r="CP141" s="1">
        <f>'январь 2016'!CP141+'февраль 2016'!CP141+'март 2016'!CP141</f>
        <v>0</v>
      </c>
      <c r="CQ141" s="1">
        <f>'январь 2016'!CQ141+'февраль 2016'!CQ141+'март 2016'!CQ141</f>
        <v>0</v>
      </c>
      <c r="CR141" s="1" t="s">
        <v>50</v>
      </c>
      <c r="CS141" s="1" t="s">
        <v>51</v>
      </c>
      <c r="CT141" s="1">
        <f>'январь 2016'!CT141+'февраль 2016'!CT141+'март 2016'!CT141</f>
        <v>0</v>
      </c>
      <c r="CU141" s="1">
        <f>'январь 2016'!CU141+'февраль 2016'!CU141+'март 2016'!CU141</f>
        <v>0</v>
      </c>
      <c r="CV141" s="1" t="s">
        <v>50</v>
      </c>
      <c r="CW141" s="1" t="s">
        <v>39</v>
      </c>
      <c r="CX141" s="1">
        <f>'январь 2016'!CX141+'февраль 2016'!CX141+'март 2016'!CX141</f>
        <v>0</v>
      </c>
      <c r="CY141" s="1">
        <f>'январь 2016'!CY141+'февраль 2016'!CY141+'март 2016'!CY141</f>
        <v>0</v>
      </c>
      <c r="CZ141" s="1" t="s">
        <v>50</v>
      </c>
      <c r="DA141" s="1" t="s">
        <v>39</v>
      </c>
      <c r="DB141" s="1">
        <f>'январь 2016'!DB141+'февраль 2016'!DB141+'март 2016'!DB141</f>
        <v>0</v>
      </c>
      <c r="DC141" s="1">
        <f>'январь 2016'!DC141+'февраль 2016'!DC141+'март 2016'!DC141</f>
        <v>0</v>
      </c>
      <c r="DD141" s="1" t="s">
        <v>59</v>
      </c>
      <c r="DE141" s="1" t="s">
        <v>60</v>
      </c>
      <c r="DF141" s="1">
        <f>'январь 2016'!DF141+'февраль 2016'!DF141+'март 2016'!DF141</f>
        <v>0</v>
      </c>
      <c r="DG141" s="1">
        <f>'январь 2016'!DG141+'февраль 2016'!DG141+'март 2016'!DG141</f>
        <v>0</v>
      </c>
      <c r="DH141" s="1" t="s">
        <v>52</v>
      </c>
      <c r="DI141" s="1" t="s">
        <v>53</v>
      </c>
      <c r="DJ141" s="1">
        <f>'январь 2016'!DJ141+'февраль 2016'!DJ141+'март 2016'!DJ141</f>
        <v>0</v>
      </c>
      <c r="DK141" s="1">
        <f>'январь 2016'!DK141+'февраль 2016'!DK141+'март 2016'!DK141</f>
        <v>0</v>
      </c>
      <c r="DL141" s="1" t="s">
        <v>31</v>
      </c>
      <c r="DM141" s="7">
        <f>'январь 2016'!DM141+'февраль 2016'!DM141+'март 2016'!DM141</f>
        <v>0</v>
      </c>
    </row>
    <row r="142" spans="1:117" s="12" customFormat="1" ht="15.75" customHeight="1" x14ac:dyDescent="0.25">
      <c r="A142" s="6">
        <v>141</v>
      </c>
      <c r="B142" s="6">
        <v>3</v>
      </c>
      <c r="C142" s="9" t="s">
        <v>164</v>
      </c>
      <c r="D142" s="8" t="s">
        <v>373</v>
      </c>
      <c r="E142" s="6">
        <v>53.384</v>
      </c>
      <c r="F142" s="6">
        <v>78.488</v>
      </c>
      <c r="G142" s="6">
        <v>-25.103999999999999</v>
      </c>
      <c r="H142" s="10">
        <v>26.645520000000001</v>
      </c>
      <c r="I142" s="3">
        <f t="shared" si="7"/>
        <v>1.541520000000002</v>
      </c>
      <c r="J142" s="3">
        <f t="shared" si="6"/>
        <v>0</v>
      </c>
      <c r="K142" s="3">
        <f t="shared" si="8"/>
        <v>1.541520000000002</v>
      </c>
      <c r="L142" s="1" t="s">
        <v>28</v>
      </c>
      <c r="M142" s="1" t="s">
        <v>29</v>
      </c>
      <c r="N142" s="1">
        <f>'январь 2016'!N142+'февраль 2016'!N142+'март 2016'!N142</f>
        <v>0</v>
      </c>
      <c r="O142" s="1">
        <f>'январь 2016'!O142+'февраль 2016'!O142+'март 2016'!O142</f>
        <v>0</v>
      </c>
      <c r="P142" s="1" t="s">
        <v>30</v>
      </c>
      <c r="Q142" s="1" t="s">
        <v>34</v>
      </c>
      <c r="R142" s="1">
        <f>'январь 2016'!R142+'февраль 2016'!R142+'март 2016'!R142</f>
        <v>0</v>
      </c>
      <c r="S142" s="1">
        <f>'январь 2016'!S142+'февраль 2016'!S142+'март 2016'!S142</f>
        <v>0</v>
      </c>
      <c r="T142" s="1" t="s">
        <v>30</v>
      </c>
      <c r="U142" s="1" t="s">
        <v>32</v>
      </c>
      <c r="V142" s="6">
        <f>'январь 2016'!V142+'февраль 2016'!V142+'март 2016'!V142</f>
        <v>0</v>
      </c>
      <c r="W142" s="6">
        <f>'январь 2016'!W142+'февраль 2016'!W142+'март 2016'!W142</f>
        <v>0</v>
      </c>
      <c r="X142" s="6" t="s">
        <v>30</v>
      </c>
      <c r="Y142" s="6" t="s">
        <v>33</v>
      </c>
      <c r="Z142" s="6">
        <f>'январь 2016'!Z142+'февраль 2016'!Z142+'март 2016'!Z142</f>
        <v>0</v>
      </c>
      <c r="AA142" s="6">
        <f>'январь 2016'!AA142+'февраль 2016'!AA142+'март 2016'!AA142</f>
        <v>0</v>
      </c>
      <c r="AB142" s="1" t="s">
        <v>30</v>
      </c>
      <c r="AC142" s="1" t="s">
        <v>34</v>
      </c>
      <c r="AD142" s="1">
        <f>'январь 2016'!AD142+'февраль 2016'!AD142+'март 2016'!AD142</f>
        <v>0</v>
      </c>
      <c r="AE142" s="1">
        <f>'январь 2016'!AE142+'февраль 2016'!AE142+'март 2016'!AE142</f>
        <v>0</v>
      </c>
      <c r="AF142" s="1" t="s">
        <v>35</v>
      </c>
      <c r="AG142" s="1" t="s">
        <v>29</v>
      </c>
      <c r="AH142" s="1">
        <f>'январь 2016'!AH142+'февраль 2016'!AH142+'март 2016'!AH142</f>
        <v>0</v>
      </c>
      <c r="AI142" s="1">
        <f>'январь 2016'!AI142+'февраль 2016'!AI142+'март 2016'!AI142</f>
        <v>0</v>
      </c>
      <c r="AJ142" s="1" t="s">
        <v>36</v>
      </c>
      <c r="AK142" s="1" t="s">
        <v>37</v>
      </c>
      <c r="AL142" s="1">
        <f>'январь 2016'!AL142+'февраль 2016'!AL142+'март 2016'!AL142</f>
        <v>0</v>
      </c>
      <c r="AM142" s="1">
        <f>'январь 2016'!AM142+'февраль 2016'!AM142+'март 2016'!AM142</f>
        <v>0</v>
      </c>
      <c r="AN142" s="1" t="s">
        <v>38</v>
      </c>
      <c r="AO142" s="1" t="s">
        <v>39</v>
      </c>
      <c r="AP142" s="1">
        <f>'январь 2016'!AP142+'февраль 2016'!AP142+'март 2016'!AP142</f>
        <v>0</v>
      </c>
      <c r="AQ142" s="1">
        <f>'январь 2016'!AQ142+'февраль 2016'!AQ142+'март 2016'!AQ142</f>
        <v>0</v>
      </c>
      <c r="AR142" s="1" t="s">
        <v>40</v>
      </c>
      <c r="AS142" s="1" t="s">
        <v>41</v>
      </c>
      <c r="AT142" s="1">
        <f>'январь 2016'!AT142+'февраль 2016'!AT142+'март 2016'!AT142</f>
        <v>0</v>
      </c>
      <c r="AU142" s="1">
        <f>'январь 2016'!AU142+'февраль 2016'!AU142+'март 2016'!AU142</f>
        <v>0</v>
      </c>
      <c r="AV142" s="6"/>
      <c r="AW142" s="6"/>
      <c r="AX142" s="1">
        <f>'январь 2016'!AX142+'февраль 2016'!AX142+'март 2016'!AX142</f>
        <v>0</v>
      </c>
      <c r="AY142" s="1">
        <f>'январь 2016'!AY142+'февраль 2016'!AY142+'март 2016'!AY142</f>
        <v>0</v>
      </c>
      <c r="AZ142" s="1" t="s">
        <v>42</v>
      </c>
      <c r="BA142" s="1" t="s">
        <v>39</v>
      </c>
      <c r="BB142" s="1">
        <f>'январь 2016'!BB142+'февраль 2016'!BB142+'март 2016'!BB142</f>
        <v>0</v>
      </c>
      <c r="BC142" s="1">
        <f>'январь 2016'!BC142+'февраль 2016'!BC142+'март 2016'!BC142</f>
        <v>0</v>
      </c>
      <c r="BD142" s="1" t="s">
        <v>42</v>
      </c>
      <c r="BE142" s="1" t="s">
        <v>33</v>
      </c>
      <c r="BF142" s="1">
        <f>'январь 2016'!BF142+'февраль 2016'!BF142+'март 2016'!BF142</f>
        <v>0</v>
      </c>
      <c r="BG142" s="1">
        <f>'январь 2016'!BG142+'февраль 2016'!BG142+'март 2016'!BG142</f>
        <v>0</v>
      </c>
      <c r="BH142" s="1" t="s">
        <v>42</v>
      </c>
      <c r="BI142" s="1" t="s">
        <v>39</v>
      </c>
      <c r="BJ142" s="1">
        <f>'январь 2016'!BJ142+'февраль 2016'!BJ142+'март 2016'!BJ142</f>
        <v>0</v>
      </c>
      <c r="BK142" s="7">
        <f>'январь 2016'!BK142+'февраль 2016'!BK142+'март 2016'!BK142</f>
        <v>0</v>
      </c>
      <c r="BL142" s="1" t="s">
        <v>43</v>
      </c>
      <c r="BM142" s="1" t="s">
        <v>44</v>
      </c>
      <c r="BN142" s="1">
        <f>'январь 2016'!BN142+'февраль 2016'!BN142+'март 2016'!BN142</f>
        <v>0</v>
      </c>
      <c r="BO142" s="1">
        <f>'январь 2016'!BO142+'февраль 2016'!BO142+'март 2016'!BO142</f>
        <v>0</v>
      </c>
      <c r="BP142" s="1" t="s">
        <v>45</v>
      </c>
      <c r="BQ142" s="1" t="s">
        <v>44</v>
      </c>
      <c r="BR142" s="1">
        <f>'январь 2016'!BR142+'февраль 2016'!BR142+'март 2016'!BR142</f>
        <v>0</v>
      </c>
      <c r="BS142" s="1">
        <f>'январь 2016'!BS142+'февраль 2016'!BS142+'март 2016'!BS142</f>
        <v>0</v>
      </c>
      <c r="BT142" s="1" t="s">
        <v>46</v>
      </c>
      <c r="BU142" s="1" t="s">
        <v>47</v>
      </c>
      <c r="BV142" s="1">
        <f>'январь 2016'!BV142+'февраль 2016'!BV142+'март 2016'!BV142</f>
        <v>0</v>
      </c>
      <c r="BW142" s="1">
        <f>'январь 2016'!BW142+'февраль 2016'!BW142+'март 2016'!BW142</f>
        <v>0</v>
      </c>
      <c r="BX142" s="1" t="s">
        <v>46</v>
      </c>
      <c r="BY142" s="1" t="s">
        <v>41</v>
      </c>
      <c r="BZ142" s="1">
        <f>'январь 2016'!BZ142+'февраль 2016'!BZ142+'март 2016'!BZ142</f>
        <v>0</v>
      </c>
      <c r="CA142" s="1">
        <f>'январь 2016'!CA142+'февраль 2016'!CA142+'март 2016'!CA142</f>
        <v>0</v>
      </c>
      <c r="CB142" s="1" t="s">
        <v>46</v>
      </c>
      <c r="CC142" s="1" t="s">
        <v>48</v>
      </c>
      <c r="CD142" s="1">
        <f>'январь 2016'!CD142+'февраль 2016'!CD142+'март 2016'!CD142</f>
        <v>0</v>
      </c>
      <c r="CE142" s="1">
        <f>'январь 2016'!CE142+'февраль 2016'!CE142+'март 2016'!CE142</f>
        <v>0</v>
      </c>
      <c r="CF142" s="1" t="s">
        <v>46</v>
      </c>
      <c r="CG142" s="1" t="s">
        <v>48</v>
      </c>
      <c r="CH142" s="1">
        <f>'январь 2016'!CH142+'февраль 2016'!CH142+'март 2016'!CH142</f>
        <v>0</v>
      </c>
      <c r="CI142" s="1">
        <f>'январь 2016'!CI142+'февраль 2016'!CI142+'март 2016'!CI142</f>
        <v>0</v>
      </c>
      <c r="CJ142" s="1" t="s">
        <v>46</v>
      </c>
      <c r="CK142" s="1" t="s">
        <v>39</v>
      </c>
      <c r="CL142" s="1">
        <f>'январь 2016'!CL142+'февраль 2016'!CL142+'март 2016'!CL142</f>
        <v>0</v>
      </c>
      <c r="CM142" s="1">
        <f>'январь 2016'!CM142+'февраль 2016'!CM142+'март 2016'!CM142</f>
        <v>0</v>
      </c>
      <c r="CN142" s="1" t="s">
        <v>49</v>
      </c>
      <c r="CO142" s="1" t="s">
        <v>39</v>
      </c>
      <c r="CP142" s="1">
        <f>'январь 2016'!CP142+'февраль 2016'!CP142+'март 2016'!CP142</f>
        <v>0</v>
      </c>
      <c r="CQ142" s="1">
        <f>'январь 2016'!CQ142+'февраль 2016'!CQ142+'март 2016'!CQ142</f>
        <v>0</v>
      </c>
      <c r="CR142" s="1" t="s">
        <v>50</v>
      </c>
      <c r="CS142" s="1" t="s">
        <v>51</v>
      </c>
      <c r="CT142" s="1">
        <f>'январь 2016'!CT142+'февраль 2016'!CT142+'март 2016'!CT142</f>
        <v>0</v>
      </c>
      <c r="CU142" s="1">
        <f>'январь 2016'!CU142+'февраль 2016'!CU142+'март 2016'!CU142</f>
        <v>0</v>
      </c>
      <c r="CV142" s="1" t="s">
        <v>50</v>
      </c>
      <c r="CW142" s="1" t="s">
        <v>39</v>
      </c>
      <c r="CX142" s="1">
        <f>'январь 2016'!CX142+'февраль 2016'!CX142+'март 2016'!CX142</f>
        <v>0</v>
      </c>
      <c r="CY142" s="1">
        <f>'январь 2016'!CY142+'февраль 2016'!CY142+'март 2016'!CY142</f>
        <v>0</v>
      </c>
      <c r="CZ142" s="1" t="s">
        <v>50</v>
      </c>
      <c r="DA142" s="1" t="s">
        <v>39</v>
      </c>
      <c r="DB142" s="1">
        <f>'январь 2016'!DB142+'февраль 2016'!DB142+'март 2016'!DB142</f>
        <v>0</v>
      </c>
      <c r="DC142" s="1">
        <f>'январь 2016'!DC142+'февраль 2016'!DC142+'март 2016'!DC142</f>
        <v>0</v>
      </c>
      <c r="DD142" s="1" t="s">
        <v>59</v>
      </c>
      <c r="DE142" s="1" t="s">
        <v>60</v>
      </c>
      <c r="DF142" s="1">
        <f>'январь 2016'!DF142+'февраль 2016'!DF142+'март 2016'!DF142</f>
        <v>0</v>
      </c>
      <c r="DG142" s="1">
        <f>'январь 2016'!DG142+'февраль 2016'!DG142+'март 2016'!DG142</f>
        <v>0</v>
      </c>
      <c r="DH142" s="1" t="s">
        <v>52</v>
      </c>
      <c r="DI142" s="1" t="s">
        <v>53</v>
      </c>
      <c r="DJ142" s="1">
        <f>'январь 2016'!DJ142+'февраль 2016'!DJ142+'март 2016'!DJ142</f>
        <v>0</v>
      </c>
      <c r="DK142" s="1">
        <f>'январь 2016'!DK142+'февраль 2016'!DK142+'март 2016'!DK142</f>
        <v>0</v>
      </c>
      <c r="DL142" s="1" t="s">
        <v>31</v>
      </c>
      <c r="DM142" s="7">
        <f>'январь 2016'!DM142+'февраль 2016'!DM142+'март 2016'!DM142</f>
        <v>0</v>
      </c>
    </row>
    <row r="143" spans="1:117" s="12" customFormat="1" ht="15.75" customHeight="1" x14ac:dyDescent="0.25">
      <c r="A143" s="6">
        <v>142</v>
      </c>
      <c r="B143" s="6">
        <v>3</v>
      </c>
      <c r="C143" s="9" t="s">
        <v>165</v>
      </c>
      <c r="D143" s="8" t="s">
        <v>373</v>
      </c>
      <c r="E143" s="6">
        <v>335.87</v>
      </c>
      <c r="F143" s="6">
        <v>9.9659999999999993</v>
      </c>
      <c r="G143" s="6">
        <v>325.904</v>
      </c>
      <c r="H143" s="10">
        <v>119.02200000000001</v>
      </c>
      <c r="I143" s="3">
        <f t="shared" si="7"/>
        <v>444.92599999999999</v>
      </c>
      <c r="J143" s="3">
        <f t="shared" si="6"/>
        <v>0.95399999999999996</v>
      </c>
      <c r="K143" s="3">
        <f t="shared" si="8"/>
        <v>443.97199999999998</v>
      </c>
      <c r="L143" s="1" t="s">
        <v>28</v>
      </c>
      <c r="M143" s="1" t="s">
        <v>29</v>
      </c>
      <c r="N143" s="1">
        <f>'январь 2016'!N143+'февраль 2016'!N143+'март 2016'!N143</f>
        <v>0</v>
      </c>
      <c r="O143" s="1">
        <f>'январь 2016'!O143+'февраль 2016'!O143+'март 2016'!O143</f>
        <v>0</v>
      </c>
      <c r="P143" s="1" t="s">
        <v>30</v>
      </c>
      <c r="Q143" s="1" t="s">
        <v>34</v>
      </c>
      <c r="R143" s="1">
        <f>'январь 2016'!R143+'февраль 2016'!R143+'март 2016'!R143</f>
        <v>0</v>
      </c>
      <c r="S143" s="1">
        <f>'январь 2016'!S143+'февраль 2016'!S143+'март 2016'!S143</f>
        <v>0</v>
      </c>
      <c r="T143" s="1" t="s">
        <v>30</v>
      </c>
      <c r="U143" s="1" t="s">
        <v>32</v>
      </c>
      <c r="V143" s="6">
        <f>'январь 2016'!V143+'февраль 2016'!V143+'март 2016'!V143</f>
        <v>0</v>
      </c>
      <c r="W143" s="6">
        <f>'январь 2016'!W143+'февраль 2016'!W143+'март 2016'!W143</f>
        <v>0</v>
      </c>
      <c r="X143" s="6" t="s">
        <v>30</v>
      </c>
      <c r="Y143" s="6" t="s">
        <v>33</v>
      </c>
      <c r="Z143" s="6">
        <f>'январь 2016'!Z143+'февраль 2016'!Z143+'март 2016'!Z143</f>
        <v>0</v>
      </c>
      <c r="AA143" s="6">
        <f>'январь 2016'!AA143+'февраль 2016'!AA143+'март 2016'!AA143</f>
        <v>0</v>
      </c>
      <c r="AB143" s="1" t="s">
        <v>30</v>
      </c>
      <c r="AC143" s="1" t="s">
        <v>34</v>
      </c>
      <c r="AD143" s="1">
        <f>'январь 2016'!AD143+'февраль 2016'!AD143+'март 2016'!AD143</f>
        <v>0</v>
      </c>
      <c r="AE143" s="1">
        <f>'январь 2016'!AE143+'февраль 2016'!AE143+'март 2016'!AE143</f>
        <v>0</v>
      </c>
      <c r="AF143" s="1" t="s">
        <v>35</v>
      </c>
      <c r="AG143" s="1" t="s">
        <v>29</v>
      </c>
      <c r="AH143" s="1">
        <f>'январь 2016'!AH143+'февраль 2016'!AH143+'март 2016'!AH143</f>
        <v>0</v>
      </c>
      <c r="AI143" s="1">
        <f>'январь 2016'!AI143+'февраль 2016'!AI143+'март 2016'!AI143</f>
        <v>0</v>
      </c>
      <c r="AJ143" s="1" t="s">
        <v>36</v>
      </c>
      <c r="AK143" s="1" t="s">
        <v>37</v>
      </c>
      <c r="AL143" s="1">
        <f>'январь 2016'!AL143+'февраль 2016'!AL143+'март 2016'!AL143</f>
        <v>0</v>
      </c>
      <c r="AM143" s="1">
        <f>'январь 2016'!AM143+'февраль 2016'!AM143+'март 2016'!AM143</f>
        <v>0</v>
      </c>
      <c r="AN143" s="1" t="s">
        <v>38</v>
      </c>
      <c r="AO143" s="1" t="s">
        <v>39</v>
      </c>
      <c r="AP143" s="1">
        <f>'январь 2016'!AP143+'февраль 2016'!AP143+'март 2016'!AP143</f>
        <v>0</v>
      </c>
      <c r="AQ143" s="1">
        <f>'январь 2016'!AQ143+'февраль 2016'!AQ143+'март 2016'!AQ143</f>
        <v>0</v>
      </c>
      <c r="AR143" s="1" t="s">
        <v>40</v>
      </c>
      <c r="AS143" s="1" t="s">
        <v>41</v>
      </c>
      <c r="AT143" s="1">
        <f>'январь 2016'!AT143+'февраль 2016'!AT143+'март 2016'!AT143</f>
        <v>0</v>
      </c>
      <c r="AU143" s="1">
        <f>'январь 2016'!AU143+'февраль 2016'!AU143+'март 2016'!AU143</f>
        <v>0</v>
      </c>
      <c r="AV143" s="6"/>
      <c r="AW143" s="6"/>
      <c r="AX143" s="1">
        <f>'январь 2016'!AX143+'февраль 2016'!AX143+'март 2016'!AX143</f>
        <v>0</v>
      </c>
      <c r="AY143" s="1">
        <f>'январь 2016'!AY143+'февраль 2016'!AY143+'март 2016'!AY143</f>
        <v>0</v>
      </c>
      <c r="AZ143" s="1" t="s">
        <v>42</v>
      </c>
      <c r="BA143" s="1" t="s">
        <v>39</v>
      </c>
      <c r="BB143" s="1">
        <f>'январь 2016'!BB143+'февраль 2016'!BB143+'март 2016'!BB143</f>
        <v>0</v>
      </c>
      <c r="BC143" s="1">
        <f>'январь 2016'!BC143+'февраль 2016'!BC143+'март 2016'!BC143</f>
        <v>0</v>
      </c>
      <c r="BD143" s="1" t="s">
        <v>42</v>
      </c>
      <c r="BE143" s="1" t="s">
        <v>33</v>
      </c>
      <c r="BF143" s="1">
        <f>'январь 2016'!BF143+'февраль 2016'!BF143+'март 2016'!BF143</f>
        <v>0</v>
      </c>
      <c r="BG143" s="1">
        <f>'январь 2016'!BG143+'февраль 2016'!BG143+'март 2016'!BG143</f>
        <v>0</v>
      </c>
      <c r="BH143" s="1" t="s">
        <v>42</v>
      </c>
      <c r="BI143" s="1" t="s">
        <v>39</v>
      </c>
      <c r="BJ143" s="1">
        <f>'январь 2016'!BJ143+'февраль 2016'!BJ143+'март 2016'!BJ143</f>
        <v>0</v>
      </c>
      <c r="BK143" s="7">
        <f>'январь 2016'!BK143+'февраль 2016'!BK143+'март 2016'!BK143</f>
        <v>0</v>
      </c>
      <c r="BL143" s="1" t="s">
        <v>43</v>
      </c>
      <c r="BM143" s="1" t="s">
        <v>44</v>
      </c>
      <c r="BN143" s="1">
        <f>'январь 2016'!BN143+'февраль 2016'!BN143+'март 2016'!BN143</f>
        <v>0</v>
      </c>
      <c r="BO143" s="1">
        <f>'январь 2016'!BO143+'февраль 2016'!BO143+'март 2016'!BO143</f>
        <v>0</v>
      </c>
      <c r="BP143" s="1" t="s">
        <v>45</v>
      </c>
      <c r="BQ143" s="1" t="s">
        <v>44</v>
      </c>
      <c r="BR143" s="1">
        <f>'январь 2016'!BR143+'февраль 2016'!BR143+'март 2016'!BR143</f>
        <v>0</v>
      </c>
      <c r="BS143" s="1">
        <f>'январь 2016'!BS143+'февраль 2016'!BS143+'март 2016'!BS143</f>
        <v>0</v>
      </c>
      <c r="BT143" s="1" t="s">
        <v>46</v>
      </c>
      <c r="BU143" s="1" t="s">
        <v>47</v>
      </c>
      <c r="BV143" s="1">
        <f>'январь 2016'!BV143+'февраль 2016'!BV143+'март 2016'!BV143</f>
        <v>0</v>
      </c>
      <c r="BW143" s="1">
        <f>'январь 2016'!BW143+'февраль 2016'!BW143+'март 2016'!BW143</f>
        <v>0</v>
      </c>
      <c r="BX143" s="1" t="s">
        <v>46</v>
      </c>
      <c r="BY143" s="1" t="s">
        <v>41</v>
      </c>
      <c r="BZ143" s="1">
        <f>'январь 2016'!BZ143+'февраль 2016'!BZ143+'март 2016'!BZ143</f>
        <v>0</v>
      </c>
      <c r="CA143" s="1">
        <f>'январь 2016'!CA143+'февраль 2016'!CA143+'март 2016'!CA143</f>
        <v>0</v>
      </c>
      <c r="CB143" s="1" t="s">
        <v>46</v>
      </c>
      <c r="CC143" s="1" t="s">
        <v>48</v>
      </c>
      <c r="CD143" s="1">
        <f>'январь 2016'!CD143+'февраль 2016'!CD143+'март 2016'!CD143</f>
        <v>0</v>
      </c>
      <c r="CE143" s="1">
        <f>'январь 2016'!CE143+'февраль 2016'!CE143+'март 2016'!CE143</f>
        <v>0</v>
      </c>
      <c r="CF143" s="1" t="s">
        <v>46</v>
      </c>
      <c r="CG143" s="1" t="s">
        <v>48</v>
      </c>
      <c r="CH143" s="1">
        <f>'январь 2016'!CH143+'февраль 2016'!CH143+'март 2016'!CH143</f>
        <v>0</v>
      </c>
      <c r="CI143" s="1">
        <f>'январь 2016'!CI143+'февраль 2016'!CI143+'март 2016'!CI143</f>
        <v>0</v>
      </c>
      <c r="CJ143" s="1" t="s">
        <v>46</v>
      </c>
      <c r="CK143" s="1" t="s">
        <v>39</v>
      </c>
      <c r="CL143" s="1">
        <f>'январь 2016'!CL143+'февраль 2016'!CL143+'март 2016'!CL143</f>
        <v>0</v>
      </c>
      <c r="CM143" s="1">
        <f>'январь 2016'!CM143+'февраль 2016'!CM143+'март 2016'!CM143</f>
        <v>0</v>
      </c>
      <c r="CN143" s="1" t="s">
        <v>49</v>
      </c>
      <c r="CO143" s="1" t="s">
        <v>39</v>
      </c>
      <c r="CP143" s="1">
        <f>'январь 2016'!CP143+'февраль 2016'!CP143+'март 2016'!CP143</f>
        <v>0</v>
      </c>
      <c r="CQ143" s="1">
        <f>'январь 2016'!CQ143+'февраль 2016'!CQ143+'март 2016'!CQ143</f>
        <v>0</v>
      </c>
      <c r="CR143" s="1" t="s">
        <v>50</v>
      </c>
      <c r="CS143" s="1" t="s">
        <v>51</v>
      </c>
      <c r="CT143" s="1">
        <f>'январь 2016'!CT143+'февраль 2016'!CT143+'март 2016'!CT143</f>
        <v>0</v>
      </c>
      <c r="CU143" s="1">
        <f>'январь 2016'!CU143+'февраль 2016'!CU143+'март 2016'!CU143</f>
        <v>0</v>
      </c>
      <c r="CV143" s="1" t="s">
        <v>50</v>
      </c>
      <c r="CW143" s="1" t="s">
        <v>39</v>
      </c>
      <c r="CX143" s="1">
        <f>'январь 2016'!CX143+'февраль 2016'!CX143+'март 2016'!CX143</f>
        <v>0</v>
      </c>
      <c r="CY143" s="1">
        <f>'январь 2016'!CY143+'февраль 2016'!CY143+'март 2016'!CY143</f>
        <v>0</v>
      </c>
      <c r="CZ143" s="1" t="s">
        <v>50</v>
      </c>
      <c r="DA143" s="1" t="s">
        <v>39</v>
      </c>
      <c r="DB143" s="1">
        <f>'январь 2016'!DB143+'февраль 2016'!DB143+'март 2016'!DB143</f>
        <v>0</v>
      </c>
      <c r="DC143" s="1">
        <f>'январь 2016'!DC143+'февраль 2016'!DC143+'март 2016'!DC143</f>
        <v>0</v>
      </c>
      <c r="DD143" s="1" t="s">
        <v>59</v>
      </c>
      <c r="DE143" s="1" t="s">
        <v>60</v>
      </c>
      <c r="DF143" s="1">
        <f>'январь 2016'!DF143+'февраль 2016'!DF143+'март 2016'!DF143</f>
        <v>0</v>
      </c>
      <c r="DG143" s="1">
        <f>'январь 2016'!DG143+'февраль 2016'!DG143+'март 2016'!DG143</f>
        <v>0</v>
      </c>
      <c r="DH143" s="1" t="s">
        <v>52</v>
      </c>
      <c r="DI143" s="1" t="s">
        <v>53</v>
      </c>
      <c r="DJ143" s="1">
        <f>'январь 2016'!DJ143+'февраль 2016'!DJ143+'март 2016'!DJ143</f>
        <v>0</v>
      </c>
      <c r="DK143" s="1">
        <f>'январь 2016'!DK143+'февраль 2016'!DK143+'март 2016'!DK143</f>
        <v>0</v>
      </c>
      <c r="DL143" s="1" t="s">
        <v>31</v>
      </c>
      <c r="DM143" s="7">
        <f>'январь 2016'!DM143+'февраль 2016'!DM143+'март 2016'!DM143</f>
        <v>0.95399999999999996</v>
      </c>
    </row>
    <row r="144" spans="1:117" s="12" customFormat="1" ht="15.75" customHeight="1" x14ac:dyDescent="0.25">
      <c r="A144" s="6">
        <v>143</v>
      </c>
      <c r="B144" s="6">
        <v>3</v>
      </c>
      <c r="C144" s="9" t="s">
        <v>166</v>
      </c>
      <c r="D144" s="8" t="s">
        <v>373</v>
      </c>
      <c r="E144" s="6">
        <v>162.149</v>
      </c>
      <c r="F144" s="6">
        <v>75.403000000000006</v>
      </c>
      <c r="G144" s="6">
        <v>86.745999999999995</v>
      </c>
      <c r="H144" s="10">
        <v>160.22712000000001</v>
      </c>
      <c r="I144" s="3">
        <f t="shared" si="7"/>
        <v>246.97311999999999</v>
      </c>
      <c r="J144" s="3">
        <f t="shared" si="6"/>
        <v>1.012</v>
      </c>
      <c r="K144" s="3">
        <f t="shared" si="8"/>
        <v>245.96111999999999</v>
      </c>
      <c r="L144" s="1" t="s">
        <v>28</v>
      </c>
      <c r="M144" s="1" t="s">
        <v>29</v>
      </c>
      <c r="N144" s="1">
        <f>'январь 2016'!N144+'февраль 2016'!N144+'март 2016'!N144</f>
        <v>0</v>
      </c>
      <c r="O144" s="1">
        <f>'январь 2016'!O144+'февраль 2016'!O144+'март 2016'!O144</f>
        <v>0</v>
      </c>
      <c r="P144" s="1" t="s">
        <v>30</v>
      </c>
      <c r="Q144" s="1" t="s">
        <v>34</v>
      </c>
      <c r="R144" s="1">
        <f>'январь 2016'!R144+'февраль 2016'!R144+'март 2016'!R144</f>
        <v>0</v>
      </c>
      <c r="S144" s="1">
        <f>'январь 2016'!S144+'февраль 2016'!S144+'март 2016'!S144</f>
        <v>0</v>
      </c>
      <c r="T144" s="1" t="s">
        <v>30</v>
      </c>
      <c r="U144" s="1" t="s">
        <v>32</v>
      </c>
      <c r="V144" s="6">
        <f>'январь 2016'!V144+'февраль 2016'!V144+'март 2016'!V144</f>
        <v>0</v>
      </c>
      <c r="W144" s="6">
        <f>'январь 2016'!W144+'февраль 2016'!W144+'март 2016'!W144</f>
        <v>0</v>
      </c>
      <c r="X144" s="6" t="s">
        <v>30</v>
      </c>
      <c r="Y144" s="6" t="s">
        <v>33</v>
      </c>
      <c r="Z144" s="6">
        <f>'январь 2016'!Z144+'февраль 2016'!Z144+'март 2016'!Z144</f>
        <v>0</v>
      </c>
      <c r="AA144" s="6">
        <f>'январь 2016'!AA144+'февраль 2016'!AA144+'март 2016'!AA144</f>
        <v>0</v>
      </c>
      <c r="AB144" s="1" t="s">
        <v>30</v>
      </c>
      <c r="AC144" s="1" t="s">
        <v>34</v>
      </c>
      <c r="AD144" s="1">
        <f>'январь 2016'!AD144+'февраль 2016'!AD144+'март 2016'!AD144</f>
        <v>0</v>
      </c>
      <c r="AE144" s="1">
        <f>'январь 2016'!AE144+'февраль 2016'!AE144+'март 2016'!AE144</f>
        <v>0</v>
      </c>
      <c r="AF144" s="1" t="s">
        <v>35</v>
      </c>
      <c r="AG144" s="1" t="s">
        <v>29</v>
      </c>
      <c r="AH144" s="1">
        <f>'январь 2016'!AH144+'февраль 2016'!AH144+'март 2016'!AH144</f>
        <v>0</v>
      </c>
      <c r="AI144" s="1">
        <f>'январь 2016'!AI144+'февраль 2016'!AI144+'март 2016'!AI144</f>
        <v>0</v>
      </c>
      <c r="AJ144" s="1" t="s">
        <v>36</v>
      </c>
      <c r="AK144" s="1" t="s">
        <v>37</v>
      </c>
      <c r="AL144" s="1">
        <f>'январь 2016'!AL144+'февраль 2016'!AL144+'март 2016'!AL144</f>
        <v>0</v>
      </c>
      <c r="AM144" s="1">
        <f>'январь 2016'!AM144+'февраль 2016'!AM144+'март 2016'!AM144</f>
        <v>0</v>
      </c>
      <c r="AN144" s="1" t="s">
        <v>38</v>
      </c>
      <c r="AO144" s="1" t="s">
        <v>39</v>
      </c>
      <c r="AP144" s="1">
        <f>'январь 2016'!AP144+'февраль 2016'!AP144+'март 2016'!AP144</f>
        <v>0</v>
      </c>
      <c r="AQ144" s="1">
        <f>'январь 2016'!AQ144+'февраль 2016'!AQ144+'март 2016'!AQ144</f>
        <v>0</v>
      </c>
      <c r="AR144" s="1" t="s">
        <v>40</v>
      </c>
      <c r="AS144" s="1" t="s">
        <v>41</v>
      </c>
      <c r="AT144" s="1">
        <f>'январь 2016'!AT144+'февраль 2016'!AT144+'март 2016'!AT144</f>
        <v>0</v>
      </c>
      <c r="AU144" s="1">
        <f>'январь 2016'!AU144+'февраль 2016'!AU144+'март 2016'!AU144</f>
        <v>0</v>
      </c>
      <c r="AV144" s="6"/>
      <c r="AW144" s="6"/>
      <c r="AX144" s="1">
        <f>'январь 2016'!AX144+'февраль 2016'!AX144+'март 2016'!AX144</f>
        <v>0</v>
      </c>
      <c r="AY144" s="1">
        <f>'январь 2016'!AY144+'февраль 2016'!AY144+'март 2016'!AY144</f>
        <v>0</v>
      </c>
      <c r="AZ144" s="1" t="s">
        <v>42</v>
      </c>
      <c r="BA144" s="1" t="s">
        <v>39</v>
      </c>
      <c r="BB144" s="1">
        <f>'январь 2016'!BB144+'февраль 2016'!BB144+'март 2016'!BB144</f>
        <v>0</v>
      </c>
      <c r="BC144" s="1">
        <f>'январь 2016'!BC144+'февраль 2016'!BC144+'март 2016'!BC144</f>
        <v>0</v>
      </c>
      <c r="BD144" s="1" t="s">
        <v>42</v>
      </c>
      <c r="BE144" s="1" t="s">
        <v>33</v>
      </c>
      <c r="BF144" s="1">
        <f>'январь 2016'!BF144+'февраль 2016'!BF144+'март 2016'!BF144</f>
        <v>0</v>
      </c>
      <c r="BG144" s="1">
        <f>'январь 2016'!BG144+'февраль 2016'!BG144+'март 2016'!BG144</f>
        <v>0</v>
      </c>
      <c r="BH144" s="1" t="s">
        <v>42</v>
      </c>
      <c r="BI144" s="1" t="s">
        <v>39</v>
      </c>
      <c r="BJ144" s="1">
        <f>'январь 2016'!BJ144+'февраль 2016'!BJ144+'март 2016'!BJ144</f>
        <v>0</v>
      </c>
      <c r="BK144" s="7">
        <f>'январь 2016'!BK144+'февраль 2016'!BK144+'март 2016'!BK144</f>
        <v>0</v>
      </c>
      <c r="BL144" s="1" t="s">
        <v>43</v>
      </c>
      <c r="BM144" s="1" t="s">
        <v>44</v>
      </c>
      <c r="BN144" s="1">
        <f>'январь 2016'!BN144+'февраль 2016'!BN144+'март 2016'!BN144</f>
        <v>0</v>
      </c>
      <c r="BO144" s="1">
        <f>'январь 2016'!BO144+'февраль 2016'!BO144+'март 2016'!BO144</f>
        <v>0</v>
      </c>
      <c r="BP144" s="1" t="s">
        <v>45</v>
      </c>
      <c r="BQ144" s="1" t="s">
        <v>44</v>
      </c>
      <c r="BR144" s="1">
        <f>'январь 2016'!BR144+'февраль 2016'!BR144+'март 2016'!BR144</f>
        <v>0</v>
      </c>
      <c r="BS144" s="1">
        <f>'январь 2016'!BS144+'февраль 2016'!BS144+'март 2016'!BS144</f>
        <v>0</v>
      </c>
      <c r="BT144" s="1" t="s">
        <v>46</v>
      </c>
      <c r="BU144" s="1" t="s">
        <v>47</v>
      </c>
      <c r="BV144" s="1">
        <f>'январь 2016'!BV144+'февраль 2016'!BV144+'март 2016'!BV144</f>
        <v>0</v>
      </c>
      <c r="BW144" s="1">
        <f>'январь 2016'!BW144+'февраль 2016'!BW144+'март 2016'!BW144</f>
        <v>0</v>
      </c>
      <c r="BX144" s="1" t="s">
        <v>46</v>
      </c>
      <c r="BY144" s="1" t="s">
        <v>41</v>
      </c>
      <c r="BZ144" s="1">
        <f>'январь 2016'!BZ144+'февраль 2016'!BZ144+'март 2016'!BZ144</f>
        <v>0</v>
      </c>
      <c r="CA144" s="1">
        <f>'январь 2016'!CA144+'февраль 2016'!CA144+'март 2016'!CA144</f>
        <v>0</v>
      </c>
      <c r="CB144" s="1" t="s">
        <v>46</v>
      </c>
      <c r="CC144" s="1" t="s">
        <v>48</v>
      </c>
      <c r="CD144" s="1">
        <f>'январь 2016'!CD144+'февраль 2016'!CD144+'март 2016'!CD144</f>
        <v>0</v>
      </c>
      <c r="CE144" s="1">
        <f>'январь 2016'!CE144+'февраль 2016'!CE144+'март 2016'!CE144</f>
        <v>0</v>
      </c>
      <c r="CF144" s="1" t="s">
        <v>46</v>
      </c>
      <c r="CG144" s="1" t="s">
        <v>48</v>
      </c>
      <c r="CH144" s="1">
        <f>'январь 2016'!CH144+'февраль 2016'!CH144+'март 2016'!CH144</f>
        <v>0</v>
      </c>
      <c r="CI144" s="1">
        <f>'январь 2016'!CI144+'февраль 2016'!CI144+'март 2016'!CI144</f>
        <v>0</v>
      </c>
      <c r="CJ144" s="1" t="s">
        <v>46</v>
      </c>
      <c r="CK144" s="1" t="s">
        <v>39</v>
      </c>
      <c r="CL144" s="1">
        <f>'январь 2016'!CL144+'февраль 2016'!CL144+'март 2016'!CL144</f>
        <v>0</v>
      </c>
      <c r="CM144" s="1">
        <f>'январь 2016'!CM144+'февраль 2016'!CM144+'март 2016'!CM144</f>
        <v>0</v>
      </c>
      <c r="CN144" s="1" t="s">
        <v>49</v>
      </c>
      <c r="CO144" s="1" t="s">
        <v>39</v>
      </c>
      <c r="CP144" s="1">
        <f>'январь 2016'!CP144+'февраль 2016'!CP144+'март 2016'!CP144</f>
        <v>0</v>
      </c>
      <c r="CQ144" s="1">
        <f>'январь 2016'!CQ144+'февраль 2016'!CQ144+'март 2016'!CQ144</f>
        <v>0</v>
      </c>
      <c r="CR144" s="1" t="s">
        <v>50</v>
      </c>
      <c r="CS144" s="1" t="s">
        <v>51</v>
      </c>
      <c r="CT144" s="1">
        <f>'январь 2016'!CT144+'февраль 2016'!CT144+'март 2016'!CT144</f>
        <v>0</v>
      </c>
      <c r="CU144" s="1">
        <f>'январь 2016'!CU144+'февраль 2016'!CU144+'март 2016'!CU144</f>
        <v>0</v>
      </c>
      <c r="CV144" s="1" t="s">
        <v>50</v>
      </c>
      <c r="CW144" s="1" t="s">
        <v>39</v>
      </c>
      <c r="CX144" s="1">
        <f>'январь 2016'!CX144+'февраль 2016'!CX144+'март 2016'!CX144</f>
        <v>0</v>
      </c>
      <c r="CY144" s="1">
        <f>'январь 2016'!CY144+'февраль 2016'!CY144+'март 2016'!CY144</f>
        <v>0</v>
      </c>
      <c r="CZ144" s="1" t="s">
        <v>50</v>
      </c>
      <c r="DA144" s="1" t="s">
        <v>39</v>
      </c>
      <c r="DB144" s="1">
        <f>'январь 2016'!DB144+'февраль 2016'!DB144+'март 2016'!DB144</f>
        <v>0</v>
      </c>
      <c r="DC144" s="1">
        <f>'январь 2016'!DC144+'февраль 2016'!DC144+'март 2016'!DC144</f>
        <v>0</v>
      </c>
      <c r="DD144" s="1" t="s">
        <v>59</v>
      </c>
      <c r="DE144" s="1" t="s">
        <v>60</v>
      </c>
      <c r="DF144" s="1">
        <f>'январь 2016'!DF144+'февраль 2016'!DF144+'март 2016'!DF144</f>
        <v>0</v>
      </c>
      <c r="DG144" s="1">
        <f>'январь 2016'!DG144+'февраль 2016'!DG144+'март 2016'!DG144</f>
        <v>0</v>
      </c>
      <c r="DH144" s="1" t="s">
        <v>52</v>
      </c>
      <c r="DI144" s="1" t="s">
        <v>53</v>
      </c>
      <c r="DJ144" s="1">
        <f>'январь 2016'!DJ144+'февраль 2016'!DJ144+'март 2016'!DJ144</f>
        <v>0</v>
      </c>
      <c r="DK144" s="1">
        <f>'январь 2016'!DK144+'февраль 2016'!DK144+'март 2016'!DK144</f>
        <v>0</v>
      </c>
      <c r="DL144" s="1" t="s">
        <v>31</v>
      </c>
      <c r="DM144" s="7">
        <f>'январь 2016'!DM144+'февраль 2016'!DM144+'март 2016'!DM144</f>
        <v>1.012</v>
      </c>
    </row>
    <row r="145" spans="1:117" s="12" customFormat="1" ht="15.75" customHeight="1" x14ac:dyDescent="0.25">
      <c r="A145" s="6">
        <v>144</v>
      </c>
      <c r="B145" s="6">
        <v>2</v>
      </c>
      <c r="C145" s="9" t="s">
        <v>167</v>
      </c>
      <c r="D145" s="8" t="s">
        <v>373</v>
      </c>
      <c r="E145" s="6">
        <v>415.28800000000001</v>
      </c>
      <c r="F145" s="6">
        <v>0.999</v>
      </c>
      <c r="G145" s="6">
        <v>410.83499999999998</v>
      </c>
      <c r="H145" s="10">
        <v>192.35388</v>
      </c>
      <c r="I145" s="3">
        <f t="shared" si="7"/>
        <v>603.18887999999993</v>
      </c>
      <c r="J145" s="3">
        <f t="shared" si="6"/>
        <v>0</v>
      </c>
      <c r="K145" s="3">
        <f t="shared" si="8"/>
        <v>603.18887999999993</v>
      </c>
      <c r="L145" s="1" t="s">
        <v>28</v>
      </c>
      <c r="M145" s="1" t="s">
        <v>29</v>
      </c>
      <c r="N145" s="1">
        <f>'январь 2016'!N145+'февраль 2016'!N145+'март 2016'!N145</f>
        <v>0</v>
      </c>
      <c r="O145" s="1">
        <f>'январь 2016'!O145+'февраль 2016'!O145+'март 2016'!O145</f>
        <v>0</v>
      </c>
      <c r="P145" s="1" t="s">
        <v>30</v>
      </c>
      <c r="Q145" s="1" t="s">
        <v>34</v>
      </c>
      <c r="R145" s="1">
        <f>'январь 2016'!R145+'февраль 2016'!R145+'март 2016'!R145</f>
        <v>0</v>
      </c>
      <c r="S145" s="1">
        <f>'январь 2016'!S145+'февраль 2016'!S145+'март 2016'!S145</f>
        <v>0</v>
      </c>
      <c r="T145" s="1" t="s">
        <v>30</v>
      </c>
      <c r="U145" s="1" t="s">
        <v>32</v>
      </c>
      <c r="V145" s="6">
        <f>'январь 2016'!V145+'февраль 2016'!V145+'март 2016'!V145</f>
        <v>0</v>
      </c>
      <c r="W145" s="6">
        <f>'январь 2016'!W145+'февраль 2016'!W145+'март 2016'!W145</f>
        <v>0</v>
      </c>
      <c r="X145" s="6" t="s">
        <v>30</v>
      </c>
      <c r="Y145" s="6" t="s">
        <v>33</v>
      </c>
      <c r="Z145" s="6">
        <f>'январь 2016'!Z145+'февраль 2016'!Z145+'март 2016'!Z145</f>
        <v>0</v>
      </c>
      <c r="AA145" s="6">
        <f>'январь 2016'!AA145+'февраль 2016'!AA145+'март 2016'!AA145</f>
        <v>0</v>
      </c>
      <c r="AB145" s="1" t="s">
        <v>30</v>
      </c>
      <c r="AC145" s="1" t="s">
        <v>34</v>
      </c>
      <c r="AD145" s="1">
        <f>'январь 2016'!AD145+'февраль 2016'!AD145+'март 2016'!AD145</f>
        <v>0</v>
      </c>
      <c r="AE145" s="1">
        <f>'январь 2016'!AE145+'февраль 2016'!AE145+'март 2016'!AE145</f>
        <v>0</v>
      </c>
      <c r="AF145" s="1" t="s">
        <v>35</v>
      </c>
      <c r="AG145" s="1" t="s">
        <v>29</v>
      </c>
      <c r="AH145" s="1">
        <f>'январь 2016'!AH145+'февраль 2016'!AH145+'март 2016'!AH145</f>
        <v>0</v>
      </c>
      <c r="AI145" s="1">
        <f>'январь 2016'!AI145+'февраль 2016'!AI145+'март 2016'!AI145</f>
        <v>0</v>
      </c>
      <c r="AJ145" s="1" t="s">
        <v>36</v>
      </c>
      <c r="AK145" s="1" t="s">
        <v>37</v>
      </c>
      <c r="AL145" s="1">
        <f>'январь 2016'!AL145+'февраль 2016'!AL145+'март 2016'!AL145</f>
        <v>0</v>
      </c>
      <c r="AM145" s="1">
        <f>'январь 2016'!AM145+'февраль 2016'!AM145+'март 2016'!AM145</f>
        <v>0</v>
      </c>
      <c r="AN145" s="1" t="s">
        <v>38</v>
      </c>
      <c r="AO145" s="1" t="s">
        <v>39</v>
      </c>
      <c r="AP145" s="1">
        <f>'январь 2016'!AP145+'февраль 2016'!AP145+'март 2016'!AP145</f>
        <v>0</v>
      </c>
      <c r="AQ145" s="1">
        <f>'январь 2016'!AQ145+'февраль 2016'!AQ145+'март 2016'!AQ145</f>
        <v>0</v>
      </c>
      <c r="AR145" s="1" t="s">
        <v>40</v>
      </c>
      <c r="AS145" s="1" t="s">
        <v>41</v>
      </c>
      <c r="AT145" s="1">
        <f>'январь 2016'!AT145+'февраль 2016'!AT145+'март 2016'!AT145</f>
        <v>0</v>
      </c>
      <c r="AU145" s="1">
        <f>'январь 2016'!AU145+'февраль 2016'!AU145+'март 2016'!AU145</f>
        <v>0</v>
      </c>
      <c r="AV145" s="6"/>
      <c r="AW145" s="6"/>
      <c r="AX145" s="1">
        <f>'январь 2016'!AX145+'февраль 2016'!AX145+'март 2016'!AX145</f>
        <v>0</v>
      </c>
      <c r="AY145" s="1">
        <f>'январь 2016'!AY145+'февраль 2016'!AY145+'март 2016'!AY145</f>
        <v>0</v>
      </c>
      <c r="AZ145" s="1" t="s">
        <v>42</v>
      </c>
      <c r="BA145" s="1" t="s">
        <v>39</v>
      </c>
      <c r="BB145" s="1">
        <f>'январь 2016'!BB145+'февраль 2016'!BB145+'март 2016'!BB145</f>
        <v>0</v>
      </c>
      <c r="BC145" s="1">
        <f>'январь 2016'!BC145+'февраль 2016'!BC145+'март 2016'!BC145</f>
        <v>0</v>
      </c>
      <c r="BD145" s="1" t="s">
        <v>42</v>
      </c>
      <c r="BE145" s="1" t="s">
        <v>33</v>
      </c>
      <c r="BF145" s="1">
        <f>'январь 2016'!BF145+'февраль 2016'!BF145+'март 2016'!BF145</f>
        <v>0</v>
      </c>
      <c r="BG145" s="1">
        <f>'январь 2016'!BG145+'февраль 2016'!BG145+'март 2016'!BG145</f>
        <v>0</v>
      </c>
      <c r="BH145" s="1" t="s">
        <v>42</v>
      </c>
      <c r="BI145" s="1" t="s">
        <v>39</v>
      </c>
      <c r="BJ145" s="1">
        <f>'январь 2016'!BJ145+'февраль 2016'!BJ145+'март 2016'!BJ145</f>
        <v>0</v>
      </c>
      <c r="BK145" s="7">
        <f>'январь 2016'!BK145+'февраль 2016'!BK145+'март 2016'!BK145</f>
        <v>0</v>
      </c>
      <c r="BL145" s="1" t="s">
        <v>43</v>
      </c>
      <c r="BM145" s="1" t="s">
        <v>44</v>
      </c>
      <c r="BN145" s="1">
        <f>'январь 2016'!BN145+'февраль 2016'!BN145+'март 2016'!BN145</f>
        <v>0</v>
      </c>
      <c r="BO145" s="1">
        <f>'январь 2016'!BO145+'февраль 2016'!BO145+'март 2016'!BO145</f>
        <v>0</v>
      </c>
      <c r="BP145" s="1" t="s">
        <v>45</v>
      </c>
      <c r="BQ145" s="1" t="s">
        <v>44</v>
      </c>
      <c r="BR145" s="1">
        <f>'январь 2016'!BR145+'февраль 2016'!BR145+'март 2016'!BR145</f>
        <v>0</v>
      </c>
      <c r="BS145" s="1">
        <f>'январь 2016'!BS145+'февраль 2016'!BS145+'март 2016'!BS145</f>
        <v>0</v>
      </c>
      <c r="BT145" s="1" t="s">
        <v>46</v>
      </c>
      <c r="BU145" s="1" t="s">
        <v>47</v>
      </c>
      <c r="BV145" s="1">
        <f>'январь 2016'!BV145+'февраль 2016'!BV145+'март 2016'!BV145</f>
        <v>0</v>
      </c>
      <c r="BW145" s="1">
        <f>'январь 2016'!BW145+'февраль 2016'!BW145+'март 2016'!BW145</f>
        <v>0</v>
      </c>
      <c r="BX145" s="1" t="s">
        <v>46</v>
      </c>
      <c r="BY145" s="1" t="s">
        <v>41</v>
      </c>
      <c r="BZ145" s="1">
        <f>'январь 2016'!BZ145+'февраль 2016'!BZ145+'март 2016'!BZ145</f>
        <v>0</v>
      </c>
      <c r="CA145" s="1">
        <f>'январь 2016'!CA145+'февраль 2016'!CA145+'март 2016'!CA145</f>
        <v>0</v>
      </c>
      <c r="CB145" s="1" t="s">
        <v>46</v>
      </c>
      <c r="CC145" s="1" t="s">
        <v>48</v>
      </c>
      <c r="CD145" s="1">
        <f>'январь 2016'!CD145+'февраль 2016'!CD145+'март 2016'!CD145</f>
        <v>0</v>
      </c>
      <c r="CE145" s="1">
        <f>'январь 2016'!CE145+'февраль 2016'!CE145+'март 2016'!CE145</f>
        <v>0</v>
      </c>
      <c r="CF145" s="1" t="s">
        <v>46</v>
      </c>
      <c r="CG145" s="1" t="s">
        <v>48</v>
      </c>
      <c r="CH145" s="1">
        <f>'январь 2016'!CH145+'февраль 2016'!CH145+'март 2016'!CH145</f>
        <v>0</v>
      </c>
      <c r="CI145" s="1">
        <f>'январь 2016'!CI145+'февраль 2016'!CI145+'март 2016'!CI145</f>
        <v>0</v>
      </c>
      <c r="CJ145" s="1" t="s">
        <v>46</v>
      </c>
      <c r="CK145" s="1" t="s">
        <v>39</v>
      </c>
      <c r="CL145" s="1">
        <f>'январь 2016'!CL145+'февраль 2016'!CL145+'март 2016'!CL145</f>
        <v>0</v>
      </c>
      <c r="CM145" s="1">
        <f>'январь 2016'!CM145+'февраль 2016'!CM145+'март 2016'!CM145</f>
        <v>0</v>
      </c>
      <c r="CN145" s="1" t="s">
        <v>49</v>
      </c>
      <c r="CO145" s="1" t="s">
        <v>39</v>
      </c>
      <c r="CP145" s="1">
        <f>'январь 2016'!CP145+'февраль 2016'!CP145+'март 2016'!CP145</f>
        <v>0</v>
      </c>
      <c r="CQ145" s="1">
        <f>'январь 2016'!CQ145+'февраль 2016'!CQ145+'март 2016'!CQ145</f>
        <v>0</v>
      </c>
      <c r="CR145" s="1" t="s">
        <v>50</v>
      </c>
      <c r="CS145" s="1" t="s">
        <v>51</v>
      </c>
      <c r="CT145" s="1">
        <f>'январь 2016'!CT145+'февраль 2016'!CT145+'март 2016'!CT145</f>
        <v>0</v>
      </c>
      <c r="CU145" s="1">
        <f>'январь 2016'!CU145+'февраль 2016'!CU145+'март 2016'!CU145</f>
        <v>0</v>
      </c>
      <c r="CV145" s="1" t="s">
        <v>50</v>
      </c>
      <c r="CW145" s="1" t="s">
        <v>39</v>
      </c>
      <c r="CX145" s="1">
        <f>'январь 2016'!CX145+'февраль 2016'!CX145+'март 2016'!CX145</f>
        <v>0</v>
      </c>
      <c r="CY145" s="1">
        <f>'январь 2016'!CY145+'февраль 2016'!CY145+'март 2016'!CY145</f>
        <v>0</v>
      </c>
      <c r="CZ145" s="1" t="s">
        <v>50</v>
      </c>
      <c r="DA145" s="1" t="s">
        <v>39</v>
      </c>
      <c r="DB145" s="1">
        <f>'январь 2016'!DB145+'февраль 2016'!DB145+'март 2016'!DB145</f>
        <v>0</v>
      </c>
      <c r="DC145" s="1">
        <f>'январь 2016'!DC145+'февраль 2016'!DC145+'март 2016'!DC145</f>
        <v>0</v>
      </c>
      <c r="DD145" s="1" t="s">
        <v>59</v>
      </c>
      <c r="DE145" s="1" t="s">
        <v>60</v>
      </c>
      <c r="DF145" s="1">
        <f>'январь 2016'!DF145+'февраль 2016'!DF145+'март 2016'!DF145</f>
        <v>0</v>
      </c>
      <c r="DG145" s="1">
        <f>'январь 2016'!DG145+'февраль 2016'!DG145+'март 2016'!DG145</f>
        <v>0</v>
      </c>
      <c r="DH145" s="1" t="s">
        <v>52</v>
      </c>
      <c r="DI145" s="1" t="s">
        <v>53</v>
      </c>
      <c r="DJ145" s="1">
        <f>'январь 2016'!DJ145+'февраль 2016'!DJ145+'март 2016'!DJ145</f>
        <v>0</v>
      </c>
      <c r="DK145" s="1">
        <f>'январь 2016'!DK145+'февраль 2016'!DK145+'март 2016'!DK145</f>
        <v>0</v>
      </c>
      <c r="DL145" s="1" t="s">
        <v>31</v>
      </c>
      <c r="DM145" s="7">
        <f>'январь 2016'!DM145+'февраль 2016'!DM145+'март 2016'!DM145</f>
        <v>0</v>
      </c>
    </row>
    <row r="146" spans="1:117" s="12" customFormat="1" ht="15.75" customHeight="1" x14ac:dyDescent="0.25">
      <c r="A146" s="6">
        <v>145</v>
      </c>
      <c r="B146" s="6">
        <v>2</v>
      </c>
      <c r="C146" s="9" t="s">
        <v>168</v>
      </c>
      <c r="D146" s="8" t="s">
        <v>373</v>
      </c>
      <c r="E146" s="6">
        <v>514.27800000000002</v>
      </c>
      <c r="F146" s="6">
        <v>10.679</v>
      </c>
      <c r="G146" s="6">
        <v>503.59899999999999</v>
      </c>
      <c r="H146" s="10">
        <v>114.71868000000001</v>
      </c>
      <c r="I146" s="3">
        <f t="shared" si="7"/>
        <v>618.31768</v>
      </c>
      <c r="J146" s="3">
        <f t="shared" si="6"/>
        <v>0.36299999999999999</v>
      </c>
      <c r="K146" s="3">
        <f t="shared" si="8"/>
        <v>617.95467999999994</v>
      </c>
      <c r="L146" s="1" t="s">
        <v>28</v>
      </c>
      <c r="M146" s="1" t="s">
        <v>29</v>
      </c>
      <c r="N146" s="1">
        <f>'январь 2016'!N146+'февраль 2016'!N146+'март 2016'!N146</f>
        <v>0</v>
      </c>
      <c r="O146" s="1">
        <f>'январь 2016'!O146+'февраль 2016'!O146+'март 2016'!O146</f>
        <v>0</v>
      </c>
      <c r="P146" s="1" t="s">
        <v>30</v>
      </c>
      <c r="Q146" s="1" t="s">
        <v>34</v>
      </c>
      <c r="R146" s="1">
        <f>'январь 2016'!R146+'февраль 2016'!R146+'март 2016'!R146</f>
        <v>0</v>
      </c>
      <c r="S146" s="1">
        <f>'январь 2016'!S146+'февраль 2016'!S146+'март 2016'!S146</f>
        <v>0</v>
      </c>
      <c r="T146" s="1" t="s">
        <v>30</v>
      </c>
      <c r="U146" s="1" t="s">
        <v>32</v>
      </c>
      <c r="V146" s="6">
        <f>'январь 2016'!V146+'февраль 2016'!V146+'март 2016'!V146</f>
        <v>0</v>
      </c>
      <c r="W146" s="6">
        <f>'январь 2016'!W146+'февраль 2016'!W146+'март 2016'!W146</f>
        <v>0</v>
      </c>
      <c r="X146" s="6" t="s">
        <v>30</v>
      </c>
      <c r="Y146" s="6" t="s">
        <v>33</v>
      </c>
      <c r="Z146" s="6">
        <f>'январь 2016'!Z146+'февраль 2016'!Z146+'март 2016'!Z146</f>
        <v>0</v>
      </c>
      <c r="AA146" s="6">
        <f>'январь 2016'!AA146+'февраль 2016'!AA146+'март 2016'!AA146</f>
        <v>0</v>
      </c>
      <c r="AB146" s="1" t="s">
        <v>30</v>
      </c>
      <c r="AC146" s="1" t="s">
        <v>34</v>
      </c>
      <c r="AD146" s="1">
        <f>'январь 2016'!AD146+'февраль 2016'!AD146+'март 2016'!AD146</f>
        <v>0</v>
      </c>
      <c r="AE146" s="1">
        <f>'январь 2016'!AE146+'февраль 2016'!AE146+'март 2016'!AE146</f>
        <v>0</v>
      </c>
      <c r="AF146" s="1" t="s">
        <v>35</v>
      </c>
      <c r="AG146" s="1" t="s">
        <v>29</v>
      </c>
      <c r="AH146" s="1">
        <f>'январь 2016'!AH146+'февраль 2016'!AH146+'март 2016'!AH146</f>
        <v>0</v>
      </c>
      <c r="AI146" s="1">
        <f>'январь 2016'!AI146+'февраль 2016'!AI146+'март 2016'!AI146</f>
        <v>0</v>
      </c>
      <c r="AJ146" s="1" t="s">
        <v>36</v>
      </c>
      <c r="AK146" s="1" t="s">
        <v>37</v>
      </c>
      <c r="AL146" s="1">
        <f>'январь 2016'!AL146+'февраль 2016'!AL146+'март 2016'!AL146</f>
        <v>0</v>
      </c>
      <c r="AM146" s="1">
        <f>'январь 2016'!AM146+'февраль 2016'!AM146+'март 2016'!AM146</f>
        <v>0</v>
      </c>
      <c r="AN146" s="1" t="s">
        <v>38</v>
      </c>
      <c r="AO146" s="1" t="s">
        <v>39</v>
      </c>
      <c r="AP146" s="1">
        <f>'январь 2016'!AP146+'февраль 2016'!AP146+'март 2016'!AP146</f>
        <v>0</v>
      </c>
      <c r="AQ146" s="1">
        <f>'январь 2016'!AQ146+'февраль 2016'!AQ146+'март 2016'!AQ146</f>
        <v>0</v>
      </c>
      <c r="AR146" s="1" t="s">
        <v>40</v>
      </c>
      <c r="AS146" s="1" t="s">
        <v>41</v>
      </c>
      <c r="AT146" s="1">
        <f>'январь 2016'!AT146+'февраль 2016'!AT146+'март 2016'!AT146</f>
        <v>0</v>
      </c>
      <c r="AU146" s="1">
        <f>'январь 2016'!AU146+'февраль 2016'!AU146+'март 2016'!AU146</f>
        <v>0</v>
      </c>
      <c r="AV146" s="6"/>
      <c r="AW146" s="6"/>
      <c r="AX146" s="1">
        <f>'январь 2016'!AX146+'февраль 2016'!AX146+'март 2016'!AX146</f>
        <v>0</v>
      </c>
      <c r="AY146" s="1">
        <f>'январь 2016'!AY146+'февраль 2016'!AY146+'март 2016'!AY146</f>
        <v>0</v>
      </c>
      <c r="AZ146" s="1" t="s">
        <v>42</v>
      </c>
      <c r="BA146" s="1" t="s">
        <v>39</v>
      </c>
      <c r="BB146" s="1">
        <f>'январь 2016'!BB146+'февраль 2016'!BB146+'март 2016'!BB146</f>
        <v>0</v>
      </c>
      <c r="BC146" s="1">
        <f>'январь 2016'!BC146+'февраль 2016'!BC146+'март 2016'!BC146</f>
        <v>0</v>
      </c>
      <c r="BD146" s="1" t="s">
        <v>42</v>
      </c>
      <c r="BE146" s="1" t="s">
        <v>33</v>
      </c>
      <c r="BF146" s="1">
        <f>'январь 2016'!BF146+'февраль 2016'!BF146+'март 2016'!BF146</f>
        <v>0</v>
      </c>
      <c r="BG146" s="1">
        <f>'январь 2016'!BG146+'февраль 2016'!BG146+'март 2016'!BG146</f>
        <v>0</v>
      </c>
      <c r="BH146" s="1" t="s">
        <v>42</v>
      </c>
      <c r="BI146" s="1" t="s">
        <v>39</v>
      </c>
      <c r="BJ146" s="1">
        <f>'январь 2016'!BJ146+'февраль 2016'!BJ146+'март 2016'!BJ146</f>
        <v>0</v>
      </c>
      <c r="BK146" s="7">
        <f>'январь 2016'!BK146+'февраль 2016'!BK146+'март 2016'!BK146</f>
        <v>0</v>
      </c>
      <c r="BL146" s="1" t="s">
        <v>43</v>
      </c>
      <c r="BM146" s="1" t="s">
        <v>44</v>
      </c>
      <c r="BN146" s="1">
        <f>'январь 2016'!BN146+'февраль 2016'!BN146+'март 2016'!BN146</f>
        <v>0</v>
      </c>
      <c r="BO146" s="1">
        <f>'январь 2016'!BO146+'февраль 2016'!BO146+'март 2016'!BO146</f>
        <v>0</v>
      </c>
      <c r="BP146" s="1" t="s">
        <v>45</v>
      </c>
      <c r="BQ146" s="1" t="s">
        <v>44</v>
      </c>
      <c r="BR146" s="1">
        <f>'январь 2016'!BR146+'февраль 2016'!BR146+'март 2016'!BR146</f>
        <v>0</v>
      </c>
      <c r="BS146" s="1">
        <f>'январь 2016'!BS146+'февраль 2016'!BS146+'март 2016'!BS146</f>
        <v>0</v>
      </c>
      <c r="BT146" s="1" t="s">
        <v>46</v>
      </c>
      <c r="BU146" s="1" t="s">
        <v>47</v>
      </c>
      <c r="BV146" s="1">
        <f>'январь 2016'!BV146+'февраль 2016'!BV146+'март 2016'!BV146</f>
        <v>0</v>
      </c>
      <c r="BW146" s="1">
        <f>'январь 2016'!BW146+'февраль 2016'!BW146+'март 2016'!BW146</f>
        <v>0</v>
      </c>
      <c r="BX146" s="1" t="s">
        <v>46</v>
      </c>
      <c r="BY146" s="1" t="s">
        <v>41</v>
      </c>
      <c r="BZ146" s="1">
        <f>'январь 2016'!BZ146+'февраль 2016'!BZ146+'март 2016'!BZ146</f>
        <v>0</v>
      </c>
      <c r="CA146" s="1">
        <f>'январь 2016'!CA146+'февраль 2016'!CA146+'март 2016'!CA146</f>
        <v>0</v>
      </c>
      <c r="CB146" s="1" t="s">
        <v>46</v>
      </c>
      <c r="CC146" s="1" t="s">
        <v>48</v>
      </c>
      <c r="CD146" s="1">
        <f>'январь 2016'!CD146+'февраль 2016'!CD146+'март 2016'!CD146</f>
        <v>0</v>
      </c>
      <c r="CE146" s="1">
        <f>'январь 2016'!CE146+'февраль 2016'!CE146+'март 2016'!CE146</f>
        <v>0</v>
      </c>
      <c r="CF146" s="1" t="s">
        <v>46</v>
      </c>
      <c r="CG146" s="1" t="s">
        <v>48</v>
      </c>
      <c r="CH146" s="1">
        <f>'январь 2016'!CH146+'февраль 2016'!CH146+'март 2016'!CH146</f>
        <v>0</v>
      </c>
      <c r="CI146" s="1">
        <f>'январь 2016'!CI146+'февраль 2016'!CI146+'март 2016'!CI146</f>
        <v>0</v>
      </c>
      <c r="CJ146" s="1" t="s">
        <v>46</v>
      </c>
      <c r="CK146" s="1" t="s">
        <v>39</v>
      </c>
      <c r="CL146" s="1">
        <f>'январь 2016'!CL146+'февраль 2016'!CL146+'март 2016'!CL146</f>
        <v>0</v>
      </c>
      <c r="CM146" s="1">
        <f>'январь 2016'!CM146+'февраль 2016'!CM146+'март 2016'!CM146</f>
        <v>0</v>
      </c>
      <c r="CN146" s="1" t="s">
        <v>49</v>
      </c>
      <c r="CO146" s="1" t="s">
        <v>39</v>
      </c>
      <c r="CP146" s="1">
        <f>'январь 2016'!CP146+'февраль 2016'!CP146+'март 2016'!CP146</f>
        <v>0</v>
      </c>
      <c r="CQ146" s="1">
        <f>'январь 2016'!CQ146+'февраль 2016'!CQ146+'март 2016'!CQ146</f>
        <v>0</v>
      </c>
      <c r="CR146" s="1" t="s">
        <v>50</v>
      </c>
      <c r="CS146" s="1" t="s">
        <v>51</v>
      </c>
      <c r="CT146" s="1">
        <f>'январь 2016'!CT146+'февраль 2016'!CT146+'март 2016'!CT146</f>
        <v>0</v>
      </c>
      <c r="CU146" s="1">
        <f>'январь 2016'!CU146+'февраль 2016'!CU146+'март 2016'!CU146</f>
        <v>0</v>
      </c>
      <c r="CV146" s="1" t="s">
        <v>50</v>
      </c>
      <c r="CW146" s="1" t="s">
        <v>39</v>
      </c>
      <c r="CX146" s="1">
        <f>'январь 2016'!CX146+'февраль 2016'!CX146+'март 2016'!CX146</f>
        <v>1</v>
      </c>
      <c r="CY146" s="1">
        <f>'январь 2016'!CY146+'февраль 2016'!CY146+'март 2016'!CY146</f>
        <v>0.16800000000000001</v>
      </c>
      <c r="CZ146" s="1" t="s">
        <v>50</v>
      </c>
      <c r="DA146" s="1" t="s">
        <v>39</v>
      </c>
      <c r="DB146" s="1">
        <f>'январь 2016'!DB146+'февраль 2016'!DB146+'март 2016'!DB146</f>
        <v>0</v>
      </c>
      <c r="DC146" s="1">
        <f>'январь 2016'!DC146+'февраль 2016'!DC146+'март 2016'!DC146</f>
        <v>0</v>
      </c>
      <c r="DD146" s="1" t="s">
        <v>59</v>
      </c>
      <c r="DE146" s="1" t="s">
        <v>60</v>
      </c>
      <c r="DF146" s="1">
        <f>'январь 2016'!DF146+'февраль 2016'!DF146+'март 2016'!DF146</f>
        <v>0</v>
      </c>
      <c r="DG146" s="1">
        <f>'январь 2016'!DG146+'февраль 2016'!DG146+'март 2016'!DG146</f>
        <v>0</v>
      </c>
      <c r="DH146" s="1" t="s">
        <v>52</v>
      </c>
      <c r="DI146" s="1" t="s">
        <v>53</v>
      </c>
      <c r="DJ146" s="1">
        <f>'январь 2016'!DJ146+'февраль 2016'!DJ146+'март 2016'!DJ146</f>
        <v>0</v>
      </c>
      <c r="DK146" s="1">
        <f>'январь 2016'!DK146+'февраль 2016'!DK146+'март 2016'!DK146</f>
        <v>0</v>
      </c>
      <c r="DL146" s="1" t="s">
        <v>31</v>
      </c>
      <c r="DM146" s="7">
        <f>'январь 2016'!DM146+'февраль 2016'!DM146+'март 2016'!DM146</f>
        <v>0.19500000000000001</v>
      </c>
    </row>
    <row r="147" spans="1:117" s="12" customFormat="1" ht="15.75" customHeight="1" x14ac:dyDescent="0.25">
      <c r="A147" s="6">
        <v>146</v>
      </c>
      <c r="B147" s="6">
        <v>2</v>
      </c>
      <c r="C147" s="9" t="s">
        <v>169</v>
      </c>
      <c r="D147" s="8" t="s">
        <v>373</v>
      </c>
      <c r="E147" s="6">
        <v>551.27700000000004</v>
      </c>
      <c r="F147" s="6">
        <v>44.042000000000002</v>
      </c>
      <c r="G147" s="6">
        <v>504.322</v>
      </c>
      <c r="H147" s="10">
        <v>304.22712000000001</v>
      </c>
      <c r="I147" s="3">
        <f t="shared" si="7"/>
        <v>808.54912000000002</v>
      </c>
      <c r="J147" s="3">
        <f t="shared" si="6"/>
        <v>96.915999999999997</v>
      </c>
      <c r="K147" s="3">
        <f t="shared" si="8"/>
        <v>711.63311999999996</v>
      </c>
      <c r="L147" s="1" t="s">
        <v>28</v>
      </c>
      <c r="M147" s="1" t="s">
        <v>29</v>
      </c>
      <c r="N147" s="1">
        <f>'январь 2016'!N147+'февраль 2016'!N147+'март 2016'!N147</f>
        <v>0</v>
      </c>
      <c r="O147" s="1">
        <f>'январь 2016'!O147+'февраль 2016'!O147+'март 2016'!O147</f>
        <v>0</v>
      </c>
      <c r="P147" s="1" t="s">
        <v>30</v>
      </c>
      <c r="Q147" s="1" t="s">
        <v>34</v>
      </c>
      <c r="R147" s="1">
        <f>'январь 2016'!R147+'февраль 2016'!R147+'март 2016'!R147</f>
        <v>0</v>
      </c>
      <c r="S147" s="1">
        <f>'январь 2016'!S147+'февраль 2016'!S147+'март 2016'!S147</f>
        <v>0</v>
      </c>
      <c r="T147" s="1" t="s">
        <v>30</v>
      </c>
      <c r="U147" s="1" t="s">
        <v>32</v>
      </c>
      <c r="V147" s="6">
        <f>'январь 2016'!V147+'февраль 2016'!V147+'март 2016'!V147</f>
        <v>0</v>
      </c>
      <c r="W147" s="6">
        <f>'январь 2016'!W147+'февраль 2016'!W147+'март 2016'!W147</f>
        <v>0</v>
      </c>
      <c r="X147" s="6" t="s">
        <v>30</v>
      </c>
      <c r="Y147" s="6" t="s">
        <v>33</v>
      </c>
      <c r="Z147" s="6">
        <f>'январь 2016'!Z147+'февраль 2016'!Z147+'март 2016'!Z147</f>
        <v>0</v>
      </c>
      <c r="AA147" s="6">
        <f>'январь 2016'!AA147+'февраль 2016'!AA147+'март 2016'!AA147</f>
        <v>0</v>
      </c>
      <c r="AB147" s="1" t="s">
        <v>30</v>
      </c>
      <c r="AC147" s="1" t="s">
        <v>34</v>
      </c>
      <c r="AD147" s="1">
        <f>'январь 2016'!AD147+'февраль 2016'!AD147+'март 2016'!AD147</f>
        <v>0</v>
      </c>
      <c r="AE147" s="1">
        <f>'январь 2016'!AE147+'февраль 2016'!AE147+'март 2016'!AE147</f>
        <v>0</v>
      </c>
      <c r="AF147" s="1" t="s">
        <v>35</v>
      </c>
      <c r="AG147" s="1" t="s">
        <v>29</v>
      </c>
      <c r="AH147" s="1">
        <f>'январь 2016'!AH147+'февраль 2016'!AH147+'март 2016'!AH147</f>
        <v>0</v>
      </c>
      <c r="AI147" s="1">
        <f>'январь 2016'!AI147+'февраль 2016'!AI147+'март 2016'!AI147</f>
        <v>0</v>
      </c>
      <c r="AJ147" s="1" t="s">
        <v>36</v>
      </c>
      <c r="AK147" s="1" t="s">
        <v>37</v>
      </c>
      <c r="AL147" s="1">
        <f>'январь 2016'!AL147+'февраль 2016'!AL147+'март 2016'!AL147</f>
        <v>0</v>
      </c>
      <c r="AM147" s="1">
        <f>'январь 2016'!AM147+'февраль 2016'!AM147+'март 2016'!AM147</f>
        <v>0</v>
      </c>
      <c r="AN147" s="1" t="s">
        <v>38</v>
      </c>
      <c r="AO147" s="1" t="s">
        <v>39</v>
      </c>
      <c r="AP147" s="1">
        <f>'январь 2016'!AP147+'февраль 2016'!AP147+'март 2016'!AP147</f>
        <v>0</v>
      </c>
      <c r="AQ147" s="1">
        <f>'январь 2016'!AQ147+'февраль 2016'!AQ147+'март 2016'!AQ147</f>
        <v>0</v>
      </c>
      <c r="AR147" s="1" t="s">
        <v>40</v>
      </c>
      <c r="AS147" s="1" t="s">
        <v>41</v>
      </c>
      <c r="AT147" s="1">
        <f>'январь 2016'!AT147+'февраль 2016'!AT147+'март 2016'!AT147</f>
        <v>0</v>
      </c>
      <c r="AU147" s="1">
        <f>'январь 2016'!AU147+'февраль 2016'!AU147+'март 2016'!AU147</f>
        <v>0</v>
      </c>
      <c r="AV147" s="6"/>
      <c r="AW147" s="6"/>
      <c r="AX147" s="1">
        <f>'январь 2016'!AX147+'февраль 2016'!AX147+'март 2016'!AX147</f>
        <v>0</v>
      </c>
      <c r="AY147" s="1">
        <f>'январь 2016'!AY147+'февраль 2016'!AY147+'март 2016'!AY147</f>
        <v>0</v>
      </c>
      <c r="AZ147" s="1" t="s">
        <v>42</v>
      </c>
      <c r="BA147" s="1" t="s">
        <v>39</v>
      </c>
      <c r="BB147" s="1">
        <f>'январь 2016'!BB147+'февраль 2016'!BB147+'март 2016'!BB147</f>
        <v>0</v>
      </c>
      <c r="BC147" s="1">
        <f>'январь 2016'!BC147+'февраль 2016'!BC147+'март 2016'!BC147</f>
        <v>0</v>
      </c>
      <c r="BD147" s="1" t="s">
        <v>42</v>
      </c>
      <c r="BE147" s="1" t="s">
        <v>33</v>
      </c>
      <c r="BF147" s="1">
        <f>'январь 2016'!BF147+'февраль 2016'!BF147+'март 2016'!BF147</f>
        <v>0</v>
      </c>
      <c r="BG147" s="1">
        <f>'январь 2016'!BG147+'февраль 2016'!BG147+'март 2016'!BG147</f>
        <v>0</v>
      </c>
      <c r="BH147" s="1" t="s">
        <v>42</v>
      </c>
      <c r="BI147" s="1" t="s">
        <v>524</v>
      </c>
      <c r="BJ147" s="1">
        <f>'январь 2016'!BJ147+'февраль 2016'!BJ147+'март 2016'!BJ147</f>
        <v>3</v>
      </c>
      <c r="BK147" s="7">
        <f>'январь 2016'!BK147+'февраль 2016'!BK147+'март 2016'!BK147</f>
        <v>95.072999999999993</v>
      </c>
      <c r="BL147" s="1" t="s">
        <v>43</v>
      </c>
      <c r="BM147" s="1" t="s">
        <v>44</v>
      </c>
      <c r="BN147" s="1">
        <f>'январь 2016'!BN147+'февраль 2016'!BN147+'март 2016'!BN147</f>
        <v>0</v>
      </c>
      <c r="BO147" s="1">
        <f>'январь 2016'!BO147+'февраль 2016'!BO147+'март 2016'!BO147</f>
        <v>0</v>
      </c>
      <c r="BP147" s="1" t="s">
        <v>45</v>
      </c>
      <c r="BQ147" s="1" t="s">
        <v>44</v>
      </c>
      <c r="BR147" s="1">
        <f>'январь 2016'!BR147+'февраль 2016'!BR147+'март 2016'!BR147</f>
        <v>0</v>
      </c>
      <c r="BS147" s="1">
        <f>'январь 2016'!BS147+'февраль 2016'!BS147+'март 2016'!BS147</f>
        <v>0</v>
      </c>
      <c r="BT147" s="1" t="s">
        <v>46</v>
      </c>
      <c r="BU147" s="1" t="s">
        <v>47</v>
      </c>
      <c r="BV147" s="1">
        <f>'январь 2016'!BV147+'февраль 2016'!BV147+'март 2016'!BV147</f>
        <v>0</v>
      </c>
      <c r="BW147" s="1">
        <f>'январь 2016'!BW147+'февраль 2016'!BW147+'март 2016'!BW147</f>
        <v>0</v>
      </c>
      <c r="BX147" s="1" t="s">
        <v>46</v>
      </c>
      <c r="BY147" s="1" t="s">
        <v>41</v>
      </c>
      <c r="BZ147" s="1">
        <f>'январь 2016'!BZ147+'февраль 2016'!BZ147+'март 2016'!BZ147</f>
        <v>0</v>
      </c>
      <c r="CA147" s="1">
        <f>'январь 2016'!CA147+'февраль 2016'!CA147+'март 2016'!CA147</f>
        <v>0</v>
      </c>
      <c r="CB147" s="1" t="s">
        <v>46</v>
      </c>
      <c r="CC147" s="1" t="s">
        <v>48</v>
      </c>
      <c r="CD147" s="1">
        <f>'январь 2016'!CD147+'февраль 2016'!CD147+'март 2016'!CD147</f>
        <v>0</v>
      </c>
      <c r="CE147" s="1">
        <f>'январь 2016'!CE147+'февраль 2016'!CE147+'март 2016'!CE147</f>
        <v>0</v>
      </c>
      <c r="CF147" s="1" t="s">
        <v>46</v>
      </c>
      <c r="CG147" s="1" t="s">
        <v>48</v>
      </c>
      <c r="CH147" s="1">
        <f>'январь 2016'!CH147+'февраль 2016'!CH147+'март 2016'!CH147</f>
        <v>0</v>
      </c>
      <c r="CI147" s="1">
        <f>'январь 2016'!CI147+'февраль 2016'!CI147+'март 2016'!CI147</f>
        <v>0</v>
      </c>
      <c r="CJ147" s="1" t="s">
        <v>46</v>
      </c>
      <c r="CK147" s="1" t="s">
        <v>39</v>
      </c>
      <c r="CL147" s="1">
        <f>'январь 2016'!CL147+'февраль 2016'!CL147+'март 2016'!CL147</f>
        <v>0</v>
      </c>
      <c r="CM147" s="1">
        <f>'январь 2016'!CM147+'февраль 2016'!CM147+'март 2016'!CM147</f>
        <v>0</v>
      </c>
      <c r="CN147" s="1" t="s">
        <v>49</v>
      </c>
      <c r="CO147" s="1" t="s">
        <v>39</v>
      </c>
      <c r="CP147" s="1">
        <f>'январь 2016'!CP147+'февраль 2016'!CP147+'март 2016'!CP147</f>
        <v>0</v>
      </c>
      <c r="CQ147" s="1">
        <f>'январь 2016'!CQ147+'февраль 2016'!CQ147+'март 2016'!CQ147</f>
        <v>0</v>
      </c>
      <c r="CR147" s="1" t="s">
        <v>50</v>
      </c>
      <c r="CS147" s="1" t="s">
        <v>51</v>
      </c>
      <c r="CT147" s="1">
        <f>'январь 2016'!CT147+'февраль 2016'!CT147+'март 2016'!CT147</f>
        <v>0</v>
      </c>
      <c r="CU147" s="1">
        <f>'январь 2016'!CU147+'февраль 2016'!CU147+'март 2016'!CU147</f>
        <v>0</v>
      </c>
      <c r="CV147" s="1" t="s">
        <v>50</v>
      </c>
      <c r="CW147" s="1" t="s">
        <v>39</v>
      </c>
      <c r="CX147" s="1">
        <f>'январь 2016'!CX147+'февраль 2016'!CX147+'март 2016'!CX147</f>
        <v>2</v>
      </c>
      <c r="CY147" s="1">
        <f>'январь 2016'!CY147+'февраль 2016'!CY147+'март 2016'!CY147</f>
        <v>1.843</v>
      </c>
      <c r="CZ147" s="1" t="s">
        <v>50</v>
      </c>
      <c r="DA147" s="1" t="s">
        <v>39</v>
      </c>
      <c r="DB147" s="1">
        <f>'январь 2016'!DB147+'февраль 2016'!DB147+'март 2016'!DB147</f>
        <v>0</v>
      </c>
      <c r="DC147" s="1">
        <f>'январь 2016'!DC147+'февраль 2016'!DC147+'март 2016'!DC147</f>
        <v>0</v>
      </c>
      <c r="DD147" s="1" t="s">
        <v>59</v>
      </c>
      <c r="DE147" s="1" t="s">
        <v>60</v>
      </c>
      <c r="DF147" s="1">
        <f>'январь 2016'!DF147+'февраль 2016'!DF147+'март 2016'!DF147</f>
        <v>0</v>
      </c>
      <c r="DG147" s="1">
        <f>'январь 2016'!DG147+'февраль 2016'!DG147+'март 2016'!DG147</f>
        <v>0</v>
      </c>
      <c r="DH147" s="1" t="s">
        <v>52</v>
      </c>
      <c r="DI147" s="1" t="s">
        <v>53</v>
      </c>
      <c r="DJ147" s="1">
        <f>'январь 2016'!DJ147+'февраль 2016'!DJ147+'март 2016'!DJ147</f>
        <v>0</v>
      </c>
      <c r="DK147" s="1">
        <f>'январь 2016'!DK147+'февраль 2016'!DK147+'март 2016'!DK147</f>
        <v>0</v>
      </c>
      <c r="DL147" s="1" t="s">
        <v>31</v>
      </c>
      <c r="DM147" s="7">
        <f>'январь 2016'!DM147+'февраль 2016'!DM147+'март 2016'!DM147</f>
        <v>0</v>
      </c>
    </row>
    <row r="148" spans="1:117" s="12" customFormat="1" ht="15.75" customHeight="1" x14ac:dyDescent="0.25">
      <c r="A148" s="6">
        <v>147</v>
      </c>
      <c r="B148" s="6">
        <v>2</v>
      </c>
      <c r="C148" s="9" t="s">
        <v>414</v>
      </c>
      <c r="D148" s="8" t="s">
        <v>373</v>
      </c>
      <c r="E148" s="6">
        <v>0</v>
      </c>
      <c r="F148" s="6">
        <v>0</v>
      </c>
      <c r="G148" s="6">
        <v>-63.654000000000003</v>
      </c>
      <c r="H148" s="10">
        <v>192.40595999999999</v>
      </c>
      <c r="I148" s="3">
        <f t="shared" si="7"/>
        <v>128.75196</v>
      </c>
      <c r="J148" s="3">
        <f t="shared" si="6"/>
        <v>17.266999999999999</v>
      </c>
      <c r="K148" s="3">
        <f t="shared" si="8"/>
        <v>111.48496</v>
      </c>
      <c r="L148" s="1" t="s">
        <v>28</v>
      </c>
      <c r="M148" s="1" t="s">
        <v>29</v>
      </c>
      <c r="N148" s="1">
        <f>'январь 2016'!N148+'февраль 2016'!N148+'март 2016'!N148</f>
        <v>0</v>
      </c>
      <c r="O148" s="1">
        <f>'январь 2016'!O148+'февраль 2016'!O148+'март 2016'!O148</f>
        <v>0</v>
      </c>
      <c r="P148" s="1" t="s">
        <v>30</v>
      </c>
      <c r="Q148" s="1" t="s">
        <v>34</v>
      </c>
      <c r="R148" s="1">
        <f>'январь 2016'!R148+'февраль 2016'!R148+'март 2016'!R148</f>
        <v>0</v>
      </c>
      <c r="S148" s="1">
        <f>'январь 2016'!S148+'февраль 2016'!S148+'март 2016'!S148</f>
        <v>0</v>
      </c>
      <c r="T148" s="1" t="s">
        <v>30</v>
      </c>
      <c r="U148" s="1" t="s">
        <v>32</v>
      </c>
      <c r="V148" s="6">
        <f>'январь 2016'!V148+'февраль 2016'!V148+'март 2016'!V148</f>
        <v>0</v>
      </c>
      <c r="W148" s="6">
        <f>'январь 2016'!W148+'февраль 2016'!W148+'март 2016'!W148</f>
        <v>0</v>
      </c>
      <c r="X148" s="6" t="s">
        <v>30</v>
      </c>
      <c r="Y148" s="6" t="s">
        <v>33</v>
      </c>
      <c r="Z148" s="6">
        <f>'январь 2016'!Z148+'февраль 2016'!Z148+'март 2016'!Z148</f>
        <v>0</v>
      </c>
      <c r="AA148" s="6">
        <f>'январь 2016'!AA148+'февраль 2016'!AA148+'март 2016'!AA148</f>
        <v>0</v>
      </c>
      <c r="AB148" s="1" t="s">
        <v>30</v>
      </c>
      <c r="AC148" s="1" t="s">
        <v>34</v>
      </c>
      <c r="AD148" s="1">
        <f>'январь 2016'!AD148+'февраль 2016'!AD148+'март 2016'!AD148</f>
        <v>0</v>
      </c>
      <c r="AE148" s="1">
        <f>'январь 2016'!AE148+'февраль 2016'!AE148+'март 2016'!AE148</f>
        <v>0</v>
      </c>
      <c r="AF148" s="1" t="s">
        <v>35</v>
      </c>
      <c r="AG148" s="1" t="s">
        <v>29</v>
      </c>
      <c r="AH148" s="1">
        <f>'январь 2016'!AH148+'февраль 2016'!AH148+'март 2016'!AH148</f>
        <v>0</v>
      </c>
      <c r="AI148" s="1">
        <f>'январь 2016'!AI148+'февраль 2016'!AI148+'март 2016'!AI148</f>
        <v>0</v>
      </c>
      <c r="AJ148" s="1" t="s">
        <v>36</v>
      </c>
      <c r="AK148" s="1" t="s">
        <v>37</v>
      </c>
      <c r="AL148" s="1">
        <f>'январь 2016'!AL148+'февраль 2016'!AL148+'март 2016'!AL148</f>
        <v>0</v>
      </c>
      <c r="AM148" s="1">
        <f>'январь 2016'!AM148+'февраль 2016'!AM148+'март 2016'!AM148</f>
        <v>0</v>
      </c>
      <c r="AN148" s="1" t="s">
        <v>38</v>
      </c>
      <c r="AO148" s="1" t="s">
        <v>39</v>
      </c>
      <c r="AP148" s="1">
        <f>'январь 2016'!AP148+'февраль 2016'!AP148+'март 2016'!AP148</f>
        <v>25</v>
      </c>
      <c r="AQ148" s="1">
        <f>'январь 2016'!AQ148+'февраль 2016'!AQ148+'март 2016'!AQ148</f>
        <v>14.504</v>
      </c>
      <c r="AR148" s="1" t="s">
        <v>40</v>
      </c>
      <c r="AS148" s="1" t="s">
        <v>41</v>
      </c>
      <c r="AT148" s="1">
        <f>'январь 2016'!AT148+'февраль 2016'!AT148+'март 2016'!AT148</f>
        <v>0</v>
      </c>
      <c r="AU148" s="1">
        <f>'январь 2016'!AU148+'февраль 2016'!AU148+'март 2016'!AU148</f>
        <v>0</v>
      </c>
      <c r="AV148" s="6"/>
      <c r="AW148" s="6"/>
      <c r="AX148" s="1">
        <f>'январь 2016'!AX148+'февраль 2016'!AX148+'март 2016'!AX148</f>
        <v>0</v>
      </c>
      <c r="AY148" s="1">
        <f>'январь 2016'!AY148+'февраль 2016'!AY148+'март 2016'!AY148</f>
        <v>0</v>
      </c>
      <c r="AZ148" s="1" t="s">
        <v>42</v>
      </c>
      <c r="BA148" s="1" t="s">
        <v>39</v>
      </c>
      <c r="BB148" s="1">
        <f>'январь 2016'!BB148+'февраль 2016'!BB148+'март 2016'!BB148</f>
        <v>0</v>
      </c>
      <c r="BC148" s="1">
        <f>'январь 2016'!BC148+'февраль 2016'!BC148+'март 2016'!BC148</f>
        <v>0</v>
      </c>
      <c r="BD148" s="1" t="s">
        <v>42</v>
      </c>
      <c r="BE148" s="1" t="s">
        <v>33</v>
      </c>
      <c r="BF148" s="1">
        <f>'январь 2016'!BF148+'февраль 2016'!BF148+'март 2016'!BF148</f>
        <v>0</v>
      </c>
      <c r="BG148" s="1">
        <f>'январь 2016'!BG148+'февраль 2016'!BG148+'март 2016'!BG148</f>
        <v>0</v>
      </c>
      <c r="BH148" s="1" t="s">
        <v>42</v>
      </c>
      <c r="BI148" s="1" t="s">
        <v>39</v>
      </c>
      <c r="BJ148" s="1">
        <f>'январь 2016'!BJ148+'февраль 2016'!BJ148+'март 2016'!BJ148</f>
        <v>0</v>
      </c>
      <c r="BK148" s="7">
        <f>'январь 2016'!BK148+'февраль 2016'!BK148+'март 2016'!BK148</f>
        <v>0</v>
      </c>
      <c r="BL148" s="1" t="s">
        <v>43</v>
      </c>
      <c r="BM148" s="1" t="s">
        <v>44</v>
      </c>
      <c r="BN148" s="1">
        <f>'январь 2016'!BN148+'февраль 2016'!BN148+'март 2016'!BN148</f>
        <v>0</v>
      </c>
      <c r="BO148" s="1">
        <f>'январь 2016'!BO148+'февраль 2016'!BO148+'март 2016'!BO148</f>
        <v>0</v>
      </c>
      <c r="BP148" s="1" t="s">
        <v>45</v>
      </c>
      <c r="BQ148" s="1" t="s">
        <v>44</v>
      </c>
      <c r="BR148" s="1">
        <f>'январь 2016'!BR148+'февраль 2016'!BR148+'март 2016'!BR148</f>
        <v>0</v>
      </c>
      <c r="BS148" s="1">
        <f>'январь 2016'!BS148+'февраль 2016'!BS148+'март 2016'!BS148</f>
        <v>0</v>
      </c>
      <c r="BT148" s="1" t="s">
        <v>46</v>
      </c>
      <c r="BU148" s="1" t="s">
        <v>47</v>
      </c>
      <c r="BV148" s="1">
        <f>'январь 2016'!BV148+'февраль 2016'!BV148+'март 2016'!BV148</f>
        <v>0</v>
      </c>
      <c r="BW148" s="1">
        <f>'январь 2016'!BW148+'февраль 2016'!BW148+'март 2016'!BW148</f>
        <v>0</v>
      </c>
      <c r="BX148" s="1" t="s">
        <v>46</v>
      </c>
      <c r="BY148" s="1" t="s">
        <v>41</v>
      </c>
      <c r="BZ148" s="1">
        <f>'январь 2016'!BZ148+'февраль 2016'!BZ148+'март 2016'!BZ148</f>
        <v>0</v>
      </c>
      <c r="CA148" s="1">
        <f>'январь 2016'!CA148+'февраль 2016'!CA148+'март 2016'!CA148</f>
        <v>0</v>
      </c>
      <c r="CB148" s="1" t="s">
        <v>46</v>
      </c>
      <c r="CC148" s="1" t="s">
        <v>48</v>
      </c>
      <c r="CD148" s="1">
        <f>'январь 2016'!CD148+'февраль 2016'!CD148+'март 2016'!CD148</f>
        <v>0</v>
      </c>
      <c r="CE148" s="1">
        <f>'январь 2016'!CE148+'февраль 2016'!CE148+'март 2016'!CE148</f>
        <v>0</v>
      </c>
      <c r="CF148" s="1" t="s">
        <v>46</v>
      </c>
      <c r="CG148" s="1" t="s">
        <v>48</v>
      </c>
      <c r="CH148" s="1">
        <f>'январь 2016'!CH148+'февраль 2016'!CH148+'март 2016'!CH148</f>
        <v>0</v>
      </c>
      <c r="CI148" s="1">
        <f>'январь 2016'!CI148+'февраль 2016'!CI148+'март 2016'!CI148</f>
        <v>0</v>
      </c>
      <c r="CJ148" s="1" t="s">
        <v>46</v>
      </c>
      <c r="CK148" s="1" t="s">
        <v>39</v>
      </c>
      <c r="CL148" s="1">
        <f>'январь 2016'!CL148+'февраль 2016'!CL148+'март 2016'!CL148</f>
        <v>0</v>
      </c>
      <c r="CM148" s="1">
        <f>'январь 2016'!CM148+'февраль 2016'!CM148+'март 2016'!CM148</f>
        <v>0</v>
      </c>
      <c r="CN148" s="1" t="s">
        <v>49</v>
      </c>
      <c r="CO148" s="1" t="s">
        <v>39</v>
      </c>
      <c r="CP148" s="1">
        <f>'январь 2016'!CP148+'февраль 2016'!CP148+'март 2016'!CP148</f>
        <v>1</v>
      </c>
      <c r="CQ148" s="1">
        <f>'январь 2016'!CQ148+'февраль 2016'!CQ148+'март 2016'!CQ148</f>
        <v>0.58499999999999996</v>
      </c>
      <c r="CR148" s="1" t="s">
        <v>50</v>
      </c>
      <c r="CS148" s="1" t="s">
        <v>51</v>
      </c>
      <c r="CT148" s="1">
        <f>'январь 2016'!CT148+'февраль 2016'!CT148+'март 2016'!CT148</f>
        <v>0</v>
      </c>
      <c r="CU148" s="1">
        <f>'январь 2016'!CU148+'февраль 2016'!CU148+'март 2016'!CU148</f>
        <v>0</v>
      </c>
      <c r="CV148" s="1" t="s">
        <v>50</v>
      </c>
      <c r="CW148" s="1" t="s">
        <v>39</v>
      </c>
      <c r="CX148" s="1">
        <f>'январь 2016'!CX148+'февраль 2016'!CX148+'март 2016'!CX148</f>
        <v>0</v>
      </c>
      <c r="CY148" s="1">
        <f>'январь 2016'!CY148+'февраль 2016'!CY148+'март 2016'!CY148</f>
        <v>0</v>
      </c>
      <c r="CZ148" s="1" t="s">
        <v>50</v>
      </c>
      <c r="DA148" s="1" t="s">
        <v>39</v>
      </c>
      <c r="DB148" s="1">
        <f>'январь 2016'!DB148+'февраль 2016'!DB148+'март 2016'!DB148</f>
        <v>0</v>
      </c>
      <c r="DC148" s="1">
        <f>'январь 2016'!DC148+'февраль 2016'!DC148+'март 2016'!DC148</f>
        <v>0</v>
      </c>
      <c r="DD148" s="1" t="s">
        <v>59</v>
      </c>
      <c r="DE148" s="1" t="s">
        <v>60</v>
      </c>
      <c r="DF148" s="1">
        <f>'январь 2016'!DF148+'февраль 2016'!DF148+'март 2016'!DF148</f>
        <v>0</v>
      </c>
      <c r="DG148" s="1">
        <f>'январь 2016'!DG148+'февраль 2016'!DG148+'март 2016'!DG148</f>
        <v>0</v>
      </c>
      <c r="DH148" s="1" t="s">
        <v>52</v>
      </c>
      <c r="DI148" s="1" t="s">
        <v>53</v>
      </c>
      <c r="DJ148" s="1">
        <f>'январь 2016'!DJ148+'февраль 2016'!DJ148+'март 2016'!DJ148</f>
        <v>0</v>
      </c>
      <c r="DK148" s="1">
        <f>'январь 2016'!DK148+'февраль 2016'!DK148+'март 2016'!DK148</f>
        <v>0</v>
      </c>
      <c r="DL148" s="1" t="s">
        <v>31</v>
      </c>
      <c r="DM148" s="7">
        <f>'январь 2016'!DM148+'февраль 2016'!DM148+'март 2016'!DM148</f>
        <v>2.1779999999999999</v>
      </c>
    </row>
    <row r="149" spans="1:117" s="12" customFormat="1" ht="15.75" customHeight="1" x14ac:dyDescent="0.25">
      <c r="A149" s="6">
        <v>148</v>
      </c>
      <c r="B149" s="6">
        <v>1</v>
      </c>
      <c r="C149" s="9" t="s">
        <v>170</v>
      </c>
      <c r="D149" s="8" t="s">
        <v>373</v>
      </c>
      <c r="E149" s="6">
        <v>374.654</v>
      </c>
      <c r="F149" s="6">
        <v>628.303</v>
      </c>
      <c r="G149" s="6">
        <v>-278.38200000000001</v>
      </c>
      <c r="H149" s="10">
        <v>137.04732000000001</v>
      </c>
      <c r="I149" s="3">
        <f t="shared" si="7"/>
        <v>-141.33467999999999</v>
      </c>
      <c r="J149" s="3">
        <f t="shared" si="6"/>
        <v>1.91</v>
      </c>
      <c r="K149" s="3">
        <f t="shared" si="8"/>
        <v>-143.24467999999999</v>
      </c>
      <c r="L149" s="1" t="s">
        <v>28</v>
      </c>
      <c r="M149" s="1" t="s">
        <v>29</v>
      </c>
      <c r="N149" s="1">
        <f>'январь 2016'!N149+'февраль 2016'!N149+'март 2016'!N149</f>
        <v>0</v>
      </c>
      <c r="O149" s="1">
        <f>'январь 2016'!O149+'февраль 2016'!O149+'март 2016'!O149</f>
        <v>0</v>
      </c>
      <c r="P149" s="1" t="s">
        <v>30</v>
      </c>
      <c r="Q149" s="1" t="s">
        <v>34</v>
      </c>
      <c r="R149" s="1">
        <f>'январь 2016'!R149+'февраль 2016'!R149+'март 2016'!R149</f>
        <v>0</v>
      </c>
      <c r="S149" s="1">
        <f>'январь 2016'!S149+'февраль 2016'!S149+'март 2016'!S149</f>
        <v>0</v>
      </c>
      <c r="T149" s="1" t="s">
        <v>30</v>
      </c>
      <c r="U149" s="1" t="s">
        <v>32</v>
      </c>
      <c r="V149" s="6">
        <f>'январь 2016'!V149+'февраль 2016'!V149+'март 2016'!V149</f>
        <v>0</v>
      </c>
      <c r="W149" s="6">
        <f>'январь 2016'!W149+'февраль 2016'!W149+'март 2016'!W149</f>
        <v>0</v>
      </c>
      <c r="X149" s="6" t="s">
        <v>30</v>
      </c>
      <c r="Y149" s="6" t="s">
        <v>33</v>
      </c>
      <c r="Z149" s="6">
        <f>'январь 2016'!Z149+'февраль 2016'!Z149+'март 2016'!Z149</f>
        <v>0</v>
      </c>
      <c r="AA149" s="6">
        <f>'январь 2016'!AA149+'февраль 2016'!AA149+'март 2016'!AA149</f>
        <v>0</v>
      </c>
      <c r="AB149" s="1" t="s">
        <v>30</v>
      </c>
      <c r="AC149" s="1" t="s">
        <v>34</v>
      </c>
      <c r="AD149" s="1">
        <f>'январь 2016'!AD149+'февраль 2016'!AD149+'март 2016'!AD149</f>
        <v>0</v>
      </c>
      <c r="AE149" s="1">
        <f>'январь 2016'!AE149+'февраль 2016'!AE149+'март 2016'!AE149</f>
        <v>0</v>
      </c>
      <c r="AF149" s="1" t="s">
        <v>35</v>
      </c>
      <c r="AG149" s="1" t="s">
        <v>29</v>
      </c>
      <c r="AH149" s="1">
        <f>'январь 2016'!AH149+'февраль 2016'!AH149+'март 2016'!AH149</f>
        <v>0</v>
      </c>
      <c r="AI149" s="1">
        <f>'январь 2016'!AI149+'февраль 2016'!AI149+'март 2016'!AI149</f>
        <v>0</v>
      </c>
      <c r="AJ149" s="1" t="s">
        <v>36</v>
      </c>
      <c r="AK149" s="1" t="s">
        <v>37</v>
      </c>
      <c r="AL149" s="1">
        <f>'январь 2016'!AL149+'февраль 2016'!AL149+'март 2016'!AL149</f>
        <v>0</v>
      </c>
      <c r="AM149" s="1">
        <f>'январь 2016'!AM149+'февраль 2016'!AM149+'март 2016'!AM149</f>
        <v>0</v>
      </c>
      <c r="AN149" s="1" t="s">
        <v>38</v>
      </c>
      <c r="AO149" s="1" t="s">
        <v>39</v>
      </c>
      <c r="AP149" s="1">
        <f>'январь 2016'!AP149+'февраль 2016'!AP149+'март 2016'!AP149</f>
        <v>0</v>
      </c>
      <c r="AQ149" s="1">
        <f>'январь 2016'!AQ149+'февраль 2016'!AQ149+'март 2016'!AQ149</f>
        <v>0</v>
      </c>
      <c r="AR149" s="1" t="s">
        <v>40</v>
      </c>
      <c r="AS149" s="1" t="s">
        <v>41</v>
      </c>
      <c r="AT149" s="1">
        <f>'январь 2016'!AT149+'февраль 2016'!AT149+'март 2016'!AT149</f>
        <v>0</v>
      </c>
      <c r="AU149" s="1">
        <f>'январь 2016'!AU149+'февраль 2016'!AU149+'март 2016'!AU149</f>
        <v>0</v>
      </c>
      <c r="AV149" s="6"/>
      <c r="AW149" s="6"/>
      <c r="AX149" s="1">
        <f>'январь 2016'!AX149+'февраль 2016'!AX149+'март 2016'!AX149</f>
        <v>0</v>
      </c>
      <c r="AY149" s="1">
        <f>'январь 2016'!AY149+'февраль 2016'!AY149+'март 2016'!AY149</f>
        <v>0</v>
      </c>
      <c r="AZ149" s="1" t="s">
        <v>42</v>
      </c>
      <c r="BA149" s="1" t="s">
        <v>39</v>
      </c>
      <c r="BB149" s="1">
        <f>'январь 2016'!BB149+'февраль 2016'!BB149+'март 2016'!BB149</f>
        <v>0</v>
      </c>
      <c r="BC149" s="1">
        <f>'январь 2016'!BC149+'февраль 2016'!BC149+'март 2016'!BC149</f>
        <v>0</v>
      </c>
      <c r="BD149" s="1" t="s">
        <v>42</v>
      </c>
      <c r="BE149" s="1" t="s">
        <v>33</v>
      </c>
      <c r="BF149" s="1">
        <f>'январь 2016'!BF149+'февраль 2016'!BF149+'март 2016'!BF149</f>
        <v>0</v>
      </c>
      <c r="BG149" s="1">
        <f>'январь 2016'!BG149+'февраль 2016'!BG149+'март 2016'!BG149</f>
        <v>0</v>
      </c>
      <c r="BH149" s="1" t="s">
        <v>42</v>
      </c>
      <c r="BI149" s="1" t="s">
        <v>39</v>
      </c>
      <c r="BJ149" s="1">
        <f>'январь 2016'!BJ149+'февраль 2016'!BJ149+'март 2016'!BJ149</f>
        <v>0</v>
      </c>
      <c r="BK149" s="7">
        <f>'январь 2016'!BK149+'февраль 2016'!BK149+'март 2016'!BK149</f>
        <v>0</v>
      </c>
      <c r="BL149" s="1" t="s">
        <v>43</v>
      </c>
      <c r="BM149" s="1" t="s">
        <v>44</v>
      </c>
      <c r="BN149" s="1">
        <f>'январь 2016'!BN149+'февраль 2016'!BN149+'март 2016'!BN149</f>
        <v>0</v>
      </c>
      <c r="BO149" s="1">
        <f>'январь 2016'!BO149+'февраль 2016'!BO149+'март 2016'!BO149</f>
        <v>0</v>
      </c>
      <c r="BP149" s="1" t="s">
        <v>45</v>
      </c>
      <c r="BQ149" s="1" t="s">
        <v>44</v>
      </c>
      <c r="BR149" s="1">
        <f>'январь 2016'!BR149+'февраль 2016'!BR149+'март 2016'!BR149</f>
        <v>0</v>
      </c>
      <c r="BS149" s="1">
        <f>'январь 2016'!BS149+'февраль 2016'!BS149+'март 2016'!BS149</f>
        <v>0</v>
      </c>
      <c r="BT149" s="1" t="s">
        <v>46</v>
      </c>
      <c r="BU149" s="1" t="s">
        <v>47</v>
      </c>
      <c r="BV149" s="1">
        <f>'январь 2016'!BV149+'февраль 2016'!BV149+'март 2016'!BV149</f>
        <v>0</v>
      </c>
      <c r="BW149" s="1">
        <f>'январь 2016'!BW149+'февраль 2016'!BW149+'март 2016'!BW149</f>
        <v>0</v>
      </c>
      <c r="BX149" s="1" t="s">
        <v>46</v>
      </c>
      <c r="BY149" s="1" t="s">
        <v>41</v>
      </c>
      <c r="BZ149" s="1">
        <f>'январь 2016'!BZ149+'февраль 2016'!BZ149+'март 2016'!BZ149</f>
        <v>0</v>
      </c>
      <c r="CA149" s="1">
        <f>'январь 2016'!CA149+'февраль 2016'!CA149+'март 2016'!CA149</f>
        <v>0</v>
      </c>
      <c r="CB149" s="1" t="s">
        <v>46</v>
      </c>
      <c r="CC149" s="1" t="s">
        <v>48</v>
      </c>
      <c r="CD149" s="1">
        <f>'январь 2016'!CD149+'февраль 2016'!CD149+'март 2016'!CD149</f>
        <v>0</v>
      </c>
      <c r="CE149" s="1">
        <f>'январь 2016'!CE149+'февраль 2016'!CE149+'март 2016'!CE149</f>
        <v>0</v>
      </c>
      <c r="CF149" s="1" t="s">
        <v>46</v>
      </c>
      <c r="CG149" s="1" t="s">
        <v>48</v>
      </c>
      <c r="CH149" s="1">
        <f>'январь 2016'!CH149+'февраль 2016'!CH149+'март 2016'!CH149</f>
        <v>0</v>
      </c>
      <c r="CI149" s="1">
        <f>'январь 2016'!CI149+'февраль 2016'!CI149+'март 2016'!CI149</f>
        <v>0</v>
      </c>
      <c r="CJ149" s="1" t="s">
        <v>46</v>
      </c>
      <c r="CK149" s="1" t="s">
        <v>39</v>
      </c>
      <c r="CL149" s="1">
        <f>'январь 2016'!CL149+'февраль 2016'!CL149+'март 2016'!CL149</f>
        <v>0</v>
      </c>
      <c r="CM149" s="1">
        <f>'январь 2016'!CM149+'февраль 2016'!CM149+'март 2016'!CM149</f>
        <v>0</v>
      </c>
      <c r="CN149" s="1" t="s">
        <v>49</v>
      </c>
      <c r="CO149" s="1" t="s">
        <v>39</v>
      </c>
      <c r="CP149" s="1">
        <f>'январь 2016'!CP149+'февраль 2016'!CP149+'март 2016'!CP149</f>
        <v>0</v>
      </c>
      <c r="CQ149" s="1">
        <f>'январь 2016'!CQ149+'февраль 2016'!CQ149+'март 2016'!CQ149</f>
        <v>0</v>
      </c>
      <c r="CR149" s="1" t="s">
        <v>50</v>
      </c>
      <c r="CS149" s="1" t="s">
        <v>51</v>
      </c>
      <c r="CT149" s="1">
        <f>'январь 2016'!CT149+'февраль 2016'!CT149+'март 2016'!CT149</f>
        <v>0</v>
      </c>
      <c r="CU149" s="1">
        <f>'январь 2016'!CU149+'февраль 2016'!CU149+'март 2016'!CU149</f>
        <v>0</v>
      </c>
      <c r="CV149" s="1" t="s">
        <v>50</v>
      </c>
      <c r="CW149" s="1" t="s">
        <v>39</v>
      </c>
      <c r="CX149" s="1">
        <f>'январь 2016'!CX149+'февраль 2016'!CX149+'март 2016'!CX149</f>
        <v>0</v>
      </c>
      <c r="CY149" s="1">
        <f>'январь 2016'!CY149+'февраль 2016'!CY149+'март 2016'!CY149</f>
        <v>0</v>
      </c>
      <c r="CZ149" s="1" t="s">
        <v>50</v>
      </c>
      <c r="DA149" s="1" t="s">
        <v>39</v>
      </c>
      <c r="DB149" s="1">
        <f>'январь 2016'!DB149+'февраль 2016'!DB149+'март 2016'!DB149</f>
        <v>0</v>
      </c>
      <c r="DC149" s="1">
        <f>'январь 2016'!DC149+'февраль 2016'!DC149+'март 2016'!DC149</f>
        <v>0</v>
      </c>
      <c r="DD149" s="1" t="s">
        <v>59</v>
      </c>
      <c r="DE149" s="1" t="s">
        <v>60</v>
      </c>
      <c r="DF149" s="1">
        <f>'январь 2016'!DF149+'февраль 2016'!DF149+'март 2016'!DF149</f>
        <v>0</v>
      </c>
      <c r="DG149" s="1">
        <f>'январь 2016'!DG149+'февраль 2016'!DG149+'март 2016'!DG149</f>
        <v>0</v>
      </c>
      <c r="DH149" s="1" t="s">
        <v>52</v>
      </c>
      <c r="DI149" s="1" t="s">
        <v>53</v>
      </c>
      <c r="DJ149" s="1">
        <f>'январь 2016'!DJ149+'февраль 2016'!DJ149+'март 2016'!DJ149</f>
        <v>0</v>
      </c>
      <c r="DK149" s="1">
        <f>'январь 2016'!DK149+'февраль 2016'!DK149+'март 2016'!DK149</f>
        <v>0</v>
      </c>
      <c r="DL149" s="1" t="s">
        <v>31</v>
      </c>
      <c r="DM149" s="7">
        <f>'январь 2016'!DM149+'февраль 2016'!DM149+'март 2016'!DM149</f>
        <v>1.91</v>
      </c>
    </row>
    <row r="150" spans="1:117" s="12" customFormat="1" ht="15.75" customHeight="1" x14ac:dyDescent="0.25">
      <c r="A150" s="6">
        <v>149</v>
      </c>
      <c r="B150" s="6">
        <v>2</v>
      </c>
      <c r="C150" s="9" t="s">
        <v>171</v>
      </c>
      <c r="D150" s="8" t="s">
        <v>373</v>
      </c>
      <c r="E150" s="6">
        <v>213.946</v>
      </c>
      <c r="F150" s="6">
        <v>1.9239999999999999</v>
      </c>
      <c r="G150" s="6">
        <v>212.02199999999999</v>
      </c>
      <c r="H150" s="10">
        <v>202.49928</v>
      </c>
      <c r="I150" s="3">
        <f t="shared" si="7"/>
        <v>414.52127999999999</v>
      </c>
      <c r="J150" s="3">
        <f t="shared" si="6"/>
        <v>8.68</v>
      </c>
      <c r="K150" s="3">
        <f t="shared" si="8"/>
        <v>405.84127999999998</v>
      </c>
      <c r="L150" s="1" t="s">
        <v>28</v>
      </c>
      <c r="M150" s="1" t="s">
        <v>29</v>
      </c>
      <c r="N150" s="1">
        <f>'январь 2016'!N150+'февраль 2016'!N150+'март 2016'!N150</f>
        <v>0</v>
      </c>
      <c r="O150" s="1">
        <f>'январь 2016'!O150+'февраль 2016'!O150+'март 2016'!O150</f>
        <v>0</v>
      </c>
      <c r="P150" s="1" t="s">
        <v>30</v>
      </c>
      <c r="Q150" s="1" t="s">
        <v>34</v>
      </c>
      <c r="R150" s="1">
        <f>'январь 2016'!R150+'февраль 2016'!R150+'март 2016'!R150</f>
        <v>0</v>
      </c>
      <c r="S150" s="1">
        <f>'январь 2016'!S150+'февраль 2016'!S150+'март 2016'!S150</f>
        <v>0</v>
      </c>
      <c r="T150" s="1" t="s">
        <v>30</v>
      </c>
      <c r="U150" s="1" t="s">
        <v>32</v>
      </c>
      <c r="V150" s="6">
        <f>'январь 2016'!V150+'февраль 2016'!V150+'март 2016'!V150</f>
        <v>0</v>
      </c>
      <c r="W150" s="6">
        <f>'январь 2016'!W150+'февраль 2016'!W150+'март 2016'!W150</f>
        <v>0</v>
      </c>
      <c r="X150" s="6" t="s">
        <v>30</v>
      </c>
      <c r="Y150" s="6" t="s">
        <v>33</v>
      </c>
      <c r="Z150" s="6">
        <f>'январь 2016'!Z150+'февраль 2016'!Z150+'март 2016'!Z150</f>
        <v>0</v>
      </c>
      <c r="AA150" s="6">
        <f>'январь 2016'!AA150+'февраль 2016'!AA150+'март 2016'!AA150</f>
        <v>0</v>
      </c>
      <c r="AB150" s="1" t="s">
        <v>30</v>
      </c>
      <c r="AC150" s="1" t="s">
        <v>34</v>
      </c>
      <c r="AD150" s="1">
        <f>'январь 2016'!AD150+'февраль 2016'!AD150+'март 2016'!AD150</f>
        <v>0</v>
      </c>
      <c r="AE150" s="1">
        <f>'январь 2016'!AE150+'февраль 2016'!AE150+'март 2016'!AE150</f>
        <v>0</v>
      </c>
      <c r="AF150" s="1" t="s">
        <v>35</v>
      </c>
      <c r="AG150" s="1" t="s">
        <v>29</v>
      </c>
      <c r="AH150" s="1">
        <f>'январь 2016'!AH150+'февраль 2016'!AH150+'март 2016'!AH150</f>
        <v>0</v>
      </c>
      <c r="AI150" s="1">
        <f>'январь 2016'!AI150+'февраль 2016'!AI150+'март 2016'!AI150</f>
        <v>0</v>
      </c>
      <c r="AJ150" s="1" t="s">
        <v>36</v>
      </c>
      <c r="AK150" s="1" t="s">
        <v>37</v>
      </c>
      <c r="AL150" s="1">
        <f>'январь 2016'!AL150+'февраль 2016'!AL150+'март 2016'!AL150</f>
        <v>0</v>
      </c>
      <c r="AM150" s="1">
        <f>'январь 2016'!AM150+'февраль 2016'!AM150+'март 2016'!AM150</f>
        <v>0</v>
      </c>
      <c r="AN150" s="1" t="s">
        <v>38</v>
      </c>
      <c r="AO150" s="1" t="s">
        <v>39</v>
      </c>
      <c r="AP150" s="1">
        <f>'январь 2016'!AP150+'февраль 2016'!AP150+'март 2016'!AP150</f>
        <v>6</v>
      </c>
      <c r="AQ150" s="1">
        <f>'январь 2016'!AQ150+'февраль 2016'!AQ150+'март 2016'!AQ150</f>
        <v>3.4009999999999998</v>
      </c>
      <c r="AR150" s="1" t="s">
        <v>40</v>
      </c>
      <c r="AS150" s="1" t="s">
        <v>41</v>
      </c>
      <c r="AT150" s="1">
        <f>'январь 2016'!AT150+'февраль 2016'!AT150+'март 2016'!AT150</f>
        <v>0</v>
      </c>
      <c r="AU150" s="1">
        <f>'январь 2016'!AU150+'февраль 2016'!AU150+'март 2016'!AU150</f>
        <v>0</v>
      </c>
      <c r="AV150" s="6"/>
      <c r="AW150" s="6"/>
      <c r="AX150" s="1">
        <f>'январь 2016'!AX150+'февраль 2016'!AX150+'март 2016'!AX150</f>
        <v>0</v>
      </c>
      <c r="AY150" s="1">
        <f>'январь 2016'!AY150+'февраль 2016'!AY150+'март 2016'!AY150</f>
        <v>0</v>
      </c>
      <c r="AZ150" s="1" t="s">
        <v>42</v>
      </c>
      <c r="BA150" s="1" t="s">
        <v>39</v>
      </c>
      <c r="BB150" s="1">
        <f>'январь 2016'!BB150+'февраль 2016'!BB150+'март 2016'!BB150</f>
        <v>0</v>
      </c>
      <c r="BC150" s="1">
        <f>'январь 2016'!BC150+'февраль 2016'!BC150+'март 2016'!BC150</f>
        <v>0</v>
      </c>
      <c r="BD150" s="1" t="s">
        <v>42</v>
      </c>
      <c r="BE150" s="1" t="s">
        <v>33</v>
      </c>
      <c r="BF150" s="1">
        <f>'январь 2016'!BF150+'февраль 2016'!BF150+'март 2016'!BF150</f>
        <v>0</v>
      </c>
      <c r="BG150" s="1">
        <f>'январь 2016'!BG150+'февраль 2016'!BG150+'март 2016'!BG150</f>
        <v>0</v>
      </c>
      <c r="BH150" s="1" t="s">
        <v>42</v>
      </c>
      <c r="BI150" s="1" t="s">
        <v>39</v>
      </c>
      <c r="BJ150" s="1">
        <f>'январь 2016'!BJ150+'февраль 2016'!BJ150+'март 2016'!BJ150</f>
        <v>0</v>
      </c>
      <c r="BK150" s="7">
        <f>'январь 2016'!BK150+'февраль 2016'!BK150+'март 2016'!BK150</f>
        <v>0</v>
      </c>
      <c r="BL150" s="1" t="s">
        <v>43</v>
      </c>
      <c r="BM150" s="1" t="s">
        <v>44</v>
      </c>
      <c r="BN150" s="1">
        <f>'январь 2016'!BN150+'февраль 2016'!BN150+'март 2016'!BN150</f>
        <v>0</v>
      </c>
      <c r="BO150" s="1">
        <f>'январь 2016'!BO150+'февраль 2016'!BO150+'март 2016'!BO150</f>
        <v>0</v>
      </c>
      <c r="BP150" s="1" t="s">
        <v>45</v>
      </c>
      <c r="BQ150" s="1" t="s">
        <v>44</v>
      </c>
      <c r="BR150" s="1">
        <f>'январь 2016'!BR150+'февраль 2016'!BR150+'март 2016'!BR150</f>
        <v>0</v>
      </c>
      <c r="BS150" s="1">
        <f>'январь 2016'!BS150+'февраль 2016'!BS150+'март 2016'!BS150</f>
        <v>0</v>
      </c>
      <c r="BT150" s="1" t="s">
        <v>46</v>
      </c>
      <c r="BU150" s="1" t="s">
        <v>47</v>
      </c>
      <c r="BV150" s="1">
        <f>'январь 2016'!BV150+'февраль 2016'!BV150+'март 2016'!BV150</f>
        <v>0</v>
      </c>
      <c r="BW150" s="1">
        <f>'январь 2016'!BW150+'февраль 2016'!BW150+'март 2016'!BW150</f>
        <v>0</v>
      </c>
      <c r="BX150" s="1" t="s">
        <v>46</v>
      </c>
      <c r="BY150" s="1" t="s">
        <v>41</v>
      </c>
      <c r="BZ150" s="1">
        <f>'январь 2016'!BZ150+'февраль 2016'!BZ150+'март 2016'!BZ150</f>
        <v>0</v>
      </c>
      <c r="CA150" s="1">
        <f>'январь 2016'!CA150+'февраль 2016'!CA150+'март 2016'!CA150</f>
        <v>0</v>
      </c>
      <c r="CB150" s="1" t="s">
        <v>46</v>
      </c>
      <c r="CC150" s="1" t="s">
        <v>48</v>
      </c>
      <c r="CD150" s="1">
        <f>'январь 2016'!CD150+'февраль 2016'!CD150+'март 2016'!CD150</f>
        <v>0</v>
      </c>
      <c r="CE150" s="1">
        <f>'январь 2016'!CE150+'февраль 2016'!CE150+'март 2016'!CE150</f>
        <v>0</v>
      </c>
      <c r="CF150" s="1" t="s">
        <v>46</v>
      </c>
      <c r="CG150" s="1" t="s">
        <v>48</v>
      </c>
      <c r="CH150" s="1">
        <f>'январь 2016'!CH150+'февраль 2016'!CH150+'март 2016'!CH150</f>
        <v>0</v>
      </c>
      <c r="CI150" s="1">
        <f>'январь 2016'!CI150+'февраль 2016'!CI150+'март 2016'!CI150</f>
        <v>0</v>
      </c>
      <c r="CJ150" s="1" t="s">
        <v>46</v>
      </c>
      <c r="CK150" s="1" t="s">
        <v>39</v>
      </c>
      <c r="CL150" s="1">
        <f>'январь 2016'!CL150+'февраль 2016'!CL150+'март 2016'!CL150</f>
        <v>0</v>
      </c>
      <c r="CM150" s="1">
        <f>'январь 2016'!CM150+'февраль 2016'!CM150+'март 2016'!CM150</f>
        <v>0</v>
      </c>
      <c r="CN150" s="1" t="s">
        <v>49</v>
      </c>
      <c r="CO150" s="1" t="s">
        <v>39</v>
      </c>
      <c r="CP150" s="1">
        <f>'январь 2016'!CP150+'февраль 2016'!CP150+'март 2016'!CP150</f>
        <v>0</v>
      </c>
      <c r="CQ150" s="1">
        <f>'январь 2016'!CQ150+'февраль 2016'!CQ150+'март 2016'!CQ150</f>
        <v>0</v>
      </c>
      <c r="CR150" s="1" t="s">
        <v>50</v>
      </c>
      <c r="CS150" s="1" t="s">
        <v>51</v>
      </c>
      <c r="CT150" s="1">
        <f>'январь 2016'!CT150+'февраль 2016'!CT150+'март 2016'!CT150</f>
        <v>0</v>
      </c>
      <c r="CU150" s="1">
        <f>'январь 2016'!CU150+'февраль 2016'!CU150+'март 2016'!CU150</f>
        <v>0</v>
      </c>
      <c r="CV150" s="1" t="s">
        <v>50</v>
      </c>
      <c r="CW150" s="1" t="s">
        <v>39</v>
      </c>
      <c r="CX150" s="1">
        <f>'январь 2016'!CX150+'февраль 2016'!CX150+'март 2016'!CX150</f>
        <v>3</v>
      </c>
      <c r="CY150" s="1">
        <f>'январь 2016'!CY150+'февраль 2016'!CY150+'март 2016'!CY150</f>
        <v>2.7639999999999998</v>
      </c>
      <c r="CZ150" s="1" t="s">
        <v>50</v>
      </c>
      <c r="DA150" s="1" t="s">
        <v>39</v>
      </c>
      <c r="DB150" s="1">
        <f>'январь 2016'!DB150+'февраль 2016'!DB150+'март 2016'!DB150</f>
        <v>0</v>
      </c>
      <c r="DC150" s="1">
        <f>'январь 2016'!DC150+'февраль 2016'!DC150+'март 2016'!DC150</f>
        <v>0</v>
      </c>
      <c r="DD150" s="1" t="s">
        <v>59</v>
      </c>
      <c r="DE150" s="1" t="s">
        <v>60</v>
      </c>
      <c r="DF150" s="1">
        <f>'январь 2016'!DF150+'февраль 2016'!DF150+'март 2016'!DF150</f>
        <v>0</v>
      </c>
      <c r="DG150" s="1">
        <f>'январь 2016'!DG150+'февраль 2016'!DG150+'март 2016'!DG150</f>
        <v>0</v>
      </c>
      <c r="DH150" s="1" t="s">
        <v>52</v>
      </c>
      <c r="DI150" s="1" t="s">
        <v>53</v>
      </c>
      <c r="DJ150" s="1">
        <f>'январь 2016'!DJ150+'февраль 2016'!DJ150+'март 2016'!DJ150</f>
        <v>0</v>
      </c>
      <c r="DK150" s="1">
        <f>'январь 2016'!DK150+'февраль 2016'!DK150+'март 2016'!DK150</f>
        <v>0</v>
      </c>
      <c r="DL150" s="1" t="s">
        <v>31</v>
      </c>
      <c r="DM150" s="7">
        <f>'январь 2016'!DM150+'февраль 2016'!DM150+'март 2016'!DM150</f>
        <v>2.5150000000000001</v>
      </c>
    </row>
    <row r="151" spans="1:117" s="12" customFormat="1" ht="15.75" customHeight="1" x14ac:dyDescent="0.25">
      <c r="A151" s="6">
        <v>150</v>
      </c>
      <c r="B151" s="6">
        <v>1</v>
      </c>
      <c r="C151" s="9" t="s">
        <v>172</v>
      </c>
      <c r="D151" s="8" t="s">
        <v>373</v>
      </c>
      <c r="E151" s="6">
        <v>166.458</v>
      </c>
      <c r="F151" s="6">
        <v>7.7190000000000003</v>
      </c>
      <c r="G151" s="6">
        <v>128.98599999999999</v>
      </c>
      <c r="H151" s="10">
        <v>82.704359999999994</v>
      </c>
      <c r="I151" s="3">
        <f t="shared" si="7"/>
        <v>211.69036</v>
      </c>
      <c r="J151" s="3">
        <f t="shared" si="6"/>
        <v>26.896000000000001</v>
      </c>
      <c r="K151" s="3">
        <f t="shared" si="8"/>
        <v>184.79435999999998</v>
      </c>
      <c r="L151" s="1" t="s">
        <v>28</v>
      </c>
      <c r="M151" s="1" t="s">
        <v>29</v>
      </c>
      <c r="N151" s="1">
        <f>'январь 2016'!N151+'февраль 2016'!N151+'март 2016'!N151</f>
        <v>0</v>
      </c>
      <c r="O151" s="1">
        <f>'январь 2016'!O151+'февраль 2016'!O151+'март 2016'!O151</f>
        <v>0</v>
      </c>
      <c r="P151" s="1" t="s">
        <v>30</v>
      </c>
      <c r="Q151" s="1" t="s">
        <v>34</v>
      </c>
      <c r="R151" s="1">
        <f>'январь 2016'!R151+'февраль 2016'!R151+'март 2016'!R151</f>
        <v>0</v>
      </c>
      <c r="S151" s="1">
        <f>'январь 2016'!S151+'февраль 2016'!S151+'март 2016'!S151</f>
        <v>0</v>
      </c>
      <c r="T151" s="1" t="s">
        <v>30</v>
      </c>
      <c r="U151" s="1" t="s">
        <v>32</v>
      </c>
      <c r="V151" s="6">
        <f>'январь 2016'!V151+'февраль 2016'!V151+'март 2016'!V151</f>
        <v>0</v>
      </c>
      <c r="W151" s="6">
        <f>'январь 2016'!W151+'февраль 2016'!W151+'март 2016'!W151</f>
        <v>0</v>
      </c>
      <c r="X151" s="6" t="s">
        <v>30</v>
      </c>
      <c r="Y151" s="6" t="s">
        <v>33</v>
      </c>
      <c r="Z151" s="6">
        <f>'январь 2016'!Z151+'февраль 2016'!Z151+'март 2016'!Z151</f>
        <v>0</v>
      </c>
      <c r="AA151" s="6">
        <f>'январь 2016'!AA151+'февраль 2016'!AA151+'март 2016'!AA151</f>
        <v>0</v>
      </c>
      <c r="AB151" s="1" t="s">
        <v>30</v>
      </c>
      <c r="AC151" s="1" t="s">
        <v>34</v>
      </c>
      <c r="AD151" s="1">
        <f>'январь 2016'!AD151+'февраль 2016'!AD151+'март 2016'!AD151</f>
        <v>0</v>
      </c>
      <c r="AE151" s="1">
        <f>'январь 2016'!AE151+'февраль 2016'!AE151+'март 2016'!AE151</f>
        <v>0</v>
      </c>
      <c r="AF151" s="1" t="s">
        <v>35</v>
      </c>
      <c r="AG151" s="1" t="s">
        <v>29</v>
      </c>
      <c r="AH151" s="1">
        <f>'январь 2016'!AH151+'февраль 2016'!AH151+'март 2016'!AH151</f>
        <v>0</v>
      </c>
      <c r="AI151" s="1">
        <f>'январь 2016'!AI151+'февраль 2016'!AI151+'март 2016'!AI151</f>
        <v>0</v>
      </c>
      <c r="AJ151" s="1" t="s">
        <v>36</v>
      </c>
      <c r="AK151" s="1" t="s">
        <v>37</v>
      </c>
      <c r="AL151" s="1">
        <f>'январь 2016'!AL151+'февраль 2016'!AL151+'март 2016'!AL151</f>
        <v>0</v>
      </c>
      <c r="AM151" s="1">
        <f>'январь 2016'!AM151+'февраль 2016'!AM151+'март 2016'!AM151</f>
        <v>0</v>
      </c>
      <c r="AN151" s="1" t="s">
        <v>38</v>
      </c>
      <c r="AO151" s="1" t="s">
        <v>39</v>
      </c>
      <c r="AP151" s="1">
        <f>'январь 2016'!AP151+'февраль 2016'!AP151+'март 2016'!AP151</f>
        <v>0</v>
      </c>
      <c r="AQ151" s="1">
        <f>'январь 2016'!AQ151+'февраль 2016'!AQ151+'март 2016'!AQ151</f>
        <v>0</v>
      </c>
      <c r="AR151" s="1" t="s">
        <v>40</v>
      </c>
      <c r="AS151" s="1" t="s">
        <v>41</v>
      </c>
      <c r="AT151" s="1">
        <f>'январь 2016'!AT151+'февраль 2016'!AT151+'март 2016'!AT151</f>
        <v>0</v>
      </c>
      <c r="AU151" s="1">
        <f>'январь 2016'!AU151+'февраль 2016'!AU151+'март 2016'!AU151</f>
        <v>0</v>
      </c>
      <c r="AV151" s="6"/>
      <c r="AW151" s="6"/>
      <c r="AX151" s="1">
        <f>'январь 2016'!AX151+'февраль 2016'!AX151+'март 2016'!AX151</f>
        <v>0</v>
      </c>
      <c r="AY151" s="1">
        <f>'январь 2016'!AY151+'февраль 2016'!AY151+'март 2016'!AY151</f>
        <v>0</v>
      </c>
      <c r="AZ151" s="1" t="s">
        <v>42</v>
      </c>
      <c r="BA151" s="1" t="s">
        <v>39</v>
      </c>
      <c r="BB151" s="1">
        <f>'январь 2016'!BB151+'февраль 2016'!BB151+'март 2016'!BB151</f>
        <v>0</v>
      </c>
      <c r="BC151" s="1">
        <f>'январь 2016'!BC151+'февраль 2016'!BC151+'март 2016'!BC151</f>
        <v>0</v>
      </c>
      <c r="BD151" s="1" t="s">
        <v>42</v>
      </c>
      <c r="BE151" s="1" t="s">
        <v>33</v>
      </c>
      <c r="BF151" s="1">
        <f>'январь 2016'!BF151+'февраль 2016'!BF151+'март 2016'!BF151</f>
        <v>0</v>
      </c>
      <c r="BG151" s="1">
        <f>'январь 2016'!BG151+'февраль 2016'!BG151+'март 2016'!BG151</f>
        <v>0</v>
      </c>
      <c r="BH151" s="1" t="s">
        <v>42</v>
      </c>
      <c r="BI151" s="1" t="s">
        <v>39</v>
      </c>
      <c r="BJ151" s="1">
        <f>'январь 2016'!BJ151+'февраль 2016'!BJ151+'март 2016'!BJ151</f>
        <v>0</v>
      </c>
      <c r="BK151" s="7">
        <f>'январь 2016'!BK151+'февраль 2016'!BK151+'март 2016'!BK151</f>
        <v>0</v>
      </c>
      <c r="BL151" s="1" t="s">
        <v>43</v>
      </c>
      <c r="BM151" s="1" t="s">
        <v>44</v>
      </c>
      <c r="BN151" s="1">
        <f>'январь 2016'!BN151+'февраль 2016'!BN151+'март 2016'!BN151</f>
        <v>0</v>
      </c>
      <c r="BO151" s="1">
        <f>'январь 2016'!BO151+'февраль 2016'!BO151+'март 2016'!BO151</f>
        <v>0</v>
      </c>
      <c r="BP151" s="1" t="s">
        <v>45</v>
      </c>
      <c r="BQ151" s="1" t="s">
        <v>44</v>
      </c>
      <c r="BR151" s="1">
        <f>'январь 2016'!BR151+'февраль 2016'!BR151+'март 2016'!BR151</f>
        <v>0</v>
      </c>
      <c r="BS151" s="1">
        <f>'январь 2016'!BS151+'февраль 2016'!BS151+'март 2016'!BS151</f>
        <v>0</v>
      </c>
      <c r="BT151" s="1" t="s">
        <v>46</v>
      </c>
      <c r="BU151" s="1" t="s">
        <v>47</v>
      </c>
      <c r="BV151" s="1">
        <f>'январь 2016'!BV151+'февраль 2016'!BV151+'март 2016'!BV151</f>
        <v>0</v>
      </c>
      <c r="BW151" s="1">
        <f>'январь 2016'!BW151+'февраль 2016'!BW151+'март 2016'!BW151</f>
        <v>0</v>
      </c>
      <c r="BX151" s="1" t="s">
        <v>46</v>
      </c>
      <c r="BY151" s="1" t="s">
        <v>41</v>
      </c>
      <c r="BZ151" s="1">
        <f>'январь 2016'!BZ151+'февраль 2016'!BZ151+'март 2016'!BZ151</f>
        <v>6.0000000000000001E-3</v>
      </c>
      <c r="CA151" s="1">
        <f>'январь 2016'!CA151+'февраль 2016'!CA151+'март 2016'!CA151</f>
        <v>26.896000000000001</v>
      </c>
      <c r="CB151" s="1" t="s">
        <v>46</v>
      </c>
      <c r="CC151" s="1" t="s">
        <v>48</v>
      </c>
      <c r="CD151" s="1">
        <f>'январь 2016'!CD151+'февраль 2016'!CD151+'март 2016'!CD151</f>
        <v>0</v>
      </c>
      <c r="CE151" s="1">
        <f>'январь 2016'!CE151+'февраль 2016'!CE151+'март 2016'!CE151</f>
        <v>0</v>
      </c>
      <c r="CF151" s="1" t="s">
        <v>46</v>
      </c>
      <c r="CG151" s="1" t="s">
        <v>48</v>
      </c>
      <c r="CH151" s="1">
        <f>'январь 2016'!CH151+'февраль 2016'!CH151+'март 2016'!CH151</f>
        <v>0</v>
      </c>
      <c r="CI151" s="1">
        <f>'январь 2016'!CI151+'февраль 2016'!CI151+'март 2016'!CI151</f>
        <v>0</v>
      </c>
      <c r="CJ151" s="1" t="s">
        <v>46</v>
      </c>
      <c r="CK151" s="1" t="s">
        <v>39</v>
      </c>
      <c r="CL151" s="1">
        <f>'январь 2016'!CL151+'февраль 2016'!CL151+'март 2016'!CL151</f>
        <v>0</v>
      </c>
      <c r="CM151" s="1">
        <f>'январь 2016'!CM151+'февраль 2016'!CM151+'март 2016'!CM151</f>
        <v>0</v>
      </c>
      <c r="CN151" s="1" t="s">
        <v>49</v>
      </c>
      <c r="CO151" s="1" t="s">
        <v>39</v>
      </c>
      <c r="CP151" s="1">
        <f>'январь 2016'!CP151+'февраль 2016'!CP151+'март 2016'!CP151</f>
        <v>0</v>
      </c>
      <c r="CQ151" s="1">
        <f>'январь 2016'!CQ151+'февраль 2016'!CQ151+'март 2016'!CQ151</f>
        <v>0</v>
      </c>
      <c r="CR151" s="1" t="s">
        <v>50</v>
      </c>
      <c r="CS151" s="1" t="s">
        <v>51</v>
      </c>
      <c r="CT151" s="1">
        <f>'январь 2016'!CT151+'февраль 2016'!CT151+'март 2016'!CT151</f>
        <v>0</v>
      </c>
      <c r="CU151" s="1">
        <f>'январь 2016'!CU151+'февраль 2016'!CU151+'март 2016'!CU151</f>
        <v>0</v>
      </c>
      <c r="CV151" s="1" t="s">
        <v>50</v>
      </c>
      <c r="CW151" s="1" t="s">
        <v>39</v>
      </c>
      <c r="CX151" s="1">
        <f>'январь 2016'!CX151+'февраль 2016'!CX151+'март 2016'!CX151</f>
        <v>0</v>
      </c>
      <c r="CY151" s="1">
        <f>'январь 2016'!CY151+'февраль 2016'!CY151+'март 2016'!CY151</f>
        <v>0</v>
      </c>
      <c r="CZ151" s="1" t="s">
        <v>50</v>
      </c>
      <c r="DA151" s="1" t="s">
        <v>39</v>
      </c>
      <c r="DB151" s="1">
        <f>'январь 2016'!DB151+'февраль 2016'!DB151+'март 2016'!DB151</f>
        <v>0</v>
      </c>
      <c r="DC151" s="1">
        <f>'январь 2016'!DC151+'февраль 2016'!DC151+'март 2016'!DC151</f>
        <v>0</v>
      </c>
      <c r="DD151" s="1" t="s">
        <v>59</v>
      </c>
      <c r="DE151" s="1" t="s">
        <v>60</v>
      </c>
      <c r="DF151" s="1">
        <f>'январь 2016'!DF151+'февраль 2016'!DF151+'март 2016'!DF151</f>
        <v>0</v>
      </c>
      <c r="DG151" s="1">
        <f>'январь 2016'!DG151+'февраль 2016'!DG151+'март 2016'!DG151</f>
        <v>0</v>
      </c>
      <c r="DH151" s="1" t="s">
        <v>52</v>
      </c>
      <c r="DI151" s="1" t="s">
        <v>53</v>
      </c>
      <c r="DJ151" s="1">
        <f>'январь 2016'!DJ151+'февраль 2016'!DJ151+'март 2016'!DJ151</f>
        <v>0</v>
      </c>
      <c r="DK151" s="1">
        <f>'январь 2016'!DK151+'февраль 2016'!DK151+'март 2016'!DK151</f>
        <v>0</v>
      </c>
      <c r="DL151" s="1" t="s">
        <v>31</v>
      </c>
      <c r="DM151" s="7">
        <f>'январь 2016'!DM151+'февраль 2016'!DM151+'март 2016'!DM151</f>
        <v>0</v>
      </c>
    </row>
    <row r="152" spans="1:117" s="12" customFormat="1" ht="15.75" customHeight="1" x14ac:dyDescent="0.25">
      <c r="A152" s="6">
        <v>151</v>
      </c>
      <c r="B152" s="6">
        <v>1</v>
      </c>
      <c r="C152" s="9" t="s">
        <v>415</v>
      </c>
      <c r="D152" s="8" t="s">
        <v>373</v>
      </c>
      <c r="E152" s="6">
        <v>568.25</v>
      </c>
      <c r="F152" s="6">
        <v>0.40899999999999997</v>
      </c>
      <c r="G152" s="6">
        <v>251.59200000000001</v>
      </c>
      <c r="H152" s="10">
        <v>246.0564</v>
      </c>
      <c r="I152" s="3">
        <f t="shared" si="7"/>
        <v>497.64840000000004</v>
      </c>
      <c r="J152" s="3">
        <f t="shared" si="6"/>
        <v>6.1909999999999998</v>
      </c>
      <c r="K152" s="3">
        <f t="shared" si="8"/>
        <v>491.45740000000006</v>
      </c>
      <c r="L152" s="1" t="s">
        <v>28</v>
      </c>
      <c r="M152" s="1" t="s">
        <v>29</v>
      </c>
      <c r="N152" s="1">
        <f>'январь 2016'!N152+'февраль 2016'!N152+'март 2016'!N152</f>
        <v>0</v>
      </c>
      <c r="O152" s="1">
        <f>'январь 2016'!O152+'февраль 2016'!O152+'март 2016'!O152</f>
        <v>0</v>
      </c>
      <c r="P152" s="1" t="s">
        <v>30</v>
      </c>
      <c r="Q152" s="1" t="s">
        <v>34</v>
      </c>
      <c r="R152" s="1">
        <f>'январь 2016'!R152+'февраль 2016'!R152+'март 2016'!R152</f>
        <v>0</v>
      </c>
      <c r="S152" s="1">
        <f>'январь 2016'!S152+'февраль 2016'!S152+'март 2016'!S152</f>
        <v>0</v>
      </c>
      <c r="T152" s="1" t="s">
        <v>30</v>
      </c>
      <c r="U152" s="1" t="s">
        <v>32</v>
      </c>
      <c r="V152" s="6">
        <f>'январь 2016'!V152+'февраль 2016'!V152+'март 2016'!V152</f>
        <v>0</v>
      </c>
      <c r="W152" s="6">
        <f>'январь 2016'!W152+'февраль 2016'!W152+'март 2016'!W152</f>
        <v>0</v>
      </c>
      <c r="X152" s="6" t="s">
        <v>30</v>
      </c>
      <c r="Y152" s="6" t="s">
        <v>33</v>
      </c>
      <c r="Z152" s="6">
        <f>'январь 2016'!Z152+'февраль 2016'!Z152+'март 2016'!Z152</f>
        <v>0</v>
      </c>
      <c r="AA152" s="6">
        <f>'январь 2016'!AA152+'февраль 2016'!AA152+'март 2016'!AA152</f>
        <v>0</v>
      </c>
      <c r="AB152" s="1" t="s">
        <v>30</v>
      </c>
      <c r="AC152" s="1" t="s">
        <v>34</v>
      </c>
      <c r="AD152" s="1">
        <f>'январь 2016'!AD152+'февраль 2016'!AD152+'март 2016'!AD152</f>
        <v>0</v>
      </c>
      <c r="AE152" s="1">
        <f>'январь 2016'!AE152+'февраль 2016'!AE152+'март 2016'!AE152</f>
        <v>0</v>
      </c>
      <c r="AF152" s="1" t="s">
        <v>35</v>
      </c>
      <c r="AG152" s="1" t="s">
        <v>29</v>
      </c>
      <c r="AH152" s="1">
        <f>'январь 2016'!AH152+'февраль 2016'!AH152+'март 2016'!AH152</f>
        <v>0</v>
      </c>
      <c r="AI152" s="1">
        <f>'январь 2016'!AI152+'февраль 2016'!AI152+'март 2016'!AI152</f>
        <v>0</v>
      </c>
      <c r="AJ152" s="1" t="s">
        <v>36</v>
      </c>
      <c r="AK152" s="1" t="s">
        <v>37</v>
      </c>
      <c r="AL152" s="1">
        <f>'январь 2016'!AL152+'февраль 2016'!AL152+'март 2016'!AL152</f>
        <v>0</v>
      </c>
      <c r="AM152" s="1">
        <f>'январь 2016'!AM152+'февраль 2016'!AM152+'март 2016'!AM152</f>
        <v>0</v>
      </c>
      <c r="AN152" s="1" t="s">
        <v>38</v>
      </c>
      <c r="AO152" s="1" t="s">
        <v>39</v>
      </c>
      <c r="AP152" s="1">
        <f>'январь 2016'!AP152+'февраль 2016'!AP152+'март 2016'!AP152</f>
        <v>0</v>
      </c>
      <c r="AQ152" s="1">
        <f>'январь 2016'!AQ152+'февраль 2016'!AQ152+'март 2016'!AQ152</f>
        <v>0</v>
      </c>
      <c r="AR152" s="1" t="s">
        <v>40</v>
      </c>
      <c r="AS152" s="1" t="s">
        <v>41</v>
      </c>
      <c r="AT152" s="1">
        <f>'январь 2016'!AT152+'февраль 2016'!AT152+'март 2016'!AT152</f>
        <v>0</v>
      </c>
      <c r="AU152" s="1">
        <f>'январь 2016'!AU152+'февраль 2016'!AU152+'март 2016'!AU152</f>
        <v>0</v>
      </c>
      <c r="AV152" s="6"/>
      <c r="AW152" s="6"/>
      <c r="AX152" s="1">
        <f>'январь 2016'!AX152+'февраль 2016'!AX152+'март 2016'!AX152</f>
        <v>0</v>
      </c>
      <c r="AY152" s="1">
        <f>'январь 2016'!AY152+'февраль 2016'!AY152+'март 2016'!AY152</f>
        <v>0</v>
      </c>
      <c r="AZ152" s="1" t="s">
        <v>42</v>
      </c>
      <c r="BA152" s="1" t="s">
        <v>39</v>
      </c>
      <c r="BB152" s="1">
        <f>'январь 2016'!BB152+'февраль 2016'!BB152+'март 2016'!BB152</f>
        <v>0</v>
      </c>
      <c r="BC152" s="1">
        <f>'январь 2016'!BC152+'февраль 2016'!BC152+'март 2016'!BC152</f>
        <v>0</v>
      </c>
      <c r="BD152" s="1" t="s">
        <v>42</v>
      </c>
      <c r="BE152" s="1" t="s">
        <v>33</v>
      </c>
      <c r="BF152" s="1">
        <f>'январь 2016'!BF152+'февраль 2016'!BF152+'март 2016'!BF152</f>
        <v>0</v>
      </c>
      <c r="BG152" s="1">
        <f>'январь 2016'!BG152+'февраль 2016'!BG152+'март 2016'!BG152</f>
        <v>0</v>
      </c>
      <c r="BH152" s="1" t="s">
        <v>42</v>
      </c>
      <c r="BI152" s="1" t="s">
        <v>39</v>
      </c>
      <c r="BJ152" s="1">
        <f>'январь 2016'!BJ152+'февраль 2016'!BJ152+'март 2016'!BJ152</f>
        <v>0</v>
      </c>
      <c r="BK152" s="7">
        <f>'январь 2016'!BK152+'февраль 2016'!BK152+'март 2016'!BK152</f>
        <v>0</v>
      </c>
      <c r="BL152" s="1" t="s">
        <v>43</v>
      </c>
      <c r="BM152" s="1" t="s">
        <v>44</v>
      </c>
      <c r="BN152" s="1">
        <f>'январь 2016'!BN152+'февраль 2016'!BN152+'март 2016'!BN152</f>
        <v>0</v>
      </c>
      <c r="BO152" s="1">
        <f>'январь 2016'!BO152+'февраль 2016'!BO152+'март 2016'!BO152</f>
        <v>0</v>
      </c>
      <c r="BP152" s="1" t="s">
        <v>45</v>
      </c>
      <c r="BQ152" s="1" t="s">
        <v>44</v>
      </c>
      <c r="BR152" s="1">
        <f>'январь 2016'!BR152+'февраль 2016'!BR152+'март 2016'!BR152</f>
        <v>0</v>
      </c>
      <c r="BS152" s="1">
        <f>'январь 2016'!BS152+'февраль 2016'!BS152+'март 2016'!BS152</f>
        <v>0</v>
      </c>
      <c r="BT152" s="1" t="s">
        <v>46</v>
      </c>
      <c r="BU152" s="1" t="s">
        <v>47</v>
      </c>
      <c r="BV152" s="1">
        <f>'январь 2016'!BV152+'февраль 2016'!BV152+'март 2016'!BV152</f>
        <v>0</v>
      </c>
      <c r="BW152" s="1">
        <f>'январь 2016'!BW152+'февраль 2016'!BW152+'март 2016'!BW152</f>
        <v>0</v>
      </c>
      <c r="BX152" s="1" t="s">
        <v>46</v>
      </c>
      <c r="BY152" s="1" t="s">
        <v>41</v>
      </c>
      <c r="BZ152" s="1">
        <f>'январь 2016'!BZ152+'февраль 2016'!BZ152+'март 2016'!BZ152</f>
        <v>0</v>
      </c>
      <c r="CA152" s="1">
        <f>'январь 2016'!CA152+'февраль 2016'!CA152+'март 2016'!CA152</f>
        <v>0</v>
      </c>
      <c r="CB152" s="1" t="s">
        <v>46</v>
      </c>
      <c r="CC152" s="1" t="s">
        <v>48</v>
      </c>
      <c r="CD152" s="1">
        <f>'январь 2016'!CD152+'февраль 2016'!CD152+'март 2016'!CD152</f>
        <v>0</v>
      </c>
      <c r="CE152" s="1">
        <f>'январь 2016'!CE152+'февраль 2016'!CE152+'март 2016'!CE152</f>
        <v>0</v>
      </c>
      <c r="CF152" s="1" t="s">
        <v>46</v>
      </c>
      <c r="CG152" s="1" t="s">
        <v>48</v>
      </c>
      <c r="CH152" s="1">
        <f>'январь 2016'!CH152+'февраль 2016'!CH152+'март 2016'!CH152</f>
        <v>0</v>
      </c>
      <c r="CI152" s="1">
        <f>'январь 2016'!CI152+'февраль 2016'!CI152+'март 2016'!CI152</f>
        <v>0</v>
      </c>
      <c r="CJ152" s="1" t="s">
        <v>46</v>
      </c>
      <c r="CK152" s="1" t="s">
        <v>39</v>
      </c>
      <c r="CL152" s="1">
        <f>'январь 2016'!CL152+'февраль 2016'!CL152+'март 2016'!CL152</f>
        <v>0</v>
      </c>
      <c r="CM152" s="1">
        <f>'январь 2016'!CM152+'февраль 2016'!CM152+'март 2016'!CM152</f>
        <v>0</v>
      </c>
      <c r="CN152" s="1" t="s">
        <v>49</v>
      </c>
      <c r="CO152" s="1" t="s">
        <v>39</v>
      </c>
      <c r="CP152" s="1">
        <f>'январь 2016'!CP152+'февраль 2016'!CP152+'март 2016'!CP152</f>
        <v>0</v>
      </c>
      <c r="CQ152" s="1">
        <f>'январь 2016'!CQ152+'февраль 2016'!CQ152+'март 2016'!CQ152</f>
        <v>0</v>
      </c>
      <c r="CR152" s="1" t="s">
        <v>50</v>
      </c>
      <c r="CS152" s="1" t="s">
        <v>51</v>
      </c>
      <c r="CT152" s="1">
        <f>'январь 2016'!CT152+'февраль 2016'!CT152+'март 2016'!CT152</f>
        <v>0</v>
      </c>
      <c r="CU152" s="1">
        <f>'январь 2016'!CU152+'февраль 2016'!CU152+'март 2016'!CU152</f>
        <v>0</v>
      </c>
      <c r="CV152" s="1" t="s">
        <v>50</v>
      </c>
      <c r="CW152" s="1" t="s">
        <v>39</v>
      </c>
      <c r="CX152" s="1">
        <f>'январь 2016'!CX152+'февраль 2016'!CX152+'март 2016'!CX152</f>
        <v>0</v>
      </c>
      <c r="CY152" s="1">
        <f>'январь 2016'!CY152+'февраль 2016'!CY152+'март 2016'!CY152</f>
        <v>0</v>
      </c>
      <c r="CZ152" s="1" t="s">
        <v>50</v>
      </c>
      <c r="DA152" s="1" t="s">
        <v>39</v>
      </c>
      <c r="DB152" s="1">
        <f>'январь 2016'!DB152+'февраль 2016'!DB152+'март 2016'!DB152</f>
        <v>0</v>
      </c>
      <c r="DC152" s="1">
        <f>'январь 2016'!DC152+'февраль 2016'!DC152+'март 2016'!DC152</f>
        <v>0</v>
      </c>
      <c r="DD152" s="1" t="s">
        <v>59</v>
      </c>
      <c r="DE152" s="1" t="s">
        <v>60</v>
      </c>
      <c r="DF152" s="1">
        <f>'январь 2016'!DF152+'февраль 2016'!DF152+'март 2016'!DF152</f>
        <v>0</v>
      </c>
      <c r="DG152" s="1">
        <f>'январь 2016'!DG152+'февраль 2016'!DG152+'март 2016'!DG152</f>
        <v>0</v>
      </c>
      <c r="DH152" s="1" t="s">
        <v>52</v>
      </c>
      <c r="DI152" s="1" t="s">
        <v>53</v>
      </c>
      <c r="DJ152" s="1">
        <f>'январь 2016'!DJ152+'февраль 2016'!DJ152+'март 2016'!DJ152</f>
        <v>0</v>
      </c>
      <c r="DK152" s="1">
        <f>'январь 2016'!DK152+'февраль 2016'!DK152+'март 2016'!DK152</f>
        <v>0</v>
      </c>
      <c r="DL152" s="1" t="s">
        <v>31</v>
      </c>
      <c r="DM152" s="7">
        <f>'январь 2016'!DM152+'февраль 2016'!DM152+'март 2016'!DM152</f>
        <v>6.1909999999999998</v>
      </c>
    </row>
    <row r="153" spans="1:117" s="12" customFormat="1" ht="15.75" customHeight="1" x14ac:dyDescent="0.25">
      <c r="A153" s="6">
        <v>152</v>
      </c>
      <c r="B153" s="6">
        <v>1</v>
      </c>
      <c r="C153" s="9" t="s">
        <v>416</v>
      </c>
      <c r="D153" s="8" t="s">
        <v>373</v>
      </c>
      <c r="E153" s="6">
        <v>74.525999999999996</v>
      </c>
      <c r="F153" s="6">
        <v>9.8529999999999998</v>
      </c>
      <c r="G153" s="6">
        <v>-50.11</v>
      </c>
      <c r="H153" s="10">
        <v>14.64504</v>
      </c>
      <c r="I153" s="3">
        <f t="shared" si="7"/>
        <v>-35.464959999999998</v>
      </c>
      <c r="J153" s="3">
        <f t="shared" si="6"/>
        <v>0</v>
      </c>
      <c r="K153" s="3">
        <f t="shared" si="8"/>
        <v>-35.464959999999998</v>
      </c>
      <c r="L153" s="1" t="s">
        <v>28</v>
      </c>
      <c r="M153" s="1" t="s">
        <v>29</v>
      </c>
      <c r="N153" s="1">
        <f>'январь 2016'!N153+'февраль 2016'!N153+'март 2016'!N153</f>
        <v>0</v>
      </c>
      <c r="O153" s="1">
        <f>'январь 2016'!O153+'февраль 2016'!O153+'март 2016'!O153</f>
        <v>0</v>
      </c>
      <c r="P153" s="1" t="s">
        <v>30</v>
      </c>
      <c r="Q153" s="1" t="s">
        <v>34</v>
      </c>
      <c r="R153" s="1">
        <f>'январь 2016'!R153+'февраль 2016'!R153+'март 2016'!R153</f>
        <v>0</v>
      </c>
      <c r="S153" s="1">
        <f>'январь 2016'!S153+'февраль 2016'!S153+'март 2016'!S153</f>
        <v>0</v>
      </c>
      <c r="T153" s="1" t="s">
        <v>30</v>
      </c>
      <c r="U153" s="1" t="s">
        <v>32</v>
      </c>
      <c r="V153" s="6">
        <f>'январь 2016'!V153+'февраль 2016'!V153+'март 2016'!V153</f>
        <v>0</v>
      </c>
      <c r="W153" s="6">
        <f>'январь 2016'!W153+'февраль 2016'!W153+'март 2016'!W153</f>
        <v>0</v>
      </c>
      <c r="X153" s="6" t="s">
        <v>30</v>
      </c>
      <c r="Y153" s="6" t="s">
        <v>33</v>
      </c>
      <c r="Z153" s="6">
        <f>'январь 2016'!Z153+'февраль 2016'!Z153+'март 2016'!Z153</f>
        <v>0</v>
      </c>
      <c r="AA153" s="6">
        <f>'январь 2016'!AA153+'февраль 2016'!AA153+'март 2016'!AA153</f>
        <v>0</v>
      </c>
      <c r="AB153" s="1" t="s">
        <v>30</v>
      </c>
      <c r="AC153" s="1" t="s">
        <v>34</v>
      </c>
      <c r="AD153" s="1">
        <f>'январь 2016'!AD153+'февраль 2016'!AD153+'март 2016'!AD153</f>
        <v>0</v>
      </c>
      <c r="AE153" s="1">
        <f>'январь 2016'!AE153+'февраль 2016'!AE153+'март 2016'!AE153</f>
        <v>0</v>
      </c>
      <c r="AF153" s="1" t="s">
        <v>35</v>
      </c>
      <c r="AG153" s="1" t="s">
        <v>29</v>
      </c>
      <c r="AH153" s="1">
        <f>'январь 2016'!AH153+'февраль 2016'!AH153+'март 2016'!AH153</f>
        <v>0</v>
      </c>
      <c r="AI153" s="1">
        <f>'январь 2016'!AI153+'февраль 2016'!AI153+'март 2016'!AI153</f>
        <v>0</v>
      </c>
      <c r="AJ153" s="1" t="s">
        <v>36</v>
      </c>
      <c r="AK153" s="1" t="s">
        <v>37</v>
      </c>
      <c r="AL153" s="1">
        <f>'январь 2016'!AL153+'февраль 2016'!AL153+'март 2016'!AL153</f>
        <v>0</v>
      </c>
      <c r="AM153" s="1">
        <f>'январь 2016'!AM153+'февраль 2016'!AM153+'март 2016'!AM153</f>
        <v>0</v>
      </c>
      <c r="AN153" s="1" t="s">
        <v>38</v>
      </c>
      <c r="AO153" s="1" t="s">
        <v>39</v>
      </c>
      <c r="AP153" s="1">
        <f>'январь 2016'!AP153+'февраль 2016'!AP153+'март 2016'!AP153</f>
        <v>0</v>
      </c>
      <c r="AQ153" s="1">
        <f>'январь 2016'!AQ153+'февраль 2016'!AQ153+'март 2016'!AQ153</f>
        <v>0</v>
      </c>
      <c r="AR153" s="1" t="s">
        <v>40</v>
      </c>
      <c r="AS153" s="1" t="s">
        <v>41</v>
      </c>
      <c r="AT153" s="1">
        <f>'январь 2016'!AT153+'февраль 2016'!AT153+'март 2016'!AT153</f>
        <v>0</v>
      </c>
      <c r="AU153" s="1">
        <f>'январь 2016'!AU153+'февраль 2016'!AU153+'март 2016'!AU153</f>
        <v>0</v>
      </c>
      <c r="AV153" s="6"/>
      <c r="AW153" s="6"/>
      <c r="AX153" s="1">
        <f>'январь 2016'!AX153+'февраль 2016'!AX153+'март 2016'!AX153</f>
        <v>0</v>
      </c>
      <c r="AY153" s="1">
        <f>'январь 2016'!AY153+'февраль 2016'!AY153+'март 2016'!AY153</f>
        <v>0</v>
      </c>
      <c r="AZ153" s="1" t="s">
        <v>42</v>
      </c>
      <c r="BA153" s="1" t="s">
        <v>39</v>
      </c>
      <c r="BB153" s="1">
        <f>'январь 2016'!BB153+'февраль 2016'!BB153+'март 2016'!BB153</f>
        <v>0</v>
      </c>
      <c r="BC153" s="1">
        <f>'январь 2016'!BC153+'февраль 2016'!BC153+'март 2016'!BC153</f>
        <v>0</v>
      </c>
      <c r="BD153" s="1" t="s">
        <v>42</v>
      </c>
      <c r="BE153" s="1" t="s">
        <v>33</v>
      </c>
      <c r="BF153" s="1">
        <f>'январь 2016'!BF153+'февраль 2016'!BF153+'март 2016'!BF153</f>
        <v>0</v>
      </c>
      <c r="BG153" s="1">
        <f>'январь 2016'!BG153+'февраль 2016'!BG153+'март 2016'!BG153</f>
        <v>0</v>
      </c>
      <c r="BH153" s="1" t="s">
        <v>42</v>
      </c>
      <c r="BI153" s="1" t="s">
        <v>39</v>
      </c>
      <c r="BJ153" s="1">
        <f>'январь 2016'!BJ153+'февраль 2016'!BJ153+'март 2016'!BJ153</f>
        <v>0</v>
      </c>
      <c r="BK153" s="7">
        <f>'январь 2016'!BK153+'февраль 2016'!BK153+'март 2016'!BK153</f>
        <v>0</v>
      </c>
      <c r="BL153" s="1" t="s">
        <v>43</v>
      </c>
      <c r="BM153" s="1" t="s">
        <v>44</v>
      </c>
      <c r="BN153" s="1">
        <f>'январь 2016'!BN153+'февраль 2016'!BN153+'март 2016'!BN153</f>
        <v>0</v>
      </c>
      <c r="BO153" s="1">
        <f>'январь 2016'!BO153+'февраль 2016'!BO153+'март 2016'!BO153</f>
        <v>0</v>
      </c>
      <c r="BP153" s="1" t="s">
        <v>45</v>
      </c>
      <c r="BQ153" s="1" t="s">
        <v>44</v>
      </c>
      <c r="BR153" s="1">
        <f>'январь 2016'!BR153+'февраль 2016'!BR153+'март 2016'!BR153</f>
        <v>0</v>
      </c>
      <c r="BS153" s="1">
        <f>'январь 2016'!BS153+'февраль 2016'!BS153+'март 2016'!BS153</f>
        <v>0</v>
      </c>
      <c r="BT153" s="1" t="s">
        <v>46</v>
      </c>
      <c r="BU153" s="1" t="s">
        <v>47</v>
      </c>
      <c r="BV153" s="1">
        <f>'январь 2016'!BV153+'февраль 2016'!BV153+'март 2016'!BV153</f>
        <v>0</v>
      </c>
      <c r="BW153" s="1">
        <f>'январь 2016'!BW153+'февраль 2016'!BW153+'март 2016'!BW153</f>
        <v>0</v>
      </c>
      <c r="BX153" s="1" t="s">
        <v>46</v>
      </c>
      <c r="BY153" s="1" t="s">
        <v>41</v>
      </c>
      <c r="BZ153" s="1">
        <f>'январь 2016'!BZ153+'февраль 2016'!BZ153+'март 2016'!BZ153</f>
        <v>0</v>
      </c>
      <c r="CA153" s="1">
        <f>'январь 2016'!CA153+'февраль 2016'!CA153+'март 2016'!CA153</f>
        <v>0</v>
      </c>
      <c r="CB153" s="1" t="s">
        <v>46</v>
      </c>
      <c r="CC153" s="1" t="s">
        <v>48</v>
      </c>
      <c r="CD153" s="1">
        <f>'январь 2016'!CD153+'февраль 2016'!CD153+'март 2016'!CD153</f>
        <v>0</v>
      </c>
      <c r="CE153" s="1">
        <f>'январь 2016'!CE153+'февраль 2016'!CE153+'март 2016'!CE153</f>
        <v>0</v>
      </c>
      <c r="CF153" s="1" t="s">
        <v>46</v>
      </c>
      <c r="CG153" s="1" t="s">
        <v>48</v>
      </c>
      <c r="CH153" s="1">
        <f>'январь 2016'!CH153+'февраль 2016'!CH153+'март 2016'!CH153</f>
        <v>0</v>
      </c>
      <c r="CI153" s="1">
        <f>'январь 2016'!CI153+'февраль 2016'!CI153+'март 2016'!CI153</f>
        <v>0</v>
      </c>
      <c r="CJ153" s="1" t="s">
        <v>46</v>
      </c>
      <c r="CK153" s="1" t="s">
        <v>39</v>
      </c>
      <c r="CL153" s="1">
        <f>'январь 2016'!CL153+'февраль 2016'!CL153+'март 2016'!CL153</f>
        <v>0</v>
      </c>
      <c r="CM153" s="1">
        <f>'январь 2016'!CM153+'февраль 2016'!CM153+'март 2016'!CM153</f>
        <v>0</v>
      </c>
      <c r="CN153" s="1" t="s">
        <v>49</v>
      </c>
      <c r="CO153" s="1" t="s">
        <v>39</v>
      </c>
      <c r="CP153" s="1">
        <f>'январь 2016'!CP153+'февраль 2016'!CP153+'март 2016'!CP153</f>
        <v>0</v>
      </c>
      <c r="CQ153" s="1">
        <f>'январь 2016'!CQ153+'февраль 2016'!CQ153+'март 2016'!CQ153</f>
        <v>0</v>
      </c>
      <c r="CR153" s="1" t="s">
        <v>50</v>
      </c>
      <c r="CS153" s="1" t="s">
        <v>51</v>
      </c>
      <c r="CT153" s="1">
        <f>'январь 2016'!CT153+'февраль 2016'!CT153+'март 2016'!CT153</f>
        <v>0</v>
      </c>
      <c r="CU153" s="1">
        <f>'январь 2016'!CU153+'февраль 2016'!CU153+'март 2016'!CU153</f>
        <v>0</v>
      </c>
      <c r="CV153" s="1" t="s">
        <v>50</v>
      </c>
      <c r="CW153" s="1" t="s">
        <v>39</v>
      </c>
      <c r="CX153" s="1">
        <f>'январь 2016'!CX153+'февраль 2016'!CX153+'март 2016'!CX153</f>
        <v>0</v>
      </c>
      <c r="CY153" s="1">
        <f>'январь 2016'!CY153+'февраль 2016'!CY153+'март 2016'!CY153</f>
        <v>0</v>
      </c>
      <c r="CZ153" s="1" t="s">
        <v>50</v>
      </c>
      <c r="DA153" s="1" t="s">
        <v>39</v>
      </c>
      <c r="DB153" s="1">
        <f>'январь 2016'!DB153+'февраль 2016'!DB153+'март 2016'!DB153</f>
        <v>0</v>
      </c>
      <c r="DC153" s="1">
        <f>'январь 2016'!DC153+'февраль 2016'!DC153+'март 2016'!DC153</f>
        <v>0</v>
      </c>
      <c r="DD153" s="1" t="s">
        <v>59</v>
      </c>
      <c r="DE153" s="1" t="s">
        <v>60</v>
      </c>
      <c r="DF153" s="1">
        <f>'январь 2016'!DF153+'февраль 2016'!DF153+'март 2016'!DF153</f>
        <v>0</v>
      </c>
      <c r="DG153" s="1">
        <f>'январь 2016'!DG153+'февраль 2016'!DG153+'март 2016'!DG153</f>
        <v>0</v>
      </c>
      <c r="DH153" s="1" t="s">
        <v>52</v>
      </c>
      <c r="DI153" s="1" t="s">
        <v>53</v>
      </c>
      <c r="DJ153" s="1">
        <f>'январь 2016'!DJ153+'февраль 2016'!DJ153+'март 2016'!DJ153</f>
        <v>0</v>
      </c>
      <c r="DK153" s="1">
        <f>'январь 2016'!DK153+'февраль 2016'!DK153+'март 2016'!DK153</f>
        <v>0</v>
      </c>
      <c r="DL153" s="1" t="s">
        <v>31</v>
      </c>
      <c r="DM153" s="7">
        <f>'январь 2016'!DM153+'февраль 2016'!DM153+'март 2016'!DM153</f>
        <v>0</v>
      </c>
    </row>
    <row r="154" spans="1:117" s="12" customFormat="1" ht="15.75" customHeight="1" x14ac:dyDescent="0.25">
      <c r="A154" s="6">
        <v>153</v>
      </c>
      <c r="B154" s="6">
        <v>1</v>
      </c>
      <c r="C154" s="9" t="s">
        <v>173</v>
      </c>
      <c r="D154" s="8" t="s">
        <v>373</v>
      </c>
      <c r="E154" s="6">
        <v>565.57000000000005</v>
      </c>
      <c r="F154" s="6">
        <v>7.2560000000000002</v>
      </c>
      <c r="G154" s="6">
        <v>553.25699999999995</v>
      </c>
      <c r="H154" s="10">
        <v>187.12907999999999</v>
      </c>
      <c r="I154" s="3">
        <f t="shared" si="7"/>
        <v>740.38607999999999</v>
      </c>
      <c r="J154" s="3">
        <f t="shared" si="6"/>
        <v>0</v>
      </c>
      <c r="K154" s="3">
        <f t="shared" si="8"/>
        <v>740.38607999999999</v>
      </c>
      <c r="L154" s="1" t="s">
        <v>28</v>
      </c>
      <c r="M154" s="1" t="s">
        <v>29</v>
      </c>
      <c r="N154" s="1">
        <f>'январь 2016'!N154+'февраль 2016'!N154+'март 2016'!N154</f>
        <v>0</v>
      </c>
      <c r="O154" s="1">
        <f>'январь 2016'!O154+'февраль 2016'!O154+'март 2016'!O154</f>
        <v>0</v>
      </c>
      <c r="P154" s="1" t="s">
        <v>30</v>
      </c>
      <c r="Q154" s="1" t="s">
        <v>34</v>
      </c>
      <c r="R154" s="1">
        <f>'январь 2016'!R154+'февраль 2016'!R154+'март 2016'!R154</f>
        <v>0</v>
      </c>
      <c r="S154" s="1">
        <f>'январь 2016'!S154+'февраль 2016'!S154+'март 2016'!S154</f>
        <v>0</v>
      </c>
      <c r="T154" s="1" t="s">
        <v>30</v>
      </c>
      <c r="U154" s="1" t="s">
        <v>32</v>
      </c>
      <c r="V154" s="6">
        <f>'январь 2016'!V154+'февраль 2016'!V154+'март 2016'!V154</f>
        <v>0</v>
      </c>
      <c r="W154" s="6">
        <f>'январь 2016'!W154+'февраль 2016'!W154+'март 2016'!W154</f>
        <v>0</v>
      </c>
      <c r="X154" s="6" t="s">
        <v>30</v>
      </c>
      <c r="Y154" s="6" t="s">
        <v>33</v>
      </c>
      <c r="Z154" s="6">
        <f>'январь 2016'!Z154+'февраль 2016'!Z154+'март 2016'!Z154</f>
        <v>0</v>
      </c>
      <c r="AA154" s="6">
        <f>'январь 2016'!AA154+'февраль 2016'!AA154+'март 2016'!AA154</f>
        <v>0</v>
      </c>
      <c r="AB154" s="1" t="s">
        <v>30</v>
      </c>
      <c r="AC154" s="1" t="s">
        <v>34</v>
      </c>
      <c r="AD154" s="1">
        <f>'январь 2016'!AD154+'февраль 2016'!AD154+'март 2016'!AD154</f>
        <v>0</v>
      </c>
      <c r="AE154" s="1">
        <f>'январь 2016'!AE154+'февраль 2016'!AE154+'март 2016'!AE154</f>
        <v>0</v>
      </c>
      <c r="AF154" s="1" t="s">
        <v>35</v>
      </c>
      <c r="AG154" s="1" t="s">
        <v>29</v>
      </c>
      <c r="AH154" s="1">
        <f>'январь 2016'!AH154+'февраль 2016'!AH154+'март 2016'!AH154</f>
        <v>0</v>
      </c>
      <c r="AI154" s="1">
        <f>'январь 2016'!AI154+'февраль 2016'!AI154+'март 2016'!AI154</f>
        <v>0</v>
      </c>
      <c r="AJ154" s="1" t="s">
        <v>36</v>
      </c>
      <c r="AK154" s="1" t="s">
        <v>37</v>
      </c>
      <c r="AL154" s="1">
        <f>'январь 2016'!AL154+'февраль 2016'!AL154+'март 2016'!AL154</f>
        <v>0</v>
      </c>
      <c r="AM154" s="1">
        <f>'январь 2016'!AM154+'февраль 2016'!AM154+'март 2016'!AM154</f>
        <v>0</v>
      </c>
      <c r="AN154" s="1" t="s">
        <v>38</v>
      </c>
      <c r="AO154" s="1" t="s">
        <v>39</v>
      </c>
      <c r="AP154" s="1">
        <f>'январь 2016'!AP154+'февраль 2016'!AP154+'март 2016'!AP154</f>
        <v>0</v>
      </c>
      <c r="AQ154" s="1">
        <f>'январь 2016'!AQ154+'февраль 2016'!AQ154+'март 2016'!AQ154</f>
        <v>0</v>
      </c>
      <c r="AR154" s="1" t="s">
        <v>40</v>
      </c>
      <c r="AS154" s="1" t="s">
        <v>41</v>
      </c>
      <c r="AT154" s="1">
        <f>'январь 2016'!AT154+'февраль 2016'!AT154+'март 2016'!AT154</f>
        <v>0</v>
      </c>
      <c r="AU154" s="1">
        <f>'январь 2016'!AU154+'февраль 2016'!AU154+'март 2016'!AU154</f>
        <v>0</v>
      </c>
      <c r="AV154" s="6"/>
      <c r="AW154" s="6"/>
      <c r="AX154" s="1">
        <f>'январь 2016'!AX154+'февраль 2016'!AX154+'март 2016'!AX154</f>
        <v>0</v>
      </c>
      <c r="AY154" s="1">
        <f>'январь 2016'!AY154+'февраль 2016'!AY154+'март 2016'!AY154</f>
        <v>0</v>
      </c>
      <c r="AZ154" s="1" t="s">
        <v>42</v>
      </c>
      <c r="BA154" s="1" t="s">
        <v>39</v>
      </c>
      <c r="BB154" s="1">
        <f>'январь 2016'!BB154+'февраль 2016'!BB154+'март 2016'!BB154</f>
        <v>0</v>
      </c>
      <c r="BC154" s="1">
        <f>'январь 2016'!BC154+'февраль 2016'!BC154+'март 2016'!BC154</f>
        <v>0</v>
      </c>
      <c r="BD154" s="1" t="s">
        <v>42</v>
      </c>
      <c r="BE154" s="1" t="s">
        <v>33</v>
      </c>
      <c r="BF154" s="1">
        <f>'январь 2016'!BF154+'февраль 2016'!BF154+'март 2016'!BF154</f>
        <v>0</v>
      </c>
      <c r="BG154" s="1">
        <f>'январь 2016'!BG154+'февраль 2016'!BG154+'март 2016'!BG154</f>
        <v>0</v>
      </c>
      <c r="BH154" s="1" t="s">
        <v>42</v>
      </c>
      <c r="BI154" s="1" t="s">
        <v>39</v>
      </c>
      <c r="BJ154" s="1">
        <f>'январь 2016'!BJ154+'февраль 2016'!BJ154+'март 2016'!BJ154</f>
        <v>0</v>
      </c>
      <c r="BK154" s="7">
        <f>'январь 2016'!BK154+'февраль 2016'!BK154+'март 2016'!BK154</f>
        <v>0</v>
      </c>
      <c r="BL154" s="1" t="s">
        <v>43</v>
      </c>
      <c r="BM154" s="1" t="s">
        <v>44</v>
      </c>
      <c r="BN154" s="1">
        <f>'январь 2016'!BN154+'февраль 2016'!BN154+'март 2016'!BN154</f>
        <v>0</v>
      </c>
      <c r="BO154" s="1">
        <f>'январь 2016'!BO154+'февраль 2016'!BO154+'март 2016'!BO154</f>
        <v>0</v>
      </c>
      <c r="BP154" s="1" t="s">
        <v>45</v>
      </c>
      <c r="BQ154" s="1" t="s">
        <v>44</v>
      </c>
      <c r="BR154" s="1">
        <f>'январь 2016'!BR154+'февраль 2016'!BR154+'март 2016'!BR154</f>
        <v>0</v>
      </c>
      <c r="BS154" s="1">
        <f>'январь 2016'!BS154+'февраль 2016'!BS154+'март 2016'!BS154</f>
        <v>0</v>
      </c>
      <c r="BT154" s="1" t="s">
        <v>46</v>
      </c>
      <c r="BU154" s="1" t="s">
        <v>47</v>
      </c>
      <c r="BV154" s="1">
        <f>'январь 2016'!BV154+'февраль 2016'!BV154+'март 2016'!BV154</f>
        <v>0</v>
      </c>
      <c r="BW154" s="1">
        <f>'январь 2016'!BW154+'февраль 2016'!BW154+'март 2016'!BW154</f>
        <v>0</v>
      </c>
      <c r="BX154" s="1" t="s">
        <v>46</v>
      </c>
      <c r="BY154" s="1" t="s">
        <v>41</v>
      </c>
      <c r="BZ154" s="1">
        <f>'январь 2016'!BZ154+'февраль 2016'!BZ154+'март 2016'!BZ154</f>
        <v>0</v>
      </c>
      <c r="CA154" s="1">
        <f>'январь 2016'!CA154+'февраль 2016'!CA154+'март 2016'!CA154</f>
        <v>0</v>
      </c>
      <c r="CB154" s="1" t="s">
        <v>46</v>
      </c>
      <c r="CC154" s="1" t="s">
        <v>48</v>
      </c>
      <c r="CD154" s="1">
        <f>'январь 2016'!CD154+'февраль 2016'!CD154+'март 2016'!CD154</f>
        <v>0</v>
      </c>
      <c r="CE154" s="1">
        <f>'январь 2016'!CE154+'февраль 2016'!CE154+'март 2016'!CE154</f>
        <v>0</v>
      </c>
      <c r="CF154" s="1" t="s">
        <v>46</v>
      </c>
      <c r="CG154" s="1" t="s">
        <v>48</v>
      </c>
      <c r="CH154" s="1">
        <f>'январь 2016'!CH154+'февраль 2016'!CH154+'март 2016'!CH154</f>
        <v>0</v>
      </c>
      <c r="CI154" s="1">
        <f>'январь 2016'!CI154+'февраль 2016'!CI154+'март 2016'!CI154</f>
        <v>0</v>
      </c>
      <c r="CJ154" s="1" t="s">
        <v>46</v>
      </c>
      <c r="CK154" s="1" t="s">
        <v>39</v>
      </c>
      <c r="CL154" s="1">
        <f>'январь 2016'!CL154+'февраль 2016'!CL154+'март 2016'!CL154</f>
        <v>0</v>
      </c>
      <c r="CM154" s="1">
        <f>'январь 2016'!CM154+'февраль 2016'!CM154+'март 2016'!CM154</f>
        <v>0</v>
      </c>
      <c r="CN154" s="1" t="s">
        <v>49</v>
      </c>
      <c r="CO154" s="1" t="s">
        <v>39</v>
      </c>
      <c r="CP154" s="1">
        <f>'январь 2016'!CP154+'февраль 2016'!CP154+'март 2016'!CP154</f>
        <v>0</v>
      </c>
      <c r="CQ154" s="1">
        <f>'январь 2016'!CQ154+'февраль 2016'!CQ154+'март 2016'!CQ154</f>
        <v>0</v>
      </c>
      <c r="CR154" s="1" t="s">
        <v>50</v>
      </c>
      <c r="CS154" s="1" t="s">
        <v>51</v>
      </c>
      <c r="CT154" s="1">
        <f>'январь 2016'!CT154+'февраль 2016'!CT154+'март 2016'!CT154</f>
        <v>0</v>
      </c>
      <c r="CU154" s="1">
        <f>'январь 2016'!CU154+'февраль 2016'!CU154+'март 2016'!CU154</f>
        <v>0</v>
      </c>
      <c r="CV154" s="1" t="s">
        <v>50</v>
      </c>
      <c r="CW154" s="1" t="s">
        <v>39</v>
      </c>
      <c r="CX154" s="1">
        <f>'январь 2016'!CX154+'февраль 2016'!CX154+'март 2016'!CX154</f>
        <v>0</v>
      </c>
      <c r="CY154" s="1">
        <f>'январь 2016'!CY154+'февраль 2016'!CY154+'март 2016'!CY154</f>
        <v>0</v>
      </c>
      <c r="CZ154" s="1" t="s">
        <v>50</v>
      </c>
      <c r="DA154" s="1" t="s">
        <v>39</v>
      </c>
      <c r="DB154" s="1">
        <f>'январь 2016'!DB154+'февраль 2016'!DB154+'март 2016'!DB154</f>
        <v>0</v>
      </c>
      <c r="DC154" s="1">
        <f>'январь 2016'!DC154+'февраль 2016'!DC154+'март 2016'!DC154</f>
        <v>0</v>
      </c>
      <c r="DD154" s="1" t="s">
        <v>59</v>
      </c>
      <c r="DE154" s="1" t="s">
        <v>60</v>
      </c>
      <c r="DF154" s="1">
        <f>'январь 2016'!DF154+'февраль 2016'!DF154+'март 2016'!DF154</f>
        <v>0</v>
      </c>
      <c r="DG154" s="1">
        <f>'январь 2016'!DG154+'февраль 2016'!DG154+'март 2016'!DG154</f>
        <v>0</v>
      </c>
      <c r="DH154" s="1" t="s">
        <v>52</v>
      </c>
      <c r="DI154" s="1" t="s">
        <v>53</v>
      </c>
      <c r="DJ154" s="1">
        <f>'январь 2016'!DJ154+'февраль 2016'!DJ154+'март 2016'!DJ154</f>
        <v>0</v>
      </c>
      <c r="DK154" s="1">
        <f>'январь 2016'!DK154+'февраль 2016'!DK154+'март 2016'!DK154</f>
        <v>0</v>
      </c>
      <c r="DL154" s="1" t="s">
        <v>31</v>
      </c>
      <c r="DM154" s="7">
        <f>'январь 2016'!DM154+'февраль 2016'!DM154+'март 2016'!DM154</f>
        <v>0</v>
      </c>
    </row>
    <row r="155" spans="1:117" s="12" customFormat="1" ht="15.75" customHeight="1" x14ac:dyDescent="0.25">
      <c r="A155" s="6">
        <v>154</v>
      </c>
      <c r="B155" s="6">
        <v>1</v>
      </c>
      <c r="C155" s="9" t="s">
        <v>174</v>
      </c>
      <c r="D155" s="8" t="s">
        <v>373</v>
      </c>
      <c r="E155" s="6">
        <v>-31.422000000000001</v>
      </c>
      <c r="F155" s="6">
        <v>54.234000000000002</v>
      </c>
      <c r="G155" s="6">
        <v>-88.677000000000007</v>
      </c>
      <c r="H155" s="10">
        <v>184.96008</v>
      </c>
      <c r="I155" s="3">
        <f t="shared" si="7"/>
        <v>96.283079999999998</v>
      </c>
      <c r="J155" s="3">
        <f t="shared" si="6"/>
        <v>24.401</v>
      </c>
      <c r="K155" s="3">
        <f t="shared" si="8"/>
        <v>71.882080000000002</v>
      </c>
      <c r="L155" s="1" t="s">
        <v>28</v>
      </c>
      <c r="M155" s="1" t="s">
        <v>29</v>
      </c>
      <c r="N155" s="1">
        <f>'январь 2016'!N155+'февраль 2016'!N155+'март 2016'!N155</f>
        <v>0</v>
      </c>
      <c r="O155" s="1">
        <f>'январь 2016'!O155+'февраль 2016'!O155+'март 2016'!O155</f>
        <v>0</v>
      </c>
      <c r="P155" s="1" t="s">
        <v>30</v>
      </c>
      <c r="Q155" s="1" t="s">
        <v>34</v>
      </c>
      <c r="R155" s="1">
        <f>'январь 2016'!R155+'февраль 2016'!R155+'март 2016'!R155</f>
        <v>0</v>
      </c>
      <c r="S155" s="1">
        <f>'январь 2016'!S155+'февраль 2016'!S155+'март 2016'!S155</f>
        <v>0</v>
      </c>
      <c r="T155" s="1" t="s">
        <v>30</v>
      </c>
      <c r="U155" s="1" t="s">
        <v>32</v>
      </c>
      <c r="V155" s="6">
        <f>'январь 2016'!V155+'февраль 2016'!V155+'март 2016'!V155</f>
        <v>0</v>
      </c>
      <c r="W155" s="6">
        <f>'январь 2016'!W155+'февраль 2016'!W155+'март 2016'!W155</f>
        <v>0</v>
      </c>
      <c r="X155" s="6" t="s">
        <v>30</v>
      </c>
      <c r="Y155" s="6" t="s">
        <v>33</v>
      </c>
      <c r="Z155" s="6">
        <f>'январь 2016'!Z155+'февраль 2016'!Z155+'март 2016'!Z155</f>
        <v>0</v>
      </c>
      <c r="AA155" s="6">
        <f>'январь 2016'!AA155+'февраль 2016'!AA155+'март 2016'!AA155</f>
        <v>0</v>
      </c>
      <c r="AB155" s="1" t="s">
        <v>30</v>
      </c>
      <c r="AC155" s="1" t="s">
        <v>34</v>
      </c>
      <c r="AD155" s="1">
        <f>'январь 2016'!AD155+'февраль 2016'!AD155+'март 2016'!AD155</f>
        <v>0</v>
      </c>
      <c r="AE155" s="1">
        <f>'январь 2016'!AE155+'февраль 2016'!AE155+'март 2016'!AE155</f>
        <v>0</v>
      </c>
      <c r="AF155" s="1" t="s">
        <v>35</v>
      </c>
      <c r="AG155" s="1" t="s">
        <v>29</v>
      </c>
      <c r="AH155" s="1">
        <f>'январь 2016'!AH155+'февраль 2016'!AH155+'март 2016'!AH155</f>
        <v>0</v>
      </c>
      <c r="AI155" s="1">
        <f>'январь 2016'!AI155+'февраль 2016'!AI155+'март 2016'!AI155</f>
        <v>0</v>
      </c>
      <c r="AJ155" s="1" t="s">
        <v>36</v>
      </c>
      <c r="AK155" s="1" t="s">
        <v>37</v>
      </c>
      <c r="AL155" s="1">
        <f>'январь 2016'!AL155+'февраль 2016'!AL155+'март 2016'!AL155</f>
        <v>0</v>
      </c>
      <c r="AM155" s="1">
        <f>'январь 2016'!AM155+'февраль 2016'!AM155+'март 2016'!AM155</f>
        <v>0</v>
      </c>
      <c r="AN155" s="1" t="s">
        <v>38</v>
      </c>
      <c r="AO155" s="1" t="s">
        <v>39</v>
      </c>
      <c r="AP155" s="1">
        <f>'январь 2016'!AP155+'февраль 2016'!AP155+'март 2016'!AP155</f>
        <v>0</v>
      </c>
      <c r="AQ155" s="1">
        <f>'январь 2016'!AQ155+'февраль 2016'!AQ155+'март 2016'!AQ155</f>
        <v>0</v>
      </c>
      <c r="AR155" s="1" t="s">
        <v>40</v>
      </c>
      <c r="AS155" s="1" t="s">
        <v>41</v>
      </c>
      <c r="AT155" s="1">
        <f>'январь 2016'!AT155+'февраль 2016'!AT155+'март 2016'!AT155</f>
        <v>0</v>
      </c>
      <c r="AU155" s="1">
        <f>'январь 2016'!AU155+'февраль 2016'!AU155+'март 2016'!AU155</f>
        <v>0</v>
      </c>
      <c r="AV155" s="6"/>
      <c r="AW155" s="6"/>
      <c r="AX155" s="1">
        <f>'январь 2016'!AX155+'февраль 2016'!AX155+'март 2016'!AX155</f>
        <v>0</v>
      </c>
      <c r="AY155" s="1">
        <f>'январь 2016'!AY155+'февраль 2016'!AY155+'март 2016'!AY155</f>
        <v>0</v>
      </c>
      <c r="AZ155" s="1" t="s">
        <v>42</v>
      </c>
      <c r="BA155" s="1" t="s">
        <v>39</v>
      </c>
      <c r="BB155" s="1">
        <f>'январь 2016'!BB155+'февраль 2016'!BB155+'март 2016'!BB155</f>
        <v>0</v>
      </c>
      <c r="BC155" s="1">
        <f>'январь 2016'!BC155+'февраль 2016'!BC155+'март 2016'!BC155</f>
        <v>0</v>
      </c>
      <c r="BD155" s="1" t="s">
        <v>42</v>
      </c>
      <c r="BE155" s="1" t="s">
        <v>33</v>
      </c>
      <c r="BF155" s="1">
        <f>'январь 2016'!BF155+'февраль 2016'!BF155+'март 2016'!BF155</f>
        <v>0</v>
      </c>
      <c r="BG155" s="1">
        <f>'январь 2016'!BG155+'февраль 2016'!BG155+'март 2016'!BG155</f>
        <v>0</v>
      </c>
      <c r="BH155" s="1" t="s">
        <v>42</v>
      </c>
      <c r="BI155" s="1" t="s">
        <v>39</v>
      </c>
      <c r="BJ155" s="1">
        <f>'январь 2016'!BJ155+'февраль 2016'!BJ155+'март 2016'!BJ155</f>
        <v>0</v>
      </c>
      <c r="BK155" s="7">
        <f>'январь 2016'!BK155+'февраль 2016'!BK155+'март 2016'!BK155</f>
        <v>0</v>
      </c>
      <c r="BL155" s="1" t="s">
        <v>43</v>
      </c>
      <c r="BM155" s="1" t="s">
        <v>44</v>
      </c>
      <c r="BN155" s="1">
        <f>'январь 2016'!BN155+'февраль 2016'!BN155+'март 2016'!BN155</f>
        <v>0</v>
      </c>
      <c r="BO155" s="1">
        <f>'январь 2016'!BO155+'февраль 2016'!BO155+'март 2016'!BO155</f>
        <v>0</v>
      </c>
      <c r="BP155" s="1" t="s">
        <v>45</v>
      </c>
      <c r="BQ155" s="1" t="s">
        <v>44</v>
      </c>
      <c r="BR155" s="1">
        <f>'январь 2016'!BR155+'февраль 2016'!BR155+'март 2016'!BR155</f>
        <v>0</v>
      </c>
      <c r="BS155" s="1">
        <f>'январь 2016'!BS155+'февраль 2016'!BS155+'март 2016'!BS155</f>
        <v>0</v>
      </c>
      <c r="BT155" s="1" t="s">
        <v>46</v>
      </c>
      <c r="BU155" s="1" t="s">
        <v>47</v>
      </c>
      <c r="BV155" s="1">
        <f>'январь 2016'!BV155+'февраль 2016'!BV155+'март 2016'!BV155</f>
        <v>0</v>
      </c>
      <c r="BW155" s="1">
        <f>'январь 2016'!BW155+'февраль 2016'!BW155+'март 2016'!BW155</f>
        <v>0</v>
      </c>
      <c r="BX155" s="1" t="s">
        <v>46</v>
      </c>
      <c r="BY155" s="1" t="s">
        <v>41</v>
      </c>
      <c r="BZ155" s="1">
        <f>'январь 2016'!BZ155+'февраль 2016'!BZ155+'март 2016'!BZ155</f>
        <v>0</v>
      </c>
      <c r="CA155" s="1">
        <f>'январь 2016'!CA155+'февраль 2016'!CA155+'март 2016'!CA155</f>
        <v>0</v>
      </c>
      <c r="CB155" s="1" t="s">
        <v>46</v>
      </c>
      <c r="CC155" s="1" t="s">
        <v>48</v>
      </c>
      <c r="CD155" s="1">
        <f>'январь 2016'!CD155+'февраль 2016'!CD155+'март 2016'!CD155</f>
        <v>0</v>
      </c>
      <c r="CE155" s="1">
        <f>'январь 2016'!CE155+'февраль 2016'!CE155+'март 2016'!CE155</f>
        <v>0</v>
      </c>
      <c r="CF155" s="1" t="s">
        <v>46</v>
      </c>
      <c r="CG155" s="1" t="s">
        <v>48</v>
      </c>
      <c r="CH155" s="1">
        <f>'январь 2016'!CH155+'февраль 2016'!CH155+'март 2016'!CH155</f>
        <v>0</v>
      </c>
      <c r="CI155" s="1">
        <f>'январь 2016'!CI155+'февраль 2016'!CI155+'март 2016'!CI155</f>
        <v>0</v>
      </c>
      <c r="CJ155" s="1" t="s">
        <v>46</v>
      </c>
      <c r="CK155" s="1" t="s">
        <v>39</v>
      </c>
      <c r="CL155" s="1">
        <f>'январь 2016'!CL155+'февраль 2016'!CL155+'март 2016'!CL155</f>
        <v>0</v>
      </c>
      <c r="CM155" s="1">
        <f>'январь 2016'!CM155+'февраль 2016'!CM155+'март 2016'!CM155</f>
        <v>0</v>
      </c>
      <c r="CN155" s="1" t="s">
        <v>49</v>
      </c>
      <c r="CO155" s="1" t="s">
        <v>39</v>
      </c>
      <c r="CP155" s="1">
        <f>'январь 2016'!CP155+'февраль 2016'!CP155+'март 2016'!CP155</f>
        <v>0</v>
      </c>
      <c r="CQ155" s="1">
        <f>'январь 2016'!CQ155+'февраль 2016'!CQ155+'март 2016'!CQ155</f>
        <v>0</v>
      </c>
      <c r="CR155" s="1" t="s">
        <v>50</v>
      </c>
      <c r="CS155" s="1" t="s">
        <v>51</v>
      </c>
      <c r="CT155" s="1">
        <f>'январь 2016'!CT155+'февраль 2016'!CT155+'март 2016'!CT155</f>
        <v>0</v>
      </c>
      <c r="CU155" s="1">
        <f>'январь 2016'!CU155+'февраль 2016'!CU155+'март 2016'!CU155</f>
        <v>0</v>
      </c>
      <c r="CV155" s="1" t="s">
        <v>50</v>
      </c>
      <c r="CW155" s="1" t="s">
        <v>39</v>
      </c>
      <c r="CX155" s="1">
        <f>'январь 2016'!CX155+'февраль 2016'!CX155+'март 2016'!CX155</f>
        <v>14</v>
      </c>
      <c r="CY155" s="1">
        <f>'январь 2016'!CY155+'февраль 2016'!CY155+'март 2016'!CY155</f>
        <v>10.045</v>
      </c>
      <c r="CZ155" s="1" t="s">
        <v>50</v>
      </c>
      <c r="DA155" s="1" t="s">
        <v>39</v>
      </c>
      <c r="DB155" s="1">
        <f>'январь 2016'!DB155+'февраль 2016'!DB155+'март 2016'!DB155</f>
        <v>5</v>
      </c>
      <c r="DC155" s="1">
        <f>'январь 2016'!DC155+'февраль 2016'!DC155+'март 2016'!DC155</f>
        <v>14.356</v>
      </c>
      <c r="DD155" s="1" t="s">
        <v>59</v>
      </c>
      <c r="DE155" s="1" t="s">
        <v>60</v>
      </c>
      <c r="DF155" s="1">
        <f>'январь 2016'!DF155+'февраль 2016'!DF155+'март 2016'!DF155</f>
        <v>0</v>
      </c>
      <c r="DG155" s="1">
        <f>'январь 2016'!DG155+'февраль 2016'!DG155+'март 2016'!DG155</f>
        <v>0</v>
      </c>
      <c r="DH155" s="1" t="s">
        <v>52</v>
      </c>
      <c r="DI155" s="1" t="s">
        <v>53</v>
      </c>
      <c r="DJ155" s="1">
        <f>'январь 2016'!DJ155+'февраль 2016'!DJ155+'март 2016'!DJ155</f>
        <v>0</v>
      </c>
      <c r="DK155" s="1">
        <f>'январь 2016'!DK155+'февраль 2016'!DK155+'март 2016'!DK155</f>
        <v>0</v>
      </c>
      <c r="DL155" s="1" t="s">
        <v>31</v>
      </c>
      <c r="DM155" s="7">
        <f>'январь 2016'!DM155+'февраль 2016'!DM155+'март 2016'!DM155</f>
        <v>0</v>
      </c>
    </row>
    <row r="156" spans="1:117" s="12" customFormat="1" ht="15.75" customHeight="1" x14ac:dyDescent="0.25">
      <c r="A156" s="6">
        <v>155</v>
      </c>
      <c r="B156" s="6">
        <v>2</v>
      </c>
      <c r="C156" s="9" t="s">
        <v>175</v>
      </c>
      <c r="D156" s="8" t="s">
        <v>373</v>
      </c>
      <c r="E156" s="6">
        <v>391.858</v>
      </c>
      <c r="F156" s="6">
        <v>374.94799999999998</v>
      </c>
      <c r="G156" s="6">
        <v>9.2460000000000004</v>
      </c>
      <c r="H156" s="10">
        <v>315.37367999999998</v>
      </c>
      <c r="I156" s="3">
        <f t="shared" si="7"/>
        <v>324.61967999999996</v>
      </c>
      <c r="J156" s="3">
        <f t="shared" si="6"/>
        <v>400.904</v>
      </c>
      <c r="K156" s="3">
        <f t="shared" si="8"/>
        <v>-76.284320000000037</v>
      </c>
      <c r="L156" s="1" t="s">
        <v>28</v>
      </c>
      <c r="M156" s="1" t="s">
        <v>29</v>
      </c>
      <c r="N156" s="1">
        <f>'январь 2016'!N156+'февраль 2016'!N156+'март 2016'!N156</f>
        <v>0</v>
      </c>
      <c r="O156" s="1">
        <f>'январь 2016'!O156+'февраль 2016'!O156+'март 2016'!O156</f>
        <v>0</v>
      </c>
      <c r="P156" s="1" t="s">
        <v>30</v>
      </c>
      <c r="Q156" s="1" t="s">
        <v>34</v>
      </c>
      <c r="R156" s="1">
        <f>'январь 2016'!R156+'февраль 2016'!R156+'март 2016'!R156</f>
        <v>0</v>
      </c>
      <c r="S156" s="1">
        <f>'январь 2016'!S156+'февраль 2016'!S156+'март 2016'!S156</f>
        <v>0</v>
      </c>
      <c r="T156" s="1" t="s">
        <v>30</v>
      </c>
      <c r="U156" s="1" t="s">
        <v>32</v>
      </c>
      <c r="V156" s="6">
        <f>'январь 2016'!V156+'февраль 2016'!V156+'март 2016'!V156</f>
        <v>0</v>
      </c>
      <c r="W156" s="6">
        <f>'январь 2016'!W156+'февраль 2016'!W156+'март 2016'!W156</f>
        <v>0</v>
      </c>
      <c r="X156" s="6" t="s">
        <v>30</v>
      </c>
      <c r="Y156" s="6" t="s">
        <v>33</v>
      </c>
      <c r="Z156" s="6">
        <f>'январь 2016'!Z156+'февраль 2016'!Z156+'март 2016'!Z156</f>
        <v>0</v>
      </c>
      <c r="AA156" s="6">
        <f>'январь 2016'!AA156+'февраль 2016'!AA156+'март 2016'!AA156</f>
        <v>0</v>
      </c>
      <c r="AB156" s="1" t="s">
        <v>30</v>
      </c>
      <c r="AC156" s="1" t="s">
        <v>34</v>
      </c>
      <c r="AD156" s="1">
        <f>'январь 2016'!AD156+'февраль 2016'!AD156+'март 2016'!AD156</f>
        <v>0</v>
      </c>
      <c r="AE156" s="1">
        <f>'январь 2016'!AE156+'февраль 2016'!AE156+'март 2016'!AE156</f>
        <v>0</v>
      </c>
      <c r="AF156" s="1" t="s">
        <v>35</v>
      </c>
      <c r="AG156" s="1" t="s">
        <v>29</v>
      </c>
      <c r="AH156" s="1">
        <f>'январь 2016'!AH156+'февраль 2016'!AH156+'март 2016'!AH156</f>
        <v>0</v>
      </c>
      <c r="AI156" s="1">
        <f>'январь 2016'!AI156+'февраль 2016'!AI156+'март 2016'!AI156</f>
        <v>0</v>
      </c>
      <c r="AJ156" s="1" t="s">
        <v>36</v>
      </c>
      <c r="AK156" s="1" t="s">
        <v>531</v>
      </c>
      <c r="AL156" s="1">
        <f>'январь 2016'!AL156+'февраль 2016'!AL156+'март 2016'!AL156</f>
        <v>0.13900000000000001</v>
      </c>
      <c r="AM156" s="1">
        <f>'январь 2016'!AM156+'февраль 2016'!AM156+'март 2016'!AM156</f>
        <v>378.85899999999998</v>
      </c>
      <c r="AN156" s="1" t="s">
        <v>38</v>
      </c>
      <c r="AO156" s="1" t="s">
        <v>39</v>
      </c>
      <c r="AP156" s="1">
        <f>'январь 2016'!AP156+'февраль 2016'!AP156+'март 2016'!AP156</f>
        <v>0</v>
      </c>
      <c r="AQ156" s="1">
        <f>'январь 2016'!AQ156+'февраль 2016'!AQ156+'март 2016'!AQ156</f>
        <v>0</v>
      </c>
      <c r="AR156" s="1" t="s">
        <v>40</v>
      </c>
      <c r="AS156" s="1" t="s">
        <v>41</v>
      </c>
      <c r="AT156" s="1">
        <f>'январь 2016'!AT156+'февраль 2016'!AT156+'март 2016'!AT156</f>
        <v>0</v>
      </c>
      <c r="AU156" s="1">
        <f>'январь 2016'!AU156+'февраль 2016'!AU156+'март 2016'!AU156</f>
        <v>0</v>
      </c>
      <c r="AV156" s="6"/>
      <c r="AW156" s="6"/>
      <c r="AX156" s="1">
        <f>'январь 2016'!AX156+'февраль 2016'!AX156+'март 2016'!AX156</f>
        <v>0</v>
      </c>
      <c r="AY156" s="1">
        <f>'январь 2016'!AY156+'февраль 2016'!AY156+'март 2016'!AY156</f>
        <v>0</v>
      </c>
      <c r="AZ156" s="1" t="s">
        <v>42</v>
      </c>
      <c r="BA156" s="1" t="s">
        <v>39</v>
      </c>
      <c r="BB156" s="1">
        <f>'январь 2016'!BB156+'февраль 2016'!BB156+'март 2016'!BB156</f>
        <v>0</v>
      </c>
      <c r="BC156" s="1">
        <f>'январь 2016'!BC156+'февраль 2016'!BC156+'март 2016'!BC156</f>
        <v>0</v>
      </c>
      <c r="BD156" s="1" t="s">
        <v>42</v>
      </c>
      <c r="BE156" s="1" t="s">
        <v>33</v>
      </c>
      <c r="BF156" s="1">
        <f>'январь 2016'!BF156+'февраль 2016'!BF156+'март 2016'!BF156</f>
        <v>0</v>
      </c>
      <c r="BG156" s="1">
        <f>'январь 2016'!BG156+'февраль 2016'!BG156+'март 2016'!BG156</f>
        <v>0</v>
      </c>
      <c r="BH156" s="1" t="s">
        <v>42</v>
      </c>
      <c r="BI156" s="1" t="s">
        <v>39</v>
      </c>
      <c r="BJ156" s="1">
        <f>'январь 2016'!BJ156+'февраль 2016'!BJ156+'март 2016'!BJ156</f>
        <v>0</v>
      </c>
      <c r="BK156" s="7">
        <f>'январь 2016'!BK156+'февраль 2016'!BK156+'март 2016'!BK156</f>
        <v>0</v>
      </c>
      <c r="BL156" s="1" t="s">
        <v>43</v>
      </c>
      <c r="BM156" s="1" t="s">
        <v>44</v>
      </c>
      <c r="BN156" s="1">
        <f>'январь 2016'!BN156+'февраль 2016'!BN156+'март 2016'!BN156</f>
        <v>0</v>
      </c>
      <c r="BO156" s="1">
        <f>'январь 2016'!BO156+'февраль 2016'!BO156+'март 2016'!BO156</f>
        <v>0</v>
      </c>
      <c r="BP156" s="1" t="s">
        <v>45</v>
      </c>
      <c r="BQ156" s="1" t="s">
        <v>44</v>
      </c>
      <c r="BR156" s="1">
        <f>'январь 2016'!BR156+'февраль 2016'!BR156+'март 2016'!BR156</f>
        <v>0</v>
      </c>
      <c r="BS156" s="1">
        <f>'январь 2016'!BS156+'февраль 2016'!BS156+'март 2016'!BS156</f>
        <v>0</v>
      </c>
      <c r="BT156" s="1" t="s">
        <v>46</v>
      </c>
      <c r="BU156" s="1" t="s">
        <v>47</v>
      </c>
      <c r="BV156" s="1">
        <f>'январь 2016'!BV156+'февраль 2016'!BV156+'март 2016'!BV156</f>
        <v>0</v>
      </c>
      <c r="BW156" s="1">
        <f>'январь 2016'!BW156+'февраль 2016'!BW156+'март 2016'!BW156</f>
        <v>0</v>
      </c>
      <c r="BX156" s="1" t="s">
        <v>46</v>
      </c>
      <c r="BY156" s="1" t="s">
        <v>41</v>
      </c>
      <c r="BZ156" s="1">
        <f>'январь 2016'!BZ156+'февраль 2016'!BZ156+'март 2016'!BZ156</f>
        <v>8.9999999999999993E-3</v>
      </c>
      <c r="CA156" s="1">
        <f>'январь 2016'!CA156+'февраль 2016'!CA156+'март 2016'!CA156</f>
        <v>8.4979999999999993</v>
      </c>
      <c r="CB156" s="1" t="s">
        <v>46</v>
      </c>
      <c r="CC156" s="1" t="s">
        <v>48</v>
      </c>
      <c r="CD156" s="1">
        <f>'январь 2016'!CD156+'февраль 2016'!CD156+'март 2016'!CD156</f>
        <v>0</v>
      </c>
      <c r="CE156" s="1">
        <f>'январь 2016'!CE156+'февраль 2016'!CE156+'март 2016'!CE156</f>
        <v>0</v>
      </c>
      <c r="CF156" s="1" t="s">
        <v>46</v>
      </c>
      <c r="CG156" s="1" t="s">
        <v>48</v>
      </c>
      <c r="CH156" s="1">
        <f>'январь 2016'!CH156+'февраль 2016'!CH156+'март 2016'!CH156</f>
        <v>0</v>
      </c>
      <c r="CI156" s="1">
        <f>'январь 2016'!CI156+'февраль 2016'!CI156+'март 2016'!CI156</f>
        <v>0</v>
      </c>
      <c r="CJ156" s="1" t="s">
        <v>46</v>
      </c>
      <c r="CK156" s="1" t="s">
        <v>39</v>
      </c>
      <c r="CL156" s="1">
        <f>'январь 2016'!CL156+'февраль 2016'!CL156+'март 2016'!CL156</f>
        <v>0</v>
      </c>
      <c r="CM156" s="1">
        <f>'январь 2016'!CM156+'февраль 2016'!CM156+'март 2016'!CM156</f>
        <v>0</v>
      </c>
      <c r="CN156" s="1" t="s">
        <v>49</v>
      </c>
      <c r="CO156" s="1" t="s">
        <v>39</v>
      </c>
      <c r="CP156" s="1">
        <f>'январь 2016'!CP156+'февраль 2016'!CP156+'март 2016'!CP156</f>
        <v>1</v>
      </c>
      <c r="CQ156" s="1">
        <f>'январь 2016'!CQ156+'февраль 2016'!CQ156+'март 2016'!CQ156</f>
        <v>0.73</v>
      </c>
      <c r="CR156" s="1" t="s">
        <v>50</v>
      </c>
      <c r="CS156" s="1" t="s">
        <v>51</v>
      </c>
      <c r="CT156" s="1">
        <f>'январь 2016'!CT156+'февраль 2016'!CT156+'март 2016'!CT156</f>
        <v>0</v>
      </c>
      <c r="CU156" s="1">
        <f>'январь 2016'!CU156+'февраль 2016'!CU156+'март 2016'!CU156</f>
        <v>0</v>
      </c>
      <c r="CV156" s="1" t="s">
        <v>50</v>
      </c>
      <c r="CW156" s="1" t="s">
        <v>39</v>
      </c>
      <c r="CX156" s="1">
        <f>'январь 2016'!CX156+'февраль 2016'!CX156+'март 2016'!CX156</f>
        <v>1</v>
      </c>
      <c r="CY156" s="1">
        <f>'январь 2016'!CY156+'февраль 2016'!CY156+'март 2016'!CY156</f>
        <v>0.92100000000000004</v>
      </c>
      <c r="CZ156" s="1" t="s">
        <v>50</v>
      </c>
      <c r="DA156" s="1" t="s">
        <v>39</v>
      </c>
      <c r="DB156" s="1">
        <f>'январь 2016'!DB156+'февраль 2016'!DB156+'март 2016'!DB156</f>
        <v>0</v>
      </c>
      <c r="DC156" s="1">
        <f>'январь 2016'!DC156+'февраль 2016'!DC156+'март 2016'!DC156</f>
        <v>0</v>
      </c>
      <c r="DD156" s="1" t="s">
        <v>59</v>
      </c>
      <c r="DE156" s="1" t="s">
        <v>60</v>
      </c>
      <c r="DF156" s="1">
        <f>'январь 2016'!DF156+'февраль 2016'!DF156+'март 2016'!DF156</f>
        <v>0</v>
      </c>
      <c r="DG156" s="1">
        <f>'январь 2016'!DG156+'февраль 2016'!DG156+'март 2016'!DG156</f>
        <v>0</v>
      </c>
      <c r="DH156" s="1" t="s">
        <v>52</v>
      </c>
      <c r="DI156" s="1" t="s">
        <v>53</v>
      </c>
      <c r="DJ156" s="1">
        <f>'январь 2016'!DJ156+'февраль 2016'!DJ156+'март 2016'!DJ156</f>
        <v>0</v>
      </c>
      <c r="DK156" s="1">
        <f>'январь 2016'!DK156+'февраль 2016'!DK156+'март 2016'!DK156</f>
        <v>0</v>
      </c>
      <c r="DL156" s="1" t="s">
        <v>31</v>
      </c>
      <c r="DM156" s="7">
        <f>'январь 2016'!DM156+'февраль 2016'!DM156+'март 2016'!DM156</f>
        <v>11.895999999999999</v>
      </c>
    </row>
    <row r="157" spans="1:117" s="12" customFormat="1" ht="15.75" customHeight="1" x14ac:dyDescent="0.25">
      <c r="A157" s="6">
        <v>156</v>
      </c>
      <c r="B157" s="6">
        <v>1</v>
      </c>
      <c r="C157" s="9" t="s">
        <v>176</v>
      </c>
      <c r="D157" s="8" t="s">
        <v>373</v>
      </c>
      <c r="E157" s="6">
        <v>398.46899999999999</v>
      </c>
      <c r="F157" s="6">
        <v>214.50299999999999</v>
      </c>
      <c r="G157" s="6">
        <v>-168.17400000000001</v>
      </c>
      <c r="H157" s="10">
        <v>205.23576</v>
      </c>
      <c r="I157" s="3">
        <f t="shared" si="7"/>
        <v>37.061759999999992</v>
      </c>
      <c r="J157" s="3">
        <f t="shared" si="6"/>
        <v>5.9930000000000003</v>
      </c>
      <c r="K157" s="3">
        <f t="shared" si="8"/>
        <v>31.06875999999999</v>
      </c>
      <c r="L157" s="1" t="s">
        <v>28</v>
      </c>
      <c r="M157" s="1" t="s">
        <v>29</v>
      </c>
      <c r="N157" s="1">
        <f>'январь 2016'!N157+'февраль 2016'!N157+'март 2016'!N157</f>
        <v>0</v>
      </c>
      <c r="O157" s="1">
        <f>'январь 2016'!O157+'февраль 2016'!O157+'март 2016'!O157</f>
        <v>0</v>
      </c>
      <c r="P157" s="1" t="s">
        <v>30</v>
      </c>
      <c r="Q157" s="1" t="s">
        <v>34</v>
      </c>
      <c r="R157" s="1">
        <f>'январь 2016'!R157+'февраль 2016'!R157+'март 2016'!R157</f>
        <v>0</v>
      </c>
      <c r="S157" s="1">
        <f>'январь 2016'!S157+'февраль 2016'!S157+'март 2016'!S157</f>
        <v>0</v>
      </c>
      <c r="T157" s="1" t="s">
        <v>30</v>
      </c>
      <c r="U157" s="1" t="s">
        <v>32</v>
      </c>
      <c r="V157" s="6">
        <f>'январь 2016'!V157+'февраль 2016'!V157+'март 2016'!V157</f>
        <v>0</v>
      </c>
      <c r="W157" s="6">
        <f>'январь 2016'!W157+'февраль 2016'!W157+'март 2016'!W157</f>
        <v>0</v>
      </c>
      <c r="X157" s="6" t="s">
        <v>30</v>
      </c>
      <c r="Y157" s="6" t="s">
        <v>33</v>
      </c>
      <c r="Z157" s="6">
        <f>'январь 2016'!Z157+'февраль 2016'!Z157+'март 2016'!Z157</f>
        <v>0</v>
      </c>
      <c r="AA157" s="6">
        <f>'январь 2016'!AA157+'февраль 2016'!AA157+'март 2016'!AA157</f>
        <v>0</v>
      </c>
      <c r="AB157" s="1" t="s">
        <v>30</v>
      </c>
      <c r="AC157" s="1" t="s">
        <v>34</v>
      </c>
      <c r="AD157" s="1">
        <f>'январь 2016'!AD157+'февраль 2016'!AD157+'март 2016'!AD157</f>
        <v>0</v>
      </c>
      <c r="AE157" s="1">
        <f>'январь 2016'!AE157+'февраль 2016'!AE157+'март 2016'!AE157</f>
        <v>0</v>
      </c>
      <c r="AF157" s="1" t="s">
        <v>35</v>
      </c>
      <c r="AG157" s="1" t="s">
        <v>29</v>
      </c>
      <c r="AH157" s="1">
        <f>'январь 2016'!AH157+'февраль 2016'!AH157+'март 2016'!AH157</f>
        <v>0</v>
      </c>
      <c r="AI157" s="1">
        <f>'январь 2016'!AI157+'февраль 2016'!AI157+'март 2016'!AI157</f>
        <v>0</v>
      </c>
      <c r="AJ157" s="1" t="s">
        <v>36</v>
      </c>
      <c r="AK157" s="1" t="s">
        <v>37</v>
      </c>
      <c r="AL157" s="1">
        <f>'январь 2016'!AL157+'февраль 2016'!AL157+'март 2016'!AL157</f>
        <v>0</v>
      </c>
      <c r="AM157" s="1">
        <f>'январь 2016'!AM157+'февраль 2016'!AM157+'март 2016'!AM157</f>
        <v>0</v>
      </c>
      <c r="AN157" s="1" t="s">
        <v>38</v>
      </c>
      <c r="AO157" s="1" t="s">
        <v>39</v>
      </c>
      <c r="AP157" s="1">
        <f>'январь 2016'!AP157+'февраль 2016'!AP157+'март 2016'!AP157</f>
        <v>3</v>
      </c>
      <c r="AQ157" s="1">
        <f>'январь 2016'!AQ157+'февраль 2016'!AQ157+'март 2016'!AQ157</f>
        <v>1.9950000000000001</v>
      </c>
      <c r="AR157" s="1" t="s">
        <v>40</v>
      </c>
      <c r="AS157" s="1" t="s">
        <v>41</v>
      </c>
      <c r="AT157" s="1">
        <f>'январь 2016'!AT157+'февраль 2016'!AT157+'март 2016'!AT157</f>
        <v>0</v>
      </c>
      <c r="AU157" s="1">
        <f>'январь 2016'!AU157+'февраль 2016'!AU157+'март 2016'!AU157</f>
        <v>0</v>
      </c>
      <c r="AV157" s="6"/>
      <c r="AW157" s="6"/>
      <c r="AX157" s="1">
        <f>'январь 2016'!AX157+'февраль 2016'!AX157+'март 2016'!AX157</f>
        <v>0</v>
      </c>
      <c r="AY157" s="1">
        <f>'январь 2016'!AY157+'февраль 2016'!AY157+'март 2016'!AY157</f>
        <v>0</v>
      </c>
      <c r="AZ157" s="1" t="s">
        <v>42</v>
      </c>
      <c r="BA157" s="1" t="s">
        <v>39</v>
      </c>
      <c r="BB157" s="1">
        <f>'январь 2016'!BB157+'февраль 2016'!BB157+'март 2016'!BB157</f>
        <v>0</v>
      </c>
      <c r="BC157" s="1">
        <f>'январь 2016'!BC157+'февраль 2016'!BC157+'март 2016'!BC157</f>
        <v>0</v>
      </c>
      <c r="BD157" s="1" t="s">
        <v>42</v>
      </c>
      <c r="BE157" s="1" t="s">
        <v>33</v>
      </c>
      <c r="BF157" s="1">
        <f>'январь 2016'!BF157+'февраль 2016'!BF157+'март 2016'!BF157</f>
        <v>0</v>
      </c>
      <c r="BG157" s="1">
        <f>'январь 2016'!BG157+'февраль 2016'!BG157+'март 2016'!BG157</f>
        <v>0</v>
      </c>
      <c r="BH157" s="1" t="s">
        <v>42</v>
      </c>
      <c r="BI157" s="1" t="s">
        <v>39</v>
      </c>
      <c r="BJ157" s="1">
        <f>'январь 2016'!BJ157+'февраль 2016'!BJ157+'март 2016'!BJ157</f>
        <v>0</v>
      </c>
      <c r="BK157" s="7">
        <f>'январь 2016'!BK157+'февраль 2016'!BK157+'март 2016'!BK157</f>
        <v>0</v>
      </c>
      <c r="BL157" s="1" t="s">
        <v>43</v>
      </c>
      <c r="BM157" s="1" t="s">
        <v>44</v>
      </c>
      <c r="BN157" s="1">
        <f>'январь 2016'!BN157+'февраль 2016'!BN157+'март 2016'!BN157</f>
        <v>0</v>
      </c>
      <c r="BO157" s="1">
        <f>'январь 2016'!BO157+'февраль 2016'!BO157+'март 2016'!BO157</f>
        <v>0</v>
      </c>
      <c r="BP157" s="1" t="s">
        <v>45</v>
      </c>
      <c r="BQ157" s="1" t="s">
        <v>44</v>
      </c>
      <c r="BR157" s="1">
        <f>'январь 2016'!BR157+'февраль 2016'!BR157+'март 2016'!BR157</f>
        <v>0</v>
      </c>
      <c r="BS157" s="1">
        <f>'январь 2016'!BS157+'февраль 2016'!BS157+'март 2016'!BS157</f>
        <v>0</v>
      </c>
      <c r="BT157" s="1" t="s">
        <v>46</v>
      </c>
      <c r="BU157" s="1" t="s">
        <v>47</v>
      </c>
      <c r="BV157" s="1">
        <f>'январь 2016'!BV157+'февраль 2016'!BV157+'март 2016'!BV157</f>
        <v>0</v>
      </c>
      <c r="BW157" s="1">
        <f>'январь 2016'!BW157+'февраль 2016'!BW157+'март 2016'!BW157</f>
        <v>0</v>
      </c>
      <c r="BX157" s="1" t="s">
        <v>46</v>
      </c>
      <c r="BY157" s="1" t="s">
        <v>41</v>
      </c>
      <c r="BZ157" s="1">
        <f>'январь 2016'!BZ157+'февраль 2016'!BZ157+'март 2016'!BZ157</f>
        <v>0</v>
      </c>
      <c r="CA157" s="1">
        <f>'январь 2016'!CA157+'февраль 2016'!CA157+'март 2016'!CA157</f>
        <v>0</v>
      </c>
      <c r="CB157" s="1" t="s">
        <v>46</v>
      </c>
      <c r="CC157" s="1" t="s">
        <v>48</v>
      </c>
      <c r="CD157" s="1">
        <f>'январь 2016'!CD157+'февраль 2016'!CD157+'март 2016'!CD157</f>
        <v>0</v>
      </c>
      <c r="CE157" s="1">
        <f>'январь 2016'!CE157+'февраль 2016'!CE157+'март 2016'!CE157</f>
        <v>0</v>
      </c>
      <c r="CF157" s="1" t="s">
        <v>46</v>
      </c>
      <c r="CG157" s="1" t="s">
        <v>48</v>
      </c>
      <c r="CH157" s="1">
        <f>'январь 2016'!CH157+'февраль 2016'!CH157+'март 2016'!CH157</f>
        <v>0</v>
      </c>
      <c r="CI157" s="1">
        <f>'январь 2016'!CI157+'февраль 2016'!CI157+'март 2016'!CI157</f>
        <v>0</v>
      </c>
      <c r="CJ157" s="1" t="s">
        <v>46</v>
      </c>
      <c r="CK157" s="1" t="s">
        <v>39</v>
      </c>
      <c r="CL157" s="1">
        <f>'январь 2016'!CL157+'февраль 2016'!CL157+'март 2016'!CL157</f>
        <v>0</v>
      </c>
      <c r="CM157" s="1">
        <f>'январь 2016'!CM157+'февраль 2016'!CM157+'март 2016'!CM157</f>
        <v>0</v>
      </c>
      <c r="CN157" s="1" t="s">
        <v>49</v>
      </c>
      <c r="CO157" s="1" t="s">
        <v>39</v>
      </c>
      <c r="CP157" s="1">
        <f>'январь 2016'!CP157+'февраль 2016'!CP157+'март 2016'!CP157</f>
        <v>2</v>
      </c>
      <c r="CQ157" s="1">
        <f>'январь 2016'!CQ157+'февраль 2016'!CQ157+'март 2016'!CQ157</f>
        <v>1.171</v>
      </c>
      <c r="CR157" s="1" t="s">
        <v>50</v>
      </c>
      <c r="CS157" s="1" t="s">
        <v>51</v>
      </c>
      <c r="CT157" s="1">
        <f>'январь 2016'!CT157+'февраль 2016'!CT157+'март 2016'!CT157</f>
        <v>0</v>
      </c>
      <c r="CU157" s="1">
        <f>'январь 2016'!CU157+'февраль 2016'!CU157+'март 2016'!CU157</f>
        <v>0</v>
      </c>
      <c r="CV157" s="1" t="s">
        <v>50</v>
      </c>
      <c r="CW157" s="1" t="s">
        <v>39</v>
      </c>
      <c r="CX157" s="1">
        <f>'январь 2016'!CX157+'февраль 2016'!CX157+'март 2016'!CX157</f>
        <v>1</v>
      </c>
      <c r="CY157" s="1">
        <f>'январь 2016'!CY157+'февраль 2016'!CY157+'март 2016'!CY157</f>
        <v>0.91700000000000004</v>
      </c>
      <c r="CZ157" s="1" t="s">
        <v>50</v>
      </c>
      <c r="DA157" s="1" t="s">
        <v>39</v>
      </c>
      <c r="DB157" s="1">
        <f>'январь 2016'!DB157+'февраль 2016'!DB157+'март 2016'!DB157</f>
        <v>0</v>
      </c>
      <c r="DC157" s="1">
        <f>'январь 2016'!DC157+'февраль 2016'!DC157+'март 2016'!DC157</f>
        <v>0</v>
      </c>
      <c r="DD157" s="1" t="s">
        <v>59</v>
      </c>
      <c r="DE157" s="1" t="s">
        <v>60</v>
      </c>
      <c r="DF157" s="1">
        <f>'январь 2016'!DF157+'февраль 2016'!DF157+'март 2016'!DF157</f>
        <v>0</v>
      </c>
      <c r="DG157" s="1">
        <f>'январь 2016'!DG157+'февраль 2016'!DG157+'март 2016'!DG157</f>
        <v>0</v>
      </c>
      <c r="DH157" s="1" t="s">
        <v>52</v>
      </c>
      <c r="DI157" s="1" t="s">
        <v>53</v>
      </c>
      <c r="DJ157" s="1">
        <f>'январь 2016'!DJ157+'февраль 2016'!DJ157+'март 2016'!DJ157</f>
        <v>0</v>
      </c>
      <c r="DK157" s="1">
        <f>'январь 2016'!DK157+'февраль 2016'!DK157+'март 2016'!DK157</f>
        <v>0</v>
      </c>
      <c r="DL157" s="1" t="s">
        <v>31</v>
      </c>
      <c r="DM157" s="7">
        <f>'январь 2016'!DM157+'февраль 2016'!DM157+'март 2016'!DM157</f>
        <v>1.91</v>
      </c>
    </row>
    <row r="158" spans="1:117" s="12" customFormat="1" ht="15.75" customHeight="1" x14ac:dyDescent="0.25">
      <c r="A158" s="6">
        <v>157</v>
      </c>
      <c r="B158" s="6">
        <v>1</v>
      </c>
      <c r="C158" s="9" t="s">
        <v>177</v>
      </c>
      <c r="D158" s="8" t="s">
        <v>373</v>
      </c>
      <c r="E158" s="6">
        <v>192.50800000000001</v>
      </c>
      <c r="F158" s="6">
        <v>2.0350000000000001</v>
      </c>
      <c r="G158" s="6">
        <v>166.76</v>
      </c>
      <c r="H158" s="10">
        <v>64.989599999999996</v>
      </c>
      <c r="I158" s="3">
        <f t="shared" si="7"/>
        <v>231.74959999999999</v>
      </c>
      <c r="J158" s="3">
        <f t="shared" si="6"/>
        <v>0</v>
      </c>
      <c r="K158" s="3">
        <f t="shared" si="8"/>
        <v>231.74959999999999</v>
      </c>
      <c r="L158" s="1" t="s">
        <v>28</v>
      </c>
      <c r="M158" s="1" t="s">
        <v>29</v>
      </c>
      <c r="N158" s="1">
        <f>'январь 2016'!N158+'февраль 2016'!N158+'март 2016'!N158</f>
        <v>0</v>
      </c>
      <c r="O158" s="1">
        <f>'январь 2016'!O158+'февраль 2016'!O158+'март 2016'!O158</f>
        <v>0</v>
      </c>
      <c r="P158" s="1" t="s">
        <v>30</v>
      </c>
      <c r="Q158" s="1" t="s">
        <v>34</v>
      </c>
      <c r="R158" s="1">
        <f>'январь 2016'!R158+'февраль 2016'!R158+'март 2016'!R158</f>
        <v>0</v>
      </c>
      <c r="S158" s="1">
        <f>'январь 2016'!S158+'февраль 2016'!S158+'март 2016'!S158</f>
        <v>0</v>
      </c>
      <c r="T158" s="1" t="s">
        <v>30</v>
      </c>
      <c r="U158" s="1" t="s">
        <v>32</v>
      </c>
      <c r="V158" s="6">
        <f>'январь 2016'!V158+'февраль 2016'!V158+'март 2016'!V158</f>
        <v>0</v>
      </c>
      <c r="W158" s="6">
        <f>'январь 2016'!W158+'февраль 2016'!W158+'март 2016'!W158</f>
        <v>0</v>
      </c>
      <c r="X158" s="6" t="s">
        <v>30</v>
      </c>
      <c r="Y158" s="6" t="s">
        <v>33</v>
      </c>
      <c r="Z158" s="6">
        <f>'январь 2016'!Z158+'февраль 2016'!Z158+'март 2016'!Z158</f>
        <v>0</v>
      </c>
      <c r="AA158" s="6">
        <f>'январь 2016'!AA158+'февраль 2016'!AA158+'март 2016'!AA158</f>
        <v>0</v>
      </c>
      <c r="AB158" s="1" t="s">
        <v>30</v>
      </c>
      <c r="AC158" s="1" t="s">
        <v>34</v>
      </c>
      <c r="AD158" s="1">
        <f>'январь 2016'!AD158+'февраль 2016'!AD158+'март 2016'!AD158</f>
        <v>0</v>
      </c>
      <c r="AE158" s="1">
        <f>'январь 2016'!AE158+'февраль 2016'!AE158+'март 2016'!AE158</f>
        <v>0</v>
      </c>
      <c r="AF158" s="1" t="s">
        <v>35</v>
      </c>
      <c r="AG158" s="1" t="s">
        <v>29</v>
      </c>
      <c r="AH158" s="1">
        <f>'январь 2016'!AH158+'февраль 2016'!AH158+'март 2016'!AH158</f>
        <v>0</v>
      </c>
      <c r="AI158" s="1">
        <f>'январь 2016'!AI158+'февраль 2016'!AI158+'март 2016'!AI158</f>
        <v>0</v>
      </c>
      <c r="AJ158" s="1" t="s">
        <v>36</v>
      </c>
      <c r="AK158" s="1" t="s">
        <v>37</v>
      </c>
      <c r="AL158" s="1">
        <f>'январь 2016'!AL158+'февраль 2016'!AL158+'март 2016'!AL158</f>
        <v>0</v>
      </c>
      <c r="AM158" s="1">
        <f>'январь 2016'!AM158+'февраль 2016'!AM158+'март 2016'!AM158</f>
        <v>0</v>
      </c>
      <c r="AN158" s="1" t="s">
        <v>38</v>
      </c>
      <c r="AO158" s="1" t="s">
        <v>39</v>
      </c>
      <c r="AP158" s="1">
        <f>'январь 2016'!AP158+'февраль 2016'!AP158+'март 2016'!AP158</f>
        <v>0</v>
      </c>
      <c r="AQ158" s="1">
        <f>'январь 2016'!AQ158+'февраль 2016'!AQ158+'март 2016'!AQ158</f>
        <v>0</v>
      </c>
      <c r="AR158" s="1" t="s">
        <v>40</v>
      </c>
      <c r="AS158" s="1" t="s">
        <v>41</v>
      </c>
      <c r="AT158" s="1">
        <f>'январь 2016'!AT158+'февраль 2016'!AT158+'март 2016'!AT158</f>
        <v>0</v>
      </c>
      <c r="AU158" s="1">
        <f>'январь 2016'!AU158+'февраль 2016'!AU158+'март 2016'!AU158</f>
        <v>0</v>
      </c>
      <c r="AV158" s="6"/>
      <c r="AW158" s="6"/>
      <c r="AX158" s="1">
        <f>'январь 2016'!AX158+'февраль 2016'!AX158+'март 2016'!AX158</f>
        <v>0</v>
      </c>
      <c r="AY158" s="1">
        <f>'январь 2016'!AY158+'февраль 2016'!AY158+'март 2016'!AY158</f>
        <v>0</v>
      </c>
      <c r="AZ158" s="1" t="s">
        <v>42</v>
      </c>
      <c r="BA158" s="1" t="s">
        <v>39</v>
      </c>
      <c r="BB158" s="1">
        <f>'январь 2016'!BB158+'февраль 2016'!BB158+'март 2016'!BB158</f>
        <v>0</v>
      </c>
      <c r="BC158" s="1">
        <f>'январь 2016'!BC158+'февраль 2016'!BC158+'март 2016'!BC158</f>
        <v>0</v>
      </c>
      <c r="BD158" s="1" t="s">
        <v>42</v>
      </c>
      <c r="BE158" s="1" t="s">
        <v>33</v>
      </c>
      <c r="BF158" s="1">
        <f>'январь 2016'!BF158+'февраль 2016'!BF158+'март 2016'!BF158</f>
        <v>0</v>
      </c>
      <c r="BG158" s="1">
        <f>'январь 2016'!BG158+'февраль 2016'!BG158+'март 2016'!BG158</f>
        <v>0</v>
      </c>
      <c r="BH158" s="1" t="s">
        <v>42</v>
      </c>
      <c r="BI158" s="1" t="s">
        <v>39</v>
      </c>
      <c r="BJ158" s="1">
        <f>'январь 2016'!BJ158+'февраль 2016'!BJ158+'март 2016'!BJ158</f>
        <v>0</v>
      </c>
      <c r="BK158" s="7">
        <f>'январь 2016'!BK158+'февраль 2016'!BK158+'март 2016'!BK158</f>
        <v>0</v>
      </c>
      <c r="BL158" s="1" t="s">
        <v>43</v>
      </c>
      <c r="BM158" s="1" t="s">
        <v>44</v>
      </c>
      <c r="BN158" s="1">
        <f>'январь 2016'!BN158+'февраль 2016'!BN158+'март 2016'!BN158</f>
        <v>0</v>
      </c>
      <c r="BO158" s="1">
        <f>'январь 2016'!BO158+'февраль 2016'!BO158+'март 2016'!BO158</f>
        <v>0</v>
      </c>
      <c r="BP158" s="1" t="s">
        <v>45</v>
      </c>
      <c r="BQ158" s="1" t="s">
        <v>44</v>
      </c>
      <c r="BR158" s="1">
        <f>'январь 2016'!BR158+'февраль 2016'!BR158+'март 2016'!BR158</f>
        <v>0</v>
      </c>
      <c r="BS158" s="1">
        <f>'январь 2016'!BS158+'февраль 2016'!BS158+'март 2016'!BS158</f>
        <v>0</v>
      </c>
      <c r="BT158" s="1" t="s">
        <v>46</v>
      </c>
      <c r="BU158" s="1" t="s">
        <v>47</v>
      </c>
      <c r="BV158" s="1">
        <f>'январь 2016'!BV158+'февраль 2016'!BV158+'март 2016'!BV158</f>
        <v>0</v>
      </c>
      <c r="BW158" s="1">
        <f>'январь 2016'!BW158+'февраль 2016'!BW158+'март 2016'!BW158</f>
        <v>0</v>
      </c>
      <c r="BX158" s="1" t="s">
        <v>46</v>
      </c>
      <c r="BY158" s="1" t="s">
        <v>41</v>
      </c>
      <c r="BZ158" s="1">
        <f>'январь 2016'!BZ158+'февраль 2016'!BZ158+'март 2016'!BZ158</f>
        <v>0</v>
      </c>
      <c r="CA158" s="1">
        <f>'январь 2016'!CA158+'февраль 2016'!CA158+'март 2016'!CA158</f>
        <v>0</v>
      </c>
      <c r="CB158" s="1" t="s">
        <v>46</v>
      </c>
      <c r="CC158" s="1" t="s">
        <v>48</v>
      </c>
      <c r="CD158" s="1">
        <f>'январь 2016'!CD158+'февраль 2016'!CD158+'март 2016'!CD158</f>
        <v>0</v>
      </c>
      <c r="CE158" s="1">
        <f>'январь 2016'!CE158+'февраль 2016'!CE158+'март 2016'!CE158</f>
        <v>0</v>
      </c>
      <c r="CF158" s="1" t="s">
        <v>46</v>
      </c>
      <c r="CG158" s="1" t="s">
        <v>48</v>
      </c>
      <c r="CH158" s="1">
        <f>'январь 2016'!CH158+'февраль 2016'!CH158+'март 2016'!CH158</f>
        <v>0</v>
      </c>
      <c r="CI158" s="1">
        <f>'январь 2016'!CI158+'февраль 2016'!CI158+'март 2016'!CI158</f>
        <v>0</v>
      </c>
      <c r="CJ158" s="1" t="s">
        <v>46</v>
      </c>
      <c r="CK158" s="1" t="s">
        <v>39</v>
      </c>
      <c r="CL158" s="1">
        <f>'январь 2016'!CL158+'февраль 2016'!CL158+'март 2016'!CL158</f>
        <v>0</v>
      </c>
      <c r="CM158" s="1">
        <f>'январь 2016'!CM158+'февраль 2016'!CM158+'март 2016'!CM158</f>
        <v>0</v>
      </c>
      <c r="CN158" s="1" t="s">
        <v>49</v>
      </c>
      <c r="CO158" s="1" t="s">
        <v>39</v>
      </c>
      <c r="CP158" s="1">
        <f>'январь 2016'!CP158+'февраль 2016'!CP158+'март 2016'!CP158</f>
        <v>0</v>
      </c>
      <c r="CQ158" s="1">
        <f>'январь 2016'!CQ158+'февраль 2016'!CQ158+'март 2016'!CQ158</f>
        <v>0</v>
      </c>
      <c r="CR158" s="1" t="s">
        <v>50</v>
      </c>
      <c r="CS158" s="1" t="s">
        <v>51</v>
      </c>
      <c r="CT158" s="1">
        <f>'январь 2016'!CT158+'февраль 2016'!CT158+'март 2016'!CT158</f>
        <v>0</v>
      </c>
      <c r="CU158" s="1">
        <f>'январь 2016'!CU158+'февраль 2016'!CU158+'март 2016'!CU158</f>
        <v>0</v>
      </c>
      <c r="CV158" s="1" t="s">
        <v>50</v>
      </c>
      <c r="CW158" s="1" t="s">
        <v>39</v>
      </c>
      <c r="CX158" s="1">
        <f>'январь 2016'!CX158+'февраль 2016'!CX158+'март 2016'!CX158</f>
        <v>0</v>
      </c>
      <c r="CY158" s="1">
        <f>'январь 2016'!CY158+'февраль 2016'!CY158+'март 2016'!CY158</f>
        <v>0</v>
      </c>
      <c r="CZ158" s="1" t="s">
        <v>50</v>
      </c>
      <c r="DA158" s="1" t="s">
        <v>39</v>
      </c>
      <c r="DB158" s="1">
        <f>'январь 2016'!DB158+'февраль 2016'!DB158+'март 2016'!DB158</f>
        <v>0</v>
      </c>
      <c r="DC158" s="1">
        <f>'январь 2016'!DC158+'февраль 2016'!DC158+'март 2016'!DC158</f>
        <v>0</v>
      </c>
      <c r="DD158" s="1" t="s">
        <v>59</v>
      </c>
      <c r="DE158" s="1" t="s">
        <v>60</v>
      </c>
      <c r="DF158" s="1">
        <f>'январь 2016'!DF158+'февраль 2016'!DF158+'март 2016'!DF158</f>
        <v>0</v>
      </c>
      <c r="DG158" s="1">
        <f>'январь 2016'!DG158+'февраль 2016'!DG158+'март 2016'!DG158</f>
        <v>0</v>
      </c>
      <c r="DH158" s="1" t="s">
        <v>52</v>
      </c>
      <c r="DI158" s="1" t="s">
        <v>53</v>
      </c>
      <c r="DJ158" s="1">
        <f>'январь 2016'!DJ158+'февраль 2016'!DJ158+'март 2016'!DJ158</f>
        <v>0</v>
      </c>
      <c r="DK158" s="1">
        <f>'январь 2016'!DK158+'февраль 2016'!DK158+'март 2016'!DK158</f>
        <v>0</v>
      </c>
      <c r="DL158" s="1" t="s">
        <v>31</v>
      </c>
      <c r="DM158" s="7">
        <f>'январь 2016'!DM158+'февраль 2016'!DM158+'март 2016'!DM158</f>
        <v>0</v>
      </c>
    </row>
    <row r="159" spans="1:117" s="12" customFormat="1" ht="15.75" customHeight="1" x14ac:dyDescent="0.25">
      <c r="A159" s="6">
        <v>158</v>
      </c>
      <c r="B159" s="6">
        <v>1</v>
      </c>
      <c r="C159" s="9" t="s">
        <v>417</v>
      </c>
      <c r="D159" s="8" t="s">
        <v>373</v>
      </c>
      <c r="E159" s="6">
        <v>114.818</v>
      </c>
      <c r="F159" s="6">
        <v>4.3049999999999997</v>
      </c>
      <c r="G159" s="6">
        <v>108.68899999999999</v>
      </c>
      <c r="H159" s="10">
        <v>98.121120000000005</v>
      </c>
      <c r="I159" s="3">
        <f t="shared" si="7"/>
        <v>206.81011999999998</v>
      </c>
      <c r="J159" s="3">
        <f t="shared" si="6"/>
        <v>0</v>
      </c>
      <c r="K159" s="3">
        <f t="shared" si="8"/>
        <v>206.81011999999998</v>
      </c>
      <c r="L159" s="1" t="s">
        <v>28</v>
      </c>
      <c r="M159" s="1" t="s">
        <v>29</v>
      </c>
      <c r="N159" s="1">
        <f>'январь 2016'!N159+'февраль 2016'!N159+'март 2016'!N159</f>
        <v>0</v>
      </c>
      <c r="O159" s="1">
        <f>'январь 2016'!O159+'февраль 2016'!O159+'март 2016'!O159</f>
        <v>0</v>
      </c>
      <c r="P159" s="1" t="s">
        <v>30</v>
      </c>
      <c r="Q159" s="1" t="s">
        <v>34</v>
      </c>
      <c r="R159" s="1">
        <f>'январь 2016'!R159+'февраль 2016'!R159+'март 2016'!R159</f>
        <v>0</v>
      </c>
      <c r="S159" s="1">
        <f>'январь 2016'!S159+'февраль 2016'!S159+'март 2016'!S159</f>
        <v>0</v>
      </c>
      <c r="T159" s="1" t="s">
        <v>30</v>
      </c>
      <c r="U159" s="1" t="s">
        <v>32</v>
      </c>
      <c r="V159" s="6">
        <f>'январь 2016'!V159+'февраль 2016'!V159+'март 2016'!V159</f>
        <v>0</v>
      </c>
      <c r="W159" s="6">
        <f>'январь 2016'!W159+'февраль 2016'!W159+'март 2016'!W159</f>
        <v>0</v>
      </c>
      <c r="X159" s="6" t="s">
        <v>30</v>
      </c>
      <c r="Y159" s="6" t="s">
        <v>33</v>
      </c>
      <c r="Z159" s="6">
        <f>'январь 2016'!Z159+'февраль 2016'!Z159+'март 2016'!Z159</f>
        <v>0</v>
      </c>
      <c r="AA159" s="6">
        <f>'январь 2016'!AA159+'февраль 2016'!AA159+'март 2016'!AA159</f>
        <v>0</v>
      </c>
      <c r="AB159" s="1" t="s">
        <v>30</v>
      </c>
      <c r="AC159" s="1" t="s">
        <v>34</v>
      </c>
      <c r="AD159" s="1">
        <f>'январь 2016'!AD159+'февраль 2016'!AD159+'март 2016'!AD159</f>
        <v>0</v>
      </c>
      <c r="AE159" s="1">
        <f>'январь 2016'!AE159+'февраль 2016'!AE159+'март 2016'!AE159</f>
        <v>0</v>
      </c>
      <c r="AF159" s="1" t="s">
        <v>35</v>
      </c>
      <c r="AG159" s="1" t="s">
        <v>29</v>
      </c>
      <c r="AH159" s="1">
        <f>'январь 2016'!AH159+'февраль 2016'!AH159+'март 2016'!AH159</f>
        <v>0</v>
      </c>
      <c r="AI159" s="1">
        <f>'январь 2016'!AI159+'февраль 2016'!AI159+'март 2016'!AI159</f>
        <v>0</v>
      </c>
      <c r="AJ159" s="1" t="s">
        <v>36</v>
      </c>
      <c r="AK159" s="1" t="s">
        <v>37</v>
      </c>
      <c r="AL159" s="1">
        <f>'январь 2016'!AL159+'февраль 2016'!AL159+'март 2016'!AL159</f>
        <v>0</v>
      </c>
      <c r="AM159" s="1">
        <f>'январь 2016'!AM159+'февраль 2016'!AM159+'март 2016'!AM159</f>
        <v>0</v>
      </c>
      <c r="AN159" s="1" t="s">
        <v>38</v>
      </c>
      <c r="AO159" s="1" t="s">
        <v>39</v>
      </c>
      <c r="AP159" s="1">
        <f>'январь 2016'!AP159+'февраль 2016'!AP159+'март 2016'!AP159</f>
        <v>0</v>
      </c>
      <c r="AQ159" s="1">
        <f>'январь 2016'!AQ159+'февраль 2016'!AQ159+'март 2016'!AQ159</f>
        <v>0</v>
      </c>
      <c r="AR159" s="1" t="s">
        <v>40</v>
      </c>
      <c r="AS159" s="1" t="s">
        <v>41</v>
      </c>
      <c r="AT159" s="1">
        <f>'январь 2016'!AT159+'февраль 2016'!AT159+'март 2016'!AT159</f>
        <v>0</v>
      </c>
      <c r="AU159" s="1">
        <f>'январь 2016'!AU159+'февраль 2016'!AU159+'март 2016'!AU159</f>
        <v>0</v>
      </c>
      <c r="AV159" s="6"/>
      <c r="AW159" s="6"/>
      <c r="AX159" s="1">
        <f>'январь 2016'!AX159+'февраль 2016'!AX159+'март 2016'!AX159</f>
        <v>0</v>
      </c>
      <c r="AY159" s="1">
        <f>'январь 2016'!AY159+'февраль 2016'!AY159+'март 2016'!AY159</f>
        <v>0</v>
      </c>
      <c r="AZ159" s="1" t="s">
        <v>42</v>
      </c>
      <c r="BA159" s="1" t="s">
        <v>39</v>
      </c>
      <c r="BB159" s="1">
        <f>'январь 2016'!BB159+'февраль 2016'!BB159+'март 2016'!BB159</f>
        <v>0</v>
      </c>
      <c r="BC159" s="1">
        <f>'январь 2016'!BC159+'февраль 2016'!BC159+'март 2016'!BC159</f>
        <v>0</v>
      </c>
      <c r="BD159" s="1" t="s">
        <v>42</v>
      </c>
      <c r="BE159" s="1" t="s">
        <v>33</v>
      </c>
      <c r="BF159" s="1">
        <f>'январь 2016'!BF159+'февраль 2016'!BF159+'март 2016'!BF159</f>
        <v>0</v>
      </c>
      <c r="BG159" s="1">
        <f>'январь 2016'!BG159+'февраль 2016'!BG159+'март 2016'!BG159</f>
        <v>0</v>
      </c>
      <c r="BH159" s="1" t="s">
        <v>42</v>
      </c>
      <c r="BI159" s="1" t="s">
        <v>39</v>
      </c>
      <c r="BJ159" s="1">
        <f>'январь 2016'!BJ159+'февраль 2016'!BJ159+'март 2016'!BJ159</f>
        <v>0</v>
      </c>
      <c r="BK159" s="7">
        <f>'январь 2016'!BK159+'февраль 2016'!BK159+'март 2016'!BK159</f>
        <v>0</v>
      </c>
      <c r="BL159" s="1" t="s">
        <v>43</v>
      </c>
      <c r="BM159" s="1" t="s">
        <v>44</v>
      </c>
      <c r="BN159" s="1">
        <f>'январь 2016'!BN159+'февраль 2016'!BN159+'март 2016'!BN159</f>
        <v>0</v>
      </c>
      <c r="BO159" s="1">
        <f>'январь 2016'!BO159+'февраль 2016'!BO159+'март 2016'!BO159</f>
        <v>0</v>
      </c>
      <c r="BP159" s="1" t="s">
        <v>45</v>
      </c>
      <c r="BQ159" s="1" t="s">
        <v>44</v>
      </c>
      <c r="BR159" s="1">
        <f>'январь 2016'!BR159+'февраль 2016'!BR159+'март 2016'!BR159</f>
        <v>0</v>
      </c>
      <c r="BS159" s="1">
        <f>'январь 2016'!BS159+'февраль 2016'!BS159+'март 2016'!BS159</f>
        <v>0</v>
      </c>
      <c r="BT159" s="1" t="s">
        <v>46</v>
      </c>
      <c r="BU159" s="1" t="s">
        <v>47</v>
      </c>
      <c r="BV159" s="1">
        <f>'январь 2016'!BV159+'февраль 2016'!BV159+'март 2016'!BV159</f>
        <v>0</v>
      </c>
      <c r="BW159" s="1">
        <f>'январь 2016'!BW159+'февраль 2016'!BW159+'март 2016'!BW159</f>
        <v>0</v>
      </c>
      <c r="BX159" s="1" t="s">
        <v>46</v>
      </c>
      <c r="BY159" s="1" t="s">
        <v>41</v>
      </c>
      <c r="BZ159" s="1">
        <f>'январь 2016'!BZ159+'февраль 2016'!BZ159+'март 2016'!BZ159</f>
        <v>0</v>
      </c>
      <c r="CA159" s="1">
        <f>'январь 2016'!CA159+'февраль 2016'!CA159+'март 2016'!CA159</f>
        <v>0</v>
      </c>
      <c r="CB159" s="1" t="s">
        <v>46</v>
      </c>
      <c r="CC159" s="1" t="s">
        <v>48</v>
      </c>
      <c r="CD159" s="1">
        <f>'январь 2016'!CD159+'февраль 2016'!CD159+'март 2016'!CD159</f>
        <v>0</v>
      </c>
      <c r="CE159" s="1">
        <f>'январь 2016'!CE159+'февраль 2016'!CE159+'март 2016'!CE159</f>
        <v>0</v>
      </c>
      <c r="CF159" s="1" t="s">
        <v>46</v>
      </c>
      <c r="CG159" s="1" t="s">
        <v>48</v>
      </c>
      <c r="CH159" s="1">
        <f>'январь 2016'!CH159+'февраль 2016'!CH159+'март 2016'!CH159</f>
        <v>0</v>
      </c>
      <c r="CI159" s="1">
        <f>'январь 2016'!CI159+'февраль 2016'!CI159+'март 2016'!CI159</f>
        <v>0</v>
      </c>
      <c r="CJ159" s="1" t="s">
        <v>46</v>
      </c>
      <c r="CK159" s="1" t="s">
        <v>39</v>
      </c>
      <c r="CL159" s="1">
        <f>'январь 2016'!CL159+'февраль 2016'!CL159+'март 2016'!CL159</f>
        <v>0</v>
      </c>
      <c r="CM159" s="1">
        <f>'январь 2016'!CM159+'февраль 2016'!CM159+'март 2016'!CM159</f>
        <v>0</v>
      </c>
      <c r="CN159" s="1" t="s">
        <v>49</v>
      </c>
      <c r="CO159" s="1" t="s">
        <v>39</v>
      </c>
      <c r="CP159" s="1">
        <f>'январь 2016'!CP159+'февраль 2016'!CP159+'март 2016'!CP159</f>
        <v>0</v>
      </c>
      <c r="CQ159" s="1">
        <f>'январь 2016'!CQ159+'февраль 2016'!CQ159+'март 2016'!CQ159</f>
        <v>0</v>
      </c>
      <c r="CR159" s="1" t="s">
        <v>50</v>
      </c>
      <c r="CS159" s="1" t="s">
        <v>51</v>
      </c>
      <c r="CT159" s="1">
        <f>'январь 2016'!CT159+'февраль 2016'!CT159+'март 2016'!CT159</f>
        <v>0</v>
      </c>
      <c r="CU159" s="1">
        <f>'январь 2016'!CU159+'февраль 2016'!CU159+'март 2016'!CU159</f>
        <v>0</v>
      </c>
      <c r="CV159" s="1" t="s">
        <v>50</v>
      </c>
      <c r="CW159" s="1" t="s">
        <v>39</v>
      </c>
      <c r="CX159" s="1">
        <f>'январь 2016'!CX159+'февраль 2016'!CX159+'март 2016'!CX159</f>
        <v>0</v>
      </c>
      <c r="CY159" s="1">
        <f>'январь 2016'!CY159+'февраль 2016'!CY159+'март 2016'!CY159</f>
        <v>0</v>
      </c>
      <c r="CZ159" s="1" t="s">
        <v>50</v>
      </c>
      <c r="DA159" s="1" t="s">
        <v>39</v>
      </c>
      <c r="DB159" s="1">
        <f>'январь 2016'!DB159+'февраль 2016'!DB159+'март 2016'!DB159</f>
        <v>0</v>
      </c>
      <c r="DC159" s="1">
        <f>'январь 2016'!DC159+'февраль 2016'!DC159+'март 2016'!DC159</f>
        <v>0</v>
      </c>
      <c r="DD159" s="1" t="s">
        <v>59</v>
      </c>
      <c r="DE159" s="1" t="s">
        <v>60</v>
      </c>
      <c r="DF159" s="1">
        <f>'январь 2016'!DF159+'февраль 2016'!DF159+'март 2016'!DF159</f>
        <v>0</v>
      </c>
      <c r="DG159" s="1">
        <f>'январь 2016'!DG159+'февраль 2016'!DG159+'март 2016'!DG159</f>
        <v>0</v>
      </c>
      <c r="DH159" s="1" t="s">
        <v>52</v>
      </c>
      <c r="DI159" s="1" t="s">
        <v>53</v>
      </c>
      <c r="DJ159" s="1">
        <f>'январь 2016'!DJ159+'февраль 2016'!DJ159+'март 2016'!DJ159</f>
        <v>0</v>
      </c>
      <c r="DK159" s="1">
        <f>'январь 2016'!DK159+'февраль 2016'!DK159+'март 2016'!DK159</f>
        <v>0</v>
      </c>
      <c r="DL159" s="1" t="s">
        <v>31</v>
      </c>
      <c r="DM159" s="7">
        <f>'январь 2016'!DM159+'февраль 2016'!DM159+'март 2016'!DM159</f>
        <v>0</v>
      </c>
    </row>
    <row r="160" spans="1:117" s="12" customFormat="1" ht="15.75" customHeight="1" x14ac:dyDescent="0.25">
      <c r="A160" s="6">
        <v>159</v>
      </c>
      <c r="B160" s="6">
        <v>2</v>
      </c>
      <c r="C160" s="9" t="s">
        <v>178</v>
      </c>
      <c r="D160" s="8" t="s">
        <v>373</v>
      </c>
      <c r="E160" s="6">
        <v>2399.6619999999998</v>
      </c>
      <c r="F160" s="6">
        <v>793.505</v>
      </c>
      <c r="G160" s="6">
        <v>1597.8030000000001</v>
      </c>
      <c r="H160" s="10">
        <v>669.98087999999996</v>
      </c>
      <c r="I160" s="3">
        <f t="shared" si="7"/>
        <v>2267.78388</v>
      </c>
      <c r="J160" s="3">
        <f t="shared" si="6"/>
        <v>11.928999999999998</v>
      </c>
      <c r="K160" s="3">
        <f t="shared" si="8"/>
        <v>2255.8548799999999</v>
      </c>
      <c r="L160" s="1" t="s">
        <v>28</v>
      </c>
      <c r="M160" s="1" t="s">
        <v>29</v>
      </c>
      <c r="N160" s="1">
        <f>'январь 2016'!N160+'февраль 2016'!N160+'март 2016'!N160</f>
        <v>0</v>
      </c>
      <c r="O160" s="1">
        <f>'январь 2016'!O160+'февраль 2016'!O160+'март 2016'!O160</f>
        <v>0</v>
      </c>
      <c r="P160" s="1" t="s">
        <v>30</v>
      </c>
      <c r="Q160" s="1" t="s">
        <v>34</v>
      </c>
      <c r="R160" s="1">
        <f>'январь 2016'!R160+'февраль 2016'!R160+'март 2016'!R160</f>
        <v>0</v>
      </c>
      <c r="S160" s="1">
        <f>'январь 2016'!S160+'февраль 2016'!S160+'март 2016'!S160</f>
        <v>0</v>
      </c>
      <c r="T160" s="1" t="s">
        <v>30</v>
      </c>
      <c r="U160" s="1" t="s">
        <v>32</v>
      </c>
      <c r="V160" s="6">
        <f>'январь 2016'!V160+'февраль 2016'!V160+'март 2016'!V160</f>
        <v>0</v>
      </c>
      <c r="W160" s="6">
        <f>'январь 2016'!W160+'февраль 2016'!W160+'март 2016'!W160</f>
        <v>0</v>
      </c>
      <c r="X160" s="6" t="s">
        <v>30</v>
      </c>
      <c r="Y160" s="6" t="s">
        <v>33</v>
      </c>
      <c r="Z160" s="6">
        <f>'январь 2016'!Z160+'февраль 2016'!Z160+'март 2016'!Z160</f>
        <v>0</v>
      </c>
      <c r="AA160" s="6">
        <f>'январь 2016'!AA160+'февраль 2016'!AA160+'март 2016'!AA160</f>
        <v>0</v>
      </c>
      <c r="AB160" s="1" t="s">
        <v>30</v>
      </c>
      <c r="AC160" s="1" t="s">
        <v>34</v>
      </c>
      <c r="AD160" s="1">
        <f>'январь 2016'!AD160+'февраль 2016'!AD160+'март 2016'!AD160</f>
        <v>0</v>
      </c>
      <c r="AE160" s="1">
        <f>'январь 2016'!AE160+'февраль 2016'!AE160+'март 2016'!AE160</f>
        <v>0</v>
      </c>
      <c r="AF160" s="1" t="s">
        <v>35</v>
      </c>
      <c r="AG160" s="1" t="s">
        <v>29</v>
      </c>
      <c r="AH160" s="1">
        <f>'январь 2016'!AH160+'февраль 2016'!AH160+'март 2016'!AH160</f>
        <v>0</v>
      </c>
      <c r="AI160" s="1">
        <f>'январь 2016'!AI160+'февраль 2016'!AI160+'март 2016'!AI160</f>
        <v>0</v>
      </c>
      <c r="AJ160" s="1" t="s">
        <v>36</v>
      </c>
      <c r="AK160" s="1" t="s">
        <v>37</v>
      </c>
      <c r="AL160" s="1">
        <f>'январь 2016'!AL160+'февраль 2016'!AL160+'март 2016'!AL160</f>
        <v>0</v>
      </c>
      <c r="AM160" s="1">
        <f>'январь 2016'!AM160+'февраль 2016'!AM160+'март 2016'!AM160</f>
        <v>0</v>
      </c>
      <c r="AN160" s="1" t="s">
        <v>38</v>
      </c>
      <c r="AO160" s="1" t="s">
        <v>39</v>
      </c>
      <c r="AP160" s="1">
        <f>'январь 2016'!AP160+'февраль 2016'!AP160+'март 2016'!AP160</f>
        <v>0</v>
      </c>
      <c r="AQ160" s="1">
        <f>'январь 2016'!AQ160+'февраль 2016'!AQ160+'март 2016'!AQ160</f>
        <v>0</v>
      </c>
      <c r="AR160" s="1" t="s">
        <v>40</v>
      </c>
      <c r="AS160" s="1" t="s">
        <v>41</v>
      </c>
      <c r="AT160" s="1">
        <f>'январь 2016'!AT160+'февраль 2016'!AT160+'март 2016'!AT160</f>
        <v>0</v>
      </c>
      <c r="AU160" s="1">
        <f>'январь 2016'!AU160+'февраль 2016'!AU160+'март 2016'!AU160</f>
        <v>0</v>
      </c>
      <c r="AV160" s="6"/>
      <c r="AW160" s="6"/>
      <c r="AX160" s="1">
        <f>'январь 2016'!AX160+'февраль 2016'!AX160+'март 2016'!AX160</f>
        <v>0</v>
      </c>
      <c r="AY160" s="1">
        <f>'январь 2016'!AY160+'февраль 2016'!AY160+'март 2016'!AY160</f>
        <v>0</v>
      </c>
      <c r="AZ160" s="1" t="s">
        <v>42</v>
      </c>
      <c r="BA160" s="1" t="s">
        <v>39</v>
      </c>
      <c r="BB160" s="1">
        <f>'январь 2016'!BB160+'февраль 2016'!BB160+'март 2016'!BB160</f>
        <v>0</v>
      </c>
      <c r="BC160" s="1">
        <f>'январь 2016'!BC160+'февраль 2016'!BC160+'март 2016'!BC160</f>
        <v>0</v>
      </c>
      <c r="BD160" s="1" t="s">
        <v>42</v>
      </c>
      <c r="BE160" s="1" t="s">
        <v>33</v>
      </c>
      <c r="BF160" s="1">
        <f>'январь 2016'!BF160+'февраль 2016'!BF160+'март 2016'!BF160</f>
        <v>0</v>
      </c>
      <c r="BG160" s="1">
        <f>'январь 2016'!BG160+'февраль 2016'!BG160+'март 2016'!BG160</f>
        <v>0</v>
      </c>
      <c r="BH160" s="1" t="s">
        <v>42</v>
      </c>
      <c r="BI160" s="1" t="s">
        <v>39</v>
      </c>
      <c r="BJ160" s="1">
        <f>'январь 2016'!BJ160+'февраль 2016'!BJ160+'март 2016'!BJ160</f>
        <v>0</v>
      </c>
      <c r="BK160" s="7">
        <f>'январь 2016'!BK160+'февраль 2016'!BK160+'март 2016'!BK160</f>
        <v>0</v>
      </c>
      <c r="BL160" s="1" t="s">
        <v>43</v>
      </c>
      <c r="BM160" s="1" t="s">
        <v>44</v>
      </c>
      <c r="BN160" s="1">
        <f>'январь 2016'!BN160+'февраль 2016'!BN160+'март 2016'!BN160</f>
        <v>0</v>
      </c>
      <c r="BO160" s="1">
        <f>'январь 2016'!BO160+'февраль 2016'!BO160+'март 2016'!BO160</f>
        <v>0</v>
      </c>
      <c r="BP160" s="1" t="s">
        <v>45</v>
      </c>
      <c r="BQ160" s="1" t="s">
        <v>44</v>
      </c>
      <c r="BR160" s="1">
        <f>'январь 2016'!BR160+'февраль 2016'!BR160+'март 2016'!BR160</f>
        <v>0</v>
      </c>
      <c r="BS160" s="1">
        <f>'январь 2016'!BS160+'февраль 2016'!BS160+'март 2016'!BS160</f>
        <v>0</v>
      </c>
      <c r="BT160" s="1" t="s">
        <v>46</v>
      </c>
      <c r="BU160" s="1" t="s">
        <v>47</v>
      </c>
      <c r="BV160" s="1">
        <f>'январь 2016'!BV160+'февраль 2016'!BV160+'март 2016'!BV160</f>
        <v>0</v>
      </c>
      <c r="BW160" s="1">
        <f>'январь 2016'!BW160+'февраль 2016'!BW160+'март 2016'!BW160</f>
        <v>0</v>
      </c>
      <c r="BX160" s="1" t="s">
        <v>46</v>
      </c>
      <c r="BY160" s="1" t="s">
        <v>41</v>
      </c>
      <c r="BZ160" s="1">
        <f>'январь 2016'!BZ160+'февраль 2016'!BZ160+'март 2016'!BZ160</f>
        <v>0</v>
      </c>
      <c r="CA160" s="1">
        <f>'январь 2016'!CA160+'февраль 2016'!CA160+'март 2016'!CA160</f>
        <v>0</v>
      </c>
      <c r="CB160" s="1" t="s">
        <v>46</v>
      </c>
      <c r="CC160" s="1" t="s">
        <v>48</v>
      </c>
      <c r="CD160" s="1">
        <f>'январь 2016'!CD160+'февраль 2016'!CD160+'март 2016'!CD160</f>
        <v>0</v>
      </c>
      <c r="CE160" s="1">
        <f>'январь 2016'!CE160+'февраль 2016'!CE160+'март 2016'!CE160</f>
        <v>0</v>
      </c>
      <c r="CF160" s="1" t="s">
        <v>46</v>
      </c>
      <c r="CG160" s="1" t="s">
        <v>48</v>
      </c>
      <c r="CH160" s="1">
        <f>'январь 2016'!CH160+'февраль 2016'!CH160+'март 2016'!CH160</f>
        <v>0</v>
      </c>
      <c r="CI160" s="1">
        <f>'январь 2016'!CI160+'февраль 2016'!CI160+'март 2016'!CI160</f>
        <v>0</v>
      </c>
      <c r="CJ160" s="1" t="s">
        <v>46</v>
      </c>
      <c r="CK160" s="1" t="s">
        <v>39</v>
      </c>
      <c r="CL160" s="1">
        <f>'январь 2016'!CL160+'февраль 2016'!CL160+'март 2016'!CL160</f>
        <v>0</v>
      </c>
      <c r="CM160" s="1">
        <f>'январь 2016'!CM160+'февраль 2016'!CM160+'март 2016'!CM160</f>
        <v>0</v>
      </c>
      <c r="CN160" s="1" t="s">
        <v>49</v>
      </c>
      <c r="CO160" s="1" t="s">
        <v>39</v>
      </c>
      <c r="CP160" s="1">
        <f>'январь 2016'!CP160+'февраль 2016'!CP160+'март 2016'!CP160</f>
        <v>2</v>
      </c>
      <c r="CQ160" s="1">
        <f>'январь 2016'!CQ160+'февраль 2016'!CQ160+'март 2016'!CQ160</f>
        <v>1.4610000000000001</v>
      </c>
      <c r="CR160" s="1" t="s">
        <v>50</v>
      </c>
      <c r="CS160" s="1" t="s">
        <v>51</v>
      </c>
      <c r="CT160" s="1">
        <f>'январь 2016'!CT160+'февраль 2016'!CT160+'март 2016'!CT160</f>
        <v>0</v>
      </c>
      <c r="CU160" s="1">
        <f>'январь 2016'!CU160+'февраль 2016'!CU160+'март 2016'!CU160</f>
        <v>0</v>
      </c>
      <c r="CV160" s="1" t="s">
        <v>50</v>
      </c>
      <c r="CW160" s="1" t="s">
        <v>39</v>
      </c>
      <c r="CX160" s="1">
        <f>'январь 2016'!CX160+'февраль 2016'!CX160+'март 2016'!CX160</f>
        <v>3</v>
      </c>
      <c r="CY160" s="1">
        <f>'январь 2016'!CY160+'февраль 2016'!CY160+'март 2016'!CY160</f>
        <v>2.7639999999999998</v>
      </c>
      <c r="CZ160" s="1" t="s">
        <v>50</v>
      </c>
      <c r="DA160" s="1" t="s">
        <v>39</v>
      </c>
      <c r="DB160" s="1">
        <f>'январь 2016'!DB160+'февраль 2016'!DB160+'март 2016'!DB160</f>
        <v>0</v>
      </c>
      <c r="DC160" s="1">
        <f>'январь 2016'!DC160+'февраль 2016'!DC160+'март 2016'!DC160</f>
        <v>0</v>
      </c>
      <c r="DD160" s="1" t="s">
        <v>59</v>
      </c>
      <c r="DE160" s="1" t="s">
        <v>60</v>
      </c>
      <c r="DF160" s="1">
        <f>'январь 2016'!DF160+'февраль 2016'!DF160+'март 2016'!DF160</f>
        <v>0</v>
      </c>
      <c r="DG160" s="1">
        <f>'январь 2016'!DG160+'февраль 2016'!DG160+'март 2016'!DG160</f>
        <v>0</v>
      </c>
      <c r="DH160" s="1" t="s">
        <v>52</v>
      </c>
      <c r="DI160" s="1" t="s">
        <v>53</v>
      </c>
      <c r="DJ160" s="1">
        <f>'январь 2016'!DJ160+'февраль 2016'!DJ160+'март 2016'!DJ160</f>
        <v>0</v>
      </c>
      <c r="DK160" s="1">
        <f>'январь 2016'!DK160+'февраль 2016'!DK160+'март 2016'!DK160</f>
        <v>0</v>
      </c>
      <c r="DL160" s="1" t="s">
        <v>31</v>
      </c>
      <c r="DM160" s="7">
        <f>'январь 2016'!DM160+'февраль 2016'!DM160+'март 2016'!DM160</f>
        <v>7.7039999999999997</v>
      </c>
    </row>
    <row r="161" spans="1:117" s="12" customFormat="1" ht="15.75" customHeight="1" x14ac:dyDescent="0.25">
      <c r="A161" s="6">
        <v>160</v>
      </c>
      <c r="B161" s="6">
        <v>3</v>
      </c>
      <c r="C161" s="9" t="s">
        <v>517</v>
      </c>
      <c r="D161" s="8" t="s">
        <v>373</v>
      </c>
      <c r="E161" s="6">
        <v>-2271.7820000000002</v>
      </c>
      <c r="F161" s="6">
        <v>103.87</v>
      </c>
      <c r="G161" s="6">
        <v>-2381.4360000000001</v>
      </c>
      <c r="H161" s="10">
        <v>535.58799999999997</v>
      </c>
      <c r="I161" s="3">
        <f t="shared" si="7"/>
        <v>-1845.8480000000002</v>
      </c>
      <c r="J161" s="3">
        <f t="shared" si="6"/>
        <v>4.0110000000000001</v>
      </c>
      <c r="K161" s="3">
        <f t="shared" si="8"/>
        <v>-1849.8590000000002</v>
      </c>
      <c r="L161" s="1" t="s">
        <v>28</v>
      </c>
      <c r="M161" s="1" t="s">
        <v>29</v>
      </c>
      <c r="N161" s="1">
        <f>'январь 2016'!N161+'февраль 2016'!N161+'март 2016'!N161</f>
        <v>0</v>
      </c>
      <c r="O161" s="1">
        <f>'январь 2016'!O161+'февраль 2016'!O161+'март 2016'!O161</f>
        <v>0</v>
      </c>
      <c r="P161" s="1" t="s">
        <v>30</v>
      </c>
      <c r="Q161" s="1" t="s">
        <v>34</v>
      </c>
      <c r="R161" s="1">
        <f>'январь 2016'!R161+'февраль 2016'!R161+'март 2016'!R161</f>
        <v>0</v>
      </c>
      <c r="S161" s="1">
        <f>'январь 2016'!S161+'февраль 2016'!S161+'март 2016'!S161</f>
        <v>0</v>
      </c>
      <c r="T161" s="1" t="s">
        <v>30</v>
      </c>
      <c r="U161" s="1" t="s">
        <v>32</v>
      </c>
      <c r="V161" s="6">
        <f>'январь 2016'!V161+'февраль 2016'!V161+'март 2016'!V161</f>
        <v>0</v>
      </c>
      <c r="W161" s="6">
        <f>'январь 2016'!W161+'февраль 2016'!W161+'март 2016'!W161</f>
        <v>0</v>
      </c>
      <c r="X161" s="6" t="s">
        <v>30</v>
      </c>
      <c r="Y161" s="6" t="s">
        <v>33</v>
      </c>
      <c r="Z161" s="6">
        <f>'январь 2016'!Z161+'февраль 2016'!Z161+'март 2016'!Z161</f>
        <v>0</v>
      </c>
      <c r="AA161" s="6">
        <f>'январь 2016'!AA161+'февраль 2016'!AA161+'март 2016'!AA161</f>
        <v>0</v>
      </c>
      <c r="AB161" s="1" t="s">
        <v>30</v>
      </c>
      <c r="AC161" s="1" t="s">
        <v>34</v>
      </c>
      <c r="AD161" s="1">
        <f>'январь 2016'!AD161+'февраль 2016'!AD161+'март 2016'!AD161</f>
        <v>0</v>
      </c>
      <c r="AE161" s="1">
        <f>'январь 2016'!AE161+'февраль 2016'!AE161+'март 2016'!AE161</f>
        <v>0</v>
      </c>
      <c r="AF161" s="1" t="s">
        <v>35</v>
      </c>
      <c r="AG161" s="1" t="s">
        <v>29</v>
      </c>
      <c r="AH161" s="1">
        <f>'январь 2016'!AH161+'февраль 2016'!AH161+'март 2016'!AH161</f>
        <v>0</v>
      </c>
      <c r="AI161" s="1">
        <f>'январь 2016'!AI161+'февраль 2016'!AI161+'март 2016'!AI161</f>
        <v>0</v>
      </c>
      <c r="AJ161" s="1" t="s">
        <v>36</v>
      </c>
      <c r="AK161" s="1" t="s">
        <v>37</v>
      </c>
      <c r="AL161" s="1">
        <f>'январь 2016'!AL161+'февраль 2016'!AL161+'март 2016'!AL161</f>
        <v>0</v>
      </c>
      <c r="AM161" s="1">
        <f>'январь 2016'!AM161+'февраль 2016'!AM161+'март 2016'!AM161</f>
        <v>0</v>
      </c>
      <c r="AN161" s="1" t="s">
        <v>38</v>
      </c>
      <c r="AO161" s="1" t="s">
        <v>39</v>
      </c>
      <c r="AP161" s="1">
        <f>'январь 2016'!AP161+'февраль 2016'!AP161+'март 2016'!AP161</f>
        <v>0</v>
      </c>
      <c r="AQ161" s="1">
        <f>'январь 2016'!AQ161+'февраль 2016'!AQ161+'март 2016'!AQ161</f>
        <v>0</v>
      </c>
      <c r="AR161" s="1" t="s">
        <v>40</v>
      </c>
      <c r="AS161" s="1" t="s">
        <v>41</v>
      </c>
      <c r="AT161" s="1">
        <f>'январь 2016'!AT161+'февраль 2016'!AT161+'март 2016'!AT161</f>
        <v>0</v>
      </c>
      <c r="AU161" s="1">
        <f>'январь 2016'!AU161+'февраль 2016'!AU161+'март 2016'!AU161</f>
        <v>0</v>
      </c>
      <c r="AV161" s="6"/>
      <c r="AW161" s="6"/>
      <c r="AX161" s="1">
        <f>'январь 2016'!AX161+'февраль 2016'!AX161+'март 2016'!AX161</f>
        <v>0</v>
      </c>
      <c r="AY161" s="1">
        <f>'январь 2016'!AY161+'февраль 2016'!AY161+'март 2016'!AY161</f>
        <v>0</v>
      </c>
      <c r="AZ161" s="1" t="s">
        <v>42</v>
      </c>
      <c r="BA161" s="1" t="s">
        <v>39</v>
      </c>
      <c r="BB161" s="1">
        <f>'январь 2016'!BB161+'февраль 2016'!BB161+'март 2016'!BB161</f>
        <v>0</v>
      </c>
      <c r="BC161" s="1">
        <f>'январь 2016'!BC161+'февраль 2016'!BC161+'март 2016'!BC161</f>
        <v>0</v>
      </c>
      <c r="BD161" s="1" t="s">
        <v>42</v>
      </c>
      <c r="BE161" s="1" t="s">
        <v>33</v>
      </c>
      <c r="BF161" s="1">
        <f>'январь 2016'!BF161+'февраль 2016'!BF161+'март 2016'!BF161</f>
        <v>0</v>
      </c>
      <c r="BG161" s="1">
        <f>'январь 2016'!BG161+'февраль 2016'!BG161+'март 2016'!BG161</f>
        <v>0</v>
      </c>
      <c r="BH161" s="1" t="s">
        <v>42</v>
      </c>
      <c r="BI161" s="1" t="s">
        <v>39</v>
      </c>
      <c r="BJ161" s="1">
        <f>'январь 2016'!BJ161+'февраль 2016'!BJ161+'март 2016'!BJ161</f>
        <v>0</v>
      </c>
      <c r="BK161" s="7">
        <f>'январь 2016'!BK161+'февраль 2016'!BK161+'март 2016'!BK161</f>
        <v>0</v>
      </c>
      <c r="BL161" s="1" t="s">
        <v>43</v>
      </c>
      <c r="BM161" s="1" t="s">
        <v>44</v>
      </c>
      <c r="BN161" s="1">
        <f>'январь 2016'!BN161+'февраль 2016'!BN161+'март 2016'!BN161</f>
        <v>0</v>
      </c>
      <c r="BO161" s="1">
        <f>'январь 2016'!BO161+'февраль 2016'!BO161+'март 2016'!BO161</f>
        <v>0</v>
      </c>
      <c r="BP161" s="1" t="s">
        <v>45</v>
      </c>
      <c r="BQ161" s="1" t="s">
        <v>44</v>
      </c>
      <c r="BR161" s="1">
        <f>'январь 2016'!BR161+'февраль 2016'!BR161+'март 2016'!BR161</f>
        <v>0</v>
      </c>
      <c r="BS161" s="1">
        <f>'январь 2016'!BS161+'февраль 2016'!BS161+'март 2016'!BS161</f>
        <v>0</v>
      </c>
      <c r="BT161" s="1" t="s">
        <v>46</v>
      </c>
      <c r="BU161" s="1" t="s">
        <v>47</v>
      </c>
      <c r="BV161" s="1">
        <f>'январь 2016'!BV161+'февраль 2016'!BV161+'март 2016'!BV161</f>
        <v>0</v>
      </c>
      <c r="BW161" s="1">
        <f>'январь 2016'!BW161+'февраль 2016'!BW161+'март 2016'!BW161</f>
        <v>0</v>
      </c>
      <c r="BX161" s="1" t="s">
        <v>46</v>
      </c>
      <c r="BY161" s="1" t="s">
        <v>41</v>
      </c>
      <c r="BZ161" s="1">
        <f>'январь 2016'!BZ161+'февраль 2016'!BZ161+'март 2016'!BZ161</f>
        <v>0</v>
      </c>
      <c r="CA161" s="1">
        <f>'январь 2016'!CA161+'февраль 2016'!CA161+'март 2016'!CA161</f>
        <v>0</v>
      </c>
      <c r="CB161" s="1" t="s">
        <v>46</v>
      </c>
      <c r="CC161" s="1" t="s">
        <v>48</v>
      </c>
      <c r="CD161" s="1">
        <f>'январь 2016'!CD161+'февраль 2016'!CD161+'март 2016'!CD161</f>
        <v>0</v>
      </c>
      <c r="CE161" s="1">
        <f>'январь 2016'!CE161+'февраль 2016'!CE161+'март 2016'!CE161</f>
        <v>0</v>
      </c>
      <c r="CF161" s="1" t="s">
        <v>46</v>
      </c>
      <c r="CG161" s="1" t="s">
        <v>48</v>
      </c>
      <c r="CH161" s="1">
        <f>'январь 2016'!CH161+'февраль 2016'!CH161+'март 2016'!CH161</f>
        <v>0</v>
      </c>
      <c r="CI161" s="1">
        <f>'январь 2016'!CI161+'февраль 2016'!CI161+'март 2016'!CI161</f>
        <v>0</v>
      </c>
      <c r="CJ161" s="1" t="s">
        <v>46</v>
      </c>
      <c r="CK161" s="1" t="s">
        <v>39</v>
      </c>
      <c r="CL161" s="1">
        <f>'январь 2016'!CL161+'февраль 2016'!CL161+'март 2016'!CL161</f>
        <v>0</v>
      </c>
      <c r="CM161" s="1">
        <f>'январь 2016'!CM161+'февраль 2016'!CM161+'март 2016'!CM161</f>
        <v>0</v>
      </c>
      <c r="CN161" s="1" t="s">
        <v>49</v>
      </c>
      <c r="CO161" s="1" t="s">
        <v>39</v>
      </c>
      <c r="CP161" s="1">
        <f>'январь 2016'!CP161+'февраль 2016'!CP161+'март 2016'!CP161</f>
        <v>0</v>
      </c>
      <c r="CQ161" s="1">
        <f>'январь 2016'!CQ161+'февраль 2016'!CQ161+'март 2016'!CQ161</f>
        <v>0</v>
      </c>
      <c r="CR161" s="1" t="s">
        <v>50</v>
      </c>
      <c r="CS161" s="1" t="s">
        <v>51</v>
      </c>
      <c r="CT161" s="1">
        <f>'январь 2016'!CT161+'февраль 2016'!CT161+'март 2016'!CT161</f>
        <v>0</v>
      </c>
      <c r="CU161" s="1">
        <f>'январь 2016'!CU161+'февраль 2016'!CU161+'март 2016'!CU161</f>
        <v>0</v>
      </c>
      <c r="CV161" s="1" t="s">
        <v>50</v>
      </c>
      <c r="CW161" s="1" t="s">
        <v>39</v>
      </c>
      <c r="CX161" s="1">
        <f>'январь 2016'!CX161+'февраль 2016'!CX161+'март 2016'!CX161</f>
        <v>1</v>
      </c>
      <c r="CY161" s="1">
        <f>'январь 2016'!CY161+'февраль 2016'!CY161+'март 2016'!CY161</f>
        <v>0.92100000000000004</v>
      </c>
      <c r="CZ161" s="1" t="s">
        <v>50</v>
      </c>
      <c r="DA161" s="1" t="s">
        <v>39</v>
      </c>
      <c r="DB161" s="1">
        <f>'январь 2016'!DB161+'февраль 2016'!DB161+'март 2016'!DB161</f>
        <v>0</v>
      </c>
      <c r="DC161" s="1">
        <f>'январь 2016'!DC161+'февраль 2016'!DC161+'март 2016'!DC161</f>
        <v>0</v>
      </c>
      <c r="DD161" s="1" t="s">
        <v>59</v>
      </c>
      <c r="DE161" s="1" t="s">
        <v>60</v>
      </c>
      <c r="DF161" s="1">
        <f>'январь 2016'!DF161+'февраль 2016'!DF161+'март 2016'!DF161</f>
        <v>0</v>
      </c>
      <c r="DG161" s="1">
        <f>'январь 2016'!DG161+'февраль 2016'!DG161+'март 2016'!DG161</f>
        <v>0</v>
      </c>
      <c r="DH161" s="1" t="s">
        <v>52</v>
      </c>
      <c r="DI161" s="1" t="s">
        <v>53</v>
      </c>
      <c r="DJ161" s="1">
        <f>'январь 2016'!DJ161+'февраль 2016'!DJ161+'март 2016'!DJ161</f>
        <v>0</v>
      </c>
      <c r="DK161" s="1">
        <f>'январь 2016'!DK161+'февраль 2016'!DK161+'март 2016'!DK161</f>
        <v>0</v>
      </c>
      <c r="DL161" s="1" t="s">
        <v>31</v>
      </c>
      <c r="DM161" s="7">
        <f>'январь 2016'!DM161+'февраль 2016'!DM161+'март 2016'!DM161</f>
        <v>3.09</v>
      </c>
    </row>
    <row r="162" spans="1:117" s="12" customFormat="1" ht="15.75" customHeight="1" x14ac:dyDescent="0.25">
      <c r="A162" s="6">
        <v>161</v>
      </c>
      <c r="B162" s="6">
        <v>3</v>
      </c>
      <c r="C162" s="9" t="s">
        <v>514</v>
      </c>
      <c r="D162" s="8" t="s">
        <v>373</v>
      </c>
      <c r="E162" s="6">
        <v>0</v>
      </c>
      <c r="F162" s="6">
        <v>0</v>
      </c>
      <c r="G162" s="6">
        <v>0</v>
      </c>
      <c r="H162" s="10">
        <v>443.22800000000001</v>
      </c>
      <c r="I162" s="3">
        <f t="shared" si="7"/>
        <v>443.22800000000001</v>
      </c>
      <c r="J162" s="3">
        <f t="shared" si="6"/>
        <v>5.875</v>
      </c>
      <c r="K162" s="3">
        <f t="shared" si="8"/>
        <v>437.35300000000001</v>
      </c>
      <c r="L162" s="1" t="s">
        <v>28</v>
      </c>
      <c r="M162" s="1" t="s">
        <v>29</v>
      </c>
      <c r="N162" s="1">
        <f>'январь 2016'!N162+'февраль 2016'!N162+'март 2016'!N162</f>
        <v>0</v>
      </c>
      <c r="O162" s="1">
        <f>'январь 2016'!O162+'февраль 2016'!O162+'март 2016'!O162</f>
        <v>0</v>
      </c>
      <c r="P162" s="1" t="s">
        <v>30</v>
      </c>
      <c r="Q162" s="1" t="s">
        <v>34</v>
      </c>
      <c r="R162" s="1">
        <f>'январь 2016'!R162+'февраль 2016'!R162+'март 2016'!R162</f>
        <v>0</v>
      </c>
      <c r="S162" s="1">
        <f>'январь 2016'!S162+'февраль 2016'!S162+'март 2016'!S162</f>
        <v>0</v>
      </c>
      <c r="T162" s="1" t="s">
        <v>30</v>
      </c>
      <c r="U162" s="1" t="s">
        <v>32</v>
      </c>
      <c r="V162" s="6">
        <f>'январь 2016'!V162+'февраль 2016'!V162+'март 2016'!V162</f>
        <v>0</v>
      </c>
      <c r="W162" s="6">
        <f>'январь 2016'!W162+'февраль 2016'!W162+'март 2016'!W162</f>
        <v>0</v>
      </c>
      <c r="X162" s="6" t="s">
        <v>30</v>
      </c>
      <c r="Y162" s="6" t="s">
        <v>33</v>
      </c>
      <c r="Z162" s="6">
        <f>'январь 2016'!Z162+'февраль 2016'!Z162+'март 2016'!Z162</f>
        <v>0</v>
      </c>
      <c r="AA162" s="6">
        <f>'январь 2016'!AA162+'февраль 2016'!AA162+'март 2016'!AA162</f>
        <v>0</v>
      </c>
      <c r="AB162" s="1" t="s">
        <v>30</v>
      </c>
      <c r="AC162" s="1" t="s">
        <v>34</v>
      </c>
      <c r="AD162" s="1">
        <f>'январь 2016'!AD162+'февраль 2016'!AD162+'март 2016'!AD162</f>
        <v>0</v>
      </c>
      <c r="AE162" s="1">
        <f>'январь 2016'!AE162+'февраль 2016'!AE162+'март 2016'!AE162</f>
        <v>0</v>
      </c>
      <c r="AF162" s="1" t="s">
        <v>35</v>
      </c>
      <c r="AG162" s="1" t="s">
        <v>29</v>
      </c>
      <c r="AH162" s="1">
        <f>'январь 2016'!AH162+'февраль 2016'!AH162+'март 2016'!AH162</f>
        <v>0</v>
      </c>
      <c r="AI162" s="1">
        <f>'январь 2016'!AI162+'февраль 2016'!AI162+'март 2016'!AI162</f>
        <v>0</v>
      </c>
      <c r="AJ162" s="1" t="s">
        <v>36</v>
      </c>
      <c r="AK162" s="1" t="s">
        <v>37</v>
      </c>
      <c r="AL162" s="1">
        <f>'январь 2016'!AL162+'февраль 2016'!AL162+'март 2016'!AL162</f>
        <v>0</v>
      </c>
      <c r="AM162" s="1">
        <f>'январь 2016'!AM162+'февраль 2016'!AM162+'март 2016'!AM162</f>
        <v>0</v>
      </c>
      <c r="AN162" s="1" t="s">
        <v>38</v>
      </c>
      <c r="AO162" s="1" t="s">
        <v>39</v>
      </c>
      <c r="AP162" s="1">
        <f>'январь 2016'!AP162+'февраль 2016'!AP162+'март 2016'!AP162</f>
        <v>0</v>
      </c>
      <c r="AQ162" s="1">
        <f>'январь 2016'!AQ162+'февраль 2016'!AQ162+'март 2016'!AQ162</f>
        <v>0</v>
      </c>
      <c r="AR162" s="1" t="s">
        <v>40</v>
      </c>
      <c r="AS162" s="1" t="s">
        <v>41</v>
      </c>
      <c r="AT162" s="1">
        <f>'январь 2016'!AT162+'февраль 2016'!AT162+'март 2016'!AT162</f>
        <v>0</v>
      </c>
      <c r="AU162" s="1">
        <f>'январь 2016'!AU162+'февраль 2016'!AU162+'март 2016'!AU162</f>
        <v>0</v>
      </c>
      <c r="AV162" s="6"/>
      <c r="AW162" s="6"/>
      <c r="AX162" s="1">
        <f>'январь 2016'!AX162+'февраль 2016'!AX162+'март 2016'!AX162</f>
        <v>0</v>
      </c>
      <c r="AY162" s="1">
        <f>'январь 2016'!AY162+'февраль 2016'!AY162+'март 2016'!AY162</f>
        <v>0</v>
      </c>
      <c r="AZ162" s="1" t="s">
        <v>42</v>
      </c>
      <c r="BA162" s="1" t="s">
        <v>39</v>
      </c>
      <c r="BB162" s="1">
        <f>'январь 2016'!BB162+'февраль 2016'!BB162+'март 2016'!BB162</f>
        <v>0</v>
      </c>
      <c r="BC162" s="1">
        <f>'январь 2016'!BC162+'февраль 2016'!BC162+'март 2016'!BC162</f>
        <v>0</v>
      </c>
      <c r="BD162" s="1" t="s">
        <v>42</v>
      </c>
      <c r="BE162" s="1" t="s">
        <v>33</v>
      </c>
      <c r="BF162" s="1">
        <f>'январь 2016'!BF162+'февраль 2016'!BF162+'март 2016'!BF162</f>
        <v>0</v>
      </c>
      <c r="BG162" s="1">
        <f>'январь 2016'!BG162+'февраль 2016'!BG162+'март 2016'!BG162</f>
        <v>0</v>
      </c>
      <c r="BH162" s="1" t="s">
        <v>42</v>
      </c>
      <c r="BI162" s="1" t="s">
        <v>39</v>
      </c>
      <c r="BJ162" s="1">
        <f>'январь 2016'!BJ162+'февраль 2016'!BJ162+'март 2016'!BJ162</f>
        <v>0</v>
      </c>
      <c r="BK162" s="7">
        <f>'январь 2016'!BK162+'февраль 2016'!BK162+'март 2016'!BK162</f>
        <v>0</v>
      </c>
      <c r="BL162" s="1" t="s">
        <v>43</v>
      </c>
      <c r="BM162" s="1" t="s">
        <v>44</v>
      </c>
      <c r="BN162" s="1">
        <f>'январь 2016'!BN162+'февраль 2016'!BN162+'март 2016'!BN162</f>
        <v>0</v>
      </c>
      <c r="BO162" s="1">
        <f>'январь 2016'!BO162+'февраль 2016'!BO162+'март 2016'!BO162</f>
        <v>0</v>
      </c>
      <c r="BP162" s="1" t="s">
        <v>45</v>
      </c>
      <c r="BQ162" s="1" t="s">
        <v>44</v>
      </c>
      <c r="BR162" s="1">
        <f>'январь 2016'!BR162+'февраль 2016'!BR162+'март 2016'!BR162</f>
        <v>0</v>
      </c>
      <c r="BS162" s="1">
        <f>'январь 2016'!BS162+'февраль 2016'!BS162+'март 2016'!BS162</f>
        <v>0</v>
      </c>
      <c r="BT162" s="1" t="s">
        <v>46</v>
      </c>
      <c r="BU162" s="1" t="s">
        <v>47</v>
      </c>
      <c r="BV162" s="1">
        <f>'январь 2016'!BV162+'февраль 2016'!BV162+'март 2016'!BV162</f>
        <v>0</v>
      </c>
      <c r="BW162" s="1">
        <f>'январь 2016'!BW162+'февраль 2016'!BW162+'март 2016'!BW162</f>
        <v>0</v>
      </c>
      <c r="BX162" s="1" t="s">
        <v>46</v>
      </c>
      <c r="BY162" s="1" t="s">
        <v>41</v>
      </c>
      <c r="BZ162" s="1">
        <f>'январь 2016'!BZ162+'февраль 2016'!BZ162+'март 2016'!BZ162</f>
        <v>0</v>
      </c>
      <c r="CA162" s="1">
        <f>'январь 2016'!CA162+'февраль 2016'!CA162+'март 2016'!CA162</f>
        <v>0</v>
      </c>
      <c r="CB162" s="1" t="s">
        <v>46</v>
      </c>
      <c r="CC162" s="1" t="s">
        <v>48</v>
      </c>
      <c r="CD162" s="1">
        <f>'январь 2016'!CD162+'февраль 2016'!CD162+'март 2016'!CD162</f>
        <v>0</v>
      </c>
      <c r="CE162" s="1">
        <f>'январь 2016'!CE162+'февраль 2016'!CE162+'март 2016'!CE162</f>
        <v>0</v>
      </c>
      <c r="CF162" s="1" t="s">
        <v>46</v>
      </c>
      <c r="CG162" s="1" t="s">
        <v>48</v>
      </c>
      <c r="CH162" s="1">
        <f>'январь 2016'!CH162+'февраль 2016'!CH162+'март 2016'!CH162</f>
        <v>0</v>
      </c>
      <c r="CI162" s="1">
        <f>'январь 2016'!CI162+'февраль 2016'!CI162+'март 2016'!CI162</f>
        <v>0</v>
      </c>
      <c r="CJ162" s="1" t="s">
        <v>46</v>
      </c>
      <c r="CK162" s="1" t="s">
        <v>39</v>
      </c>
      <c r="CL162" s="1">
        <f>'январь 2016'!CL162+'февраль 2016'!CL162+'март 2016'!CL162</f>
        <v>0</v>
      </c>
      <c r="CM162" s="1">
        <f>'январь 2016'!CM162+'февраль 2016'!CM162+'март 2016'!CM162</f>
        <v>0</v>
      </c>
      <c r="CN162" s="1" t="s">
        <v>49</v>
      </c>
      <c r="CO162" s="1" t="s">
        <v>39</v>
      </c>
      <c r="CP162" s="1">
        <f>'январь 2016'!CP162+'февраль 2016'!CP162+'март 2016'!CP162</f>
        <v>0</v>
      </c>
      <c r="CQ162" s="1">
        <f>'январь 2016'!CQ162+'февраль 2016'!CQ162+'март 2016'!CQ162</f>
        <v>0</v>
      </c>
      <c r="CR162" s="1" t="s">
        <v>50</v>
      </c>
      <c r="CS162" s="1" t="s">
        <v>51</v>
      </c>
      <c r="CT162" s="1">
        <f>'январь 2016'!CT162+'февраль 2016'!CT162+'март 2016'!CT162</f>
        <v>0</v>
      </c>
      <c r="CU162" s="1">
        <f>'январь 2016'!CU162+'февраль 2016'!CU162+'март 2016'!CU162</f>
        <v>0</v>
      </c>
      <c r="CV162" s="1" t="s">
        <v>50</v>
      </c>
      <c r="CW162" s="1" t="s">
        <v>39</v>
      </c>
      <c r="CX162" s="1">
        <f>'январь 2016'!CX162+'февраль 2016'!CX162+'март 2016'!CX162</f>
        <v>4</v>
      </c>
      <c r="CY162" s="1">
        <f>'январь 2016'!CY162+'февраль 2016'!CY162+'март 2016'!CY162</f>
        <v>2.9830000000000001</v>
      </c>
      <c r="CZ162" s="1" t="s">
        <v>50</v>
      </c>
      <c r="DA162" s="1" t="s">
        <v>39</v>
      </c>
      <c r="DB162" s="1">
        <f>'январь 2016'!DB162+'февраль 2016'!DB162+'март 2016'!DB162</f>
        <v>1</v>
      </c>
      <c r="DC162" s="1">
        <f>'январь 2016'!DC162+'февраль 2016'!DC162+'март 2016'!DC162</f>
        <v>2.8919999999999999</v>
      </c>
      <c r="DD162" s="1" t="s">
        <v>59</v>
      </c>
      <c r="DE162" s="1" t="s">
        <v>60</v>
      </c>
      <c r="DF162" s="1">
        <f>'январь 2016'!DF162+'февраль 2016'!DF162+'март 2016'!DF162</f>
        <v>0</v>
      </c>
      <c r="DG162" s="1">
        <f>'январь 2016'!DG162+'февраль 2016'!DG162+'март 2016'!DG162</f>
        <v>0</v>
      </c>
      <c r="DH162" s="1" t="s">
        <v>52</v>
      </c>
      <c r="DI162" s="1" t="s">
        <v>53</v>
      </c>
      <c r="DJ162" s="1">
        <f>'январь 2016'!DJ162+'февраль 2016'!DJ162+'март 2016'!DJ162</f>
        <v>0</v>
      </c>
      <c r="DK162" s="1">
        <f>'январь 2016'!DK162+'февраль 2016'!DK162+'март 2016'!DK162</f>
        <v>0</v>
      </c>
      <c r="DL162" s="1" t="s">
        <v>31</v>
      </c>
      <c r="DM162" s="7">
        <f>'январь 2016'!DM162+'февраль 2016'!DM162+'март 2016'!DM162</f>
        <v>0</v>
      </c>
    </row>
    <row r="163" spans="1:117" s="12" customFormat="1" ht="15.75" customHeight="1" x14ac:dyDescent="0.25">
      <c r="A163" s="6">
        <v>162</v>
      </c>
      <c r="B163" s="6">
        <v>3</v>
      </c>
      <c r="C163" s="9" t="s">
        <v>179</v>
      </c>
      <c r="D163" s="8" t="s">
        <v>373</v>
      </c>
      <c r="E163" s="6">
        <v>1114.08</v>
      </c>
      <c r="F163" s="6">
        <v>156.649</v>
      </c>
      <c r="G163" s="6">
        <v>900.62900000000002</v>
      </c>
      <c r="H163" s="10">
        <v>432.47496000000001</v>
      </c>
      <c r="I163" s="3">
        <f t="shared" si="7"/>
        <v>1333.1039599999999</v>
      </c>
      <c r="J163" s="3">
        <f t="shared" si="6"/>
        <v>3.298</v>
      </c>
      <c r="K163" s="3">
        <f t="shared" si="8"/>
        <v>1329.8059599999999</v>
      </c>
      <c r="L163" s="1" t="s">
        <v>28</v>
      </c>
      <c r="M163" s="1" t="s">
        <v>29</v>
      </c>
      <c r="N163" s="1">
        <f>'январь 2016'!N163+'февраль 2016'!N163+'март 2016'!N163</f>
        <v>0</v>
      </c>
      <c r="O163" s="1">
        <f>'январь 2016'!O163+'февраль 2016'!O163+'март 2016'!O163</f>
        <v>0</v>
      </c>
      <c r="P163" s="1" t="s">
        <v>30</v>
      </c>
      <c r="Q163" s="1" t="s">
        <v>34</v>
      </c>
      <c r="R163" s="1">
        <f>'январь 2016'!R163+'февраль 2016'!R163+'март 2016'!R163</f>
        <v>0</v>
      </c>
      <c r="S163" s="1">
        <f>'январь 2016'!S163+'февраль 2016'!S163+'март 2016'!S163</f>
        <v>0</v>
      </c>
      <c r="T163" s="1" t="s">
        <v>30</v>
      </c>
      <c r="U163" s="1" t="s">
        <v>32</v>
      </c>
      <c r="V163" s="6">
        <f>'январь 2016'!V163+'февраль 2016'!V163+'март 2016'!V163</f>
        <v>0</v>
      </c>
      <c r="W163" s="6">
        <f>'январь 2016'!W163+'февраль 2016'!W163+'март 2016'!W163</f>
        <v>0</v>
      </c>
      <c r="X163" s="6" t="s">
        <v>30</v>
      </c>
      <c r="Y163" s="6" t="s">
        <v>33</v>
      </c>
      <c r="Z163" s="6">
        <f>'январь 2016'!Z163+'февраль 2016'!Z163+'март 2016'!Z163</f>
        <v>0</v>
      </c>
      <c r="AA163" s="6">
        <f>'январь 2016'!AA163+'февраль 2016'!AA163+'март 2016'!AA163</f>
        <v>0</v>
      </c>
      <c r="AB163" s="1" t="s">
        <v>30</v>
      </c>
      <c r="AC163" s="1" t="s">
        <v>34</v>
      </c>
      <c r="AD163" s="1">
        <f>'январь 2016'!AD163+'февраль 2016'!AD163+'март 2016'!AD163</f>
        <v>0</v>
      </c>
      <c r="AE163" s="1">
        <f>'январь 2016'!AE163+'февраль 2016'!AE163+'март 2016'!AE163</f>
        <v>0</v>
      </c>
      <c r="AF163" s="1" t="s">
        <v>35</v>
      </c>
      <c r="AG163" s="1" t="s">
        <v>29</v>
      </c>
      <c r="AH163" s="1">
        <f>'январь 2016'!AH163+'февраль 2016'!AH163+'март 2016'!AH163</f>
        <v>0</v>
      </c>
      <c r="AI163" s="1">
        <f>'январь 2016'!AI163+'февраль 2016'!AI163+'март 2016'!AI163</f>
        <v>0</v>
      </c>
      <c r="AJ163" s="1" t="s">
        <v>36</v>
      </c>
      <c r="AK163" s="1" t="s">
        <v>37</v>
      </c>
      <c r="AL163" s="1">
        <f>'январь 2016'!AL163+'февраль 2016'!AL163+'март 2016'!AL163</f>
        <v>0</v>
      </c>
      <c r="AM163" s="1">
        <f>'январь 2016'!AM163+'февраль 2016'!AM163+'март 2016'!AM163</f>
        <v>0</v>
      </c>
      <c r="AN163" s="1" t="s">
        <v>38</v>
      </c>
      <c r="AO163" s="1" t="s">
        <v>39</v>
      </c>
      <c r="AP163" s="1">
        <f>'январь 2016'!AP163+'февраль 2016'!AP163+'март 2016'!AP163</f>
        <v>0</v>
      </c>
      <c r="AQ163" s="1">
        <f>'январь 2016'!AQ163+'февраль 2016'!AQ163+'март 2016'!AQ163</f>
        <v>0</v>
      </c>
      <c r="AR163" s="1" t="s">
        <v>40</v>
      </c>
      <c r="AS163" s="1" t="s">
        <v>41</v>
      </c>
      <c r="AT163" s="1">
        <f>'январь 2016'!AT163+'февраль 2016'!AT163+'март 2016'!AT163</f>
        <v>0</v>
      </c>
      <c r="AU163" s="1">
        <f>'январь 2016'!AU163+'февраль 2016'!AU163+'март 2016'!AU163</f>
        <v>0</v>
      </c>
      <c r="AV163" s="6"/>
      <c r="AW163" s="6"/>
      <c r="AX163" s="1">
        <f>'январь 2016'!AX163+'февраль 2016'!AX163+'март 2016'!AX163</f>
        <v>0</v>
      </c>
      <c r="AY163" s="1">
        <f>'январь 2016'!AY163+'февраль 2016'!AY163+'март 2016'!AY163</f>
        <v>0</v>
      </c>
      <c r="AZ163" s="1" t="s">
        <v>42</v>
      </c>
      <c r="BA163" s="1" t="s">
        <v>39</v>
      </c>
      <c r="BB163" s="1">
        <f>'январь 2016'!BB163+'февраль 2016'!BB163+'март 2016'!BB163</f>
        <v>0</v>
      </c>
      <c r="BC163" s="1">
        <f>'январь 2016'!BC163+'февраль 2016'!BC163+'март 2016'!BC163</f>
        <v>0</v>
      </c>
      <c r="BD163" s="1" t="s">
        <v>42</v>
      </c>
      <c r="BE163" s="1" t="s">
        <v>33</v>
      </c>
      <c r="BF163" s="1">
        <f>'январь 2016'!BF163+'февраль 2016'!BF163+'март 2016'!BF163</f>
        <v>0</v>
      </c>
      <c r="BG163" s="1">
        <f>'январь 2016'!BG163+'февраль 2016'!BG163+'март 2016'!BG163</f>
        <v>0</v>
      </c>
      <c r="BH163" s="1" t="s">
        <v>42</v>
      </c>
      <c r="BI163" s="1" t="s">
        <v>39</v>
      </c>
      <c r="BJ163" s="1">
        <f>'январь 2016'!BJ163+'февраль 2016'!BJ163+'март 2016'!BJ163</f>
        <v>0</v>
      </c>
      <c r="BK163" s="7">
        <f>'январь 2016'!BK163+'февраль 2016'!BK163+'март 2016'!BK163</f>
        <v>0</v>
      </c>
      <c r="BL163" s="1" t="s">
        <v>43</v>
      </c>
      <c r="BM163" s="1" t="s">
        <v>44</v>
      </c>
      <c r="BN163" s="1">
        <f>'январь 2016'!BN163+'февраль 2016'!BN163+'март 2016'!BN163</f>
        <v>0</v>
      </c>
      <c r="BO163" s="1">
        <f>'январь 2016'!BO163+'февраль 2016'!BO163+'март 2016'!BO163</f>
        <v>0</v>
      </c>
      <c r="BP163" s="1" t="s">
        <v>45</v>
      </c>
      <c r="BQ163" s="1" t="s">
        <v>44</v>
      </c>
      <c r="BR163" s="1">
        <f>'январь 2016'!BR163+'февраль 2016'!BR163+'март 2016'!BR163</f>
        <v>0</v>
      </c>
      <c r="BS163" s="1">
        <f>'январь 2016'!BS163+'февраль 2016'!BS163+'март 2016'!BS163</f>
        <v>0</v>
      </c>
      <c r="BT163" s="1" t="s">
        <v>46</v>
      </c>
      <c r="BU163" s="1" t="s">
        <v>47</v>
      </c>
      <c r="BV163" s="1">
        <f>'январь 2016'!BV163+'февраль 2016'!BV163+'март 2016'!BV163</f>
        <v>0</v>
      </c>
      <c r="BW163" s="1">
        <f>'январь 2016'!BW163+'февраль 2016'!BW163+'март 2016'!BW163</f>
        <v>0</v>
      </c>
      <c r="BX163" s="1" t="s">
        <v>46</v>
      </c>
      <c r="BY163" s="1" t="s">
        <v>41</v>
      </c>
      <c r="BZ163" s="1">
        <f>'январь 2016'!BZ163+'февраль 2016'!BZ163+'март 2016'!BZ163</f>
        <v>0</v>
      </c>
      <c r="CA163" s="1">
        <f>'январь 2016'!CA163+'февраль 2016'!CA163+'март 2016'!CA163</f>
        <v>0</v>
      </c>
      <c r="CB163" s="1" t="s">
        <v>46</v>
      </c>
      <c r="CC163" s="1" t="s">
        <v>48</v>
      </c>
      <c r="CD163" s="1">
        <f>'январь 2016'!CD163+'февраль 2016'!CD163+'март 2016'!CD163</f>
        <v>0</v>
      </c>
      <c r="CE163" s="1">
        <f>'январь 2016'!CE163+'февраль 2016'!CE163+'март 2016'!CE163</f>
        <v>0</v>
      </c>
      <c r="CF163" s="1" t="s">
        <v>46</v>
      </c>
      <c r="CG163" s="1" t="s">
        <v>48</v>
      </c>
      <c r="CH163" s="1">
        <f>'январь 2016'!CH163+'февраль 2016'!CH163+'март 2016'!CH163</f>
        <v>0</v>
      </c>
      <c r="CI163" s="1">
        <f>'январь 2016'!CI163+'февраль 2016'!CI163+'март 2016'!CI163</f>
        <v>0</v>
      </c>
      <c r="CJ163" s="1" t="s">
        <v>46</v>
      </c>
      <c r="CK163" s="1" t="s">
        <v>39</v>
      </c>
      <c r="CL163" s="1">
        <f>'январь 2016'!CL163+'февраль 2016'!CL163+'март 2016'!CL163</f>
        <v>0</v>
      </c>
      <c r="CM163" s="1">
        <f>'январь 2016'!CM163+'февраль 2016'!CM163+'март 2016'!CM163</f>
        <v>0</v>
      </c>
      <c r="CN163" s="1" t="s">
        <v>49</v>
      </c>
      <c r="CO163" s="1" t="s">
        <v>39</v>
      </c>
      <c r="CP163" s="1">
        <f>'январь 2016'!CP163+'февраль 2016'!CP163+'март 2016'!CP163</f>
        <v>0</v>
      </c>
      <c r="CQ163" s="1">
        <f>'январь 2016'!CQ163+'февраль 2016'!CQ163+'март 2016'!CQ163</f>
        <v>0</v>
      </c>
      <c r="CR163" s="1" t="s">
        <v>50</v>
      </c>
      <c r="CS163" s="1" t="s">
        <v>51</v>
      </c>
      <c r="CT163" s="1">
        <f>'январь 2016'!CT163+'февраль 2016'!CT163+'март 2016'!CT163</f>
        <v>0</v>
      </c>
      <c r="CU163" s="1">
        <f>'январь 2016'!CU163+'февраль 2016'!CU163+'март 2016'!CU163</f>
        <v>0</v>
      </c>
      <c r="CV163" s="1" t="s">
        <v>50</v>
      </c>
      <c r="CW163" s="1" t="s">
        <v>39</v>
      </c>
      <c r="CX163" s="1">
        <f>'январь 2016'!CX163+'февраль 2016'!CX163+'март 2016'!CX163</f>
        <v>0</v>
      </c>
      <c r="CY163" s="1">
        <f>'январь 2016'!CY163+'февраль 2016'!CY163+'март 2016'!CY163</f>
        <v>0</v>
      </c>
      <c r="CZ163" s="1" t="s">
        <v>50</v>
      </c>
      <c r="DA163" s="1" t="s">
        <v>39</v>
      </c>
      <c r="DB163" s="1">
        <f>'январь 2016'!DB163+'февраль 2016'!DB163+'март 2016'!DB163</f>
        <v>0</v>
      </c>
      <c r="DC163" s="1">
        <f>'январь 2016'!DC163+'февраль 2016'!DC163+'март 2016'!DC163</f>
        <v>0</v>
      </c>
      <c r="DD163" s="1" t="s">
        <v>59</v>
      </c>
      <c r="DE163" s="1" t="s">
        <v>60</v>
      </c>
      <c r="DF163" s="1">
        <f>'январь 2016'!DF163+'февраль 2016'!DF163+'март 2016'!DF163</f>
        <v>0</v>
      </c>
      <c r="DG163" s="1">
        <f>'январь 2016'!DG163+'февраль 2016'!DG163+'март 2016'!DG163</f>
        <v>0</v>
      </c>
      <c r="DH163" s="1" t="s">
        <v>52</v>
      </c>
      <c r="DI163" s="1" t="s">
        <v>53</v>
      </c>
      <c r="DJ163" s="1">
        <f>'январь 2016'!DJ163+'февраль 2016'!DJ163+'март 2016'!DJ163</f>
        <v>0</v>
      </c>
      <c r="DK163" s="1">
        <f>'январь 2016'!DK163+'февраль 2016'!DK163+'март 2016'!DK163</f>
        <v>0</v>
      </c>
      <c r="DL163" s="1" t="s">
        <v>31</v>
      </c>
      <c r="DM163" s="7">
        <f>'январь 2016'!DM163+'февраль 2016'!DM163+'март 2016'!DM163</f>
        <v>3.298</v>
      </c>
    </row>
    <row r="164" spans="1:117" s="12" customFormat="1" ht="15.75" customHeight="1" x14ac:dyDescent="0.25">
      <c r="A164" s="6">
        <v>163</v>
      </c>
      <c r="B164" s="6">
        <v>3</v>
      </c>
      <c r="C164" s="9" t="s">
        <v>180</v>
      </c>
      <c r="D164" s="8" t="s">
        <v>373</v>
      </c>
      <c r="E164" s="6">
        <v>367.22500000000002</v>
      </c>
      <c r="F164" s="6">
        <v>51.012</v>
      </c>
      <c r="G164" s="6">
        <v>311.26400000000001</v>
      </c>
      <c r="H164" s="10">
        <v>292.35924</v>
      </c>
      <c r="I164" s="3">
        <f t="shared" si="7"/>
        <v>603.62324000000001</v>
      </c>
      <c r="J164" s="3">
        <f t="shared" si="6"/>
        <v>14.568000000000001</v>
      </c>
      <c r="K164" s="3">
        <f t="shared" si="8"/>
        <v>589.05524000000003</v>
      </c>
      <c r="L164" s="1" t="s">
        <v>28</v>
      </c>
      <c r="M164" s="1" t="s">
        <v>29</v>
      </c>
      <c r="N164" s="1">
        <f>'январь 2016'!N164+'февраль 2016'!N164+'март 2016'!N164</f>
        <v>2E-3</v>
      </c>
      <c r="O164" s="1">
        <f>'январь 2016'!O164+'февраль 2016'!O164+'март 2016'!O164</f>
        <v>7.3999999999999996E-2</v>
      </c>
      <c r="P164" s="1" t="s">
        <v>30</v>
      </c>
      <c r="Q164" s="1" t="s">
        <v>34</v>
      </c>
      <c r="R164" s="1">
        <f>'январь 2016'!R164+'февраль 2016'!R164+'март 2016'!R164</f>
        <v>0</v>
      </c>
      <c r="S164" s="1">
        <f>'январь 2016'!S164+'февраль 2016'!S164+'март 2016'!S164</f>
        <v>0</v>
      </c>
      <c r="T164" s="1" t="s">
        <v>30</v>
      </c>
      <c r="U164" s="1" t="s">
        <v>32</v>
      </c>
      <c r="V164" s="6">
        <f>'январь 2016'!V164+'февраль 2016'!V164+'март 2016'!V164</f>
        <v>0</v>
      </c>
      <c r="W164" s="6">
        <f>'январь 2016'!W164+'февраль 2016'!W164+'март 2016'!W164</f>
        <v>0</v>
      </c>
      <c r="X164" s="6" t="s">
        <v>30</v>
      </c>
      <c r="Y164" s="6" t="s">
        <v>33</v>
      </c>
      <c r="Z164" s="6">
        <f>'январь 2016'!Z164+'февраль 2016'!Z164+'март 2016'!Z164</f>
        <v>0</v>
      </c>
      <c r="AA164" s="6">
        <f>'январь 2016'!AA164+'февраль 2016'!AA164+'март 2016'!AA164</f>
        <v>0</v>
      </c>
      <c r="AB164" s="1" t="s">
        <v>30</v>
      </c>
      <c r="AC164" s="1" t="s">
        <v>34</v>
      </c>
      <c r="AD164" s="1">
        <f>'январь 2016'!AD164+'февраль 2016'!AD164+'март 2016'!AD164</f>
        <v>0</v>
      </c>
      <c r="AE164" s="1">
        <f>'январь 2016'!AE164+'февраль 2016'!AE164+'март 2016'!AE164</f>
        <v>0</v>
      </c>
      <c r="AF164" s="1" t="s">
        <v>35</v>
      </c>
      <c r="AG164" s="1" t="s">
        <v>29</v>
      </c>
      <c r="AH164" s="1">
        <f>'январь 2016'!AH164+'февраль 2016'!AH164+'март 2016'!AH164</f>
        <v>0</v>
      </c>
      <c r="AI164" s="1">
        <f>'январь 2016'!AI164+'февраль 2016'!AI164+'март 2016'!AI164</f>
        <v>0</v>
      </c>
      <c r="AJ164" s="1" t="s">
        <v>36</v>
      </c>
      <c r="AK164" s="1" t="s">
        <v>37</v>
      </c>
      <c r="AL164" s="1">
        <f>'январь 2016'!AL164+'февраль 2016'!AL164+'март 2016'!AL164</f>
        <v>0</v>
      </c>
      <c r="AM164" s="1">
        <f>'январь 2016'!AM164+'февраль 2016'!AM164+'март 2016'!AM164</f>
        <v>0</v>
      </c>
      <c r="AN164" s="1" t="s">
        <v>38</v>
      </c>
      <c r="AO164" s="1" t="s">
        <v>39</v>
      </c>
      <c r="AP164" s="1">
        <f>'январь 2016'!AP164+'февраль 2016'!AP164+'март 2016'!AP164</f>
        <v>0</v>
      </c>
      <c r="AQ164" s="1">
        <f>'январь 2016'!AQ164+'февраль 2016'!AQ164+'март 2016'!AQ164</f>
        <v>0</v>
      </c>
      <c r="AR164" s="1" t="s">
        <v>40</v>
      </c>
      <c r="AS164" s="1" t="s">
        <v>41</v>
      </c>
      <c r="AT164" s="1">
        <f>'январь 2016'!AT164+'февраль 2016'!AT164+'март 2016'!AT164</f>
        <v>0</v>
      </c>
      <c r="AU164" s="1">
        <f>'январь 2016'!AU164+'февраль 2016'!AU164+'март 2016'!AU164</f>
        <v>0</v>
      </c>
      <c r="AV164" s="6"/>
      <c r="AW164" s="6"/>
      <c r="AX164" s="1">
        <f>'январь 2016'!AX164+'февраль 2016'!AX164+'март 2016'!AX164</f>
        <v>0</v>
      </c>
      <c r="AY164" s="1">
        <f>'январь 2016'!AY164+'февраль 2016'!AY164+'март 2016'!AY164</f>
        <v>0</v>
      </c>
      <c r="AZ164" s="1" t="s">
        <v>42</v>
      </c>
      <c r="BA164" s="1" t="s">
        <v>39</v>
      </c>
      <c r="BB164" s="1">
        <f>'январь 2016'!BB164+'февраль 2016'!BB164+'март 2016'!BB164</f>
        <v>0</v>
      </c>
      <c r="BC164" s="1">
        <f>'январь 2016'!BC164+'февраль 2016'!BC164+'март 2016'!BC164</f>
        <v>0</v>
      </c>
      <c r="BD164" s="1" t="s">
        <v>42</v>
      </c>
      <c r="BE164" s="1" t="s">
        <v>33</v>
      </c>
      <c r="BF164" s="1">
        <f>'январь 2016'!BF164+'февраль 2016'!BF164+'март 2016'!BF164</f>
        <v>0</v>
      </c>
      <c r="BG164" s="1">
        <f>'январь 2016'!BG164+'февраль 2016'!BG164+'март 2016'!BG164</f>
        <v>0</v>
      </c>
      <c r="BH164" s="1" t="s">
        <v>42</v>
      </c>
      <c r="BI164" s="1" t="s">
        <v>39</v>
      </c>
      <c r="BJ164" s="1">
        <f>'январь 2016'!BJ164+'февраль 2016'!BJ164+'март 2016'!BJ164</f>
        <v>0</v>
      </c>
      <c r="BK164" s="7">
        <f>'январь 2016'!BK164+'февраль 2016'!BK164+'март 2016'!BK164</f>
        <v>0</v>
      </c>
      <c r="BL164" s="1" t="s">
        <v>43</v>
      </c>
      <c r="BM164" s="1" t="s">
        <v>44</v>
      </c>
      <c r="BN164" s="1">
        <f>'январь 2016'!BN164+'февраль 2016'!BN164+'март 2016'!BN164</f>
        <v>0</v>
      </c>
      <c r="BO164" s="1">
        <f>'январь 2016'!BO164+'февраль 2016'!BO164+'март 2016'!BO164</f>
        <v>0</v>
      </c>
      <c r="BP164" s="1" t="s">
        <v>45</v>
      </c>
      <c r="BQ164" s="1" t="s">
        <v>44</v>
      </c>
      <c r="BR164" s="1">
        <f>'январь 2016'!BR164+'февраль 2016'!BR164+'март 2016'!BR164</f>
        <v>0</v>
      </c>
      <c r="BS164" s="1">
        <f>'январь 2016'!BS164+'февраль 2016'!BS164+'март 2016'!BS164</f>
        <v>0</v>
      </c>
      <c r="BT164" s="1" t="s">
        <v>46</v>
      </c>
      <c r="BU164" s="1" t="s">
        <v>47</v>
      </c>
      <c r="BV164" s="1">
        <f>'январь 2016'!BV164+'февраль 2016'!BV164+'март 2016'!BV164</f>
        <v>0</v>
      </c>
      <c r="BW164" s="1">
        <f>'январь 2016'!BW164+'февраль 2016'!BW164+'март 2016'!BW164</f>
        <v>0</v>
      </c>
      <c r="BX164" s="1" t="s">
        <v>46</v>
      </c>
      <c r="BY164" s="1" t="s">
        <v>41</v>
      </c>
      <c r="BZ164" s="1">
        <f>'январь 2016'!BZ164+'февраль 2016'!BZ164+'март 2016'!BZ164</f>
        <v>0</v>
      </c>
      <c r="CA164" s="1">
        <f>'январь 2016'!CA164+'февраль 2016'!CA164+'март 2016'!CA164</f>
        <v>0</v>
      </c>
      <c r="CB164" s="1" t="s">
        <v>46</v>
      </c>
      <c r="CC164" s="1" t="s">
        <v>48</v>
      </c>
      <c r="CD164" s="1">
        <f>'январь 2016'!CD164+'февраль 2016'!CD164+'март 2016'!CD164</f>
        <v>0</v>
      </c>
      <c r="CE164" s="1">
        <f>'январь 2016'!CE164+'февраль 2016'!CE164+'март 2016'!CE164</f>
        <v>0</v>
      </c>
      <c r="CF164" s="1" t="s">
        <v>46</v>
      </c>
      <c r="CG164" s="1" t="s">
        <v>48</v>
      </c>
      <c r="CH164" s="1">
        <f>'январь 2016'!CH164+'февраль 2016'!CH164+'март 2016'!CH164</f>
        <v>0</v>
      </c>
      <c r="CI164" s="1">
        <f>'январь 2016'!CI164+'февраль 2016'!CI164+'март 2016'!CI164</f>
        <v>0</v>
      </c>
      <c r="CJ164" s="1" t="s">
        <v>46</v>
      </c>
      <c r="CK164" s="1" t="s">
        <v>39</v>
      </c>
      <c r="CL164" s="1">
        <f>'январь 2016'!CL164+'февраль 2016'!CL164+'март 2016'!CL164</f>
        <v>2</v>
      </c>
      <c r="CM164" s="1">
        <f>'январь 2016'!CM164+'февраль 2016'!CM164+'март 2016'!CM164</f>
        <v>7.9180000000000001</v>
      </c>
      <c r="CN164" s="1" t="s">
        <v>49</v>
      </c>
      <c r="CO164" s="1" t="s">
        <v>39</v>
      </c>
      <c r="CP164" s="1">
        <f>'январь 2016'!CP164+'февраль 2016'!CP164+'март 2016'!CP164</f>
        <v>0</v>
      </c>
      <c r="CQ164" s="1">
        <f>'январь 2016'!CQ164+'февраль 2016'!CQ164+'март 2016'!CQ164</f>
        <v>0</v>
      </c>
      <c r="CR164" s="1" t="s">
        <v>50</v>
      </c>
      <c r="CS164" s="1" t="s">
        <v>51</v>
      </c>
      <c r="CT164" s="1">
        <f>'январь 2016'!CT164+'февраль 2016'!CT164+'март 2016'!CT164</f>
        <v>0</v>
      </c>
      <c r="CU164" s="1">
        <f>'январь 2016'!CU164+'февраль 2016'!CU164+'март 2016'!CU164</f>
        <v>0</v>
      </c>
      <c r="CV164" s="1" t="s">
        <v>50</v>
      </c>
      <c r="CW164" s="1" t="s">
        <v>39</v>
      </c>
      <c r="CX164" s="1">
        <f>'январь 2016'!CX164+'февраль 2016'!CX164+'март 2016'!CX164</f>
        <v>0</v>
      </c>
      <c r="CY164" s="1">
        <f>'январь 2016'!CY164+'февраль 2016'!CY164+'март 2016'!CY164</f>
        <v>0</v>
      </c>
      <c r="CZ164" s="1" t="s">
        <v>50</v>
      </c>
      <c r="DA164" s="1" t="s">
        <v>39</v>
      </c>
      <c r="DB164" s="1">
        <f>'январь 2016'!DB164+'февраль 2016'!DB164+'март 2016'!DB164</f>
        <v>0</v>
      </c>
      <c r="DC164" s="1">
        <f>'январь 2016'!DC164+'февраль 2016'!DC164+'март 2016'!DC164</f>
        <v>0</v>
      </c>
      <c r="DD164" s="1" t="s">
        <v>59</v>
      </c>
      <c r="DE164" s="1" t="s">
        <v>60</v>
      </c>
      <c r="DF164" s="1">
        <f>'январь 2016'!DF164+'февраль 2016'!DF164+'март 2016'!DF164</f>
        <v>0</v>
      </c>
      <c r="DG164" s="1">
        <f>'январь 2016'!DG164+'февраль 2016'!DG164+'март 2016'!DG164</f>
        <v>0</v>
      </c>
      <c r="DH164" s="1" t="s">
        <v>52</v>
      </c>
      <c r="DI164" s="1" t="s">
        <v>53</v>
      </c>
      <c r="DJ164" s="1">
        <f>'январь 2016'!DJ164+'февраль 2016'!DJ164+'март 2016'!DJ164</f>
        <v>0</v>
      </c>
      <c r="DK164" s="1">
        <f>'январь 2016'!DK164+'февраль 2016'!DK164+'март 2016'!DK164</f>
        <v>0</v>
      </c>
      <c r="DL164" s="1" t="s">
        <v>31</v>
      </c>
      <c r="DM164" s="7">
        <f>'январь 2016'!DM164+'февраль 2016'!DM164+'март 2016'!DM164</f>
        <v>6.5760000000000005</v>
      </c>
    </row>
    <row r="165" spans="1:117" s="12" customFormat="1" ht="15.75" customHeight="1" x14ac:dyDescent="0.25">
      <c r="A165" s="6">
        <v>164</v>
      </c>
      <c r="B165" s="6">
        <v>3</v>
      </c>
      <c r="C165" s="9" t="s">
        <v>181</v>
      </c>
      <c r="D165" s="8" t="s">
        <v>373</v>
      </c>
      <c r="E165" s="6">
        <v>792.04600000000005</v>
      </c>
      <c r="F165" s="6">
        <v>141.423</v>
      </c>
      <c r="G165" s="6">
        <v>650.62300000000005</v>
      </c>
      <c r="H165" s="10">
        <v>381.36684000000002</v>
      </c>
      <c r="I165" s="3">
        <f t="shared" si="7"/>
        <v>1031.9898400000002</v>
      </c>
      <c r="J165" s="3">
        <f t="shared" si="6"/>
        <v>2.323</v>
      </c>
      <c r="K165" s="3">
        <f t="shared" si="8"/>
        <v>1029.6668400000001</v>
      </c>
      <c r="L165" s="1" t="s">
        <v>28</v>
      </c>
      <c r="M165" s="1" t="s">
        <v>29</v>
      </c>
      <c r="N165" s="1">
        <f>'январь 2016'!N165+'февраль 2016'!N165+'март 2016'!N165</f>
        <v>0</v>
      </c>
      <c r="O165" s="1">
        <f>'январь 2016'!O165+'февраль 2016'!O165+'март 2016'!O165</f>
        <v>0</v>
      </c>
      <c r="P165" s="1" t="s">
        <v>30</v>
      </c>
      <c r="Q165" s="1" t="s">
        <v>34</v>
      </c>
      <c r="R165" s="1">
        <f>'январь 2016'!R165+'февраль 2016'!R165+'март 2016'!R165</f>
        <v>0</v>
      </c>
      <c r="S165" s="1">
        <f>'январь 2016'!S165+'февраль 2016'!S165+'март 2016'!S165</f>
        <v>0</v>
      </c>
      <c r="T165" s="1" t="s">
        <v>30</v>
      </c>
      <c r="U165" s="1" t="s">
        <v>32</v>
      </c>
      <c r="V165" s="6">
        <f>'январь 2016'!V165+'февраль 2016'!V165+'март 2016'!V165</f>
        <v>0</v>
      </c>
      <c r="W165" s="6">
        <f>'январь 2016'!W165+'февраль 2016'!W165+'март 2016'!W165</f>
        <v>0</v>
      </c>
      <c r="X165" s="6" t="s">
        <v>30</v>
      </c>
      <c r="Y165" s="6" t="s">
        <v>33</v>
      </c>
      <c r="Z165" s="6">
        <f>'январь 2016'!Z165+'февраль 2016'!Z165+'март 2016'!Z165</f>
        <v>0</v>
      </c>
      <c r="AA165" s="6">
        <f>'январь 2016'!AA165+'февраль 2016'!AA165+'март 2016'!AA165</f>
        <v>0</v>
      </c>
      <c r="AB165" s="1" t="s">
        <v>30</v>
      </c>
      <c r="AC165" s="1" t="s">
        <v>34</v>
      </c>
      <c r="AD165" s="1">
        <f>'январь 2016'!AD165+'февраль 2016'!AD165+'март 2016'!AD165</f>
        <v>0</v>
      </c>
      <c r="AE165" s="1">
        <f>'январь 2016'!AE165+'февраль 2016'!AE165+'март 2016'!AE165</f>
        <v>0</v>
      </c>
      <c r="AF165" s="1" t="s">
        <v>35</v>
      </c>
      <c r="AG165" s="1" t="s">
        <v>29</v>
      </c>
      <c r="AH165" s="1">
        <f>'январь 2016'!AH165+'февраль 2016'!AH165+'март 2016'!AH165</f>
        <v>0</v>
      </c>
      <c r="AI165" s="1">
        <f>'январь 2016'!AI165+'февраль 2016'!AI165+'март 2016'!AI165</f>
        <v>0</v>
      </c>
      <c r="AJ165" s="1" t="s">
        <v>36</v>
      </c>
      <c r="AK165" s="1" t="s">
        <v>37</v>
      </c>
      <c r="AL165" s="1">
        <f>'январь 2016'!AL165+'февраль 2016'!AL165+'март 2016'!AL165</f>
        <v>0</v>
      </c>
      <c r="AM165" s="1">
        <f>'январь 2016'!AM165+'февраль 2016'!AM165+'март 2016'!AM165</f>
        <v>0</v>
      </c>
      <c r="AN165" s="1" t="s">
        <v>38</v>
      </c>
      <c r="AO165" s="1" t="s">
        <v>39</v>
      </c>
      <c r="AP165" s="1">
        <f>'январь 2016'!AP165+'февраль 2016'!AP165+'март 2016'!AP165</f>
        <v>1</v>
      </c>
      <c r="AQ165" s="1">
        <f>'январь 2016'!AQ165+'февраль 2016'!AQ165+'март 2016'!AQ165</f>
        <v>0.63300000000000001</v>
      </c>
      <c r="AR165" s="1" t="s">
        <v>40</v>
      </c>
      <c r="AS165" s="1" t="s">
        <v>41</v>
      </c>
      <c r="AT165" s="1">
        <f>'январь 2016'!AT165+'февраль 2016'!AT165+'март 2016'!AT165</f>
        <v>0</v>
      </c>
      <c r="AU165" s="1">
        <f>'январь 2016'!AU165+'февраль 2016'!AU165+'март 2016'!AU165</f>
        <v>0</v>
      </c>
      <c r="AV165" s="6"/>
      <c r="AW165" s="6"/>
      <c r="AX165" s="1">
        <f>'январь 2016'!AX165+'февраль 2016'!AX165+'март 2016'!AX165</f>
        <v>0</v>
      </c>
      <c r="AY165" s="1">
        <f>'январь 2016'!AY165+'февраль 2016'!AY165+'март 2016'!AY165</f>
        <v>0</v>
      </c>
      <c r="AZ165" s="1" t="s">
        <v>42</v>
      </c>
      <c r="BA165" s="1" t="s">
        <v>39</v>
      </c>
      <c r="BB165" s="1">
        <f>'январь 2016'!BB165+'февраль 2016'!BB165+'март 2016'!BB165</f>
        <v>0</v>
      </c>
      <c r="BC165" s="1">
        <f>'январь 2016'!BC165+'февраль 2016'!BC165+'март 2016'!BC165</f>
        <v>0</v>
      </c>
      <c r="BD165" s="1" t="s">
        <v>42</v>
      </c>
      <c r="BE165" s="1" t="s">
        <v>33</v>
      </c>
      <c r="BF165" s="1">
        <f>'январь 2016'!BF165+'февраль 2016'!BF165+'март 2016'!BF165</f>
        <v>0</v>
      </c>
      <c r="BG165" s="1">
        <f>'январь 2016'!BG165+'февраль 2016'!BG165+'март 2016'!BG165</f>
        <v>0</v>
      </c>
      <c r="BH165" s="1" t="s">
        <v>42</v>
      </c>
      <c r="BI165" s="1" t="s">
        <v>39</v>
      </c>
      <c r="BJ165" s="1">
        <f>'январь 2016'!BJ165+'февраль 2016'!BJ165+'март 2016'!BJ165</f>
        <v>0</v>
      </c>
      <c r="BK165" s="7">
        <f>'январь 2016'!BK165+'февраль 2016'!BK165+'март 2016'!BK165</f>
        <v>0</v>
      </c>
      <c r="BL165" s="1" t="s">
        <v>43</v>
      </c>
      <c r="BM165" s="1" t="s">
        <v>44</v>
      </c>
      <c r="BN165" s="1">
        <f>'январь 2016'!BN165+'февраль 2016'!BN165+'март 2016'!BN165</f>
        <v>0</v>
      </c>
      <c r="BO165" s="1">
        <f>'январь 2016'!BO165+'февраль 2016'!BO165+'март 2016'!BO165</f>
        <v>0</v>
      </c>
      <c r="BP165" s="1" t="s">
        <v>45</v>
      </c>
      <c r="BQ165" s="1" t="s">
        <v>44</v>
      </c>
      <c r="BR165" s="1">
        <f>'январь 2016'!BR165+'февраль 2016'!BR165+'март 2016'!BR165</f>
        <v>0</v>
      </c>
      <c r="BS165" s="1">
        <f>'январь 2016'!BS165+'февраль 2016'!BS165+'март 2016'!BS165</f>
        <v>0</v>
      </c>
      <c r="BT165" s="1" t="s">
        <v>46</v>
      </c>
      <c r="BU165" s="1" t="s">
        <v>47</v>
      </c>
      <c r="BV165" s="1">
        <f>'январь 2016'!BV165+'февраль 2016'!BV165+'март 2016'!BV165</f>
        <v>0</v>
      </c>
      <c r="BW165" s="1">
        <f>'январь 2016'!BW165+'февраль 2016'!BW165+'март 2016'!BW165</f>
        <v>0</v>
      </c>
      <c r="BX165" s="1" t="s">
        <v>46</v>
      </c>
      <c r="BY165" s="1" t="s">
        <v>41</v>
      </c>
      <c r="BZ165" s="1">
        <f>'январь 2016'!BZ165+'февраль 2016'!BZ165+'март 2016'!BZ165</f>
        <v>0</v>
      </c>
      <c r="CA165" s="1">
        <f>'январь 2016'!CA165+'февраль 2016'!CA165+'март 2016'!CA165</f>
        <v>0</v>
      </c>
      <c r="CB165" s="1" t="s">
        <v>46</v>
      </c>
      <c r="CC165" s="1" t="s">
        <v>48</v>
      </c>
      <c r="CD165" s="1">
        <f>'январь 2016'!CD165+'февраль 2016'!CD165+'март 2016'!CD165</f>
        <v>0</v>
      </c>
      <c r="CE165" s="1">
        <f>'январь 2016'!CE165+'февраль 2016'!CE165+'март 2016'!CE165</f>
        <v>0</v>
      </c>
      <c r="CF165" s="1" t="s">
        <v>46</v>
      </c>
      <c r="CG165" s="1" t="s">
        <v>48</v>
      </c>
      <c r="CH165" s="1">
        <f>'январь 2016'!CH165+'февраль 2016'!CH165+'март 2016'!CH165</f>
        <v>0</v>
      </c>
      <c r="CI165" s="1">
        <f>'январь 2016'!CI165+'февраль 2016'!CI165+'март 2016'!CI165</f>
        <v>0</v>
      </c>
      <c r="CJ165" s="1" t="s">
        <v>46</v>
      </c>
      <c r="CK165" s="1" t="s">
        <v>39</v>
      </c>
      <c r="CL165" s="1">
        <f>'январь 2016'!CL165+'февраль 2016'!CL165+'март 2016'!CL165</f>
        <v>0</v>
      </c>
      <c r="CM165" s="1">
        <f>'январь 2016'!CM165+'февраль 2016'!CM165+'март 2016'!CM165</f>
        <v>0</v>
      </c>
      <c r="CN165" s="1" t="s">
        <v>49</v>
      </c>
      <c r="CO165" s="1" t="s">
        <v>39</v>
      </c>
      <c r="CP165" s="1">
        <f>'январь 2016'!CP165+'февраль 2016'!CP165+'март 2016'!CP165</f>
        <v>0</v>
      </c>
      <c r="CQ165" s="1">
        <f>'январь 2016'!CQ165+'февраль 2016'!CQ165+'март 2016'!CQ165</f>
        <v>0</v>
      </c>
      <c r="CR165" s="1" t="s">
        <v>50</v>
      </c>
      <c r="CS165" s="1" t="s">
        <v>51</v>
      </c>
      <c r="CT165" s="1">
        <f>'январь 2016'!CT165+'февраль 2016'!CT165+'март 2016'!CT165</f>
        <v>0</v>
      </c>
      <c r="CU165" s="1">
        <f>'январь 2016'!CU165+'февраль 2016'!CU165+'март 2016'!CU165</f>
        <v>0</v>
      </c>
      <c r="CV165" s="1" t="s">
        <v>50</v>
      </c>
      <c r="CW165" s="1" t="s">
        <v>39</v>
      </c>
      <c r="CX165" s="1">
        <f>'январь 2016'!CX165+'февраль 2016'!CX165+'март 2016'!CX165</f>
        <v>1</v>
      </c>
      <c r="CY165" s="1">
        <f>'январь 2016'!CY165+'февраль 2016'!CY165+'март 2016'!CY165</f>
        <v>0.73599999999999999</v>
      </c>
      <c r="CZ165" s="1" t="s">
        <v>50</v>
      </c>
      <c r="DA165" s="1" t="s">
        <v>39</v>
      </c>
      <c r="DB165" s="1">
        <f>'январь 2016'!DB165+'февраль 2016'!DB165+'март 2016'!DB165</f>
        <v>0</v>
      </c>
      <c r="DC165" s="1">
        <f>'январь 2016'!DC165+'февраль 2016'!DC165+'март 2016'!DC165</f>
        <v>0</v>
      </c>
      <c r="DD165" s="1" t="s">
        <v>59</v>
      </c>
      <c r="DE165" s="1" t="s">
        <v>60</v>
      </c>
      <c r="DF165" s="1">
        <f>'январь 2016'!DF165+'февраль 2016'!DF165+'март 2016'!DF165</f>
        <v>0</v>
      </c>
      <c r="DG165" s="1">
        <f>'январь 2016'!DG165+'февраль 2016'!DG165+'март 2016'!DG165</f>
        <v>0</v>
      </c>
      <c r="DH165" s="1" t="s">
        <v>52</v>
      </c>
      <c r="DI165" s="1" t="s">
        <v>53</v>
      </c>
      <c r="DJ165" s="1">
        <f>'январь 2016'!DJ165+'февраль 2016'!DJ165+'март 2016'!DJ165</f>
        <v>0</v>
      </c>
      <c r="DK165" s="1">
        <f>'январь 2016'!DK165+'февраль 2016'!DK165+'март 2016'!DK165</f>
        <v>0</v>
      </c>
      <c r="DL165" s="1" t="s">
        <v>31</v>
      </c>
      <c r="DM165" s="7">
        <f>'январь 2016'!DM165+'февраль 2016'!DM165+'март 2016'!DM165</f>
        <v>0.95399999999999996</v>
      </c>
    </row>
    <row r="166" spans="1:117" s="12" customFormat="1" ht="15.75" customHeight="1" x14ac:dyDescent="0.25">
      <c r="A166" s="6">
        <v>165</v>
      </c>
      <c r="B166" s="6">
        <v>3</v>
      </c>
      <c r="C166" s="9" t="s">
        <v>182</v>
      </c>
      <c r="D166" s="8" t="s">
        <v>373</v>
      </c>
      <c r="E166" s="6">
        <v>975.05100000000004</v>
      </c>
      <c r="F166" s="6">
        <v>331.166</v>
      </c>
      <c r="G166" s="6">
        <v>595.41300000000001</v>
      </c>
      <c r="H166" s="10">
        <v>374.86043999999998</v>
      </c>
      <c r="I166" s="3">
        <f t="shared" si="7"/>
        <v>970.27343999999994</v>
      </c>
      <c r="J166" s="3">
        <f t="shared" si="6"/>
        <v>7.2430000000000003</v>
      </c>
      <c r="K166" s="3">
        <f t="shared" si="8"/>
        <v>963.03043999999989</v>
      </c>
      <c r="L166" s="1" t="s">
        <v>28</v>
      </c>
      <c r="M166" s="1" t="s">
        <v>29</v>
      </c>
      <c r="N166" s="1">
        <f>'январь 2016'!N166+'февраль 2016'!N166+'март 2016'!N166</f>
        <v>0</v>
      </c>
      <c r="O166" s="1">
        <f>'январь 2016'!O166+'февраль 2016'!O166+'март 2016'!O166</f>
        <v>0</v>
      </c>
      <c r="P166" s="1" t="s">
        <v>30</v>
      </c>
      <c r="Q166" s="1" t="s">
        <v>34</v>
      </c>
      <c r="R166" s="1">
        <f>'январь 2016'!R166+'февраль 2016'!R166+'март 2016'!R166</f>
        <v>0</v>
      </c>
      <c r="S166" s="1">
        <f>'январь 2016'!S166+'февраль 2016'!S166+'март 2016'!S166</f>
        <v>0</v>
      </c>
      <c r="T166" s="1" t="s">
        <v>30</v>
      </c>
      <c r="U166" s="1" t="s">
        <v>32</v>
      </c>
      <c r="V166" s="6">
        <f>'январь 2016'!V166+'февраль 2016'!V166+'март 2016'!V166</f>
        <v>0</v>
      </c>
      <c r="W166" s="6">
        <f>'январь 2016'!W166+'февраль 2016'!W166+'март 2016'!W166</f>
        <v>0</v>
      </c>
      <c r="X166" s="6" t="s">
        <v>30</v>
      </c>
      <c r="Y166" s="6" t="s">
        <v>33</v>
      </c>
      <c r="Z166" s="6">
        <f>'январь 2016'!Z166+'февраль 2016'!Z166+'март 2016'!Z166</f>
        <v>0</v>
      </c>
      <c r="AA166" s="6">
        <f>'январь 2016'!AA166+'февраль 2016'!AA166+'март 2016'!AA166</f>
        <v>0</v>
      </c>
      <c r="AB166" s="1" t="s">
        <v>30</v>
      </c>
      <c r="AC166" s="1" t="s">
        <v>34</v>
      </c>
      <c r="AD166" s="1">
        <f>'январь 2016'!AD166+'февраль 2016'!AD166+'март 2016'!AD166</f>
        <v>0</v>
      </c>
      <c r="AE166" s="1">
        <f>'январь 2016'!AE166+'февраль 2016'!AE166+'март 2016'!AE166</f>
        <v>0</v>
      </c>
      <c r="AF166" s="1" t="s">
        <v>35</v>
      </c>
      <c r="AG166" s="1" t="s">
        <v>29</v>
      </c>
      <c r="AH166" s="1">
        <f>'январь 2016'!AH166+'февраль 2016'!AH166+'март 2016'!AH166</f>
        <v>0</v>
      </c>
      <c r="AI166" s="1">
        <f>'январь 2016'!AI166+'февраль 2016'!AI166+'март 2016'!AI166</f>
        <v>0</v>
      </c>
      <c r="AJ166" s="1" t="s">
        <v>36</v>
      </c>
      <c r="AK166" s="1" t="s">
        <v>37</v>
      </c>
      <c r="AL166" s="1">
        <f>'январь 2016'!AL166+'февраль 2016'!AL166+'март 2016'!AL166</f>
        <v>0</v>
      </c>
      <c r="AM166" s="1">
        <f>'январь 2016'!AM166+'февраль 2016'!AM166+'март 2016'!AM166</f>
        <v>0</v>
      </c>
      <c r="AN166" s="1" t="s">
        <v>38</v>
      </c>
      <c r="AO166" s="1" t="s">
        <v>39</v>
      </c>
      <c r="AP166" s="1">
        <f>'январь 2016'!AP166+'февраль 2016'!AP166+'март 2016'!AP166</f>
        <v>0</v>
      </c>
      <c r="AQ166" s="1">
        <f>'январь 2016'!AQ166+'февраль 2016'!AQ166+'март 2016'!AQ166</f>
        <v>0</v>
      </c>
      <c r="AR166" s="1" t="s">
        <v>40</v>
      </c>
      <c r="AS166" s="1" t="s">
        <v>41</v>
      </c>
      <c r="AT166" s="1">
        <f>'январь 2016'!AT166+'февраль 2016'!AT166+'март 2016'!AT166</f>
        <v>0</v>
      </c>
      <c r="AU166" s="1">
        <f>'январь 2016'!AU166+'февраль 2016'!AU166+'март 2016'!AU166</f>
        <v>0</v>
      </c>
      <c r="AV166" s="6"/>
      <c r="AW166" s="6"/>
      <c r="AX166" s="1">
        <f>'январь 2016'!AX166+'февраль 2016'!AX166+'март 2016'!AX166</f>
        <v>0</v>
      </c>
      <c r="AY166" s="1">
        <f>'январь 2016'!AY166+'февраль 2016'!AY166+'март 2016'!AY166</f>
        <v>0</v>
      </c>
      <c r="AZ166" s="1" t="s">
        <v>42</v>
      </c>
      <c r="BA166" s="1" t="s">
        <v>39</v>
      </c>
      <c r="BB166" s="1">
        <f>'январь 2016'!BB166+'февраль 2016'!BB166+'март 2016'!BB166</f>
        <v>0</v>
      </c>
      <c r="BC166" s="1">
        <f>'январь 2016'!BC166+'февраль 2016'!BC166+'март 2016'!BC166</f>
        <v>0</v>
      </c>
      <c r="BD166" s="1" t="s">
        <v>42</v>
      </c>
      <c r="BE166" s="1" t="s">
        <v>33</v>
      </c>
      <c r="BF166" s="1">
        <f>'январь 2016'!BF166+'февраль 2016'!BF166+'март 2016'!BF166</f>
        <v>0</v>
      </c>
      <c r="BG166" s="1">
        <f>'январь 2016'!BG166+'февраль 2016'!BG166+'март 2016'!BG166</f>
        <v>0</v>
      </c>
      <c r="BH166" s="1" t="s">
        <v>42</v>
      </c>
      <c r="BI166" s="1" t="s">
        <v>39</v>
      </c>
      <c r="BJ166" s="1">
        <f>'январь 2016'!BJ166+'февраль 2016'!BJ166+'март 2016'!BJ166</f>
        <v>0</v>
      </c>
      <c r="BK166" s="7">
        <f>'январь 2016'!BK166+'февраль 2016'!BK166+'март 2016'!BK166</f>
        <v>0</v>
      </c>
      <c r="BL166" s="1" t="s">
        <v>43</v>
      </c>
      <c r="BM166" s="1" t="s">
        <v>44</v>
      </c>
      <c r="BN166" s="1">
        <f>'январь 2016'!BN166+'февраль 2016'!BN166+'март 2016'!BN166</f>
        <v>0</v>
      </c>
      <c r="BO166" s="1">
        <f>'январь 2016'!BO166+'февраль 2016'!BO166+'март 2016'!BO166</f>
        <v>0</v>
      </c>
      <c r="BP166" s="1" t="s">
        <v>45</v>
      </c>
      <c r="BQ166" s="1" t="s">
        <v>44</v>
      </c>
      <c r="BR166" s="1">
        <f>'январь 2016'!BR166+'февраль 2016'!BR166+'март 2016'!BR166</f>
        <v>0</v>
      </c>
      <c r="BS166" s="1">
        <f>'январь 2016'!BS166+'февраль 2016'!BS166+'март 2016'!BS166</f>
        <v>0</v>
      </c>
      <c r="BT166" s="1" t="s">
        <v>46</v>
      </c>
      <c r="BU166" s="1" t="s">
        <v>47</v>
      </c>
      <c r="BV166" s="1">
        <f>'январь 2016'!BV166+'февраль 2016'!BV166+'март 2016'!BV166</f>
        <v>0</v>
      </c>
      <c r="BW166" s="1">
        <f>'январь 2016'!BW166+'февраль 2016'!BW166+'март 2016'!BW166</f>
        <v>0</v>
      </c>
      <c r="BX166" s="1" t="s">
        <v>46</v>
      </c>
      <c r="BY166" s="1" t="s">
        <v>41</v>
      </c>
      <c r="BZ166" s="1">
        <f>'январь 2016'!BZ166+'февраль 2016'!BZ166+'март 2016'!BZ166</f>
        <v>6.0000000000000001E-3</v>
      </c>
      <c r="CA166" s="1">
        <f>'январь 2016'!CA166+'февраль 2016'!CA166+'март 2016'!CA166</f>
        <v>4.8899999999999997</v>
      </c>
      <c r="CB166" s="1" t="s">
        <v>46</v>
      </c>
      <c r="CC166" s="1" t="s">
        <v>48</v>
      </c>
      <c r="CD166" s="1">
        <f>'январь 2016'!CD166+'февраль 2016'!CD166+'март 2016'!CD166</f>
        <v>0</v>
      </c>
      <c r="CE166" s="1">
        <f>'январь 2016'!CE166+'февраль 2016'!CE166+'март 2016'!CE166</f>
        <v>0</v>
      </c>
      <c r="CF166" s="1" t="s">
        <v>46</v>
      </c>
      <c r="CG166" s="1" t="s">
        <v>48</v>
      </c>
      <c r="CH166" s="1">
        <f>'январь 2016'!CH166+'февраль 2016'!CH166+'март 2016'!CH166</f>
        <v>0</v>
      </c>
      <c r="CI166" s="1">
        <f>'январь 2016'!CI166+'февраль 2016'!CI166+'март 2016'!CI166</f>
        <v>0</v>
      </c>
      <c r="CJ166" s="1" t="s">
        <v>46</v>
      </c>
      <c r="CK166" s="1" t="s">
        <v>39</v>
      </c>
      <c r="CL166" s="1">
        <f>'январь 2016'!CL166+'февраль 2016'!CL166+'март 2016'!CL166</f>
        <v>0</v>
      </c>
      <c r="CM166" s="1">
        <f>'январь 2016'!CM166+'февраль 2016'!CM166+'март 2016'!CM166</f>
        <v>0</v>
      </c>
      <c r="CN166" s="1" t="s">
        <v>49</v>
      </c>
      <c r="CO166" s="1" t="s">
        <v>39</v>
      </c>
      <c r="CP166" s="1">
        <f>'январь 2016'!CP166+'февраль 2016'!CP166+'март 2016'!CP166</f>
        <v>0</v>
      </c>
      <c r="CQ166" s="1">
        <f>'январь 2016'!CQ166+'февраль 2016'!CQ166+'март 2016'!CQ166</f>
        <v>0</v>
      </c>
      <c r="CR166" s="1" t="s">
        <v>50</v>
      </c>
      <c r="CS166" s="1" t="s">
        <v>51</v>
      </c>
      <c r="CT166" s="1">
        <f>'январь 2016'!CT166+'февраль 2016'!CT166+'март 2016'!CT166</f>
        <v>0</v>
      </c>
      <c r="CU166" s="1">
        <f>'январь 2016'!CU166+'февраль 2016'!CU166+'март 2016'!CU166</f>
        <v>0</v>
      </c>
      <c r="CV166" s="1" t="s">
        <v>50</v>
      </c>
      <c r="CW166" s="1" t="s">
        <v>39</v>
      </c>
      <c r="CX166" s="1">
        <f>'январь 2016'!CX166+'февраль 2016'!CX166+'март 2016'!CX166</f>
        <v>0</v>
      </c>
      <c r="CY166" s="1">
        <f>'январь 2016'!CY166+'февраль 2016'!CY166+'март 2016'!CY166</f>
        <v>0</v>
      </c>
      <c r="CZ166" s="1" t="s">
        <v>50</v>
      </c>
      <c r="DA166" s="1" t="s">
        <v>39</v>
      </c>
      <c r="DB166" s="1">
        <f>'январь 2016'!DB166+'февраль 2016'!DB166+'март 2016'!DB166</f>
        <v>0</v>
      </c>
      <c r="DC166" s="1">
        <f>'январь 2016'!DC166+'февраль 2016'!DC166+'март 2016'!DC166</f>
        <v>0</v>
      </c>
      <c r="DD166" s="1" t="s">
        <v>59</v>
      </c>
      <c r="DE166" s="1" t="s">
        <v>60</v>
      </c>
      <c r="DF166" s="1">
        <f>'январь 2016'!DF166+'февраль 2016'!DF166+'март 2016'!DF166</f>
        <v>0</v>
      </c>
      <c r="DG166" s="1">
        <f>'январь 2016'!DG166+'февраль 2016'!DG166+'март 2016'!DG166</f>
        <v>0</v>
      </c>
      <c r="DH166" s="1" t="s">
        <v>52</v>
      </c>
      <c r="DI166" s="1" t="s">
        <v>53</v>
      </c>
      <c r="DJ166" s="1">
        <f>'январь 2016'!DJ166+'февраль 2016'!DJ166+'март 2016'!DJ166</f>
        <v>0</v>
      </c>
      <c r="DK166" s="1">
        <f>'январь 2016'!DK166+'февраль 2016'!DK166+'март 2016'!DK166</f>
        <v>0</v>
      </c>
      <c r="DL166" s="1" t="s">
        <v>31</v>
      </c>
      <c r="DM166" s="7">
        <f>'январь 2016'!DM166+'февраль 2016'!DM166+'март 2016'!DM166</f>
        <v>2.3530000000000002</v>
      </c>
    </row>
    <row r="167" spans="1:117" s="12" customFormat="1" ht="15.75" customHeight="1" x14ac:dyDescent="0.25">
      <c r="A167" s="6">
        <v>166</v>
      </c>
      <c r="B167" s="6">
        <v>3</v>
      </c>
      <c r="C167" s="9" t="s">
        <v>183</v>
      </c>
      <c r="D167" s="8" t="s">
        <v>373</v>
      </c>
      <c r="E167" s="6">
        <v>132.536</v>
      </c>
      <c r="F167" s="6">
        <v>99.204999999999998</v>
      </c>
      <c r="G167" s="6">
        <v>26.401</v>
      </c>
      <c r="H167" s="10">
        <v>163.20828</v>
      </c>
      <c r="I167" s="3">
        <f t="shared" si="7"/>
        <v>189.60928000000001</v>
      </c>
      <c r="J167" s="3">
        <f t="shared" si="6"/>
        <v>14.525</v>
      </c>
      <c r="K167" s="3">
        <f t="shared" si="8"/>
        <v>175.08428000000001</v>
      </c>
      <c r="L167" s="1" t="s">
        <v>28</v>
      </c>
      <c r="M167" s="1" t="s">
        <v>29</v>
      </c>
      <c r="N167" s="1">
        <f>'январь 2016'!N167+'февраль 2016'!N167+'март 2016'!N167</f>
        <v>0</v>
      </c>
      <c r="O167" s="1">
        <f>'январь 2016'!O167+'февраль 2016'!O167+'март 2016'!O167</f>
        <v>0</v>
      </c>
      <c r="P167" s="1" t="s">
        <v>30</v>
      </c>
      <c r="Q167" s="1" t="s">
        <v>34</v>
      </c>
      <c r="R167" s="1">
        <f>'январь 2016'!R167+'февраль 2016'!R167+'март 2016'!R167</f>
        <v>0</v>
      </c>
      <c r="S167" s="1">
        <f>'январь 2016'!S167+'февраль 2016'!S167+'март 2016'!S167</f>
        <v>0</v>
      </c>
      <c r="T167" s="1" t="s">
        <v>30</v>
      </c>
      <c r="U167" s="1" t="s">
        <v>32</v>
      </c>
      <c r="V167" s="6">
        <f>'январь 2016'!V167+'февраль 2016'!V167+'март 2016'!V167</f>
        <v>0</v>
      </c>
      <c r="W167" s="6">
        <f>'январь 2016'!W167+'февраль 2016'!W167+'март 2016'!W167</f>
        <v>0</v>
      </c>
      <c r="X167" s="6" t="s">
        <v>30</v>
      </c>
      <c r="Y167" s="6" t="s">
        <v>33</v>
      </c>
      <c r="Z167" s="6">
        <f>'январь 2016'!Z167+'февраль 2016'!Z167+'март 2016'!Z167</f>
        <v>0</v>
      </c>
      <c r="AA167" s="6">
        <f>'январь 2016'!AA167+'февраль 2016'!AA167+'март 2016'!AA167</f>
        <v>0</v>
      </c>
      <c r="AB167" s="1" t="s">
        <v>30</v>
      </c>
      <c r="AC167" s="1" t="s">
        <v>34</v>
      </c>
      <c r="AD167" s="1">
        <f>'январь 2016'!AD167+'февраль 2016'!AD167+'март 2016'!AD167</f>
        <v>0</v>
      </c>
      <c r="AE167" s="1">
        <f>'январь 2016'!AE167+'февраль 2016'!AE167+'март 2016'!AE167</f>
        <v>0</v>
      </c>
      <c r="AF167" s="1" t="s">
        <v>35</v>
      </c>
      <c r="AG167" s="1" t="s">
        <v>29</v>
      </c>
      <c r="AH167" s="1">
        <f>'январь 2016'!AH167+'февраль 2016'!AH167+'март 2016'!AH167</f>
        <v>0</v>
      </c>
      <c r="AI167" s="1">
        <f>'январь 2016'!AI167+'февраль 2016'!AI167+'март 2016'!AI167</f>
        <v>0</v>
      </c>
      <c r="AJ167" s="1" t="s">
        <v>36</v>
      </c>
      <c r="AK167" s="1" t="s">
        <v>37</v>
      </c>
      <c r="AL167" s="1">
        <f>'январь 2016'!AL167+'февраль 2016'!AL167+'март 2016'!AL167</f>
        <v>0</v>
      </c>
      <c r="AM167" s="1">
        <f>'январь 2016'!AM167+'февраль 2016'!AM167+'март 2016'!AM167</f>
        <v>0</v>
      </c>
      <c r="AN167" s="1" t="s">
        <v>38</v>
      </c>
      <c r="AO167" s="1" t="s">
        <v>39</v>
      </c>
      <c r="AP167" s="1">
        <f>'январь 2016'!AP167+'февраль 2016'!AP167+'март 2016'!AP167</f>
        <v>0</v>
      </c>
      <c r="AQ167" s="1">
        <f>'январь 2016'!AQ167+'февраль 2016'!AQ167+'март 2016'!AQ167</f>
        <v>0</v>
      </c>
      <c r="AR167" s="1" t="s">
        <v>40</v>
      </c>
      <c r="AS167" s="1" t="s">
        <v>41</v>
      </c>
      <c r="AT167" s="1">
        <f>'январь 2016'!AT167+'февраль 2016'!AT167+'март 2016'!AT167</f>
        <v>0</v>
      </c>
      <c r="AU167" s="1">
        <f>'январь 2016'!AU167+'февраль 2016'!AU167+'март 2016'!AU167</f>
        <v>0</v>
      </c>
      <c r="AV167" s="6"/>
      <c r="AW167" s="6"/>
      <c r="AX167" s="1">
        <f>'январь 2016'!AX167+'февраль 2016'!AX167+'март 2016'!AX167</f>
        <v>0</v>
      </c>
      <c r="AY167" s="1">
        <f>'январь 2016'!AY167+'февраль 2016'!AY167+'март 2016'!AY167</f>
        <v>0</v>
      </c>
      <c r="AZ167" s="1" t="s">
        <v>42</v>
      </c>
      <c r="BA167" s="1" t="s">
        <v>39</v>
      </c>
      <c r="BB167" s="1">
        <f>'январь 2016'!BB167+'февраль 2016'!BB167+'март 2016'!BB167</f>
        <v>0</v>
      </c>
      <c r="BC167" s="1">
        <f>'январь 2016'!BC167+'февраль 2016'!BC167+'март 2016'!BC167</f>
        <v>0</v>
      </c>
      <c r="BD167" s="1" t="s">
        <v>42</v>
      </c>
      <c r="BE167" s="1" t="s">
        <v>33</v>
      </c>
      <c r="BF167" s="1">
        <f>'январь 2016'!BF167+'февраль 2016'!BF167+'март 2016'!BF167</f>
        <v>0</v>
      </c>
      <c r="BG167" s="1">
        <f>'январь 2016'!BG167+'февраль 2016'!BG167+'март 2016'!BG167</f>
        <v>0</v>
      </c>
      <c r="BH167" s="1" t="s">
        <v>42</v>
      </c>
      <c r="BI167" s="1" t="s">
        <v>39</v>
      </c>
      <c r="BJ167" s="1">
        <f>'январь 2016'!BJ167+'февраль 2016'!BJ167+'март 2016'!BJ167</f>
        <v>0</v>
      </c>
      <c r="BK167" s="7">
        <f>'январь 2016'!BK167+'февраль 2016'!BK167+'март 2016'!BK167</f>
        <v>0</v>
      </c>
      <c r="BL167" s="1" t="s">
        <v>43</v>
      </c>
      <c r="BM167" s="1" t="s">
        <v>44</v>
      </c>
      <c r="BN167" s="1">
        <f>'январь 2016'!BN167+'февраль 2016'!BN167+'март 2016'!BN167</f>
        <v>0</v>
      </c>
      <c r="BO167" s="1">
        <f>'январь 2016'!BO167+'февраль 2016'!BO167+'март 2016'!BO167</f>
        <v>0</v>
      </c>
      <c r="BP167" s="1" t="s">
        <v>45</v>
      </c>
      <c r="BQ167" s="1" t="s">
        <v>44</v>
      </c>
      <c r="BR167" s="1">
        <f>'январь 2016'!BR167+'февраль 2016'!BR167+'март 2016'!BR167</f>
        <v>0</v>
      </c>
      <c r="BS167" s="1">
        <f>'январь 2016'!BS167+'февраль 2016'!BS167+'март 2016'!BS167</f>
        <v>0</v>
      </c>
      <c r="BT167" s="1" t="s">
        <v>46</v>
      </c>
      <c r="BU167" s="1" t="s">
        <v>47</v>
      </c>
      <c r="BV167" s="1">
        <f>'январь 2016'!BV167+'февраль 2016'!BV167+'март 2016'!BV167</f>
        <v>0</v>
      </c>
      <c r="BW167" s="1">
        <f>'январь 2016'!BW167+'февраль 2016'!BW167+'март 2016'!BW167</f>
        <v>0</v>
      </c>
      <c r="BX167" s="1" t="s">
        <v>46</v>
      </c>
      <c r="BY167" s="1" t="s">
        <v>41</v>
      </c>
      <c r="BZ167" s="1">
        <f>'январь 2016'!BZ167+'февраль 2016'!BZ167+'март 2016'!BZ167</f>
        <v>0</v>
      </c>
      <c r="CA167" s="1">
        <f>'январь 2016'!CA167+'февраль 2016'!CA167+'март 2016'!CA167</f>
        <v>0</v>
      </c>
      <c r="CB167" s="1" t="s">
        <v>46</v>
      </c>
      <c r="CC167" s="1" t="s">
        <v>48</v>
      </c>
      <c r="CD167" s="1">
        <f>'январь 2016'!CD167+'февраль 2016'!CD167+'март 2016'!CD167</f>
        <v>0</v>
      </c>
      <c r="CE167" s="1">
        <f>'январь 2016'!CE167+'февраль 2016'!CE167+'март 2016'!CE167</f>
        <v>0</v>
      </c>
      <c r="CF167" s="1" t="s">
        <v>46</v>
      </c>
      <c r="CG167" s="1" t="s">
        <v>48</v>
      </c>
      <c r="CH167" s="1">
        <f>'январь 2016'!CH167+'февраль 2016'!CH167+'март 2016'!CH167</f>
        <v>0</v>
      </c>
      <c r="CI167" s="1">
        <f>'январь 2016'!CI167+'февраль 2016'!CI167+'март 2016'!CI167</f>
        <v>0</v>
      </c>
      <c r="CJ167" s="1" t="s">
        <v>46</v>
      </c>
      <c r="CK167" s="1" t="s">
        <v>39</v>
      </c>
      <c r="CL167" s="1">
        <f>'январь 2016'!CL167+'февраль 2016'!CL167+'март 2016'!CL167</f>
        <v>0</v>
      </c>
      <c r="CM167" s="1">
        <f>'январь 2016'!CM167+'февраль 2016'!CM167+'март 2016'!CM167</f>
        <v>0</v>
      </c>
      <c r="CN167" s="1" t="s">
        <v>49</v>
      </c>
      <c r="CO167" s="1" t="s">
        <v>39</v>
      </c>
      <c r="CP167" s="1">
        <f>'январь 2016'!CP167+'февраль 2016'!CP167+'март 2016'!CP167</f>
        <v>0</v>
      </c>
      <c r="CQ167" s="1">
        <f>'январь 2016'!CQ167+'февраль 2016'!CQ167+'март 2016'!CQ167</f>
        <v>0</v>
      </c>
      <c r="CR167" s="1" t="s">
        <v>50</v>
      </c>
      <c r="CS167" s="1" t="s">
        <v>51</v>
      </c>
      <c r="CT167" s="1">
        <f>'январь 2016'!CT167+'февраль 2016'!CT167+'март 2016'!CT167</f>
        <v>0</v>
      </c>
      <c r="CU167" s="1">
        <f>'январь 2016'!CU167+'февраль 2016'!CU167+'март 2016'!CU167</f>
        <v>0</v>
      </c>
      <c r="CV167" s="1" t="s">
        <v>50</v>
      </c>
      <c r="CW167" s="1" t="s">
        <v>39</v>
      </c>
      <c r="CX167" s="1">
        <f>'январь 2016'!CX167+'февраль 2016'!CX167+'март 2016'!CX167</f>
        <v>12</v>
      </c>
      <c r="CY167" s="1">
        <f>'январь 2016'!CY167+'февраль 2016'!CY167+'март 2016'!CY167</f>
        <v>9.3010000000000002</v>
      </c>
      <c r="CZ167" s="1" t="s">
        <v>50</v>
      </c>
      <c r="DA167" s="1" t="s">
        <v>39</v>
      </c>
      <c r="DB167" s="1">
        <f>'январь 2016'!DB167+'февраль 2016'!DB167+'март 2016'!DB167</f>
        <v>1</v>
      </c>
      <c r="DC167" s="1">
        <f>'январь 2016'!DC167+'февраль 2016'!DC167+'март 2016'!DC167</f>
        <v>2.871</v>
      </c>
      <c r="DD167" s="1" t="s">
        <v>59</v>
      </c>
      <c r="DE167" s="1" t="s">
        <v>60</v>
      </c>
      <c r="DF167" s="1">
        <f>'январь 2016'!DF167+'февраль 2016'!DF167+'март 2016'!DF167</f>
        <v>0</v>
      </c>
      <c r="DG167" s="1">
        <f>'январь 2016'!DG167+'февраль 2016'!DG167+'март 2016'!DG167</f>
        <v>0</v>
      </c>
      <c r="DH167" s="1" t="s">
        <v>52</v>
      </c>
      <c r="DI167" s="1" t="s">
        <v>53</v>
      </c>
      <c r="DJ167" s="1">
        <f>'январь 2016'!DJ167+'февраль 2016'!DJ167+'март 2016'!DJ167</f>
        <v>0</v>
      </c>
      <c r="DK167" s="1">
        <f>'январь 2016'!DK167+'февраль 2016'!DK167+'март 2016'!DK167</f>
        <v>0</v>
      </c>
      <c r="DL167" s="1" t="s">
        <v>31</v>
      </c>
      <c r="DM167" s="7">
        <f>'январь 2016'!DM167+'февраль 2016'!DM167+'март 2016'!DM167</f>
        <v>2.3530000000000002</v>
      </c>
    </row>
    <row r="168" spans="1:117" s="12" customFormat="1" ht="15.75" customHeight="1" x14ac:dyDescent="0.25">
      <c r="A168" s="6">
        <v>167</v>
      </c>
      <c r="B168" s="6">
        <v>3</v>
      </c>
      <c r="C168" s="9" t="s">
        <v>184</v>
      </c>
      <c r="D168" s="8" t="s">
        <v>373</v>
      </c>
      <c r="E168" s="6">
        <v>1171.421</v>
      </c>
      <c r="F168" s="6">
        <v>27.501000000000001</v>
      </c>
      <c r="G168" s="6">
        <v>1139.4259999999999</v>
      </c>
      <c r="H168" s="10">
        <v>323.31299999999999</v>
      </c>
      <c r="I168" s="3">
        <f t="shared" si="7"/>
        <v>1462.739</v>
      </c>
      <c r="J168" s="3">
        <f t="shared" si="6"/>
        <v>2.0110000000000001</v>
      </c>
      <c r="K168" s="3">
        <f t="shared" si="8"/>
        <v>1460.7280000000001</v>
      </c>
      <c r="L168" s="1" t="s">
        <v>28</v>
      </c>
      <c r="M168" s="1" t="s">
        <v>29</v>
      </c>
      <c r="N168" s="1">
        <f>'январь 2016'!N168+'февраль 2016'!N168+'март 2016'!N168</f>
        <v>0</v>
      </c>
      <c r="O168" s="1">
        <f>'январь 2016'!O168+'февраль 2016'!O168+'март 2016'!O168</f>
        <v>0</v>
      </c>
      <c r="P168" s="1" t="s">
        <v>30</v>
      </c>
      <c r="Q168" s="1" t="s">
        <v>34</v>
      </c>
      <c r="R168" s="1">
        <f>'январь 2016'!R168+'февраль 2016'!R168+'март 2016'!R168</f>
        <v>0</v>
      </c>
      <c r="S168" s="1">
        <f>'январь 2016'!S168+'февраль 2016'!S168+'март 2016'!S168</f>
        <v>0</v>
      </c>
      <c r="T168" s="1" t="s">
        <v>30</v>
      </c>
      <c r="U168" s="1" t="s">
        <v>32</v>
      </c>
      <c r="V168" s="6">
        <f>'январь 2016'!V168+'февраль 2016'!V168+'март 2016'!V168</f>
        <v>0</v>
      </c>
      <c r="W168" s="6">
        <f>'январь 2016'!W168+'февраль 2016'!W168+'март 2016'!W168</f>
        <v>0</v>
      </c>
      <c r="X168" s="6" t="s">
        <v>30</v>
      </c>
      <c r="Y168" s="6" t="s">
        <v>33</v>
      </c>
      <c r="Z168" s="6">
        <f>'январь 2016'!Z168+'февраль 2016'!Z168+'март 2016'!Z168</f>
        <v>0</v>
      </c>
      <c r="AA168" s="6">
        <f>'январь 2016'!AA168+'февраль 2016'!AA168+'март 2016'!AA168</f>
        <v>0</v>
      </c>
      <c r="AB168" s="1" t="s">
        <v>30</v>
      </c>
      <c r="AC168" s="1" t="s">
        <v>34</v>
      </c>
      <c r="AD168" s="1">
        <f>'январь 2016'!AD168+'февраль 2016'!AD168+'март 2016'!AD168</f>
        <v>0</v>
      </c>
      <c r="AE168" s="1">
        <f>'январь 2016'!AE168+'февраль 2016'!AE168+'март 2016'!AE168</f>
        <v>0</v>
      </c>
      <c r="AF168" s="1" t="s">
        <v>35</v>
      </c>
      <c r="AG168" s="1" t="s">
        <v>29</v>
      </c>
      <c r="AH168" s="1">
        <f>'январь 2016'!AH168+'февраль 2016'!AH168+'март 2016'!AH168</f>
        <v>0</v>
      </c>
      <c r="AI168" s="1">
        <f>'январь 2016'!AI168+'февраль 2016'!AI168+'март 2016'!AI168</f>
        <v>0</v>
      </c>
      <c r="AJ168" s="1" t="s">
        <v>36</v>
      </c>
      <c r="AK168" s="1" t="s">
        <v>37</v>
      </c>
      <c r="AL168" s="1">
        <f>'январь 2016'!AL168+'февраль 2016'!AL168+'март 2016'!AL168</f>
        <v>0</v>
      </c>
      <c r="AM168" s="1">
        <f>'январь 2016'!AM168+'февраль 2016'!AM168+'март 2016'!AM168</f>
        <v>0</v>
      </c>
      <c r="AN168" s="1" t="s">
        <v>38</v>
      </c>
      <c r="AO168" s="1" t="s">
        <v>39</v>
      </c>
      <c r="AP168" s="1">
        <f>'январь 2016'!AP168+'февраль 2016'!AP168+'март 2016'!AP168</f>
        <v>2</v>
      </c>
      <c r="AQ168" s="1">
        <f>'январь 2016'!AQ168+'февраль 2016'!AQ168+'март 2016'!AQ168</f>
        <v>1.5029999999999999</v>
      </c>
      <c r="AR168" s="1" t="s">
        <v>40</v>
      </c>
      <c r="AS168" s="1" t="s">
        <v>41</v>
      </c>
      <c r="AT168" s="1">
        <f>'январь 2016'!AT168+'февраль 2016'!AT168+'март 2016'!AT168</f>
        <v>0</v>
      </c>
      <c r="AU168" s="1">
        <f>'январь 2016'!AU168+'февраль 2016'!AU168+'март 2016'!AU168</f>
        <v>0</v>
      </c>
      <c r="AV168" s="6"/>
      <c r="AW168" s="6"/>
      <c r="AX168" s="1">
        <f>'январь 2016'!AX168+'февраль 2016'!AX168+'март 2016'!AX168</f>
        <v>0</v>
      </c>
      <c r="AY168" s="1">
        <f>'январь 2016'!AY168+'февраль 2016'!AY168+'март 2016'!AY168</f>
        <v>0</v>
      </c>
      <c r="AZ168" s="1" t="s">
        <v>42</v>
      </c>
      <c r="BA168" s="1" t="s">
        <v>39</v>
      </c>
      <c r="BB168" s="1">
        <f>'январь 2016'!BB168+'февраль 2016'!BB168+'март 2016'!BB168</f>
        <v>0</v>
      </c>
      <c r="BC168" s="1">
        <f>'январь 2016'!BC168+'февраль 2016'!BC168+'март 2016'!BC168</f>
        <v>0</v>
      </c>
      <c r="BD168" s="1" t="s">
        <v>42</v>
      </c>
      <c r="BE168" s="1" t="s">
        <v>33</v>
      </c>
      <c r="BF168" s="1">
        <f>'январь 2016'!BF168+'февраль 2016'!BF168+'март 2016'!BF168</f>
        <v>0</v>
      </c>
      <c r="BG168" s="1">
        <f>'январь 2016'!BG168+'февраль 2016'!BG168+'март 2016'!BG168</f>
        <v>0</v>
      </c>
      <c r="BH168" s="1" t="s">
        <v>42</v>
      </c>
      <c r="BI168" s="1" t="s">
        <v>39</v>
      </c>
      <c r="BJ168" s="1">
        <f>'январь 2016'!BJ168+'февраль 2016'!BJ168+'март 2016'!BJ168</f>
        <v>0</v>
      </c>
      <c r="BK168" s="7">
        <f>'январь 2016'!BK168+'февраль 2016'!BK168+'март 2016'!BK168</f>
        <v>0</v>
      </c>
      <c r="BL168" s="1" t="s">
        <v>43</v>
      </c>
      <c r="BM168" s="1" t="s">
        <v>44</v>
      </c>
      <c r="BN168" s="1">
        <f>'январь 2016'!BN168+'февраль 2016'!BN168+'март 2016'!BN168</f>
        <v>0</v>
      </c>
      <c r="BO168" s="1">
        <f>'январь 2016'!BO168+'февраль 2016'!BO168+'март 2016'!BO168</f>
        <v>0</v>
      </c>
      <c r="BP168" s="1" t="s">
        <v>45</v>
      </c>
      <c r="BQ168" s="1" t="s">
        <v>44</v>
      </c>
      <c r="BR168" s="1">
        <f>'январь 2016'!BR168+'февраль 2016'!BR168+'март 2016'!BR168</f>
        <v>0</v>
      </c>
      <c r="BS168" s="1">
        <f>'январь 2016'!BS168+'февраль 2016'!BS168+'март 2016'!BS168</f>
        <v>0</v>
      </c>
      <c r="BT168" s="1" t="s">
        <v>46</v>
      </c>
      <c r="BU168" s="1" t="s">
        <v>47</v>
      </c>
      <c r="BV168" s="1">
        <f>'январь 2016'!BV168+'февраль 2016'!BV168+'март 2016'!BV168</f>
        <v>0</v>
      </c>
      <c r="BW168" s="1">
        <f>'январь 2016'!BW168+'февраль 2016'!BW168+'март 2016'!BW168</f>
        <v>0</v>
      </c>
      <c r="BX168" s="1" t="s">
        <v>46</v>
      </c>
      <c r="BY168" s="1" t="s">
        <v>41</v>
      </c>
      <c r="BZ168" s="1">
        <f>'январь 2016'!BZ168+'февраль 2016'!BZ168+'март 2016'!BZ168</f>
        <v>0</v>
      </c>
      <c r="CA168" s="1">
        <f>'январь 2016'!CA168+'февраль 2016'!CA168+'март 2016'!CA168</f>
        <v>0</v>
      </c>
      <c r="CB168" s="1" t="s">
        <v>46</v>
      </c>
      <c r="CC168" s="1" t="s">
        <v>48</v>
      </c>
      <c r="CD168" s="1">
        <f>'январь 2016'!CD168+'февраль 2016'!CD168+'март 2016'!CD168</f>
        <v>0</v>
      </c>
      <c r="CE168" s="1">
        <f>'январь 2016'!CE168+'февраль 2016'!CE168+'март 2016'!CE168</f>
        <v>0</v>
      </c>
      <c r="CF168" s="1" t="s">
        <v>46</v>
      </c>
      <c r="CG168" s="1" t="s">
        <v>48</v>
      </c>
      <c r="CH168" s="1">
        <f>'январь 2016'!CH168+'февраль 2016'!CH168+'март 2016'!CH168</f>
        <v>0</v>
      </c>
      <c r="CI168" s="1">
        <f>'январь 2016'!CI168+'февраль 2016'!CI168+'март 2016'!CI168</f>
        <v>0</v>
      </c>
      <c r="CJ168" s="1" t="s">
        <v>46</v>
      </c>
      <c r="CK168" s="1" t="s">
        <v>39</v>
      </c>
      <c r="CL168" s="1">
        <f>'январь 2016'!CL168+'февраль 2016'!CL168+'март 2016'!CL168</f>
        <v>0</v>
      </c>
      <c r="CM168" s="1">
        <f>'январь 2016'!CM168+'февраль 2016'!CM168+'март 2016'!CM168</f>
        <v>0</v>
      </c>
      <c r="CN168" s="1" t="s">
        <v>49</v>
      </c>
      <c r="CO168" s="1" t="s">
        <v>39</v>
      </c>
      <c r="CP168" s="1">
        <f>'январь 2016'!CP168+'февраль 2016'!CP168+'март 2016'!CP168</f>
        <v>0</v>
      </c>
      <c r="CQ168" s="1">
        <f>'январь 2016'!CQ168+'февраль 2016'!CQ168+'март 2016'!CQ168</f>
        <v>0</v>
      </c>
      <c r="CR168" s="1" t="s">
        <v>50</v>
      </c>
      <c r="CS168" s="1" t="s">
        <v>51</v>
      </c>
      <c r="CT168" s="1">
        <f>'январь 2016'!CT168+'февраль 2016'!CT168+'март 2016'!CT168</f>
        <v>0</v>
      </c>
      <c r="CU168" s="1">
        <f>'январь 2016'!CU168+'февраль 2016'!CU168+'март 2016'!CU168</f>
        <v>0</v>
      </c>
      <c r="CV168" s="1" t="s">
        <v>50</v>
      </c>
      <c r="CW168" s="1" t="s">
        <v>39</v>
      </c>
      <c r="CX168" s="1">
        <f>'январь 2016'!CX168+'февраль 2016'!CX168+'март 2016'!CX168</f>
        <v>1</v>
      </c>
      <c r="CY168" s="1">
        <f>'январь 2016'!CY168+'февраль 2016'!CY168+'март 2016'!CY168</f>
        <v>0.50800000000000001</v>
      </c>
      <c r="CZ168" s="1" t="s">
        <v>50</v>
      </c>
      <c r="DA168" s="1" t="s">
        <v>39</v>
      </c>
      <c r="DB168" s="1">
        <f>'январь 2016'!DB168+'февраль 2016'!DB168+'март 2016'!DB168</f>
        <v>0</v>
      </c>
      <c r="DC168" s="1">
        <f>'январь 2016'!DC168+'февраль 2016'!DC168+'март 2016'!DC168</f>
        <v>0</v>
      </c>
      <c r="DD168" s="1" t="s">
        <v>59</v>
      </c>
      <c r="DE168" s="1" t="s">
        <v>60</v>
      </c>
      <c r="DF168" s="1">
        <f>'январь 2016'!DF168+'февраль 2016'!DF168+'март 2016'!DF168</f>
        <v>0</v>
      </c>
      <c r="DG168" s="1">
        <f>'январь 2016'!DG168+'февраль 2016'!DG168+'март 2016'!DG168</f>
        <v>0</v>
      </c>
      <c r="DH168" s="1" t="s">
        <v>52</v>
      </c>
      <c r="DI168" s="1" t="s">
        <v>53</v>
      </c>
      <c r="DJ168" s="1">
        <f>'январь 2016'!DJ168+'февраль 2016'!DJ168+'март 2016'!DJ168</f>
        <v>0</v>
      </c>
      <c r="DK168" s="1">
        <f>'январь 2016'!DK168+'февраль 2016'!DK168+'март 2016'!DK168</f>
        <v>0</v>
      </c>
      <c r="DL168" s="1" t="s">
        <v>31</v>
      </c>
      <c r="DM168" s="7">
        <f>'январь 2016'!DM168+'февраль 2016'!DM168+'март 2016'!DM168</f>
        <v>0</v>
      </c>
    </row>
    <row r="169" spans="1:117" s="12" customFormat="1" ht="15.75" customHeight="1" x14ac:dyDescent="0.25">
      <c r="A169" s="6">
        <v>168</v>
      </c>
      <c r="B169" s="6">
        <v>3</v>
      </c>
      <c r="C169" s="9" t="s">
        <v>185</v>
      </c>
      <c r="D169" s="8" t="s">
        <v>373</v>
      </c>
      <c r="E169" s="6">
        <v>324.33699999999999</v>
      </c>
      <c r="F169" s="6">
        <v>10.747999999999999</v>
      </c>
      <c r="G169" s="6">
        <v>196.85499999999999</v>
      </c>
      <c r="H169" s="10">
        <v>98.047920000000005</v>
      </c>
      <c r="I169" s="3">
        <f t="shared" si="7"/>
        <v>294.90291999999999</v>
      </c>
      <c r="J169" s="3">
        <f t="shared" si="6"/>
        <v>0</v>
      </c>
      <c r="K169" s="3">
        <f t="shared" si="8"/>
        <v>294.90291999999999</v>
      </c>
      <c r="L169" s="1" t="s">
        <v>28</v>
      </c>
      <c r="M169" s="1" t="s">
        <v>29</v>
      </c>
      <c r="N169" s="1">
        <f>'январь 2016'!N169+'февраль 2016'!N169+'март 2016'!N169</f>
        <v>0</v>
      </c>
      <c r="O169" s="1">
        <f>'январь 2016'!O169+'февраль 2016'!O169+'март 2016'!O169</f>
        <v>0</v>
      </c>
      <c r="P169" s="1" t="s">
        <v>30</v>
      </c>
      <c r="Q169" s="1" t="s">
        <v>34</v>
      </c>
      <c r="R169" s="1">
        <f>'январь 2016'!R169+'февраль 2016'!R169+'март 2016'!R169</f>
        <v>0</v>
      </c>
      <c r="S169" s="1">
        <f>'январь 2016'!S169+'февраль 2016'!S169+'март 2016'!S169</f>
        <v>0</v>
      </c>
      <c r="T169" s="1" t="s">
        <v>30</v>
      </c>
      <c r="U169" s="1" t="s">
        <v>32</v>
      </c>
      <c r="V169" s="6">
        <f>'январь 2016'!V169+'февраль 2016'!V169+'март 2016'!V169</f>
        <v>0</v>
      </c>
      <c r="W169" s="6">
        <f>'январь 2016'!W169+'февраль 2016'!W169+'март 2016'!W169</f>
        <v>0</v>
      </c>
      <c r="X169" s="6" t="s">
        <v>30</v>
      </c>
      <c r="Y169" s="6" t="s">
        <v>33</v>
      </c>
      <c r="Z169" s="6">
        <f>'январь 2016'!Z169+'февраль 2016'!Z169+'март 2016'!Z169</f>
        <v>0</v>
      </c>
      <c r="AA169" s="6">
        <f>'январь 2016'!AA169+'февраль 2016'!AA169+'март 2016'!AA169</f>
        <v>0</v>
      </c>
      <c r="AB169" s="1" t="s">
        <v>30</v>
      </c>
      <c r="AC169" s="1" t="s">
        <v>34</v>
      </c>
      <c r="AD169" s="1">
        <f>'январь 2016'!AD169+'февраль 2016'!AD169+'март 2016'!AD169</f>
        <v>0</v>
      </c>
      <c r="AE169" s="1">
        <f>'январь 2016'!AE169+'февраль 2016'!AE169+'март 2016'!AE169</f>
        <v>0</v>
      </c>
      <c r="AF169" s="1" t="s">
        <v>35</v>
      </c>
      <c r="AG169" s="1" t="s">
        <v>29</v>
      </c>
      <c r="AH169" s="1">
        <f>'январь 2016'!AH169+'февраль 2016'!AH169+'март 2016'!AH169</f>
        <v>0</v>
      </c>
      <c r="AI169" s="1">
        <f>'январь 2016'!AI169+'февраль 2016'!AI169+'март 2016'!AI169</f>
        <v>0</v>
      </c>
      <c r="AJ169" s="1" t="s">
        <v>36</v>
      </c>
      <c r="AK169" s="1" t="s">
        <v>37</v>
      </c>
      <c r="AL169" s="1">
        <f>'январь 2016'!AL169+'февраль 2016'!AL169+'март 2016'!AL169</f>
        <v>0</v>
      </c>
      <c r="AM169" s="1">
        <f>'январь 2016'!AM169+'февраль 2016'!AM169+'март 2016'!AM169</f>
        <v>0</v>
      </c>
      <c r="AN169" s="1" t="s">
        <v>38</v>
      </c>
      <c r="AO169" s="1" t="s">
        <v>39</v>
      </c>
      <c r="AP169" s="1">
        <f>'январь 2016'!AP169+'февраль 2016'!AP169+'март 2016'!AP169</f>
        <v>0</v>
      </c>
      <c r="AQ169" s="1">
        <f>'январь 2016'!AQ169+'февраль 2016'!AQ169+'март 2016'!AQ169</f>
        <v>0</v>
      </c>
      <c r="AR169" s="1" t="s">
        <v>40</v>
      </c>
      <c r="AS169" s="1" t="s">
        <v>41</v>
      </c>
      <c r="AT169" s="1">
        <f>'январь 2016'!AT169+'февраль 2016'!AT169+'март 2016'!AT169</f>
        <v>0</v>
      </c>
      <c r="AU169" s="1">
        <f>'январь 2016'!AU169+'февраль 2016'!AU169+'март 2016'!AU169</f>
        <v>0</v>
      </c>
      <c r="AV169" s="6"/>
      <c r="AW169" s="6"/>
      <c r="AX169" s="1">
        <f>'январь 2016'!AX169+'февраль 2016'!AX169+'март 2016'!AX169</f>
        <v>0</v>
      </c>
      <c r="AY169" s="1">
        <f>'январь 2016'!AY169+'февраль 2016'!AY169+'март 2016'!AY169</f>
        <v>0</v>
      </c>
      <c r="AZ169" s="1" t="s">
        <v>42</v>
      </c>
      <c r="BA169" s="1" t="s">
        <v>39</v>
      </c>
      <c r="BB169" s="1">
        <f>'январь 2016'!BB169+'февраль 2016'!BB169+'март 2016'!BB169</f>
        <v>0</v>
      </c>
      <c r="BC169" s="1">
        <f>'январь 2016'!BC169+'февраль 2016'!BC169+'март 2016'!BC169</f>
        <v>0</v>
      </c>
      <c r="BD169" s="1" t="s">
        <v>42</v>
      </c>
      <c r="BE169" s="1" t="s">
        <v>33</v>
      </c>
      <c r="BF169" s="1">
        <f>'январь 2016'!BF169+'февраль 2016'!BF169+'март 2016'!BF169</f>
        <v>0</v>
      </c>
      <c r="BG169" s="1">
        <f>'январь 2016'!BG169+'февраль 2016'!BG169+'март 2016'!BG169</f>
        <v>0</v>
      </c>
      <c r="BH169" s="1" t="s">
        <v>42</v>
      </c>
      <c r="BI169" s="1" t="s">
        <v>39</v>
      </c>
      <c r="BJ169" s="1">
        <f>'январь 2016'!BJ169+'февраль 2016'!BJ169+'март 2016'!BJ169</f>
        <v>0</v>
      </c>
      <c r="BK169" s="7">
        <f>'январь 2016'!BK169+'февраль 2016'!BK169+'март 2016'!BK169</f>
        <v>0</v>
      </c>
      <c r="BL169" s="1" t="s">
        <v>43</v>
      </c>
      <c r="BM169" s="1" t="s">
        <v>44</v>
      </c>
      <c r="BN169" s="1">
        <f>'январь 2016'!BN169+'февраль 2016'!BN169+'март 2016'!BN169</f>
        <v>0</v>
      </c>
      <c r="BO169" s="1">
        <f>'январь 2016'!BO169+'февраль 2016'!BO169+'март 2016'!BO169</f>
        <v>0</v>
      </c>
      <c r="BP169" s="1" t="s">
        <v>45</v>
      </c>
      <c r="BQ169" s="1" t="s">
        <v>44</v>
      </c>
      <c r="BR169" s="1">
        <f>'январь 2016'!BR169+'февраль 2016'!BR169+'март 2016'!BR169</f>
        <v>0</v>
      </c>
      <c r="BS169" s="1">
        <f>'январь 2016'!BS169+'февраль 2016'!BS169+'март 2016'!BS169</f>
        <v>0</v>
      </c>
      <c r="BT169" s="1" t="s">
        <v>46</v>
      </c>
      <c r="BU169" s="1" t="s">
        <v>47</v>
      </c>
      <c r="BV169" s="1">
        <f>'январь 2016'!BV169+'февраль 2016'!BV169+'март 2016'!BV169</f>
        <v>0</v>
      </c>
      <c r="BW169" s="1">
        <f>'январь 2016'!BW169+'февраль 2016'!BW169+'март 2016'!BW169</f>
        <v>0</v>
      </c>
      <c r="BX169" s="1" t="s">
        <v>46</v>
      </c>
      <c r="BY169" s="1" t="s">
        <v>41</v>
      </c>
      <c r="BZ169" s="1">
        <f>'январь 2016'!BZ169+'февраль 2016'!BZ169+'март 2016'!BZ169</f>
        <v>0</v>
      </c>
      <c r="CA169" s="1">
        <f>'январь 2016'!CA169+'февраль 2016'!CA169+'март 2016'!CA169</f>
        <v>0</v>
      </c>
      <c r="CB169" s="1" t="s">
        <v>46</v>
      </c>
      <c r="CC169" s="1" t="s">
        <v>48</v>
      </c>
      <c r="CD169" s="1">
        <f>'январь 2016'!CD169+'февраль 2016'!CD169+'март 2016'!CD169</f>
        <v>0</v>
      </c>
      <c r="CE169" s="1">
        <f>'январь 2016'!CE169+'февраль 2016'!CE169+'март 2016'!CE169</f>
        <v>0</v>
      </c>
      <c r="CF169" s="1" t="s">
        <v>46</v>
      </c>
      <c r="CG169" s="1" t="s">
        <v>48</v>
      </c>
      <c r="CH169" s="1">
        <f>'январь 2016'!CH169+'февраль 2016'!CH169+'март 2016'!CH169</f>
        <v>0</v>
      </c>
      <c r="CI169" s="1">
        <f>'январь 2016'!CI169+'февраль 2016'!CI169+'март 2016'!CI169</f>
        <v>0</v>
      </c>
      <c r="CJ169" s="1" t="s">
        <v>46</v>
      </c>
      <c r="CK169" s="1" t="s">
        <v>39</v>
      </c>
      <c r="CL169" s="1">
        <f>'январь 2016'!CL169+'февраль 2016'!CL169+'март 2016'!CL169</f>
        <v>0</v>
      </c>
      <c r="CM169" s="1">
        <f>'январь 2016'!CM169+'февраль 2016'!CM169+'март 2016'!CM169</f>
        <v>0</v>
      </c>
      <c r="CN169" s="1" t="s">
        <v>49</v>
      </c>
      <c r="CO169" s="1" t="s">
        <v>39</v>
      </c>
      <c r="CP169" s="1">
        <f>'январь 2016'!CP169+'февраль 2016'!CP169+'март 2016'!CP169</f>
        <v>0</v>
      </c>
      <c r="CQ169" s="1">
        <f>'январь 2016'!CQ169+'февраль 2016'!CQ169+'март 2016'!CQ169</f>
        <v>0</v>
      </c>
      <c r="CR169" s="1" t="s">
        <v>50</v>
      </c>
      <c r="CS169" s="1" t="s">
        <v>51</v>
      </c>
      <c r="CT169" s="1">
        <f>'январь 2016'!CT169+'февраль 2016'!CT169+'март 2016'!CT169</f>
        <v>0</v>
      </c>
      <c r="CU169" s="1">
        <f>'январь 2016'!CU169+'февраль 2016'!CU169+'март 2016'!CU169</f>
        <v>0</v>
      </c>
      <c r="CV169" s="1" t="s">
        <v>50</v>
      </c>
      <c r="CW169" s="1" t="s">
        <v>39</v>
      </c>
      <c r="CX169" s="1">
        <f>'январь 2016'!CX169+'февраль 2016'!CX169+'март 2016'!CX169</f>
        <v>0</v>
      </c>
      <c r="CY169" s="1">
        <f>'январь 2016'!CY169+'февраль 2016'!CY169+'март 2016'!CY169</f>
        <v>0</v>
      </c>
      <c r="CZ169" s="1" t="s">
        <v>50</v>
      </c>
      <c r="DA169" s="1" t="s">
        <v>39</v>
      </c>
      <c r="DB169" s="1">
        <f>'январь 2016'!DB169+'февраль 2016'!DB169+'март 2016'!DB169</f>
        <v>0</v>
      </c>
      <c r="DC169" s="1">
        <f>'январь 2016'!DC169+'февраль 2016'!DC169+'март 2016'!DC169</f>
        <v>0</v>
      </c>
      <c r="DD169" s="1" t="s">
        <v>59</v>
      </c>
      <c r="DE169" s="1" t="s">
        <v>60</v>
      </c>
      <c r="DF169" s="1">
        <f>'январь 2016'!DF169+'февраль 2016'!DF169+'март 2016'!DF169</f>
        <v>0</v>
      </c>
      <c r="DG169" s="1">
        <f>'январь 2016'!DG169+'февраль 2016'!DG169+'март 2016'!DG169</f>
        <v>0</v>
      </c>
      <c r="DH169" s="1" t="s">
        <v>52</v>
      </c>
      <c r="DI169" s="1" t="s">
        <v>53</v>
      </c>
      <c r="DJ169" s="1">
        <f>'январь 2016'!DJ169+'февраль 2016'!DJ169+'март 2016'!DJ169</f>
        <v>0</v>
      </c>
      <c r="DK169" s="1">
        <f>'январь 2016'!DK169+'февраль 2016'!DK169+'март 2016'!DK169</f>
        <v>0</v>
      </c>
      <c r="DL169" s="1" t="s">
        <v>31</v>
      </c>
      <c r="DM169" s="7">
        <f>'январь 2016'!DM169+'февраль 2016'!DM169+'март 2016'!DM169</f>
        <v>0</v>
      </c>
    </row>
    <row r="170" spans="1:117" s="12" customFormat="1" ht="15.75" customHeight="1" x14ac:dyDescent="0.25">
      <c r="A170" s="6">
        <v>169</v>
      </c>
      <c r="B170" s="6">
        <v>3</v>
      </c>
      <c r="C170" s="9" t="s">
        <v>186</v>
      </c>
      <c r="D170" s="8" t="s">
        <v>373</v>
      </c>
      <c r="E170" s="6">
        <v>-199.40799999999999</v>
      </c>
      <c r="F170" s="6">
        <v>528.64599999999996</v>
      </c>
      <c r="G170" s="6">
        <v>-730.38300000000004</v>
      </c>
      <c r="H170" s="10">
        <v>173.23596000000001</v>
      </c>
      <c r="I170" s="3">
        <f t="shared" si="7"/>
        <v>-557.14704000000006</v>
      </c>
      <c r="J170" s="3">
        <f t="shared" si="6"/>
        <v>3.0799999999999996</v>
      </c>
      <c r="K170" s="3">
        <f t="shared" si="8"/>
        <v>-560.2270400000001</v>
      </c>
      <c r="L170" s="1" t="s">
        <v>28</v>
      </c>
      <c r="M170" s="1" t="s">
        <v>29</v>
      </c>
      <c r="N170" s="1">
        <f>'январь 2016'!N170+'февраль 2016'!N170+'март 2016'!N170</f>
        <v>2E-3</v>
      </c>
      <c r="O170" s="1">
        <f>'январь 2016'!O170+'февраль 2016'!O170+'март 2016'!O170</f>
        <v>0.11700000000000001</v>
      </c>
      <c r="P170" s="1" t="s">
        <v>30</v>
      </c>
      <c r="Q170" s="1" t="s">
        <v>34</v>
      </c>
      <c r="R170" s="1">
        <f>'январь 2016'!R170+'февраль 2016'!R170+'март 2016'!R170</f>
        <v>0</v>
      </c>
      <c r="S170" s="1">
        <f>'январь 2016'!S170+'февраль 2016'!S170+'март 2016'!S170</f>
        <v>0</v>
      </c>
      <c r="T170" s="1" t="s">
        <v>30</v>
      </c>
      <c r="U170" s="1" t="s">
        <v>32</v>
      </c>
      <c r="V170" s="6">
        <f>'январь 2016'!V170+'февраль 2016'!V170+'март 2016'!V170</f>
        <v>0</v>
      </c>
      <c r="W170" s="6">
        <f>'январь 2016'!W170+'февраль 2016'!W170+'март 2016'!W170</f>
        <v>0</v>
      </c>
      <c r="X170" s="6" t="s">
        <v>30</v>
      </c>
      <c r="Y170" s="6" t="s">
        <v>33</v>
      </c>
      <c r="Z170" s="6">
        <f>'январь 2016'!Z170+'февраль 2016'!Z170+'март 2016'!Z170</f>
        <v>0</v>
      </c>
      <c r="AA170" s="6">
        <f>'январь 2016'!AA170+'февраль 2016'!AA170+'март 2016'!AA170</f>
        <v>0</v>
      </c>
      <c r="AB170" s="1" t="s">
        <v>30</v>
      </c>
      <c r="AC170" s="1" t="s">
        <v>34</v>
      </c>
      <c r="AD170" s="1">
        <f>'январь 2016'!AD170+'февраль 2016'!AD170+'март 2016'!AD170</f>
        <v>0</v>
      </c>
      <c r="AE170" s="1">
        <f>'январь 2016'!AE170+'февраль 2016'!AE170+'март 2016'!AE170</f>
        <v>0</v>
      </c>
      <c r="AF170" s="1" t="s">
        <v>35</v>
      </c>
      <c r="AG170" s="1" t="s">
        <v>29</v>
      </c>
      <c r="AH170" s="1">
        <f>'январь 2016'!AH170+'февраль 2016'!AH170+'март 2016'!AH170</f>
        <v>0</v>
      </c>
      <c r="AI170" s="1">
        <f>'январь 2016'!AI170+'февраль 2016'!AI170+'март 2016'!AI170</f>
        <v>0</v>
      </c>
      <c r="AJ170" s="1" t="s">
        <v>36</v>
      </c>
      <c r="AK170" s="1" t="s">
        <v>37</v>
      </c>
      <c r="AL170" s="1">
        <f>'январь 2016'!AL170+'февраль 2016'!AL170+'март 2016'!AL170</f>
        <v>0</v>
      </c>
      <c r="AM170" s="1">
        <f>'январь 2016'!AM170+'февраль 2016'!AM170+'март 2016'!AM170</f>
        <v>0</v>
      </c>
      <c r="AN170" s="1" t="s">
        <v>38</v>
      </c>
      <c r="AO170" s="1" t="s">
        <v>39</v>
      </c>
      <c r="AP170" s="1">
        <f>'январь 2016'!AP170+'февраль 2016'!AP170+'март 2016'!AP170</f>
        <v>4</v>
      </c>
      <c r="AQ170" s="1">
        <f>'январь 2016'!AQ170+'февраль 2016'!AQ170+'март 2016'!AQ170</f>
        <v>2.0019999999999998</v>
      </c>
      <c r="AR170" s="1" t="s">
        <v>40</v>
      </c>
      <c r="AS170" s="1" t="s">
        <v>41</v>
      </c>
      <c r="AT170" s="1">
        <f>'январь 2016'!AT170+'февраль 2016'!AT170+'март 2016'!AT170</f>
        <v>0</v>
      </c>
      <c r="AU170" s="1">
        <f>'январь 2016'!AU170+'февраль 2016'!AU170+'март 2016'!AU170</f>
        <v>0</v>
      </c>
      <c r="AV170" s="6"/>
      <c r="AW170" s="6"/>
      <c r="AX170" s="1">
        <f>'январь 2016'!AX170+'февраль 2016'!AX170+'март 2016'!AX170</f>
        <v>0</v>
      </c>
      <c r="AY170" s="1">
        <f>'январь 2016'!AY170+'февраль 2016'!AY170+'март 2016'!AY170</f>
        <v>0</v>
      </c>
      <c r="AZ170" s="1" t="s">
        <v>42</v>
      </c>
      <c r="BA170" s="1" t="s">
        <v>39</v>
      </c>
      <c r="BB170" s="1">
        <f>'январь 2016'!BB170+'февраль 2016'!BB170+'март 2016'!BB170</f>
        <v>0</v>
      </c>
      <c r="BC170" s="1">
        <f>'январь 2016'!BC170+'февраль 2016'!BC170+'март 2016'!BC170</f>
        <v>0</v>
      </c>
      <c r="BD170" s="1" t="s">
        <v>42</v>
      </c>
      <c r="BE170" s="1" t="s">
        <v>33</v>
      </c>
      <c r="BF170" s="1">
        <f>'январь 2016'!BF170+'февраль 2016'!BF170+'март 2016'!BF170</f>
        <v>0</v>
      </c>
      <c r="BG170" s="1">
        <f>'январь 2016'!BG170+'февраль 2016'!BG170+'март 2016'!BG170</f>
        <v>0</v>
      </c>
      <c r="BH170" s="1" t="s">
        <v>42</v>
      </c>
      <c r="BI170" s="1" t="s">
        <v>39</v>
      </c>
      <c r="BJ170" s="1">
        <f>'январь 2016'!BJ170+'февраль 2016'!BJ170+'март 2016'!BJ170</f>
        <v>0</v>
      </c>
      <c r="BK170" s="7">
        <f>'январь 2016'!BK170+'февраль 2016'!BK170+'март 2016'!BK170</f>
        <v>0</v>
      </c>
      <c r="BL170" s="1" t="s">
        <v>43</v>
      </c>
      <c r="BM170" s="1" t="s">
        <v>44</v>
      </c>
      <c r="BN170" s="1">
        <f>'январь 2016'!BN170+'февраль 2016'!BN170+'март 2016'!BN170</f>
        <v>0</v>
      </c>
      <c r="BO170" s="1">
        <f>'январь 2016'!BO170+'февраль 2016'!BO170+'март 2016'!BO170</f>
        <v>0</v>
      </c>
      <c r="BP170" s="1" t="s">
        <v>45</v>
      </c>
      <c r="BQ170" s="1" t="s">
        <v>44</v>
      </c>
      <c r="BR170" s="1">
        <f>'январь 2016'!BR170+'февраль 2016'!BR170+'март 2016'!BR170</f>
        <v>0</v>
      </c>
      <c r="BS170" s="1">
        <f>'январь 2016'!BS170+'февраль 2016'!BS170+'март 2016'!BS170</f>
        <v>0</v>
      </c>
      <c r="BT170" s="1" t="s">
        <v>46</v>
      </c>
      <c r="BU170" s="1" t="s">
        <v>47</v>
      </c>
      <c r="BV170" s="1">
        <f>'январь 2016'!BV170+'февраль 2016'!BV170+'март 2016'!BV170</f>
        <v>0</v>
      </c>
      <c r="BW170" s="1">
        <f>'январь 2016'!BW170+'февраль 2016'!BW170+'март 2016'!BW170</f>
        <v>0</v>
      </c>
      <c r="BX170" s="1" t="s">
        <v>46</v>
      </c>
      <c r="BY170" s="1" t="s">
        <v>41</v>
      </c>
      <c r="BZ170" s="1">
        <f>'январь 2016'!BZ170+'февраль 2016'!BZ170+'март 2016'!BZ170</f>
        <v>0</v>
      </c>
      <c r="CA170" s="1">
        <f>'январь 2016'!CA170+'февраль 2016'!CA170+'март 2016'!CA170</f>
        <v>0</v>
      </c>
      <c r="CB170" s="1" t="s">
        <v>46</v>
      </c>
      <c r="CC170" s="1" t="s">
        <v>48</v>
      </c>
      <c r="CD170" s="1">
        <f>'январь 2016'!CD170+'февраль 2016'!CD170+'март 2016'!CD170</f>
        <v>0</v>
      </c>
      <c r="CE170" s="1">
        <f>'январь 2016'!CE170+'февраль 2016'!CE170+'март 2016'!CE170</f>
        <v>0</v>
      </c>
      <c r="CF170" s="1" t="s">
        <v>46</v>
      </c>
      <c r="CG170" s="1" t="s">
        <v>48</v>
      </c>
      <c r="CH170" s="1">
        <f>'январь 2016'!CH170+'февраль 2016'!CH170+'март 2016'!CH170</f>
        <v>0</v>
      </c>
      <c r="CI170" s="1">
        <f>'январь 2016'!CI170+'февраль 2016'!CI170+'март 2016'!CI170</f>
        <v>0</v>
      </c>
      <c r="CJ170" s="1" t="s">
        <v>46</v>
      </c>
      <c r="CK170" s="1" t="s">
        <v>39</v>
      </c>
      <c r="CL170" s="1">
        <f>'январь 2016'!CL170+'февраль 2016'!CL170+'март 2016'!CL170</f>
        <v>0</v>
      </c>
      <c r="CM170" s="1">
        <f>'январь 2016'!CM170+'февраль 2016'!CM170+'март 2016'!CM170</f>
        <v>0</v>
      </c>
      <c r="CN170" s="1" t="s">
        <v>49</v>
      </c>
      <c r="CO170" s="1" t="s">
        <v>39</v>
      </c>
      <c r="CP170" s="1">
        <f>'январь 2016'!CP170+'февраль 2016'!CP170+'март 2016'!CP170</f>
        <v>0</v>
      </c>
      <c r="CQ170" s="1">
        <f>'январь 2016'!CQ170+'февраль 2016'!CQ170+'март 2016'!CQ170</f>
        <v>0</v>
      </c>
      <c r="CR170" s="1" t="s">
        <v>50</v>
      </c>
      <c r="CS170" s="1" t="s">
        <v>51</v>
      </c>
      <c r="CT170" s="1">
        <f>'январь 2016'!CT170+'февраль 2016'!CT170+'март 2016'!CT170</f>
        <v>0</v>
      </c>
      <c r="CU170" s="1">
        <f>'январь 2016'!CU170+'февраль 2016'!CU170+'март 2016'!CU170</f>
        <v>0</v>
      </c>
      <c r="CV170" s="1" t="s">
        <v>50</v>
      </c>
      <c r="CW170" s="1" t="s">
        <v>39</v>
      </c>
      <c r="CX170" s="1">
        <f>'январь 2016'!CX170+'февраль 2016'!CX170+'март 2016'!CX170</f>
        <v>0</v>
      </c>
      <c r="CY170" s="1">
        <f>'январь 2016'!CY170+'февраль 2016'!CY170+'март 2016'!CY170</f>
        <v>0</v>
      </c>
      <c r="CZ170" s="1" t="s">
        <v>50</v>
      </c>
      <c r="DA170" s="1" t="s">
        <v>39</v>
      </c>
      <c r="DB170" s="1">
        <f>'январь 2016'!DB170+'февраль 2016'!DB170+'март 2016'!DB170</f>
        <v>0</v>
      </c>
      <c r="DC170" s="1">
        <f>'январь 2016'!DC170+'февраль 2016'!DC170+'март 2016'!DC170</f>
        <v>0</v>
      </c>
      <c r="DD170" s="1" t="s">
        <v>59</v>
      </c>
      <c r="DE170" s="1" t="s">
        <v>60</v>
      </c>
      <c r="DF170" s="1">
        <f>'январь 2016'!DF170+'февраль 2016'!DF170+'март 2016'!DF170</f>
        <v>0</v>
      </c>
      <c r="DG170" s="1">
        <f>'январь 2016'!DG170+'февраль 2016'!DG170+'март 2016'!DG170</f>
        <v>0</v>
      </c>
      <c r="DH170" s="1" t="s">
        <v>52</v>
      </c>
      <c r="DI170" s="1" t="s">
        <v>53</v>
      </c>
      <c r="DJ170" s="1">
        <f>'январь 2016'!DJ170+'февраль 2016'!DJ170+'март 2016'!DJ170</f>
        <v>0</v>
      </c>
      <c r="DK170" s="1">
        <f>'январь 2016'!DK170+'февраль 2016'!DK170+'март 2016'!DK170</f>
        <v>0</v>
      </c>
      <c r="DL170" s="1" t="s">
        <v>31</v>
      </c>
      <c r="DM170" s="7">
        <f>'январь 2016'!DM170+'февраль 2016'!DM170+'март 2016'!DM170</f>
        <v>0.96099999999999997</v>
      </c>
    </row>
    <row r="171" spans="1:117" s="12" customFormat="1" ht="15.75" customHeight="1" x14ac:dyDescent="0.25">
      <c r="A171" s="6">
        <v>170</v>
      </c>
      <c r="B171" s="6">
        <v>3</v>
      </c>
      <c r="C171" s="9" t="s">
        <v>187</v>
      </c>
      <c r="D171" s="8" t="s">
        <v>373</v>
      </c>
      <c r="E171" s="6">
        <v>1126.4749999999999</v>
      </c>
      <c r="F171" s="6">
        <v>67.284000000000006</v>
      </c>
      <c r="G171" s="6">
        <v>1055.7819999999999</v>
      </c>
      <c r="H171" s="10">
        <v>483.05579999999998</v>
      </c>
      <c r="I171" s="3">
        <f t="shared" si="7"/>
        <v>1538.8377999999998</v>
      </c>
      <c r="J171" s="3">
        <f t="shared" si="6"/>
        <v>17.745000000000001</v>
      </c>
      <c r="K171" s="3">
        <f t="shared" si="8"/>
        <v>1521.0927999999999</v>
      </c>
      <c r="L171" s="1" t="s">
        <v>28</v>
      </c>
      <c r="M171" s="1" t="s">
        <v>29</v>
      </c>
      <c r="N171" s="1">
        <f>'январь 2016'!N171+'февраль 2016'!N171+'март 2016'!N171</f>
        <v>0</v>
      </c>
      <c r="O171" s="1">
        <f>'январь 2016'!O171+'февраль 2016'!O171+'март 2016'!O171</f>
        <v>0</v>
      </c>
      <c r="P171" s="1" t="s">
        <v>30</v>
      </c>
      <c r="Q171" s="1" t="s">
        <v>34</v>
      </c>
      <c r="R171" s="1">
        <f>'январь 2016'!R171+'февраль 2016'!R171+'март 2016'!R171</f>
        <v>0</v>
      </c>
      <c r="S171" s="1">
        <f>'январь 2016'!S171+'февраль 2016'!S171+'март 2016'!S171</f>
        <v>0</v>
      </c>
      <c r="T171" s="1" t="s">
        <v>30</v>
      </c>
      <c r="U171" s="1" t="s">
        <v>32</v>
      </c>
      <c r="V171" s="6">
        <f>'январь 2016'!V171+'февраль 2016'!V171+'март 2016'!V171</f>
        <v>0</v>
      </c>
      <c r="W171" s="6">
        <f>'январь 2016'!W171+'февраль 2016'!W171+'март 2016'!W171</f>
        <v>0</v>
      </c>
      <c r="X171" s="6" t="s">
        <v>30</v>
      </c>
      <c r="Y171" s="6" t="s">
        <v>33</v>
      </c>
      <c r="Z171" s="6">
        <f>'январь 2016'!Z171+'февраль 2016'!Z171+'март 2016'!Z171</f>
        <v>0</v>
      </c>
      <c r="AA171" s="6">
        <f>'январь 2016'!AA171+'февраль 2016'!AA171+'март 2016'!AA171</f>
        <v>0</v>
      </c>
      <c r="AB171" s="1" t="s">
        <v>30</v>
      </c>
      <c r="AC171" s="1" t="s">
        <v>34</v>
      </c>
      <c r="AD171" s="1">
        <f>'январь 2016'!AD171+'февраль 2016'!AD171+'март 2016'!AD171</f>
        <v>0</v>
      </c>
      <c r="AE171" s="1">
        <f>'январь 2016'!AE171+'февраль 2016'!AE171+'март 2016'!AE171</f>
        <v>0</v>
      </c>
      <c r="AF171" s="1" t="s">
        <v>35</v>
      </c>
      <c r="AG171" s="1" t="s">
        <v>29</v>
      </c>
      <c r="AH171" s="1">
        <f>'январь 2016'!AH171+'февраль 2016'!AH171+'март 2016'!AH171</f>
        <v>0</v>
      </c>
      <c r="AI171" s="1">
        <f>'январь 2016'!AI171+'февраль 2016'!AI171+'март 2016'!AI171</f>
        <v>0</v>
      </c>
      <c r="AJ171" s="1" t="s">
        <v>36</v>
      </c>
      <c r="AK171" s="1" t="s">
        <v>37</v>
      </c>
      <c r="AL171" s="1">
        <f>'январь 2016'!AL171+'февраль 2016'!AL171+'март 2016'!AL171</f>
        <v>0</v>
      </c>
      <c r="AM171" s="1">
        <f>'январь 2016'!AM171+'февраль 2016'!AM171+'март 2016'!AM171</f>
        <v>0</v>
      </c>
      <c r="AN171" s="1" t="s">
        <v>38</v>
      </c>
      <c r="AO171" s="1" t="s">
        <v>39</v>
      </c>
      <c r="AP171" s="1">
        <f>'январь 2016'!AP171+'февраль 2016'!AP171+'март 2016'!AP171</f>
        <v>0</v>
      </c>
      <c r="AQ171" s="1">
        <f>'январь 2016'!AQ171+'февраль 2016'!AQ171+'март 2016'!AQ171</f>
        <v>0</v>
      </c>
      <c r="AR171" s="1" t="s">
        <v>40</v>
      </c>
      <c r="AS171" s="1" t="s">
        <v>41</v>
      </c>
      <c r="AT171" s="1">
        <f>'январь 2016'!AT171+'февраль 2016'!AT171+'март 2016'!AT171</f>
        <v>0</v>
      </c>
      <c r="AU171" s="1">
        <f>'январь 2016'!AU171+'февраль 2016'!AU171+'март 2016'!AU171</f>
        <v>0</v>
      </c>
      <c r="AV171" s="6"/>
      <c r="AW171" s="6"/>
      <c r="AX171" s="1">
        <f>'январь 2016'!AX171+'февраль 2016'!AX171+'март 2016'!AX171</f>
        <v>0</v>
      </c>
      <c r="AY171" s="1">
        <f>'январь 2016'!AY171+'февраль 2016'!AY171+'март 2016'!AY171</f>
        <v>0</v>
      </c>
      <c r="AZ171" s="1" t="s">
        <v>42</v>
      </c>
      <c r="BA171" s="1" t="s">
        <v>39</v>
      </c>
      <c r="BB171" s="1">
        <f>'январь 2016'!BB171+'февраль 2016'!BB171+'март 2016'!BB171</f>
        <v>0</v>
      </c>
      <c r="BC171" s="1">
        <f>'январь 2016'!BC171+'февраль 2016'!BC171+'март 2016'!BC171</f>
        <v>0</v>
      </c>
      <c r="BD171" s="1" t="s">
        <v>42</v>
      </c>
      <c r="BE171" s="1" t="s">
        <v>33</v>
      </c>
      <c r="BF171" s="1">
        <f>'январь 2016'!BF171+'февраль 2016'!BF171+'март 2016'!BF171</f>
        <v>0</v>
      </c>
      <c r="BG171" s="1">
        <f>'январь 2016'!BG171+'февраль 2016'!BG171+'март 2016'!BG171</f>
        <v>0</v>
      </c>
      <c r="BH171" s="1" t="s">
        <v>42</v>
      </c>
      <c r="BI171" s="1" t="s">
        <v>39</v>
      </c>
      <c r="BJ171" s="1">
        <f>'январь 2016'!BJ171+'февраль 2016'!BJ171+'март 2016'!BJ171</f>
        <v>0</v>
      </c>
      <c r="BK171" s="7">
        <f>'январь 2016'!BK171+'февраль 2016'!BK171+'март 2016'!BK171</f>
        <v>0</v>
      </c>
      <c r="BL171" s="1" t="s">
        <v>43</v>
      </c>
      <c r="BM171" s="1" t="s">
        <v>44</v>
      </c>
      <c r="BN171" s="1">
        <f>'январь 2016'!BN171+'февраль 2016'!BN171+'март 2016'!BN171</f>
        <v>0</v>
      </c>
      <c r="BO171" s="1">
        <f>'январь 2016'!BO171+'февраль 2016'!BO171+'март 2016'!BO171</f>
        <v>0</v>
      </c>
      <c r="BP171" s="1" t="s">
        <v>45</v>
      </c>
      <c r="BQ171" s="1" t="s">
        <v>44</v>
      </c>
      <c r="BR171" s="1">
        <f>'январь 2016'!BR171+'февраль 2016'!BR171+'март 2016'!BR171</f>
        <v>0</v>
      </c>
      <c r="BS171" s="1">
        <f>'январь 2016'!BS171+'февраль 2016'!BS171+'март 2016'!BS171</f>
        <v>0</v>
      </c>
      <c r="BT171" s="1" t="s">
        <v>46</v>
      </c>
      <c r="BU171" s="1" t="s">
        <v>47</v>
      </c>
      <c r="BV171" s="1">
        <f>'январь 2016'!BV171+'февраль 2016'!BV171+'март 2016'!BV171</f>
        <v>0</v>
      </c>
      <c r="BW171" s="1">
        <f>'январь 2016'!BW171+'февраль 2016'!BW171+'март 2016'!BW171</f>
        <v>0</v>
      </c>
      <c r="BX171" s="1" t="s">
        <v>46</v>
      </c>
      <c r="BY171" s="1" t="s">
        <v>41</v>
      </c>
      <c r="BZ171" s="1">
        <f>'январь 2016'!BZ171+'февраль 2016'!BZ171+'март 2016'!BZ171</f>
        <v>0</v>
      </c>
      <c r="CA171" s="1">
        <f>'январь 2016'!CA171+'февраль 2016'!CA171+'март 2016'!CA171</f>
        <v>0</v>
      </c>
      <c r="CB171" s="1" t="s">
        <v>46</v>
      </c>
      <c r="CC171" s="1" t="s">
        <v>48</v>
      </c>
      <c r="CD171" s="1">
        <f>'январь 2016'!CD171+'февраль 2016'!CD171+'март 2016'!CD171</f>
        <v>1.4E-2</v>
      </c>
      <c r="CE171" s="1">
        <f>'январь 2016'!CE171+'февраль 2016'!CE171+'март 2016'!CE171</f>
        <v>16.385000000000002</v>
      </c>
      <c r="CF171" s="1" t="s">
        <v>46</v>
      </c>
      <c r="CG171" s="1" t="s">
        <v>48</v>
      </c>
      <c r="CH171" s="1">
        <f>'январь 2016'!CH171+'февраль 2016'!CH171+'март 2016'!CH171</f>
        <v>0</v>
      </c>
      <c r="CI171" s="1">
        <f>'январь 2016'!CI171+'февраль 2016'!CI171+'март 2016'!CI171</f>
        <v>0</v>
      </c>
      <c r="CJ171" s="1" t="s">
        <v>46</v>
      </c>
      <c r="CK171" s="1" t="s">
        <v>39</v>
      </c>
      <c r="CL171" s="1">
        <f>'январь 2016'!CL171+'февраль 2016'!CL171+'март 2016'!CL171</f>
        <v>0</v>
      </c>
      <c r="CM171" s="1">
        <f>'январь 2016'!CM171+'февраль 2016'!CM171+'март 2016'!CM171</f>
        <v>0</v>
      </c>
      <c r="CN171" s="1" t="s">
        <v>49</v>
      </c>
      <c r="CO171" s="1" t="s">
        <v>39</v>
      </c>
      <c r="CP171" s="1">
        <f>'январь 2016'!CP171+'февраль 2016'!CP171+'март 2016'!CP171</f>
        <v>0</v>
      </c>
      <c r="CQ171" s="1">
        <f>'январь 2016'!CQ171+'февраль 2016'!CQ171+'март 2016'!CQ171</f>
        <v>0</v>
      </c>
      <c r="CR171" s="1" t="s">
        <v>50</v>
      </c>
      <c r="CS171" s="1" t="s">
        <v>51</v>
      </c>
      <c r="CT171" s="1">
        <f>'январь 2016'!CT171+'февраль 2016'!CT171+'март 2016'!CT171</f>
        <v>0</v>
      </c>
      <c r="CU171" s="1">
        <f>'январь 2016'!CU171+'февраль 2016'!CU171+'март 2016'!CU171</f>
        <v>0</v>
      </c>
      <c r="CV171" s="1" t="s">
        <v>50</v>
      </c>
      <c r="CW171" s="1" t="s">
        <v>39</v>
      </c>
      <c r="CX171" s="1">
        <f>'январь 2016'!CX171+'февраль 2016'!CX171+'март 2016'!CX171</f>
        <v>0</v>
      </c>
      <c r="CY171" s="1">
        <f>'январь 2016'!CY171+'февраль 2016'!CY171+'март 2016'!CY171</f>
        <v>0</v>
      </c>
      <c r="CZ171" s="1" t="s">
        <v>50</v>
      </c>
      <c r="DA171" s="1" t="s">
        <v>39</v>
      </c>
      <c r="DB171" s="1">
        <f>'январь 2016'!DB171+'февраль 2016'!DB171+'март 2016'!DB171</f>
        <v>0</v>
      </c>
      <c r="DC171" s="1">
        <f>'январь 2016'!DC171+'февраль 2016'!DC171+'март 2016'!DC171</f>
        <v>0</v>
      </c>
      <c r="DD171" s="1" t="s">
        <v>59</v>
      </c>
      <c r="DE171" s="1" t="s">
        <v>60</v>
      </c>
      <c r="DF171" s="1">
        <f>'январь 2016'!DF171+'февраль 2016'!DF171+'март 2016'!DF171</f>
        <v>0</v>
      </c>
      <c r="DG171" s="1">
        <f>'январь 2016'!DG171+'февраль 2016'!DG171+'март 2016'!DG171</f>
        <v>0</v>
      </c>
      <c r="DH171" s="1" t="s">
        <v>52</v>
      </c>
      <c r="DI171" s="1" t="s">
        <v>53</v>
      </c>
      <c r="DJ171" s="1">
        <f>'январь 2016'!DJ171+'февраль 2016'!DJ171+'март 2016'!DJ171</f>
        <v>0</v>
      </c>
      <c r="DK171" s="1">
        <f>'январь 2016'!DK171+'февраль 2016'!DK171+'март 2016'!DK171</f>
        <v>0</v>
      </c>
      <c r="DL171" s="1" t="s">
        <v>31</v>
      </c>
      <c r="DM171" s="7">
        <f>'январь 2016'!DM171+'февраль 2016'!DM171+'март 2016'!DM171</f>
        <v>1.36</v>
      </c>
    </row>
    <row r="172" spans="1:117" s="12" customFormat="1" ht="15.75" customHeight="1" x14ac:dyDescent="0.25">
      <c r="A172" s="6">
        <v>171</v>
      </c>
      <c r="B172" s="6">
        <v>3</v>
      </c>
      <c r="C172" s="9" t="s">
        <v>188</v>
      </c>
      <c r="D172" s="8" t="s">
        <v>373</v>
      </c>
      <c r="E172" s="6">
        <v>266.08499999999998</v>
      </c>
      <c r="F172" s="6">
        <v>88.974000000000004</v>
      </c>
      <c r="G172" s="6">
        <v>-557.81899999999996</v>
      </c>
      <c r="H172" s="10">
        <v>112.38312000000001</v>
      </c>
      <c r="I172" s="3">
        <f t="shared" si="7"/>
        <v>-445.43587999999994</v>
      </c>
      <c r="J172" s="3">
        <f t="shared" si="6"/>
        <v>0</v>
      </c>
      <c r="K172" s="3">
        <f t="shared" si="8"/>
        <v>-445.43587999999994</v>
      </c>
      <c r="L172" s="1" t="s">
        <v>28</v>
      </c>
      <c r="M172" s="1" t="s">
        <v>29</v>
      </c>
      <c r="N172" s="1">
        <f>'январь 2016'!N172+'февраль 2016'!N172+'март 2016'!N172</f>
        <v>0</v>
      </c>
      <c r="O172" s="1">
        <f>'январь 2016'!O172+'февраль 2016'!O172+'март 2016'!O172</f>
        <v>0</v>
      </c>
      <c r="P172" s="1" t="s">
        <v>30</v>
      </c>
      <c r="Q172" s="1" t="s">
        <v>34</v>
      </c>
      <c r="R172" s="1">
        <f>'январь 2016'!R172+'февраль 2016'!R172+'март 2016'!R172</f>
        <v>0</v>
      </c>
      <c r="S172" s="1">
        <f>'январь 2016'!S172+'февраль 2016'!S172+'март 2016'!S172</f>
        <v>0</v>
      </c>
      <c r="T172" s="1" t="s">
        <v>30</v>
      </c>
      <c r="U172" s="1" t="s">
        <v>32</v>
      </c>
      <c r="V172" s="6">
        <f>'январь 2016'!V172+'февраль 2016'!V172+'март 2016'!V172</f>
        <v>0</v>
      </c>
      <c r="W172" s="6">
        <f>'январь 2016'!W172+'февраль 2016'!W172+'март 2016'!W172</f>
        <v>0</v>
      </c>
      <c r="X172" s="6" t="s">
        <v>30</v>
      </c>
      <c r="Y172" s="6" t="s">
        <v>33</v>
      </c>
      <c r="Z172" s="6">
        <f>'январь 2016'!Z172+'февраль 2016'!Z172+'март 2016'!Z172</f>
        <v>0</v>
      </c>
      <c r="AA172" s="6">
        <f>'январь 2016'!AA172+'февраль 2016'!AA172+'март 2016'!AA172</f>
        <v>0</v>
      </c>
      <c r="AB172" s="1" t="s">
        <v>30</v>
      </c>
      <c r="AC172" s="1" t="s">
        <v>34</v>
      </c>
      <c r="AD172" s="1">
        <f>'январь 2016'!AD172+'февраль 2016'!AD172+'март 2016'!AD172</f>
        <v>0</v>
      </c>
      <c r="AE172" s="1">
        <f>'январь 2016'!AE172+'февраль 2016'!AE172+'март 2016'!AE172</f>
        <v>0</v>
      </c>
      <c r="AF172" s="1" t="s">
        <v>35</v>
      </c>
      <c r="AG172" s="1" t="s">
        <v>29</v>
      </c>
      <c r="AH172" s="1">
        <f>'январь 2016'!AH172+'февраль 2016'!AH172+'март 2016'!AH172</f>
        <v>0</v>
      </c>
      <c r="AI172" s="1">
        <f>'январь 2016'!AI172+'февраль 2016'!AI172+'март 2016'!AI172</f>
        <v>0</v>
      </c>
      <c r="AJ172" s="1" t="s">
        <v>36</v>
      </c>
      <c r="AK172" s="1" t="s">
        <v>37</v>
      </c>
      <c r="AL172" s="1">
        <f>'январь 2016'!AL172+'февраль 2016'!AL172+'март 2016'!AL172</f>
        <v>0</v>
      </c>
      <c r="AM172" s="1">
        <f>'январь 2016'!AM172+'февраль 2016'!AM172+'март 2016'!AM172</f>
        <v>0</v>
      </c>
      <c r="AN172" s="1" t="s">
        <v>38</v>
      </c>
      <c r="AO172" s="1" t="s">
        <v>39</v>
      </c>
      <c r="AP172" s="1">
        <f>'январь 2016'!AP172+'февраль 2016'!AP172+'март 2016'!AP172</f>
        <v>0</v>
      </c>
      <c r="AQ172" s="1">
        <f>'январь 2016'!AQ172+'февраль 2016'!AQ172+'март 2016'!AQ172</f>
        <v>0</v>
      </c>
      <c r="AR172" s="1" t="s">
        <v>40</v>
      </c>
      <c r="AS172" s="1" t="s">
        <v>41</v>
      </c>
      <c r="AT172" s="1">
        <f>'январь 2016'!AT172+'февраль 2016'!AT172+'март 2016'!AT172</f>
        <v>0</v>
      </c>
      <c r="AU172" s="1">
        <f>'январь 2016'!AU172+'февраль 2016'!AU172+'март 2016'!AU172</f>
        <v>0</v>
      </c>
      <c r="AV172" s="6"/>
      <c r="AW172" s="6"/>
      <c r="AX172" s="1">
        <f>'январь 2016'!AX172+'февраль 2016'!AX172+'март 2016'!AX172</f>
        <v>0</v>
      </c>
      <c r="AY172" s="1">
        <f>'январь 2016'!AY172+'февраль 2016'!AY172+'март 2016'!AY172</f>
        <v>0</v>
      </c>
      <c r="AZ172" s="1" t="s">
        <v>42</v>
      </c>
      <c r="BA172" s="1" t="s">
        <v>39</v>
      </c>
      <c r="BB172" s="1">
        <f>'январь 2016'!BB172+'февраль 2016'!BB172+'март 2016'!BB172</f>
        <v>0</v>
      </c>
      <c r="BC172" s="1">
        <f>'январь 2016'!BC172+'февраль 2016'!BC172+'март 2016'!BC172</f>
        <v>0</v>
      </c>
      <c r="BD172" s="1" t="s">
        <v>42</v>
      </c>
      <c r="BE172" s="1" t="s">
        <v>33</v>
      </c>
      <c r="BF172" s="1">
        <f>'январь 2016'!BF172+'февраль 2016'!BF172+'март 2016'!BF172</f>
        <v>0</v>
      </c>
      <c r="BG172" s="1">
        <f>'январь 2016'!BG172+'февраль 2016'!BG172+'март 2016'!BG172</f>
        <v>0</v>
      </c>
      <c r="BH172" s="1" t="s">
        <v>42</v>
      </c>
      <c r="BI172" s="1" t="s">
        <v>39</v>
      </c>
      <c r="BJ172" s="1">
        <f>'январь 2016'!BJ172+'февраль 2016'!BJ172+'март 2016'!BJ172</f>
        <v>0</v>
      </c>
      <c r="BK172" s="7">
        <f>'январь 2016'!BK172+'февраль 2016'!BK172+'март 2016'!BK172</f>
        <v>0</v>
      </c>
      <c r="BL172" s="1" t="s">
        <v>43</v>
      </c>
      <c r="BM172" s="1" t="s">
        <v>44</v>
      </c>
      <c r="BN172" s="1">
        <f>'январь 2016'!BN172+'февраль 2016'!BN172+'март 2016'!BN172</f>
        <v>0</v>
      </c>
      <c r="BO172" s="1">
        <f>'январь 2016'!BO172+'февраль 2016'!BO172+'март 2016'!BO172</f>
        <v>0</v>
      </c>
      <c r="BP172" s="1" t="s">
        <v>45</v>
      </c>
      <c r="BQ172" s="1" t="s">
        <v>44</v>
      </c>
      <c r="BR172" s="1">
        <f>'январь 2016'!BR172+'февраль 2016'!BR172+'март 2016'!BR172</f>
        <v>0</v>
      </c>
      <c r="BS172" s="1">
        <f>'январь 2016'!BS172+'февраль 2016'!BS172+'март 2016'!BS172</f>
        <v>0</v>
      </c>
      <c r="BT172" s="1" t="s">
        <v>46</v>
      </c>
      <c r="BU172" s="1" t="s">
        <v>47</v>
      </c>
      <c r="BV172" s="1">
        <f>'январь 2016'!BV172+'февраль 2016'!BV172+'март 2016'!BV172</f>
        <v>0</v>
      </c>
      <c r="BW172" s="1">
        <f>'январь 2016'!BW172+'февраль 2016'!BW172+'март 2016'!BW172</f>
        <v>0</v>
      </c>
      <c r="BX172" s="1" t="s">
        <v>46</v>
      </c>
      <c r="BY172" s="1" t="s">
        <v>41</v>
      </c>
      <c r="BZ172" s="1">
        <f>'январь 2016'!BZ172+'февраль 2016'!BZ172+'март 2016'!BZ172</f>
        <v>0</v>
      </c>
      <c r="CA172" s="1">
        <f>'январь 2016'!CA172+'февраль 2016'!CA172+'март 2016'!CA172</f>
        <v>0</v>
      </c>
      <c r="CB172" s="1" t="s">
        <v>46</v>
      </c>
      <c r="CC172" s="1" t="s">
        <v>48</v>
      </c>
      <c r="CD172" s="1">
        <f>'январь 2016'!CD172+'февраль 2016'!CD172+'март 2016'!CD172</f>
        <v>0</v>
      </c>
      <c r="CE172" s="1">
        <f>'январь 2016'!CE172+'февраль 2016'!CE172+'март 2016'!CE172</f>
        <v>0</v>
      </c>
      <c r="CF172" s="1" t="s">
        <v>46</v>
      </c>
      <c r="CG172" s="1" t="s">
        <v>48</v>
      </c>
      <c r="CH172" s="1">
        <f>'январь 2016'!CH172+'февраль 2016'!CH172+'март 2016'!CH172</f>
        <v>0</v>
      </c>
      <c r="CI172" s="1">
        <f>'январь 2016'!CI172+'февраль 2016'!CI172+'март 2016'!CI172</f>
        <v>0</v>
      </c>
      <c r="CJ172" s="1" t="s">
        <v>46</v>
      </c>
      <c r="CK172" s="1" t="s">
        <v>39</v>
      </c>
      <c r="CL172" s="1">
        <f>'январь 2016'!CL172+'февраль 2016'!CL172+'март 2016'!CL172</f>
        <v>0</v>
      </c>
      <c r="CM172" s="1">
        <f>'январь 2016'!CM172+'февраль 2016'!CM172+'март 2016'!CM172</f>
        <v>0</v>
      </c>
      <c r="CN172" s="1" t="s">
        <v>49</v>
      </c>
      <c r="CO172" s="1" t="s">
        <v>39</v>
      </c>
      <c r="CP172" s="1">
        <f>'январь 2016'!CP172+'февраль 2016'!CP172+'март 2016'!CP172</f>
        <v>0</v>
      </c>
      <c r="CQ172" s="1">
        <f>'январь 2016'!CQ172+'февраль 2016'!CQ172+'март 2016'!CQ172</f>
        <v>0</v>
      </c>
      <c r="CR172" s="1" t="s">
        <v>50</v>
      </c>
      <c r="CS172" s="1" t="s">
        <v>51</v>
      </c>
      <c r="CT172" s="1">
        <f>'январь 2016'!CT172+'февраль 2016'!CT172+'март 2016'!CT172</f>
        <v>0</v>
      </c>
      <c r="CU172" s="1">
        <f>'январь 2016'!CU172+'февраль 2016'!CU172+'март 2016'!CU172</f>
        <v>0</v>
      </c>
      <c r="CV172" s="1" t="s">
        <v>50</v>
      </c>
      <c r="CW172" s="1" t="s">
        <v>39</v>
      </c>
      <c r="CX172" s="1">
        <f>'январь 2016'!CX172+'февраль 2016'!CX172+'март 2016'!CX172</f>
        <v>0</v>
      </c>
      <c r="CY172" s="1">
        <f>'январь 2016'!CY172+'февраль 2016'!CY172+'март 2016'!CY172</f>
        <v>0</v>
      </c>
      <c r="CZ172" s="1" t="s">
        <v>50</v>
      </c>
      <c r="DA172" s="1" t="s">
        <v>39</v>
      </c>
      <c r="DB172" s="1">
        <f>'январь 2016'!DB172+'февраль 2016'!DB172+'март 2016'!DB172</f>
        <v>0</v>
      </c>
      <c r="DC172" s="1">
        <f>'январь 2016'!DC172+'февраль 2016'!DC172+'март 2016'!DC172</f>
        <v>0</v>
      </c>
      <c r="DD172" s="1" t="s">
        <v>59</v>
      </c>
      <c r="DE172" s="1" t="s">
        <v>60</v>
      </c>
      <c r="DF172" s="1">
        <f>'январь 2016'!DF172+'февраль 2016'!DF172+'март 2016'!DF172</f>
        <v>0</v>
      </c>
      <c r="DG172" s="1">
        <f>'январь 2016'!DG172+'февраль 2016'!DG172+'март 2016'!DG172</f>
        <v>0</v>
      </c>
      <c r="DH172" s="1" t="s">
        <v>52</v>
      </c>
      <c r="DI172" s="1" t="s">
        <v>53</v>
      </c>
      <c r="DJ172" s="1">
        <f>'январь 2016'!DJ172+'февраль 2016'!DJ172+'март 2016'!DJ172</f>
        <v>0</v>
      </c>
      <c r="DK172" s="1">
        <f>'январь 2016'!DK172+'февраль 2016'!DK172+'март 2016'!DK172</f>
        <v>0</v>
      </c>
      <c r="DL172" s="1" t="s">
        <v>31</v>
      </c>
      <c r="DM172" s="7">
        <f>'январь 2016'!DM172+'февраль 2016'!DM172+'март 2016'!DM172</f>
        <v>0</v>
      </c>
    </row>
    <row r="173" spans="1:117" s="12" customFormat="1" ht="15.75" customHeight="1" x14ac:dyDescent="0.25">
      <c r="A173" s="6">
        <v>172</v>
      </c>
      <c r="B173" s="6">
        <v>3</v>
      </c>
      <c r="C173" s="9" t="s">
        <v>419</v>
      </c>
      <c r="D173" s="8" t="s">
        <v>373</v>
      </c>
      <c r="E173" s="6">
        <v>251.73400000000001</v>
      </c>
      <c r="F173" s="6">
        <v>102.008</v>
      </c>
      <c r="G173" s="6">
        <v>149.72499999999999</v>
      </c>
      <c r="H173" s="10">
        <v>153.50963999999999</v>
      </c>
      <c r="I173" s="3">
        <f t="shared" si="7"/>
        <v>303.23464000000001</v>
      </c>
      <c r="J173" s="3">
        <f t="shared" si="6"/>
        <v>0.63300000000000001</v>
      </c>
      <c r="K173" s="3">
        <f t="shared" si="8"/>
        <v>302.60164000000003</v>
      </c>
      <c r="L173" s="1" t="s">
        <v>28</v>
      </c>
      <c r="M173" s="1" t="s">
        <v>29</v>
      </c>
      <c r="N173" s="1">
        <f>'январь 2016'!N173+'февраль 2016'!N173+'март 2016'!N173</f>
        <v>0</v>
      </c>
      <c r="O173" s="1">
        <f>'январь 2016'!O173+'февраль 2016'!O173+'март 2016'!O173</f>
        <v>0</v>
      </c>
      <c r="P173" s="1" t="s">
        <v>30</v>
      </c>
      <c r="Q173" s="1" t="s">
        <v>34</v>
      </c>
      <c r="R173" s="1">
        <f>'январь 2016'!R173+'февраль 2016'!R173+'март 2016'!R173</f>
        <v>0</v>
      </c>
      <c r="S173" s="1">
        <f>'январь 2016'!S173+'февраль 2016'!S173+'март 2016'!S173</f>
        <v>0</v>
      </c>
      <c r="T173" s="1" t="s">
        <v>30</v>
      </c>
      <c r="U173" s="1" t="s">
        <v>32</v>
      </c>
      <c r="V173" s="6">
        <f>'январь 2016'!V173+'февраль 2016'!V173+'март 2016'!V173</f>
        <v>0</v>
      </c>
      <c r="W173" s="6">
        <f>'январь 2016'!W173+'февраль 2016'!W173+'март 2016'!W173</f>
        <v>0</v>
      </c>
      <c r="X173" s="6" t="s">
        <v>30</v>
      </c>
      <c r="Y173" s="6" t="s">
        <v>33</v>
      </c>
      <c r="Z173" s="6">
        <f>'январь 2016'!Z173+'февраль 2016'!Z173+'март 2016'!Z173</f>
        <v>0</v>
      </c>
      <c r="AA173" s="6">
        <f>'январь 2016'!AA173+'февраль 2016'!AA173+'март 2016'!AA173</f>
        <v>0</v>
      </c>
      <c r="AB173" s="1" t="s">
        <v>30</v>
      </c>
      <c r="AC173" s="1" t="s">
        <v>34</v>
      </c>
      <c r="AD173" s="1">
        <f>'январь 2016'!AD173+'февраль 2016'!AD173+'март 2016'!AD173</f>
        <v>0</v>
      </c>
      <c r="AE173" s="1">
        <f>'январь 2016'!AE173+'февраль 2016'!AE173+'март 2016'!AE173</f>
        <v>0</v>
      </c>
      <c r="AF173" s="1" t="s">
        <v>35</v>
      </c>
      <c r="AG173" s="1" t="s">
        <v>29</v>
      </c>
      <c r="AH173" s="1">
        <f>'январь 2016'!AH173+'февраль 2016'!AH173+'март 2016'!AH173</f>
        <v>0</v>
      </c>
      <c r="AI173" s="1">
        <f>'январь 2016'!AI173+'февраль 2016'!AI173+'март 2016'!AI173</f>
        <v>0</v>
      </c>
      <c r="AJ173" s="1" t="s">
        <v>36</v>
      </c>
      <c r="AK173" s="1" t="s">
        <v>37</v>
      </c>
      <c r="AL173" s="1">
        <f>'январь 2016'!AL173+'февраль 2016'!AL173+'март 2016'!AL173</f>
        <v>0</v>
      </c>
      <c r="AM173" s="1">
        <f>'январь 2016'!AM173+'февраль 2016'!AM173+'март 2016'!AM173</f>
        <v>0</v>
      </c>
      <c r="AN173" s="1" t="s">
        <v>38</v>
      </c>
      <c r="AO173" s="1" t="s">
        <v>39</v>
      </c>
      <c r="AP173" s="1">
        <f>'январь 2016'!AP173+'февраль 2016'!AP173+'март 2016'!AP173</f>
        <v>1</v>
      </c>
      <c r="AQ173" s="1">
        <f>'январь 2016'!AQ173+'февраль 2016'!AQ173+'март 2016'!AQ173</f>
        <v>0.63300000000000001</v>
      </c>
      <c r="AR173" s="1" t="s">
        <v>40</v>
      </c>
      <c r="AS173" s="1" t="s">
        <v>41</v>
      </c>
      <c r="AT173" s="1">
        <f>'январь 2016'!AT173+'февраль 2016'!AT173+'март 2016'!AT173</f>
        <v>0</v>
      </c>
      <c r="AU173" s="1">
        <f>'январь 2016'!AU173+'февраль 2016'!AU173+'март 2016'!AU173</f>
        <v>0</v>
      </c>
      <c r="AV173" s="6"/>
      <c r="AW173" s="6"/>
      <c r="AX173" s="1">
        <f>'январь 2016'!AX173+'февраль 2016'!AX173+'март 2016'!AX173</f>
        <v>0</v>
      </c>
      <c r="AY173" s="1">
        <f>'январь 2016'!AY173+'февраль 2016'!AY173+'март 2016'!AY173</f>
        <v>0</v>
      </c>
      <c r="AZ173" s="1" t="s">
        <v>42</v>
      </c>
      <c r="BA173" s="1" t="s">
        <v>39</v>
      </c>
      <c r="BB173" s="1">
        <f>'январь 2016'!BB173+'февраль 2016'!BB173+'март 2016'!BB173</f>
        <v>0</v>
      </c>
      <c r="BC173" s="1">
        <f>'январь 2016'!BC173+'февраль 2016'!BC173+'март 2016'!BC173</f>
        <v>0</v>
      </c>
      <c r="BD173" s="1" t="s">
        <v>42</v>
      </c>
      <c r="BE173" s="1" t="s">
        <v>33</v>
      </c>
      <c r="BF173" s="1">
        <f>'январь 2016'!BF173+'февраль 2016'!BF173+'март 2016'!BF173</f>
        <v>0</v>
      </c>
      <c r="BG173" s="1">
        <f>'январь 2016'!BG173+'февраль 2016'!BG173+'март 2016'!BG173</f>
        <v>0</v>
      </c>
      <c r="BH173" s="1" t="s">
        <v>42</v>
      </c>
      <c r="BI173" s="1" t="s">
        <v>39</v>
      </c>
      <c r="BJ173" s="1">
        <f>'январь 2016'!BJ173+'февраль 2016'!BJ173+'март 2016'!BJ173</f>
        <v>0</v>
      </c>
      <c r="BK173" s="7">
        <f>'январь 2016'!BK173+'февраль 2016'!BK173+'март 2016'!BK173</f>
        <v>0</v>
      </c>
      <c r="BL173" s="1" t="s">
        <v>43</v>
      </c>
      <c r="BM173" s="1" t="s">
        <v>44</v>
      </c>
      <c r="BN173" s="1">
        <f>'январь 2016'!BN173+'февраль 2016'!BN173+'март 2016'!BN173</f>
        <v>0</v>
      </c>
      <c r="BO173" s="1">
        <f>'январь 2016'!BO173+'февраль 2016'!BO173+'март 2016'!BO173</f>
        <v>0</v>
      </c>
      <c r="BP173" s="1" t="s">
        <v>45</v>
      </c>
      <c r="BQ173" s="1" t="s">
        <v>44</v>
      </c>
      <c r="BR173" s="1">
        <f>'январь 2016'!BR173+'февраль 2016'!BR173+'март 2016'!BR173</f>
        <v>0</v>
      </c>
      <c r="BS173" s="1">
        <f>'январь 2016'!BS173+'февраль 2016'!BS173+'март 2016'!BS173</f>
        <v>0</v>
      </c>
      <c r="BT173" s="1" t="s">
        <v>46</v>
      </c>
      <c r="BU173" s="1" t="s">
        <v>47</v>
      </c>
      <c r="BV173" s="1">
        <f>'январь 2016'!BV173+'февраль 2016'!BV173+'март 2016'!BV173</f>
        <v>0</v>
      </c>
      <c r="BW173" s="1">
        <f>'январь 2016'!BW173+'февраль 2016'!BW173+'март 2016'!BW173</f>
        <v>0</v>
      </c>
      <c r="BX173" s="1" t="s">
        <v>46</v>
      </c>
      <c r="BY173" s="1" t="s">
        <v>41</v>
      </c>
      <c r="BZ173" s="1">
        <f>'январь 2016'!BZ173+'февраль 2016'!BZ173+'март 2016'!BZ173</f>
        <v>0</v>
      </c>
      <c r="CA173" s="1">
        <f>'январь 2016'!CA173+'февраль 2016'!CA173+'март 2016'!CA173</f>
        <v>0</v>
      </c>
      <c r="CB173" s="1" t="s">
        <v>46</v>
      </c>
      <c r="CC173" s="1" t="s">
        <v>48</v>
      </c>
      <c r="CD173" s="1">
        <f>'январь 2016'!CD173+'февраль 2016'!CD173+'март 2016'!CD173</f>
        <v>0</v>
      </c>
      <c r="CE173" s="1">
        <f>'январь 2016'!CE173+'февраль 2016'!CE173+'март 2016'!CE173</f>
        <v>0</v>
      </c>
      <c r="CF173" s="1" t="s">
        <v>46</v>
      </c>
      <c r="CG173" s="1" t="s">
        <v>48</v>
      </c>
      <c r="CH173" s="1">
        <f>'январь 2016'!CH173+'февраль 2016'!CH173+'март 2016'!CH173</f>
        <v>0</v>
      </c>
      <c r="CI173" s="1">
        <f>'январь 2016'!CI173+'февраль 2016'!CI173+'март 2016'!CI173</f>
        <v>0</v>
      </c>
      <c r="CJ173" s="1" t="s">
        <v>46</v>
      </c>
      <c r="CK173" s="1" t="s">
        <v>39</v>
      </c>
      <c r="CL173" s="1">
        <f>'январь 2016'!CL173+'февраль 2016'!CL173+'март 2016'!CL173</f>
        <v>0</v>
      </c>
      <c r="CM173" s="1">
        <f>'январь 2016'!CM173+'февраль 2016'!CM173+'март 2016'!CM173</f>
        <v>0</v>
      </c>
      <c r="CN173" s="1" t="s">
        <v>49</v>
      </c>
      <c r="CO173" s="1" t="s">
        <v>39</v>
      </c>
      <c r="CP173" s="1">
        <f>'январь 2016'!CP173+'февраль 2016'!CP173+'март 2016'!CP173</f>
        <v>0</v>
      </c>
      <c r="CQ173" s="1">
        <f>'январь 2016'!CQ173+'февраль 2016'!CQ173+'март 2016'!CQ173</f>
        <v>0</v>
      </c>
      <c r="CR173" s="1" t="s">
        <v>50</v>
      </c>
      <c r="CS173" s="1" t="s">
        <v>51</v>
      </c>
      <c r="CT173" s="1">
        <f>'январь 2016'!CT173+'февраль 2016'!CT173+'март 2016'!CT173</f>
        <v>0</v>
      </c>
      <c r="CU173" s="1">
        <f>'январь 2016'!CU173+'февраль 2016'!CU173+'март 2016'!CU173</f>
        <v>0</v>
      </c>
      <c r="CV173" s="1" t="s">
        <v>50</v>
      </c>
      <c r="CW173" s="1" t="s">
        <v>39</v>
      </c>
      <c r="CX173" s="1">
        <f>'январь 2016'!CX173+'февраль 2016'!CX173+'март 2016'!CX173</f>
        <v>0</v>
      </c>
      <c r="CY173" s="1">
        <f>'январь 2016'!CY173+'февраль 2016'!CY173+'март 2016'!CY173</f>
        <v>0</v>
      </c>
      <c r="CZ173" s="1" t="s">
        <v>50</v>
      </c>
      <c r="DA173" s="1" t="s">
        <v>39</v>
      </c>
      <c r="DB173" s="1">
        <f>'январь 2016'!DB173+'февраль 2016'!DB173+'март 2016'!DB173</f>
        <v>0</v>
      </c>
      <c r="DC173" s="1">
        <f>'январь 2016'!DC173+'февраль 2016'!DC173+'март 2016'!DC173</f>
        <v>0</v>
      </c>
      <c r="DD173" s="1" t="s">
        <v>59</v>
      </c>
      <c r="DE173" s="1" t="s">
        <v>60</v>
      </c>
      <c r="DF173" s="1">
        <f>'январь 2016'!DF173+'февраль 2016'!DF173+'март 2016'!DF173</f>
        <v>0</v>
      </c>
      <c r="DG173" s="1">
        <f>'январь 2016'!DG173+'февраль 2016'!DG173+'март 2016'!DG173</f>
        <v>0</v>
      </c>
      <c r="DH173" s="1" t="s">
        <v>52</v>
      </c>
      <c r="DI173" s="1" t="s">
        <v>53</v>
      </c>
      <c r="DJ173" s="1">
        <f>'январь 2016'!DJ173+'февраль 2016'!DJ173+'март 2016'!DJ173</f>
        <v>0</v>
      </c>
      <c r="DK173" s="1">
        <f>'январь 2016'!DK173+'февраль 2016'!DK173+'март 2016'!DK173</f>
        <v>0</v>
      </c>
      <c r="DL173" s="1" t="s">
        <v>31</v>
      </c>
      <c r="DM173" s="7">
        <f>'январь 2016'!DM173+'февраль 2016'!DM173+'март 2016'!DM173</f>
        <v>0</v>
      </c>
    </row>
    <row r="174" spans="1:117" s="12" customFormat="1" ht="15.75" customHeight="1" x14ac:dyDescent="0.25">
      <c r="A174" s="6">
        <v>173</v>
      </c>
      <c r="B174" s="6">
        <v>3</v>
      </c>
      <c r="C174" s="9" t="s">
        <v>420</v>
      </c>
      <c r="D174" s="8" t="s">
        <v>373</v>
      </c>
      <c r="E174" s="6">
        <v>38.182000000000002</v>
      </c>
      <c r="F174" s="6">
        <v>49.475000000000001</v>
      </c>
      <c r="G174" s="6">
        <v>-136.69200000000001</v>
      </c>
      <c r="H174" s="10">
        <v>13.03332</v>
      </c>
      <c r="I174" s="3">
        <f t="shared" si="7"/>
        <v>-123.65868</v>
      </c>
      <c r="J174" s="3">
        <f t="shared" si="6"/>
        <v>0</v>
      </c>
      <c r="K174" s="3">
        <f t="shared" si="8"/>
        <v>-123.65868</v>
      </c>
      <c r="L174" s="1" t="s">
        <v>28</v>
      </c>
      <c r="M174" s="1" t="s">
        <v>29</v>
      </c>
      <c r="N174" s="1">
        <f>'январь 2016'!N174+'февраль 2016'!N174+'март 2016'!N174</f>
        <v>0</v>
      </c>
      <c r="O174" s="1">
        <f>'январь 2016'!O174+'февраль 2016'!O174+'март 2016'!O174</f>
        <v>0</v>
      </c>
      <c r="P174" s="1" t="s">
        <v>30</v>
      </c>
      <c r="Q174" s="1" t="s">
        <v>34</v>
      </c>
      <c r="R174" s="1">
        <f>'январь 2016'!R174+'февраль 2016'!R174+'март 2016'!R174</f>
        <v>0</v>
      </c>
      <c r="S174" s="1">
        <f>'январь 2016'!S174+'февраль 2016'!S174+'март 2016'!S174</f>
        <v>0</v>
      </c>
      <c r="T174" s="1" t="s">
        <v>30</v>
      </c>
      <c r="U174" s="1" t="s">
        <v>32</v>
      </c>
      <c r="V174" s="6">
        <f>'январь 2016'!V174+'февраль 2016'!V174+'март 2016'!V174</f>
        <v>0</v>
      </c>
      <c r="W174" s="6">
        <f>'январь 2016'!W174+'февраль 2016'!W174+'март 2016'!W174</f>
        <v>0</v>
      </c>
      <c r="X174" s="6" t="s">
        <v>30</v>
      </c>
      <c r="Y174" s="6" t="s">
        <v>33</v>
      </c>
      <c r="Z174" s="6">
        <f>'январь 2016'!Z174+'февраль 2016'!Z174+'март 2016'!Z174</f>
        <v>0</v>
      </c>
      <c r="AA174" s="6">
        <f>'январь 2016'!AA174+'февраль 2016'!AA174+'март 2016'!AA174</f>
        <v>0</v>
      </c>
      <c r="AB174" s="1" t="s">
        <v>30</v>
      </c>
      <c r="AC174" s="1" t="s">
        <v>34</v>
      </c>
      <c r="AD174" s="1">
        <f>'январь 2016'!AD174+'февраль 2016'!AD174+'март 2016'!AD174</f>
        <v>0</v>
      </c>
      <c r="AE174" s="1">
        <f>'январь 2016'!AE174+'февраль 2016'!AE174+'март 2016'!AE174</f>
        <v>0</v>
      </c>
      <c r="AF174" s="1" t="s">
        <v>35</v>
      </c>
      <c r="AG174" s="1" t="s">
        <v>29</v>
      </c>
      <c r="AH174" s="1">
        <f>'январь 2016'!AH174+'февраль 2016'!AH174+'март 2016'!AH174</f>
        <v>0</v>
      </c>
      <c r="AI174" s="1">
        <f>'январь 2016'!AI174+'февраль 2016'!AI174+'март 2016'!AI174</f>
        <v>0</v>
      </c>
      <c r="AJ174" s="1" t="s">
        <v>36</v>
      </c>
      <c r="AK174" s="1" t="s">
        <v>37</v>
      </c>
      <c r="AL174" s="1">
        <f>'январь 2016'!AL174+'февраль 2016'!AL174+'март 2016'!AL174</f>
        <v>0</v>
      </c>
      <c r="AM174" s="1">
        <f>'январь 2016'!AM174+'февраль 2016'!AM174+'март 2016'!AM174</f>
        <v>0</v>
      </c>
      <c r="AN174" s="1" t="s">
        <v>38</v>
      </c>
      <c r="AO174" s="1" t="s">
        <v>39</v>
      </c>
      <c r="AP174" s="1">
        <f>'январь 2016'!AP174+'февраль 2016'!AP174+'март 2016'!AP174</f>
        <v>0</v>
      </c>
      <c r="AQ174" s="1">
        <f>'январь 2016'!AQ174+'февраль 2016'!AQ174+'март 2016'!AQ174</f>
        <v>0</v>
      </c>
      <c r="AR174" s="1" t="s">
        <v>40</v>
      </c>
      <c r="AS174" s="1" t="s">
        <v>41</v>
      </c>
      <c r="AT174" s="1">
        <f>'январь 2016'!AT174+'февраль 2016'!AT174+'март 2016'!AT174</f>
        <v>0</v>
      </c>
      <c r="AU174" s="1">
        <f>'январь 2016'!AU174+'февраль 2016'!AU174+'март 2016'!AU174</f>
        <v>0</v>
      </c>
      <c r="AV174" s="6"/>
      <c r="AW174" s="6"/>
      <c r="AX174" s="1">
        <f>'январь 2016'!AX174+'февраль 2016'!AX174+'март 2016'!AX174</f>
        <v>0</v>
      </c>
      <c r="AY174" s="1">
        <f>'январь 2016'!AY174+'февраль 2016'!AY174+'март 2016'!AY174</f>
        <v>0</v>
      </c>
      <c r="AZ174" s="1" t="s">
        <v>42</v>
      </c>
      <c r="BA174" s="1" t="s">
        <v>39</v>
      </c>
      <c r="BB174" s="1">
        <f>'январь 2016'!BB174+'февраль 2016'!BB174+'март 2016'!BB174</f>
        <v>0</v>
      </c>
      <c r="BC174" s="1">
        <f>'январь 2016'!BC174+'февраль 2016'!BC174+'март 2016'!BC174</f>
        <v>0</v>
      </c>
      <c r="BD174" s="1" t="s">
        <v>42</v>
      </c>
      <c r="BE174" s="1" t="s">
        <v>33</v>
      </c>
      <c r="BF174" s="1">
        <f>'январь 2016'!BF174+'февраль 2016'!BF174+'март 2016'!BF174</f>
        <v>0</v>
      </c>
      <c r="BG174" s="1">
        <f>'январь 2016'!BG174+'февраль 2016'!BG174+'март 2016'!BG174</f>
        <v>0</v>
      </c>
      <c r="BH174" s="1" t="s">
        <v>42</v>
      </c>
      <c r="BI174" s="1" t="s">
        <v>39</v>
      </c>
      <c r="BJ174" s="1">
        <f>'январь 2016'!BJ174+'февраль 2016'!BJ174+'март 2016'!BJ174</f>
        <v>0</v>
      </c>
      <c r="BK174" s="7">
        <f>'январь 2016'!BK174+'февраль 2016'!BK174+'март 2016'!BK174</f>
        <v>0</v>
      </c>
      <c r="BL174" s="1" t="s">
        <v>43</v>
      </c>
      <c r="BM174" s="1" t="s">
        <v>44</v>
      </c>
      <c r="BN174" s="1">
        <f>'январь 2016'!BN174+'февраль 2016'!BN174+'март 2016'!BN174</f>
        <v>0</v>
      </c>
      <c r="BO174" s="1">
        <f>'январь 2016'!BO174+'февраль 2016'!BO174+'март 2016'!BO174</f>
        <v>0</v>
      </c>
      <c r="BP174" s="1" t="s">
        <v>45</v>
      </c>
      <c r="BQ174" s="1" t="s">
        <v>44</v>
      </c>
      <c r="BR174" s="1">
        <f>'январь 2016'!BR174+'февраль 2016'!BR174+'март 2016'!BR174</f>
        <v>0</v>
      </c>
      <c r="BS174" s="1">
        <f>'январь 2016'!BS174+'февраль 2016'!BS174+'март 2016'!BS174</f>
        <v>0</v>
      </c>
      <c r="BT174" s="1" t="s">
        <v>46</v>
      </c>
      <c r="BU174" s="1" t="s">
        <v>47</v>
      </c>
      <c r="BV174" s="1">
        <f>'январь 2016'!BV174+'февраль 2016'!BV174+'март 2016'!BV174</f>
        <v>0</v>
      </c>
      <c r="BW174" s="1">
        <f>'январь 2016'!BW174+'февраль 2016'!BW174+'март 2016'!BW174</f>
        <v>0</v>
      </c>
      <c r="BX174" s="1" t="s">
        <v>46</v>
      </c>
      <c r="BY174" s="1" t="s">
        <v>41</v>
      </c>
      <c r="BZ174" s="1">
        <f>'январь 2016'!BZ174+'февраль 2016'!BZ174+'март 2016'!BZ174</f>
        <v>0</v>
      </c>
      <c r="CA174" s="1">
        <f>'январь 2016'!CA174+'февраль 2016'!CA174+'март 2016'!CA174</f>
        <v>0</v>
      </c>
      <c r="CB174" s="1" t="s">
        <v>46</v>
      </c>
      <c r="CC174" s="1" t="s">
        <v>48</v>
      </c>
      <c r="CD174" s="1">
        <f>'январь 2016'!CD174+'февраль 2016'!CD174+'март 2016'!CD174</f>
        <v>0</v>
      </c>
      <c r="CE174" s="1">
        <f>'январь 2016'!CE174+'февраль 2016'!CE174+'март 2016'!CE174</f>
        <v>0</v>
      </c>
      <c r="CF174" s="1" t="s">
        <v>46</v>
      </c>
      <c r="CG174" s="1" t="s">
        <v>48</v>
      </c>
      <c r="CH174" s="1">
        <f>'январь 2016'!CH174+'февраль 2016'!CH174+'март 2016'!CH174</f>
        <v>0</v>
      </c>
      <c r="CI174" s="1">
        <f>'январь 2016'!CI174+'февраль 2016'!CI174+'март 2016'!CI174</f>
        <v>0</v>
      </c>
      <c r="CJ174" s="1" t="s">
        <v>46</v>
      </c>
      <c r="CK174" s="1" t="s">
        <v>39</v>
      </c>
      <c r="CL174" s="1">
        <f>'январь 2016'!CL174+'февраль 2016'!CL174+'март 2016'!CL174</f>
        <v>0</v>
      </c>
      <c r="CM174" s="1">
        <f>'январь 2016'!CM174+'февраль 2016'!CM174+'март 2016'!CM174</f>
        <v>0</v>
      </c>
      <c r="CN174" s="1" t="s">
        <v>49</v>
      </c>
      <c r="CO174" s="1" t="s">
        <v>39</v>
      </c>
      <c r="CP174" s="1">
        <f>'январь 2016'!CP174+'февраль 2016'!CP174+'март 2016'!CP174</f>
        <v>0</v>
      </c>
      <c r="CQ174" s="1">
        <f>'январь 2016'!CQ174+'февраль 2016'!CQ174+'март 2016'!CQ174</f>
        <v>0</v>
      </c>
      <c r="CR174" s="1" t="s">
        <v>50</v>
      </c>
      <c r="CS174" s="1" t="s">
        <v>51</v>
      </c>
      <c r="CT174" s="1">
        <f>'январь 2016'!CT174+'февраль 2016'!CT174+'март 2016'!CT174</f>
        <v>0</v>
      </c>
      <c r="CU174" s="1">
        <f>'январь 2016'!CU174+'февраль 2016'!CU174+'март 2016'!CU174</f>
        <v>0</v>
      </c>
      <c r="CV174" s="1" t="s">
        <v>50</v>
      </c>
      <c r="CW174" s="1" t="s">
        <v>39</v>
      </c>
      <c r="CX174" s="1">
        <f>'январь 2016'!CX174+'февраль 2016'!CX174+'март 2016'!CX174</f>
        <v>0</v>
      </c>
      <c r="CY174" s="1">
        <f>'январь 2016'!CY174+'февраль 2016'!CY174+'март 2016'!CY174</f>
        <v>0</v>
      </c>
      <c r="CZ174" s="1" t="s">
        <v>50</v>
      </c>
      <c r="DA174" s="1" t="s">
        <v>39</v>
      </c>
      <c r="DB174" s="1">
        <f>'январь 2016'!DB174+'февраль 2016'!DB174+'март 2016'!DB174</f>
        <v>0</v>
      </c>
      <c r="DC174" s="1">
        <f>'январь 2016'!DC174+'февраль 2016'!DC174+'март 2016'!DC174</f>
        <v>0</v>
      </c>
      <c r="DD174" s="1" t="s">
        <v>59</v>
      </c>
      <c r="DE174" s="1" t="s">
        <v>60</v>
      </c>
      <c r="DF174" s="1">
        <f>'январь 2016'!DF174+'февраль 2016'!DF174+'март 2016'!DF174</f>
        <v>0</v>
      </c>
      <c r="DG174" s="1">
        <f>'январь 2016'!DG174+'февраль 2016'!DG174+'март 2016'!DG174</f>
        <v>0</v>
      </c>
      <c r="DH174" s="1" t="s">
        <v>52</v>
      </c>
      <c r="DI174" s="1" t="s">
        <v>53</v>
      </c>
      <c r="DJ174" s="1">
        <f>'январь 2016'!DJ174+'февраль 2016'!DJ174+'март 2016'!DJ174</f>
        <v>0</v>
      </c>
      <c r="DK174" s="1">
        <f>'январь 2016'!DK174+'февраль 2016'!DK174+'март 2016'!DK174</f>
        <v>0</v>
      </c>
      <c r="DL174" s="1" t="s">
        <v>31</v>
      </c>
      <c r="DM174" s="7">
        <f>'январь 2016'!DM174+'февраль 2016'!DM174+'март 2016'!DM174</f>
        <v>0</v>
      </c>
    </row>
    <row r="175" spans="1:117" s="12" customFormat="1" ht="15.75" customHeight="1" x14ac:dyDescent="0.25">
      <c r="A175" s="6">
        <v>174</v>
      </c>
      <c r="B175" s="6">
        <v>3</v>
      </c>
      <c r="C175" s="9" t="s">
        <v>189</v>
      </c>
      <c r="D175" s="8" t="s">
        <v>373</v>
      </c>
      <c r="E175" s="6">
        <v>445.49099999999999</v>
      </c>
      <c r="F175" s="6">
        <v>83.009</v>
      </c>
      <c r="G175" s="6">
        <v>350.87</v>
      </c>
      <c r="H175" s="10">
        <v>124.35252</v>
      </c>
      <c r="I175" s="3">
        <f t="shared" si="7"/>
        <v>475.22252000000003</v>
      </c>
      <c r="J175" s="3">
        <f t="shared" si="6"/>
        <v>180.72799999999998</v>
      </c>
      <c r="K175" s="3">
        <f t="shared" si="8"/>
        <v>294.49452000000008</v>
      </c>
      <c r="L175" s="1" t="s">
        <v>28</v>
      </c>
      <c r="M175" s="1" t="s">
        <v>29</v>
      </c>
      <c r="N175" s="1">
        <f>'январь 2016'!N175+'февраль 2016'!N175+'март 2016'!N175</f>
        <v>0</v>
      </c>
      <c r="O175" s="1">
        <f>'январь 2016'!O175+'февраль 2016'!O175+'март 2016'!O175</f>
        <v>0</v>
      </c>
      <c r="P175" s="1" t="s">
        <v>30</v>
      </c>
      <c r="Q175" s="1" t="s">
        <v>34</v>
      </c>
      <c r="R175" s="1">
        <f>'январь 2016'!R175+'февраль 2016'!R175+'март 2016'!R175</f>
        <v>0</v>
      </c>
      <c r="S175" s="1">
        <f>'январь 2016'!S175+'февраль 2016'!S175+'март 2016'!S175</f>
        <v>0</v>
      </c>
      <c r="T175" s="1" t="s">
        <v>30</v>
      </c>
      <c r="U175" s="1" t="s">
        <v>32</v>
      </c>
      <c r="V175" s="6">
        <f>'январь 2016'!V175+'февраль 2016'!V175+'март 2016'!V175</f>
        <v>0</v>
      </c>
      <c r="W175" s="6">
        <f>'январь 2016'!W175+'февраль 2016'!W175+'март 2016'!W175</f>
        <v>0</v>
      </c>
      <c r="X175" s="6" t="s">
        <v>30</v>
      </c>
      <c r="Y175" s="6" t="s">
        <v>33</v>
      </c>
      <c r="Z175" s="6">
        <f>'январь 2016'!Z175+'февраль 2016'!Z175+'март 2016'!Z175</f>
        <v>0</v>
      </c>
      <c r="AA175" s="6">
        <f>'январь 2016'!AA175+'февраль 2016'!AA175+'март 2016'!AA175</f>
        <v>0</v>
      </c>
      <c r="AB175" s="1" t="s">
        <v>30</v>
      </c>
      <c r="AC175" s="1" t="s">
        <v>34</v>
      </c>
      <c r="AD175" s="1">
        <f>'январь 2016'!AD175+'февраль 2016'!AD175+'март 2016'!AD175</f>
        <v>0</v>
      </c>
      <c r="AE175" s="1">
        <f>'январь 2016'!AE175+'февраль 2016'!AE175+'март 2016'!AE175</f>
        <v>0</v>
      </c>
      <c r="AF175" s="1" t="s">
        <v>35</v>
      </c>
      <c r="AG175" s="1" t="s">
        <v>29</v>
      </c>
      <c r="AH175" s="1">
        <f>'январь 2016'!AH175+'февраль 2016'!AH175+'март 2016'!AH175</f>
        <v>5.0000000000000001E-3</v>
      </c>
      <c r="AI175" s="1">
        <f>'январь 2016'!AI175+'февраль 2016'!AI175+'март 2016'!AI175</f>
        <v>4.2300000000000004</v>
      </c>
      <c r="AJ175" s="1" t="s">
        <v>36</v>
      </c>
      <c r="AK175" s="1" t="s">
        <v>37</v>
      </c>
      <c r="AL175" s="1">
        <f>'январь 2016'!AL175+'февраль 2016'!AL175+'март 2016'!AL175</f>
        <v>0</v>
      </c>
      <c r="AM175" s="1">
        <f>'январь 2016'!AM175+'февраль 2016'!AM175+'март 2016'!AM175</f>
        <v>0</v>
      </c>
      <c r="AN175" s="1" t="s">
        <v>38</v>
      </c>
      <c r="AO175" s="1" t="s">
        <v>39</v>
      </c>
      <c r="AP175" s="1">
        <f>'январь 2016'!AP175+'февраль 2016'!AP175+'март 2016'!AP175</f>
        <v>0</v>
      </c>
      <c r="AQ175" s="1">
        <f>'январь 2016'!AQ175+'февраль 2016'!AQ175+'март 2016'!AQ175</f>
        <v>0</v>
      </c>
      <c r="AR175" s="1" t="s">
        <v>40</v>
      </c>
      <c r="AS175" s="1" t="s">
        <v>41</v>
      </c>
      <c r="AT175" s="1">
        <f>'январь 2016'!AT175+'февраль 2016'!AT175+'март 2016'!AT175</f>
        <v>0</v>
      </c>
      <c r="AU175" s="1">
        <f>'январь 2016'!AU175+'февраль 2016'!AU175+'март 2016'!AU175</f>
        <v>0</v>
      </c>
      <c r="AV175" s="6"/>
      <c r="AW175" s="6"/>
      <c r="AX175" s="1">
        <f>'январь 2016'!AX175+'февраль 2016'!AX175+'март 2016'!AX175</f>
        <v>0</v>
      </c>
      <c r="AY175" s="1">
        <f>'январь 2016'!AY175+'февраль 2016'!AY175+'март 2016'!AY175</f>
        <v>0</v>
      </c>
      <c r="AZ175" s="1" t="s">
        <v>42</v>
      </c>
      <c r="BA175" s="1" t="s">
        <v>39</v>
      </c>
      <c r="BB175" s="1">
        <f>'январь 2016'!BB175+'февраль 2016'!BB175+'март 2016'!BB175</f>
        <v>0</v>
      </c>
      <c r="BC175" s="1">
        <f>'январь 2016'!BC175+'февраль 2016'!BC175+'март 2016'!BC175</f>
        <v>0</v>
      </c>
      <c r="BD175" s="1" t="s">
        <v>42</v>
      </c>
      <c r="BE175" s="1" t="s">
        <v>33</v>
      </c>
      <c r="BF175" s="1">
        <f>'январь 2016'!BF175+'февраль 2016'!BF175+'март 2016'!BF175</f>
        <v>0</v>
      </c>
      <c r="BG175" s="1">
        <f>'январь 2016'!BG175+'февраль 2016'!BG175+'март 2016'!BG175</f>
        <v>0</v>
      </c>
      <c r="BH175" s="1" t="s">
        <v>42</v>
      </c>
      <c r="BI175" s="1" t="s">
        <v>39</v>
      </c>
      <c r="BJ175" s="1">
        <f>'январь 2016'!BJ175+'февраль 2016'!BJ175+'март 2016'!BJ175</f>
        <v>5</v>
      </c>
      <c r="BK175" s="7">
        <f>'январь 2016'!BK175+'февраль 2016'!BK175+'март 2016'!BK175</f>
        <v>176.49799999999999</v>
      </c>
      <c r="BL175" s="1" t="s">
        <v>43</v>
      </c>
      <c r="BM175" s="1" t="s">
        <v>44</v>
      </c>
      <c r="BN175" s="1">
        <f>'январь 2016'!BN175+'февраль 2016'!BN175+'март 2016'!BN175</f>
        <v>0</v>
      </c>
      <c r="BO175" s="1">
        <f>'январь 2016'!BO175+'февраль 2016'!BO175+'март 2016'!BO175</f>
        <v>0</v>
      </c>
      <c r="BP175" s="1" t="s">
        <v>45</v>
      </c>
      <c r="BQ175" s="1" t="s">
        <v>44</v>
      </c>
      <c r="BR175" s="1">
        <f>'январь 2016'!BR175+'февраль 2016'!BR175+'март 2016'!BR175</f>
        <v>0</v>
      </c>
      <c r="BS175" s="1">
        <f>'январь 2016'!BS175+'февраль 2016'!BS175+'март 2016'!BS175</f>
        <v>0</v>
      </c>
      <c r="BT175" s="1" t="s">
        <v>46</v>
      </c>
      <c r="BU175" s="1" t="s">
        <v>47</v>
      </c>
      <c r="BV175" s="1">
        <f>'январь 2016'!BV175+'февраль 2016'!BV175+'март 2016'!BV175</f>
        <v>0</v>
      </c>
      <c r="BW175" s="1">
        <f>'январь 2016'!BW175+'февраль 2016'!BW175+'март 2016'!BW175</f>
        <v>0</v>
      </c>
      <c r="BX175" s="1" t="s">
        <v>46</v>
      </c>
      <c r="BY175" s="1" t="s">
        <v>41</v>
      </c>
      <c r="BZ175" s="1">
        <f>'январь 2016'!BZ175+'февраль 2016'!BZ175+'март 2016'!BZ175</f>
        <v>0</v>
      </c>
      <c r="CA175" s="1">
        <f>'январь 2016'!CA175+'февраль 2016'!CA175+'март 2016'!CA175</f>
        <v>0</v>
      </c>
      <c r="CB175" s="1" t="s">
        <v>46</v>
      </c>
      <c r="CC175" s="1" t="s">
        <v>48</v>
      </c>
      <c r="CD175" s="1">
        <f>'январь 2016'!CD175+'февраль 2016'!CD175+'март 2016'!CD175</f>
        <v>0</v>
      </c>
      <c r="CE175" s="1">
        <f>'январь 2016'!CE175+'февраль 2016'!CE175+'март 2016'!CE175</f>
        <v>0</v>
      </c>
      <c r="CF175" s="1" t="s">
        <v>46</v>
      </c>
      <c r="CG175" s="1" t="s">
        <v>48</v>
      </c>
      <c r="CH175" s="1">
        <f>'январь 2016'!CH175+'февраль 2016'!CH175+'март 2016'!CH175</f>
        <v>0</v>
      </c>
      <c r="CI175" s="1">
        <f>'январь 2016'!CI175+'февраль 2016'!CI175+'март 2016'!CI175</f>
        <v>0</v>
      </c>
      <c r="CJ175" s="1" t="s">
        <v>46</v>
      </c>
      <c r="CK175" s="1" t="s">
        <v>39</v>
      </c>
      <c r="CL175" s="1">
        <f>'январь 2016'!CL175+'февраль 2016'!CL175+'март 2016'!CL175</f>
        <v>0</v>
      </c>
      <c r="CM175" s="1">
        <f>'январь 2016'!CM175+'февраль 2016'!CM175+'март 2016'!CM175</f>
        <v>0</v>
      </c>
      <c r="CN175" s="1" t="s">
        <v>49</v>
      </c>
      <c r="CO175" s="1" t="s">
        <v>39</v>
      </c>
      <c r="CP175" s="1">
        <f>'январь 2016'!CP175+'февраль 2016'!CP175+'март 2016'!CP175</f>
        <v>0</v>
      </c>
      <c r="CQ175" s="1">
        <f>'январь 2016'!CQ175+'февраль 2016'!CQ175+'март 2016'!CQ175</f>
        <v>0</v>
      </c>
      <c r="CR175" s="1" t="s">
        <v>50</v>
      </c>
      <c r="CS175" s="1" t="s">
        <v>51</v>
      </c>
      <c r="CT175" s="1">
        <f>'январь 2016'!CT175+'февраль 2016'!CT175+'март 2016'!CT175</f>
        <v>0</v>
      </c>
      <c r="CU175" s="1">
        <f>'январь 2016'!CU175+'февраль 2016'!CU175+'март 2016'!CU175</f>
        <v>0</v>
      </c>
      <c r="CV175" s="1" t="s">
        <v>50</v>
      </c>
      <c r="CW175" s="1" t="s">
        <v>39</v>
      </c>
      <c r="CX175" s="1">
        <f>'январь 2016'!CX175+'февраль 2016'!CX175+'март 2016'!CX175</f>
        <v>0</v>
      </c>
      <c r="CY175" s="1">
        <f>'январь 2016'!CY175+'февраль 2016'!CY175+'март 2016'!CY175</f>
        <v>0</v>
      </c>
      <c r="CZ175" s="1" t="s">
        <v>50</v>
      </c>
      <c r="DA175" s="1" t="s">
        <v>39</v>
      </c>
      <c r="DB175" s="1">
        <f>'январь 2016'!DB175+'февраль 2016'!DB175+'март 2016'!DB175</f>
        <v>0</v>
      </c>
      <c r="DC175" s="1">
        <f>'январь 2016'!DC175+'февраль 2016'!DC175+'март 2016'!DC175</f>
        <v>0</v>
      </c>
      <c r="DD175" s="1" t="s">
        <v>59</v>
      </c>
      <c r="DE175" s="1" t="s">
        <v>60</v>
      </c>
      <c r="DF175" s="1">
        <f>'январь 2016'!DF175+'февраль 2016'!DF175+'март 2016'!DF175</f>
        <v>0</v>
      </c>
      <c r="DG175" s="1">
        <f>'январь 2016'!DG175+'февраль 2016'!DG175+'март 2016'!DG175</f>
        <v>0</v>
      </c>
      <c r="DH175" s="1" t="s">
        <v>52</v>
      </c>
      <c r="DI175" s="1" t="s">
        <v>53</v>
      </c>
      <c r="DJ175" s="1">
        <f>'январь 2016'!DJ175+'февраль 2016'!DJ175+'март 2016'!DJ175</f>
        <v>0</v>
      </c>
      <c r="DK175" s="1">
        <f>'январь 2016'!DK175+'февраль 2016'!DK175+'март 2016'!DK175</f>
        <v>0</v>
      </c>
      <c r="DL175" s="1" t="s">
        <v>31</v>
      </c>
      <c r="DM175" s="7">
        <f>'январь 2016'!DM175+'февраль 2016'!DM175+'март 2016'!DM175</f>
        <v>0</v>
      </c>
    </row>
    <row r="176" spans="1:117" s="12" customFormat="1" ht="15.75" customHeight="1" x14ac:dyDescent="0.25">
      <c r="A176" s="6">
        <v>175</v>
      </c>
      <c r="B176" s="6">
        <v>3</v>
      </c>
      <c r="C176" s="9" t="s">
        <v>190</v>
      </c>
      <c r="D176" s="8" t="s">
        <v>373</v>
      </c>
      <c r="E176" s="6">
        <v>413.97899999999998</v>
      </c>
      <c r="F176" s="6">
        <v>327.63</v>
      </c>
      <c r="G176" s="6">
        <v>79.135999999999996</v>
      </c>
      <c r="H176" s="10">
        <v>316.66872000000001</v>
      </c>
      <c r="I176" s="3">
        <f t="shared" si="7"/>
        <v>395.80471999999997</v>
      </c>
      <c r="J176" s="3">
        <f t="shared" si="6"/>
        <v>13.84</v>
      </c>
      <c r="K176" s="3">
        <f t="shared" si="8"/>
        <v>381.96472</v>
      </c>
      <c r="L176" s="1" t="s">
        <v>28</v>
      </c>
      <c r="M176" s="1" t="s">
        <v>29</v>
      </c>
      <c r="N176" s="1">
        <f>'январь 2016'!N176+'февраль 2016'!N176+'март 2016'!N176</f>
        <v>0</v>
      </c>
      <c r="O176" s="1">
        <f>'январь 2016'!O176+'февраль 2016'!O176+'март 2016'!O176</f>
        <v>0</v>
      </c>
      <c r="P176" s="1" t="s">
        <v>30</v>
      </c>
      <c r="Q176" s="1" t="s">
        <v>34</v>
      </c>
      <c r="R176" s="1">
        <f>'январь 2016'!R176+'февраль 2016'!R176+'март 2016'!R176</f>
        <v>0</v>
      </c>
      <c r="S176" s="1">
        <f>'январь 2016'!S176+'февраль 2016'!S176+'март 2016'!S176</f>
        <v>0</v>
      </c>
      <c r="T176" s="1" t="s">
        <v>30</v>
      </c>
      <c r="U176" s="1" t="s">
        <v>32</v>
      </c>
      <c r="V176" s="6">
        <f>'январь 2016'!V176+'февраль 2016'!V176+'март 2016'!V176</f>
        <v>0</v>
      </c>
      <c r="W176" s="6">
        <f>'январь 2016'!W176+'февраль 2016'!W176+'март 2016'!W176</f>
        <v>0</v>
      </c>
      <c r="X176" s="6" t="s">
        <v>30</v>
      </c>
      <c r="Y176" s="6" t="s">
        <v>33</v>
      </c>
      <c r="Z176" s="6">
        <f>'январь 2016'!Z176+'февраль 2016'!Z176+'март 2016'!Z176</f>
        <v>0</v>
      </c>
      <c r="AA176" s="6">
        <f>'январь 2016'!AA176+'февраль 2016'!AA176+'март 2016'!AA176</f>
        <v>0</v>
      </c>
      <c r="AB176" s="1" t="s">
        <v>30</v>
      </c>
      <c r="AC176" s="1" t="s">
        <v>34</v>
      </c>
      <c r="AD176" s="1">
        <f>'январь 2016'!AD176+'февраль 2016'!AD176+'март 2016'!AD176</f>
        <v>0</v>
      </c>
      <c r="AE176" s="1">
        <f>'январь 2016'!AE176+'февраль 2016'!AE176+'март 2016'!AE176</f>
        <v>0</v>
      </c>
      <c r="AF176" s="1" t="s">
        <v>35</v>
      </c>
      <c r="AG176" s="1" t="s">
        <v>29</v>
      </c>
      <c r="AH176" s="1">
        <f>'январь 2016'!AH176+'февраль 2016'!AH176+'март 2016'!AH176</f>
        <v>0</v>
      </c>
      <c r="AI176" s="1">
        <f>'январь 2016'!AI176+'февраль 2016'!AI176+'март 2016'!AI176</f>
        <v>0</v>
      </c>
      <c r="AJ176" s="1" t="s">
        <v>36</v>
      </c>
      <c r="AK176" s="1" t="s">
        <v>37</v>
      </c>
      <c r="AL176" s="1">
        <f>'январь 2016'!AL176+'февраль 2016'!AL176+'март 2016'!AL176</f>
        <v>0</v>
      </c>
      <c r="AM176" s="1">
        <f>'январь 2016'!AM176+'февраль 2016'!AM176+'март 2016'!AM176</f>
        <v>0</v>
      </c>
      <c r="AN176" s="1" t="s">
        <v>38</v>
      </c>
      <c r="AO176" s="1" t="s">
        <v>39</v>
      </c>
      <c r="AP176" s="1">
        <f>'январь 2016'!AP176+'февраль 2016'!AP176+'март 2016'!AP176</f>
        <v>0</v>
      </c>
      <c r="AQ176" s="1">
        <f>'январь 2016'!AQ176+'февраль 2016'!AQ176+'март 2016'!AQ176</f>
        <v>0</v>
      </c>
      <c r="AR176" s="1" t="s">
        <v>40</v>
      </c>
      <c r="AS176" s="1" t="s">
        <v>41</v>
      </c>
      <c r="AT176" s="1">
        <f>'январь 2016'!AT176+'февраль 2016'!AT176+'март 2016'!AT176</f>
        <v>0</v>
      </c>
      <c r="AU176" s="1">
        <f>'январь 2016'!AU176+'февраль 2016'!AU176+'март 2016'!AU176</f>
        <v>0</v>
      </c>
      <c r="AV176" s="6"/>
      <c r="AW176" s="6"/>
      <c r="AX176" s="1">
        <f>'январь 2016'!AX176+'февраль 2016'!AX176+'март 2016'!AX176</f>
        <v>0</v>
      </c>
      <c r="AY176" s="1">
        <f>'январь 2016'!AY176+'февраль 2016'!AY176+'март 2016'!AY176</f>
        <v>0</v>
      </c>
      <c r="AZ176" s="1" t="s">
        <v>42</v>
      </c>
      <c r="BA176" s="1" t="s">
        <v>39</v>
      </c>
      <c r="BB176" s="1">
        <f>'январь 2016'!BB176+'февраль 2016'!BB176+'март 2016'!BB176</f>
        <v>0</v>
      </c>
      <c r="BC176" s="1">
        <f>'январь 2016'!BC176+'февраль 2016'!BC176+'март 2016'!BC176</f>
        <v>0</v>
      </c>
      <c r="BD176" s="1" t="s">
        <v>42</v>
      </c>
      <c r="BE176" s="1" t="s">
        <v>33</v>
      </c>
      <c r="BF176" s="1">
        <f>'январь 2016'!BF176+'февраль 2016'!BF176+'март 2016'!BF176</f>
        <v>0</v>
      </c>
      <c r="BG176" s="1">
        <f>'январь 2016'!BG176+'февраль 2016'!BG176+'март 2016'!BG176</f>
        <v>0</v>
      </c>
      <c r="BH176" s="1" t="s">
        <v>42</v>
      </c>
      <c r="BI176" s="1" t="s">
        <v>39</v>
      </c>
      <c r="BJ176" s="1">
        <f>'январь 2016'!BJ176+'февраль 2016'!BJ176+'март 2016'!BJ176</f>
        <v>0</v>
      </c>
      <c r="BK176" s="7">
        <f>'январь 2016'!BK176+'февраль 2016'!BK176+'март 2016'!BK176</f>
        <v>0</v>
      </c>
      <c r="BL176" s="1" t="s">
        <v>43</v>
      </c>
      <c r="BM176" s="1" t="s">
        <v>44</v>
      </c>
      <c r="BN176" s="1">
        <f>'январь 2016'!BN176+'февраль 2016'!BN176+'март 2016'!BN176</f>
        <v>0</v>
      </c>
      <c r="BO176" s="1">
        <f>'январь 2016'!BO176+'февраль 2016'!BO176+'март 2016'!BO176</f>
        <v>0</v>
      </c>
      <c r="BP176" s="1" t="s">
        <v>45</v>
      </c>
      <c r="BQ176" s="1" t="s">
        <v>44</v>
      </c>
      <c r="BR176" s="1">
        <f>'январь 2016'!BR176+'февраль 2016'!BR176+'март 2016'!BR176</f>
        <v>0</v>
      </c>
      <c r="BS176" s="1">
        <f>'январь 2016'!BS176+'февраль 2016'!BS176+'март 2016'!BS176</f>
        <v>0</v>
      </c>
      <c r="BT176" s="1" t="s">
        <v>46</v>
      </c>
      <c r="BU176" s="1" t="s">
        <v>47</v>
      </c>
      <c r="BV176" s="1">
        <f>'январь 2016'!BV176+'февраль 2016'!BV176+'март 2016'!BV176</f>
        <v>8.0000000000000002E-3</v>
      </c>
      <c r="BW176" s="1">
        <f>'январь 2016'!BW176+'февраль 2016'!BW176+'март 2016'!BW176</f>
        <v>6.5209999999999999</v>
      </c>
      <c r="BX176" s="1" t="s">
        <v>46</v>
      </c>
      <c r="BY176" s="1" t="s">
        <v>41</v>
      </c>
      <c r="BZ176" s="1">
        <f>'январь 2016'!BZ176+'февраль 2016'!BZ176+'март 2016'!BZ176</f>
        <v>0</v>
      </c>
      <c r="CA176" s="1">
        <f>'январь 2016'!CA176+'февраль 2016'!CA176+'март 2016'!CA176</f>
        <v>0</v>
      </c>
      <c r="CB176" s="1" t="s">
        <v>46</v>
      </c>
      <c r="CC176" s="1" t="s">
        <v>48</v>
      </c>
      <c r="CD176" s="1">
        <f>'январь 2016'!CD176+'февраль 2016'!CD176+'март 2016'!CD176</f>
        <v>0</v>
      </c>
      <c r="CE176" s="1">
        <f>'январь 2016'!CE176+'февраль 2016'!CE176+'март 2016'!CE176</f>
        <v>0</v>
      </c>
      <c r="CF176" s="1" t="s">
        <v>46</v>
      </c>
      <c r="CG176" s="1" t="s">
        <v>48</v>
      </c>
      <c r="CH176" s="1">
        <f>'январь 2016'!CH176+'февраль 2016'!CH176+'март 2016'!CH176</f>
        <v>0</v>
      </c>
      <c r="CI176" s="1">
        <f>'январь 2016'!CI176+'февраль 2016'!CI176+'март 2016'!CI176</f>
        <v>0</v>
      </c>
      <c r="CJ176" s="1" t="s">
        <v>46</v>
      </c>
      <c r="CK176" s="1" t="s">
        <v>39</v>
      </c>
      <c r="CL176" s="1">
        <f>'январь 2016'!CL176+'февраль 2016'!CL176+'март 2016'!CL176</f>
        <v>0</v>
      </c>
      <c r="CM176" s="1">
        <f>'январь 2016'!CM176+'февраль 2016'!CM176+'март 2016'!CM176</f>
        <v>0</v>
      </c>
      <c r="CN176" s="1" t="s">
        <v>49</v>
      </c>
      <c r="CO176" s="1" t="s">
        <v>39</v>
      </c>
      <c r="CP176" s="1">
        <f>'январь 2016'!CP176+'февраль 2016'!CP176+'март 2016'!CP176</f>
        <v>0</v>
      </c>
      <c r="CQ176" s="1">
        <f>'январь 2016'!CQ176+'февраль 2016'!CQ176+'март 2016'!CQ176</f>
        <v>0</v>
      </c>
      <c r="CR176" s="1" t="s">
        <v>50</v>
      </c>
      <c r="CS176" s="1" t="s">
        <v>51</v>
      </c>
      <c r="CT176" s="1">
        <f>'январь 2016'!CT176+'февраль 2016'!CT176+'март 2016'!CT176</f>
        <v>0</v>
      </c>
      <c r="CU176" s="1">
        <f>'январь 2016'!CU176+'февраль 2016'!CU176+'март 2016'!CU176</f>
        <v>0</v>
      </c>
      <c r="CV176" s="1" t="s">
        <v>50</v>
      </c>
      <c r="CW176" s="1" t="s">
        <v>39</v>
      </c>
      <c r="CX176" s="1">
        <f>'январь 2016'!CX176+'февраль 2016'!CX176+'март 2016'!CX176</f>
        <v>2</v>
      </c>
      <c r="CY176" s="1">
        <f>'январь 2016'!CY176+'февраль 2016'!CY176+'март 2016'!CY176</f>
        <v>2.367</v>
      </c>
      <c r="CZ176" s="1" t="s">
        <v>50</v>
      </c>
      <c r="DA176" s="1" t="s">
        <v>39</v>
      </c>
      <c r="DB176" s="1">
        <f>'январь 2016'!DB176+'февраль 2016'!DB176+'март 2016'!DB176</f>
        <v>0</v>
      </c>
      <c r="DC176" s="1">
        <f>'январь 2016'!DC176+'февраль 2016'!DC176+'март 2016'!DC176</f>
        <v>0</v>
      </c>
      <c r="DD176" s="1" t="s">
        <v>59</v>
      </c>
      <c r="DE176" s="1" t="s">
        <v>60</v>
      </c>
      <c r="DF176" s="1">
        <f>'январь 2016'!DF176+'февраль 2016'!DF176+'март 2016'!DF176</f>
        <v>0</v>
      </c>
      <c r="DG176" s="1">
        <f>'январь 2016'!DG176+'февраль 2016'!DG176+'март 2016'!DG176</f>
        <v>0</v>
      </c>
      <c r="DH176" s="1" t="s">
        <v>52</v>
      </c>
      <c r="DI176" s="1" t="s">
        <v>53</v>
      </c>
      <c r="DJ176" s="1">
        <f>'январь 2016'!DJ176+'февраль 2016'!DJ176+'март 2016'!DJ176</f>
        <v>0</v>
      </c>
      <c r="DK176" s="1">
        <f>'январь 2016'!DK176+'февраль 2016'!DK176+'март 2016'!DK176</f>
        <v>0</v>
      </c>
      <c r="DL176" s="1" t="s">
        <v>31</v>
      </c>
      <c r="DM176" s="7">
        <f>'январь 2016'!DM176+'февраль 2016'!DM176+'март 2016'!DM176</f>
        <v>4.952</v>
      </c>
    </row>
    <row r="177" spans="1:117" s="12" customFormat="1" ht="15.75" customHeight="1" x14ac:dyDescent="0.25">
      <c r="A177" s="6">
        <v>176</v>
      </c>
      <c r="B177" s="6">
        <v>3</v>
      </c>
      <c r="C177" s="9" t="s">
        <v>421</v>
      </c>
      <c r="D177" s="8" t="s">
        <v>373</v>
      </c>
      <c r="E177" s="6">
        <v>714.76400000000001</v>
      </c>
      <c r="F177" s="6">
        <v>165.161</v>
      </c>
      <c r="G177" s="6">
        <v>544.79499999999996</v>
      </c>
      <c r="H177" s="10">
        <v>396.87504000000001</v>
      </c>
      <c r="I177" s="3">
        <f t="shared" si="7"/>
        <v>941.67003999999997</v>
      </c>
      <c r="J177" s="3">
        <f t="shared" si="6"/>
        <v>12.690999999999999</v>
      </c>
      <c r="K177" s="3">
        <f t="shared" si="8"/>
        <v>928.97903999999994</v>
      </c>
      <c r="L177" s="1" t="s">
        <v>28</v>
      </c>
      <c r="M177" s="1" t="s">
        <v>29</v>
      </c>
      <c r="N177" s="1">
        <f>'январь 2016'!N177+'февраль 2016'!N177+'март 2016'!N177</f>
        <v>0</v>
      </c>
      <c r="O177" s="1">
        <f>'январь 2016'!O177+'февраль 2016'!O177+'март 2016'!O177</f>
        <v>0</v>
      </c>
      <c r="P177" s="1" t="s">
        <v>30</v>
      </c>
      <c r="Q177" s="1" t="s">
        <v>34</v>
      </c>
      <c r="R177" s="1">
        <f>'январь 2016'!R177+'февраль 2016'!R177+'март 2016'!R177</f>
        <v>0</v>
      </c>
      <c r="S177" s="1">
        <f>'январь 2016'!S177+'февраль 2016'!S177+'март 2016'!S177</f>
        <v>0</v>
      </c>
      <c r="T177" s="1" t="s">
        <v>30</v>
      </c>
      <c r="U177" s="1" t="s">
        <v>32</v>
      </c>
      <c r="V177" s="6">
        <f>'январь 2016'!V177+'февраль 2016'!V177+'март 2016'!V177</f>
        <v>0</v>
      </c>
      <c r="W177" s="6">
        <f>'январь 2016'!W177+'февраль 2016'!W177+'март 2016'!W177</f>
        <v>0</v>
      </c>
      <c r="X177" s="6" t="s">
        <v>30</v>
      </c>
      <c r="Y177" s="6" t="s">
        <v>33</v>
      </c>
      <c r="Z177" s="6">
        <f>'январь 2016'!Z177+'февраль 2016'!Z177+'март 2016'!Z177</f>
        <v>0</v>
      </c>
      <c r="AA177" s="6">
        <f>'январь 2016'!AA177+'февраль 2016'!AA177+'март 2016'!AA177</f>
        <v>0</v>
      </c>
      <c r="AB177" s="1" t="s">
        <v>30</v>
      </c>
      <c r="AC177" s="1" t="s">
        <v>34</v>
      </c>
      <c r="AD177" s="1">
        <f>'январь 2016'!AD177+'февраль 2016'!AD177+'март 2016'!AD177</f>
        <v>0</v>
      </c>
      <c r="AE177" s="1">
        <f>'январь 2016'!AE177+'февраль 2016'!AE177+'март 2016'!AE177</f>
        <v>0</v>
      </c>
      <c r="AF177" s="1" t="s">
        <v>35</v>
      </c>
      <c r="AG177" s="1" t="s">
        <v>29</v>
      </c>
      <c r="AH177" s="1">
        <f>'январь 2016'!AH177+'февраль 2016'!AH177+'март 2016'!AH177</f>
        <v>0</v>
      </c>
      <c r="AI177" s="1">
        <f>'январь 2016'!AI177+'февраль 2016'!AI177+'март 2016'!AI177</f>
        <v>0</v>
      </c>
      <c r="AJ177" s="1" t="s">
        <v>36</v>
      </c>
      <c r="AK177" s="1" t="s">
        <v>37</v>
      </c>
      <c r="AL177" s="1">
        <f>'январь 2016'!AL177+'февраль 2016'!AL177+'март 2016'!AL177</f>
        <v>0</v>
      </c>
      <c r="AM177" s="1">
        <f>'январь 2016'!AM177+'февраль 2016'!AM177+'март 2016'!AM177</f>
        <v>0</v>
      </c>
      <c r="AN177" s="1" t="s">
        <v>38</v>
      </c>
      <c r="AO177" s="1" t="s">
        <v>39</v>
      </c>
      <c r="AP177" s="1">
        <f>'январь 2016'!AP177+'февраль 2016'!AP177+'март 2016'!AP177</f>
        <v>0</v>
      </c>
      <c r="AQ177" s="1">
        <f>'январь 2016'!AQ177+'февраль 2016'!AQ177+'март 2016'!AQ177</f>
        <v>0</v>
      </c>
      <c r="AR177" s="1" t="s">
        <v>40</v>
      </c>
      <c r="AS177" s="1" t="s">
        <v>41</v>
      </c>
      <c r="AT177" s="1">
        <f>'январь 2016'!AT177+'февраль 2016'!AT177+'март 2016'!AT177</f>
        <v>0</v>
      </c>
      <c r="AU177" s="1">
        <f>'январь 2016'!AU177+'февраль 2016'!AU177+'март 2016'!AU177</f>
        <v>0</v>
      </c>
      <c r="AV177" s="6"/>
      <c r="AW177" s="6"/>
      <c r="AX177" s="1">
        <f>'январь 2016'!AX177+'февраль 2016'!AX177+'март 2016'!AX177</f>
        <v>0</v>
      </c>
      <c r="AY177" s="1">
        <f>'январь 2016'!AY177+'февраль 2016'!AY177+'март 2016'!AY177</f>
        <v>0</v>
      </c>
      <c r="AZ177" s="1" t="s">
        <v>42</v>
      </c>
      <c r="BA177" s="1" t="s">
        <v>39</v>
      </c>
      <c r="BB177" s="1">
        <f>'январь 2016'!BB177+'февраль 2016'!BB177+'март 2016'!BB177</f>
        <v>0</v>
      </c>
      <c r="BC177" s="1">
        <f>'январь 2016'!BC177+'февраль 2016'!BC177+'март 2016'!BC177</f>
        <v>0</v>
      </c>
      <c r="BD177" s="1" t="s">
        <v>42</v>
      </c>
      <c r="BE177" s="1" t="s">
        <v>33</v>
      </c>
      <c r="BF177" s="1">
        <f>'январь 2016'!BF177+'февраль 2016'!BF177+'март 2016'!BF177</f>
        <v>0</v>
      </c>
      <c r="BG177" s="1">
        <f>'январь 2016'!BG177+'февраль 2016'!BG177+'март 2016'!BG177</f>
        <v>0</v>
      </c>
      <c r="BH177" s="1" t="s">
        <v>42</v>
      </c>
      <c r="BI177" s="1" t="s">
        <v>39</v>
      </c>
      <c r="BJ177" s="1">
        <f>'январь 2016'!BJ177+'февраль 2016'!BJ177+'март 2016'!BJ177</f>
        <v>0</v>
      </c>
      <c r="BK177" s="7">
        <f>'январь 2016'!BK177+'февраль 2016'!BK177+'март 2016'!BK177</f>
        <v>0</v>
      </c>
      <c r="BL177" s="1" t="s">
        <v>43</v>
      </c>
      <c r="BM177" s="1" t="s">
        <v>44</v>
      </c>
      <c r="BN177" s="1">
        <f>'январь 2016'!BN177+'февраль 2016'!BN177+'март 2016'!BN177</f>
        <v>0</v>
      </c>
      <c r="BO177" s="1">
        <f>'январь 2016'!BO177+'февраль 2016'!BO177+'март 2016'!BO177</f>
        <v>0</v>
      </c>
      <c r="BP177" s="1" t="s">
        <v>45</v>
      </c>
      <c r="BQ177" s="1" t="s">
        <v>44</v>
      </c>
      <c r="BR177" s="1">
        <f>'январь 2016'!BR177+'февраль 2016'!BR177+'март 2016'!BR177</f>
        <v>6.0000000000000001E-3</v>
      </c>
      <c r="BS177" s="1">
        <f>'январь 2016'!BS177+'февраль 2016'!BS177+'март 2016'!BS177</f>
        <v>10.013</v>
      </c>
      <c r="BT177" s="1" t="s">
        <v>46</v>
      </c>
      <c r="BU177" s="1" t="s">
        <v>47</v>
      </c>
      <c r="BV177" s="1">
        <f>'январь 2016'!BV177+'февраль 2016'!BV177+'март 2016'!BV177</f>
        <v>0</v>
      </c>
      <c r="BW177" s="1">
        <f>'январь 2016'!BW177+'февраль 2016'!BW177+'март 2016'!BW177</f>
        <v>0</v>
      </c>
      <c r="BX177" s="1" t="s">
        <v>46</v>
      </c>
      <c r="BY177" s="1" t="s">
        <v>41</v>
      </c>
      <c r="BZ177" s="1">
        <f>'январь 2016'!BZ177+'февраль 2016'!BZ177+'март 2016'!BZ177</f>
        <v>0</v>
      </c>
      <c r="CA177" s="1">
        <f>'январь 2016'!CA177+'февраль 2016'!CA177+'март 2016'!CA177</f>
        <v>0</v>
      </c>
      <c r="CB177" s="1" t="s">
        <v>46</v>
      </c>
      <c r="CC177" s="1" t="s">
        <v>48</v>
      </c>
      <c r="CD177" s="1">
        <f>'январь 2016'!CD177+'февраль 2016'!CD177+'март 2016'!CD177</f>
        <v>0</v>
      </c>
      <c r="CE177" s="1">
        <f>'январь 2016'!CE177+'февраль 2016'!CE177+'март 2016'!CE177</f>
        <v>0</v>
      </c>
      <c r="CF177" s="1" t="s">
        <v>46</v>
      </c>
      <c r="CG177" s="1" t="s">
        <v>48</v>
      </c>
      <c r="CH177" s="1">
        <f>'январь 2016'!CH177+'февраль 2016'!CH177+'март 2016'!CH177</f>
        <v>0</v>
      </c>
      <c r="CI177" s="1">
        <f>'январь 2016'!CI177+'февраль 2016'!CI177+'март 2016'!CI177</f>
        <v>0</v>
      </c>
      <c r="CJ177" s="1" t="s">
        <v>46</v>
      </c>
      <c r="CK177" s="1" t="s">
        <v>39</v>
      </c>
      <c r="CL177" s="1">
        <f>'январь 2016'!CL177+'февраль 2016'!CL177+'март 2016'!CL177</f>
        <v>0</v>
      </c>
      <c r="CM177" s="1">
        <f>'январь 2016'!CM177+'февраль 2016'!CM177+'март 2016'!CM177</f>
        <v>0</v>
      </c>
      <c r="CN177" s="1" t="s">
        <v>49</v>
      </c>
      <c r="CO177" s="1" t="s">
        <v>39</v>
      </c>
      <c r="CP177" s="1">
        <f>'январь 2016'!CP177+'февраль 2016'!CP177+'март 2016'!CP177</f>
        <v>0</v>
      </c>
      <c r="CQ177" s="1">
        <f>'январь 2016'!CQ177+'февраль 2016'!CQ177+'март 2016'!CQ177</f>
        <v>0</v>
      </c>
      <c r="CR177" s="1" t="s">
        <v>50</v>
      </c>
      <c r="CS177" s="1" t="s">
        <v>51</v>
      </c>
      <c r="CT177" s="1">
        <f>'январь 2016'!CT177+'февраль 2016'!CT177+'март 2016'!CT177</f>
        <v>0</v>
      </c>
      <c r="CU177" s="1">
        <f>'январь 2016'!CU177+'февраль 2016'!CU177+'март 2016'!CU177</f>
        <v>0</v>
      </c>
      <c r="CV177" s="1" t="s">
        <v>50</v>
      </c>
      <c r="CW177" s="1" t="s">
        <v>39</v>
      </c>
      <c r="CX177" s="1">
        <f>'январь 2016'!CX177+'февраль 2016'!CX177+'март 2016'!CX177</f>
        <v>1</v>
      </c>
      <c r="CY177" s="1">
        <f>'январь 2016'!CY177+'февраль 2016'!CY177+'март 2016'!CY177</f>
        <v>0.16700000000000001</v>
      </c>
      <c r="CZ177" s="1" t="s">
        <v>50</v>
      </c>
      <c r="DA177" s="1" t="s">
        <v>39</v>
      </c>
      <c r="DB177" s="1">
        <f>'январь 2016'!DB177+'февраль 2016'!DB177+'март 2016'!DB177</f>
        <v>0</v>
      </c>
      <c r="DC177" s="1">
        <f>'январь 2016'!DC177+'февраль 2016'!DC177+'март 2016'!DC177</f>
        <v>0</v>
      </c>
      <c r="DD177" s="1" t="s">
        <v>59</v>
      </c>
      <c r="DE177" s="1" t="s">
        <v>60</v>
      </c>
      <c r="DF177" s="1">
        <f>'январь 2016'!DF177+'февраль 2016'!DF177+'март 2016'!DF177</f>
        <v>0</v>
      </c>
      <c r="DG177" s="1">
        <f>'январь 2016'!DG177+'февраль 2016'!DG177+'март 2016'!DG177</f>
        <v>0</v>
      </c>
      <c r="DH177" s="1" t="s">
        <v>52</v>
      </c>
      <c r="DI177" s="1" t="s">
        <v>53</v>
      </c>
      <c r="DJ177" s="1">
        <f>'январь 2016'!DJ177+'февраль 2016'!DJ177+'март 2016'!DJ177</f>
        <v>0</v>
      </c>
      <c r="DK177" s="1">
        <f>'январь 2016'!DK177+'февраль 2016'!DK177+'март 2016'!DK177</f>
        <v>0</v>
      </c>
      <c r="DL177" s="1" t="s">
        <v>31</v>
      </c>
      <c r="DM177" s="7">
        <f>'январь 2016'!DM177+'февраль 2016'!DM177+'март 2016'!DM177</f>
        <v>2.5110000000000001</v>
      </c>
    </row>
    <row r="178" spans="1:117" s="12" customFormat="1" ht="15.75" customHeight="1" x14ac:dyDescent="0.25">
      <c r="A178" s="6">
        <v>177</v>
      </c>
      <c r="B178" s="6">
        <v>3</v>
      </c>
      <c r="C178" s="9" t="s">
        <v>422</v>
      </c>
      <c r="D178" s="8" t="s">
        <v>373</v>
      </c>
      <c r="E178" s="6">
        <v>163.12299999999999</v>
      </c>
      <c r="F178" s="6">
        <v>33.134</v>
      </c>
      <c r="G178" s="6">
        <v>104.29600000000001</v>
      </c>
      <c r="H178" s="10">
        <v>104.79456</v>
      </c>
      <c r="I178" s="3">
        <f t="shared" si="7"/>
        <v>209.09056000000001</v>
      </c>
      <c r="J178" s="3">
        <f t="shared" si="6"/>
        <v>4.0110000000000001</v>
      </c>
      <c r="K178" s="3">
        <f t="shared" si="8"/>
        <v>205.07956000000001</v>
      </c>
      <c r="L178" s="1" t="s">
        <v>28</v>
      </c>
      <c r="M178" s="1" t="s">
        <v>29</v>
      </c>
      <c r="N178" s="1">
        <f>'январь 2016'!N178+'февраль 2016'!N178+'март 2016'!N178</f>
        <v>0</v>
      </c>
      <c r="O178" s="1">
        <f>'январь 2016'!O178+'февраль 2016'!O178+'март 2016'!O178</f>
        <v>0</v>
      </c>
      <c r="P178" s="1" t="s">
        <v>30</v>
      </c>
      <c r="Q178" s="1" t="s">
        <v>34</v>
      </c>
      <c r="R178" s="1">
        <f>'январь 2016'!R178+'февраль 2016'!R178+'март 2016'!R178</f>
        <v>0</v>
      </c>
      <c r="S178" s="1">
        <f>'январь 2016'!S178+'февраль 2016'!S178+'март 2016'!S178</f>
        <v>0</v>
      </c>
      <c r="T178" s="1" t="s">
        <v>30</v>
      </c>
      <c r="U178" s="1" t="s">
        <v>32</v>
      </c>
      <c r="V178" s="6">
        <f>'январь 2016'!V178+'февраль 2016'!V178+'март 2016'!V178</f>
        <v>0</v>
      </c>
      <c r="W178" s="6">
        <f>'январь 2016'!W178+'февраль 2016'!W178+'март 2016'!W178</f>
        <v>0</v>
      </c>
      <c r="X178" s="6" t="s">
        <v>30</v>
      </c>
      <c r="Y178" s="6" t="s">
        <v>33</v>
      </c>
      <c r="Z178" s="6">
        <f>'январь 2016'!Z178+'февраль 2016'!Z178+'март 2016'!Z178</f>
        <v>0</v>
      </c>
      <c r="AA178" s="6">
        <f>'январь 2016'!AA178+'февраль 2016'!AA178+'март 2016'!AA178</f>
        <v>0</v>
      </c>
      <c r="AB178" s="1" t="s">
        <v>30</v>
      </c>
      <c r="AC178" s="1" t="s">
        <v>34</v>
      </c>
      <c r="AD178" s="1">
        <f>'январь 2016'!AD178+'февраль 2016'!AD178+'март 2016'!AD178</f>
        <v>0</v>
      </c>
      <c r="AE178" s="1">
        <f>'январь 2016'!AE178+'февраль 2016'!AE178+'март 2016'!AE178</f>
        <v>0</v>
      </c>
      <c r="AF178" s="1" t="s">
        <v>35</v>
      </c>
      <c r="AG178" s="1" t="s">
        <v>29</v>
      </c>
      <c r="AH178" s="1">
        <f>'январь 2016'!AH178+'февраль 2016'!AH178+'март 2016'!AH178</f>
        <v>0</v>
      </c>
      <c r="AI178" s="1">
        <f>'январь 2016'!AI178+'февраль 2016'!AI178+'март 2016'!AI178</f>
        <v>0</v>
      </c>
      <c r="AJ178" s="1" t="s">
        <v>36</v>
      </c>
      <c r="AK178" s="1" t="s">
        <v>37</v>
      </c>
      <c r="AL178" s="1">
        <f>'январь 2016'!AL178+'февраль 2016'!AL178+'март 2016'!AL178</f>
        <v>0</v>
      </c>
      <c r="AM178" s="1">
        <f>'январь 2016'!AM178+'февраль 2016'!AM178+'март 2016'!AM178</f>
        <v>0</v>
      </c>
      <c r="AN178" s="1" t="s">
        <v>38</v>
      </c>
      <c r="AO178" s="1" t="s">
        <v>39</v>
      </c>
      <c r="AP178" s="1">
        <f>'январь 2016'!AP178+'февраль 2016'!AP178+'март 2016'!AP178</f>
        <v>0</v>
      </c>
      <c r="AQ178" s="1">
        <f>'январь 2016'!AQ178+'февраль 2016'!AQ178+'март 2016'!AQ178</f>
        <v>0</v>
      </c>
      <c r="AR178" s="1" t="s">
        <v>40</v>
      </c>
      <c r="AS178" s="1" t="s">
        <v>41</v>
      </c>
      <c r="AT178" s="1">
        <f>'январь 2016'!AT178+'февраль 2016'!AT178+'март 2016'!AT178</f>
        <v>0</v>
      </c>
      <c r="AU178" s="1">
        <f>'январь 2016'!AU178+'февраль 2016'!AU178+'март 2016'!AU178</f>
        <v>0</v>
      </c>
      <c r="AV178" s="6"/>
      <c r="AW178" s="6"/>
      <c r="AX178" s="1">
        <f>'январь 2016'!AX178+'февраль 2016'!AX178+'март 2016'!AX178</f>
        <v>0</v>
      </c>
      <c r="AY178" s="1">
        <f>'январь 2016'!AY178+'февраль 2016'!AY178+'март 2016'!AY178</f>
        <v>0</v>
      </c>
      <c r="AZ178" s="1" t="s">
        <v>42</v>
      </c>
      <c r="BA178" s="1" t="s">
        <v>39</v>
      </c>
      <c r="BB178" s="1">
        <f>'январь 2016'!BB178+'февраль 2016'!BB178+'март 2016'!BB178</f>
        <v>0</v>
      </c>
      <c r="BC178" s="1">
        <f>'январь 2016'!BC178+'февраль 2016'!BC178+'март 2016'!BC178</f>
        <v>0</v>
      </c>
      <c r="BD178" s="1" t="s">
        <v>42</v>
      </c>
      <c r="BE178" s="1" t="s">
        <v>33</v>
      </c>
      <c r="BF178" s="1">
        <f>'январь 2016'!BF178+'февраль 2016'!BF178+'март 2016'!BF178</f>
        <v>2</v>
      </c>
      <c r="BG178" s="1">
        <f>'январь 2016'!BG178+'февраль 2016'!BG178+'март 2016'!BG178</f>
        <v>4.0110000000000001</v>
      </c>
      <c r="BH178" s="1" t="s">
        <v>42</v>
      </c>
      <c r="BI178" s="1" t="s">
        <v>39</v>
      </c>
      <c r="BJ178" s="1">
        <f>'январь 2016'!BJ178+'февраль 2016'!BJ178+'март 2016'!BJ178</f>
        <v>0</v>
      </c>
      <c r="BK178" s="7">
        <f>'январь 2016'!BK178+'февраль 2016'!BK178+'март 2016'!BK178</f>
        <v>0</v>
      </c>
      <c r="BL178" s="1" t="s">
        <v>43</v>
      </c>
      <c r="BM178" s="1" t="s">
        <v>44</v>
      </c>
      <c r="BN178" s="1">
        <f>'январь 2016'!BN178+'февраль 2016'!BN178+'март 2016'!BN178</f>
        <v>0</v>
      </c>
      <c r="BO178" s="1">
        <f>'январь 2016'!BO178+'февраль 2016'!BO178+'март 2016'!BO178</f>
        <v>0</v>
      </c>
      <c r="BP178" s="1" t="s">
        <v>45</v>
      </c>
      <c r="BQ178" s="1" t="s">
        <v>44</v>
      </c>
      <c r="BR178" s="1">
        <f>'январь 2016'!BR178+'февраль 2016'!BR178+'март 2016'!BR178</f>
        <v>0</v>
      </c>
      <c r="BS178" s="1">
        <f>'январь 2016'!BS178+'февраль 2016'!BS178+'март 2016'!BS178</f>
        <v>0</v>
      </c>
      <c r="BT178" s="1" t="s">
        <v>46</v>
      </c>
      <c r="BU178" s="1" t="s">
        <v>47</v>
      </c>
      <c r="BV178" s="1">
        <f>'январь 2016'!BV178+'февраль 2016'!BV178+'март 2016'!BV178</f>
        <v>0</v>
      </c>
      <c r="BW178" s="1">
        <f>'январь 2016'!BW178+'февраль 2016'!BW178+'март 2016'!BW178</f>
        <v>0</v>
      </c>
      <c r="BX178" s="1" t="s">
        <v>46</v>
      </c>
      <c r="BY178" s="1" t="s">
        <v>41</v>
      </c>
      <c r="BZ178" s="1">
        <f>'январь 2016'!BZ178+'февраль 2016'!BZ178+'март 2016'!BZ178</f>
        <v>0</v>
      </c>
      <c r="CA178" s="1">
        <f>'январь 2016'!CA178+'февраль 2016'!CA178+'март 2016'!CA178</f>
        <v>0</v>
      </c>
      <c r="CB178" s="1" t="s">
        <v>46</v>
      </c>
      <c r="CC178" s="1" t="s">
        <v>48</v>
      </c>
      <c r="CD178" s="1">
        <f>'январь 2016'!CD178+'февраль 2016'!CD178+'март 2016'!CD178</f>
        <v>0</v>
      </c>
      <c r="CE178" s="1">
        <f>'январь 2016'!CE178+'февраль 2016'!CE178+'март 2016'!CE178</f>
        <v>0</v>
      </c>
      <c r="CF178" s="1" t="s">
        <v>46</v>
      </c>
      <c r="CG178" s="1" t="s">
        <v>48</v>
      </c>
      <c r="CH178" s="1">
        <f>'январь 2016'!CH178+'февраль 2016'!CH178+'март 2016'!CH178</f>
        <v>0</v>
      </c>
      <c r="CI178" s="1">
        <f>'январь 2016'!CI178+'февраль 2016'!CI178+'март 2016'!CI178</f>
        <v>0</v>
      </c>
      <c r="CJ178" s="1" t="s">
        <v>46</v>
      </c>
      <c r="CK178" s="1" t="s">
        <v>39</v>
      </c>
      <c r="CL178" s="1">
        <f>'январь 2016'!CL178+'февраль 2016'!CL178+'март 2016'!CL178</f>
        <v>0</v>
      </c>
      <c r="CM178" s="1">
        <f>'январь 2016'!CM178+'февраль 2016'!CM178+'март 2016'!CM178</f>
        <v>0</v>
      </c>
      <c r="CN178" s="1" t="s">
        <v>49</v>
      </c>
      <c r="CO178" s="1" t="s">
        <v>39</v>
      </c>
      <c r="CP178" s="1">
        <f>'январь 2016'!CP178+'февраль 2016'!CP178+'март 2016'!CP178</f>
        <v>0</v>
      </c>
      <c r="CQ178" s="1">
        <f>'январь 2016'!CQ178+'февраль 2016'!CQ178+'март 2016'!CQ178</f>
        <v>0</v>
      </c>
      <c r="CR178" s="1" t="s">
        <v>50</v>
      </c>
      <c r="CS178" s="1" t="s">
        <v>51</v>
      </c>
      <c r="CT178" s="1">
        <f>'январь 2016'!CT178+'февраль 2016'!CT178+'март 2016'!CT178</f>
        <v>0</v>
      </c>
      <c r="CU178" s="1">
        <f>'январь 2016'!CU178+'февраль 2016'!CU178+'март 2016'!CU178</f>
        <v>0</v>
      </c>
      <c r="CV178" s="1" t="s">
        <v>50</v>
      </c>
      <c r="CW178" s="1" t="s">
        <v>39</v>
      </c>
      <c r="CX178" s="1">
        <f>'январь 2016'!CX178+'февраль 2016'!CX178+'март 2016'!CX178</f>
        <v>0</v>
      </c>
      <c r="CY178" s="1">
        <f>'январь 2016'!CY178+'февраль 2016'!CY178+'март 2016'!CY178</f>
        <v>0</v>
      </c>
      <c r="CZ178" s="1" t="s">
        <v>50</v>
      </c>
      <c r="DA178" s="1" t="s">
        <v>39</v>
      </c>
      <c r="DB178" s="1">
        <f>'январь 2016'!DB178+'февраль 2016'!DB178+'март 2016'!DB178</f>
        <v>0</v>
      </c>
      <c r="DC178" s="1">
        <f>'январь 2016'!DC178+'февраль 2016'!DC178+'март 2016'!DC178</f>
        <v>0</v>
      </c>
      <c r="DD178" s="1" t="s">
        <v>59</v>
      </c>
      <c r="DE178" s="1" t="s">
        <v>60</v>
      </c>
      <c r="DF178" s="1">
        <f>'январь 2016'!DF178+'февраль 2016'!DF178+'март 2016'!DF178</f>
        <v>0</v>
      </c>
      <c r="DG178" s="1">
        <f>'январь 2016'!DG178+'февраль 2016'!DG178+'март 2016'!DG178</f>
        <v>0</v>
      </c>
      <c r="DH178" s="1" t="s">
        <v>52</v>
      </c>
      <c r="DI178" s="1" t="s">
        <v>53</v>
      </c>
      <c r="DJ178" s="1">
        <f>'январь 2016'!DJ178+'февраль 2016'!DJ178+'март 2016'!DJ178</f>
        <v>0</v>
      </c>
      <c r="DK178" s="1">
        <f>'январь 2016'!DK178+'февраль 2016'!DK178+'март 2016'!DK178</f>
        <v>0</v>
      </c>
      <c r="DL178" s="1" t="s">
        <v>31</v>
      </c>
      <c r="DM178" s="7">
        <f>'январь 2016'!DM178+'февраль 2016'!DM178+'март 2016'!DM178</f>
        <v>0</v>
      </c>
    </row>
    <row r="179" spans="1:117" s="12" customFormat="1" ht="15.75" customHeight="1" x14ac:dyDescent="0.25">
      <c r="A179" s="6">
        <v>178</v>
      </c>
      <c r="B179" s="6">
        <v>3</v>
      </c>
      <c r="C179" s="9" t="s">
        <v>191</v>
      </c>
      <c r="D179" s="8" t="s">
        <v>373</v>
      </c>
      <c r="E179" s="6">
        <v>858.76300000000003</v>
      </c>
      <c r="F179" s="6">
        <v>42.972000000000001</v>
      </c>
      <c r="G179" s="6">
        <v>790.77200000000005</v>
      </c>
      <c r="H179" s="10">
        <v>338.0016</v>
      </c>
      <c r="I179" s="3">
        <f t="shared" si="7"/>
        <v>1128.7736</v>
      </c>
      <c r="J179" s="3">
        <f t="shared" si="6"/>
        <v>0</v>
      </c>
      <c r="K179" s="3">
        <f t="shared" si="8"/>
        <v>1128.7736</v>
      </c>
      <c r="L179" s="1" t="s">
        <v>28</v>
      </c>
      <c r="M179" s="1" t="s">
        <v>29</v>
      </c>
      <c r="N179" s="1">
        <f>'январь 2016'!N179+'февраль 2016'!N179+'март 2016'!N179</f>
        <v>0</v>
      </c>
      <c r="O179" s="1">
        <f>'январь 2016'!O179+'февраль 2016'!O179+'март 2016'!O179</f>
        <v>0</v>
      </c>
      <c r="P179" s="1" t="s">
        <v>30</v>
      </c>
      <c r="Q179" s="1" t="s">
        <v>34</v>
      </c>
      <c r="R179" s="1">
        <f>'январь 2016'!R179+'февраль 2016'!R179+'март 2016'!R179</f>
        <v>0</v>
      </c>
      <c r="S179" s="1">
        <f>'январь 2016'!S179+'февраль 2016'!S179+'март 2016'!S179</f>
        <v>0</v>
      </c>
      <c r="T179" s="1" t="s">
        <v>30</v>
      </c>
      <c r="U179" s="1" t="s">
        <v>32</v>
      </c>
      <c r="V179" s="6">
        <f>'январь 2016'!V179+'февраль 2016'!V179+'март 2016'!V179</f>
        <v>0</v>
      </c>
      <c r="W179" s="6">
        <f>'январь 2016'!W179+'февраль 2016'!W179+'март 2016'!W179</f>
        <v>0</v>
      </c>
      <c r="X179" s="6" t="s">
        <v>30</v>
      </c>
      <c r="Y179" s="6" t="s">
        <v>33</v>
      </c>
      <c r="Z179" s="6">
        <f>'январь 2016'!Z179+'февраль 2016'!Z179+'март 2016'!Z179</f>
        <v>0</v>
      </c>
      <c r="AA179" s="6">
        <f>'январь 2016'!AA179+'февраль 2016'!AA179+'март 2016'!AA179</f>
        <v>0</v>
      </c>
      <c r="AB179" s="1" t="s">
        <v>30</v>
      </c>
      <c r="AC179" s="1" t="s">
        <v>34</v>
      </c>
      <c r="AD179" s="1">
        <f>'январь 2016'!AD179+'февраль 2016'!AD179+'март 2016'!AD179</f>
        <v>0</v>
      </c>
      <c r="AE179" s="1">
        <f>'январь 2016'!AE179+'февраль 2016'!AE179+'март 2016'!AE179</f>
        <v>0</v>
      </c>
      <c r="AF179" s="1" t="s">
        <v>35</v>
      </c>
      <c r="AG179" s="1" t="s">
        <v>29</v>
      </c>
      <c r="AH179" s="1">
        <f>'январь 2016'!AH179+'февраль 2016'!AH179+'март 2016'!AH179</f>
        <v>0</v>
      </c>
      <c r="AI179" s="1">
        <f>'январь 2016'!AI179+'февраль 2016'!AI179+'март 2016'!AI179</f>
        <v>0</v>
      </c>
      <c r="AJ179" s="1" t="s">
        <v>36</v>
      </c>
      <c r="AK179" s="1" t="s">
        <v>37</v>
      </c>
      <c r="AL179" s="1">
        <f>'январь 2016'!AL179+'февраль 2016'!AL179+'март 2016'!AL179</f>
        <v>0</v>
      </c>
      <c r="AM179" s="1">
        <f>'январь 2016'!AM179+'февраль 2016'!AM179+'март 2016'!AM179</f>
        <v>0</v>
      </c>
      <c r="AN179" s="1" t="s">
        <v>38</v>
      </c>
      <c r="AO179" s="1" t="s">
        <v>39</v>
      </c>
      <c r="AP179" s="1">
        <f>'январь 2016'!AP179+'февраль 2016'!AP179+'март 2016'!AP179</f>
        <v>0</v>
      </c>
      <c r="AQ179" s="1">
        <f>'январь 2016'!AQ179+'февраль 2016'!AQ179+'март 2016'!AQ179</f>
        <v>0</v>
      </c>
      <c r="AR179" s="1" t="s">
        <v>40</v>
      </c>
      <c r="AS179" s="1" t="s">
        <v>41</v>
      </c>
      <c r="AT179" s="1">
        <f>'январь 2016'!AT179+'февраль 2016'!AT179+'март 2016'!AT179</f>
        <v>0</v>
      </c>
      <c r="AU179" s="1">
        <f>'январь 2016'!AU179+'февраль 2016'!AU179+'март 2016'!AU179</f>
        <v>0</v>
      </c>
      <c r="AV179" s="6"/>
      <c r="AW179" s="6"/>
      <c r="AX179" s="1">
        <f>'январь 2016'!AX179+'февраль 2016'!AX179+'март 2016'!AX179</f>
        <v>0</v>
      </c>
      <c r="AY179" s="1">
        <f>'январь 2016'!AY179+'февраль 2016'!AY179+'март 2016'!AY179</f>
        <v>0</v>
      </c>
      <c r="AZ179" s="1" t="s">
        <v>42</v>
      </c>
      <c r="BA179" s="1" t="s">
        <v>39</v>
      </c>
      <c r="BB179" s="1">
        <f>'январь 2016'!BB179+'февраль 2016'!BB179+'март 2016'!BB179</f>
        <v>0</v>
      </c>
      <c r="BC179" s="1">
        <f>'январь 2016'!BC179+'февраль 2016'!BC179+'март 2016'!BC179</f>
        <v>0</v>
      </c>
      <c r="BD179" s="1" t="s">
        <v>42</v>
      </c>
      <c r="BE179" s="1" t="s">
        <v>33</v>
      </c>
      <c r="BF179" s="1">
        <f>'январь 2016'!BF179+'февраль 2016'!BF179+'март 2016'!BF179</f>
        <v>0</v>
      </c>
      <c r="BG179" s="1">
        <f>'январь 2016'!BG179+'февраль 2016'!BG179+'март 2016'!BG179</f>
        <v>0</v>
      </c>
      <c r="BH179" s="1" t="s">
        <v>42</v>
      </c>
      <c r="BI179" s="1" t="s">
        <v>39</v>
      </c>
      <c r="BJ179" s="1">
        <f>'январь 2016'!BJ179+'февраль 2016'!BJ179+'март 2016'!BJ179</f>
        <v>0</v>
      </c>
      <c r="BK179" s="7">
        <f>'январь 2016'!BK179+'февраль 2016'!BK179+'март 2016'!BK179</f>
        <v>0</v>
      </c>
      <c r="BL179" s="1" t="s">
        <v>43</v>
      </c>
      <c r="BM179" s="1" t="s">
        <v>44</v>
      </c>
      <c r="BN179" s="1">
        <f>'январь 2016'!BN179+'февраль 2016'!BN179+'март 2016'!BN179</f>
        <v>0</v>
      </c>
      <c r="BO179" s="1">
        <f>'январь 2016'!BO179+'февраль 2016'!BO179+'март 2016'!BO179</f>
        <v>0</v>
      </c>
      <c r="BP179" s="1" t="s">
        <v>45</v>
      </c>
      <c r="BQ179" s="1" t="s">
        <v>44</v>
      </c>
      <c r="BR179" s="1">
        <f>'январь 2016'!BR179+'февраль 2016'!BR179+'март 2016'!BR179</f>
        <v>0</v>
      </c>
      <c r="BS179" s="1">
        <f>'январь 2016'!BS179+'февраль 2016'!BS179+'март 2016'!BS179</f>
        <v>0</v>
      </c>
      <c r="BT179" s="1" t="s">
        <v>46</v>
      </c>
      <c r="BU179" s="1" t="s">
        <v>47</v>
      </c>
      <c r="BV179" s="1">
        <f>'январь 2016'!BV179+'февраль 2016'!BV179+'март 2016'!BV179</f>
        <v>0</v>
      </c>
      <c r="BW179" s="1">
        <f>'январь 2016'!BW179+'февраль 2016'!BW179+'март 2016'!BW179</f>
        <v>0</v>
      </c>
      <c r="BX179" s="1" t="s">
        <v>46</v>
      </c>
      <c r="BY179" s="1" t="s">
        <v>41</v>
      </c>
      <c r="BZ179" s="1">
        <f>'январь 2016'!BZ179+'февраль 2016'!BZ179+'март 2016'!BZ179</f>
        <v>0</v>
      </c>
      <c r="CA179" s="1">
        <f>'январь 2016'!CA179+'февраль 2016'!CA179+'март 2016'!CA179</f>
        <v>0</v>
      </c>
      <c r="CB179" s="1" t="s">
        <v>46</v>
      </c>
      <c r="CC179" s="1" t="s">
        <v>48</v>
      </c>
      <c r="CD179" s="1">
        <f>'январь 2016'!CD179+'февраль 2016'!CD179+'март 2016'!CD179</f>
        <v>0</v>
      </c>
      <c r="CE179" s="1">
        <f>'январь 2016'!CE179+'февраль 2016'!CE179+'март 2016'!CE179</f>
        <v>0</v>
      </c>
      <c r="CF179" s="1" t="s">
        <v>46</v>
      </c>
      <c r="CG179" s="1" t="s">
        <v>48</v>
      </c>
      <c r="CH179" s="1">
        <f>'январь 2016'!CH179+'февраль 2016'!CH179+'март 2016'!CH179</f>
        <v>0</v>
      </c>
      <c r="CI179" s="1">
        <f>'январь 2016'!CI179+'февраль 2016'!CI179+'март 2016'!CI179</f>
        <v>0</v>
      </c>
      <c r="CJ179" s="1" t="s">
        <v>46</v>
      </c>
      <c r="CK179" s="1" t="s">
        <v>39</v>
      </c>
      <c r="CL179" s="1">
        <f>'январь 2016'!CL179+'февраль 2016'!CL179+'март 2016'!CL179</f>
        <v>0</v>
      </c>
      <c r="CM179" s="1">
        <f>'январь 2016'!CM179+'февраль 2016'!CM179+'март 2016'!CM179</f>
        <v>0</v>
      </c>
      <c r="CN179" s="1" t="s">
        <v>49</v>
      </c>
      <c r="CO179" s="1" t="s">
        <v>39</v>
      </c>
      <c r="CP179" s="1">
        <f>'январь 2016'!CP179+'февраль 2016'!CP179+'март 2016'!CP179</f>
        <v>0</v>
      </c>
      <c r="CQ179" s="1">
        <f>'январь 2016'!CQ179+'февраль 2016'!CQ179+'март 2016'!CQ179</f>
        <v>0</v>
      </c>
      <c r="CR179" s="1" t="s">
        <v>50</v>
      </c>
      <c r="CS179" s="1" t="s">
        <v>51</v>
      </c>
      <c r="CT179" s="1">
        <f>'январь 2016'!CT179+'февраль 2016'!CT179+'март 2016'!CT179</f>
        <v>0</v>
      </c>
      <c r="CU179" s="1">
        <f>'январь 2016'!CU179+'февраль 2016'!CU179+'март 2016'!CU179</f>
        <v>0</v>
      </c>
      <c r="CV179" s="1" t="s">
        <v>50</v>
      </c>
      <c r="CW179" s="1" t="s">
        <v>39</v>
      </c>
      <c r="CX179" s="1">
        <f>'январь 2016'!CX179+'февраль 2016'!CX179+'март 2016'!CX179</f>
        <v>0</v>
      </c>
      <c r="CY179" s="1">
        <f>'январь 2016'!CY179+'февраль 2016'!CY179+'март 2016'!CY179</f>
        <v>0</v>
      </c>
      <c r="CZ179" s="1" t="s">
        <v>50</v>
      </c>
      <c r="DA179" s="1" t="s">
        <v>39</v>
      </c>
      <c r="DB179" s="1">
        <f>'январь 2016'!DB179+'февраль 2016'!DB179+'март 2016'!DB179</f>
        <v>0</v>
      </c>
      <c r="DC179" s="1">
        <f>'январь 2016'!DC179+'февраль 2016'!DC179+'март 2016'!DC179</f>
        <v>0</v>
      </c>
      <c r="DD179" s="1" t="s">
        <v>59</v>
      </c>
      <c r="DE179" s="1" t="s">
        <v>60</v>
      </c>
      <c r="DF179" s="1">
        <f>'январь 2016'!DF179+'февраль 2016'!DF179+'март 2016'!DF179</f>
        <v>0</v>
      </c>
      <c r="DG179" s="1">
        <f>'январь 2016'!DG179+'февраль 2016'!DG179+'март 2016'!DG179</f>
        <v>0</v>
      </c>
      <c r="DH179" s="1" t="s">
        <v>52</v>
      </c>
      <c r="DI179" s="1" t="s">
        <v>53</v>
      </c>
      <c r="DJ179" s="1">
        <f>'январь 2016'!DJ179+'февраль 2016'!DJ179+'март 2016'!DJ179</f>
        <v>0</v>
      </c>
      <c r="DK179" s="1">
        <f>'январь 2016'!DK179+'февраль 2016'!DK179+'март 2016'!DK179</f>
        <v>0</v>
      </c>
      <c r="DL179" s="1" t="s">
        <v>31</v>
      </c>
      <c r="DM179" s="7">
        <f>'январь 2016'!DM179+'февраль 2016'!DM179+'март 2016'!DM179</f>
        <v>0</v>
      </c>
    </row>
    <row r="180" spans="1:117" s="12" customFormat="1" ht="15.75" customHeight="1" x14ac:dyDescent="0.25">
      <c r="A180" s="6">
        <v>179</v>
      </c>
      <c r="B180" s="6">
        <v>3</v>
      </c>
      <c r="C180" s="9" t="s">
        <v>192</v>
      </c>
      <c r="D180" s="8" t="s">
        <v>373</v>
      </c>
      <c r="E180" s="6">
        <v>576.70699999999999</v>
      </c>
      <c r="F180" s="6">
        <v>72.686000000000007</v>
      </c>
      <c r="G180" s="6">
        <v>419.63600000000002</v>
      </c>
      <c r="H180" s="10">
        <v>330.70943999999997</v>
      </c>
      <c r="I180" s="3">
        <f t="shared" si="7"/>
        <v>750.34544000000005</v>
      </c>
      <c r="J180" s="3">
        <f t="shared" si="6"/>
        <v>5.54</v>
      </c>
      <c r="K180" s="3">
        <f t="shared" si="8"/>
        <v>744.80544000000009</v>
      </c>
      <c r="L180" s="1" t="s">
        <v>28</v>
      </c>
      <c r="M180" s="1" t="s">
        <v>29</v>
      </c>
      <c r="N180" s="1">
        <f>'январь 2016'!N180+'февраль 2016'!N180+'март 2016'!N180</f>
        <v>0</v>
      </c>
      <c r="O180" s="1">
        <f>'январь 2016'!O180+'февраль 2016'!O180+'март 2016'!O180</f>
        <v>0</v>
      </c>
      <c r="P180" s="1" t="s">
        <v>30</v>
      </c>
      <c r="Q180" s="1" t="s">
        <v>34</v>
      </c>
      <c r="R180" s="1">
        <f>'январь 2016'!R180+'февраль 2016'!R180+'март 2016'!R180</f>
        <v>0</v>
      </c>
      <c r="S180" s="1">
        <f>'январь 2016'!S180+'февраль 2016'!S180+'март 2016'!S180</f>
        <v>0</v>
      </c>
      <c r="T180" s="1" t="s">
        <v>30</v>
      </c>
      <c r="U180" s="1" t="s">
        <v>32</v>
      </c>
      <c r="V180" s="6">
        <f>'январь 2016'!V180+'февраль 2016'!V180+'март 2016'!V180</f>
        <v>0</v>
      </c>
      <c r="W180" s="6">
        <f>'январь 2016'!W180+'февраль 2016'!W180+'март 2016'!W180</f>
        <v>0</v>
      </c>
      <c r="X180" s="6" t="s">
        <v>30</v>
      </c>
      <c r="Y180" s="6" t="s">
        <v>33</v>
      </c>
      <c r="Z180" s="6">
        <f>'январь 2016'!Z180+'февраль 2016'!Z180+'март 2016'!Z180</f>
        <v>0</v>
      </c>
      <c r="AA180" s="6">
        <f>'январь 2016'!AA180+'февраль 2016'!AA180+'март 2016'!AA180</f>
        <v>0</v>
      </c>
      <c r="AB180" s="1" t="s">
        <v>30</v>
      </c>
      <c r="AC180" s="1" t="s">
        <v>34</v>
      </c>
      <c r="AD180" s="1">
        <f>'январь 2016'!AD180+'февраль 2016'!AD180+'март 2016'!AD180</f>
        <v>0</v>
      </c>
      <c r="AE180" s="1">
        <f>'январь 2016'!AE180+'февраль 2016'!AE180+'март 2016'!AE180</f>
        <v>0</v>
      </c>
      <c r="AF180" s="1" t="s">
        <v>35</v>
      </c>
      <c r="AG180" s="1" t="s">
        <v>29</v>
      </c>
      <c r="AH180" s="1">
        <f>'январь 2016'!AH180+'февраль 2016'!AH180+'март 2016'!AH180</f>
        <v>0</v>
      </c>
      <c r="AI180" s="1">
        <f>'январь 2016'!AI180+'февраль 2016'!AI180+'март 2016'!AI180</f>
        <v>0</v>
      </c>
      <c r="AJ180" s="1" t="s">
        <v>36</v>
      </c>
      <c r="AK180" s="1" t="s">
        <v>37</v>
      </c>
      <c r="AL180" s="1">
        <f>'январь 2016'!AL180+'февраль 2016'!AL180+'март 2016'!AL180</f>
        <v>0</v>
      </c>
      <c r="AM180" s="1">
        <f>'январь 2016'!AM180+'февраль 2016'!AM180+'март 2016'!AM180</f>
        <v>0</v>
      </c>
      <c r="AN180" s="1" t="s">
        <v>38</v>
      </c>
      <c r="AO180" s="1" t="s">
        <v>39</v>
      </c>
      <c r="AP180" s="1">
        <f>'январь 2016'!AP180+'февраль 2016'!AP180+'март 2016'!AP180</f>
        <v>2</v>
      </c>
      <c r="AQ180" s="1">
        <f>'январь 2016'!AQ180+'февраль 2016'!AQ180+'март 2016'!AQ180</f>
        <v>2.1040000000000001</v>
      </c>
      <c r="AR180" s="1" t="s">
        <v>40</v>
      </c>
      <c r="AS180" s="1" t="s">
        <v>41</v>
      </c>
      <c r="AT180" s="1">
        <f>'январь 2016'!AT180+'февраль 2016'!AT180+'март 2016'!AT180</f>
        <v>0</v>
      </c>
      <c r="AU180" s="1">
        <f>'январь 2016'!AU180+'февраль 2016'!AU180+'март 2016'!AU180</f>
        <v>0</v>
      </c>
      <c r="AV180" s="6"/>
      <c r="AW180" s="6"/>
      <c r="AX180" s="1">
        <f>'январь 2016'!AX180+'февраль 2016'!AX180+'март 2016'!AX180</f>
        <v>0</v>
      </c>
      <c r="AY180" s="1">
        <f>'январь 2016'!AY180+'февраль 2016'!AY180+'март 2016'!AY180</f>
        <v>0</v>
      </c>
      <c r="AZ180" s="1" t="s">
        <v>42</v>
      </c>
      <c r="BA180" s="1" t="s">
        <v>39</v>
      </c>
      <c r="BB180" s="1">
        <f>'январь 2016'!BB180+'февраль 2016'!BB180+'март 2016'!BB180</f>
        <v>0</v>
      </c>
      <c r="BC180" s="1">
        <f>'январь 2016'!BC180+'февраль 2016'!BC180+'март 2016'!BC180</f>
        <v>0</v>
      </c>
      <c r="BD180" s="1" t="s">
        <v>42</v>
      </c>
      <c r="BE180" s="1" t="s">
        <v>33</v>
      </c>
      <c r="BF180" s="1">
        <f>'январь 2016'!BF180+'февраль 2016'!BF180+'март 2016'!BF180</f>
        <v>0</v>
      </c>
      <c r="BG180" s="1">
        <f>'январь 2016'!BG180+'февраль 2016'!BG180+'март 2016'!BG180</f>
        <v>0</v>
      </c>
      <c r="BH180" s="1" t="s">
        <v>42</v>
      </c>
      <c r="BI180" s="1" t="s">
        <v>39</v>
      </c>
      <c r="BJ180" s="1">
        <f>'январь 2016'!BJ180+'февраль 2016'!BJ180+'март 2016'!BJ180</f>
        <v>0</v>
      </c>
      <c r="BK180" s="7">
        <f>'январь 2016'!BK180+'февраль 2016'!BK180+'март 2016'!BK180</f>
        <v>0</v>
      </c>
      <c r="BL180" s="1" t="s">
        <v>43</v>
      </c>
      <c r="BM180" s="1" t="s">
        <v>44</v>
      </c>
      <c r="BN180" s="1">
        <f>'январь 2016'!BN180+'февраль 2016'!BN180+'март 2016'!BN180</f>
        <v>0</v>
      </c>
      <c r="BO180" s="1">
        <f>'январь 2016'!BO180+'февраль 2016'!BO180+'март 2016'!BO180</f>
        <v>0</v>
      </c>
      <c r="BP180" s="1" t="s">
        <v>45</v>
      </c>
      <c r="BQ180" s="1" t="s">
        <v>44</v>
      </c>
      <c r="BR180" s="1">
        <f>'январь 2016'!BR180+'февраль 2016'!BR180+'март 2016'!BR180</f>
        <v>0</v>
      </c>
      <c r="BS180" s="1">
        <f>'январь 2016'!BS180+'февраль 2016'!BS180+'март 2016'!BS180</f>
        <v>0</v>
      </c>
      <c r="BT180" s="1" t="s">
        <v>46</v>
      </c>
      <c r="BU180" s="1" t="s">
        <v>47</v>
      </c>
      <c r="BV180" s="1">
        <f>'январь 2016'!BV180+'февраль 2016'!BV180+'март 2016'!BV180</f>
        <v>0</v>
      </c>
      <c r="BW180" s="1">
        <f>'январь 2016'!BW180+'февраль 2016'!BW180+'март 2016'!BW180</f>
        <v>0</v>
      </c>
      <c r="BX180" s="1" t="s">
        <v>46</v>
      </c>
      <c r="BY180" s="1" t="s">
        <v>41</v>
      </c>
      <c r="BZ180" s="1">
        <f>'январь 2016'!BZ180+'февраль 2016'!BZ180+'март 2016'!BZ180</f>
        <v>0</v>
      </c>
      <c r="CA180" s="1">
        <f>'январь 2016'!CA180+'февраль 2016'!CA180+'март 2016'!CA180</f>
        <v>0</v>
      </c>
      <c r="CB180" s="1" t="s">
        <v>46</v>
      </c>
      <c r="CC180" s="1" t="s">
        <v>48</v>
      </c>
      <c r="CD180" s="1">
        <f>'январь 2016'!CD180+'февраль 2016'!CD180+'март 2016'!CD180</f>
        <v>0</v>
      </c>
      <c r="CE180" s="1">
        <f>'январь 2016'!CE180+'февраль 2016'!CE180+'март 2016'!CE180</f>
        <v>0</v>
      </c>
      <c r="CF180" s="1" t="s">
        <v>46</v>
      </c>
      <c r="CG180" s="1" t="s">
        <v>48</v>
      </c>
      <c r="CH180" s="1">
        <f>'январь 2016'!CH180+'февраль 2016'!CH180+'март 2016'!CH180</f>
        <v>0</v>
      </c>
      <c r="CI180" s="1">
        <f>'январь 2016'!CI180+'февраль 2016'!CI180+'март 2016'!CI180</f>
        <v>0</v>
      </c>
      <c r="CJ180" s="1" t="s">
        <v>46</v>
      </c>
      <c r="CK180" s="1" t="s">
        <v>39</v>
      </c>
      <c r="CL180" s="1">
        <f>'январь 2016'!CL180+'февраль 2016'!CL180+'март 2016'!CL180</f>
        <v>0</v>
      </c>
      <c r="CM180" s="1">
        <f>'январь 2016'!CM180+'февраль 2016'!CM180+'март 2016'!CM180</f>
        <v>0</v>
      </c>
      <c r="CN180" s="1" t="s">
        <v>49</v>
      </c>
      <c r="CO180" s="1" t="s">
        <v>39</v>
      </c>
      <c r="CP180" s="1">
        <f>'январь 2016'!CP180+'февраль 2016'!CP180+'март 2016'!CP180</f>
        <v>0</v>
      </c>
      <c r="CQ180" s="1">
        <f>'январь 2016'!CQ180+'февраль 2016'!CQ180+'март 2016'!CQ180</f>
        <v>0</v>
      </c>
      <c r="CR180" s="1" t="s">
        <v>50</v>
      </c>
      <c r="CS180" s="1" t="s">
        <v>51</v>
      </c>
      <c r="CT180" s="1">
        <f>'январь 2016'!CT180+'февраль 2016'!CT180+'март 2016'!CT180</f>
        <v>0</v>
      </c>
      <c r="CU180" s="1">
        <f>'январь 2016'!CU180+'февраль 2016'!CU180+'март 2016'!CU180</f>
        <v>0</v>
      </c>
      <c r="CV180" s="1" t="s">
        <v>50</v>
      </c>
      <c r="CW180" s="1" t="s">
        <v>39</v>
      </c>
      <c r="CX180" s="1">
        <f>'январь 2016'!CX180+'февраль 2016'!CX180+'март 2016'!CX180</f>
        <v>0</v>
      </c>
      <c r="CY180" s="1">
        <f>'январь 2016'!CY180+'февраль 2016'!CY180+'март 2016'!CY180</f>
        <v>0</v>
      </c>
      <c r="CZ180" s="1" t="s">
        <v>50</v>
      </c>
      <c r="DA180" s="1" t="s">
        <v>39</v>
      </c>
      <c r="DB180" s="1">
        <f>'январь 2016'!DB180+'февраль 2016'!DB180+'март 2016'!DB180</f>
        <v>0</v>
      </c>
      <c r="DC180" s="1">
        <f>'январь 2016'!DC180+'февраль 2016'!DC180+'март 2016'!DC180</f>
        <v>0</v>
      </c>
      <c r="DD180" s="1" t="s">
        <v>59</v>
      </c>
      <c r="DE180" s="1" t="s">
        <v>60</v>
      </c>
      <c r="DF180" s="1">
        <f>'январь 2016'!DF180+'февраль 2016'!DF180+'март 2016'!DF180</f>
        <v>0</v>
      </c>
      <c r="DG180" s="1">
        <f>'январь 2016'!DG180+'февраль 2016'!DG180+'март 2016'!DG180</f>
        <v>0</v>
      </c>
      <c r="DH180" s="1" t="s">
        <v>52</v>
      </c>
      <c r="DI180" s="1" t="s">
        <v>53</v>
      </c>
      <c r="DJ180" s="1">
        <f>'январь 2016'!DJ180+'февраль 2016'!DJ180+'март 2016'!DJ180</f>
        <v>0</v>
      </c>
      <c r="DK180" s="1">
        <f>'январь 2016'!DK180+'февраль 2016'!DK180+'март 2016'!DK180</f>
        <v>0</v>
      </c>
      <c r="DL180" s="1" t="s">
        <v>31</v>
      </c>
      <c r="DM180" s="7">
        <f>'январь 2016'!DM180+'февраль 2016'!DM180+'март 2016'!DM180</f>
        <v>3.4359999999999999</v>
      </c>
    </row>
    <row r="181" spans="1:117" s="12" customFormat="1" ht="15.75" customHeight="1" x14ac:dyDescent="0.25">
      <c r="A181" s="6">
        <v>180</v>
      </c>
      <c r="B181" s="6">
        <v>3</v>
      </c>
      <c r="C181" s="9" t="s">
        <v>193</v>
      </c>
      <c r="D181" s="8" t="s">
        <v>373</v>
      </c>
      <c r="E181" s="6">
        <v>1059.0340000000001</v>
      </c>
      <c r="F181" s="6">
        <v>464.67700000000002</v>
      </c>
      <c r="G181" s="6">
        <v>383.19</v>
      </c>
      <c r="H181" s="10">
        <v>351.80099999999999</v>
      </c>
      <c r="I181" s="3">
        <f t="shared" si="7"/>
        <v>734.99099999999999</v>
      </c>
      <c r="J181" s="3">
        <f t="shared" si="6"/>
        <v>5.1689999999999996</v>
      </c>
      <c r="K181" s="3">
        <f t="shared" si="8"/>
        <v>729.822</v>
      </c>
      <c r="L181" s="1" t="s">
        <v>28</v>
      </c>
      <c r="M181" s="1" t="s">
        <v>29</v>
      </c>
      <c r="N181" s="1">
        <f>'январь 2016'!N181+'февраль 2016'!N181+'март 2016'!N181</f>
        <v>0</v>
      </c>
      <c r="O181" s="1">
        <f>'январь 2016'!O181+'февраль 2016'!O181+'март 2016'!O181</f>
        <v>0</v>
      </c>
      <c r="P181" s="1" t="s">
        <v>30</v>
      </c>
      <c r="Q181" s="1" t="s">
        <v>34</v>
      </c>
      <c r="R181" s="1">
        <f>'январь 2016'!R181+'февраль 2016'!R181+'март 2016'!R181</f>
        <v>0</v>
      </c>
      <c r="S181" s="1">
        <f>'январь 2016'!S181+'февраль 2016'!S181+'март 2016'!S181</f>
        <v>0</v>
      </c>
      <c r="T181" s="1" t="s">
        <v>30</v>
      </c>
      <c r="U181" s="1" t="s">
        <v>32</v>
      </c>
      <c r="V181" s="6">
        <f>'январь 2016'!V181+'февраль 2016'!V181+'март 2016'!V181</f>
        <v>0</v>
      </c>
      <c r="W181" s="6">
        <f>'январь 2016'!W181+'февраль 2016'!W181+'март 2016'!W181</f>
        <v>0</v>
      </c>
      <c r="X181" s="6" t="s">
        <v>30</v>
      </c>
      <c r="Y181" s="6" t="s">
        <v>33</v>
      </c>
      <c r="Z181" s="6">
        <f>'январь 2016'!Z181+'февраль 2016'!Z181+'март 2016'!Z181</f>
        <v>0</v>
      </c>
      <c r="AA181" s="6">
        <f>'январь 2016'!AA181+'февраль 2016'!AA181+'март 2016'!AA181</f>
        <v>0</v>
      </c>
      <c r="AB181" s="1" t="s">
        <v>30</v>
      </c>
      <c r="AC181" s="1" t="s">
        <v>34</v>
      </c>
      <c r="AD181" s="1">
        <f>'январь 2016'!AD181+'февраль 2016'!AD181+'март 2016'!AD181</f>
        <v>0</v>
      </c>
      <c r="AE181" s="1">
        <f>'январь 2016'!AE181+'февраль 2016'!AE181+'март 2016'!AE181</f>
        <v>0</v>
      </c>
      <c r="AF181" s="1" t="s">
        <v>35</v>
      </c>
      <c r="AG181" s="1" t="s">
        <v>29</v>
      </c>
      <c r="AH181" s="1">
        <f>'январь 2016'!AH181+'февраль 2016'!AH181+'март 2016'!AH181</f>
        <v>0</v>
      </c>
      <c r="AI181" s="1">
        <f>'январь 2016'!AI181+'февраль 2016'!AI181+'март 2016'!AI181</f>
        <v>0</v>
      </c>
      <c r="AJ181" s="1" t="s">
        <v>36</v>
      </c>
      <c r="AK181" s="1" t="s">
        <v>37</v>
      </c>
      <c r="AL181" s="1">
        <f>'январь 2016'!AL181+'февраль 2016'!AL181+'март 2016'!AL181</f>
        <v>0</v>
      </c>
      <c r="AM181" s="1">
        <f>'январь 2016'!AM181+'февраль 2016'!AM181+'март 2016'!AM181</f>
        <v>0</v>
      </c>
      <c r="AN181" s="1" t="s">
        <v>38</v>
      </c>
      <c r="AO181" s="1" t="s">
        <v>39</v>
      </c>
      <c r="AP181" s="1">
        <f>'январь 2016'!AP181+'февраль 2016'!AP181+'март 2016'!AP181</f>
        <v>9</v>
      </c>
      <c r="AQ181" s="1">
        <f>'январь 2016'!AQ181+'февраль 2016'!AQ181+'март 2016'!AQ181</f>
        <v>5.1689999999999996</v>
      </c>
      <c r="AR181" s="1" t="s">
        <v>40</v>
      </c>
      <c r="AS181" s="1" t="s">
        <v>41</v>
      </c>
      <c r="AT181" s="1">
        <f>'январь 2016'!AT181+'февраль 2016'!AT181+'март 2016'!AT181</f>
        <v>0</v>
      </c>
      <c r="AU181" s="1">
        <f>'январь 2016'!AU181+'февраль 2016'!AU181+'март 2016'!AU181</f>
        <v>0</v>
      </c>
      <c r="AV181" s="6"/>
      <c r="AW181" s="6"/>
      <c r="AX181" s="1">
        <f>'январь 2016'!AX181+'февраль 2016'!AX181+'март 2016'!AX181</f>
        <v>0</v>
      </c>
      <c r="AY181" s="1">
        <f>'январь 2016'!AY181+'февраль 2016'!AY181+'март 2016'!AY181</f>
        <v>0</v>
      </c>
      <c r="AZ181" s="1" t="s">
        <v>42</v>
      </c>
      <c r="BA181" s="1" t="s">
        <v>39</v>
      </c>
      <c r="BB181" s="1">
        <f>'январь 2016'!BB181+'февраль 2016'!BB181+'март 2016'!BB181</f>
        <v>0</v>
      </c>
      <c r="BC181" s="1">
        <f>'январь 2016'!BC181+'февраль 2016'!BC181+'март 2016'!BC181</f>
        <v>0</v>
      </c>
      <c r="BD181" s="1" t="s">
        <v>42</v>
      </c>
      <c r="BE181" s="1" t="s">
        <v>33</v>
      </c>
      <c r="BF181" s="1">
        <f>'январь 2016'!BF181+'февраль 2016'!BF181+'март 2016'!BF181</f>
        <v>0</v>
      </c>
      <c r="BG181" s="1">
        <f>'январь 2016'!BG181+'февраль 2016'!BG181+'март 2016'!BG181</f>
        <v>0</v>
      </c>
      <c r="BH181" s="1" t="s">
        <v>42</v>
      </c>
      <c r="BI181" s="1" t="s">
        <v>39</v>
      </c>
      <c r="BJ181" s="1">
        <f>'январь 2016'!BJ181+'февраль 2016'!BJ181+'март 2016'!BJ181</f>
        <v>0</v>
      </c>
      <c r="BK181" s="7">
        <f>'январь 2016'!BK181+'февраль 2016'!BK181+'март 2016'!BK181</f>
        <v>0</v>
      </c>
      <c r="BL181" s="1" t="s">
        <v>43</v>
      </c>
      <c r="BM181" s="1" t="s">
        <v>44</v>
      </c>
      <c r="BN181" s="1">
        <f>'январь 2016'!BN181+'февраль 2016'!BN181+'март 2016'!BN181</f>
        <v>0</v>
      </c>
      <c r="BO181" s="1">
        <f>'январь 2016'!BO181+'февраль 2016'!BO181+'март 2016'!BO181</f>
        <v>0</v>
      </c>
      <c r="BP181" s="1" t="s">
        <v>45</v>
      </c>
      <c r="BQ181" s="1" t="s">
        <v>44</v>
      </c>
      <c r="BR181" s="1">
        <f>'январь 2016'!BR181+'февраль 2016'!BR181+'март 2016'!BR181</f>
        <v>0</v>
      </c>
      <c r="BS181" s="1">
        <f>'январь 2016'!BS181+'февраль 2016'!BS181+'март 2016'!BS181</f>
        <v>0</v>
      </c>
      <c r="BT181" s="1" t="s">
        <v>46</v>
      </c>
      <c r="BU181" s="1" t="s">
        <v>47</v>
      </c>
      <c r="BV181" s="1">
        <f>'январь 2016'!BV181+'февраль 2016'!BV181+'март 2016'!BV181</f>
        <v>0</v>
      </c>
      <c r="BW181" s="1">
        <f>'январь 2016'!BW181+'февраль 2016'!BW181+'март 2016'!BW181</f>
        <v>0</v>
      </c>
      <c r="BX181" s="1" t="s">
        <v>46</v>
      </c>
      <c r="BY181" s="1" t="s">
        <v>41</v>
      </c>
      <c r="BZ181" s="1">
        <f>'январь 2016'!BZ181+'февраль 2016'!BZ181+'март 2016'!BZ181</f>
        <v>0</v>
      </c>
      <c r="CA181" s="1">
        <f>'январь 2016'!CA181+'февраль 2016'!CA181+'март 2016'!CA181</f>
        <v>0</v>
      </c>
      <c r="CB181" s="1" t="s">
        <v>46</v>
      </c>
      <c r="CC181" s="1" t="s">
        <v>48</v>
      </c>
      <c r="CD181" s="1">
        <f>'январь 2016'!CD181+'февраль 2016'!CD181+'март 2016'!CD181</f>
        <v>0</v>
      </c>
      <c r="CE181" s="1">
        <f>'январь 2016'!CE181+'февраль 2016'!CE181+'март 2016'!CE181</f>
        <v>0</v>
      </c>
      <c r="CF181" s="1" t="s">
        <v>46</v>
      </c>
      <c r="CG181" s="1" t="s">
        <v>48</v>
      </c>
      <c r="CH181" s="1">
        <f>'январь 2016'!CH181+'февраль 2016'!CH181+'март 2016'!CH181</f>
        <v>0</v>
      </c>
      <c r="CI181" s="1">
        <f>'январь 2016'!CI181+'февраль 2016'!CI181+'март 2016'!CI181</f>
        <v>0</v>
      </c>
      <c r="CJ181" s="1" t="s">
        <v>46</v>
      </c>
      <c r="CK181" s="1" t="s">
        <v>39</v>
      </c>
      <c r="CL181" s="1">
        <f>'январь 2016'!CL181+'февраль 2016'!CL181+'март 2016'!CL181</f>
        <v>0</v>
      </c>
      <c r="CM181" s="1">
        <f>'январь 2016'!CM181+'февраль 2016'!CM181+'март 2016'!CM181</f>
        <v>0</v>
      </c>
      <c r="CN181" s="1" t="s">
        <v>49</v>
      </c>
      <c r="CO181" s="1" t="s">
        <v>39</v>
      </c>
      <c r="CP181" s="1">
        <f>'январь 2016'!CP181+'февраль 2016'!CP181+'март 2016'!CP181</f>
        <v>0</v>
      </c>
      <c r="CQ181" s="1">
        <f>'январь 2016'!CQ181+'февраль 2016'!CQ181+'март 2016'!CQ181</f>
        <v>0</v>
      </c>
      <c r="CR181" s="1" t="s">
        <v>50</v>
      </c>
      <c r="CS181" s="1" t="s">
        <v>51</v>
      </c>
      <c r="CT181" s="1">
        <f>'январь 2016'!CT181+'февраль 2016'!CT181+'март 2016'!CT181</f>
        <v>0</v>
      </c>
      <c r="CU181" s="1">
        <f>'январь 2016'!CU181+'февраль 2016'!CU181+'март 2016'!CU181</f>
        <v>0</v>
      </c>
      <c r="CV181" s="1" t="s">
        <v>50</v>
      </c>
      <c r="CW181" s="1" t="s">
        <v>39</v>
      </c>
      <c r="CX181" s="1">
        <f>'январь 2016'!CX181+'февраль 2016'!CX181+'март 2016'!CX181</f>
        <v>0</v>
      </c>
      <c r="CY181" s="1">
        <f>'январь 2016'!CY181+'февраль 2016'!CY181+'март 2016'!CY181</f>
        <v>0</v>
      </c>
      <c r="CZ181" s="1" t="s">
        <v>50</v>
      </c>
      <c r="DA181" s="1" t="s">
        <v>39</v>
      </c>
      <c r="DB181" s="1">
        <f>'январь 2016'!DB181+'февраль 2016'!DB181+'март 2016'!DB181</f>
        <v>0</v>
      </c>
      <c r="DC181" s="1">
        <f>'январь 2016'!DC181+'февраль 2016'!DC181+'март 2016'!DC181</f>
        <v>0</v>
      </c>
      <c r="DD181" s="1" t="s">
        <v>59</v>
      </c>
      <c r="DE181" s="1" t="s">
        <v>60</v>
      </c>
      <c r="DF181" s="1">
        <f>'январь 2016'!DF181+'февраль 2016'!DF181+'март 2016'!DF181</f>
        <v>0</v>
      </c>
      <c r="DG181" s="1">
        <f>'январь 2016'!DG181+'февраль 2016'!DG181+'март 2016'!DG181</f>
        <v>0</v>
      </c>
      <c r="DH181" s="1" t="s">
        <v>52</v>
      </c>
      <c r="DI181" s="1" t="s">
        <v>53</v>
      </c>
      <c r="DJ181" s="1">
        <f>'январь 2016'!DJ181+'февраль 2016'!DJ181+'март 2016'!DJ181</f>
        <v>0</v>
      </c>
      <c r="DK181" s="1">
        <f>'январь 2016'!DK181+'февраль 2016'!DK181+'март 2016'!DK181</f>
        <v>0</v>
      </c>
      <c r="DL181" s="1" t="s">
        <v>31</v>
      </c>
      <c r="DM181" s="7">
        <f>'январь 2016'!DM181+'февраль 2016'!DM181+'март 2016'!DM181</f>
        <v>0</v>
      </c>
    </row>
    <row r="182" spans="1:117" s="12" customFormat="1" ht="15.75" customHeight="1" x14ac:dyDescent="0.25">
      <c r="A182" s="6">
        <v>181</v>
      </c>
      <c r="B182" s="6">
        <v>3</v>
      </c>
      <c r="C182" s="9" t="s">
        <v>194</v>
      </c>
      <c r="D182" s="8" t="s">
        <v>373</v>
      </c>
      <c r="E182" s="6">
        <v>1570.2840000000001</v>
      </c>
      <c r="F182" s="6">
        <v>25.298999999999999</v>
      </c>
      <c r="G182" s="6">
        <v>1065.3789999999999</v>
      </c>
      <c r="H182" s="10">
        <v>424.46411999999998</v>
      </c>
      <c r="I182" s="3">
        <f t="shared" si="7"/>
        <v>1489.84312</v>
      </c>
      <c r="J182" s="3">
        <f t="shared" si="6"/>
        <v>2.4140000000000001</v>
      </c>
      <c r="K182" s="3">
        <f t="shared" si="8"/>
        <v>1487.42912</v>
      </c>
      <c r="L182" s="1" t="s">
        <v>28</v>
      </c>
      <c r="M182" s="1" t="s">
        <v>29</v>
      </c>
      <c r="N182" s="1">
        <f>'январь 2016'!N182+'февраль 2016'!N182+'март 2016'!N182</f>
        <v>0</v>
      </c>
      <c r="O182" s="1">
        <f>'январь 2016'!O182+'февраль 2016'!O182+'март 2016'!O182</f>
        <v>0</v>
      </c>
      <c r="P182" s="1" t="s">
        <v>30</v>
      </c>
      <c r="Q182" s="1" t="s">
        <v>34</v>
      </c>
      <c r="R182" s="1">
        <f>'январь 2016'!R182+'февраль 2016'!R182+'март 2016'!R182</f>
        <v>0</v>
      </c>
      <c r="S182" s="1">
        <f>'январь 2016'!S182+'февраль 2016'!S182+'март 2016'!S182</f>
        <v>0</v>
      </c>
      <c r="T182" s="1" t="s">
        <v>30</v>
      </c>
      <c r="U182" s="1" t="s">
        <v>32</v>
      </c>
      <c r="V182" s="6">
        <f>'январь 2016'!V182+'февраль 2016'!V182+'март 2016'!V182</f>
        <v>0</v>
      </c>
      <c r="W182" s="6">
        <f>'январь 2016'!W182+'февраль 2016'!W182+'март 2016'!W182</f>
        <v>0</v>
      </c>
      <c r="X182" s="6" t="s">
        <v>30</v>
      </c>
      <c r="Y182" s="6" t="s">
        <v>33</v>
      </c>
      <c r="Z182" s="6">
        <f>'январь 2016'!Z182+'февраль 2016'!Z182+'март 2016'!Z182</f>
        <v>0</v>
      </c>
      <c r="AA182" s="6">
        <f>'январь 2016'!AA182+'февраль 2016'!AA182+'март 2016'!AA182</f>
        <v>0</v>
      </c>
      <c r="AB182" s="1" t="s">
        <v>30</v>
      </c>
      <c r="AC182" s="1" t="s">
        <v>34</v>
      </c>
      <c r="AD182" s="1">
        <f>'январь 2016'!AD182+'февраль 2016'!AD182+'март 2016'!AD182</f>
        <v>0</v>
      </c>
      <c r="AE182" s="1">
        <f>'январь 2016'!AE182+'февраль 2016'!AE182+'март 2016'!AE182</f>
        <v>0</v>
      </c>
      <c r="AF182" s="1" t="s">
        <v>35</v>
      </c>
      <c r="AG182" s="1" t="s">
        <v>29</v>
      </c>
      <c r="AH182" s="1">
        <f>'январь 2016'!AH182+'февраль 2016'!AH182+'март 2016'!AH182</f>
        <v>0</v>
      </c>
      <c r="AI182" s="1">
        <f>'январь 2016'!AI182+'февраль 2016'!AI182+'март 2016'!AI182</f>
        <v>0</v>
      </c>
      <c r="AJ182" s="1" t="s">
        <v>36</v>
      </c>
      <c r="AK182" s="1" t="s">
        <v>37</v>
      </c>
      <c r="AL182" s="1">
        <f>'январь 2016'!AL182+'февраль 2016'!AL182+'март 2016'!AL182</f>
        <v>0</v>
      </c>
      <c r="AM182" s="1">
        <f>'январь 2016'!AM182+'февраль 2016'!AM182+'март 2016'!AM182</f>
        <v>0</v>
      </c>
      <c r="AN182" s="1" t="s">
        <v>38</v>
      </c>
      <c r="AO182" s="1" t="s">
        <v>39</v>
      </c>
      <c r="AP182" s="1">
        <f>'январь 2016'!AP182+'февраль 2016'!AP182+'март 2016'!AP182</f>
        <v>0</v>
      </c>
      <c r="AQ182" s="1">
        <f>'январь 2016'!AQ182+'февраль 2016'!AQ182+'март 2016'!AQ182</f>
        <v>0</v>
      </c>
      <c r="AR182" s="1" t="s">
        <v>40</v>
      </c>
      <c r="AS182" s="1" t="s">
        <v>41</v>
      </c>
      <c r="AT182" s="1">
        <f>'январь 2016'!AT182+'февраль 2016'!AT182+'март 2016'!AT182</f>
        <v>0</v>
      </c>
      <c r="AU182" s="1">
        <f>'январь 2016'!AU182+'февраль 2016'!AU182+'март 2016'!AU182</f>
        <v>0</v>
      </c>
      <c r="AV182" s="6"/>
      <c r="AW182" s="6"/>
      <c r="AX182" s="1">
        <f>'январь 2016'!AX182+'февраль 2016'!AX182+'март 2016'!AX182</f>
        <v>0</v>
      </c>
      <c r="AY182" s="1">
        <f>'январь 2016'!AY182+'февраль 2016'!AY182+'март 2016'!AY182</f>
        <v>0</v>
      </c>
      <c r="AZ182" s="1" t="s">
        <v>42</v>
      </c>
      <c r="BA182" s="1" t="s">
        <v>39</v>
      </c>
      <c r="BB182" s="1">
        <f>'январь 2016'!BB182+'февраль 2016'!BB182+'март 2016'!BB182</f>
        <v>0</v>
      </c>
      <c r="BC182" s="1">
        <f>'январь 2016'!BC182+'февраль 2016'!BC182+'март 2016'!BC182</f>
        <v>0</v>
      </c>
      <c r="BD182" s="1" t="s">
        <v>42</v>
      </c>
      <c r="BE182" s="1" t="s">
        <v>33</v>
      </c>
      <c r="BF182" s="1">
        <f>'январь 2016'!BF182+'февраль 2016'!BF182+'март 2016'!BF182</f>
        <v>0</v>
      </c>
      <c r="BG182" s="1">
        <f>'январь 2016'!BG182+'февраль 2016'!BG182+'март 2016'!BG182</f>
        <v>0</v>
      </c>
      <c r="BH182" s="1" t="s">
        <v>42</v>
      </c>
      <c r="BI182" s="1" t="s">
        <v>39</v>
      </c>
      <c r="BJ182" s="1">
        <f>'январь 2016'!BJ182+'февраль 2016'!BJ182+'март 2016'!BJ182</f>
        <v>0</v>
      </c>
      <c r="BK182" s="7">
        <f>'январь 2016'!BK182+'февраль 2016'!BK182+'март 2016'!BK182</f>
        <v>0</v>
      </c>
      <c r="BL182" s="1" t="s">
        <v>43</v>
      </c>
      <c r="BM182" s="1" t="s">
        <v>44</v>
      </c>
      <c r="BN182" s="1">
        <f>'январь 2016'!BN182+'февраль 2016'!BN182+'март 2016'!BN182</f>
        <v>0</v>
      </c>
      <c r="BO182" s="1">
        <f>'январь 2016'!BO182+'февраль 2016'!BO182+'март 2016'!BO182</f>
        <v>0</v>
      </c>
      <c r="BP182" s="1" t="s">
        <v>45</v>
      </c>
      <c r="BQ182" s="1" t="s">
        <v>44</v>
      </c>
      <c r="BR182" s="1">
        <f>'январь 2016'!BR182+'февраль 2016'!BR182+'март 2016'!BR182</f>
        <v>0</v>
      </c>
      <c r="BS182" s="1">
        <f>'январь 2016'!BS182+'февраль 2016'!BS182+'март 2016'!BS182</f>
        <v>0</v>
      </c>
      <c r="BT182" s="1" t="s">
        <v>46</v>
      </c>
      <c r="BU182" s="1" t="s">
        <v>47</v>
      </c>
      <c r="BV182" s="1">
        <f>'январь 2016'!BV182+'февраль 2016'!BV182+'март 2016'!BV182</f>
        <v>0</v>
      </c>
      <c r="BW182" s="1">
        <f>'январь 2016'!BW182+'февраль 2016'!BW182+'март 2016'!BW182</f>
        <v>0</v>
      </c>
      <c r="BX182" s="1" t="s">
        <v>46</v>
      </c>
      <c r="BY182" s="1" t="s">
        <v>41</v>
      </c>
      <c r="BZ182" s="1">
        <f>'январь 2016'!BZ182+'февраль 2016'!BZ182+'март 2016'!BZ182</f>
        <v>0</v>
      </c>
      <c r="CA182" s="1">
        <f>'январь 2016'!CA182+'февраль 2016'!CA182+'март 2016'!CA182</f>
        <v>0</v>
      </c>
      <c r="CB182" s="1" t="s">
        <v>46</v>
      </c>
      <c r="CC182" s="1" t="s">
        <v>48</v>
      </c>
      <c r="CD182" s="1">
        <f>'январь 2016'!CD182+'февраль 2016'!CD182+'март 2016'!CD182</f>
        <v>0</v>
      </c>
      <c r="CE182" s="1">
        <f>'январь 2016'!CE182+'февраль 2016'!CE182+'март 2016'!CE182</f>
        <v>0</v>
      </c>
      <c r="CF182" s="1" t="s">
        <v>46</v>
      </c>
      <c r="CG182" s="1" t="s">
        <v>48</v>
      </c>
      <c r="CH182" s="1">
        <f>'январь 2016'!CH182+'февраль 2016'!CH182+'март 2016'!CH182</f>
        <v>0</v>
      </c>
      <c r="CI182" s="1">
        <f>'январь 2016'!CI182+'февраль 2016'!CI182+'март 2016'!CI182</f>
        <v>0</v>
      </c>
      <c r="CJ182" s="1" t="s">
        <v>46</v>
      </c>
      <c r="CK182" s="1" t="s">
        <v>39</v>
      </c>
      <c r="CL182" s="1">
        <f>'январь 2016'!CL182+'февраль 2016'!CL182+'март 2016'!CL182</f>
        <v>0</v>
      </c>
      <c r="CM182" s="1">
        <f>'январь 2016'!CM182+'февраль 2016'!CM182+'март 2016'!CM182</f>
        <v>0</v>
      </c>
      <c r="CN182" s="1" t="s">
        <v>49</v>
      </c>
      <c r="CO182" s="1" t="s">
        <v>39</v>
      </c>
      <c r="CP182" s="1">
        <f>'январь 2016'!CP182+'февраль 2016'!CP182+'март 2016'!CP182</f>
        <v>0</v>
      </c>
      <c r="CQ182" s="1">
        <f>'январь 2016'!CQ182+'февраль 2016'!CQ182+'март 2016'!CQ182</f>
        <v>0</v>
      </c>
      <c r="CR182" s="1" t="s">
        <v>50</v>
      </c>
      <c r="CS182" s="1" t="s">
        <v>51</v>
      </c>
      <c r="CT182" s="1">
        <f>'январь 2016'!CT182+'февраль 2016'!CT182+'март 2016'!CT182</f>
        <v>8.9999999999999993E-3</v>
      </c>
      <c r="CU182" s="1">
        <f>'январь 2016'!CU182+'февраль 2016'!CU182+'март 2016'!CU182</f>
        <v>1.528</v>
      </c>
      <c r="CV182" s="1" t="s">
        <v>50</v>
      </c>
      <c r="CW182" s="1" t="s">
        <v>39</v>
      </c>
      <c r="CX182" s="1">
        <f>'январь 2016'!CX182+'февраль 2016'!CX182+'март 2016'!CX182</f>
        <v>2</v>
      </c>
      <c r="CY182" s="1">
        <f>'январь 2016'!CY182+'февраль 2016'!CY182+'март 2016'!CY182</f>
        <v>0.88600000000000001</v>
      </c>
      <c r="CZ182" s="1" t="s">
        <v>50</v>
      </c>
      <c r="DA182" s="1" t="s">
        <v>39</v>
      </c>
      <c r="DB182" s="1">
        <f>'январь 2016'!DB182+'февраль 2016'!DB182+'март 2016'!DB182</f>
        <v>0</v>
      </c>
      <c r="DC182" s="1">
        <f>'январь 2016'!DC182+'февраль 2016'!DC182+'март 2016'!DC182</f>
        <v>0</v>
      </c>
      <c r="DD182" s="1" t="s">
        <v>59</v>
      </c>
      <c r="DE182" s="1" t="s">
        <v>60</v>
      </c>
      <c r="DF182" s="1">
        <f>'январь 2016'!DF182+'февраль 2016'!DF182+'март 2016'!DF182</f>
        <v>0</v>
      </c>
      <c r="DG182" s="1">
        <f>'январь 2016'!DG182+'февраль 2016'!DG182+'март 2016'!DG182</f>
        <v>0</v>
      </c>
      <c r="DH182" s="1" t="s">
        <v>52</v>
      </c>
      <c r="DI182" s="1" t="s">
        <v>53</v>
      </c>
      <c r="DJ182" s="1">
        <f>'январь 2016'!DJ182+'февраль 2016'!DJ182+'март 2016'!DJ182</f>
        <v>0</v>
      </c>
      <c r="DK182" s="1">
        <f>'январь 2016'!DK182+'февраль 2016'!DK182+'март 2016'!DK182</f>
        <v>0</v>
      </c>
      <c r="DL182" s="1" t="s">
        <v>31</v>
      </c>
      <c r="DM182" s="7">
        <f>'январь 2016'!DM182+'февраль 2016'!DM182+'март 2016'!DM182</f>
        <v>0</v>
      </c>
    </row>
    <row r="183" spans="1:117" s="12" customFormat="1" ht="15.75" customHeight="1" x14ac:dyDescent="0.25">
      <c r="A183" s="6">
        <v>182</v>
      </c>
      <c r="B183" s="6">
        <v>3</v>
      </c>
      <c r="C183" s="9" t="s">
        <v>423</v>
      </c>
      <c r="D183" s="8" t="s">
        <v>373</v>
      </c>
      <c r="E183" s="6">
        <v>0</v>
      </c>
      <c r="F183" s="6">
        <v>0</v>
      </c>
      <c r="G183" s="6">
        <v>0</v>
      </c>
      <c r="H183" s="10">
        <v>453.36500000000001</v>
      </c>
      <c r="I183" s="3">
        <f t="shared" si="7"/>
        <v>453.36500000000001</v>
      </c>
      <c r="J183" s="3">
        <f t="shared" si="6"/>
        <v>8.8360000000000003</v>
      </c>
      <c r="K183" s="3">
        <f t="shared" si="8"/>
        <v>444.529</v>
      </c>
      <c r="L183" s="1" t="s">
        <v>28</v>
      </c>
      <c r="M183" s="1" t="s">
        <v>29</v>
      </c>
      <c r="N183" s="1">
        <f>'январь 2016'!N183+'февраль 2016'!N183+'март 2016'!N183</f>
        <v>0</v>
      </c>
      <c r="O183" s="1">
        <f>'январь 2016'!O183+'февраль 2016'!O183+'март 2016'!O183</f>
        <v>0</v>
      </c>
      <c r="P183" s="1" t="s">
        <v>30</v>
      </c>
      <c r="Q183" s="1" t="s">
        <v>34</v>
      </c>
      <c r="R183" s="1">
        <f>'январь 2016'!R183+'февраль 2016'!R183+'март 2016'!R183</f>
        <v>0</v>
      </c>
      <c r="S183" s="1">
        <f>'январь 2016'!S183+'февраль 2016'!S183+'март 2016'!S183</f>
        <v>0</v>
      </c>
      <c r="T183" s="1" t="s">
        <v>30</v>
      </c>
      <c r="U183" s="1" t="s">
        <v>32</v>
      </c>
      <c r="V183" s="6">
        <f>'январь 2016'!V183+'февраль 2016'!V183+'март 2016'!V183</f>
        <v>0</v>
      </c>
      <c r="W183" s="6">
        <f>'январь 2016'!W183+'февраль 2016'!W183+'март 2016'!W183</f>
        <v>0</v>
      </c>
      <c r="X183" s="6" t="s">
        <v>30</v>
      </c>
      <c r="Y183" s="6" t="s">
        <v>33</v>
      </c>
      <c r="Z183" s="6">
        <f>'январь 2016'!Z183+'февраль 2016'!Z183+'март 2016'!Z183</f>
        <v>0</v>
      </c>
      <c r="AA183" s="6">
        <f>'январь 2016'!AA183+'февраль 2016'!AA183+'март 2016'!AA183</f>
        <v>0</v>
      </c>
      <c r="AB183" s="1" t="s">
        <v>30</v>
      </c>
      <c r="AC183" s="1" t="s">
        <v>34</v>
      </c>
      <c r="AD183" s="1">
        <f>'январь 2016'!AD183+'февраль 2016'!AD183+'март 2016'!AD183</f>
        <v>0</v>
      </c>
      <c r="AE183" s="1">
        <f>'январь 2016'!AE183+'февраль 2016'!AE183+'март 2016'!AE183</f>
        <v>0</v>
      </c>
      <c r="AF183" s="1" t="s">
        <v>35</v>
      </c>
      <c r="AG183" s="1" t="s">
        <v>29</v>
      </c>
      <c r="AH183" s="1">
        <f>'январь 2016'!AH183+'февраль 2016'!AH183+'март 2016'!AH183</f>
        <v>0</v>
      </c>
      <c r="AI183" s="1">
        <f>'январь 2016'!AI183+'февраль 2016'!AI183+'март 2016'!AI183</f>
        <v>0</v>
      </c>
      <c r="AJ183" s="1" t="s">
        <v>36</v>
      </c>
      <c r="AK183" s="1" t="s">
        <v>37</v>
      </c>
      <c r="AL183" s="1">
        <f>'январь 2016'!AL183+'февраль 2016'!AL183+'март 2016'!AL183</f>
        <v>0</v>
      </c>
      <c r="AM183" s="1">
        <f>'январь 2016'!AM183+'февраль 2016'!AM183+'март 2016'!AM183</f>
        <v>0</v>
      </c>
      <c r="AN183" s="1" t="s">
        <v>38</v>
      </c>
      <c r="AO183" s="1" t="s">
        <v>39</v>
      </c>
      <c r="AP183" s="1">
        <f>'январь 2016'!AP183+'февраль 2016'!AP183+'март 2016'!AP183</f>
        <v>0</v>
      </c>
      <c r="AQ183" s="1">
        <f>'январь 2016'!AQ183+'февраль 2016'!AQ183+'март 2016'!AQ183</f>
        <v>0</v>
      </c>
      <c r="AR183" s="1" t="s">
        <v>40</v>
      </c>
      <c r="AS183" s="1" t="s">
        <v>41</v>
      </c>
      <c r="AT183" s="1">
        <f>'январь 2016'!AT183+'февраль 2016'!AT183+'март 2016'!AT183</f>
        <v>0</v>
      </c>
      <c r="AU183" s="1">
        <f>'январь 2016'!AU183+'февраль 2016'!AU183+'март 2016'!AU183</f>
        <v>0</v>
      </c>
      <c r="AV183" s="6"/>
      <c r="AW183" s="6"/>
      <c r="AX183" s="1">
        <f>'январь 2016'!AX183+'февраль 2016'!AX183+'март 2016'!AX183</f>
        <v>0</v>
      </c>
      <c r="AY183" s="1">
        <f>'январь 2016'!AY183+'февраль 2016'!AY183+'март 2016'!AY183</f>
        <v>0</v>
      </c>
      <c r="AZ183" s="1" t="s">
        <v>42</v>
      </c>
      <c r="BA183" s="1" t="s">
        <v>39</v>
      </c>
      <c r="BB183" s="1">
        <f>'январь 2016'!BB183+'февраль 2016'!BB183+'март 2016'!BB183</f>
        <v>0</v>
      </c>
      <c r="BC183" s="1">
        <f>'январь 2016'!BC183+'февраль 2016'!BC183+'март 2016'!BC183</f>
        <v>0</v>
      </c>
      <c r="BD183" s="1" t="s">
        <v>42</v>
      </c>
      <c r="BE183" s="1" t="s">
        <v>33</v>
      </c>
      <c r="BF183" s="1">
        <f>'январь 2016'!BF183+'февраль 2016'!BF183+'март 2016'!BF183</f>
        <v>0</v>
      </c>
      <c r="BG183" s="1">
        <f>'январь 2016'!BG183+'февраль 2016'!BG183+'март 2016'!BG183</f>
        <v>0</v>
      </c>
      <c r="BH183" s="1" t="s">
        <v>42</v>
      </c>
      <c r="BI183" s="1" t="s">
        <v>39</v>
      </c>
      <c r="BJ183" s="1">
        <f>'январь 2016'!BJ183+'февраль 2016'!BJ183+'март 2016'!BJ183</f>
        <v>0</v>
      </c>
      <c r="BK183" s="7">
        <f>'январь 2016'!BK183+'февраль 2016'!BK183+'март 2016'!BK183</f>
        <v>0</v>
      </c>
      <c r="BL183" s="1" t="s">
        <v>43</v>
      </c>
      <c r="BM183" s="1" t="s">
        <v>44</v>
      </c>
      <c r="BN183" s="1">
        <f>'январь 2016'!BN183+'февраль 2016'!BN183+'март 2016'!BN183</f>
        <v>0</v>
      </c>
      <c r="BO183" s="1">
        <f>'январь 2016'!BO183+'февраль 2016'!BO183+'март 2016'!BO183</f>
        <v>0</v>
      </c>
      <c r="BP183" s="1" t="s">
        <v>45</v>
      </c>
      <c r="BQ183" s="1" t="s">
        <v>44</v>
      </c>
      <c r="BR183" s="1">
        <f>'январь 2016'!BR183+'февраль 2016'!BR183+'март 2016'!BR183</f>
        <v>0</v>
      </c>
      <c r="BS183" s="1">
        <f>'январь 2016'!BS183+'февраль 2016'!BS183+'март 2016'!BS183</f>
        <v>0</v>
      </c>
      <c r="BT183" s="1" t="s">
        <v>46</v>
      </c>
      <c r="BU183" s="1" t="s">
        <v>47</v>
      </c>
      <c r="BV183" s="1">
        <f>'январь 2016'!BV183+'февраль 2016'!BV183+'март 2016'!BV183</f>
        <v>0</v>
      </c>
      <c r="BW183" s="1">
        <f>'январь 2016'!BW183+'февраль 2016'!BW183+'март 2016'!BW183</f>
        <v>0</v>
      </c>
      <c r="BX183" s="1" t="s">
        <v>46</v>
      </c>
      <c r="BY183" s="1" t="s">
        <v>41</v>
      </c>
      <c r="BZ183" s="1">
        <f>'январь 2016'!BZ183+'февраль 2016'!BZ183+'март 2016'!BZ183</f>
        <v>0</v>
      </c>
      <c r="CA183" s="1">
        <f>'январь 2016'!CA183+'февраль 2016'!CA183+'март 2016'!CA183</f>
        <v>0</v>
      </c>
      <c r="CB183" s="1" t="s">
        <v>46</v>
      </c>
      <c r="CC183" s="1" t="s">
        <v>48</v>
      </c>
      <c r="CD183" s="1">
        <f>'январь 2016'!CD183+'февраль 2016'!CD183+'март 2016'!CD183</f>
        <v>0</v>
      </c>
      <c r="CE183" s="1">
        <f>'январь 2016'!CE183+'февраль 2016'!CE183+'март 2016'!CE183</f>
        <v>0</v>
      </c>
      <c r="CF183" s="1" t="s">
        <v>46</v>
      </c>
      <c r="CG183" s="1" t="s">
        <v>48</v>
      </c>
      <c r="CH183" s="1">
        <f>'январь 2016'!CH183+'февраль 2016'!CH183+'март 2016'!CH183</f>
        <v>0</v>
      </c>
      <c r="CI183" s="1">
        <f>'январь 2016'!CI183+'февраль 2016'!CI183+'март 2016'!CI183</f>
        <v>0</v>
      </c>
      <c r="CJ183" s="1" t="s">
        <v>46</v>
      </c>
      <c r="CK183" s="1" t="s">
        <v>39</v>
      </c>
      <c r="CL183" s="1">
        <f>'январь 2016'!CL183+'февраль 2016'!CL183+'март 2016'!CL183</f>
        <v>0</v>
      </c>
      <c r="CM183" s="1">
        <f>'январь 2016'!CM183+'февраль 2016'!CM183+'март 2016'!CM183</f>
        <v>0</v>
      </c>
      <c r="CN183" s="1" t="s">
        <v>49</v>
      </c>
      <c r="CO183" s="1" t="s">
        <v>39</v>
      </c>
      <c r="CP183" s="1">
        <f>'январь 2016'!CP183+'февраль 2016'!CP183+'март 2016'!CP183</f>
        <v>0</v>
      </c>
      <c r="CQ183" s="1">
        <f>'январь 2016'!CQ183+'февраль 2016'!CQ183+'март 2016'!CQ183</f>
        <v>0</v>
      </c>
      <c r="CR183" s="1" t="s">
        <v>50</v>
      </c>
      <c r="CS183" s="1" t="s">
        <v>51</v>
      </c>
      <c r="CT183" s="1">
        <f>'январь 2016'!CT183+'февраль 2016'!CT183+'март 2016'!CT183</f>
        <v>0</v>
      </c>
      <c r="CU183" s="1">
        <f>'январь 2016'!CU183+'февраль 2016'!CU183+'март 2016'!CU183</f>
        <v>0</v>
      </c>
      <c r="CV183" s="1" t="s">
        <v>50</v>
      </c>
      <c r="CW183" s="1" t="s">
        <v>39</v>
      </c>
      <c r="CX183" s="1">
        <f>'январь 2016'!CX183+'февраль 2016'!CX183+'март 2016'!CX183</f>
        <v>12</v>
      </c>
      <c r="CY183" s="1">
        <f>'январь 2016'!CY183+'февраль 2016'!CY183+'март 2016'!CY183</f>
        <v>8.8360000000000003</v>
      </c>
      <c r="CZ183" s="1" t="s">
        <v>50</v>
      </c>
      <c r="DA183" s="1" t="s">
        <v>39</v>
      </c>
      <c r="DB183" s="1">
        <f>'январь 2016'!DB183+'февраль 2016'!DB183+'март 2016'!DB183</f>
        <v>0</v>
      </c>
      <c r="DC183" s="1">
        <f>'январь 2016'!DC183+'февраль 2016'!DC183+'март 2016'!DC183</f>
        <v>0</v>
      </c>
      <c r="DD183" s="1" t="s">
        <v>59</v>
      </c>
      <c r="DE183" s="1" t="s">
        <v>60</v>
      </c>
      <c r="DF183" s="1">
        <f>'январь 2016'!DF183+'февраль 2016'!DF183+'март 2016'!DF183</f>
        <v>0</v>
      </c>
      <c r="DG183" s="1">
        <f>'январь 2016'!DG183+'февраль 2016'!DG183+'март 2016'!DG183</f>
        <v>0</v>
      </c>
      <c r="DH183" s="1" t="s">
        <v>52</v>
      </c>
      <c r="DI183" s="1" t="s">
        <v>53</v>
      </c>
      <c r="DJ183" s="1">
        <f>'январь 2016'!DJ183+'февраль 2016'!DJ183+'март 2016'!DJ183</f>
        <v>0</v>
      </c>
      <c r="DK183" s="1">
        <f>'январь 2016'!DK183+'февраль 2016'!DK183+'март 2016'!DK183</f>
        <v>0</v>
      </c>
      <c r="DL183" s="1" t="s">
        <v>31</v>
      </c>
      <c r="DM183" s="7">
        <f>'январь 2016'!DM183+'февраль 2016'!DM183+'март 2016'!DM183</f>
        <v>0</v>
      </c>
    </row>
    <row r="184" spans="1:117" s="12" customFormat="1" ht="15.75" customHeight="1" x14ac:dyDescent="0.25">
      <c r="A184" s="6">
        <v>183</v>
      </c>
      <c r="B184" s="6">
        <v>1</v>
      </c>
      <c r="C184" s="9" t="s">
        <v>424</v>
      </c>
      <c r="D184" s="8" t="s">
        <v>373</v>
      </c>
      <c r="E184" s="6">
        <v>6.5640000000000001</v>
      </c>
      <c r="F184" s="6">
        <v>9.1219999999999999</v>
      </c>
      <c r="G184" s="6">
        <v>-2.5579999999999998</v>
      </c>
      <c r="H184" s="10">
        <v>65.337479999999999</v>
      </c>
      <c r="I184" s="3">
        <f t="shared" si="7"/>
        <v>62.77948</v>
      </c>
      <c r="J184" s="3">
        <f t="shared" si="6"/>
        <v>2.1349999999999998</v>
      </c>
      <c r="K184" s="3">
        <f t="shared" si="8"/>
        <v>60.644480000000001</v>
      </c>
      <c r="L184" s="1" t="s">
        <v>28</v>
      </c>
      <c r="M184" s="1" t="s">
        <v>29</v>
      </c>
      <c r="N184" s="1">
        <f>'январь 2016'!N184+'февраль 2016'!N184+'март 2016'!N184</f>
        <v>0</v>
      </c>
      <c r="O184" s="1">
        <f>'январь 2016'!O184+'февраль 2016'!O184+'март 2016'!O184</f>
        <v>0</v>
      </c>
      <c r="P184" s="1" t="s">
        <v>30</v>
      </c>
      <c r="Q184" s="1" t="s">
        <v>34</v>
      </c>
      <c r="R184" s="1">
        <f>'январь 2016'!R184+'февраль 2016'!R184+'март 2016'!R184</f>
        <v>0</v>
      </c>
      <c r="S184" s="1">
        <f>'январь 2016'!S184+'февраль 2016'!S184+'март 2016'!S184</f>
        <v>0</v>
      </c>
      <c r="T184" s="1" t="s">
        <v>30</v>
      </c>
      <c r="U184" s="1" t="s">
        <v>32</v>
      </c>
      <c r="V184" s="6">
        <f>'январь 2016'!V184+'февраль 2016'!V184+'март 2016'!V184</f>
        <v>0</v>
      </c>
      <c r="W184" s="6">
        <f>'январь 2016'!W184+'февраль 2016'!W184+'март 2016'!W184</f>
        <v>0</v>
      </c>
      <c r="X184" s="6" t="s">
        <v>30</v>
      </c>
      <c r="Y184" s="6" t="s">
        <v>33</v>
      </c>
      <c r="Z184" s="6">
        <f>'январь 2016'!Z184+'февраль 2016'!Z184+'март 2016'!Z184</f>
        <v>0</v>
      </c>
      <c r="AA184" s="6">
        <f>'январь 2016'!AA184+'февраль 2016'!AA184+'март 2016'!AA184</f>
        <v>0</v>
      </c>
      <c r="AB184" s="1" t="s">
        <v>30</v>
      </c>
      <c r="AC184" s="1" t="s">
        <v>34</v>
      </c>
      <c r="AD184" s="1">
        <f>'январь 2016'!AD184+'февраль 2016'!AD184+'март 2016'!AD184</f>
        <v>0</v>
      </c>
      <c r="AE184" s="1">
        <f>'январь 2016'!AE184+'февраль 2016'!AE184+'март 2016'!AE184</f>
        <v>0</v>
      </c>
      <c r="AF184" s="1" t="s">
        <v>35</v>
      </c>
      <c r="AG184" s="1" t="s">
        <v>29</v>
      </c>
      <c r="AH184" s="1">
        <f>'январь 2016'!AH184+'февраль 2016'!AH184+'март 2016'!AH184</f>
        <v>0</v>
      </c>
      <c r="AI184" s="1">
        <f>'январь 2016'!AI184+'февраль 2016'!AI184+'март 2016'!AI184</f>
        <v>0</v>
      </c>
      <c r="AJ184" s="1" t="s">
        <v>36</v>
      </c>
      <c r="AK184" s="1" t="s">
        <v>37</v>
      </c>
      <c r="AL184" s="1">
        <f>'январь 2016'!AL184+'февраль 2016'!AL184+'март 2016'!AL184</f>
        <v>0</v>
      </c>
      <c r="AM184" s="1">
        <f>'январь 2016'!AM184+'февраль 2016'!AM184+'март 2016'!AM184</f>
        <v>0</v>
      </c>
      <c r="AN184" s="1" t="s">
        <v>38</v>
      </c>
      <c r="AO184" s="1" t="s">
        <v>39</v>
      </c>
      <c r="AP184" s="1">
        <f>'январь 2016'!AP184+'февраль 2016'!AP184+'март 2016'!AP184</f>
        <v>0</v>
      </c>
      <c r="AQ184" s="1">
        <f>'январь 2016'!AQ184+'февраль 2016'!AQ184+'март 2016'!AQ184</f>
        <v>0</v>
      </c>
      <c r="AR184" s="1" t="s">
        <v>40</v>
      </c>
      <c r="AS184" s="1" t="s">
        <v>41</v>
      </c>
      <c r="AT184" s="1">
        <f>'январь 2016'!AT184+'февраль 2016'!AT184+'март 2016'!AT184</f>
        <v>0</v>
      </c>
      <c r="AU184" s="1">
        <f>'январь 2016'!AU184+'февраль 2016'!AU184+'март 2016'!AU184</f>
        <v>0</v>
      </c>
      <c r="AV184" s="6"/>
      <c r="AW184" s="6"/>
      <c r="AX184" s="1">
        <f>'январь 2016'!AX184+'февраль 2016'!AX184+'март 2016'!AX184</f>
        <v>0</v>
      </c>
      <c r="AY184" s="1">
        <f>'январь 2016'!AY184+'февраль 2016'!AY184+'март 2016'!AY184</f>
        <v>0</v>
      </c>
      <c r="AZ184" s="1" t="s">
        <v>42</v>
      </c>
      <c r="BA184" s="1" t="s">
        <v>39</v>
      </c>
      <c r="BB184" s="1">
        <f>'январь 2016'!BB184+'февраль 2016'!BB184+'март 2016'!BB184</f>
        <v>0</v>
      </c>
      <c r="BC184" s="1">
        <f>'январь 2016'!BC184+'февраль 2016'!BC184+'март 2016'!BC184</f>
        <v>0</v>
      </c>
      <c r="BD184" s="1" t="s">
        <v>42</v>
      </c>
      <c r="BE184" s="1" t="s">
        <v>33</v>
      </c>
      <c r="BF184" s="1">
        <f>'январь 2016'!BF184+'февраль 2016'!BF184+'март 2016'!BF184</f>
        <v>0</v>
      </c>
      <c r="BG184" s="1">
        <f>'январь 2016'!BG184+'февраль 2016'!BG184+'март 2016'!BG184</f>
        <v>0</v>
      </c>
      <c r="BH184" s="1" t="s">
        <v>42</v>
      </c>
      <c r="BI184" s="1" t="s">
        <v>39</v>
      </c>
      <c r="BJ184" s="1">
        <f>'январь 2016'!BJ184+'февраль 2016'!BJ184+'март 2016'!BJ184</f>
        <v>0</v>
      </c>
      <c r="BK184" s="7">
        <f>'январь 2016'!BK184+'февраль 2016'!BK184+'март 2016'!BK184</f>
        <v>0</v>
      </c>
      <c r="BL184" s="1" t="s">
        <v>43</v>
      </c>
      <c r="BM184" s="1" t="s">
        <v>44</v>
      </c>
      <c r="BN184" s="1">
        <f>'январь 2016'!BN184+'февраль 2016'!BN184+'март 2016'!BN184</f>
        <v>0</v>
      </c>
      <c r="BO184" s="1">
        <f>'январь 2016'!BO184+'февраль 2016'!BO184+'март 2016'!BO184</f>
        <v>0</v>
      </c>
      <c r="BP184" s="1" t="s">
        <v>45</v>
      </c>
      <c r="BQ184" s="1" t="s">
        <v>44</v>
      </c>
      <c r="BR184" s="1">
        <f>'январь 2016'!BR184+'февраль 2016'!BR184+'март 2016'!BR184</f>
        <v>0</v>
      </c>
      <c r="BS184" s="1">
        <f>'январь 2016'!BS184+'февраль 2016'!BS184+'март 2016'!BS184</f>
        <v>0</v>
      </c>
      <c r="BT184" s="1" t="s">
        <v>46</v>
      </c>
      <c r="BU184" s="1" t="s">
        <v>47</v>
      </c>
      <c r="BV184" s="1">
        <f>'январь 2016'!BV184+'февраль 2016'!BV184+'март 2016'!BV184</f>
        <v>0</v>
      </c>
      <c r="BW184" s="1">
        <f>'январь 2016'!BW184+'февраль 2016'!BW184+'март 2016'!BW184</f>
        <v>0</v>
      </c>
      <c r="BX184" s="1" t="s">
        <v>46</v>
      </c>
      <c r="BY184" s="1" t="s">
        <v>41</v>
      </c>
      <c r="BZ184" s="1">
        <f>'январь 2016'!BZ184+'февраль 2016'!BZ184+'март 2016'!BZ184</f>
        <v>0</v>
      </c>
      <c r="CA184" s="1">
        <f>'январь 2016'!CA184+'февраль 2016'!CA184+'март 2016'!CA184</f>
        <v>0</v>
      </c>
      <c r="CB184" s="1" t="s">
        <v>46</v>
      </c>
      <c r="CC184" s="1" t="s">
        <v>48</v>
      </c>
      <c r="CD184" s="1">
        <f>'январь 2016'!CD184+'февраль 2016'!CD184+'март 2016'!CD184</f>
        <v>0</v>
      </c>
      <c r="CE184" s="1">
        <f>'январь 2016'!CE184+'февраль 2016'!CE184+'март 2016'!CE184</f>
        <v>0</v>
      </c>
      <c r="CF184" s="1" t="s">
        <v>46</v>
      </c>
      <c r="CG184" s="1" t="s">
        <v>48</v>
      </c>
      <c r="CH184" s="1">
        <f>'январь 2016'!CH184+'февраль 2016'!CH184+'март 2016'!CH184</f>
        <v>0</v>
      </c>
      <c r="CI184" s="1">
        <f>'январь 2016'!CI184+'февраль 2016'!CI184+'март 2016'!CI184</f>
        <v>0</v>
      </c>
      <c r="CJ184" s="1" t="s">
        <v>46</v>
      </c>
      <c r="CK184" s="1" t="s">
        <v>39</v>
      </c>
      <c r="CL184" s="1">
        <f>'январь 2016'!CL184+'февраль 2016'!CL184+'март 2016'!CL184</f>
        <v>0</v>
      </c>
      <c r="CM184" s="1">
        <f>'январь 2016'!CM184+'февраль 2016'!CM184+'март 2016'!CM184</f>
        <v>0</v>
      </c>
      <c r="CN184" s="1" t="s">
        <v>49</v>
      </c>
      <c r="CO184" s="1" t="s">
        <v>39</v>
      </c>
      <c r="CP184" s="1">
        <f>'январь 2016'!CP184+'февраль 2016'!CP184+'март 2016'!CP184</f>
        <v>2</v>
      </c>
      <c r="CQ184" s="1">
        <f>'январь 2016'!CQ184+'февраль 2016'!CQ184+'март 2016'!CQ184</f>
        <v>1.171</v>
      </c>
      <c r="CR184" s="1" t="s">
        <v>50</v>
      </c>
      <c r="CS184" s="1" t="s">
        <v>51</v>
      </c>
      <c r="CT184" s="1">
        <f>'январь 2016'!CT184+'февраль 2016'!CT184+'март 2016'!CT184</f>
        <v>0</v>
      </c>
      <c r="CU184" s="1">
        <f>'январь 2016'!CU184+'февраль 2016'!CU184+'март 2016'!CU184</f>
        <v>0</v>
      </c>
      <c r="CV184" s="1" t="s">
        <v>50</v>
      </c>
      <c r="CW184" s="1" t="s">
        <v>39</v>
      </c>
      <c r="CX184" s="1">
        <f>'январь 2016'!CX184+'февраль 2016'!CX184+'март 2016'!CX184</f>
        <v>0</v>
      </c>
      <c r="CY184" s="1">
        <f>'январь 2016'!CY184+'февраль 2016'!CY184+'март 2016'!CY184</f>
        <v>0</v>
      </c>
      <c r="CZ184" s="1" t="s">
        <v>50</v>
      </c>
      <c r="DA184" s="1" t="s">
        <v>39</v>
      </c>
      <c r="DB184" s="1">
        <f>'январь 2016'!DB184+'февраль 2016'!DB184+'март 2016'!DB184</f>
        <v>0</v>
      </c>
      <c r="DC184" s="1">
        <f>'январь 2016'!DC184+'февраль 2016'!DC184+'март 2016'!DC184</f>
        <v>0</v>
      </c>
      <c r="DD184" s="1" t="s">
        <v>59</v>
      </c>
      <c r="DE184" s="1" t="s">
        <v>60</v>
      </c>
      <c r="DF184" s="1">
        <f>'январь 2016'!DF184+'февраль 2016'!DF184+'март 2016'!DF184</f>
        <v>0</v>
      </c>
      <c r="DG184" s="1">
        <f>'январь 2016'!DG184+'февраль 2016'!DG184+'март 2016'!DG184</f>
        <v>0</v>
      </c>
      <c r="DH184" s="1" t="s">
        <v>52</v>
      </c>
      <c r="DI184" s="1" t="s">
        <v>53</v>
      </c>
      <c r="DJ184" s="1">
        <f>'январь 2016'!DJ184+'февраль 2016'!DJ184+'март 2016'!DJ184</f>
        <v>0</v>
      </c>
      <c r="DK184" s="1">
        <f>'январь 2016'!DK184+'февраль 2016'!DK184+'март 2016'!DK184</f>
        <v>0</v>
      </c>
      <c r="DL184" s="1" t="s">
        <v>31</v>
      </c>
      <c r="DM184" s="7">
        <f>'январь 2016'!DM184+'февраль 2016'!DM184+'март 2016'!DM184</f>
        <v>0.96399999999999997</v>
      </c>
    </row>
    <row r="185" spans="1:117" s="12" customFormat="1" ht="15.75" customHeight="1" x14ac:dyDescent="0.25">
      <c r="A185" s="6">
        <v>184</v>
      </c>
      <c r="B185" s="6">
        <v>1</v>
      </c>
      <c r="C185" s="9" t="s">
        <v>425</v>
      </c>
      <c r="D185" s="8" t="s">
        <v>373</v>
      </c>
      <c r="E185" s="6">
        <v>-0.29599999999999999</v>
      </c>
      <c r="F185" s="6">
        <v>15.856</v>
      </c>
      <c r="G185" s="6">
        <v>-16.178999999999998</v>
      </c>
      <c r="H185" s="10">
        <v>66.022919999999999</v>
      </c>
      <c r="I185" s="3">
        <f t="shared" si="7"/>
        <v>49.843919999999997</v>
      </c>
      <c r="J185" s="3">
        <f t="shared" si="6"/>
        <v>3.1850000000000001</v>
      </c>
      <c r="K185" s="3">
        <f t="shared" si="8"/>
        <v>46.658919999999995</v>
      </c>
      <c r="L185" s="1" t="s">
        <v>28</v>
      </c>
      <c r="M185" s="1" t="s">
        <v>29</v>
      </c>
      <c r="N185" s="1">
        <f>'январь 2016'!N185+'февраль 2016'!N185+'март 2016'!N185</f>
        <v>0</v>
      </c>
      <c r="O185" s="1">
        <f>'январь 2016'!O185+'февраль 2016'!O185+'март 2016'!O185</f>
        <v>0</v>
      </c>
      <c r="P185" s="1" t="s">
        <v>30</v>
      </c>
      <c r="Q185" s="1" t="s">
        <v>34</v>
      </c>
      <c r="R185" s="1">
        <f>'январь 2016'!R185+'февраль 2016'!R185+'март 2016'!R185</f>
        <v>0</v>
      </c>
      <c r="S185" s="1">
        <f>'январь 2016'!S185+'февраль 2016'!S185+'март 2016'!S185</f>
        <v>0</v>
      </c>
      <c r="T185" s="1" t="s">
        <v>30</v>
      </c>
      <c r="U185" s="1" t="s">
        <v>32</v>
      </c>
      <c r="V185" s="6">
        <f>'январь 2016'!V185+'февраль 2016'!V185+'март 2016'!V185</f>
        <v>0</v>
      </c>
      <c r="W185" s="6">
        <f>'январь 2016'!W185+'февраль 2016'!W185+'март 2016'!W185</f>
        <v>0</v>
      </c>
      <c r="X185" s="6" t="s">
        <v>30</v>
      </c>
      <c r="Y185" s="6" t="s">
        <v>33</v>
      </c>
      <c r="Z185" s="6">
        <f>'январь 2016'!Z185+'февраль 2016'!Z185+'март 2016'!Z185</f>
        <v>0</v>
      </c>
      <c r="AA185" s="6">
        <f>'январь 2016'!AA185+'февраль 2016'!AA185+'март 2016'!AA185</f>
        <v>0</v>
      </c>
      <c r="AB185" s="1" t="s">
        <v>30</v>
      </c>
      <c r="AC185" s="1" t="s">
        <v>34</v>
      </c>
      <c r="AD185" s="1">
        <f>'январь 2016'!AD185+'февраль 2016'!AD185+'март 2016'!AD185</f>
        <v>0</v>
      </c>
      <c r="AE185" s="1">
        <f>'январь 2016'!AE185+'февраль 2016'!AE185+'март 2016'!AE185</f>
        <v>0</v>
      </c>
      <c r="AF185" s="1" t="s">
        <v>35</v>
      </c>
      <c r="AG185" s="1" t="s">
        <v>29</v>
      </c>
      <c r="AH185" s="1">
        <f>'январь 2016'!AH185+'февраль 2016'!AH185+'март 2016'!AH185</f>
        <v>0</v>
      </c>
      <c r="AI185" s="1">
        <f>'январь 2016'!AI185+'февраль 2016'!AI185+'март 2016'!AI185</f>
        <v>0</v>
      </c>
      <c r="AJ185" s="1" t="s">
        <v>36</v>
      </c>
      <c r="AK185" s="1" t="s">
        <v>37</v>
      </c>
      <c r="AL185" s="1">
        <f>'январь 2016'!AL185+'февраль 2016'!AL185+'март 2016'!AL185</f>
        <v>0</v>
      </c>
      <c r="AM185" s="1">
        <f>'январь 2016'!AM185+'февраль 2016'!AM185+'март 2016'!AM185</f>
        <v>0</v>
      </c>
      <c r="AN185" s="1" t="s">
        <v>38</v>
      </c>
      <c r="AO185" s="1" t="s">
        <v>39</v>
      </c>
      <c r="AP185" s="1">
        <f>'январь 2016'!AP185+'февраль 2016'!AP185+'март 2016'!AP185</f>
        <v>0</v>
      </c>
      <c r="AQ185" s="1">
        <f>'январь 2016'!AQ185+'февраль 2016'!AQ185+'март 2016'!AQ185</f>
        <v>0</v>
      </c>
      <c r="AR185" s="1" t="s">
        <v>40</v>
      </c>
      <c r="AS185" s="1" t="s">
        <v>41</v>
      </c>
      <c r="AT185" s="1">
        <f>'январь 2016'!AT185+'февраль 2016'!AT185+'март 2016'!AT185</f>
        <v>0</v>
      </c>
      <c r="AU185" s="1">
        <f>'январь 2016'!AU185+'февраль 2016'!AU185+'март 2016'!AU185</f>
        <v>0</v>
      </c>
      <c r="AV185" s="6"/>
      <c r="AW185" s="6"/>
      <c r="AX185" s="1">
        <f>'январь 2016'!AX185+'февраль 2016'!AX185+'март 2016'!AX185</f>
        <v>0</v>
      </c>
      <c r="AY185" s="1">
        <f>'январь 2016'!AY185+'февраль 2016'!AY185+'март 2016'!AY185</f>
        <v>0</v>
      </c>
      <c r="AZ185" s="1" t="s">
        <v>42</v>
      </c>
      <c r="BA185" s="1" t="s">
        <v>39</v>
      </c>
      <c r="BB185" s="1">
        <f>'январь 2016'!BB185+'февраль 2016'!BB185+'март 2016'!BB185</f>
        <v>0</v>
      </c>
      <c r="BC185" s="1">
        <f>'январь 2016'!BC185+'февраль 2016'!BC185+'март 2016'!BC185</f>
        <v>0</v>
      </c>
      <c r="BD185" s="1" t="s">
        <v>42</v>
      </c>
      <c r="BE185" s="1" t="s">
        <v>33</v>
      </c>
      <c r="BF185" s="1">
        <f>'январь 2016'!BF185+'февраль 2016'!BF185+'март 2016'!BF185</f>
        <v>0</v>
      </c>
      <c r="BG185" s="1">
        <f>'январь 2016'!BG185+'февраль 2016'!BG185+'март 2016'!BG185</f>
        <v>0</v>
      </c>
      <c r="BH185" s="1" t="s">
        <v>42</v>
      </c>
      <c r="BI185" s="1" t="s">
        <v>39</v>
      </c>
      <c r="BJ185" s="1">
        <f>'январь 2016'!BJ185+'февраль 2016'!BJ185+'март 2016'!BJ185</f>
        <v>0</v>
      </c>
      <c r="BK185" s="7">
        <f>'январь 2016'!BK185+'февраль 2016'!BK185+'март 2016'!BK185</f>
        <v>0</v>
      </c>
      <c r="BL185" s="1" t="s">
        <v>43</v>
      </c>
      <c r="BM185" s="1" t="s">
        <v>44</v>
      </c>
      <c r="BN185" s="1">
        <f>'январь 2016'!BN185+'февраль 2016'!BN185+'март 2016'!BN185</f>
        <v>0</v>
      </c>
      <c r="BO185" s="1">
        <f>'январь 2016'!BO185+'февраль 2016'!BO185+'март 2016'!BO185</f>
        <v>0</v>
      </c>
      <c r="BP185" s="1" t="s">
        <v>45</v>
      </c>
      <c r="BQ185" s="1" t="s">
        <v>44</v>
      </c>
      <c r="BR185" s="1">
        <f>'январь 2016'!BR185+'февраль 2016'!BR185+'март 2016'!BR185</f>
        <v>0</v>
      </c>
      <c r="BS185" s="1">
        <f>'январь 2016'!BS185+'февраль 2016'!BS185+'март 2016'!BS185</f>
        <v>0</v>
      </c>
      <c r="BT185" s="1" t="s">
        <v>46</v>
      </c>
      <c r="BU185" s="1" t="s">
        <v>47</v>
      </c>
      <c r="BV185" s="1">
        <f>'январь 2016'!BV185+'февраль 2016'!BV185+'март 2016'!BV185</f>
        <v>0</v>
      </c>
      <c r="BW185" s="1">
        <f>'январь 2016'!BW185+'февраль 2016'!BW185+'март 2016'!BW185</f>
        <v>0</v>
      </c>
      <c r="BX185" s="1" t="s">
        <v>46</v>
      </c>
      <c r="BY185" s="1" t="s">
        <v>41</v>
      </c>
      <c r="BZ185" s="1">
        <f>'январь 2016'!BZ185+'февраль 2016'!BZ185+'март 2016'!BZ185</f>
        <v>0</v>
      </c>
      <c r="CA185" s="1">
        <f>'январь 2016'!CA185+'февраль 2016'!CA185+'март 2016'!CA185</f>
        <v>0</v>
      </c>
      <c r="CB185" s="1" t="s">
        <v>46</v>
      </c>
      <c r="CC185" s="1" t="s">
        <v>48</v>
      </c>
      <c r="CD185" s="1">
        <f>'январь 2016'!CD185+'февраль 2016'!CD185+'март 2016'!CD185</f>
        <v>0</v>
      </c>
      <c r="CE185" s="1">
        <f>'январь 2016'!CE185+'февраль 2016'!CE185+'март 2016'!CE185</f>
        <v>0</v>
      </c>
      <c r="CF185" s="1" t="s">
        <v>46</v>
      </c>
      <c r="CG185" s="1" t="s">
        <v>48</v>
      </c>
      <c r="CH185" s="1">
        <f>'январь 2016'!CH185+'февраль 2016'!CH185+'март 2016'!CH185</f>
        <v>0</v>
      </c>
      <c r="CI185" s="1">
        <f>'январь 2016'!CI185+'февраль 2016'!CI185+'март 2016'!CI185</f>
        <v>0</v>
      </c>
      <c r="CJ185" s="1" t="s">
        <v>46</v>
      </c>
      <c r="CK185" s="1" t="s">
        <v>39</v>
      </c>
      <c r="CL185" s="1">
        <f>'январь 2016'!CL185+'февраль 2016'!CL185+'март 2016'!CL185</f>
        <v>0</v>
      </c>
      <c r="CM185" s="1">
        <f>'январь 2016'!CM185+'февраль 2016'!CM185+'март 2016'!CM185</f>
        <v>0</v>
      </c>
      <c r="CN185" s="1" t="s">
        <v>49</v>
      </c>
      <c r="CO185" s="1" t="s">
        <v>39</v>
      </c>
      <c r="CP185" s="1">
        <f>'январь 2016'!CP185+'февраль 2016'!CP185+'март 2016'!CP185</f>
        <v>0</v>
      </c>
      <c r="CQ185" s="1">
        <f>'январь 2016'!CQ185+'февраль 2016'!CQ185+'март 2016'!CQ185</f>
        <v>0</v>
      </c>
      <c r="CR185" s="1" t="s">
        <v>50</v>
      </c>
      <c r="CS185" s="1" t="s">
        <v>51</v>
      </c>
      <c r="CT185" s="1">
        <f>'январь 2016'!CT185+'февраль 2016'!CT185+'март 2016'!CT185</f>
        <v>0</v>
      </c>
      <c r="CU185" s="1">
        <f>'январь 2016'!CU185+'февраль 2016'!CU185+'март 2016'!CU185</f>
        <v>0</v>
      </c>
      <c r="CV185" s="1" t="s">
        <v>50</v>
      </c>
      <c r="CW185" s="1" t="s">
        <v>39</v>
      </c>
      <c r="CX185" s="1">
        <f>'январь 2016'!CX185+'февраль 2016'!CX185+'март 2016'!CX185</f>
        <v>0</v>
      </c>
      <c r="CY185" s="1">
        <f>'январь 2016'!CY185+'февраль 2016'!CY185+'март 2016'!CY185</f>
        <v>0</v>
      </c>
      <c r="CZ185" s="1" t="s">
        <v>50</v>
      </c>
      <c r="DA185" s="1" t="s">
        <v>39</v>
      </c>
      <c r="DB185" s="1">
        <f>'январь 2016'!DB185+'февраль 2016'!DB185+'март 2016'!DB185</f>
        <v>0</v>
      </c>
      <c r="DC185" s="1">
        <f>'январь 2016'!DC185+'февраль 2016'!DC185+'март 2016'!DC185</f>
        <v>0</v>
      </c>
      <c r="DD185" s="1" t="s">
        <v>59</v>
      </c>
      <c r="DE185" s="1" t="s">
        <v>60</v>
      </c>
      <c r="DF185" s="1">
        <f>'январь 2016'!DF185+'февраль 2016'!DF185+'март 2016'!DF185</f>
        <v>0</v>
      </c>
      <c r="DG185" s="1">
        <f>'январь 2016'!DG185+'февраль 2016'!DG185+'март 2016'!DG185</f>
        <v>0</v>
      </c>
      <c r="DH185" s="1" t="s">
        <v>52</v>
      </c>
      <c r="DI185" s="1" t="s">
        <v>53</v>
      </c>
      <c r="DJ185" s="1">
        <f>'январь 2016'!DJ185+'февраль 2016'!DJ185+'март 2016'!DJ185</f>
        <v>0</v>
      </c>
      <c r="DK185" s="1">
        <f>'январь 2016'!DK185+'февраль 2016'!DK185+'март 2016'!DK185</f>
        <v>0</v>
      </c>
      <c r="DL185" s="1" t="s">
        <v>31</v>
      </c>
      <c r="DM185" s="7">
        <f>'январь 2016'!DM185+'февраль 2016'!DM185+'март 2016'!DM185</f>
        <v>3.1850000000000001</v>
      </c>
    </row>
    <row r="186" spans="1:117" s="12" customFormat="1" ht="15.75" customHeight="1" x14ac:dyDescent="0.25">
      <c r="A186" s="6">
        <v>185</v>
      </c>
      <c r="B186" s="6">
        <v>1</v>
      </c>
      <c r="C186" s="9" t="s">
        <v>426</v>
      </c>
      <c r="D186" s="8" t="s">
        <v>373</v>
      </c>
      <c r="E186" s="6">
        <v>0.48</v>
      </c>
      <c r="F186" s="6">
        <v>4.9219999999999997</v>
      </c>
      <c r="G186" s="6">
        <v>-4.4420000000000002</v>
      </c>
      <c r="H186" s="10">
        <v>37.417319999999997</v>
      </c>
      <c r="I186" s="3">
        <f t="shared" si="7"/>
        <v>32.975319999999996</v>
      </c>
      <c r="J186" s="3">
        <f t="shared" si="6"/>
        <v>0.73599999999999999</v>
      </c>
      <c r="K186" s="3">
        <f t="shared" si="8"/>
        <v>32.239319999999999</v>
      </c>
      <c r="L186" s="1" t="s">
        <v>28</v>
      </c>
      <c r="M186" s="1" t="s">
        <v>29</v>
      </c>
      <c r="N186" s="1">
        <f>'январь 2016'!N186+'февраль 2016'!N186+'март 2016'!N186</f>
        <v>0</v>
      </c>
      <c r="O186" s="1">
        <f>'январь 2016'!O186+'февраль 2016'!O186+'март 2016'!O186</f>
        <v>0</v>
      </c>
      <c r="P186" s="1" t="s">
        <v>30</v>
      </c>
      <c r="Q186" s="1" t="s">
        <v>34</v>
      </c>
      <c r="R186" s="1">
        <f>'январь 2016'!R186+'февраль 2016'!R186+'март 2016'!R186</f>
        <v>0</v>
      </c>
      <c r="S186" s="1">
        <f>'январь 2016'!S186+'февраль 2016'!S186+'март 2016'!S186</f>
        <v>0</v>
      </c>
      <c r="T186" s="1" t="s">
        <v>30</v>
      </c>
      <c r="U186" s="1" t="s">
        <v>32</v>
      </c>
      <c r="V186" s="6">
        <f>'январь 2016'!V186+'февраль 2016'!V186+'март 2016'!V186</f>
        <v>0</v>
      </c>
      <c r="W186" s="6">
        <f>'январь 2016'!W186+'февраль 2016'!W186+'март 2016'!W186</f>
        <v>0</v>
      </c>
      <c r="X186" s="6" t="s">
        <v>30</v>
      </c>
      <c r="Y186" s="6" t="s">
        <v>33</v>
      </c>
      <c r="Z186" s="6">
        <f>'январь 2016'!Z186+'февраль 2016'!Z186+'март 2016'!Z186</f>
        <v>0</v>
      </c>
      <c r="AA186" s="6">
        <f>'январь 2016'!AA186+'февраль 2016'!AA186+'март 2016'!AA186</f>
        <v>0</v>
      </c>
      <c r="AB186" s="1" t="s">
        <v>30</v>
      </c>
      <c r="AC186" s="1" t="s">
        <v>34</v>
      </c>
      <c r="AD186" s="1">
        <f>'январь 2016'!AD186+'февраль 2016'!AD186+'март 2016'!AD186</f>
        <v>0</v>
      </c>
      <c r="AE186" s="1">
        <f>'январь 2016'!AE186+'февраль 2016'!AE186+'март 2016'!AE186</f>
        <v>0</v>
      </c>
      <c r="AF186" s="1" t="s">
        <v>35</v>
      </c>
      <c r="AG186" s="1" t="s">
        <v>29</v>
      </c>
      <c r="AH186" s="1">
        <f>'январь 2016'!AH186+'февраль 2016'!AH186+'март 2016'!AH186</f>
        <v>0</v>
      </c>
      <c r="AI186" s="1">
        <f>'январь 2016'!AI186+'февраль 2016'!AI186+'март 2016'!AI186</f>
        <v>0</v>
      </c>
      <c r="AJ186" s="1" t="s">
        <v>36</v>
      </c>
      <c r="AK186" s="1" t="s">
        <v>37</v>
      </c>
      <c r="AL186" s="1">
        <f>'январь 2016'!AL186+'февраль 2016'!AL186+'март 2016'!AL186</f>
        <v>0</v>
      </c>
      <c r="AM186" s="1">
        <f>'январь 2016'!AM186+'февраль 2016'!AM186+'март 2016'!AM186</f>
        <v>0</v>
      </c>
      <c r="AN186" s="1" t="s">
        <v>38</v>
      </c>
      <c r="AO186" s="1" t="s">
        <v>39</v>
      </c>
      <c r="AP186" s="1">
        <f>'январь 2016'!AP186+'февраль 2016'!AP186+'март 2016'!AP186</f>
        <v>0</v>
      </c>
      <c r="AQ186" s="1">
        <f>'январь 2016'!AQ186+'февраль 2016'!AQ186+'март 2016'!AQ186</f>
        <v>0</v>
      </c>
      <c r="AR186" s="1" t="s">
        <v>40</v>
      </c>
      <c r="AS186" s="1" t="s">
        <v>41</v>
      </c>
      <c r="AT186" s="1">
        <f>'январь 2016'!AT186+'февраль 2016'!AT186+'март 2016'!AT186</f>
        <v>0</v>
      </c>
      <c r="AU186" s="1">
        <f>'январь 2016'!AU186+'февраль 2016'!AU186+'март 2016'!AU186</f>
        <v>0</v>
      </c>
      <c r="AV186" s="6"/>
      <c r="AW186" s="6"/>
      <c r="AX186" s="1">
        <f>'январь 2016'!AX186+'февраль 2016'!AX186+'март 2016'!AX186</f>
        <v>0</v>
      </c>
      <c r="AY186" s="1">
        <f>'январь 2016'!AY186+'февраль 2016'!AY186+'март 2016'!AY186</f>
        <v>0</v>
      </c>
      <c r="AZ186" s="1" t="s">
        <v>42</v>
      </c>
      <c r="BA186" s="1" t="s">
        <v>39</v>
      </c>
      <c r="BB186" s="1">
        <f>'январь 2016'!BB186+'февраль 2016'!BB186+'март 2016'!BB186</f>
        <v>0</v>
      </c>
      <c r="BC186" s="1">
        <f>'январь 2016'!BC186+'февраль 2016'!BC186+'март 2016'!BC186</f>
        <v>0</v>
      </c>
      <c r="BD186" s="1" t="s">
        <v>42</v>
      </c>
      <c r="BE186" s="1" t="s">
        <v>33</v>
      </c>
      <c r="BF186" s="1">
        <f>'январь 2016'!BF186+'февраль 2016'!BF186+'март 2016'!BF186</f>
        <v>0</v>
      </c>
      <c r="BG186" s="1">
        <f>'январь 2016'!BG186+'февраль 2016'!BG186+'март 2016'!BG186</f>
        <v>0</v>
      </c>
      <c r="BH186" s="1" t="s">
        <v>42</v>
      </c>
      <c r="BI186" s="1" t="s">
        <v>39</v>
      </c>
      <c r="BJ186" s="1">
        <f>'январь 2016'!BJ186+'февраль 2016'!BJ186+'март 2016'!BJ186</f>
        <v>0</v>
      </c>
      <c r="BK186" s="7">
        <f>'январь 2016'!BK186+'февраль 2016'!BK186+'март 2016'!BK186</f>
        <v>0</v>
      </c>
      <c r="BL186" s="1" t="s">
        <v>43</v>
      </c>
      <c r="BM186" s="1" t="s">
        <v>44</v>
      </c>
      <c r="BN186" s="1">
        <f>'январь 2016'!BN186+'февраль 2016'!BN186+'март 2016'!BN186</f>
        <v>0</v>
      </c>
      <c r="BO186" s="1">
        <f>'январь 2016'!BO186+'февраль 2016'!BO186+'март 2016'!BO186</f>
        <v>0</v>
      </c>
      <c r="BP186" s="1" t="s">
        <v>45</v>
      </c>
      <c r="BQ186" s="1" t="s">
        <v>44</v>
      </c>
      <c r="BR186" s="1">
        <f>'январь 2016'!BR186+'февраль 2016'!BR186+'март 2016'!BR186</f>
        <v>0</v>
      </c>
      <c r="BS186" s="1">
        <f>'январь 2016'!BS186+'февраль 2016'!BS186+'март 2016'!BS186</f>
        <v>0</v>
      </c>
      <c r="BT186" s="1" t="s">
        <v>46</v>
      </c>
      <c r="BU186" s="1" t="s">
        <v>47</v>
      </c>
      <c r="BV186" s="1">
        <f>'январь 2016'!BV186+'февраль 2016'!BV186+'март 2016'!BV186</f>
        <v>0</v>
      </c>
      <c r="BW186" s="1">
        <f>'январь 2016'!BW186+'февраль 2016'!BW186+'март 2016'!BW186</f>
        <v>0</v>
      </c>
      <c r="BX186" s="1" t="s">
        <v>46</v>
      </c>
      <c r="BY186" s="1" t="s">
        <v>41</v>
      </c>
      <c r="BZ186" s="1">
        <f>'январь 2016'!BZ186+'февраль 2016'!BZ186+'март 2016'!BZ186</f>
        <v>0</v>
      </c>
      <c r="CA186" s="1">
        <f>'январь 2016'!CA186+'февраль 2016'!CA186+'март 2016'!CA186</f>
        <v>0</v>
      </c>
      <c r="CB186" s="1" t="s">
        <v>46</v>
      </c>
      <c r="CC186" s="1" t="s">
        <v>48</v>
      </c>
      <c r="CD186" s="1">
        <f>'январь 2016'!CD186+'февраль 2016'!CD186+'март 2016'!CD186</f>
        <v>0</v>
      </c>
      <c r="CE186" s="1">
        <f>'январь 2016'!CE186+'февраль 2016'!CE186+'март 2016'!CE186</f>
        <v>0</v>
      </c>
      <c r="CF186" s="1" t="s">
        <v>46</v>
      </c>
      <c r="CG186" s="1" t="s">
        <v>48</v>
      </c>
      <c r="CH186" s="1">
        <f>'январь 2016'!CH186+'февраль 2016'!CH186+'март 2016'!CH186</f>
        <v>0</v>
      </c>
      <c r="CI186" s="1">
        <f>'январь 2016'!CI186+'февраль 2016'!CI186+'март 2016'!CI186</f>
        <v>0</v>
      </c>
      <c r="CJ186" s="1" t="s">
        <v>46</v>
      </c>
      <c r="CK186" s="1" t="s">
        <v>39</v>
      </c>
      <c r="CL186" s="1">
        <f>'январь 2016'!CL186+'февраль 2016'!CL186+'март 2016'!CL186</f>
        <v>0</v>
      </c>
      <c r="CM186" s="1">
        <f>'январь 2016'!CM186+'февраль 2016'!CM186+'март 2016'!CM186</f>
        <v>0</v>
      </c>
      <c r="CN186" s="1" t="s">
        <v>49</v>
      </c>
      <c r="CO186" s="1" t="s">
        <v>39</v>
      </c>
      <c r="CP186" s="1">
        <f>'январь 2016'!CP186+'февраль 2016'!CP186+'март 2016'!CP186</f>
        <v>0</v>
      </c>
      <c r="CQ186" s="1">
        <f>'январь 2016'!CQ186+'февраль 2016'!CQ186+'март 2016'!CQ186</f>
        <v>0</v>
      </c>
      <c r="CR186" s="1" t="s">
        <v>50</v>
      </c>
      <c r="CS186" s="1" t="s">
        <v>51</v>
      </c>
      <c r="CT186" s="1">
        <f>'январь 2016'!CT186+'февраль 2016'!CT186+'март 2016'!CT186</f>
        <v>0</v>
      </c>
      <c r="CU186" s="1">
        <f>'январь 2016'!CU186+'февраль 2016'!CU186+'март 2016'!CU186</f>
        <v>0</v>
      </c>
      <c r="CV186" s="1" t="s">
        <v>50</v>
      </c>
      <c r="CW186" s="1" t="s">
        <v>39</v>
      </c>
      <c r="CX186" s="1">
        <f>'январь 2016'!CX186+'февраль 2016'!CX186+'март 2016'!CX186</f>
        <v>1</v>
      </c>
      <c r="CY186" s="1">
        <f>'январь 2016'!CY186+'февраль 2016'!CY186+'март 2016'!CY186</f>
        <v>0.73599999999999999</v>
      </c>
      <c r="CZ186" s="1" t="s">
        <v>50</v>
      </c>
      <c r="DA186" s="1" t="s">
        <v>39</v>
      </c>
      <c r="DB186" s="1">
        <f>'январь 2016'!DB186+'февраль 2016'!DB186+'март 2016'!DB186</f>
        <v>0</v>
      </c>
      <c r="DC186" s="1">
        <f>'январь 2016'!DC186+'февраль 2016'!DC186+'март 2016'!DC186</f>
        <v>0</v>
      </c>
      <c r="DD186" s="1" t="s">
        <v>59</v>
      </c>
      <c r="DE186" s="1" t="s">
        <v>60</v>
      </c>
      <c r="DF186" s="1">
        <f>'январь 2016'!DF186+'февраль 2016'!DF186+'март 2016'!DF186</f>
        <v>0</v>
      </c>
      <c r="DG186" s="1">
        <f>'январь 2016'!DG186+'февраль 2016'!DG186+'март 2016'!DG186</f>
        <v>0</v>
      </c>
      <c r="DH186" s="1" t="s">
        <v>52</v>
      </c>
      <c r="DI186" s="1" t="s">
        <v>53</v>
      </c>
      <c r="DJ186" s="1">
        <f>'январь 2016'!DJ186+'февраль 2016'!DJ186+'март 2016'!DJ186</f>
        <v>0</v>
      </c>
      <c r="DK186" s="1">
        <f>'январь 2016'!DK186+'февраль 2016'!DK186+'март 2016'!DK186</f>
        <v>0</v>
      </c>
      <c r="DL186" s="1" t="s">
        <v>31</v>
      </c>
      <c r="DM186" s="7">
        <f>'январь 2016'!DM186+'февраль 2016'!DM186+'март 2016'!DM186</f>
        <v>0</v>
      </c>
    </row>
    <row r="187" spans="1:117" s="12" customFormat="1" ht="15.75" customHeight="1" x14ac:dyDescent="0.25">
      <c r="A187" s="6">
        <v>186</v>
      </c>
      <c r="B187" s="6">
        <v>1</v>
      </c>
      <c r="C187" s="9" t="s">
        <v>427</v>
      </c>
      <c r="D187" s="8" t="s">
        <v>373</v>
      </c>
      <c r="E187" s="6">
        <v>-5.5049999999999999</v>
      </c>
      <c r="F187" s="6">
        <v>0</v>
      </c>
      <c r="G187" s="6">
        <v>-116.879</v>
      </c>
      <c r="H187" s="10">
        <v>72.118679999999998</v>
      </c>
      <c r="I187" s="3">
        <f t="shared" si="7"/>
        <v>-44.760320000000007</v>
      </c>
      <c r="J187" s="3">
        <f t="shared" si="6"/>
        <v>0</v>
      </c>
      <c r="K187" s="3">
        <f t="shared" si="8"/>
        <v>-44.760320000000007</v>
      </c>
      <c r="L187" s="1" t="s">
        <v>28</v>
      </c>
      <c r="M187" s="1" t="s">
        <v>29</v>
      </c>
      <c r="N187" s="1">
        <f>'январь 2016'!N187+'февраль 2016'!N187+'март 2016'!N187</f>
        <v>0</v>
      </c>
      <c r="O187" s="1">
        <f>'январь 2016'!O187+'февраль 2016'!O187+'март 2016'!O187</f>
        <v>0</v>
      </c>
      <c r="P187" s="1" t="s">
        <v>30</v>
      </c>
      <c r="Q187" s="1" t="s">
        <v>34</v>
      </c>
      <c r="R187" s="1">
        <f>'январь 2016'!R187+'февраль 2016'!R187+'март 2016'!R187</f>
        <v>0</v>
      </c>
      <c r="S187" s="1">
        <f>'январь 2016'!S187+'февраль 2016'!S187+'март 2016'!S187</f>
        <v>0</v>
      </c>
      <c r="T187" s="1" t="s">
        <v>30</v>
      </c>
      <c r="U187" s="1" t="s">
        <v>32</v>
      </c>
      <c r="V187" s="6">
        <f>'январь 2016'!V187+'февраль 2016'!V187+'март 2016'!V187</f>
        <v>0</v>
      </c>
      <c r="W187" s="6">
        <f>'январь 2016'!W187+'февраль 2016'!W187+'март 2016'!W187</f>
        <v>0</v>
      </c>
      <c r="X187" s="6" t="s">
        <v>30</v>
      </c>
      <c r="Y187" s="6" t="s">
        <v>33</v>
      </c>
      <c r="Z187" s="6">
        <f>'январь 2016'!Z187+'февраль 2016'!Z187+'март 2016'!Z187</f>
        <v>0</v>
      </c>
      <c r="AA187" s="6">
        <f>'январь 2016'!AA187+'февраль 2016'!AA187+'март 2016'!AA187</f>
        <v>0</v>
      </c>
      <c r="AB187" s="1" t="s">
        <v>30</v>
      </c>
      <c r="AC187" s="1" t="s">
        <v>34</v>
      </c>
      <c r="AD187" s="1">
        <f>'январь 2016'!AD187+'февраль 2016'!AD187+'март 2016'!AD187</f>
        <v>0</v>
      </c>
      <c r="AE187" s="1">
        <f>'январь 2016'!AE187+'февраль 2016'!AE187+'март 2016'!AE187</f>
        <v>0</v>
      </c>
      <c r="AF187" s="1" t="s">
        <v>35</v>
      </c>
      <c r="AG187" s="1" t="s">
        <v>29</v>
      </c>
      <c r="AH187" s="1">
        <f>'январь 2016'!AH187+'февраль 2016'!AH187+'март 2016'!AH187</f>
        <v>0</v>
      </c>
      <c r="AI187" s="1">
        <f>'январь 2016'!AI187+'февраль 2016'!AI187+'март 2016'!AI187</f>
        <v>0</v>
      </c>
      <c r="AJ187" s="1" t="s">
        <v>36</v>
      </c>
      <c r="AK187" s="1" t="s">
        <v>37</v>
      </c>
      <c r="AL187" s="1">
        <f>'январь 2016'!AL187+'февраль 2016'!AL187+'март 2016'!AL187</f>
        <v>0</v>
      </c>
      <c r="AM187" s="1">
        <f>'январь 2016'!AM187+'февраль 2016'!AM187+'март 2016'!AM187</f>
        <v>0</v>
      </c>
      <c r="AN187" s="1" t="s">
        <v>38</v>
      </c>
      <c r="AO187" s="1" t="s">
        <v>39</v>
      </c>
      <c r="AP187" s="1">
        <f>'январь 2016'!AP187+'февраль 2016'!AP187+'март 2016'!AP187</f>
        <v>0</v>
      </c>
      <c r="AQ187" s="1">
        <f>'январь 2016'!AQ187+'февраль 2016'!AQ187+'март 2016'!AQ187</f>
        <v>0</v>
      </c>
      <c r="AR187" s="1" t="s">
        <v>40</v>
      </c>
      <c r="AS187" s="1" t="s">
        <v>41</v>
      </c>
      <c r="AT187" s="1">
        <f>'январь 2016'!AT187+'февраль 2016'!AT187+'март 2016'!AT187</f>
        <v>0</v>
      </c>
      <c r="AU187" s="1">
        <f>'январь 2016'!AU187+'февраль 2016'!AU187+'март 2016'!AU187</f>
        <v>0</v>
      </c>
      <c r="AV187" s="6"/>
      <c r="AW187" s="6"/>
      <c r="AX187" s="1">
        <f>'январь 2016'!AX187+'февраль 2016'!AX187+'март 2016'!AX187</f>
        <v>0</v>
      </c>
      <c r="AY187" s="1">
        <f>'январь 2016'!AY187+'февраль 2016'!AY187+'март 2016'!AY187</f>
        <v>0</v>
      </c>
      <c r="AZ187" s="1" t="s">
        <v>42</v>
      </c>
      <c r="BA187" s="1" t="s">
        <v>39</v>
      </c>
      <c r="BB187" s="1">
        <f>'январь 2016'!BB187+'февраль 2016'!BB187+'март 2016'!BB187</f>
        <v>0</v>
      </c>
      <c r="BC187" s="1">
        <f>'январь 2016'!BC187+'февраль 2016'!BC187+'март 2016'!BC187</f>
        <v>0</v>
      </c>
      <c r="BD187" s="1" t="s">
        <v>42</v>
      </c>
      <c r="BE187" s="1" t="s">
        <v>33</v>
      </c>
      <c r="BF187" s="1">
        <f>'январь 2016'!BF187+'февраль 2016'!BF187+'март 2016'!BF187</f>
        <v>0</v>
      </c>
      <c r="BG187" s="1">
        <f>'январь 2016'!BG187+'февраль 2016'!BG187+'март 2016'!BG187</f>
        <v>0</v>
      </c>
      <c r="BH187" s="1" t="s">
        <v>42</v>
      </c>
      <c r="BI187" s="1" t="s">
        <v>39</v>
      </c>
      <c r="BJ187" s="1">
        <f>'январь 2016'!BJ187+'февраль 2016'!BJ187+'март 2016'!BJ187</f>
        <v>0</v>
      </c>
      <c r="BK187" s="7">
        <f>'январь 2016'!BK187+'февраль 2016'!BK187+'март 2016'!BK187</f>
        <v>0</v>
      </c>
      <c r="BL187" s="1" t="s">
        <v>43</v>
      </c>
      <c r="BM187" s="1" t="s">
        <v>44</v>
      </c>
      <c r="BN187" s="1">
        <f>'январь 2016'!BN187+'февраль 2016'!BN187+'март 2016'!BN187</f>
        <v>0</v>
      </c>
      <c r="BO187" s="1">
        <f>'январь 2016'!BO187+'февраль 2016'!BO187+'март 2016'!BO187</f>
        <v>0</v>
      </c>
      <c r="BP187" s="1" t="s">
        <v>45</v>
      </c>
      <c r="BQ187" s="1" t="s">
        <v>44</v>
      </c>
      <c r="BR187" s="1">
        <f>'январь 2016'!BR187+'февраль 2016'!BR187+'март 2016'!BR187</f>
        <v>0</v>
      </c>
      <c r="BS187" s="1">
        <f>'январь 2016'!BS187+'февраль 2016'!BS187+'март 2016'!BS187</f>
        <v>0</v>
      </c>
      <c r="BT187" s="1" t="s">
        <v>46</v>
      </c>
      <c r="BU187" s="1" t="s">
        <v>47</v>
      </c>
      <c r="BV187" s="1">
        <f>'январь 2016'!BV187+'февраль 2016'!BV187+'март 2016'!BV187</f>
        <v>0</v>
      </c>
      <c r="BW187" s="1">
        <f>'январь 2016'!BW187+'февраль 2016'!BW187+'март 2016'!BW187</f>
        <v>0</v>
      </c>
      <c r="BX187" s="1" t="s">
        <v>46</v>
      </c>
      <c r="BY187" s="1" t="s">
        <v>41</v>
      </c>
      <c r="BZ187" s="1">
        <f>'январь 2016'!BZ187+'февраль 2016'!BZ187+'март 2016'!BZ187</f>
        <v>0</v>
      </c>
      <c r="CA187" s="1">
        <f>'январь 2016'!CA187+'февраль 2016'!CA187+'март 2016'!CA187</f>
        <v>0</v>
      </c>
      <c r="CB187" s="1" t="s">
        <v>46</v>
      </c>
      <c r="CC187" s="1" t="s">
        <v>48</v>
      </c>
      <c r="CD187" s="1">
        <f>'январь 2016'!CD187+'февраль 2016'!CD187+'март 2016'!CD187</f>
        <v>0</v>
      </c>
      <c r="CE187" s="1">
        <f>'январь 2016'!CE187+'февраль 2016'!CE187+'март 2016'!CE187</f>
        <v>0</v>
      </c>
      <c r="CF187" s="1" t="s">
        <v>46</v>
      </c>
      <c r="CG187" s="1" t="s">
        <v>48</v>
      </c>
      <c r="CH187" s="1">
        <f>'январь 2016'!CH187+'февраль 2016'!CH187+'март 2016'!CH187</f>
        <v>0</v>
      </c>
      <c r="CI187" s="1">
        <f>'январь 2016'!CI187+'февраль 2016'!CI187+'март 2016'!CI187</f>
        <v>0</v>
      </c>
      <c r="CJ187" s="1" t="s">
        <v>46</v>
      </c>
      <c r="CK187" s="1" t="s">
        <v>39</v>
      </c>
      <c r="CL187" s="1">
        <f>'январь 2016'!CL187+'февраль 2016'!CL187+'март 2016'!CL187</f>
        <v>0</v>
      </c>
      <c r="CM187" s="1">
        <f>'январь 2016'!CM187+'февраль 2016'!CM187+'март 2016'!CM187</f>
        <v>0</v>
      </c>
      <c r="CN187" s="1" t="s">
        <v>49</v>
      </c>
      <c r="CO187" s="1" t="s">
        <v>39</v>
      </c>
      <c r="CP187" s="1">
        <f>'январь 2016'!CP187+'февраль 2016'!CP187+'март 2016'!CP187</f>
        <v>0</v>
      </c>
      <c r="CQ187" s="1">
        <f>'январь 2016'!CQ187+'февраль 2016'!CQ187+'март 2016'!CQ187</f>
        <v>0</v>
      </c>
      <c r="CR187" s="1" t="s">
        <v>50</v>
      </c>
      <c r="CS187" s="1" t="s">
        <v>51</v>
      </c>
      <c r="CT187" s="1">
        <f>'январь 2016'!CT187+'февраль 2016'!CT187+'март 2016'!CT187</f>
        <v>0</v>
      </c>
      <c r="CU187" s="1">
        <f>'январь 2016'!CU187+'февраль 2016'!CU187+'март 2016'!CU187</f>
        <v>0</v>
      </c>
      <c r="CV187" s="1" t="s">
        <v>50</v>
      </c>
      <c r="CW187" s="1" t="s">
        <v>39</v>
      </c>
      <c r="CX187" s="1">
        <f>'январь 2016'!CX187+'февраль 2016'!CX187+'март 2016'!CX187</f>
        <v>0</v>
      </c>
      <c r="CY187" s="1">
        <f>'январь 2016'!CY187+'февраль 2016'!CY187+'март 2016'!CY187</f>
        <v>0</v>
      </c>
      <c r="CZ187" s="1" t="s">
        <v>50</v>
      </c>
      <c r="DA187" s="1" t="s">
        <v>39</v>
      </c>
      <c r="DB187" s="1">
        <f>'январь 2016'!DB187+'февраль 2016'!DB187+'март 2016'!DB187</f>
        <v>0</v>
      </c>
      <c r="DC187" s="1">
        <f>'январь 2016'!DC187+'февраль 2016'!DC187+'март 2016'!DC187</f>
        <v>0</v>
      </c>
      <c r="DD187" s="1" t="s">
        <v>59</v>
      </c>
      <c r="DE187" s="1" t="s">
        <v>60</v>
      </c>
      <c r="DF187" s="1">
        <f>'январь 2016'!DF187+'февраль 2016'!DF187+'март 2016'!DF187</f>
        <v>0</v>
      </c>
      <c r="DG187" s="1">
        <f>'январь 2016'!DG187+'февраль 2016'!DG187+'март 2016'!DG187</f>
        <v>0</v>
      </c>
      <c r="DH187" s="1" t="s">
        <v>52</v>
      </c>
      <c r="DI187" s="1" t="s">
        <v>53</v>
      </c>
      <c r="DJ187" s="1">
        <f>'январь 2016'!DJ187+'февраль 2016'!DJ187+'март 2016'!DJ187</f>
        <v>0</v>
      </c>
      <c r="DK187" s="1">
        <f>'январь 2016'!DK187+'февраль 2016'!DK187+'март 2016'!DK187</f>
        <v>0</v>
      </c>
      <c r="DL187" s="1" t="s">
        <v>31</v>
      </c>
      <c r="DM187" s="7">
        <f>'январь 2016'!DM187+'февраль 2016'!DM187+'март 2016'!DM187</f>
        <v>0</v>
      </c>
    </row>
    <row r="188" spans="1:117" s="12" customFormat="1" ht="15.75" customHeight="1" x14ac:dyDescent="0.25">
      <c r="A188" s="6">
        <v>187</v>
      </c>
      <c r="B188" s="6">
        <v>1</v>
      </c>
      <c r="C188" s="9" t="s">
        <v>428</v>
      </c>
      <c r="D188" s="8" t="s">
        <v>373</v>
      </c>
      <c r="E188" s="6">
        <v>14.085000000000001</v>
      </c>
      <c r="F188" s="6">
        <v>10.938000000000001</v>
      </c>
      <c r="G188" s="6">
        <v>3.1469999999999998</v>
      </c>
      <c r="H188" s="10">
        <v>91.561800000000005</v>
      </c>
      <c r="I188" s="3">
        <f t="shared" si="7"/>
        <v>94.708800000000011</v>
      </c>
      <c r="J188" s="3">
        <f t="shared" si="6"/>
        <v>0</v>
      </c>
      <c r="K188" s="3">
        <f t="shared" si="8"/>
        <v>94.708800000000011</v>
      </c>
      <c r="L188" s="1" t="s">
        <v>28</v>
      </c>
      <c r="M188" s="1" t="s">
        <v>29</v>
      </c>
      <c r="N188" s="1">
        <f>'январь 2016'!N188+'февраль 2016'!N188+'март 2016'!N188</f>
        <v>0</v>
      </c>
      <c r="O188" s="1">
        <f>'январь 2016'!O188+'февраль 2016'!O188+'март 2016'!O188</f>
        <v>0</v>
      </c>
      <c r="P188" s="1" t="s">
        <v>30</v>
      </c>
      <c r="Q188" s="1" t="s">
        <v>34</v>
      </c>
      <c r="R188" s="1">
        <f>'январь 2016'!R188+'февраль 2016'!R188+'март 2016'!R188</f>
        <v>0</v>
      </c>
      <c r="S188" s="1">
        <f>'январь 2016'!S188+'февраль 2016'!S188+'март 2016'!S188</f>
        <v>0</v>
      </c>
      <c r="T188" s="1" t="s">
        <v>30</v>
      </c>
      <c r="U188" s="1" t="s">
        <v>32</v>
      </c>
      <c r="V188" s="6">
        <f>'январь 2016'!V188+'февраль 2016'!V188+'март 2016'!V188</f>
        <v>0</v>
      </c>
      <c r="W188" s="6">
        <f>'январь 2016'!W188+'февраль 2016'!W188+'март 2016'!W188</f>
        <v>0</v>
      </c>
      <c r="X188" s="6" t="s">
        <v>30</v>
      </c>
      <c r="Y188" s="6" t="s">
        <v>33</v>
      </c>
      <c r="Z188" s="6">
        <f>'январь 2016'!Z188+'февраль 2016'!Z188+'март 2016'!Z188</f>
        <v>0</v>
      </c>
      <c r="AA188" s="6">
        <f>'январь 2016'!AA188+'февраль 2016'!AA188+'март 2016'!AA188</f>
        <v>0</v>
      </c>
      <c r="AB188" s="1" t="s">
        <v>30</v>
      </c>
      <c r="AC188" s="1" t="s">
        <v>34</v>
      </c>
      <c r="AD188" s="1">
        <f>'январь 2016'!AD188+'февраль 2016'!AD188+'март 2016'!AD188</f>
        <v>0</v>
      </c>
      <c r="AE188" s="1">
        <f>'январь 2016'!AE188+'февраль 2016'!AE188+'март 2016'!AE188</f>
        <v>0</v>
      </c>
      <c r="AF188" s="1" t="s">
        <v>35</v>
      </c>
      <c r="AG188" s="1" t="s">
        <v>29</v>
      </c>
      <c r="AH188" s="1">
        <f>'январь 2016'!AH188+'февраль 2016'!AH188+'март 2016'!AH188</f>
        <v>0</v>
      </c>
      <c r="AI188" s="1">
        <f>'январь 2016'!AI188+'февраль 2016'!AI188+'март 2016'!AI188</f>
        <v>0</v>
      </c>
      <c r="AJ188" s="1" t="s">
        <v>36</v>
      </c>
      <c r="AK188" s="1" t="s">
        <v>37</v>
      </c>
      <c r="AL188" s="1">
        <f>'январь 2016'!AL188+'февраль 2016'!AL188+'март 2016'!AL188</f>
        <v>0</v>
      </c>
      <c r="AM188" s="1">
        <f>'январь 2016'!AM188+'февраль 2016'!AM188+'март 2016'!AM188</f>
        <v>0</v>
      </c>
      <c r="AN188" s="1" t="s">
        <v>38</v>
      </c>
      <c r="AO188" s="1" t="s">
        <v>39</v>
      </c>
      <c r="AP188" s="1">
        <f>'январь 2016'!AP188+'февраль 2016'!AP188+'март 2016'!AP188</f>
        <v>0</v>
      </c>
      <c r="AQ188" s="1">
        <f>'январь 2016'!AQ188+'февраль 2016'!AQ188+'март 2016'!AQ188</f>
        <v>0</v>
      </c>
      <c r="AR188" s="1" t="s">
        <v>40</v>
      </c>
      <c r="AS188" s="1" t="s">
        <v>41</v>
      </c>
      <c r="AT188" s="1">
        <f>'январь 2016'!AT188+'февраль 2016'!AT188+'март 2016'!AT188</f>
        <v>0</v>
      </c>
      <c r="AU188" s="1">
        <f>'январь 2016'!AU188+'февраль 2016'!AU188+'март 2016'!AU188</f>
        <v>0</v>
      </c>
      <c r="AV188" s="6"/>
      <c r="AW188" s="6"/>
      <c r="AX188" s="1">
        <f>'январь 2016'!AX188+'февраль 2016'!AX188+'март 2016'!AX188</f>
        <v>0</v>
      </c>
      <c r="AY188" s="1">
        <f>'январь 2016'!AY188+'февраль 2016'!AY188+'март 2016'!AY188</f>
        <v>0</v>
      </c>
      <c r="AZ188" s="1" t="s">
        <v>42</v>
      </c>
      <c r="BA188" s="1" t="s">
        <v>39</v>
      </c>
      <c r="BB188" s="1">
        <f>'январь 2016'!BB188+'февраль 2016'!BB188+'март 2016'!BB188</f>
        <v>0</v>
      </c>
      <c r="BC188" s="1">
        <f>'январь 2016'!BC188+'февраль 2016'!BC188+'март 2016'!BC188</f>
        <v>0</v>
      </c>
      <c r="BD188" s="1" t="s">
        <v>42</v>
      </c>
      <c r="BE188" s="1" t="s">
        <v>33</v>
      </c>
      <c r="BF188" s="1">
        <f>'январь 2016'!BF188+'февраль 2016'!BF188+'март 2016'!BF188</f>
        <v>0</v>
      </c>
      <c r="BG188" s="1">
        <f>'январь 2016'!BG188+'февраль 2016'!BG188+'март 2016'!BG188</f>
        <v>0</v>
      </c>
      <c r="BH188" s="1" t="s">
        <v>42</v>
      </c>
      <c r="BI188" s="1" t="s">
        <v>39</v>
      </c>
      <c r="BJ188" s="1">
        <f>'январь 2016'!BJ188+'февраль 2016'!BJ188+'март 2016'!BJ188</f>
        <v>0</v>
      </c>
      <c r="BK188" s="7">
        <f>'январь 2016'!BK188+'февраль 2016'!BK188+'март 2016'!BK188</f>
        <v>0</v>
      </c>
      <c r="BL188" s="1" t="s">
        <v>43</v>
      </c>
      <c r="BM188" s="1" t="s">
        <v>44</v>
      </c>
      <c r="BN188" s="1">
        <f>'январь 2016'!BN188+'февраль 2016'!BN188+'март 2016'!BN188</f>
        <v>0</v>
      </c>
      <c r="BO188" s="1">
        <f>'январь 2016'!BO188+'февраль 2016'!BO188+'март 2016'!BO188</f>
        <v>0</v>
      </c>
      <c r="BP188" s="1" t="s">
        <v>45</v>
      </c>
      <c r="BQ188" s="1" t="s">
        <v>44</v>
      </c>
      <c r="BR188" s="1">
        <f>'январь 2016'!BR188+'февраль 2016'!BR188+'март 2016'!BR188</f>
        <v>0</v>
      </c>
      <c r="BS188" s="1">
        <f>'январь 2016'!BS188+'февраль 2016'!BS188+'март 2016'!BS188</f>
        <v>0</v>
      </c>
      <c r="BT188" s="1" t="s">
        <v>46</v>
      </c>
      <c r="BU188" s="1" t="s">
        <v>47</v>
      </c>
      <c r="BV188" s="1">
        <f>'январь 2016'!BV188+'февраль 2016'!BV188+'март 2016'!BV188</f>
        <v>0</v>
      </c>
      <c r="BW188" s="1">
        <f>'январь 2016'!BW188+'февраль 2016'!BW188+'март 2016'!BW188</f>
        <v>0</v>
      </c>
      <c r="BX188" s="1" t="s">
        <v>46</v>
      </c>
      <c r="BY188" s="1" t="s">
        <v>41</v>
      </c>
      <c r="BZ188" s="1">
        <f>'январь 2016'!BZ188+'февраль 2016'!BZ188+'март 2016'!BZ188</f>
        <v>0</v>
      </c>
      <c r="CA188" s="1">
        <f>'январь 2016'!CA188+'февраль 2016'!CA188+'март 2016'!CA188</f>
        <v>0</v>
      </c>
      <c r="CB188" s="1" t="s">
        <v>46</v>
      </c>
      <c r="CC188" s="1" t="s">
        <v>48</v>
      </c>
      <c r="CD188" s="1">
        <f>'январь 2016'!CD188+'февраль 2016'!CD188+'март 2016'!CD188</f>
        <v>0</v>
      </c>
      <c r="CE188" s="1">
        <f>'январь 2016'!CE188+'февраль 2016'!CE188+'март 2016'!CE188</f>
        <v>0</v>
      </c>
      <c r="CF188" s="1" t="s">
        <v>46</v>
      </c>
      <c r="CG188" s="1" t="s">
        <v>48</v>
      </c>
      <c r="CH188" s="1">
        <f>'январь 2016'!CH188+'февраль 2016'!CH188+'март 2016'!CH188</f>
        <v>0</v>
      </c>
      <c r="CI188" s="1">
        <f>'январь 2016'!CI188+'февраль 2016'!CI188+'март 2016'!CI188</f>
        <v>0</v>
      </c>
      <c r="CJ188" s="1" t="s">
        <v>46</v>
      </c>
      <c r="CK188" s="1" t="s">
        <v>39</v>
      </c>
      <c r="CL188" s="1">
        <f>'январь 2016'!CL188+'февраль 2016'!CL188+'март 2016'!CL188</f>
        <v>0</v>
      </c>
      <c r="CM188" s="1">
        <f>'январь 2016'!CM188+'февраль 2016'!CM188+'март 2016'!CM188</f>
        <v>0</v>
      </c>
      <c r="CN188" s="1" t="s">
        <v>49</v>
      </c>
      <c r="CO188" s="1" t="s">
        <v>39</v>
      </c>
      <c r="CP188" s="1">
        <f>'январь 2016'!CP188+'февраль 2016'!CP188+'март 2016'!CP188</f>
        <v>0</v>
      </c>
      <c r="CQ188" s="1">
        <f>'январь 2016'!CQ188+'февраль 2016'!CQ188+'март 2016'!CQ188</f>
        <v>0</v>
      </c>
      <c r="CR188" s="1" t="s">
        <v>50</v>
      </c>
      <c r="CS188" s="1" t="s">
        <v>51</v>
      </c>
      <c r="CT188" s="1">
        <f>'январь 2016'!CT188+'февраль 2016'!CT188+'март 2016'!CT188</f>
        <v>0</v>
      </c>
      <c r="CU188" s="1">
        <f>'январь 2016'!CU188+'февраль 2016'!CU188+'март 2016'!CU188</f>
        <v>0</v>
      </c>
      <c r="CV188" s="1" t="s">
        <v>50</v>
      </c>
      <c r="CW188" s="1" t="s">
        <v>39</v>
      </c>
      <c r="CX188" s="1">
        <f>'январь 2016'!CX188+'февраль 2016'!CX188+'март 2016'!CX188</f>
        <v>0</v>
      </c>
      <c r="CY188" s="1">
        <f>'январь 2016'!CY188+'февраль 2016'!CY188+'март 2016'!CY188</f>
        <v>0</v>
      </c>
      <c r="CZ188" s="1" t="s">
        <v>50</v>
      </c>
      <c r="DA188" s="1" t="s">
        <v>39</v>
      </c>
      <c r="DB188" s="1">
        <f>'январь 2016'!DB188+'февраль 2016'!DB188+'март 2016'!DB188</f>
        <v>0</v>
      </c>
      <c r="DC188" s="1">
        <f>'январь 2016'!DC188+'февраль 2016'!DC188+'март 2016'!DC188</f>
        <v>0</v>
      </c>
      <c r="DD188" s="1" t="s">
        <v>59</v>
      </c>
      <c r="DE188" s="1" t="s">
        <v>60</v>
      </c>
      <c r="DF188" s="1">
        <f>'январь 2016'!DF188+'февраль 2016'!DF188+'март 2016'!DF188</f>
        <v>0</v>
      </c>
      <c r="DG188" s="1">
        <f>'январь 2016'!DG188+'февраль 2016'!DG188+'март 2016'!DG188</f>
        <v>0</v>
      </c>
      <c r="DH188" s="1" t="s">
        <v>52</v>
      </c>
      <c r="DI188" s="1" t="s">
        <v>53</v>
      </c>
      <c r="DJ188" s="1">
        <f>'январь 2016'!DJ188+'февраль 2016'!DJ188+'март 2016'!DJ188</f>
        <v>0</v>
      </c>
      <c r="DK188" s="1">
        <f>'январь 2016'!DK188+'февраль 2016'!DK188+'март 2016'!DK188</f>
        <v>0</v>
      </c>
      <c r="DL188" s="1" t="s">
        <v>31</v>
      </c>
      <c r="DM188" s="7">
        <f>'январь 2016'!DM188+'февраль 2016'!DM188+'март 2016'!DM188</f>
        <v>0</v>
      </c>
    </row>
    <row r="189" spans="1:117" s="12" customFormat="1" ht="15.75" customHeight="1" x14ac:dyDescent="0.25">
      <c r="A189" s="6">
        <v>188</v>
      </c>
      <c r="B189" s="6">
        <v>3</v>
      </c>
      <c r="C189" s="9" t="s">
        <v>195</v>
      </c>
      <c r="D189" s="8" t="s">
        <v>373</v>
      </c>
      <c r="E189" s="6">
        <v>3420.835</v>
      </c>
      <c r="F189" s="6">
        <v>44.008000000000003</v>
      </c>
      <c r="G189" s="6">
        <v>3267.7869999999998</v>
      </c>
      <c r="H189" s="10">
        <v>1018.52892</v>
      </c>
      <c r="I189" s="3">
        <f t="shared" si="7"/>
        <v>4286.31592</v>
      </c>
      <c r="J189" s="3">
        <f t="shared" si="6"/>
        <v>48.936</v>
      </c>
      <c r="K189" s="3">
        <f t="shared" si="8"/>
        <v>4237.3799200000003</v>
      </c>
      <c r="L189" s="1" t="s">
        <v>28</v>
      </c>
      <c r="M189" s="1" t="s">
        <v>29</v>
      </c>
      <c r="N189" s="1">
        <f>'январь 2016'!N189+'февраль 2016'!N189+'март 2016'!N189</f>
        <v>0</v>
      </c>
      <c r="O189" s="1">
        <f>'январь 2016'!O189+'февраль 2016'!O189+'март 2016'!O189</f>
        <v>0</v>
      </c>
      <c r="P189" s="1" t="s">
        <v>30</v>
      </c>
      <c r="Q189" s="1" t="s">
        <v>34</v>
      </c>
      <c r="R189" s="1">
        <f>'январь 2016'!R189+'февраль 2016'!R189+'март 2016'!R189</f>
        <v>0</v>
      </c>
      <c r="S189" s="1">
        <f>'январь 2016'!S189+'февраль 2016'!S189+'март 2016'!S189</f>
        <v>0</v>
      </c>
      <c r="T189" s="1" t="s">
        <v>30</v>
      </c>
      <c r="U189" s="1" t="s">
        <v>32</v>
      </c>
      <c r="V189" s="6">
        <f>'январь 2016'!V189+'февраль 2016'!V189+'март 2016'!V189</f>
        <v>0</v>
      </c>
      <c r="W189" s="6">
        <f>'январь 2016'!W189+'февраль 2016'!W189+'март 2016'!W189</f>
        <v>0</v>
      </c>
      <c r="X189" s="6" t="s">
        <v>30</v>
      </c>
      <c r="Y189" s="6" t="s">
        <v>33</v>
      </c>
      <c r="Z189" s="6">
        <f>'январь 2016'!Z189+'февраль 2016'!Z189+'март 2016'!Z189</f>
        <v>0</v>
      </c>
      <c r="AA189" s="6">
        <f>'январь 2016'!AA189+'февраль 2016'!AA189+'март 2016'!AA189</f>
        <v>0</v>
      </c>
      <c r="AB189" s="1" t="s">
        <v>30</v>
      </c>
      <c r="AC189" s="1" t="s">
        <v>34</v>
      </c>
      <c r="AD189" s="1">
        <f>'январь 2016'!AD189+'февраль 2016'!AD189+'март 2016'!AD189</f>
        <v>0</v>
      </c>
      <c r="AE189" s="1">
        <f>'январь 2016'!AE189+'февраль 2016'!AE189+'март 2016'!AE189</f>
        <v>0</v>
      </c>
      <c r="AF189" s="1" t="s">
        <v>35</v>
      </c>
      <c r="AG189" s="1" t="s">
        <v>29</v>
      </c>
      <c r="AH189" s="1">
        <f>'январь 2016'!AH189+'февраль 2016'!AH189+'март 2016'!AH189</f>
        <v>3.9E-2</v>
      </c>
      <c r="AI189" s="1">
        <f>'январь 2016'!AI189+'февраль 2016'!AI189+'март 2016'!AI189</f>
        <v>45.594000000000001</v>
      </c>
      <c r="AJ189" s="1" t="s">
        <v>36</v>
      </c>
      <c r="AK189" s="1" t="s">
        <v>37</v>
      </c>
      <c r="AL189" s="1">
        <f>'январь 2016'!AL189+'февраль 2016'!AL189+'март 2016'!AL189</f>
        <v>0</v>
      </c>
      <c r="AM189" s="1">
        <f>'январь 2016'!AM189+'февраль 2016'!AM189+'март 2016'!AM189</f>
        <v>0</v>
      </c>
      <c r="AN189" s="1" t="s">
        <v>38</v>
      </c>
      <c r="AO189" s="1" t="s">
        <v>39</v>
      </c>
      <c r="AP189" s="1">
        <f>'январь 2016'!AP189+'февраль 2016'!AP189+'март 2016'!AP189</f>
        <v>2</v>
      </c>
      <c r="AQ189" s="1">
        <f>'январь 2016'!AQ189+'февраль 2016'!AQ189+'март 2016'!AQ189</f>
        <v>1.0009999999999999</v>
      </c>
      <c r="AR189" s="1" t="s">
        <v>40</v>
      </c>
      <c r="AS189" s="1" t="s">
        <v>41</v>
      </c>
      <c r="AT189" s="1">
        <f>'январь 2016'!AT189+'февраль 2016'!AT189+'март 2016'!AT189</f>
        <v>0</v>
      </c>
      <c r="AU189" s="1">
        <f>'январь 2016'!AU189+'февраль 2016'!AU189+'март 2016'!AU189</f>
        <v>0</v>
      </c>
      <c r="AV189" s="6"/>
      <c r="AW189" s="6"/>
      <c r="AX189" s="1">
        <f>'январь 2016'!AX189+'февраль 2016'!AX189+'март 2016'!AX189</f>
        <v>0</v>
      </c>
      <c r="AY189" s="1">
        <f>'январь 2016'!AY189+'февраль 2016'!AY189+'март 2016'!AY189</f>
        <v>0</v>
      </c>
      <c r="AZ189" s="1" t="s">
        <v>42</v>
      </c>
      <c r="BA189" s="1" t="s">
        <v>39</v>
      </c>
      <c r="BB189" s="1">
        <f>'январь 2016'!BB189+'февраль 2016'!BB189+'март 2016'!BB189</f>
        <v>0</v>
      </c>
      <c r="BC189" s="1">
        <f>'январь 2016'!BC189+'февраль 2016'!BC189+'март 2016'!BC189</f>
        <v>0</v>
      </c>
      <c r="BD189" s="1" t="s">
        <v>42</v>
      </c>
      <c r="BE189" s="1" t="s">
        <v>33</v>
      </c>
      <c r="BF189" s="1">
        <f>'январь 2016'!BF189+'февраль 2016'!BF189+'март 2016'!BF189</f>
        <v>0</v>
      </c>
      <c r="BG189" s="1">
        <f>'январь 2016'!BG189+'февраль 2016'!BG189+'март 2016'!BG189</f>
        <v>0</v>
      </c>
      <c r="BH189" s="1" t="s">
        <v>42</v>
      </c>
      <c r="BI189" s="1" t="s">
        <v>39</v>
      </c>
      <c r="BJ189" s="1">
        <f>'январь 2016'!BJ189+'февраль 2016'!BJ189+'март 2016'!BJ189</f>
        <v>0</v>
      </c>
      <c r="BK189" s="7">
        <f>'январь 2016'!BK189+'февраль 2016'!BK189+'март 2016'!BK189</f>
        <v>0</v>
      </c>
      <c r="BL189" s="1" t="s">
        <v>43</v>
      </c>
      <c r="BM189" s="1" t="s">
        <v>44</v>
      </c>
      <c r="BN189" s="1">
        <f>'январь 2016'!BN189+'февраль 2016'!BN189+'март 2016'!BN189</f>
        <v>0</v>
      </c>
      <c r="BO189" s="1">
        <f>'январь 2016'!BO189+'февраль 2016'!BO189+'март 2016'!BO189</f>
        <v>0</v>
      </c>
      <c r="BP189" s="1" t="s">
        <v>45</v>
      </c>
      <c r="BQ189" s="1" t="s">
        <v>44</v>
      </c>
      <c r="BR189" s="1">
        <f>'январь 2016'!BR189+'февраль 2016'!BR189+'март 2016'!BR189</f>
        <v>0</v>
      </c>
      <c r="BS189" s="1">
        <f>'январь 2016'!BS189+'февраль 2016'!BS189+'март 2016'!BS189</f>
        <v>0</v>
      </c>
      <c r="BT189" s="1" t="s">
        <v>46</v>
      </c>
      <c r="BU189" s="1" t="s">
        <v>47</v>
      </c>
      <c r="BV189" s="1">
        <f>'январь 2016'!BV189+'февраль 2016'!BV189+'март 2016'!BV189</f>
        <v>0</v>
      </c>
      <c r="BW189" s="1">
        <f>'январь 2016'!BW189+'февраль 2016'!BW189+'март 2016'!BW189</f>
        <v>0</v>
      </c>
      <c r="BX189" s="1" t="s">
        <v>46</v>
      </c>
      <c r="BY189" s="1" t="s">
        <v>41</v>
      </c>
      <c r="BZ189" s="1">
        <f>'январь 2016'!BZ189+'февраль 2016'!BZ189+'март 2016'!BZ189</f>
        <v>0</v>
      </c>
      <c r="CA189" s="1">
        <f>'январь 2016'!CA189+'февраль 2016'!CA189+'март 2016'!CA189</f>
        <v>0</v>
      </c>
      <c r="CB189" s="1" t="s">
        <v>46</v>
      </c>
      <c r="CC189" s="1" t="s">
        <v>48</v>
      </c>
      <c r="CD189" s="1">
        <f>'январь 2016'!CD189+'февраль 2016'!CD189+'март 2016'!CD189</f>
        <v>0</v>
      </c>
      <c r="CE189" s="1">
        <f>'январь 2016'!CE189+'февраль 2016'!CE189+'март 2016'!CE189</f>
        <v>0</v>
      </c>
      <c r="CF189" s="1" t="s">
        <v>46</v>
      </c>
      <c r="CG189" s="1" t="s">
        <v>48</v>
      </c>
      <c r="CH189" s="1">
        <f>'январь 2016'!CH189+'февраль 2016'!CH189+'март 2016'!CH189</f>
        <v>0</v>
      </c>
      <c r="CI189" s="1">
        <f>'январь 2016'!CI189+'февраль 2016'!CI189+'март 2016'!CI189</f>
        <v>0</v>
      </c>
      <c r="CJ189" s="1" t="s">
        <v>46</v>
      </c>
      <c r="CK189" s="1" t="s">
        <v>39</v>
      </c>
      <c r="CL189" s="1">
        <f>'январь 2016'!CL189+'февраль 2016'!CL189+'март 2016'!CL189</f>
        <v>0</v>
      </c>
      <c r="CM189" s="1">
        <f>'январь 2016'!CM189+'февраль 2016'!CM189+'март 2016'!CM189</f>
        <v>0</v>
      </c>
      <c r="CN189" s="1" t="s">
        <v>49</v>
      </c>
      <c r="CO189" s="1" t="s">
        <v>39</v>
      </c>
      <c r="CP189" s="1">
        <f>'январь 2016'!CP189+'февраль 2016'!CP189+'март 2016'!CP189</f>
        <v>0</v>
      </c>
      <c r="CQ189" s="1">
        <f>'январь 2016'!CQ189+'февраль 2016'!CQ189+'март 2016'!CQ189</f>
        <v>0</v>
      </c>
      <c r="CR189" s="1" t="s">
        <v>50</v>
      </c>
      <c r="CS189" s="1" t="s">
        <v>51</v>
      </c>
      <c r="CT189" s="1">
        <f>'январь 2016'!CT189+'февраль 2016'!CT189+'март 2016'!CT189</f>
        <v>0</v>
      </c>
      <c r="CU189" s="1">
        <f>'январь 2016'!CU189+'февраль 2016'!CU189+'март 2016'!CU189</f>
        <v>0</v>
      </c>
      <c r="CV189" s="1" t="s">
        <v>50</v>
      </c>
      <c r="CW189" s="1" t="s">
        <v>39</v>
      </c>
      <c r="CX189" s="1">
        <f>'январь 2016'!CX189+'февраль 2016'!CX189+'март 2016'!CX189</f>
        <v>0</v>
      </c>
      <c r="CY189" s="1">
        <f>'январь 2016'!CY189+'февраль 2016'!CY189+'март 2016'!CY189</f>
        <v>0</v>
      </c>
      <c r="CZ189" s="1" t="s">
        <v>50</v>
      </c>
      <c r="DA189" s="1" t="s">
        <v>39</v>
      </c>
      <c r="DB189" s="1">
        <f>'январь 2016'!DB189+'февраль 2016'!DB189+'март 2016'!DB189</f>
        <v>0</v>
      </c>
      <c r="DC189" s="1">
        <f>'январь 2016'!DC189+'февраль 2016'!DC189+'март 2016'!DC189</f>
        <v>0</v>
      </c>
      <c r="DD189" s="1" t="s">
        <v>59</v>
      </c>
      <c r="DE189" s="1" t="s">
        <v>60</v>
      </c>
      <c r="DF189" s="1">
        <f>'январь 2016'!DF189+'февраль 2016'!DF189+'март 2016'!DF189</f>
        <v>0</v>
      </c>
      <c r="DG189" s="1">
        <f>'январь 2016'!DG189+'февраль 2016'!DG189+'март 2016'!DG189</f>
        <v>0</v>
      </c>
      <c r="DH189" s="1" t="s">
        <v>52</v>
      </c>
      <c r="DI189" s="1" t="s">
        <v>53</v>
      </c>
      <c r="DJ189" s="1">
        <f>'январь 2016'!DJ189+'февраль 2016'!DJ189+'март 2016'!DJ189</f>
        <v>0</v>
      </c>
      <c r="DK189" s="1">
        <f>'январь 2016'!DK189+'февраль 2016'!DK189+'март 2016'!DK189</f>
        <v>0</v>
      </c>
      <c r="DL189" s="1" t="s">
        <v>31</v>
      </c>
      <c r="DM189" s="7">
        <f>'январь 2016'!DM189+'февраль 2016'!DM189+'март 2016'!DM189</f>
        <v>2.3410000000000002</v>
      </c>
    </row>
    <row r="190" spans="1:117" s="12" customFormat="1" ht="15.75" customHeight="1" x14ac:dyDescent="0.25">
      <c r="A190" s="6">
        <v>189</v>
      </c>
      <c r="B190" s="6">
        <v>2</v>
      </c>
      <c r="C190" s="9" t="s">
        <v>196</v>
      </c>
      <c r="D190" s="8" t="s">
        <v>373</v>
      </c>
      <c r="E190" s="6">
        <v>1429.7049999999999</v>
      </c>
      <c r="F190" s="6">
        <v>93.117999999999995</v>
      </c>
      <c r="G190" s="6">
        <v>1336.587</v>
      </c>
      <c r="H190" s="10">
        <v>566.59631999999999</v>
      </c>
      <c r="I190" s="3">
        <f t="shared" si="7"/>
        <v>1903.1833200000001</v>
      </c>
      <c r="J190" s="3">
        <f t="shared" si="6"/>
        <v>397.29399999999998</v>
      </c>
      <c r="K190" s="3">
        <f t="shared" si="8"/>
        <v>1505.8893200000002</v>
      </c>
      <c r="L190" s="1" t="s">
        <v>28</v>
      </c>
      <c r="M190" s="1" t="s">
        <v>29</v>
      </c>
      <c r="N190" s="1">
        <f>'январь 2016'!N190+'февраль 2016'!N190+'март 2016'!N190</f>
        <v>0</v>
      </c>
      <c r="O190" s="1">
        <f>'январь 2016'!O190+'февраль 2016'!O190+'март 2016'!O190</f>
        <v>0</v>
      </c>
      <c r="P190" s="1" t="s">
        <v>30</v>
      </c>
      <c r="Q190" s="1" t="s">
        <v>34</v>
      </c>
      <c r="R190" s="1">
        <f>'январь 2016'!R190+'февраль 2016'!R190+'март 2016'!R190</f>
        <v>0</v>
      </c>
      <c r="S190" s="1">
        <f>'январь 2016'!S190+'февраль 2016'!S190+'март 2016'!S190</f>
        <v>0</v>
      </c>
      <c r="T190" s="1" t="s">
        <v>30</v>
      </c>
      <c r="U190" s="1" t="s">
        <v>32</v>
      </c>
      <c r="V190" s="6">
        <f>'январь 2016'!V190+'февраль 2016'!V190+'март 2016'!V190</f>
        <v>0</v>
      </c>
      <c r="W190" s="6">
        <f>'январь 2016'!W190+'февраль 2016'!W190+'март 2016'!W190</f>
        <v>0</v>
      </c>
      <c r="X190" s="6" t="s">
        <v>30</v>
      </c>
      <c r="Y190" s="6" t="s">
        <v>33</v>
      </c>
      <c r="Z190" s="6">
        <f>'январь 2016'!Z190+'февраль 2016'!Z190+'март 2016'!Z190</f>
        <v>0</v>
      </c>
      <c r="AA190" s="6">
        <f>'январь 2016'!AA190+'февраль 2016'!AA190+'март 2016'!AA190</f>
        <v>0</v>
      </c>
      <c r="AB190" s="1" t="s">
        <v>30</v>
      </c>
      <c r="AC190" s="1" t="s">
        <v>34</v>
      </c>
      <c r="AD190" s="1">
        <f>'январь 2016'!AD190+'февраль 2016'!AD190+'март 2016'!AD190</f>
        <v>0</v>
      </c>
      <c r="AE190" s="1">
        <f>'январь 2016'!AE190+'февраль 2016'!AE190+'март 2016'!AE190</f>
        <v>0</v>
      </c>
      <c r="AF190" s="1" t="s">
        <v>35</v>
      </c>
      <c r="AG190" s="1" t="s">
        <v>29</v>
      </c>
      <c r="AH190" s="1">
        <f>'январь 2016'!AH190+'февраль 2016'!AH190+'март 2016'!AH190</f>
        <v>0</v>
      </c>
      <c r="AI190" s="1">
        <f>'январь 2016'!AI190+'февраль 2016'!AI190+'март 2016'!AI190</f>
        <v>0</v>
      </c>
      <c r="AJ190" s="1" t="s">
        <v>36</v>
      </c>
      <c r="AK190" s="1" t="s">
        <v>37</v>
      </c>
      <c r="AL190" s="1">
        <f>'январь 2016'!AL190+'февраль 2016'!AL190+'март 2016'!AL190</f>
        <v>0.14000000000000001</v>
      </c>
      <c r="AM190" s="1">
        <f>'январь 2016'!AM190+'февраль 2016'!AM190+'март 2016'!AM190</f>
        <v>228.25899999999999</v>
      </c>
      <c r="AN190" s="1" t="s">
        <v>38</v>
      </c>
      <c r="AO190" s="1" t="s">
        <v>39</v>
      </c>
      <c r="AP190" s="1">
        <f>'январь 2016'!AP190+'февраль 2016'!AP190+'март 2016'!AP190</f>
        <v>7</v>
      </c>
      <c r="AQ190" s="1">
        <f>'январь 2016'!AQ190+'февраль 2016'!AQ190+'март 2016'!AQ190</f>
        <v>4.1669999999999998</v>
      </c>
      <c r="AR190" s="1" t="s">
        <v>40</v>
      </c>
      <c r="AS190" s="1" t="s">
        <v>41</v>
      </c>
      <c r="AT190" s="1">
        <f>'январь 2016'!AT190+'февраль 2016'!AT190+'март 2016'!AT190</f>
        <v>0</v>
      </c>
      <c r="AU190" s="1">
        <f>'январь 2016'!AU190+'февраль 2016'!AU190+'март 2016'!AU190</f>
        <v>0</v>
      </c>
      <c r="AV190" s="6"/>
      <c r="AW190" s="6"/>
      <c r="AX190" s="1">
        <f>'январь 2016'!AX190+'февраль 2016'!AX190+'март 2016'!AX190</f>
        <v>0</v>
      </c>
      <c r="AY190" s="1">
        <f>'январь 2016'!AY190+'февраль 2016'!AY190+'март 2016'!AY190</f>
        <v>0</v>
      </c>
      <c r="AZ190" s="1" t="s">
        <v>42</v>
      </c>
      <c r="BA190" s="1" t="s">
        <v>39</v>
      </c>
      <c r="BB190" s="1">
        <f>'январь 2016'!BB190+'февраль 2016'!BB190+'март 2016'!BB190</f>
        <v>0</v>
      </c>
      <c r="BC190" s="1">
        <f>'январь 2016'!BC190+'февраль 2016'!BC190+'март 2016'!BC190</f>
        <v>0</v>
      </c>
      <c r="BD190" s="1" t="s">
        <v>42</v>
      </c>
      <c r="BE190" s="1" t="s">
        <v>33</v>
      </c>
      <c r="BF190" s="1">
        <f>'январь 2016'!BF190+'февраль 2016'!BF190+'март 2016'!BF190</f>
        <v>0</v>
      </c>
      <c r="BG190" s="1">
        <f>'январь 2016'!BG190+'февраль 2016'!BG190+'март 2016'!BG190</f>
        <v>0</v>
      </c>
      <c r="BH190" s="1" t="s">
        <v>42</v>
      </c>
      <c r="BI190" s="1" t="s">
        <v>39</v>
      </c>
      <c r="BJ190" s="1">
        <f>'январь 2016'!BJ190+'февраль 2016'!BJ190+'март 2016'!BJ190</f>
        <v>7</v>
      </c>
      <c r="BK190" s="7">
        <f>'январь 2016'!BK190+'февраль 2016'!BK190+'март 2016'!BK190</f>
        <v>101.679</v>
      </c>
      <c r="BL190" s="1" t="s">
        <v>43</v>
      </c>
      <c r="BM190" s="1" t="s">
        <v>44</v>
      </c>
      <c r="BN190" s="1">
        <f>'январь 2016'!BN190+'февраль 2016'!BN190+'март 2016'!BN190</f>
        <v>0</v>
      </c>
      <c r="BO190" s="1">
        <f>'январь 2016'!BO190+'февраль 2016'!BO190+'март 2016'!BO190</f>
        <v>0</v>
      </c>
      <c r="BP190" s="1" t="s">
        <v>45</v>
      </c>
      <c r="BQ190" s="1" t="s">
        <v>44</v>
      </c>
      <c r="BR190" s="1">
        <f>'январь 2016'!BR190+'февраль 2016'!BR190+'март 2016'!BR190</f>
        <v>0</v>
      </c>
      <c r="BS190" s="1">
        <f>'январь 2016'!BS190+'февраль 2016'!BS190+'март 2016'!BS190</f>
        <v>0</v>
      </c>
      <c r="BT190" s="1" t="s">
        <v>46</v>
      </c>
      <c r="BU190" s="1" t="s">
        <v>47</v>
      </c>
      <c r="BV190" s="1">
        <f>'январь 2016'!BV190+'февраль 2016'!BV190+'март 2016'!BV190</f>
        <v>0</v>
      </c>
      <c r="BW190" s="1">
        <f>'январь 2016'!BW190+'февраль 2016'!BW190+'март 2016'!BW190</f>
        <v>0</v>
      </c>
      <c r="BX190" s="1" t="s">
        <v>46</v>
      </c>
      <c r="BY190" s="1" t="s">
        <v>41</v>
      </c>
      <c r="BZ190" s="1">
        <f>'январь 2016'!BZ190+'февраль 2016'!BZ190+'март 2016'!BZ190</f>
        <v>0</v>
      </c>
      <c r="CA190" s="1">
        <f>'январь 2016'!CA190+'февраль 2016'!CA190+'март 2016'!CA190</f>
        <v>0</v>
      </c>
      <c r="CB190" s="1" t="s">
        <v>46</v>
      </c>
      <c r="CC190" s="1" t="s">
        <v>48</v>
      </c>
      <c r="CD190" s="1">
        <f>'январь 2016'!CD190+'февраль 2016'!CD190+'март 2016'!CD190</f>
        <v>0.01</v>
      </c>
      <c r="CE190" s="1">
        <f>'январь 2016'!CE190+'февраль 2016'!CE190+'март 2016'!CE190</f>
        <v>24.895</v>
      </c>
      <c r="CF190" s="1" t="s">
        <v>46</v>
      </c>
      <c r="CG190" s="1" t="s">
        <v>48</v>
      </c>
      <c r="CH190" s="1">
        <f>'январь 2016'!CH190+'февраль 2016'!CH190+'март 2016'!CH190</f>
        <v>0</v>
      </c>
      <c r="CI190" s="1">
        <f>'январь 2016'!CI190+'февраль 2016'!CI190+'март 2016'!CI190</f>
        <v>0</v>
      </c>
      <c r="CJ190" s="1" t="s">
        <v>46</v>
      </c>
      <c r="CK190" s="1" t="s">
        <v>39</v>
      </c>
      <c r="CL190" s="1">
        <f>'январь 2016'!CL190+'февраль 2016'!CL190+'март 2016'!CL190</f>
        <v>0</v>
      </c>
      <c r="CM190" s="1">
        <f>'январь 2016'!CM190+'февраль 2016'!CM190+'март 2016'!CM190</f>
        <v>0</v>
      </c>
      <c r="CN190" s="1" t="s">
        <v>49</v>
      </c>
      <c r="CO190" s="1" t="s">
        <v>39</v>
      </c>
      <c r="CP190" s="1">
        <f>'январь 2016'!CP190+'февраль 2016'!CP190+'март 2016'!CP190</f>
        <v>0</v>
      </c>
      <c r="CQ190" s="1">
        <f>'январь 2016'!CQ190+'февраль 2016'!CQ190+'март 2016'!CQ190</f>
        <v>0</v>
      </c>
      <c r="CR190" s="1" t="s">
        <v>50</v>
      </c>
      <c r="CS190" s="1" t="s">
        <v>51</v>
      </c>
      <c r="CT190" s="1">
        <f>'январь 2016'!CT190+'февраль 2016'!CT190+'март 2016'!CT190</f>
        <v>0</v>
      </c>
      <c r="CU190" s="1">
        <f>'январь 2016'!CU190+'февраль 2016'!CU190+'март 2016'!CU190</f>
        <v>0</v>
      </c>
      <c r="CV190" s="1" t="s">
        <v>50</v>
      </c>
      <c r="CW190" s="1" t="s">
        <v>39</v>
      </c>
      <c r="CX190" s="1">
        <f>'январь 2016'!CX190+'февраль 2016'!CX190+'март 2016'!CX190</f>
        <v>0</v>
      </c>
      <c r="CY190" s="1">
        <f>'январь 2016'!CY190+'февраль 2016'!CY190+'март 2016'!CY190</f>
        <v>0</v>
      </c>
      <c r="CZ190" s="1" t="s">
        <v>50</v>
      </c>
      <c r="DA190" s="1" t="s">
        <v>39</v>
      </c>
      <c r="DB190" s="1">
        <f>'январь 2016'!DB190+'февраль 2016'!DB190+'март 2016'!DB190</f>
        <v>0</v>
      </c>
      <c r="DC190" s="1">
        <f>'январь 2016'!DC190+'февраль 2016'!DC190+'март 2016'!DC190</f>
        <v>0</v>
      </c>
      <c r="DD190" s="1" t="s">
        <v>59</v>
      </c>
      <c r="DE190" s="1" t="s">
        <v>60</v>
      </c>
      <c r="DF190" s="1">
        <f>'январь 2016'!DF190+'февраль 2016'!DF190+'март 2016'!DF190</f>
        <v>0</v>
      </c>
      <c r="DG190" s="1">
        <f>'январь 2016'!DG190+'февраль 2016'!DG190+'март 2016'!DG190</f>
        <v>0</v>
      </c>
      <c r="DH190" s="1" t="s">
        <v>52</v>
      </c>
      <c r="DI190" s="1" t="s">
        <v>53</v>
      </c>
      <c r="DJ190" s="1">
        <f>'январь 2016'!DJ190+'февраль 2016'!DJ190+'март 2016'!DJ190</f>
        <v>0</v>
      </c>
      <c r="DK190" s="1">
        <f>'январь 2016'!DK190+'февраль 2016'!DK190+'март 2016'!DK190</f>
        <v>0</v>
      </c>
      <c r="DL190" s="1" t="s">
        <v>31</v>
      </c>
      <c r="DM190" s="7">
        <f>'январь 2016'!DM190+'февраль 2016'!DM190+'март 2016'!DM190</f>
        <v>38.293999999999997</v>
      </c>
    </row>
    <row r="191" spans="1:117" s="12" customFormat="1" ht="15.75" customHeight="1" x14ac:dyDescent="0.25">
      <c r="A191" s="6">
        <v>190</v>
      </c>
      <c r="B191" s="6">
        <v>3</v>
      </c>
      <c r="C191" s="9" t="s">
        <v>197</v>
      </c>
      <c r="D191" s="8" t="s">
        <v>373</v>
      </c>
      <c r="E191" s="6">
        <v>-1453.1369999999999</v>
      </c>
      <c r="F191" s="6">
        <v>13.430999999999999</v>
      </c>
      <c r="G191" s="6">
        <v>-1622.518</v>
      </c>
      <c r="H191" s="10">
        <v>411.58067999999997</v>
      </c>
      <c r="I191" s="3">
        <f t="shared" si="7"/>
        <v>-1210.93732</v>
      </c>
      <c r="J191" s="3">
        <f t="shared" si="6"/>
        <v>0</v>
      </c>
      <c r="K191" s="3">
        <f t="shared" si="8"/>
        <v>-1210.93732</v>
      </c>
      <c r="L191" s="1" t="s">
        <v>28</v>
      </c>
      <c r="M191" s="1" t="s">
        <v>29</v>
      </c>
      <c r="N191" s="1">
        <f>'январь 2016'!N191+'февраль 2016'!N191+'март 2016'!N191</f>
        <v>0</v>
      </c>
      <c r="O191" s="1">
        <f>'январь 2016'!O191+'февраль 2016'!O191+'март 2016'!O191</f>
        <v>0</v>
      </c>
      <c r="P191" s="1" t="s">
        <v>30</v>
      </c>
      <c r="Q191" s="1" t="s">
        <v>34</v>
      </c>
      <c r="R191" s="1">
        <f>'январь 2016'!R191+'февраль 2016'!R191+'март 2016'!R191</f>
        <v>0</v>
      </c>
      <c r="S191" s="1">
        <f>'январь 2016'!S191+'февраль 2016'!S191+'март 2016'!S191</f>
        <v>0</v>
      </c>
      <c r="T191" s="1" t="s">
        <v>30</v>
      </c>
      <c r="U191" s="1" t="s">
        <v>32</v>
      </c>
      <c r="V191" s="6">
        <f>'январь 2016'!V191+'февраль 2016'!V191+'март 2016'!V191</f>
        <v>0</v>
      </c>
      <c r="W191" s="6">
        <f>'январь 2016'!W191+'февраль 2016'!W191+'март 2016'!W191</f>
        <v>0</v>
      </c>
      <c r="X191" s="6" t="s">
        <v>30</v>
      </c>
      <c r="Y191" s="6" t="s">
        <v>33</v>
      </c>
      <c r="Z191" s="6">
        <f>'январь 2016'!Z191+'февраль 2016'!Z191+'март 2016'!Z191</f>
        <v>0</v>
      </c>
      <c r="AA191" s="6">
        <f>'январь 2016'!AA191+'февраль 2016'!AA191+'март 2016'!AA191</f>
        <v>0</v>
      </c>
      <c r="AB191" s="1" t="s">
        <v>30</v>
      </c>
      <c r="AC191" s="1" t="s">
        <v>34</v>
      </c>
      <c r="AD191" s="1">
        <f>'январь 2016'!AD191+'февраль 2016'!AD191+'март 2016'!AD191</f>
        <v>0</v>
      </c>
      <c r="AE191" s="1">
        <f>'январь 2016'!AE191+'февраль 2016'!AE191+'март 2016'!AE191</f>
        <v>0</v>
      </c>
      <c r="AF191" s="1" t="s">
        <v>35</v>
      </c>
      <c r="AG191" s="1" t="s">
        <v>29</v>
      </c>
      <c r="AH191" s="1">
        <f>'январь 2016'!AH191+'февраль 2016'!AH191+'март 2016'!AH191</f>
        <v>0</v>
      </c>
      <c r="AI191" s="1">
        <f>'январь 2016'!AI191+'февраль 2016'!AI191+'март 2016'!AI191</f>
        <v>0</v>
      </c>
      <c r="AJ191" s="1" t="s">
        <v>36</v>
      </c>
      <c r="AK191" s="1" t="s">
        <v>37</v>
      </c>
      <c r="AL191" s="1">
        <f>'январь 2016'!AL191+'февраль 2016'!AL191+'март 2016'!AL191</f>
        <v>0</v>
      </c>
      <c r="AM191" s="1">
        <f>'январь 2016'!AM191+'февраль 2016'!AM191+'март 2016'!AM191</f>
        <v>0</v>
      </c>
      <c r="AN191" s="1" t="s">
        <v>38</v>
      </c>
      <c r="AO191" s="1" t="s">
        <v>39</v>
      </c>
      <c r="AP191" s="1">
        <f>'январь 2016'!AP191+'февраль 2016'!AP191+'март 2016'!AP191</f>
        <v>0</v>
      </c>
      <c r="AQ191" s="1">
        <f>'январь 2016'!AQ191+'февраль 2016'!AQ191+'март 2016'!AQ191</f>
        <v>0</v>
      </c>
      <c r="AR191" s="1" t="s">
        <v>40</v>
      </c>
      <c r="AS191" s="1" t="s">
        <v>41</v>
      </c>
      <c r="AT191" s="1">
        <f>'январь 2016'!AT191+'февраль 2016'!AT191+'март 2016'!AT191</f>
        <v>0</v>
      </c>
      <c r="AU191" s="1">
        <f>'январь 2016'!AU191+'февраль 2016'!AU191+'март 2016'!AU191</f>
        <v>0</v>
      </c>
      <c r="AV191" s="6"/>
      <c r="AW191" s="6"/>
      <c r="AX191" s="1">
        <f>'январь 2016'!AX191+'февраль 2016'!AX191+'март 2016'!AX191</f>
        <v>0</v>
      </c>
      <c r="AY191" s="1">
        <f>'январь 2016'!AY191+'февраль 2016'!AY191+'март 2016'!AY191</f>
        <v>0</v>
      </c>
      <c r="AZ191" s="1" t="s">
        <v>42</v>
      </c>
      <c r="BA191" s="1" t="s">
        <v>39</v>
      </c>
      <c r="BB191" s="1">
        <f>'январь 2016'!BB191+'февраль 2016'!BB191+'март 2016'!BB191</f>
        <v>0</v>
      </c>
      <c r="BC191" s="1">
        <f>'январь 2016'!BC191+'февраль 2016'!BC191+'март 2016'!BC191</f>
        <v>0</v>
      </c>
      <c r="BD191" s="1" t="s">
        <v>42</v>
      </c>
      <c r="BE191" s="1" t="s">
        <v>33</v>
      </c>
      <c r="BF191" s="1">
        <f>'январь 2016'!BF191+'февраль 2016'!BF191+'март 2016'!BF191</f>
        <v>0</v>
      </c>
      <c r="BG191" s="1">
        <f>'январь 2016'!BG191+'февраль 2016'!BG191+'март 2016'!BG191</f>
        <v>0</v>
      </c>
      <c r="BH191" s="1" t="s">
        <v>42</v>
      </c>
      <c r="BI191" s="1" t="s">
        <v>39</v>
      </c>
      <c r="BJ191" s="1">
        <f>'январь 2016'!BJ191+'февраль 2016'!BJ191+'март 2016'!BJ191</f>
        <v>0</v>
      </c>
      <c r="BK191" s="7">
        <f>'январь 2016'!BK191+'февраль 2016'!BK191+'март 2016'!BK191</f>
        <v>0</v>
      </c>
      <c r="BL191" s="1" t="s">
        <v>43</v>
      </c>
      <c r="BM191" s="1" t="s">
        <v>44</v>
      </c>
      <c r="BN191" s="1">
        <f>'январь 2016'!BN191+'февраль 2016'!BN191+'март 2016'!BN191</f>
        <v>0</v>
      </c>
      <c r="BO191" s="1">
        <f>'январь 2016'!BO191+'февраль 2016'!BO191+'март 2016'!BO191</f>
        <v>0</v>
      </c>
      <c r="BP191" s="1" t="s">
        <v>45</v>
      </c>
      <c r="BQ191" s="1" t="s">
        <v>44</v>
      </c>
      <c r="BR191" s="1">
        <f>'январь 2016'!BR191+'февраль 2016'!BR191+'март 2016'!BR191</f>
        <v>0</v>
      </c>
      <c r="BS191" s="1">
        <f>'январь 2016'!BS191+'февраль 2016'!BS191+'март 2016'!BS191</f>
        <v>0</v>
      </c>
      <c r="BT191" s="1" t="s">
        <v>46</v>
      </c>
      <c r="BU191" s="1" t="s">
        <v>47</v>
      </c>
      <c r="BV191" s="1">
        <f>'январь 2016'!BV191+'февраль 2016'!BV191+'март 2016'!BV191</f>
        <v>0</v>
      </c>
      <c r="BW191" s="1">
        <f>'январь 2016'!BW191+'февраль 2016'!BW191+'март 2016'!BW191</f>
        <v>0</v>
      </c>
      <c r="BX191" s="1" t="s">
        <v>46</v>
      </c>
      <c r="BY191" s="1" t="s">
        <v>41</v>
      </c>
      <c r="BZ191" s="1">
        <f>'январь 2016'!BZ191+'февраль 2016'!BZ191+'март 2016'!BZ191</f>
        <v>0</v>
      </c>
      <c r="CA191" s="1">
        <f>'январь 2016'!CA191+'февраль 2016'!CA191+'март 2016'!CA191</f>
        <v>0</v>
      </c>
      <c r="CB191" s="1" t="s">
        <v>46</v>
      </c>
      <c r="CC191" s="1" t="s">
        <v>48</v>
      </c>
      <c r="CD191" s="1">
        <f>'январь 2016'!CD191+'февраль 2016'!CD191+'март 2016'!CD191</f>
        <v>0</v>
      </c>
      <c r="CE191" s="1">
        <f>'январь 2016'!CE191+'февраль 2016'!CE191+'март 2016'!CE191</f>
        <v>0</v>
      </c>
      <c r="CF191" s="1" t="s">
        <v>46</v>
      </c>
      <c r="CG191" s="1" t="s">
        <v>48</v>
      </c>
      <c r="CH191" s="1">
        <f>'январь 2016'!CH191+'февраль 2016'!CH191+'март 2016'!CH191</f>
        <v>0</v>
      </c>
      <c r="CI191" s="1">
        <f>'январь 2016'!CI191+'февраль 2016'!CI191+'март 2016'!CI191</f>
        <v>0</v>
      </c>
      <c r="CJ191" s="1" t="s">
        <v>46</v>
      </c>
      <c r="CK191" s="1" t="s">
        <v>39</v>
      </c>
      <c r="CL191" s="1">
        <f>'январь 2016'!CL191+'февраль 2016'!CL191+'март 2016'!CL191</f>
        <v>0</v>
      </c>
      <c r="CM191" s="1">
        <f>'январь 2016'!CM191+'февраль 2016'!CM191+'март 2016'!CM191</f>
        <v>0</v>
      </c>
      <c r="CN191" s="1" t="s">
        <v>49</v>
      </c>
      <c r="CO191" s="1" t="s">
        <v>39</v>
      </c>
      <c r="CP191" s="1">
        <f>'январь 2016'!CP191+'февраль 2016'!CP191+'март 2016'!CP191</f>
        <v>0</v>
      </c>
      <c r="CQ191" s="1">
        <f>'январь 2016'!CQ191+'февраль 2016'!CQ191+'март 2016'!CQ191</f>
        <v>0</v>
      </c>
      <c r="CR191" s="1" t="s">
        <v>50</v>
      </c>
      <c r="CS191" s="1" t="s">
        <v>51</v>
      </c>
      <c r="CT191" s="1">
        <f>'январь 2016'!CT191+'февраль 2016'!CT191+'март 2016'!CT191</f>
        <v>0</v>
      </c>
      <c r="CU191" s="1">
        <f>'январь 2016'!CU191+'февраль 2016'!CU191+'март 2016'!CU191</f>
        <v>0</v>
      </c>
      <c r="CV191" s="1" t="s">
        <v>50</v>
      </c>
      <c r="CW191" s="1" t="s">
        <v>39</v>
      </c>
      <c r="CX191" s="1">
        <f>'январь 2016'!CX191+'февраль 2016'!CX191+'март 2016'!CX191</f>
        <v>0</v>
      </c>
      <c r="CY191" s="1">
        <f>'январь 2016'!CY191+'февраль 2016'!CY191+'март 2016'!CY191</f>
        <v>0</v>
      </c>
      <c r="CZ191" s="1" t="s">
        <v>50</v>
      </c>
      <c r="DA191" s="1" t="s">
        <v>39</v>
      </c>
      <c r="DB191" s="1">
        <f>'январь 2016'!DB191+'февраль 2016'!DB191+'март 2016'!DB191</f>
        <v>0</v>
      </c>
      <c r="DC191" s="1">
        <f>'январь 2016'!DC191+'февраль 2016'!DC191+'март 2016'!DC191</f>
        <v>0</v>
      </c>
      <c r="DD191" s="1" t="s">
        <v>59</v>
      </c>
      <c r="DE191" s="1" t="s">
        <v>60</v>
      </c>
      <c r="DF191" s="1">
        <f>'январь 2016'!DF191+'февраль 2016'!DF191+'март 2016'!DF191</f>
        <v>0</v>
      </c>
      <c r="DG191" s="1">
        <f>'январь 2016'!DG191+'февраль 2016'!DG191+'март 2016'!DG191</f>
        <v>0</v>
      </c>
      <c r="DH191" s="1" t="s">
        <v>52</v>
      </c>
      <c r="DI191" s="1" t="s">
        <v>53</v>
      </c>
      <c r="DJ191" s="1">
        <f>'январь 2016'!DJ191+'февраль 2016'!DJ191+'март 2016'!DJ191</f>
        <v>0</v>
      </c>
      <c r="DK191" s="1">
        <f>'январь 2016'!DK191+'февраль 2016'!DK191+'март 2016'!DK191</f>
        <v>0</v>
      </c>
      <c r="DL191" s="1" t="s">
        <v>31</v>
      </c>
      <c r="DM191" s="7">
        <f>'январь 2016'!DM191+'февраль 2016'!DM191+'март 2016'!DM191</f>
        <v>0</v>
      </c>
    </row>
    <row r="192" spans="1:117" s="12" customFormat="1" ht="15.75" customHeight="1" x14ac:dyDescent="0.25">
      <c r="A192" s="6">
        <v>191</v>
      </c>
      <c r="B192" s="6">
        <v>3</v>
      </c>
      <c r="C192" s="9" t="s">
        <v>198</v>
      </c>
      <c r="D192" s="8" t="s">
        <v>373</v>
      </c>
      <c r="E192" s="6">
        <v>159.88499999999999</v>
      </c>
      <c r="F192" s="6">
        <v>0</v>
      </c>
      <c r="G192" s="6">
        <v>159.88499999999999</v>
      </c>
      <c r="H192" s="10">
        <v>65.556240000000003</v>
      </c>
      <c r="I192" s="3">
        <f t="shared" si="7"/>
        <v>225.44123999999999</v>
      </c>
      <c r="J192" s="3">
        <f t="shared" si="6"/>
        <v>0</v>
      </c>
      <c r="K192" s="3">
        <f t="shared" si="8"/>
        <v>225.44123999999999</v>
      </c>
      <c r="L192" s="1" t="s">
        <v>28</v>
      </c>
      <c r="M192" s="1" t="s">
        <v>29</v>
      </c>
      <c r="N192" s="1">
        <f>'январь 2016'!N192+'февраль 2016'!N192+'март 2016'!N192</f>
        <v>0</v>
      </c>
      <c r="O192" s="1">
        <f>'январь 2016'!O192+'февраль 2016'!O192+'март 2016'!O192</f>
        <v>0</v>
      </c>
      <c r="P192" s="1" t="s">
        <v>30</v>
      </c>
      <c r="Q192" s="1" t="s">
        <v>34</v>
      </c>
      <c r="R192" s="1">
        <f>'январь 2016'!R192+'февраль 2016'!R192+'март 2016'!R192</f>
        <v>0</v>
      </c>
      <c r="S192" s="1">
        <f>'январь 2016'!S192+'февраль 2016'!S192+'март 2016'!S192</f>
        <v>0</v>
      </c>
      <c r="T192" s="1" t="s">
        <v>30</v>
      </c>
      <c r="U192" s="1" t="s">
        <v>32</v>
      </c>
      <c r="V192" s="6">
        <f>'январь 2016'!V192+'февраль 2016'!V192+'март 2016'!V192</f>
        <v>0</v>
      </c>
      <c r="W192" s="6">
        <f>'январь 2016'!W192+'февраль 2016'!W192+'март 2016'!W192</f>
        <v>0</v>
      </c>
      <c r="X192" s="6" t="s">
        <v>30</v>
      </c>
      <c r="Y192" s="6" t="s">
        <v>33</v>
      </c>
      <c r="Z192" s="6">
        <f>'январь 2016'!Z192+'февраль 2016'!Z192+'март 2016'!Z192</f>
        <v>0</v>
      </c>
      <c r="AA192" s="6">
        <f>'январь 2016'!AA192+'февраль 2016'!AA192+'март 2016'!AA192</f>
        <v>0</v>
      </c>
      <c r="AB192" s="1" t="s">
        <v>30</v>
      </c>
      <c r="AC192" s="1" t="s">
        <v>34</v>
      </c>
      <c r="AD192" s="1">
        <f>'январь 2016'!AD192+'февраль 2016'!AD192+'март 2016'!AD192</f>
        <v>0</v>
      </c>
      <c r="AE192" s="1">
        <f>'январь 2016'!AE192+'февраль 2016'!AE192+'март 2016'!AE192</f>
        <v>0</v>
      </c>
      <c r="AF192" s="1" t="s">
        <v>35</v>
      </c>
      <c r="AG192" s="1" t="s">
        <v>29</v>
      </c>
      <c r="AH192" s="1">
        <f>'январь 2016'!AH192+'февраль 2016'!AH192+'март 2016'!AH192</f>
        <v>0</v>
      </c>
      <c r="AI192" s="1">
        <f>'январь 2016'!AI192+'февраль 2016'!AI192+'март 2016'!AI192</f>
        <v>0</v>
      </c>
      <c r="AJ192" s="1" t="s">
        <v>36</v>
      </c>
      <c r="AK192" s="1" t="s">
        <v>37</v>
      </c>
      <c r="AL192" s="1">
        <f>'январь 2016'!AL192+'февраль 2016'!AL192+'март 2016'!AL192</f>
        <v>0</v>
      </c>
      <c r="AM192" s="1">
        <f>'январь 2016'!AM192+'февраль 2016'!AM192+'март 2016'!AM192</f>
        <v>0</v>
      </c>
      <c r="AN192" s="1" t="s">
        <v>38</v>
      </c>
      <c r="AO192" s="1" t="s">
        <v>39</v>
      </c>
      <c r="AP192" s="1">
        <f>'январь 2016'!AP192+'февраль 2016'!AP192+'март 2016'!AP192</f>
        <v>0</v>
      </c>
      <c r="AQ192" s="1">
        <f>'январь 2016'!AQ192+'февраль 2016'!AQ192+'март 2016'!AQ192</f>
        <v>0</v>
      </c>
      <c r="AR192" s="1" t="s">
        <v>40</v>
      </c>
      <c r="AS192" s="1" t="s">
        <v>41</v>
      </c>
      <c r="AT192" s="1">
        <f>'январь 2016'!AT192+'февраль 2016'!AT192+'март 2016'!AT192</f>
        <v>0</v>
      </c>
      <c r="AU192" s="1">
        <f>'январь 2016'!AU192+'февраль 2016'!AU192+'март 2016'!AU192</f>
        <v>0</v>
      </c>
      <c r="AV192" s="6"/>
      <c r="AW192" s="6"/>
      <c r="AX192" s="1">
        <f>'январь 2016'!AX192+'февраль 2016'!AX192+'март 2016'!AX192</f>
        <v>0</v>
      </c>
      <c r="AY192" s="1">
        <f>'январь 2016'!AY192+'февраль 2016'!AY192+'март 2016'!AY192</f>
        <v>0</v>
      </c>
      <c r="AZ192" s="1" t="s">
        <v>42</v>
      </c>
      <c r="BA192" s="1" t="s">
        <v>39</v>
      </c>
      <c r="BB192" s="1">
        <f>'январь 2016'!BB192+'февраль 2016'!BB192+'март 2016'!BB192</f>
        <v>0</v>
      </c>
      <c r="BC192" s="1">
        <f>'январь 2016'!BC192+'февраль 2016'!BC192+'март 2016'!BC192</f>
        <v>0</v>
      </c>
      <c r="BD192" s="1" t="s">
        <v>42</v>
      </c>
      <c r="BE192" s="1" t="s">
        <v>33</v>
      </c>
      <c r="BF192" s="1">
        <f>'январь 2016'!BF192+'февраль 2016'!BF192+'март 2016'!BF192</f>
        <v>0</v>
      </c>
      <c r="BG192" s="1">
        <f>'январь 2016'!BG192+'февраль 2016'!BG192+'март 2016'!BG192</f>
        <v>0</v>
      </c>
      <c r="BH192" s="1" t="s">
        <v>42</v>
      </c>
      <c r="BI192" s="1" t="s">
        <v>39</v>
      </c>
      <c r="BJ192" s="1">
        <f>'январь 2016'!BJ192+'февраль 2016'!BJ192+'март 2016'!BJ192</f>
        <v>0</v>
      </c>
      <c r="BK192" s="7">
        <f>'январь 2016'!BK192+'февраль 2016'!BK192+'март 2016'!BK192</f>
        <v>0</v>
      </c>
      <c r="BL192" s="1" t="s">
        <v>43</v>
      </c>
      <c r="BM192" s="1" t="s">
        <v>44</v>
      </c>
      <c r="BN192" s="1">
        <f>'январь 2016'!BN192+'февраль 2016'!BN192+'март 2016'!BN192</f>
        <v>0</v>
      </c>
      <c r="BO192" s="1">
        <f>'январь 2016'!BO192+'февраль 2016'!BO192+'март 2016'!BO192</f>
        <v>0</v>
      </c>
      <c r="BP192" s="1" t="s">
        <v>45</v>
      </c>
      <c r="BQ192" s="1" t="s">
        <v>44</v>
      </c>
      <c r="BR192" s="1">
        <f>'январь 2016'!BR192+'февраль 2016'!BR192+'март 2016'!BR192</f>
        <v>0</v>
      </c>
      <c r="BS192" s="1">
        <f>'январь 2016'!BS192+'февраль 2016'!BS192+'март 2016'!BS192</f>
        <v>0</v>
      </c>
      <c r="BT192" s="1" t="s">
        <v>46</v>
      </c>
      <c r="BU192" s="1" t="s">
        <v>47</v>
      </c>
      <c r="BV192" s="1">
        <f>'январь 2016'!BV192+'февраль 2016'!BV192+'март 2016'!BV192</f>
        <v>0</v>
      </c>
      <c r="BW192" s="1">
        <f>'январь 2016'!BW192+'февраль 2016'!BW192+'март 2016'!BW192</f>
        <v>0</v>
      </c>
      <c r="BX192" s="1" t="s">
        <v>46</v>
      </c>
      <c r="BY192" s="1" t="s">
        <v>41</v>
      </c>
      <c r="BZ192" s="1">
        <f>'январь 2016'!BZ192+'февраль 2016'!BZ192+'март 2016'!BZ192</f>
        <v>0</v>
      </c>
      <c r="CA192" s="1">
        <f>'январь 2016'!CA192+'февраль 2016'!CA192+'март 2016'!CA192</f>
        <v>0</v>
      </c>
      <c r="CB192" s="1" t="s">
        <v>46</v>
      </c>
      <c r="CC192" s="1" t="s">
        <v>48</v>
      </c>
      <c r="CD192" s="1">
        <f>'январь 2016'!CD192+'февраль 2016'!CD192+'март 2016'!CD192</f>
        <v>0</v>
      </c>
      <c r="CE192" s="1">
        <f>'январь 2016'!CE192+'февраль 2016'!CE192+'март 2016'!CE192</f>
        <v>0</v>
      </c>
      <c r="CF192" s="1" t="s">
        <v>46</v>
      </c>
      <c r="CG192" s="1" t="s">
        <v>48</v>
      </c>
      <c r="CH192" s="1">
        <f>'январь 2016'!CH192+'февраль 2016'!CH192+'март 2016'!CH192</f>
        <v>0</v>
      </c>
      <c r="CI192" s="1">
        <f>'январь 2016'!CI192+'февраль 2016'!CI192+'март 2016'!CI192</f>
        <v>0</v>
      </c>
      <c r="CJ192" s="1" t="s">
        <v>46</v>
      </c>
      <c r="CK192" s="1" t="s">
        <v>39</v>
      </c>
      <c r="CL192" s="1">
        <f>'январь 2016'!CL192+'февраль 2016'!CL192+'март 2016'!CL192</f>
        <v>0</v>
      </c>
      <c r="CM192" s="1">
        <f>'январь 2016'!CM192+'февраль 2016'!CM192+'март 2016'!CM192</f>
        <v>0</v>
      </c>
      <c r="CN192" s="1" t="s">
        <v>49</v>
      </c>
      <c r="CO192" s="1" t="s">
        <v>39</v>
      </c>
      <c r="CP192" s="1">
        <f>'январь 2016'!CP192+'февраль 2016'!CP192+'март 2016'!CP192</f>
        <v>0</v>
      </c>
      <c r="CQ192" s="1">
        <f>'январь 2016'!CQ192+'февраль 2016'!CQ192+'март 2016'!CQ192</f>
        <v>0</v>
      </c>
      <c r="CR192" s="1" t="s">
        <v>50</v>
      </c>
      <c r="CS192" s="1" t="s">
        <v>51</v>
      </c>
      <c r="CT192" s="1">
        <f>'январь 2016'!CT192+'февраль 2016'!CT192+'март 2016'!CT192</f>
        <v>0</v>
      </c>
      <c r="CU192" s="1">
        <f>'январь 2016'!CU192+'февраль 2016'!CU192+'март 2016'!CU192</f>
        <v>0</v>
      </c>
      <c r="CV192" s="1" t="s">
        <v>50</v>
      </c>
      <c r="CW192" s="1" t="s">
        <v>39</v>
      </c>
      <c r="CX192" s="1">
        <f>'январь 2016'!CX192+'февраль 2016'!CX192+'март 2016'!CX192</f>
        <v>0</v>
      </c>
      <c r="CY192" s="1">
        <f>'январь 2016'!CY192+'февраль 2016'!CY192+'март 2016'!CY192</f>
        <v>0</v>
      </c>
      <c r="CZ192" s="1" t="s">
        <v>50</v>
      </c>
      <c r="DA192" s="1" t="s">
        <v>39</v>
      </c>
      <c r="DB192" s="1">
        <f>'январь 2016'!DB192+'февраль 2016'!DB192+'март 2016'!DB192</f>
        <v>0</v>
      </c>
      <c r="DC192" s="1">
        <f>'январь 2016'!DC192+'февраль 2016'!DC192+'март 2016'!DC192</f>
        <v>0</v>
      </c>
      <c r="DD192" s="1" t="s">
        <v>59</v>
      </c>
      <c r="DE192" s="1" t="s">
        <v>60</v>
      </c>
      <c r="DF192" s="1">
        <f>'январь 2016'!DF192+'февраль 2016'!DF192+'март 2016'!DF192</f>
        <v>0</v>
      </c>
      <c r="DG192" s="1">
        <f>'январь 2016'!DG192+'февраль 2016'!DG192+'март 2016'!DG192</f>
        <v>0</v>
      </c>
      <c r="DH192" s="1" t="s">
        <v>52</v>
      </c>
      <c r="DI192" s="1" t="s">
        <v>53</v>
      </c>
      <c r="DJ192" s="1">
        <f>'январь 2016'!DJ192+'февраль 2016'!DJ192+'март 2016'!DJ192</f>
        <v>0</v>
      </c>
      <c r="DK192" s="1">
        <f>'январь 2016'!DK192+'февраль 2016'!DK192+'март 2016'!DK192</f>
        <v>0</v>
      </c>
      <c r="DL192" s="1" t="s">
        <v>31</v>
      </c>
      <c r="DM192" s="7">
        <f>'январь 2016'!DM192+'февраль 2016'!DM192+'март 2016'!DM192</f>
        <v>0</v>
      </c>
    </row>
    <row r="193" spans="1:117" s="12" customFormat="1" ht="15.75" customHeight="1" x14ac:dyDescent="0.25">
      <c r="A193" s="6">
        <v>192</v>
      </c>
      <c r="B193" s="6">
        <v>3</v>
      </c>
      <c r="C193" s="9" t="s">
        <v>199</v>
      </c>
      <c r="D193" s="8" t="s">
        <v>373</v>
      </c>
      <c r="E193" s="6">
        <v>-44.825000000000003</v>
      </c>
      <c r="F193" s="6">
        <v>0</v>
      </c>
      <c r="G193" s="6">
        <v>-44.825000000000003</v>
      </c>
      <c r="H193" s="10">
        <v>96.103560000000002</v>
      </c>
      <c r="I193" s="3">
        <f t="shared" si="7"/>
        <v>51.278559999999999</v>
      </c>
      <c r="J193" s="3">
        <f t="shared" si="6"/>
        <v>0</v>
      </c>
      <c r="K193" s="3">
        <f t="shared" si="8"/>
        <v>51.278559999999999</v>
      </c>
      <c r="L193" s="1" t="s">
        <v>28</v>
      </c>
      <c r="M193" s="1" t="s">
        <v>29</v>
      </c>
      <c r="N193" s="1">
        <f>'январь 2016'!N193+'февраль 2016'!N193+'март 2016'!N193</f>
        <v>0</v>
      </c>
      <c r="O193" s="1">
        <f>'январь 2016'!O193+'февраль 2016'!O193+'март 2016'!O193</f>
        <v>0</v>
      </c>
      <c r="P193" s="1" t="s">
        <v>30</v>
      </c>
      <c r="Q193" s="1" t="s">
        <v>34</v>
      </c>
      <c r="R193" s="1">
        <f>'январь 2016'!R193+'февраль 2016'!R193+'март 2016'!R193</f>
        <v>0</v>
      </c>
      <c r="S193" s="1">
        <f>'январь 2016'!S193+'февраль 2016'!S193+'март 2016'!S193</f>
        <v>0</v>
      </c>
      <c r="T193" s="1" t="s">
        <v>30</v>
      </c>
      <c r="U193" s="1" t="s">
        <v>32</v>
      </c>
      <c r="V193" s="6">
        <f>'январь 2016'!V193+'февраль 2016'!V193+'март 2016'!V193</f>
        <v>0</v>
      </c>
      <c r="W193" s="6">
        <f>'январь 2016'!W193+'февраль 2016'!W193+'март 2016'!W193</f>
        <v>0</v>
      </c>
      <c r="X193" s="6" t="s">
        <v>30</v>
      </c>
      <c r="Y193" s="6" t="s">
        <v>33</v>
      </c>
      <c r="Z193" s="6">
        <f>'январь 2016'!Z193+'февраль 2016'!Z193+'март 2016'!Z193</f>
        <v>0</v>
      </c>
      <c r="AA193" s="6">
        <f>'январь 2016'!AA193+'февраль 2016'!AA193+'март 2016'!AA193</f>
        <v>0</v>
      </c>
      <c r="AB193" s="1" t="s">
        <v>30</v>
      </c>
      <c r="AC193" s="1" t="s">
        <v>34</v>
      </c>
      <c r="AD193" s="1">
        <f>'январь 2016'!AD193+'февраль 2016'!AD193+'март 2016'!AD193</f>
        <v>0</v>
      </c>
      <c r="AE193" s="1">
        <f>'январь 2016'!AE193+'февраль 2016'!AE193+'март 2016'!AE193</f>
        <v>0</v>
      </c>
      <c r="AF193" s="1" t="s">
        <v>35</v>
      </c>
      <c r="AG193" s="1" t="s">
        <v>29</v>
      </c>
      <c r="AH193" s="1">
        <f>'январь 2016'!AH193+'февраль 2016'!AH193+'март 2016'!AH193</f>
        <v>0</v>
      </c>
      <c r="AI193" s="1">
        <f>'январь 2016'!AI193+'февраль 2016'!AI193+'март 2016'!AI193</f>
        <v>0</v>
      </c>
      <c r="AJ193" s="1" t="s">
        <v>36</v>
      </c>
      <c r="AK193" s="1" t="s">
        <v>37</v>
      </c>
      <c r="AL193" s="1">
        <f>'январь 2016'!AL193+'февраль 2016'!AL193+'март 2016'!AL193</f>
        <v>0</v>
      </c>
      <c r="AM193" s="1">
        <f>'январь 2016'!AM193+'февраль 2016'!AM193+'март 2016'!AM193</f>
        <v>0</v>
      </c>
      <c r="AN193" s="1" t="s">
        <v>38</v>
      </c>
      <c r="AO193" s="1" t="s">
        <v>39</v>
      </c>
      <c r="AP193" s="1">
        <f>'январь 2016'!AP193+'февраль 2016'!AP193+'март 2016'!AP193</f>
        <v>0</v>
      </c>
      <c r="AQ193" s="1">
        <f>'январь 2016'!AQ193+'февраль 2016'!AQ193+'март 2016'!AQ193</f>
        <v>0</v>
      </c>
      <c r="AR193" s="1" t="s">
        <v>40</v>
      </c>
      <c r="AS193" s="1" t="s">
        <v>41</v>
      </c>
      <c r="AT193" s="1">
        <f>'январь 2016'!AT193+'февраль 2016'!AT193+'март 2016'!AT193</f>
        <v>0</v>
      </c>
      <c r="AU193" s="1">
        <f>'январь 2016'!AU193+'февраль 2016'!AU193+'март 2016'!AU193</f>
        <v>0</v>
      </c>
      <c r="AV193" s="6"/>
      <c r="AW193" s="6"/>
      <c r="AX193" s="1">
        <f>'январь 2016'!AX193+'февраль 2016'!AX193+'март 2016'!AX193</f>
        <v>0</v>
      </c>
      <c r="AY193" s="1">
        <f>'январь 2016'!AY193+'февраль 2016'!AY193+'март 2016'!AY193</f>
        <v>0</v>
      </c>
      <c r="AZ193" s="1" t="s">
        <v>42</v>
      </c>
      <c r="BA193" s="1" t="s">
        <v>39</v>
      </c>
      <c r="BB193" s="1">
        <f>'январь 2016'!BB193+'февраль 2016'!BB193+'март 2016'!BB193</f>
        <v>0</v>
      </c>
      <c r="BC193" s="1">
        <f>'январь 2016'!BC193+'февраль 2016'!BC193+'март 2016'!BC193</f>
        <v>0</v>
      </c>
      <c r="BD193" s="1" t="s">
        <v>42</v>
      </c>
      <c r="BE193" s="1" t="s">
        <v>33</v>
      </c>
      <c r="BF193" s="1">
        <f>'январь 2016'!BF193+'февраль 2016'!BF193+'март 2016'!BF193</f>
        <v>0</v>
      </c>
      <c r="BG193" s="1">
        <f>'январь 2016'!BG193+'февраль 2016'!BG193+'март 2016'!BG193</f>
        <v>0</v>
      </c>
      <c r="BH193" s="1" t="s">
        <v>42</v>
      </c>
      <c r="BI193" s="1" t="s">
        <v>39</v>
      </c>
      <c r="BJ193" s="1">
        <f>'январь 2016'!BJ193+'февраль 2016'!BJ193+'март 2016'!BJ193</f>
        <v>0</v>
      </c>
      <c r="BK193" s="7">
        <f>'январь 2016'!BK193+'февраль 2016'!BK193+'март 2016'!BK193</f>
        <v>0</v>
      </c>
      <c r="BL193" s="1" t="s">
        <v>43</v>
      </c>
      <c r="BM193" s="1" t="s">
        <v>44</v>
      </c>
      <c r="BN193" s="1">
        <f>'январь 2016'!BN193+'февраль 2016'!BN193+'март 2016'!BN193</f>
        <v>0</v>
      </c>
      <c r="BO193" s="1">
        <f>'январь 2016'!BO193+'февраль 2016'!BO193+'март 2016'!BO193</f>
        <v>0</v>
      </c>
      <c r="BP193" s="1" t="s">
        <v>45</v>
      </c>
      <c r="BQ193" s="1" t="s">
        <v>44</v>
      </c>
      <c r="BR193" s="1">
        <f>'январь 2016'!BR193+'февраль 2016'!BR193+'март 2016'!BR193</f>
        <v>0</v>
      </c>
      <c r="BS193" s="1">
        <f>'январь 2016'!BS193+'февраль 2016'!BS193+'март 2016'!BS193</f>
        <v>0</v>
      </c>
      <c r="BT193" s="1" t="s">
        <v>46</v>
      </c>
      <c r="BU193" s="1" t="s">
        <v>47</v>
      </c>
      <c r="BV193" s="1">
        <f>'январь 2016'!BV193+'февраль 2016'!BV193+'март 2016'!BV193</f>
        <v>0</v>
      </c>
      <c r="BW193" s="1">
        <f>'январь 2016'!BW193+'февраль 2016'!BW193+'март 2016'!BW193</f>
        <v>0</v>
      </c>
      <c r="BX193" s="1" t="s">
        <v>46</v>
      </c>
      <c r="BY193" s="1" t="s">
        <v>41</v>
      </c>
      <c r="BZ193" s="1">
        <f>'январь 2016'!BZ193+'февраль 2016'!BZ193+'март 2016'!BZ193</f>
        <v>0</v>
      </c>
      <c r="CA193" s="1">
        <f>'январь 2016'!CA193+'февраль 2016'!CA193+'март 2016'!CA193</f>
        <v>0</v>
      </c>
      <c r="CB193" s="1" t="s">
        <v>46</v>
      </c>
      <c r="CC193" s="1" t="s">
        <v>48</v>
      </c>
      <c r="CD193" s="1">
        <f>'январь 2016'!CD193+'февраль 2016'!CD193+'март 2016'!CD193</f>
        <v>0</v>
      </c>
      <c r="CE193" s="1">
        <f>'январь 2016'!CE193+'февраль 2016'!CE193+'март 2016'!CE193</f>
        <v>0</v>
      </c>
      <c r="CF193" s="1" t="s">
        <v>46</v>
      </c>
      <c r="CG193" s="1" t="s">
        <v>48</v>
      </c>
      <c r="CH193" s="1">
        <f>'январь 2016'!CH193+'февраль 2016'!CH193+'март 2016'!CH193</f>
        <v>0</v>
      </c>
      <c r="CI193" s="1">
        <f>'январь 2016'!CI193+'февраль 2016'!CI193+'март 2016'!CI193</f>
        <v>0</v>
      </c>
      <c r="CJ193" s="1" t="s">
        <v>46</v>
      </c>
      <c r="CK193" s="1" t="s">
        <v>39</v>
      </c>
      <c r="CL193" s="1">
        <f>'январь 2016'!CL193+'февраль 2016'!CL193+'март 2016'!CL193</f>
        <v>0</v>
      </c>
      <c r="CM193" s="1">
        <f>'январь 2016'!CM193+'февраль 2016'!CM193+'март 2016'!CM193</f>
        <v>0</v>
      </c>
      <c r="CN193" s="1" t="s">
        <v>49</v>
      </c>
      <c r="CO193" s="1" t="s">
        <v>39</v>
      </c>
      <c r="CP193" s="1">
        <f>'январь 2016'!CP193+'февраль 2016'!CP193+'март 2016'!CP193</f>
        <v>0</v>
      </c>
      <c r="CQ193" s="1">
        <f>'январь 2016'!CQ193+'февраль 2016'!CQ193+'март 2016'!CQ193</f>
        <v>0</v>
      </c>
      <c r="CR193" s="1" t="s">
        <v>50</v>
      </c>
      <c r="CS193" s="1" t="s">
        <v>51</v>
      </c>
      <c r="CT193" s="1">
        <f>'январь 2016'!CT193+'февраль 2016'!CT193+'март 2016'!CT193</f>
        <v>0</v>
      </c>
      <c r="CU193" s="1">
        <f>'январь 2016'!CU193+'февраль 2016'!CU193+'март 2016'!CU193</f>
        <v>0</v>
      </c>
      <c r="CV193" s="1" t="s">
        <v>50</v>
      </c>
      <c r="CW193" s="1" t="s">
        <v>39</v>
      </c>
      <c r="CX193" s="1">
        <f>'январь 2016'!CX193+'февраль 2016'!CX193+'март 2016'!CX193</f>
        <v>0</v>
      </c>
      <c r="CY193" s="1">
        <f>'январь 2016'!CY193+'февраль 2016'!CY193+'март 2016'!CY193</f>
        <v>0</v>
      </c>
      <c r="CZ193" s="1" t="s">
        <v>50</v>
      </c>
      <c r="DA193" s="1" t="s">
        <v>39</v>
      </c>
      <c r="DB193" s="1">
        <f>'январь 2016'!DB193+'февраль 2016'!DB193+'март 2016'!DB193</f>
        <v>0</v>
      </c>
      <c r="DC193" s="1">
        <f>'январь 2016'!DC193+'февраль 2016'!DC193+'март 2016'!DC193</f>
        <v>0</v>
      </c>
      <c r="DD193" s="1" t="s">
        <v>59</v>
      </c>
      <c r="DE193" s="1" t="s">
        <v>60</v>
      </c>
      <c r="DF193" s="1">
        <f>'январь 2016'!DF193+'февраль 2016'!DF193+'март 2016'!DF193</f>
        <v>0</v>
      </c>
      <c r="DG193" s="1">
        <f>'январь 2016'!DG193+'февраль 2016'!DG193+'март 2016'!DG193</f>
        <v>0</v>
      </c>
      <c r="DH193" s="1" t="s">
        <v>52</v>
      </c>
      <c r="DI193" s="1" t="s">
        <v>53</v>
      </c>
      <c r="DJ193" s="1">
        <f>'январь 2016'!DJ193+'февраль 2016'!DJ193+'март 2016'!DJ193</f>
        <v>0</v>
      </c>
      <c r="DK193" s="1">
        <f>'январь 2016'!DK193+'февраль 2016'!DK193+'март 2016'!DK193</f>
        <v>0</v>
      </c>
      <c r="DL193" s="1" t="s">
        <v>31</v>
      </c>
      <c r="DM193" s="7">
        <f>'январь 2016'!DM193+'февраль 2016'!DM193+'март 2016'!DM193</f>
        <v>0</v>
      </c>
    </row>
    <row r="194" spans="1:117" s="12" customFormat="1" ht="15.75" customHeight="1" x14ac:dyDescent="0.25">
      <c r="A194" s="6">
        <v>193</v>
      </c>
      <c r="B194" s="6">
        <v>3</v>
      </c>
      <c r="C194" s="9" t="s">
        <v>200</v>
      </c>
      <c r="D194" s="8" t="s">
        <v>373</v>
      </c>
      <c r="E194" s="6">
        <v>1394.828</v>
      </c>
      <c r="F194" s="6">
        <v>13.411</v>
      </c>
      <c r="G194" s="6">
        <v>1377.7449999999999</v>
      </c>
      <c r="H194" s="10">
        <v>612.81852000000003</v>
      </c>
      <c r="I194" s="3">
        <f t="shared" si="7"/>
        <v>1990.5635199999999</v>
      </c>
      <c r="J194" s="3">
        <f t="shared" ref="J194:J257" si="9">O194+S194+W194+AA194+AE194+AI194+AM194+AQ194+AU194+AY194+BC194+BG194+BK194+BO194+BS194+BW194+CA194+CE194+CI194+CM194+CQ194+CU194+CY194+DC194+DG194+DK194+DM194</f>
        <v>101.374</v>
      </c>
      <c r="K194" s="3">
        <f t="shared" si="8"/>
        <v>1889.1895199999999</v>
      </c>
      <c r="L194" s="1" t="s">
        <v>28</v>
      </c>
      <c r="M194" s="1" t="s">
        <v>29</v>
      </c>
      <c r="N194" s="1">
        <f>'январь 2016'!N194+'февраль 2016'!N194+'март 2016'!N194</f>
        <v>0</v>
      </c>
      <c r="O194" s="1">
        <f>'январь 2016'!O194+'февраль 2016'!O194+'март 2016'!O194</f>
        <v>0</v>
      </c>
      <c r="P194" s="1" t="s">
        <v>30</v>
      </c>
      <c r="Q194" s="1" t="s">
        <v>34</v>
      </c>
      <c r="R194" s="1">
        <f>'январь 2016'!R194+'февраль 2016'!R194+'март 2016'!R194</f>
        <v>0</v>
      </c>
      <c r="S194" s="1">
        <f>'январь 2016'!S194+'февраль 2016'!S194+'март 2016'!S194</f>
        <v>0</v>
      </c>
      <c r="T194" s="1" t="s">
        <v>30</v>
      </c>
      <c r="U194" s="1" t="s">
        <v>32</v>
      </c>
      <c r="V194" s="6">
        <f>'январь 2016'!V194+'февраль 2016'!V194+'март 2016'!V194</f>
        <v>0</v>
      </c>
      <c r="W194" s="6">
        <f>'январь 2016'!W194+'февраль 2016'!W194+'март 2016'!W194</f>
        <v>0</v>
      </c>
      <c r="X194" s="6" t="s">
        <v>30</v>
      </c>
      <c r="Y194" s="6" t="s">
        <v>33</v>
      </c>
      <c r="Z194" s="6">
        <f>'январь 2016'!Z194+'февраль 2016'!Z194+'март 2016'!Z194</f>
        <v>0</v>
      </c>
      <c r="AA194" s="6">
        <f>'январь 2016'!AA194+'февраль 2016'!AA194+'март 2016'!AA194</f>
        <v>0</v>
      </c>
      <c r="AB194" s="1" t="s">
        <v>30</v>
      </c>
      <c r="AC194" s="1" t="s">
        <v>34</v>
      </c>
      <c r="AD194" s="1">
        <f>'январь 2016'!AD194+'февраль 2016'!AD194+'март 2016'!AD194</f>
        <v>0</v>
      </c>
      <c r="AE194" s="1">
        <f>'январь 2016'!AE194+'февраль 2016'!AE194+'март 2016'!AE194</f>
        <v>0</v>
      </c>
      <c r="AF194" s="1" t="s">
        <v>35</v>
      </c>
      <c r="AG194" s="1" t="s">
        <v>29</v>
      </c>
      <c r="AH194" s="1">
        <f>'январь 2016'!AH194+'февраль 2016'!AH194+'март 2016'!AH194</f>
        <v>0</v>
      </c>
      <c r="AI194" s="1">
        <f>'январь 2016'!AI194+'февраль 2016'!AI194+'март 2016'!AI194</f>
        <v>0</v>
      </c>
      <c r="AJ194" s="1" t="s">
        <v>36</v>
      </c>
      <c r="AK194" s="1" t="s">
        <v>37</v>
      </c>
      <c r="AL194" s="1">
        <f>'январь 2016'!AL194+'февраль 2016'!AL194+'март 2016'!AL194</f>
        <v>0</v>
      </c>
      <c r="AM194" s="1">
        <f>'январь 2016'!AM194+'февраль 2016'!AM194+'март 2016'!AM194</f>
        <v>0</v>
      </c>
      <c r="AN194" s="1" t="s">
        <v>38</v>
      </c>
      <c r="AO194" s="1" t="s">
        <v>39</v>
      </c>
      <c r="AP194" s="1">
        <f>'январь 2016'!AP194+'февраль 2016'!AP194+'март 2016'!AP194</f>
        <v>0</v>
      </c>
      <c r="AQ194" s="1">
        <f>'январь 2016'!AQ194+'февраль 2016'!AQ194+'март 2016'!AQ194</f>
        <v>0</v>
      </c>
      <c r="AR194" s="1" t="s">
        <v>40</v>
      </c>
      <c r="AS194" s="1" t="s">
        <v>41</v>
      </c>
      <c r="AT194" s="1">
        <f>'январь 2016'!AT194+'февраль 2016'!AT194+'март 2016'!AT194</f>
        <v>0</v>
      </c>
      <c r="AU194" s="1">
        <f>'январь 2016'!AU194+'февраль 2016'!AU194+'март 2016'!AU194</f>
        <v>0</v>
      </c>
      <c r="AV194" s="6"/>
      <c r="AW194" s="6"/>
      <c r="AX194" s="1">
        <f>'январь 2016'!AX194+'февраль 2016'!AX194+'март 2016'!AX194</f>
        <v>0</v>
      </c>
      <c r="AY194" s="1">
        <f>'январь 2016'!AY194+'февраль 2016'!AY194+'март 2016'!AY194</f>
        <v>0</v>
      </c>
      <c r="AZ194" s="1" t="s">
        <v>42</v>
      </c>
      <c r="BA194" s="1" t="s">
        <v>39</v>
      </c>
      <c r="BB194" s="1">
        <f>'январь 2016'!BB194+'февраль 2016'!BB194+'март 2016'!BB194</f>
        <v>0</v>
      </c>
      <c r="BC194" s="1">
        <f>'январь 2016'!BC194+'февраль 2016'!BC194+'март 2016'!BC194</f>
        <v>0</v>
      </c>
      <c r="BD194" s="1" t="s">
        <v>42</v>
      </c>
      <c r="BE194" s="1" t="s">
        <v>33</v>
      </c>
      <c r="BF194" s="1">
        <f>'январь 2016'!BF194+'февраль 2016'!BF194+'март 2016'!BF194</f>
        <v>0</v>
      </c>
      <c r="BG194" s="1">
        <f>'январь 2016'!BG194+'февраль 2016'!BG194+'март 2016'!BG194</f>
        <v>0</v>
      </c>
      <c r="BH194" s="1" t="s">
        <v>42</v>
      </c>
      <c r="BI194" s="1" t="s">
        <v>39</v>
      </c>
      <c r="BJ194" s="1">
        <f>'январь 2016'!BJ194+'февраль 2016'!BJ194+'март 2016'!BJ194</f>
        <v>0</v>
      </c>
      <c r="BK194" s="7">
        <f>'январь 2016'!BK194+'февраль 2016'!BK194+'март 2016'!BK194</f>
        <v>0</v>
      </c>
      <c r="BL194" s="1" t="s">
        <v>43</v>
      </c>
      <c r="BM194" s="1" t="s">
        <v>44</v>
      </c>
      <c r="BN194" s="1">
        <f>'январь 2016'!BN194+'февраль 2016'!BN194+'март 2016'!BN194</f>
        <v>0</v>
      </c>
      <c r="BO194" s="1">
        <f>'январь 2016'!BO194+'февраль 2016'!BO194+'март 2016'!BO194</f>
        <v>0</v>
      </c>
      <c r="BP194" s="1" t="s">
        <v>45</v>
      </c>
      <c r="BQ194" s="1" t="s">
        <v>44</v>
      </c>
      <c r="BR194" s="1">
        <f>'январь 2016'!BR194+'февраль 2016'!BR194+'март 2016'!BR194</f>
        <v>0</v>
      </c>
      <c r="BS194" s="1">
        <f>'январь 2016'!BS194+'февраль 2016'!BS194+'март 2016'!BS194</f>
        <v>0</v>
      </c>
      <c r="BT194" s="1" t="s">
        <v>46</v>
      </c>
      <c r="BU194" s="1" t="s">
        <v>47</v>
      </c>
      <c r="BV194" s="1">
        <f>'январь 2016'!BV194+'февраль 2016'!BV194+'март 2016'!BV194</f>
        <v>0</v>
      </c>
      <c r="BW194" s="1">
        <f>'январь 2016'!BW194+'февраль 2016'!BW194+'март 2016'!BW194</f>
        <v>0</v>
      </c>
      <c r="BX194" s="1" t="s">
        <v>46</v>
      </c>
      <c r="BY194" s="1" t="s">
        <v>41</v>
      </c>
      <c r="BZ194" s="1">
        <f>'январь 2016'!BZ194+'февраль 2016'!BZ194+'март 2016'!BZ194</f>
        <v>5.0000000000000001E-3</v>
      </c>
      <c r="CA194" s="1">
        <f>'январь 2016'!CA194+'февраль 2016'!CA194+'март 2016'!CA194</f>
        <v>4.0759999999999996</v>
      </c>
      <c r="CB194" s="1" t="s">
        <v>46</v>
      </c>
      <c r="CC194" s="1" t="s">
        <v>48</v>
      </c>
      <c r="CD194" s="1">
        <f>'январь 2016'!CD194+'февраль 2016'!CD194+'март 2016'!CD194</f>
        <v>0</v>
      </c>
      <c r="CE194" s="1">
        <f>'январь 2016'!CE194+'февраль 2016'!CE194+'март 2016'!CE194</f>
        <v>0</v>
      </c>
      <c r="CF194" s="1" t="s">
        <v>46</v>
      </c>
      <c r="CG194" s="1" t="s">
        <v>48</v>
      </c>
      <c r="CH194" s="1">
        <f>'январь 2016'!CH194+'февраль 2016'!CH194+'март 2016'!CH194</f>
        <v>1.4999999999999999E-2</v>
      </c>
      <c r="CI194" s="1">
        <f>'январь 2016'!CI194+'февраль 2016'!CI194+'март 2016'!CI194</f>
        <v>97.298000000000002</v>
      </c>
      <c r="CJ194" s="1" t="s">
        <v>46</v>
      </c>
      <c r="CK194" s="1" t="s">
        <v>39</v>
      </c>
      <c r="CL194" s="1">
        <f>'январь 2016'!CL194+'февраль 2016'!CL194+'март 2016'!CL194</f>
        <v>0</v>
      </c>
      <c r="CM194" s="1">
        <f>'январь 2016'!CM194+'февраль 2016'!CM194+'март 2016'!CM194</f>
        <v>0</v>
      </c>
      <c r="CN194" s="1" t="s">
        <v>49</v>
      </c>
      <c r="CO194" s="1" t="s">
        <v>39</v>
      </c>
      <c r="CP194" s="1">
        <f>'январь 2016'!CP194+'февраль 2016'!CP194+'март 2016'!CP194</f>
        <v>0</v>
      </c>
      <c r="CQ194" s="1">
        <f>'январь 2016'!CQ194+'февраль 2016'!CQ194+'март 2016'!CQ194</f>
        <v>0</v>
      </c>
      <c r="CR194" s="1" t="s">
        <v>50</v>
      </c>
      <c r="CS194" s="1" t="s">
        <v>51</v>
      </c>
      <c r="CT194" s="1">
        <f>'январь 2016'!CT194+'февраль 2016'!CT194+'март 2016'!CT194</f>
        <v>0</v>
      </c>
      <c r="CU194" s="1">
        <f>'январь 2016'!CU194+'февраль 2016'!CU194+'март 2016'!CU194</f>
        <v>0</v>
      </c>
      <c r="CV194" s="1" t="s">
        <v>50</v>
      </c>
      <c r="CW194" s="1" t="s">
        <v>39</v>
      </c>
      <c r="CX194" s="1">
        <f>'январь 2016'!CX194+'февраль 2016'!CX194+'март 2016'!CX194</f>
        <v>0</v>
      </c>
      <c r="CY194" s="1">
        <f>'январь 2016'!CY194+'февраль 2016'!CY194+'март 2016'!CY194</f>
        <v>0</v>
      </c>
      <c r="CZ194" s="1" t="s">
        <v>50</v>
      </c>
      <c r="DA194" s="1" t="s">
        <v>39</v>
      </c>
      <c r="DB194" s="1">
        <f>'январь 2016'!DB194+'февраль 2016'!DB194+'март 2016'!DB194</f>
        <v>0</v>
      </c>
      <c r="DC194" s="1">
        <f>'январь 2016'!DC194+'февраль 2016'!DC194+'март 2016'!DC194</f>
        <v>0</v>
      </c>
      <c r="DD194" s="1" t="s">
        <v>59</v>
      </c>
      <c r="DE194" s="1" t="s">
        <v>60</v>
      </c>
      <c r="DF194" s="1">
        <f>'январь 2016'!DF194+'февраль 2016'!DF194+'март 2016'!DF194</f>
        <v>0</v>
      </c>
      <c r="DG194" s="1">
        <f>'январь 2016'!DG194+'февраль 2016'!DG194+'март 2016'!DG194</f>
        <v>0</v>
      </c>
      <c r="DH194" s="1" t="s">
        <v>52</v>
      </c>
      <c r="DI194" s="1" t="s">
        <v>53</v>
      </c>
      <c r="DJ194" s="1">
        <f>'январь 2016'!DJ194+'февраль 2016'!DJ194+'март 2016'!DJ194</f>
        <v>0</v>
      </c>
      <c r="DK194" s="1">
        <f>'январь 2016'!DK194+'февраль 2016'!DK194+'март 2016'!DK194</f>
        <v>0</v>
      </c>
      <c r="DL194" s="1" t="s">
        <v>31</v>
      </c>
      <c r="DM194" s="7">
        <f>'январь 2016'!DM194+'февраль 2016'!DM194+'март 2016'!DM194</f>
        <v>0</v>
      </c>
    </row>
    <row r="195" spans="1:117" s="12" customFormat="1" ht="15.75" customHeight="1" x14ac:dyDescent="0.25">
      <c r="A195" s="6">
        <v>194</v>
      </c>
      <c r="B195" s="6">
        <v>3</v>
      </c>
      <c r="C195" s="9" t="s">
        <v>429</v>
      </c>
      <c r="D195" s="8" t="s">
        <v>373</v>
      </c>
      <c r="E195" s="6">
        <v>-53.654000000000003</v>
      </c>
      <c r="F195" s="6">
        <v>57.345999999999997</v>
      </c>
      <c r="G195" s="6">
        <v>-112.068</v>
      </c>
      <c r="H195" s="10">
        <v>111.58212</v>
      </c>
      <c r="I195" s="3">
        <f t="shared" ref="I195:I258" si="10">(G195+H195)</f>
        <v>-0.48587999999999454</v>
      </c>
      <c r="J195" s="3">
        <f t="shared" si="9"/>
        <v>16.198999999999998</v>
      </c>
      <c r="K195" s="3">
        <f t="shared" ref="K195:K258" si="11">I195-J195</f>
        <v>-16.684879999999993</v>
      </c>
      <c r="L195" s="1" t="s">
        <v>28</v>
      </c>
      <c r="M195" s="1" t="s">
        <v>29</v>
      </c>
      <c r="N195" s="1">
        <f>'январь 2016'!N195+'февраль 2016'!N195+'март 2016'!N195</f>
        <v>0</v>
      </c>
      <c r="O195" s="1">
        <f>'январь 2016'!O195+'февраль 2016'!O195+'март 2016'!O195</f>
        <v>0</v>
      </c>
      <c r="P195" s="1" t="s">
        <v>30</v>
      </c>
      <c r="Q195" s="1" t="s">
        <v>34</v>
      </c>
      <c r="R195" s="1">
        <f>'январь 2016'!R195+'февраль 2016'!R195+'март 2016'!R195</f>
        <v>0</v>
      </c>
      <c r="S195" s="1">
        <f>'январь 2016'!S195+'февраль 2016'!S195+'март 2016'!S195</f>
        <v>0</v>
      </c>
      <c r="T195" s="1" t="s">
        <v>30</v>
      </c>
      <c r="U195" s="1" t="s">
        <v>32</v>
      </c>
      <c r="V195" s="6">
        <f>'январь 2016'!V195+'февраль 2016'!V195+'март 2016'!V195</f>
        <v>0</v>
      </c>
      <c r="W195" s="6">
        <f>'январь 2016'!W195+'февраль 2016'!W195+'март 2016'!W195</f>
        <v>0</v>
      </c>
      <c r="X195" s="6" t="s">
        <v>30</v>
      </c>
      <c r="Y195" s="6" t="s">
        <v>33</v>
      </c>
      <c r="Z195" s="6">
        <f>'январь 2016'!Z195+'февраль 2016'!Z195+'март 2016'!Z195</f>
        <v>0</v>
      </c>
      <c r="AA195" s="6">
        <f>'январь 2016'!AA195+'февраль 2016'!AA195+'март 2016'!AA195</f>
        <v>0</v>
      </c>
      <c r="AB195" s="1" t="s">
        <v>30</v>
      </c>
      <c r="AC195" s="1" t="s">
        <v>34</v>
      </c>
      <c r="AD195" s="1">
        <f>'январь 2016'!AD195+'февраль 2016'!AD195+'март 2016'!AD195</f>
        <v>0</v>
      </c>
      <c r="AE195" s="1">
        <f>'январь 2016'!AE195+'февраль 2016'!AE195+'март 2016'!AE195</f>
        <v>0</v>
      </c>
      <c r="AF195" s="1" t="s">
        <v>35</v>
      </c>
      <c r="AG195" s="1" t="s">
        <v>29</v>
      </c>
      <c r="AH195" s="1">
        <f>'январь 2016'!AH195+'февраль 2016'!AH195+'март 2016'!AH195</f>
        <v>0</v>
      </c>
      <c r="AI195" s="1">
        <f>'январь 2016'!AI195+'февраль 2016'!AI195+'март 2016'!AI195</f>
        <v>0</v>
      </c>
      <c r="AJ195" s="1" t="s">
        <v>36</v>
      </c>
      <c r="AK195" s="1" t="s">
        <v>37</v>
      </c>
      <c r="AL195" s="1">
        <f>'январь 2016'!AL195+'февраль 2016'!AL195+'март 2016'!AL195</f>
        <v>0</v>
      </c>
      <c r="AM195" s="1">
        <f>'январь 2016'!AM195+'февраль 2016'!AM195+'март 2016'!AM195</f>
        <v>0</v>
      </c>
      <c r="AN195" s="1" t="s">
        <v>38</v>
      </c>
      <c r="AO195" s="1" t="s">
        <v>39</v>
      </c>
      <c r="AP195" s="1">
        <f>'январь 2016'!AP195+'февраль 2016'!AP195+'март 2016'!AP195</f>
        <v>0</v>
      </c>
      <c r="AQ195" s="1">
        <f>'январь 2016'!AQ195+'февраль 2016'!AQ195+'март 2016'!AQ195</f>
        <v>0</v>
      </c>
      <c r="AR195" s="1" t="s">
        <v>40</v>
      </c>
      <c r="AS195" s="1" t="s">
        <v>41</v>
      </c>
      <c r="AT195" s="1">
        <f>'январь 2016'!AT195+'февраль 2016'!AT195+'март 2016'!AT195</f>
        <v>0</v>
      </c>
      <c r="AU195" s="1">
        <f>'январь 2016'!AU195+'февраль 2016'!AU195+'март 2016'!AU195</f>
        <v>0</v>
      </c>
      <c r="AV195" s="6"/>
      <c r="AW195" s="6"/>
      <c r="AX195" s="1">
        <f>'январь 2016'!AX195+'февраль 2016'!AX195+'март 2016'!AX195</f>
        <v>0</v>
      </c>
      <c r="AY195" s="1">
        <f>'январь 2016'!AY195+'февраль 2016'!AY195+'март 2016'!AY195</f>
        <v>0</v>
      </c>
      <c r="AZ195" s="1" t="s">
        <v>42</v>
      </c>
      <c r="BA195" s="1" t="s">
        <v>39</v>
      </c>
      <c r="BB195" s="1">
        <f>'январь 2016'!BB195+'февраль 2016'!BB195+'март 2016'!BB195</f>
        <v>0</v>
      </c>
      <c r="BC195" s="1">
        <f>'январь 2016'!BC195+'февраль 2016'!BC195+'март 2016'!BC195</f>
        <v>0</v>
      </c>
      <c r="BD195" s="1" t="s">
        <v>42</v>
      </c>
      <c r="BE195" s="1" t="s">
        <v>33</v>
      </c>
      <c r="BF195" s="1">
        <f>'январь 2016'!BF195+'февраль 2016'!BF195+'март 2016'!BF195</f>
        <v>0</v>
      </c>
      <c r="BG195" s="1">
        <f>'январь 2016'!BG195+'февраль 2016'!BG195+'март 2016'!BG195</f>
        <v>0</v>
      </c>
      <c r="BH195" s="1" t="s">
        <v>42</v>
      </c>
      <c r="BI195" s="1" t="s">
        <v>39</v>
      </c>
      <c r="BJ195" s="1">
        <f>'январь 2016'!BJ195+'февраль 2016'!BJ195+'март 2016'!BJ195</f>
        <v>0</v>
      </c>
      <c r="BK195" s="7">
        <f>'январь 2016'!BK195+'февраль 2016'!BK195+'март 2016'!BK195</f>
        <v>0</v>
      </c>
      <c r="BL195" s="1" t="s">
        <v>43</v>
      </c>
      <c r="BM195" s="1" t="s">
        <v>44</v>
      </c>
      <c r="BN195" s="1">
        <f>'январь 2016'!BN195+'февраль 2016'!BN195+'март 2016'!BN195</f>
        <v>0</v>
      </c>
      <c r="BO195" s="1">
        <f>'январь 2016'!BO195+'февраль 2016'!BO195+'март 2016'!BO195</f>
        <v>0</v>
      </c>
      <c r="BP195" s="1" t="s">
        <v>45</v>
      </c>
      <c r="BQ195" s="1" t="s">
        <v>44</v>
      </c>
      <c r="BR195" s="1">
        <f>'январь 2016'!BR195+'февраль 2016'!BR195+'март 2016'!BR195</f>
        <v>0</v>
      </c>
      <c r="BS195" s="1">
        <f>'январь 2016'!BS195+'февраль 2016'!BS195+'март 2016'!BS195</f>
        <v>0</v>
      </c>
      <c r="BT195" s="1" t="s">
        <v>46</v>
      </c>
      <c r="BU195" s="1" t="s">
        <v>47</v>
      </c>
      <c r="BV195" s="1">
        <f>'январь 2016'!BV195+'февраль 2016'!BV195+'март 2016'!BV195</f>
        <v>0</v>
      </c>
      <c r="BW195" s="1">
        <f>'январь 2016'!BW195+'февраль 2016'!BW195+'март 2016'!BW195</f>
        <v>0</v>
      </c>
      <c r="BX195" s="1" t="s">
        <v>46</v>
      </c>
      <c r="BY195" s="1" t="s">
        <v>41</v>
      </c>
      <c r="BZ195" s="1">
        <f>'январь 2016'!BZ195+'февраль 2016'!BZ195+'март 2016'!BZ195</f>
        <v>1.2E-2</v>
      </c>
      <c r="CA195" s="1">
        <f>'январь 2016'!CA195+'февраль 2016'!CA195+'март 2016'!CA195</f>
        <v>9.782</v>
      </c>
      <c r="CB195" s="1" t="s">
        <v>46</v>
      </c>
      <c r="CC195" s="1" t="s">
        <v>48</v>
      </c>
      <c r="CD195" s="1">
        <f>'январь 2016'!CD195+'февраль 2016'!CD195+'март 2016'!CD195</f>
        <v>0</v>
      </c>
      <c r="CE195" s="1">
        <f>'январь 2016'!CE195+'февраль 2016'!CE195+'март 2016'!CE195</f>
        <v>0</v>
      </c>
      <c r="CF195" s="1" t="s">
        <v>46</v>
      </c>
      <c r="CG195" s="1" t="s">
        <v>48</v>
      </c>
      <c r="CH195" s="1">
        <f>'январь 2016'!CH195+'февраль 2016'!CH195+'март 2016'!CH195</f>
        <v>0</v>
      </c>
      <c r="CI195" s="1">
        <f>'январь 2016'!CI195+'февраль 2016'!CI195+'март 2016'!CI195</f>
        <v>0</v>
      </c>
      <c r="CJ195" s="1" t="s">
        <v>46</v>
      </c>
      <c r="CK195" s="1" t="s">
        <v>39</v>
      </c>
      <c r="CL195" s="1">
        <f>'январь 2016'!CL195+'февраль 2016'!CL195+'март 2016'!CL195</f>
        <v>0</v>
      </c>
      <c r="CM195" s="1">
        <f>'январь 2016'!CM195+'февраль 2016'!CM195+'март 2016'!CM195</f>
        <v>0</v>
      </c>
      <c r="CN195" s="1" t="s">
        <v>49</v>
      </c>
      <c r="CO195" s="1" t="s">
        <v>39</v>
      </c>
      <c r="CP195" s="1">
        <f>'январь 2016'!CP195+'февраль 2016'!CP195+'март 2016'!CP195</f>
        <v>0</v>
      </c>
      <c r="CQ195" s="1">
        <f>'январь 2016'!CQ195+'февраль 2016'!CQ195+'март 2016'!CQ195</f>
        <v>0</v>
      </c>
      <c r="CR195" s="1" t="s">
        <v>50</v>
      </c>
      <c r="CS195" s="1" t="s">
        <v>51</v>
      </c>
      <c r="CT195" s="1">
        <f>'январь 2016'!CT195+'февраль 2016'!CT195+'март 2016'!CT195</f>
        <v>0</v>
      </c>
      <c r="CU195" s="1">
        <f>'январь 2016'!CU195+'февраль 2016'!CU195+'март 2016'!CU195</f>
        <v>0</v>
      </c>
      <c r="CV195" s="1" t="s">
        <v>50</v>
      </c>
      <c r="CW195" s="1" t="s">
        <v>39</v>
      </c>
      <c r="CX195" s="1">
        <f>'январь 2016'!CX195+'февраль 2016'!CX195+'март 2016'!CX195</f>
        <v>0</v>
      </c>
      <c r="CY195" s="1">
        <f>'январь 2016'!CY195+'февраль 2016'!CY195+'март 2016'!CY195</f>
        <v>0</v>
      </c>
      <c r="CZ195" s="1" t="s">
        <v>50</v>
      </c>
      <c r="DA195" s="1" t="s">
        <v>39</v>
      </c>
      <c r="DB195" s="1">
        <f>'январь 2016'!DB195+'февраль 2016'!DB195+'март 2016'!DB195</f>
        <v>0</v>
      </c>
      <c r="DC195" s="1">
        <f>'январь 2016'!DC195+'февраль 2016'!DC195+'март 2016'!DC195</f>
        <v>0</v>
      </c>
      <c r="DD195" s="1" t="s">
        <v>59</v>
      </c>
      <c r="DE195" s="1" t="s">
        <v>60</v>
      </c>
      <c r="DF195" s="1">
        <f>'январь 2016'!DF195+'февраль 2016'!DF195+'март 2016'!DF195</f>
        <v>0</v>
      </c>
      <c r="DG195" s="1">
        <f>'январь 2016'!DG195+'февраль 2016'!DG195+'март 2016'!DG195</f>
        <v>0</v>
      </c>
      <c r="DH195" s="1" t="s">
        <v>52</v>
      </c>
      <c r="DI195" s="1" t="s">
        <v>53</v>
      </c>
      <c r="DJ195" s="1">
        <f>'январь 2016'!DJ195+'февраль 2016'!DJ195+'март 2016'!DJ195</f>
        <v>0</v>
      </c>
      <c r="DK195" s="1">
        <f>'январь 2016'!DK195+'февраль 2016'!DK195+'март 2016'!DK195</f>
        <v>0</v>
      </c>
      <c r="DL195" s="1" t="s">
        <v>31</v>
      </c>
      <c r="DM195" s="7">
        <f>'январь 2016'!DM195+'февраль 2016'!DM195+'март 2016'!DM195</f>
        <v>6.4169999999999998</v>
      </c>
    </row>
    <row r="196" spans="1:117" s="12" customFormat="1" ht="15.75" customHeight="1" x14ac:dyDescent="0.25">
      <c r="A196" s="6">
        <v>195</v>
      </c>
      <c r="B196" s="6">
        <v>3</v>
      </c>
      <c r="C196" s="9" t="s">
        <v>430</v>
      </c>
      <c r="D196" s="8" t="s">
        <v>373</v>
      </c>
      <c r="E196" s="6">
        <v>-49.62</v>
      </c>
      <c r="F196" s="6">
        <v>57.902000000000001</v>
      </c>
      <c r="G196" s="6">
        <v>-107.52200000000001</v>
      </c>
      <c r="H196" s="10">
        <v>69.006479999999996</v>
      </c>
      <c r="I196" s="3">
        <f t="shared" si="10"/>
        <v>-38.515520000000009</v>
      </c>
      <c r="J196" s="3">
        <f t="shared" si="9"/>
        <v>0</v>
      </c>
      <c r="K196" s="3">
        <f t="shared" si="11"/>
        <v>-38.515520000000009</v>
      </c>
      <c r="L196" s="1" t="s">
        <v>28</v>
      </c>
      <c r="M196" s="1" t="s">
        <v>29</v>
      </c>
      <c r="N196" s="1">
        <f>'январь 2016'!N196+'февраль 2016'!N196+'март 2016'!N196</f>
        <v>0</v>
      </c>
      <c r="O196" s="1">
        <f>'январь 2016'!O196+'февраль 2016'!O196+'март 2016'!O196</f>
        <v>0</v>
      </c>
      <c r="P196" s="1" t="s">
        <v>30</v>
      </c>
      <c r="Q196" s="1" t="s">
        <v>34</v>
      </c>
      <c r="R196" s="1">
        <f>'январь 2016'!R196+'февраль 2016'!R196+'март 2016'!R196</f>
        <v>0</v>
      </c>
      <c r="S196" s="1">
        <f>'январь 2016'!S196+'февраль 2016'!S196+'март 2016'!S196</f>
        <v>0</v>
      </c>
      <c r="T196" s="1" t="s">
        <v>30</v>
      </c>
      <c r="U196" s="1" t="s">
        <v>32</v>
      </c>
      <c r="V196" s="6">
        <f>'январь 2016'!V196+'февраль 2016'!V196+'март 2016'!V196</f>
        <v>0</v>
      </c>
      <c r="W196" s="6">
        <f>'январь 2016'!W196+'февраль 2016'!W196+'март 2016'!W196</f>
        <v>0</v>
      </c>
      <c r="X196" s="6" t="s">
        <v>30</v>
      </c>
      <c r="Y196" s="6" t="s">
        <v>33</v>
      </c>
      <c r="Z196" s="6">
        <f>'январь 2016'!Z196+'февраль 2016'!Z196+'март 2016'!Z196</f>
        <v>0</v>
      </c>
      <c r="AA196" s="6">
        <f>'январь 2016'!AA196+'февраль 2016'!AA196+'март 2016'!AA196</f>
        <v>0</v>
      </c>
      <c r="AB196" s="1" t="s">
        <v>30</v>
      </c>
      <c r="AC196" s="1" t="s">
        <v>34</v>
      </c>
      <c r="AD196" s="1">
        <f>'январь 2016'!AD196+'февраль 2016'!AD196+'март 2016'!AD196</f>
        <v>0</v>
      </c>
      <c r="AE196" s="1">
        <f>'январь 2016'!AE196+'февраль 2016'!AE196+'март 2016'!AE196</f>
        <v>0</v>
      </c>
      <c r="AF196" s="1" t="s">
        <v>35</v>
      </c>
      <c r="AG196" s="1" t="s">
        <v>29</v>
      </c>
      <c r="AH196" s="1">
        <f>'январь 2016'!AH196+'февраль 2016'!AH196+'март 2016'!AH196</f>
        <v>0</v>
      </c>
      <c r="AI196" s="1">
        <f>'январь 2016'!AI196+'февраль 2016'!AI196+'март 2016'!AI196</f>
        <v>0</v>
      </c>
      <c r="AJ196" s="1" t="s">
        <v>36</v>
      </c>
      <c r="AK196" s="1" t="s">
        <v>37</v>
      </c>
      <c r="AL196" s="1">
        <f>'январь 2016'!AL196+'февраль 2016'!AL196+'март 2016'!AL196</f>
        <v>0</v>
      </c>
      <c r="AM196" s="1">
        <f>'январь 2016'!AM196+'февраль 2016'!AM196+'март 2016'!AM196</f>
        <v>0</v>
      </c>
      <c r="AN196" s="1" t="s">
        <v>38</v>
      </c>
      <c r="AO196" s="1" t="s">
        <v>39</v>
      </c>
      <c r="AP196" s="1">
        <f>'январь 2016'!AP196+'февраль 2016'!AP196+'март 2016'!AP196</f>
        <v>0</v>
      </c>
      <c r="AQ196" s="1">
        <f>'январь 2016'!AQ196+'февраль 2016'!AQ196+'март 2016'!AQ196</f>
        <v>0</v>
      </c>
      <c r="AR196" s="1" t="s">
        <v>40</v>
      </c>
      <c r="AS196" s="1" t="s">
        <v>41</v>
      </c>
      <c r="AT196" s="1">
        <f>'январь 2016'!AT196+'февраль 2016'!AT196+'март 2016'!AT196</f>
        <v>0</v>
      </c>
      <c r="AU196" s="1">
        <f>'январь 2016'!AU196+'февраль 2016'!AU196+'март 2016'!AU196</f>
        <v>0</v>
      </c>
      <c r="AV196" s="6"/>
      <c r="AW196" s="6"/>
      <c r="AX196" s="1">
        <f>'январь 2016'!AX196+'февраль 2016'!AX196+'март 2016'!AX196</f>
        <v>0</v>
      </c>
      <c r="AY196" s="1">
        <f>'январь 2016'!AY196+'февраль 2016'!AY196+'март 2016'!AY196</f>
        <v>0</v>
      </c>
      <c r="AZ196" s="1" t="s">
        <v>42</v>
      </c>
      <c r="BA196" s="1" t="s">
        <v>39</v>
      </c>
      <c r="BB196" s="1">
        <f>'январь 2016'!BB196+'февраль 2016'!BB196+'март 2016'!BB196</f>
        <v>0</v>
      </c>
      <c r="BC196" s="1">
        <f>'январь 2016'!BC196+'февраль 2016'!BC196+'март 2016'!BC196</f>
        <v>0</v>
      </c>
      <c r="BD196" s="1" t="s">
        <v>42</v>
      </c>
      <c r="BE196" s="1" t="s">
        <v>33</v>
      </c>
      <c r="BF196" s="1">
        <f>'январь 2016'!BF196+'февраль 2016'!BF196+'март 2016'!BF196</f>
        <v>0</v>
      </c>
      <c r="BG196" s="1">
        <f>'январь 2016'!BG196+'февраль 2016'!BG196+'март 2016'!BG196</f>
        <v>0</v>
      </c>
      <c r="BH196" s="1" t="s">
        <v>42</v>
      </c>
      <c r="BI196" s="1" t="s">
        <v>39</v>
      </c>
      <c r="BJ196" s="1">
        <f>'январь 2016'!BJ196+'февраль 2016'!BJ196+'март 2016'!BJ196</f>
        <v>0</v>
      </c>
      <c r="BK196" s="7">
        <f>'январь 2016'!BK196+'февраль 2016'!BK196+'март 2016'!BK196</f>
        <v>0</v>
      </c>
      <c r="BL196" s="1" t="s">
        <v>43</v>
      </c>
      <c r="BM196" s="1" t="s">
        <v>44</v>
      </c>
      <c r="BN196" s="1">
        <f>'январь 2016'!BN196+'февраль 2016'!BN196+'март 2016'!BN196</f>
        <v>0</v>
      </c>
      <c r="BO196" s="1">
        <f>'январь 2016'!BO196+'февраль 2016'!BO196+'март 2016'!BO196</f>
        <v>0</v>
      </c>
      <c r="BP196" s="1" t="s">
        <v>45</v>
      </c>
      <c r="BQ196" s="1" t="s">
        <v>44</v>
      </c>
      <c r="BR196" s="1">
        <f>'январь 2016'!BR196+'февраль 2016'!BR196+'март 2016'!BR196</f>
        <v>0</v>
      </c>
      <c r="BS196" s="1">
        <f>'январь 2016'!BS196+'февраль 2016'!BS196+'март 2016'!BS196</f>
        <v>0</v>
      </c>
      <c r="BT196" s="1" t="s">
        <v>46</v>
      </c>
      <c r="BU196" s="1" t="s">
        <v>47</v>
      </c>
      <c r="BV196" s="1">
        <f>'январь 2016'!BV196+'февраль 2016'!BV196+'март 2016'!BV196</f>
        <v>0</v>
      </c>
      <c r="BW196" s="1">
        <f>'январь 2016'!BW196+'февраль 2016'!BW196+'март 2016'!BW196</f>
        <v>0</v>
      </c>
      <c r="BX196" s="1" t="s">
        <v>46</v>
      </c>
      <c r="BY196" s="1" t="s">
        <v>41</v>
      </c>
      <c r="BZ196" s="1">
        <f>'январь 2016'!BZ196+'февраль 2016'!BZ196+'март 2016'!BZ196</f>
        <v>0</v>
      </c>
      <c r="CA196" s="1">
        <f>'январь 2016'!CA196+'февраль 2016'!CA196+'март 2016'!CA196</f>
        <v>0</v>
      </c>
      <c r="CB196" s="1" t="s">
        <v>46</v>
      </c>
      <c r="CC196" s="1" t="s">
        <v>48</v>
      </c>
      <c r="CD196" s="1">
        <f>'январь 2016'!CD196+'февраль 2016'!CD196+'март 2016'!CD196</f>
        <v>0</v>
      </c>
      <c r="CE196" s="1">
        <f>'январь 2016'!CE196+'февраль 2016'!CE196+'март 2016'!CE196</f>
        <v>0</v>
      </c>
      <c r="CF196" s="1" t="s">
        <v>46</v>
      </c>
      <c r="CG196" s="1" t="s">
        <v>48</v>
      </c>
      <c r="CH196" s="1">
        <f>'январь 2016'!CH196+'февраль 2016'!CH196+'март 2016'!CH196</f>
        <v>0</v>
      </c>
      <c r="CI196" s="1">
        <f>'январь 2016'!CI196+'февраль 2016'!CI196+'март 2016'!CI196</f>
        <v>0</v>
      </c>
      <c r="CJ196" s="1" t="s">
        <v>46</v>
      </c>
      <c r="CK196" s="1" t="s">
        <v>39</v>
      </c>
      <c r="CL196" s="1">
        <f>'январь 2016'!CL196+'февраль 2016'!CL196+'март 2016'!CL196</f>
        <v>0</v>
      </c>
      <c r="CM196" s="1">
        <f>'январь 2016'!CM196+'февраль 2016'!CM196+'март 2016'!CM196</f>
        <v>0</v>
      </c>
      <c r="CN196" s="1" t="s">
        <v>49</v>
      </c>
      <c r="CO196" s="1" t="s">
        <v>39</v>
      </c>
      <c r="CP196" s="1">
        <f>'январь 2016'!CP196+'февраль 2016'!CP196+'март 2016'!CP196</f>
        <v>0</v>
      </c>
      <c r="CQ196" s="1">
        <f>'январь 2016'!CQ196+'февраль 2016'!CQ196+'март 2016'!CQ196</f>
        <v>0</v>
      </c>
      <c r="CR196" s="1" t="s">
        <v>50</v>
      </c>
      <c r="CS196" s="1" t="s">
        <v>51</v>
      </c>
      <c r="CT196" s="1">
        <f>'январь 2016'!CT196+'февраль 2016'!CT196+'март 2016'!CT196</f>
        <v>0</v>
      </c>
      <c r="CU196" s="1">
        <f>'январь 2016'!CU196+'февраль 2016'!CU196+'март 2016'!CU196</f>
        <v>0</v>
      </c>
      <c r="CV196" s="1" t="s">
        <v>50</v>
      </c>
      <c r="CW196" s="1" t="s">
        <v>39</v>
      </c>
      <c r="CX196" s="1">
        <f>'январь 2016'!CX196+'февраль 2016'!CX196+'март 2016'!CX196</f>
        <v>0</v>
      </c>
      <c r="CY196" s="1">
        <f>'январь 2016'!CY196+'февраль 2016'!CY196+'март 2016'!CY196</f>
        <v>0</v>
      </c>
      <c r="CZ196" s="1" t="s">
        <v>50</v>
      </c>
      <c r="DA196" s="1" t="s">
        <v>39</v>
      </c>
      <c r="DB196" s="1">
        <f>'январь 2016'!DB196+'февраль 2016'!DB196+'март 2016'!DB196</f>
        <v>0</v>
      </c>
      <c r="DC196" s="1">
        <f>'январь 2016'!DC196+'февраль 2016'!DC196+'март 2016'!DC196</f>
        <v>0</v>
      </c>
      <c r="DD196" s="1" t="s">
        <v>59</v>
      </c>
      <c r="DE196" s="1" t="s">
        <v>60</v>
      </c>
      <c r="DF196" s="1">
        <f>'январь 2016'!DF196+'февраль 2016'!DF196+'март 2016'!DF196</f>
        <v>0</v>
      </c>
      <c r="DG196" s="1">
        <f>'январь 2016'!DG196+'февраль 2016'!DG196+'март 2016'!DG196</f>
        <v>0</v>
      </c>
      <c r="DH196" s="1" t="s">
        <v>52</v>
      </c>
      <c r="DI196" s="1" t="s">
        <v>53</v>
      </c>
      <c r="DJ196" s="1">
        <f>'январь 2016'!DJ196+'февраль 2016'!DJ196+'март 2016'!DJ196</f>
        <v>0</v>
      </c>
      <c r="DK196" s="1">
        <f>'январь 2016'!DK196+'февраль 2016'!DK196+'март 2016'!DK196</f>
        <v>0</v>
      </c>
      <c r="DL196" s="1" t="s">
        <v>31</v>
      </c>
      <c r="DM196" s="7">
        <f>'январь 2016'!DM196+'февраль 2016'!DM196+'март 2016'!DM196</f>
        <v>0</v>
      </c>
    </row>
    <row r="197" spans="1:117" s="12" customFormat="1" ht="15.75" customHeight="1" x14ac:dyDescent="0.25">
      <c r="A197" s="6">
        <v>196</v>
      </c>
      <c r="B197" s="6">
        <v>3</v>
      </c>
      <c r="C197" s="9" t="s">
        <v>201</v>
      </c>
      <c r="D197" s="8" t="s">
        <v>373</v>
      </c>
      <c r="E197" s="6">
        <v>16.876000000000001</v>
      </c>
      <c r="F197" s="6">
        <v>284.86500000000001</v>
      </c>
      <c r="G197" s="6">
        <v>-267.98899999999998</v>
      </c>
      <c r="H197" s="10">
        <v>110.2572</v>
      </c>
      <c r="I197" s="3">
        <f t="shared" si="10"/>
        <v>-157.73179999999996</v>
      </c>
      <c r="J197" s="3">
        <f t="shared" si="9"/>
        <v>0</v>
      </c>
      <c r="K197" s="3">
        <f t="shared" si="11"/>
        <v>-157.73179999999996</v>
      </c>
      <c r="L197" s="1" t="s">
        <v>28</v>
      </c>
      <c r="M197" s="1" t="s">
        <v>29</v>
      </c>
      <c r="N197" s="1">
        <f>'январь 2016'!N197+'февраль 2016'!N197+'март 2016'!N197</f>
        <v>0</v>
      </c>
      <c r="O197" s="1">
        <f>'январь 2016'!O197+'февраль 2016'!O197+'март 2016'!O197</f>
        <v>0</v>
      </c>
      <c r="P197" s="1" t="s">
        <v>30</v>
      </c>
      <c r="Q197" s="1" t="s">
        <v>34</v>
      </c>
      <c r="R197" s="1">
        <f>'январь 2016'!R197+'февраль 2016'!R197+'март 2016'!R197</f>
        <v>0</v>
      </c>
      <c r="S197" s="1">
        <f>'январь 2016'!S197+'февраль 2016'!S197+'март 2016'!S197</f>
        <v>0</v>
      </c>
      <c r="T197" s="1" t="s">
        <v>30</v>
      </c>
      <c r="U197" s="1" t="s">
        <v>32</v>
      </c>
      <c r="V197" s="6">
        <f>'январь 2016'!V197+'февраль 2016'!V197+'март 2016'!V197</f>
        <v>0</v>
      </c>
      <c r="W197" s="6">
        <f>'январь 2016'!W197+'февраль 2016'!W197+'март 2016'!W197</f>
        <v>0</v>
      </c>
      <c r="X197" s="6" t="s">
        <v>30</v>
      </c>
      <c r="Y197" s="6" t="s">
        <v>33</v>
      </c>
      <c r="Z197" s="6">
        <f>'январь 2016'!Z197+'февраль 2016'!Z197+'март 2016'!Z197</f>
        <v>0</v>
      </c>
      <c r="AA197" s="6">
        <f>'январь 2016'!AA197+'февраль 2016'!AA197+'март 2016'!AA197</f>
        <v>0</v>
      </c>
      <c r="AB197" s="1" t="s">
        <v>30</v>
      </c>
      <c r="AC197" s="1" t="s">
        <v>34</v>
      </c>
      <c r="AD197" s="1">
        <f>'январь 2016'!AD197+'февраль 2016'!AD197+'март 2016'!AD197</f>
        <v>0</v>
      </c>
      <c r="AE197" s="1">
        <f>'январь 2016'!AE197+'февраль 2016'!AE197+'март 2016'!AE197</f>
        <v>0</v>
      </c>
      <c r="AF197" s="1" t="s">
        <v>35</v>
      </c>
      <c r="AG197" s="1" t="s">
        <v>29</v>
      </c>
      <c r="AH197" s="1">
        <f>'январь 2016'!AH197+'февраль 2016'!AH197+'март 2016'!AH197</f>
        <v>0</v>
      </c>
      <c r="AI197" s="1">
        <f>'январь 2016'!AI197+'февраль 2016'!AI197+'март 2016'!AI197</f>
        <v>0</v>
      </c>
      <c r="AJ197" s="1" t="s">
        <v>36</v>
      </c>
      <c r="AK197" s="1" t="s">
        <v>37</v>
      </c>
      <c r="AL197" s="1">
        <f>'январь 2016'!AL197+'февраль 2016'!AL197+'март 2016'!AL197</f>
        <v>0</v>
      </c>
      <c r="AM197" s="1">
        <f>'январь 2016'!AM197+'февраль 2016'!AM197+'март 2016'!AM197</f>
        <v>0</v>
      </c>
      <c r="AN197" s="1" t="s">
        <v>38</v>
      </c>
      <c r="AO197" s="1" t="s">
        <v>39</v>
      </c>
      <c r="AP197" s="1">
        <f>'январь 2016'!AP197+'февраль 2016'!AP197+'март 2016'!AP197</f>
        <v>0</v>
      </c>
      <c r="AQ197" s="1">
        <f>'январь 2016'!AQ197+'февраль 2016'!AQ197+'март 2016'!AQ197</f>
        <v>0</v>
      </c>
      <c r="AR197" s="1" t="s">
        <v>40</v>
      </c>
      <c r="AS197" s="1" t="s">
        <v>41</v>
      </c>
      <c r="AT197" s="1">
        <f>'январь 2016'!AT197+'февраль 2016'!AT197+'март 2016'!AT197</f>
        <v>0</v>
      </c>
      <c r="AU197" s="1">
        <f>'январь 2016'!AU197+'февраль 2016'!AU197+'март 2016'!AU197</f>
        <v>0</v>
      </c>
      <c r="AV197" s="6"/>
      <c r="AW197" s="6"/>
      <c r="AX197" s="1">
        <f>'январь 2016'!AX197+'февраль 2016'!AX197+'март 2016'!AX197</f>
        <v>0</v>
      </c>
      <c r="AY197" s="1">
        <f>'январь 2016'!AY197+'февраль 2016'!AY197+'март 2016'!AY197</f>
        <v>0</v>
      </c>
      <c r="AZ197" s="1" t="s">
        <v>42</v>
      </c>
      <c r="BA197" s="1" t="s">
        <v>39</v>
      </c>
      <c r="BB197" s="1">
        <f>'январь 2016'!BB197+'февраль 2016'!BB197+'март 2016'!BB197</f>
        <v>0</v>
      </c>
      <c r="BC197" s="1">
        <f>'январь 2016'!BC197+'февраль 2016'!BC197+'март 2016'!BC197</f>
        <v>0</v>
      </c>
      <c r="BD197" s="1" t="s">
        <v>42</v>
      </c>
      <c r="BE197" s="1" t="s">
        <v>33</v>
      </c>
      <c r="BF197" s="1">
        <f>'январь 2016'!BF197+'февраль 2016'!BF197+'март 2016'!BF197</f>
        <v>0</v>
      </c>
      <c r="BG197" s="1">
        <f>'январь 2016'!BG197+'февраль 2016'!BG197+'март 2016'!BG197</f>
        <v>0</v>
      </c>
      <c r="BH197" s="1" t="s">
        <v>42</v>
      </c>
      <c r="BI197" s="1" t="s">
        <v>39</v>
      </c>
      <c r="BJ197" s="1">
        <f>'январь 2016'!BJ197+'февраль 2016'!BJ197+'март 2016'!BJ197</f>
        <v>0</v>
      </c>
      <c r="BK197" s="7">
        <f>'январь 2016'!BK197+'февраль 2016'!BK197+'март 2016'!BK197</f>
        <v>0</v>
      </c>
      <c r="BL197" s="1" t="s">
        <v>43</v>
      </c>
      <c r="BM197" s="1" t="s">
        <v>44</v>
      </c>
      <c r="BN197" s="1">
        <f>'январь 2016'!BN197+'февраль 2016'!BN197+'март 2016'!BN197</f>
        <v>0</v>
      </c>
      <c r="BO197" s="1">
        <f>'январь 2016'!BO197+'февраль 2016'!BO197+'март 2016'!BO197</f>
        <v>0</v>
      </c>
      <c r="BP197" s="1" t="s">
        <v>45</v>
      </c>
      <c r="BQ197" s="1" t="s">
        <v>44</v>
      </c>
      <c r="BR197" s="1">
        <f>'январь 2016'!BR197+'февраль 2016'!BR197+'март 2016'!BR197</f>
        <v>0</v>
      </c>
      <c r="BS197" s="1">
        <f>'январь 2016'!BS197+'февраль 2016'!BS197+'март 2016'!BS197</f>
        <v>0</v>
      </c>
      <c r="BT197" s="1" t="s">
        <v>46</v>
      </c>
      <c r="BU197" s="1" t="s">
        <v>47</v>
      </c>
      <c r="BV197" s="1">
        <f>'январь 2016'!BV197+'февраль 2016'!BV197+'март 2016'!BV197</f>
        <v>0</v>
      </c>
      <c r="BW197" s="1">
        <f>'январь 2016'!BW197+'февраль 2016'!BW197+'март 2016'!BW197</f>
        <v>0</v>
      </c>
      <c r="BX197" s="1" t="s">
        <v>46</v>
      </c>
      <c r="BY197" s="1" t="s">
        <v>41</v>
      </c>
      <c r="BZ197" s="1">
        <f>'январь 2016'!BZ197+'февраль 2016'!BZ197+'март 2016'!BZ197</f>
        <v>0</v>
      </c>
      <c r="CA197" s="1">
        <f>'январь 2016'!CA197+'февраль 2016'!CA197+'март 2016'!CA197</f>
        <v>0</v>
      </c>
      <c r="CB197" s="1" t="s">
        <v>46</v>
      </c>
      <c r="CC197" s="1" t="s">
        <v>48</v>
      </c>
      <c r="CD197" s="1">
        <f>'январь 2016'!CD197+'февраль 2016'!CD197+'март 2016'!CD197</f>
        <v>0</v>
      </c>
      <c r="CE197" s="1">
        <f>'январь 2016'!CE197+'февраль 2016'!CE197+'март 2016'!CE197</f>
        <v>0</v>
      </c>
      <c r="CF197" s="1" t="s">
        <v>46</v>
      </c>
      <c r="CG197" s="1" t="s">
        <v>48</v>
      </c>
      <c r="CH197" s="1">
        <f>'январь 2016'!CH197+'февраль 2016'!CH197+'март 2016'!CH197</f>
        <v>0</v>
      </c>
      <c r="CI197" s="1">
        <f>'январь 2016'!CI197+'февраль 2016'!CI197+'март 2016'!CI197</f>
        <v>0</v>
      </c>
      <c r="CJ197" s="1" t="s">
        <v>46</v>
      </c>
      <c r="CK197" s="1" t="s">
        <v>39</v>
      </c>
      <c r="CL197" s="1">
        <f>'январь 2016'!CL197+'февраль 2016'!CL197+'март 2016'!CL197</f>
        <v>0</v>
      </c>
      <c r="CM197" s="1">
        <f>'январь 2016'!CM197+'февраль 2016'!CM197+'март 2016'!CM197</f>
        <v>0</v>
      </c>
      <c r="CN197" s="1" t="s">
        <v>49</v>
      </c>
      <c r="CO197" s="1" t="s">
        <v>39</v>
      </c>
      <c r="CP197" s="1">
        <f>'январь 2016'!CP197+'февраль 2016'!CP197+'март 2016'!CP197</f>
        <v>0</v>
      </c>
      <c r="CQ197" s="1">
        <f>'январь 2016'!CQ197+'февраль 2016'!CQ197+'март 2016'!CQ197</f>
        <v>0</v>
      </c>
      <c r="CR197" s="1" t="s">
        <v>50</v>
      </c>
      <c r="CS197" s="1" t="s">
        <v>51</v>
      </c>
      <c r="CT197" s="1">
        <f>'январь 2016'!CT197+'февраль 2016'!CT197+'март 2016'!CT197</f>
        <v>0</v>
      </c>
      <c r="CU197" s="1">
        <f>'январь 2016'!CU197+'февраль 2016'!CU197+'март 2016'!CU197</f>
        <v>0</v>
      </c>
      <c r="CV197" s="1" t="s">
        <v>50</v>
      </c>
      <c r="CW197" s="1" t="s">
        <v>39</v>
      </c>
      <c r="CX197" s="1">
        <f>'январь 2016'!CX197+'февраль 2016'!CX197+'март 2016'!CX197</f>
        <v>0</v>
      </c>
      <c r="CY197" s="1">
        <f>'январь 2016'!CY197+'февраль 2016'!CY197+'март 2016'!CY197</f>
        <v>0</v>
      </c>
      <c r="CZ197" s="1" t="s">
        <v>50</v>
      </c>
      <c r="DA197" s="1" t="s">
        <v>39</v>
      </c>
      <c r="DB197" s="1">
        <f>'январь 2016'!DB197+'февраль 2016'!DB197+'март 2016'!DB197</f>
        <v>0</v>
      </c>
      <c r="DC197" s="1">
        <f>'январь 2016'!DC197+'февраль 2016'!DC197+'март 2016'!DC197</f>
        <v>0</v>
      </c>
      <c r="DD197" s="1" t="s">
        <v>59</v>
      </c>
      <c r="DE197" s="1" t="s">
        <v>60</v>
      </c>
      <c r="DF197" s="1">
        <f>'январь 2016'!DF197+'февраль 2016'!DF197+'март 2016'!DF197</f>
        <v>0</v>
      </c>
      <c r="DG197" s="1">
        <f>'январь 2016'!DG197+'февраль 2016'!DG197+'март 2016'!DG197</f>
        <v>0</v>
      </c>
      <c r="DH197" s="1" t="s">
        <v>52</v>
      </c>
      <c r="DI197" s="1" t="s">
        <v>53</v>
      </c>
      <c r="DJ197" s="1">
        <f>'январь 2016'!DJ197+'февраль 2016'!DJ197+'март 2016'!DJ197</f>
        <v>0</v>
      </c>
      <c r="DK197" s="1">
        <f>'январь 2016'!DK197+'февраль 2016'!DK197+'март 2016'!DK197</f>
        <v>0</v>
      </c>
      <c r="DL197" s="1" t="s">
        <v>31</v>
      </c>
      <c r="DM197" s="7">
        <f>'январь 2016'!DM197+'февраль 2016'!DM197+'март 2016'!DM197</f>
        <v>0</v>
      </c>
    </row>
    <row r="198" spans="1:117" s="12" customFormat="1" ht="15.75" customHeight="1" x14ac:dyDescent="0.25">
      <c r="A198" s="6">
        <v>197</v>
      </c>
      <c r="B198" s="6">
        <v>3</v>
      </c>
      <c r="C198" s="9" t="s">
        <v>202</v>
      </c>
      <c r="D198" s="8" t="s">
        <v>373</v>
      </c>
      <c r="E198" s="6">
        <v>398.49799999999999</v>
      </c>
      <c r="F198" s="6">
        <v>11.420999999999999</v>
      </c>
      <c r="G198" s="6">
        <v>-148.19499999999999</v>
      </c>
      <c r="H198" s="10">
        <v>143.36544000000001</v>
      </c>
      <c r="I198" s="3">
        <f t="shared" si="10"/>
        <v>-4.8295599999999865</v>
      </c>
      <c r="J198" s="3">
        <f t="shared" si="9"/>
        <v>0</v>
      </c>
      <c r="K198" s="3">
        <f t="shared" si="11"/>
        <v>-4.8295599999999865</v>
      </c>
      <c r="L198" s="1" t="s">
        <v>28</v>
      </c>
      <c r="M198" s="1" t="s">
        <v>29</v>
      </c>
      <c r="N198" s="1">
        <f>'январь 2016'!N198+'февраль 2016'!N198+'март 2016'!N198</f>
        <v>0</v>
      </c>
      <c r="O198" s="1">
        <f>'январь 2016'!O198+'февраль 2016'!O198+'март 2016'!O198</f>
        <v>0</v>
      </c>
      <c r="P198" s="1" t="s">
        <v>30</v>
      </c>
      <c r="Q198" s="1" t="s">
        <v>34</v>
      </c>
      <c r="R198" s="1">
        <f>'январь 2016'!R198+'февраль 2016'!R198+'март 2016'!R198</f>
        <v>0</v>
      </c>
      <c r="S198" s="1">
        <f>'январь 2016'!S198+'февраль 2016'!S198+'март 2016'!S198</f>
        <v>0</v>
      </c>
      <c r="T198" s="1" t="s">
        <v>30</v>
      </c>
      <c r="U198" s="1" t="s">
        <v>32</v>
      </c>
      <c r="V198" s="6">
        <f>'январь 2016'!V198+'февраль 2016'!V198+'март 2016'!V198</f>
        <v>0</v>
      </c>
      <c r="W198" s="6">
        <f>'январь 2016'!W198+'февраль 2016'!W198+'март 2016'!W198</f>
        <v>0</v>
      </c>
      <c r="X198" s="6" t="s">
        <v>30</v>
      </c>
      <c r="Y198" s="6" t="s">
        <v>33</v>
      </c>
      <c r="Z198" s="6">
        <f>'январь 2016'!Z198+'февраль 2016'!Z198+'март 2016'!Z198</f>
        <v>0</v>
      </c>
      <c r="AA198" s="6">
        <f>'январь 2016'!AA198+'февраль 2016'!AA198+'март 2016'!AA198</f>
        <v>0</v>
      </c>
      <c r="AB198" s="1" t="s">
        <v>30</v>
      </c>
      <c r="AC198" s="1" t="s">
        <v>34</v>
      </c>
      <c r="AD198" s="1">
        <f>'январь 2016'!AD198+'февраль 2016'!AD198+'март 2016'!AD198</f>
        <v>0</v>
      </c>
      <c r="AE198" s="1">
        <f>'январь 2016'!AE198+'февраль 2016'!AE198+'март 2016'!AE198</f>
        <v>0</v>
      </c>
      <c r="AF198" s="1" t="s">
        <v>35</v>
      </c>
      <c r="AG198" s="1" t="s">
        <v>29</v>
      </c>
      <c r="AH198" s="1">
        <f>'январь 2016'!AH198+'февраль 2016'!AH198+'март 2016'!AH198</f>
        <v>0</v>
      </c>
      <c r="AI198" s="1">
        <f>'январь 2016'!AI198+'февраль 2016'!AI198+'март 2016'!AI198</f>
        <v>0</v>
      </c>
      <c r="AJ198" s="1" t="s">
        <v>36</v>
      </c>
      <c r="AK198" s="1" t="s">
        <v>37</v>
      </c>
      <c r="AL198" s="1">
        <f>'январь 2016'!AL198+'февраль 2016'!AL198+'март 2016'!AL198</f>
        <v>0</v>
      </c>
      <c r="AM198" s="1">
        <f>'январь 2016'!AM198+'февраль 2016'!AM198+'март 2016'!AM198</f>
        <v>0</v>
      </c>
      <c r="AN198" s="1" t="s">
        <v>38</v>
      </c>
      <c r="AO198" s="1" t="s">
        <v>39</v>
      </c>
      <c r="AP198" s="1">
        <f>'январь 2016'!AP198+'февраль 2016'!AP198+'март 2016'!AP198</f>
        <v>0</v>
      </c>
      <c r="AQ198" s="1">
        <f>'январь 2016'!AQ198+'февраль 2016'!AQ198+'март 2016'!AQ198</f>
        <v>0</v>
      </c>
      <c r="AR198" s="1" t="s">
        <v>40</v>
      </c>
      <c r="AS198" s="1" t="s">
        <v>41</v>
      </c>
      <c r="AT198" s="1">
        <f>'январь 2016'!AT198+'февраль 2016'!AT198+'март 2016'!AT198</f>
        <v>0</v>
      </c>
      <c r="AU198" s="1">
        <f>'январь 2016'!AU198+'февраль 2016'!AU198+'март 2016'!AU198</f>
        <v>0</v>
      </c>
      <c r="AV198" s="6"/>
      <c r="AW198" s="6"/>
      <c r="AX198" s="1">
        <f>'январь 2016'!AX198+'февраль 2016'!AX198+'март 2016'!AX198</f>
        <v>0</v>
      </c>
      <c r="AY198" s="1">
        <f>'январь 2016'!AY198+'февраль 2016'!AY198+'март 2016'!AY198</f>
        <v>0</v>
      </c>
      <c r="AZ198" s="1" t="s">
        <v>42</v>
      </c>
      <c r="BA198" s="1" t="s">
        <v>39</v>
      </c>
      <c r="BB198" s="1">
        <f>'январь 2016'!BB198+'февраль 2016'!BB198+'март 2016'!BB198</f>
        <v>0</v>
      </c>
      <c r="BC198" s="1">
        <f>'январь 2016'!BC198+'февраль 2016'!BC198+'март 2016'!BC198</f>
        <v>0</v>
      </c>
      <c r="BD198" s="1" t="s">
        <v>42</v>
      </c>
      <c r="BE198" s="1" t="s">
        <v>33</v>
      </c>
      <c r="BF198" s="1">
        <f>'январь 2016'!BF198+'февраль 2016'!BF198+'март 2016'!BF198</f>
        <v>0</v>
      </c>
      <c r="BG198" s="1">
        <f>'январь 2016'!BG198+'февраль 2016'!BG198+'март 2016'!BG198</f>
        <v>0</v>
      </c>
      <c r="BH198" s="1" t="s">
        <v>42</v>
      </c>
      <c r="BI198" s="1" t="s">
        <v>39</v>
      </c>
      <c r="BJ198" s="1">
        <f>'январь 2016'!BJ198+'февраль 2016'!BJ198+'март 2016'!BJ198</f>
        <v>0</v>
      </c>
      <c r="BK198" s="7">
        <f>'январь 2016'!BK198+'февраль 2016'!BK198+'март 2016'!BK198</f>
        <v>0</v>
      </c>
      <c r="BL198" s="1" t="s">
        <v>43</v>
      </c>
      <c r="BM198" s="1" t="s">
        <v>44</v>
      </c>
      <c r="BN198" s="1">
        <f>'январь 2016'!BN198+'февраль 2016'!BN198+'март 2016'!BN198</f>
        <v>0</v>
      </c>
      <c r="BO198" s="1">
        <f>'январь 2016'!BO198+'февраль 2016'!BO198+'март 2016'!BO198</f>
        <v>0</v>
      </c>
      <c r="BP198" s="1" t="s">
        <v>45</v>
      </c>
      <c r="BQ198" s="1" t="s">
        <v>44</v>
      </c>
      <c r="BR198" s="1">
        <f>'январь 2016'!BR198+'февраль 2016'!BR198+'март 2016'!BR198</f>
        <v>0</v>
      </c>
      <c r="BS198" s="1">
        <f>'январь 2016'!BS198+'февраль 2016'!BS198+'март 2016'!BS198</f>
        <v>0</v>
      </c>
      <c r="BT198" s="1" t="s">
        <v>46</v>
      </c>
      <c r="BU198" s="1" t="s">
        <v>47</v>
      </c>
      <c r="BV198" s="1">
        <f>'январь 2016'!BV198+'февраль 2016'!BV198+'март 2016'!BV198</f>
        <v>0</v>
      </c>
      <c r="BW198" s="1">
        <f>'январь 2016'!BW198+'февраль 2016'!BW198+'март 2016'!BW198</f>
        <v>0</v>
      </c>
      <c r="BX198" s="1" t="s">
        <v>46</v>
      </c>
      <c r="BY198" s="1" t="s">
        <v>41</v>
      </c>
      <c r="BZ198" s="1">
        <f>'январь 2016'!BZ198+'февраль 2016'!BZ198+'март 2016'!BZ198</f>
        <v>0</v>
      </c>
      <c r="CA198" s="1">
        <f>'январь 2016'!CA198+'февраль 2016'!CA198+'март 2016'!CA198</f>
        <v>0</v>
      </c>
      <c r="CB198" s="1" t="s">
        <v>46</v>
      </c>
      <c r="CC198" s="1" t="s">
        <v>48</v>
      </c>
      <c r="CD198" s="1">
        <f>'январь 2016'!CD198+'февраль 2016'!CD198+'март 2016'!CD198</f>
        <v>0</v>
      </c>
      <c r="CE198" s="1">
        <f>'январь 2016'!CE198+'февраль 2016'!CE198+'март 2016'!CE198</f>
        <v>0</v>
      </c>
      <c r="CF198" s="1" t="s">
        <v>46</v>
      </c>
      <c r="CG198" s="1" t="s">
        <v>48</v>
      </c>
      <c r="CH198" s="1">
        <f>'январь 2016'!CH198+'февраль 2016'!CH198+'март 2016'!CH198</f>
        <v>0</v>
      </c>
      <c r="CI198" s="1">
        <f>'январь 2016'!CI198+'февраль 2016'!CI198+'март 2016'!CI198</f>
        <v>0</v>
      </c>
      <c r="CJ198" s="1" t="s">
        <v>46</v>
      </c>
      <c r="CK198" s="1" t="s">
        <v>39</v>
      </c>
      <c r="CL198" s="1">
        <f>'январь 2016'!CL198+'февраль 2016'!CL198+'март 2016'!CL198</f>
        <v>0</v>
      </c>
      <c r="CM198" s="1">
        <f>'январь 2016'!CM198+'февраль 2016'!CM198+'март 2016'!CM198</f>
        <v>0</v>
      </c>
      <c r="CN198" s="1" t="s">
        <v>49</v>
      </c>
      <c r="CO198" s="1" t="s">
        <v>39</v>
      </c>
      <c r="CP198" s="1">
        <f>'январь 2016'!CP198+'февраль 2016'!CP198+'март 2016'!CP198</f>
        <v>0</v>
      </c>
      <c r="CQ198" s="1">
        <f>'январь 2016'!CQ198+'февраль 2016'!CQ198+'март 2016'!CQ198</f>
        <v>0</v>
      </c>
      <c r="CR198" s="1" t="s">
        <v>50</v>
      </c>
      <c r="CS198" s="1" t="s">
        <v>51</v>
      </c>
      <c r="CT198" s="1">
        <f>'январь 2016'!CT198+'февраль 2016'!CT198+'март 2016'!CT198</f>
        <v>0</v>
      </c>
      <c r="CU198" s="1">
        <f>'январь 2016'!CU198+'февраль 2016'!CU198+'март 2016'!CU198</f>
        <v>0</v>
      </c>
      <c r="CV198" s="1" t="s">
        <v>50</v>
      </c>
      <c r="CW198" s="1" t="s">
        <v>39</v>
      </c>
      <c r="CX198" s="1">
        <f>'январь 2016'!CX198+'февраль 2016'!CX198+'март 2016'!CX198</f>
        <v>0</v>
      </c>
      <c r="CY198" s="1">
        <f>'январь 2016'!CY198+'февраль 2016'!CY198+'март 2016'!CY198</f>
        <v>0</v>
      </c>
      <c r="CZ198" s="1" t="s">
        <v>50</v>
      </c>
      <c r="DA198" s="1" t="s">
        <v>39</v>
      </c>
      <c r="DB198" s="1">
        <f>'январь 2016'!DB198+'февраль 2016'!DB198+'март 2016'!DB198</f>
        <v>0</v>
      </c>
      <c r="DC198" s="1">
        <f>'январь 2016'!DC198+'февраль 2016'!DC198+'март 2016'!DC198</f>
        <v>0</v>
      </c>
      <c r="DD198" s="1" t="s">
        <v>59</v>
      </c>
      <c r="DE198" s="1" t="s">
        <v>60</v>
      </c>
      <c r="DF198" s="1">
        <f>'январь 2016'!DF198+'февраль 2016'!DF198+'март 2016'!DF198</f>
        <v>0</v>
      </c>
      <c r="DG198" s="1">
        <f>'январь 2016'!DG198+'февраль 2016'!DG198+'март 2016'!DG198</f>
        <v>0</v>
      </c>
      <c r="DH198" s="1" t="s">
        <v>52</v>
      </c>
      <c r="DI198" s="1" t="s">
        <v>53</v>
      </c>
      <c r="DJ198" s="1">
        <f>'январь 2016'!DJ198+'февраль 2016'!DJ198+'март 2016'!DJ198</f>
        <v>0</v>
      </c>
      <c r="DK198" s="1">
        <f>'январь 2016'!DK198+'февраль 2016'!DK198+'март 2016'!DK198</f>
        <v>0</v>
      </c>
      <c r="DL198" s="1" t="s">
        <v>31</v>
      </c>
      <c r="DM198" s="7">
        <f>'январь 2016'!DM198+'февраль 2016'!DM198+'март 2016'!DM198</f>
        <v>0</v>
      </c>
    </row>
    <row r="199" spans="1:117" s="12" customFormat="1" ht="15.75" customHeight="1" x14ac:dyDescent="0.25">
      <c r="A199" s="6">
        <v>198</v>
      </c>
      <c r="B199" s="6">
        <v>2</v>
      </c>
      <c r="C199" s="9" t="s">
        <v>431</v>
      </c>
      <c r="D199" s="8" t="s">
        <v>373</v>
      </c>
      <c r="E199" s="6">
        <v>-21.146000000000001</v>
      </c>
      <c r="F199" s="6">
        <v>5.944</v>
      </c>
      <c r="G199" s="6">
        <v>-27.09</v>
      </c>
      <c r="H199" s="10">
        <v>26.275200000000002</v>
      </c>
      <c r="I199" s="3">
        <f t="shared" si="10"/>
        <v>-0.81479999999999819</v>
      </c>
      <c r="J199" s="3">
        <f t="shared" si="9"/>
        <v>0</v>
      </c>
      <c r="K199" s="3">
        <f t="shared" si="11"/>
        <v>-0.81479999999999819</v>
      </c>
      <c r="L199" s="1" t="s">
        <v>28</v>
      </c>
      <c r="M199" s="1" t="s">
        <v>29</v>
      </c>
      <c r="N199" s="1">
        <f>'январь 2016'!N199+'февраль 2016'!N199+'март 2016'!N199</f>
        <v>0</v>
      </c>
      <c r="O199" s="1">
        <f>'январь 2016'!O199+'февраль 2016'!O199+'март 2016'!O199</f>
        <v>0</v>
      </c>
      <c r="P199" s="1" t="s">
        <v>30</v>
      </c>
      <c r="Q199" s="1" t="s">
        <v>34</v>
      </c>
      <c r="R199" s="1">
        <f>'январь 2016'!R199+'февраль 2016'!R199+'март 2016'!R199</f>
        <v>0</v>
      </c>
      <c r="S199" s="1">
        <f>'январь 2016'!S199+'февраль 2016'!S199+'март 2016'!S199</f>
        <v>0</v>
      </c>
      <c r="T199" s="1" t="s">
        <v>30</v>
      </c>
      <c r="U199" s="1" t="s">
        <v>32</v>
      </c>
      <c r="V199" s="6">
        <f>'январь 2016'!V199+'февраль 2016'!V199+'март 2016'!V199</f>
        <v>0</v>
      </c>
      <c r="W199" s="6">
        <f>'январь 2016'!W199+'февраль 2016'!W199+'март 2016'!W199</f>
        <v>0</v>
      </c>
      <c r="X199" s="6" t="s">
        <v>30</v>
      </c>
      <c r="Y199" s="6" t="s">
        <v>33</v>
      </c>
      <c r="Z199" s="6">
        <f>'январь 2016'!Z199+'февраль 2016'!Z199+'март 2016'!Z199</f>
        <v>0</v>
      </c>
      <c r="AA199" s="6">
        <f>'январь 2016'!AA199+'февраль 2016'!AA199+'март 2016'!AA199</f>
        <v>0</v>
      </c>
      <c r="AB199" s="1" t="s">
        <v>30</v>
      </c>
      <c r="AC199" s="1" t="s">
        <v>34</v>
      </c>
      <c r="AD199" s="1">
        <f>'январь 2016'!AD199+'февраль 2016'!AD199+'март 2016'!AD199</f>
        <v>0</v>
      </c>
      <c r="AE199" s="1">
        <f>'январь 2016'!AE199+'февраль 2016'!AE199+'март 2016'!AE199</f>
        <v>0</v>
      </c>
      <c r="AF199" s="1" t="s">
        <v>35</v>
      </c>
      <c r="AG199" s="1" t="s">
        <v>29</v>
      </c>
      <c r="AH199" s="1">
        <f>'январь 2016'!AH199+'февраль 2016'!AH199+'март 2016'!AH199</f>
        <v>0</v>
      </c>
      <c r="AI199" s="1">
        <f>'январь 2016'!AI199+'февраль 2016'!AI199+'март 2016'!AI199</f>
        <v>0</v>
      </c>
      <c r="AJ199" s="1" t="s">
        <v>36</v>
      </c>
      <c r="AK199" s="1" t="s">
        <v>37</v>
      </c>
      <c r="AL199" s="1">
        <f>'январь 2016'!AL199+'февраль 2016'!AL199+'март 2016'!AL199</f>
        <v>0</v>
      </c>
      <c r="AM199" s="1">
        <f>'январь 2016'!AM199+'февраль 2016'!AM199+'март 2016'!AM199</f>
        <v>0</v>
      </c>
      <c r="AN199" s="1" t="s">
        <v>38</v>
      </c>
      <c r="AO199" s="1" t="s">
        <v>39</v>
      </c>
      <c r="AP199" s="1">
        <f>'январь 2016'!AP199+'февраль 2016'!AP199+'март 2016'!AP199</f>
        <v>0</v>
      </c>
      <c r="AQ199" s="1">
        <f>'январь 2016'!AQ199+'февраль 2016'!AQ199+'март 2016'!AQ199</f>
        <v>0</v>
      </c>
      <c r="AR199" s="1" t="s">
        <v>40</v>
      </c>
      <c r="AS199" s="1" t="s">
        <v>41</v>
      </c>
      <c r="AT199" s="1">
        <f>'январь 2016'!AT199+'февраль 2016'!AT199+'март 2016'!AT199</f>
        <v>0</v>
      </c>
      <c r="AU199" s="1">
        <f>'январь 2016'!AU199+'февраль 2016'!AU199+'март 2016'!AU199</f>
        <v>0</v>
      </c>
      <c r="AV199" s="6"/>
      <c r="AW199" s="6"/>
      <c r="AX199" s="1">
        <f>'январь 2016'!AX199+'февраль 2016'!AX199+'март 2016'!AX199</f>
        <v>0</v>
      </c>
      <c r="AY199" s="1">
        <f>'январь 2016'!AY199+'февраль 2016'!AY199+'март 2016'!AY199</f>
        <v>0</v>
      </c>
      <c r="AZ199" s="1" t="s">
        <v>42</v>
      </c>
      <c r="BA199" s="1" t="s">
        <v>39</v>
      </c>
      <c r="BB199" s="1">
        <f>'январь 2016'!BB199+'февраль 2016'!BB199+'март 2016'!BB199</f>
        <v>0</v>
      </c>
      <c r="BC199" s="1">
        <f>'январь 2016'!BC199+'февраль 2016'!BC199+'март 2016'!BC199</f>
        <v>0</v>
      </c>
      <c r="BD199" s="1" t="s">
        <v>42</v>
      </c>
      <c r="BE199" s="1" t="s">
        <v>33</v>
      </c>
      <c r="BF199" s="1">
        <f>'январь 2016'!BF199+'февраль 2016'!BF199+'март 2016'!BF199</f>
        <v>0</v>
      </c>
      <c r="BG199" s="1">
        <f>'январь 2016'!BG199+'февраль 2016'!BG199+'март 2016'!BG199</f>
        <v>0</v>
      </c>
      <c r="BH199" s="1" t="s">
        <v>42</v>
      </c>
      <c r="BI199" s="1" t="s">
        <v>39</v>
      </c>
      <c r="BJ199" s="1">
        <f>'январь 2016'!BJ199+'февраль 2016'!BJ199+'март 2016'!BJ199</f>
        <v>0</v>
      </c>
      <c r="BK199" s="7">
        <f>'январь 2016'!BK199+'февраль 2016'!BK199+'март 2016'!BK199</f>
        <v>0</v>
      </c>
      <c r="BL199" s="1" t="s">
        <v>43</v>
      </c>
      <c r="BM199" s="1" t="s">
        <v>44</v>
      </c>
      <c r="BN199" s="1">
        <f>'январь 2016'!BN199+'февраль 2016'!BN199+'март 2016'!BN199</f>
        <v>0</v>
      </c>
      <c r="BO199" s="1">
        <f>'январь 2016'!BO199+'февраль 2016'!BO199+'март 2016'!BO199</f>
        <v>0</v>
      </c>
      <c r="BP199" s="1" t="s">
        <v>45</v>
      </c>
      <c r="BQ199" s="1" t="s">
        <v>44</v>
      </c>
      <c r="BR199" s="1">
        <f>'январь 2016'!BR199+'февраль 2016'!BR199+'март 2016'!BR199</f>
        <v>0</v>
      </c>
      <c r="BS199" s="1">
        <f>'январь 2016'!BS199+'февраль 2016'!BS199+'март 2016'!BS199</f>
        <v>0</v>
      </c>
      <c r="BT199" s="1" t="s">
        <v>46</v>
      </c>
      <c r="BU199" s="1" t="s">
        <v>47</v>
      </c>
      <c r="BV199" s="1">
        <f>'январь 2016'!BV199+'февраль 2016'!BV199+'март 2016'!BV199</f>
        <v>0</v>
      </c>
      <c r="BW199" s="1">
        <f>'январь 2016'!BW199+'февраль 2016'!BW199+'март 2016'!BW199</f>
        <v>0</v>
      </c>
      <c r="BX199" s="1" t="s">
        <v>46</v>
      </c>
      <c r="BY199" s="1" t="s">
        <v>41</v>
      </c>
      <c r="BZ199" s="1">
        <f>'январь 2016'!BZ199+'февраль 2016'!BZ199+'март 2016'!BZ199</f>
        <v>0</v>
      </c>
      <c r="CA199" s="1">
        <f>'январь 2016'!CA199+'февраль 2016'!CA199+'март 2016'!CA199</f>
        <v>0</v>
      </c>
      <c r="CB199" s="1" t="s">
        <v>46</v>
      </c>
      <c r="CC199" s="1" t="s">
        <v>48</v>
      </c>
      <c r="CD199" s="1">
        <f>'январь 2016'!CD199+'февраль 2016'!CD199+'март 2016'!CD199</f>
        <v>0</v>
      </c>
      <c r="CE199" s="1">
        <f>'январь 2016'!CE199+'февраль 2016'!CE199+'март 2016'!CE199</f>
        <v>0</v>
      </c>
      <c r="CF199" s="1" t="s">
        <v>46</v>
      </c>
      <c r="CG199" s="1" t="s">
        <v>48</v>
      </c>
      <c r="CH199" s="1">
        <f>'январь 2016'!CH199+'февраль 2016'!CH199+'март 2016'!CH199</f>
        <v>0</v>
      </c>
      <c r="CI199" s="1">
        <f>'январь 2016'!CI199+'февраль 2016'!CI199+'март 2016'!CI199</f>
        <v>0</v>
      </c>
      <c r="CJ199" s="1" t="s">
        <v>46</v>
      </c>
      <c r="CK199" s="1" t="s">
        <v>39</v>
      </c>
      <c r="CL199" s="1">
        <f>'январь 2016'!CL199+'февраль 2016'!CL199+'март 2016'!CL199</f>
        <v>0</v>
      </c>
      <c r="CM199" s="1">
        <f>'январь 2016'!CM199+'февраль 2016'!CM199+'март 2016'!CM199</f>
        <v>0</v>
      </c>
      <c r="CN199" s="1" t="s">
        <v>49</v>
      </c>
      <c r="CO199" s="1" t="s">
        <v>39</v>
      </c>
      <c r="CP199" s="1">
        <f>'январь 2016'!CP199+'февраль 2016'!CP199+'март 2016'!CP199</f>
        <v>0</v>
      </c>
      <c r="CQ199" s="1">
        <f>'январь 2016'!CQ199+'февраль 2016'!CQ199+'март 2016'!CQ199</f>
        <v>0</v>
      </c>
      <c r="CR199" s="1" t="s">
        <v>50</v>
      </c>
      <c r="CS199" s="1" t="s">
        <v>51</v>
      </c>
      <c r="CT199" s="1">
        <f>'январь 2016'!CT199+'февраль 2016'!CT199+'март 2016'!CT199</f>
        <v>0</v>
      </c>
      <c r="CU199" s="1">
        <f>'январь 2016'!CU199+'февраль 2016'!CU199+'март 2016'!CU199</f>
        <v>0</v>
      </c>
      <c r="CV199" s="1" t="s">
        <v>50</v>
      </c>
      <c r="CW199" s="1" t="s">
        <v>39</v>
      </c>
      <c r="CX199" s="1">
        <f>'январь 2016'!CX199+'февраль 2016'!CX199+'март 2016'!CX199</f>
        <v>0</v>
      </c>
      <c r="CY199" s="1">
        <f>'январь 2016'!CY199+'февраль 2016'!CY199+'март 2016'!CY199</f>
        <v>0</v>
      </c>
      <c r="CZ199" s="1" t="s">
        <v>50</v>
      </c>
      <c r="DA199" s="1" t="s">
        <v>39</v>
      </c>
      <c r="DB199" s="1">
        <f>'январь 2016'!DB199+'февраль 2016'!DB199+'март 2016'!DB199</f>
        <v>0</v>
      </c>
      <c r="DC199" s="1">
        <f>'январь 2016'!DC199+'февраль 2016'!DC199+'март 2016'!DC199</f>
        <v>0</v>
      </c>
      <c r="DD199" s="1" t="s">
        <v>59</v>
      </c>
      <c r="DE199" s="1" t="s">
        <v>60</v>
      </c>
      <c r="DF199" s="1">
        <f>'январь 2016'!DF199+'февраль 2016'!DF199+'март 2016'!DF199</f>
        <v>0</v>
      </c>
      <c r="DG199" s="1">
        <f>'январь 2016'!DG199+'февраль 2016'!DG199+'март 2016'!DG199</f>
        <v>0</v>
      </c>
      <c r="DH199" s="1" t="s">
        <v>52</v>
      </c>
      <c r="DI199" s="1" t="s">
        <v>53</v>
      </c>
      <c r="DJ199" s="1">
        <f>'январь 2016'!DJ199+'февраль 2016'!DJ199+'март 2016'!DJ199</f>
        <v>0</v>
      </c>
      <c r="DK199" s="1">
        <f>'январь 2016'!DK199+'февраль 2016'!DK199+'март 2016'!DK199</f>
        <v>0</v>
      </c>
      <c r="DL199" s="1" t="s">
        <v>31</v>
      </c>
      <c r="DM199" s="7">
        <f>'январь 2016'!DM199+'февраль 2016'!DM199+'март 2016'!DM199</f>
        <v>0</v>
      </c>
    </row>
    <row r="200" spans="1:117" s="12" customFormat="1" ht="15.75" customHeight="1" x14ac:dyDescent="0.25">
      <c r="A200" s="6">
        <v>199</v>
      </c>
      <c r="B200" s="6">
        <v>2</v>
      </c>
      <c r="C200" s="9" t="s">
        <v>432</v>
      </c>
      <c r="D200" s="8" t="s">
        <v>373</v>
      </c>
      <c r="E200" s="6">
        <v>-39.912999999999997</v>
      </c>
      <c r="F200" s="6">
        <v>3.9849999999999999</v>
      </c>
      <c r="G200" s="6">
        <v>-43.898000000000003</v>
      </c>
      <c r="H200" s="10">
        <v>38.714399999999998</v>
      </c>
      <c r="I200" s="3">
        <f t="shared" si="10"/>
        <v>-5.1836000000000055</v>
      </c>
      <c r="J200" s="3">
        <f t="shared" si="9"/>
        <v>1.9219999999999999</v>
      </c>
      <c r="K200" s="3">
        <f t="shared" si="11"/>
        <v>-7.1056000000000052</v>
      </c>
      <c r="L200" s="1" t="s">
        <v>28</v>
      </c>
      <c r="M200" s="1" t="s">
        <v>29</v>
      </c>
      <c r="N200" s="1">
        <f>'январь 2016'!N200+'февраль 2016'!N200+'март 2016'!N200</f>
        <v>0</v>
      </c>
      <c r="O200" s="1">
        <f>'январь 2016'!O200+'февраль 2016'!O200+'март 2016'!O200</f>
        <v>0</v>
      </c>
      <c r="P200" s="1" t="s">
        <v>30</v>
      </c>
      <c r="Q200" s="1" t="s">
        <v>34</v>
      </c>
      <c r="R200" s="1">
        <f>'январь 2016'!R200+'февраль 2016'!R200+'март 2016'!R200</f>
        <v>0</v>
      </c>
      <c r="S200" s="1">
        <f>'январь 2016'!S200+'февраль 2016'!S200+'март 2016'!S200</f>
        <v>0</v>
      </c>
      <c r="T200" s="1" t="s">
        <v>30</v>
      </c>
      <c r="U200" s="1" t="s">
        <v>32</v>
      </c>
      <c r="V200" s="6">
        <f>'январь 2016'!V200+'февраль 2016'!V200+'март 2016'!V200</f>
        <v>0</v>
      </c>
      <c r="W200" s="6">
        <f>'январь 2016'!W200+'февраль 2016'!W200+'март 2016'!W200</f>
        <v>0</v>
      </c>
      <c r="X200" s="6" t="s">
        <v>30</v>
      </c>
      <c r="Y200" s="6" t="s">
        <v>33</v>
      </c>
      <c r="Z200" s="6">
        <f>'январь 2016'!Z200+'февраль 2016'!Z200+'март 2016'!Z200</f>
        <v>0</v>
      </c>
      <c r="AA200" s="6">
        <f>'январь 2016'!AA200+'февраль 2016'!AA200+'март 2016'!AA200</f>
        <v>0</v>
      </c>
      <c r="AB200" s="1" t="s">
        <v>30</v>
      </c>
      <c r="AC200" s="1" t="s">
        <v>34</v>
      </c>
      <c r="AD200" s="1">
        <f>'январь 2016'!AD200+'февраль 2016'!AD200+'март 2016'!AD200</f>
        <v>0</v>
      </c>
      <c r="AE200" s="1">
        <f>'январь 2016'!AE200+'февраль 2016'!AE200+'март 2016'!AE200</f>
        <v>0</v>
      </c>
      <c r="AF200" s="1" t="s">
        <v>35</v>
      </c>
      <c r="AG200" s="1" t="s">
        <v>29</v>
      </c>
      <c r="AH200" s="1">
        <f>'январь 2016'!AH200+'февраль 2016'!AH200+'март 2016'!AH200</f>
        <v>0</v>
      </c>
      <c r="AI200" s="1">
        <f>'январь 2016'!AI200+'февраль 2016'!AI200+'март 2016'!AI200</f>
        <v>0</v>
      </c>
      <c r="AJ200" s="1" t="s">
        <v>36</v>
      </c>
      <c r="AK200" s="1" t="s">
        <v>37</v>
      </c>
      <c r="AL200" s="1">
        <f>'январь 2016'!AL200+'февраль 2016'!AL200+'март 2016'!AL200</f>
        <v>0</v>
      </c>
      <c r="AM200" s="1">
        <f>'январь 2016'!AM200+'февраль 2016'!AM200+'март 2016'!AM200</f>
        <v>0</v>
      </c>
      <c r="AN200" s="1" t="s">
        <v>38</v>
      </c>
      <c r="AO200" s="1" t="s">
        <v>39</v>
      </c>
      <c r="AP200" s="1">
        <f>'январь 2016'!AP200+'февраль 2016'!AP200+'март 2016'!AP200</f>
        <v>0</v>
      </c>
      <c r="AQ200" s="1">
        <f>'январь 2016'!AQ200+'февраль 2016'!AQ200+'март 2016'!AQ200</f>
        <v>0</v>
      </c>
      <c r="AR200" s="1" t="s">
        <v>40</v>
      </c>
      <c r="AS200" s="1" t="s">
        <v>41</v>
      </c>
      <c r="AT200" s="1">
        <f>'январь 2016'!AT200+'февраль 2016'!AT200+'март 2016'!AT200</f>
        <v>0</v>
      </c>
      <c r="AU200" s="1">
        <f>'январь 2016'!AU200+'февраль 2016'!AU200+'март 2016'!AU200</f>
        <v>0</v>
      </c>
      <c r="AV200" s="6"/>
      <c r="AW200" s="6"/>
      <c r="AX200" s="1">
        <f>'январь 2016'!AX200+'февраль 2016'!AX200+'март 2016'!AX200</f>
        <v>0</v>
      </c>
      <c r="AY200" s="1">
        <f>'январь 2016'!AY200+'февраль 2016'!AY200+'март 2016'!AY200</f>
        <v>0</v>
      </c>
      <c r="AZ200" s="1" t="s">
        <v>42</v>
      </c>
      <c r="BA200" s="1" t="s">
        <v>39</v>
      </c>
      <c r="BB200" s="1">
        <f>'январь 2016'!BB200+'февраль 2016'!BB200+'март 2016'!BB200</f>
        <v>0</v>
      </c>
      <c r="BC200" s="1">
        <f>'январь 2016'!BC200+'февраль 2016'!BC200+'март 2016'!BC200</f>
        <v>0</v>
      </c>
      <c r="BD200" s="1" t="s">
        <v>42</v>
      </c>
      <c r="BE200" s="1" t="s">
        <v>33</v>
      </c>
      <c r="BF200" s="1">
        <f>'январь 2016'!BF200+'февраль 2016'!BF200+'март 2016'!BF200</f>
        <v>0</v>
      </c>
      <c r="BG200" s="1">
        <f>'январь 2016'!BG200+'февраль 2016'!BG200+'март 2016'!BG200</f>
        <v>0</v>
      </c>
      <c r="BH200" s="1" t="s">
        <v>42</v>
      </c>
      <c r="BI200" s="1" t="s">
        <v>39</v>
      </c>
      <c r="BJ200" s="1">
        <f>'январь 2016'!BJ200+'февраль 2016'!BJ200+'март 2016'!BJ200</f>
        <v>0</v>
      </c>
      <c r="BK200" s="7">
        <f>'январь 2016'!BK200+'февраль 2016'!BK200+'март 2016'!BK200</f>
        <v>0</v>
      </c>
      <c r="BL200" s="1" t="s">
        <v>43</v>
      </c>
      <c r="BM200" s="1" t="s">
        <v>44</v>
      </c>
      <c r="BN200" s="1">
        <f>'январь 2016'!BN200+'февраль 2016'!BN200+'март 2016'!BN200</f>
        <v>0</v>
      </c>
      <c r="BO200" s="1">
        <f>'январь 2016'!BO200+'февраль 2016'!BO200+'март 2016'!BO200</f>
        <v>0</v>
      </c>
      <c r="BP200" s="1" t="s">
        <v>45</v>
      </c>
      <c r="BQ200" s="1" t="s">
        <v>44</v>
      </c>
      <c r="BR200" s="1">
        <f>'январь 2016'!BR200+'февраль 2016'!BR200+'март 2016'!BR200</f>
        <v>0</v>
      </c>
      <c r="BS200" s="1">
        <f>'январь 2016'!BS200+'февраль 2016'!BS200+'март 2016'!BS200</f>
        <v>0</v>
      </c>
      <c r="BT200" s="1" t="s">
        <v>46</v>
      </c>
      <c r="BU200" s="1" t="s">
        <v>47</v>
      </c>
      <c r="BV200" s="1">
        <f>'январь 2016'!BV200+'февраль 2016'!BV200+'март 2016'!BV200</f>
        <v>0</v>
      </c>
      <c r="BW200" s="1">
        <f>'январь 2016'!BW200+'февраль 2016'!BW200+'март 2016'!BW200</f>
        <v>0</v>
      </c>
      <c r="BX200" s="1" t="s">
        <v>46</v>
      </c>
      <c r="BY200" s="1" t="s">
        <v>41</v>
      </c>
      <c r="BZ200" s="1">
        <f>'январь 2016'!BZ200+'февраль 2016'!BZ200+'март 2016'!BZ200</f>
        <v>0</v>
      </c>
      <c r="CA200" s="1">
        <f>'январь 2016'!CA200+'февраль 2016'!CA200+'март 2016'!CA200</f>
        <v>0</v>
      </c>
      <c r="CB200" s="1" t="s">
        <v>46</v>
      </c>
      <c r="CC200" s="1" t="s">
        <v>48</v>
      </c>
      <c r="CD200" s="1">
        <f>'январь 2016'!CD200+'февраль 2016'!CD200+'март 2016'!CD200</f>
        <v>0</v>
      </c>
      <c r="CE200" s="1">
        <f>'январь 2016'!CE200+'февраль 2016'!CE200+'март 2016'!CE200</f>
        <v>0</v>
      </c>
      <c r="CF200" s="1" t="s">
        <v>46</v>
      </c>
      <c r="CG200" s="1" t="s">
        <v>48</v>
      </c>
      <c r="CH200" s="1">
        <f>'январь 2016'!CH200+'февраль 2016'!CH200+'март 2016'!CH200</f>
        <v>0</v>
      </c>
      <c r="CI200" s="1">
        <f>'январь 2016'!CI200+'февраль 2016'!CI200+'март 2016'!CI200</f>
        <v>0</v>
      </c>
      <c r="CJ200" s="1" t="s">
        <v>46</v>
      </c>
      <c r="CK200" s="1" t="s">
        <v>39</v>
      </c>
      <c r="CL200" s="1">
        <f>'январь 2016'!CL200+'февраль 2016'!CL200+'март 2016'!CL200</f>
        <v>0</v>
      </c>
      <c r="CM200" s="1">
        <f>'январь 2016'!CM200+'февраль 2016'!CM200+'март 2016'!CM200</f>
        <v>0</v>
      </c>
      <c r="CN200" s="1" t="s">
        <v>49</v>
      </c>
      <c r="CO200" s="1" t="s">
        <v>39</v>
      </c>
      <c r="CP200" s="1">
        <f>'январь 2016'!CP200+'февраль 2016'!CP200+'март 2016'!CP200</f>
        <v>0</v>
      </c>
      <c r="CQ200" s="1">
        <f>'январь 2016'!CQ200+'февраль 2016'!CQ200+'март 2016'!CQ200</f>
        <v>0</v>
      </c>
      <c r="CR200" s="1" t="s">
        <v>50</v>
      </c>
      <c r="CS200" s="1" t="s">
        <v>51</v>
      </c>
      <c r="CT200" s="1">
        <f>'январь 2016'!CT200+'февраль 2016'!CT200+'март 2016'!CT200</f>
        <v>0</v>
      </c>
      <c r="CU200" s="1">
        <f>'январь 2016'!CU200+'февраль 2016'!CU200+'март 2016'!CU200</f>
        <v>0</v>
      </c>
      <c r="CV200" s="1" t="s">
        <v>50</v>
      </c>
      <c r="CW200" s="1" t="s">
        <v>39</v>
      </c>
      <c r="CX200" s="1">
        <f>'январь 2016'!CX200+'февраль 2016'!CX200+'март 2016'!CX200</f>
        <v>0</v>
      </c>
      <c r="CY200" s="1">
        <f>'январь 2016'!CY200+'февраль 2016'!CY200+'март 2016'!CY200</f>
        <v>0</v>
      </c>
      <c r="CZ200" s="1" t="s">
        <v>50</v>
      </c>
      <c r="DA200" s="1" t="s">
        <v>39</v>
      </c>
      <c r="DB200" s="1">
        <f>'январь 2016'!DB200+'февраль 2016'!DB200+'март 2016'!DB200</f>
        <v>0</v>
      </c>
      <c r="DC200" s="1">
        <f>'январь 2016'!DC200+'февраль 2016'!DC200+'март 2016'!DC200</f>
        <v>0</v>
      </c>
      <c r="DD200" s="1" t="s">
        <v>59</v>
      </c>
      <c r="DE200" s="1" t="s">
        <v>60</v>
      </c>
      <c r="DF200" s="1">
        <f>'январь 2016'!DF200+'февраль 2016'!DF200+'март 2016'!DF200</f>
        <v>0</v>
      </c>
      <c r="DG200" s="1">
        <f>'январь 2016'!DG200+'февраль 2016'!DG200+'март 2016'!DG200</f>
        <v>0</v>
      </c>
      <c r="DH200" s="1" t="s">
        <v>52</v>
      </c>
      <c r="DI200" s="1" t="s">
        <v>53</v>
      </c>
      <c r="DJ200" s="1">
        <f>'январь 2016'!DJ200+'февраль 2016'!DJ200+'март 2016'!DJ200</f>
        <v>0</v>
      </c>
      <c r="DK200" s="1">
        <f>'январь 2016'!DK200+'февраль 2016'!DK200+'март 2016'!DK200</f>
        <v>0</v>
      </c>
      <c r="DL200" s="1" t="s">
        <v>31</v>
      </c>
      <c r="DM200" s="7">
        <f>'январь 2016'!DM200+'февраль 2016'!DM200+'март 2016'!DM200</f>
        <v>1.9219999999999999</v>
      </c>
    </row>
    <row r="201" spans="1:117" s="12" customFormat="1" ht="15.75" customHeight="1" x14ac:dyDescent="0.25">
      <c r="A201" s="6">
        <v>200</v>
      </c>
      <c r="B201" s="6">
        <v>2</v>
      </c>
      <c r="C201" s="9" t="s">
        <v>203</v>
      </c>
      <c r="D201" s="8" t="s">
        <v>373</v>
      </c>
      <c r="E201" s="6">
        <v>97.114000000000004</v>
      </c>
      <c r="F201" s="6">
        <v>0</v>
      </c>
      <c r="G201" s="6">
        <v>94.233999999999995</v>
      </c>
      <c r="H201" s="10">
        <v>47.586480000000002</v>
      </c>
      <c r="I201" s="3">
        <f t="shared" si="10"/>
        <v>141.82048</v>
      </c>
      <c r="J201" s="3">
        <f t="shared" si="9"/>
        <v>0</v>
      </c>
      <c r="K201" s="3">
        <f t="shared" si="11"/>
        <v>141.82048</v>
      </c>
      <c r="L201" s="1" t="s">
        <v>28</v>
      </c>
      <c r="M201" s="1" t="s">
        <v>29</v>
      </c>
      <c r="N201" s="1">
        <f>'январь 2016'!N201+'февраль 2016'!N201+'март 2016'!N201</f>
        <v>0</v>
      </c>
      <c r="O201" s="1">
        <f>'январь 2016'!O201+'февраль 2016'!O201+'март 2016'!O201</f>
        <v>0</v>
      </c>
      <c r="P201" s="1" t="s">
        <v>30</v>
      </c>
      <c r="Q201" s="1" t="s">
        <v>34</v>
      </c>
      <c r="R201" s="1">
        <f>'январь 2016'!R201+'февраль 2016'!R201+'март 2016'!R201</f>
        <v>0</v>
      </c>
      <c r="S201" s="1">
        <f>'январь 2016'!S201+'февраль 2016'!S201+'март 2016'!S201</f>
        <v>0</v>
      </c>
      <c r="T201" s="1" t="s">
        <v>30</v>
      </c>
      <c r="U201" s="1" t="s">
        <v>32</v>
      </c>
      <c r="V201" s="6">
        <f>'январь 2016'!V201+'февраль 2016'!V201+'март 2016'!V201</f>
        <v>0</v>
      </c>
      <c r="W201" s="6">
        <f>'январь 2016'!W201+'февраль 2016'!W201+'март 2016'!W201</f>
        <v>0</v>
      </c>
      <c r="X201" s="6" t="s">
        <v>30</v>
      </c>
      <c r="Y201" s="6" t="s">
        <v>33</v>
      </c>
      <c r="Z201" s="6">
        <f>'январь 2016'!Z201+'февраль 2016'!Z201+'март 2016'!Z201</f>
        <v>0</v>
      </c>
      <c r="AA201" s="6">
        <f>'январь 2016'!AA201+'февраль 2016'!AA201+'март 2016'!AA201</f>
        <v>0</v>
      </c>
      <c r="AB201" s="1" t="s">
        <v>30</v>
      </c>
      <c r="AC201" s="1" t="s">
        <v>34</v>
      </c>
      <c r="AD201" s="1">
        <f>'январь 2016'!AD201+'февраль 2016'!AD201+'март 2016'!AD201</f>
        <v>0</v>
      </c>
      <c r="AE201" s="1">
        <f>'январь 2016'!AE201+'февраль 2016'!AE201+'март 2016'!AE201</f>
        <v>0</v>
      </c>
      <c r="AF201" s="1" t="s">
        <v>35</v>
      </c>
      <c r="AG201" s="1" t="s">
        <v>29</v>
      </c>
      <c r="AH201" s="1">
        <f>'январь 2016'!AH201+'февраль 2016'!AH201+'март 2016'!AH201</f>
        <v>0</v>
      </c>
      <c r="AI201" s="1">
        <f>'январь 2016'!AI201+'февраль 2016'!AI201+'март 2016'!AI201</f>
        <v>0</v>
      </c>
      <c r="AJ201" s="1" t="s">
        <v>36</v>
      </c>
      <c r="AK201" s="1" t="s">
        <v>37</v>
      </c>
      <c r="AL201" s="1">
        <f>'январь 2016'!AL201+'февраль 2016'!AL201+'март 2016'!AL201</f>
        <v>0</v>
      </c>
      <c r="AM201" s="1">
        <f>'январь 2016'!AM201+'февраль 2016'!AM201+'март 2016'!AM201</f>
        <v>0</v>
      </c>
      <c r="AN201" s="1" t="s">
        <v>38</v>
      </c>
      <c r="AO201" s="1" t="s">
        <v>39</v>
      </c>
      <c r="AP201" s="1">
        <f>'январь 2016'!AP201+'февраль 2016'!AP201+'март 2016'!AP201</f>
        <v>0</v>
      </c>
      <c r="AQ201" s="1">
        <f>'январь 2016'!AQ201+'февраль 2016'!AQ201+'март 2016'!AQ201</f>
        <v>0</v>
      </c>
      <c r="AR201" s="1" t="s">
        <v>40</v>
      </c>
      <c r="AS201" s="1" t="s">
        <v>41</v>
      </c>
      <c r="AT201" s="1">
        <f>'январь 2016'!AT201+'февраль 2016'!AT201+'март 2016'!AT201</f>
        <v>0</v>
      </c>
      <c r="AU201" s="1">
        <f>'январь 2016'!AU201+'февраль 2016'!AU201+'март 2016'!AU201</f>
        <v>0</v>
      </c>
      <c r="AV201" s="6"/>
      <c r="AW201" s="6"/>
      <c r="AX201" s="1">
        <f>'январь 2016'!AX201+'февраль 2016'!AX201+'март 2016'!AX201</f>
        <v>0</v>
      </c>
      <c r="AY201" s="1">
        <f>'январь 2016'!AY201+'февраль 2016'!AY201+'март 2016'!AY201</f>
        <v>0</v>
      </c>
      <c r="AZ201" s="1" t="s">
        <v>42</v>
      </c>
      <c r="BA201" s="1" t="s">
        <v>39</v>
      </c>
      <c r="BB201" s="1">
        <f>'январь 2016'!BB201+'февраль 2016'!BB201+'март 2016'!BB201</f>
        <v>0</v>
      </c>
      <c r="BC201" s="1">
        <f>'январь 2016'!BC201+'февраль 2016'!BC201+'март 2016'!BC201</f>
        <v>0</v>
      </c>
      <c r="BD201" s="1" t="s">
        <v>42</v>
      </c>
      <c r="BE201" s="1" t="s">
        <v>33</v>
      </c>
      <c r="BF201" s="1">
        <f>'январь 2016'!BF201+'февраль 2016'!BF201+'март 2016'!BF201</f>
        <v>0</v>
      </c>
      <c r="BG201" s="1">
        <f>'январь 2016'!BG201+'февраль 2016'!BG201+'март 2016'!BG201</f>
        <v>0</v>
      </c>
      <c r="BH201" s="1" t="s">
        <v>42</v>
      </c>
      <c r="BI201" s="1" t="s">
        <v>39</v>
      </c>
      <c r="BJ201" s="1">
        <f>'январь 2016'!BJ201+'февраль 2016'!BJ201+'март 2016'!BJ201</f>
        <v>0</v>
      </c>
      <c r="BK201" s="7">
        <f>'январь 2016'!BK201+'февраль 2016'!BK201+'март 2016'!BK201</f>
        <v>0</v>
      </c>
      <c r="BL201" s="1" t="s">
        <v>43</v>
      </c>
      <c r="BM201" s="1" t="s">
        <v>44</v>
      </c>
      <c r="BN201" s="1">
        <f>'январь 2016'!BN201+'февраль 2016'!BN201+'март 2016'!BN201</f>
        <v>0</v>
      </c>
      <c r="BO201" s="1">
        <f>'январь 2016'!BO201+'февраль 2016'!BO201+'март 2016'!BO201</f>
        <v>0</v>
      </c>
      <c r="BP201" s="1" t="s">
        <v>45</v>
      </c>
      <c r="BQ201" s="1" t="s">
        <v>44</v>
      </c>
      <c r="BR201" s="1">
        <f>'январь 2016'!BR201+'февраль 2016'!BR201+'март 2016'!BR201</f>
        <v>0</v>
      </c>
      <c r="BS201" s="1">
        <f>'январь 2016'!BS201+'февраль 2016'!BS201+'март 2016'!BS201</f>
        <v>0</v>
      </c>
      <c r="BT201" s="1" t="s">
        <v>46</v>
      </c>
      <c r="BU201" s="1" t="s">
        <v>47</v>
      </c>
      <c r="BV201" s="1">
        <f>'январь 2016'!BV201+'февраль 2016'!BV201+'март 2016'!BV201</f>
        <v>0</v>
      </c>
      <c r="BW201" s="1">
        <f>'январь 2016'!BW201+'февраль 2016'!BW201+'март 2016'!BW201</f>
        <v>0</v>
      </c>
      <c r="BX201" s="1" t="s">
        <v>46</v>
      </c>
      <c r="BY201" s="1" t="s">
        <v>41</v>
      </c>
      <c r="BZ201" s="1">
        <f>'январь 2016'!BZ201+'февраль 2016'!BZ201+'март 2016'!BZ201</f>
        <v>0</v>
      </c>
      <c r="CA201" s="1">
        <f>'январь 2016'!CA201+'февраль 2016'!CA201+'март 2016'!CA201</f>
        <v>0</v>
      </c>
      <c r="CB201" s="1" t="s">
        <v>46</v>
      </c>
      <c r="CC201" s="1" t="s">
        <v>48</v>
      </c>
      <c r="CD201" s="1">
        <f>'январь 2016'!CD201+'февраль 2016'!CD201+'март 2016'!CD201</f>
        <v>0</v>
      </c>
      <c r="CE201" s="1">
        <f>'январь 2016'!CE201+'февраль 2016'!CE201+'март 2016'!CE201</f>
        <v>0</v>
      </c>
      <c r="CF201" s="1" t="s">
        <v>46</v>
      </c>
      <c r="CG201" s="1" t="s">
        <v>48</v>
      </c>
      <c r="CH201" s="1">
        <f>'январь 2016'!CH201+'февраль 2016'!CH201+'март 2016'!CH201</f>
        <v>0</v>
      </c>
      <c r="CI201" s="1">
        <f>'январь 2016'!CI201+'февраль 2016'!CI201+'март 2016'!CI201</f>
        <v>0</v>
      </c>
      <c r="CJ201" s="1" t="s">
        <v>46</v>
      </c>
      <c r="CK201" s="1" t="s">
        <v>39</v>
      </c>
      <c r="CL201" s="1">
        <f>'январь 2016'!CL201+'февраль 2016'!CL201+'март 2016'!CL201</f>
        <v>0</v>
      </c>
      <c r="CM201" s="1">
        <f>'январь 2016'!CM201+'февраль 2016'!CM201+'март 2016'!CM201</f>
        <v>0</v>
      </c>
      <c r="CN201" s="1" t="s">
        <v>49</v>
      </c>
      <c r="CO201" s="1" t="s">
        <v>39</v>
      </c>
      <c r="CP201" s="1">
        <f>'январь 2016'!CP201+'февраль 2016'!CP201+'март 2016'!CP201</f>
        <v>0</v>
      </c>
      <c r="CQ201" s="1">
        <f>'январь 2016'!CQ201+'февраль 2016'!CQ201+'март 2016'!CQ201</f>
        <v>0</v>
      </c>
      <c r="CR201" s="1" t="s">
        <v>50</v>
      </c>
      <c r="CS201" s="1" t="s">
        <v>51</v>
      </c>
      <c r="CT201" s="1">
        <f>'январь 2016'!CT201+'февраль 2016'!CT201+'март 2016'!CT201</f>
        <v>0</v>
      </c>
      <c r="CU201" s="1">
        <f>'январь 2016'!CU201+'февраль 2016'!CU201+'март 2016'!CU201</f>
        <v>0</v>
      </c>
      <c r="CV201" s="1" t="s">
        <v>50</v>
      </c>
      <c r="CW201" s="1" t="s">
        <v>39</v>
      </c>
      <c r="CX201" s="1">
        <f>'январь 2016'!CX201+'февраль 2016'!CX201+'март 2016'!CX201</f>
        <v>0</v>
      </c>
      <c r="CY201" s="1">
        <f>'январь 2016'!CY201+'февраль 2016'!CY201+'март 2016'!CY201</f>
        <v>0</v>
      </c>
      <c r="CZ201" s="1" t="s">
        <v>50</v>
      </c>
      <c r="DA201" s="1" t="s">
        <v>39</v>
      </c>
      <c r="DB201" s="1">
        <f>'январь 2016'!DB201+'февраль 2016'!DB201+'март 2016'!DB201</f>
        <v>0</v>
      </c>
      <c r="DC201" s="1">
        <f>'январь 2016'!DC201+'февраль 2016'!DC201+'март 2016'!DC201</f>
        <v>0</v>
      </c>
      <c r="DD201" s="1" t="s">
        <v>59</v>
      </c>
      <c r="DE201" s="1" t="s">
        <v>60</v>
      </c>
      <c r="DF201" s="1">
        <f>'январь 2016'!DF201+'февраль 2016'!DF201+'март 2016'!DF201</f>
        <v>0</v>
      </c>
      <c r="DG201" s="1">
        <f>'январь 2016'!DG201+'февраль 2016'!DG201+'март 2016'!DG201</f>
        <v>0</v>
      </c>
      <c r="DH201" s="1" t="s">
        <v>52</v>
      </c>
      <c r="DI201" s="1" t="s">
        <v>53</v>
      </c>
      <c r="DJ201" s="1">
        <f>'январь 2016'!DJ201+'февраль 2016'!DJ201+'март 2016'!DJ201</f>
        <v>0</v>
      </c>
      <c r="DK201" s="1">
        <f>'январь 2016'!DK201+'февраль 2016'!DK201+'март 2016'!DK201</f>
        <v>0</v>
      </c>
      <c r="DL201" s="1" t="s">
        <v>31</v>
      </c>
      <c r="DM201" s="7">
        <f>'январь 2016'!DM201+'февраль 2016'!DM201+'март 2016'!DM201</f>
        <v>0</v>
      </c>
    </row>
    <row r="202" spans="1:117" s="12" customFormat="1" ht="15.75" customHeight="1" x14ac:dyDescent="0.25">
      <c r="A202" s="6">
        <v>201</v>
      </c>
      <c r="B202" s="6">
        <v>2</v>
      </c>
      <c r="C202" s="9" t="s">
        <v>204</v>
      </c>
      <c r="D202" s="8" t="s">
        <v>373</v>
      </c>
      <c r="E202" s="6">
        <v>229.452</v>
      </c>
      <c r="F202" s="6">
        <v>3.984</v>
      </c>
      <c r="G202" s="6">
        <v>222.58799999999999</v>
      </c>
      <c r="H202" s="10">
        <v>69.973560000000006</v>
      </c>
      <c r="I202" s="3">
        <f t="shared" si="10"/>
        <v>292.56155999999999</v>
      </c>
      <c r="J202" s="3">
        <f t="shared" si="9"/>
        <v>0</v>
      </c>
      <c r="K202" s="3">
        <f t="shared" si="11"/>
        <v>292.56155999999999</v>
      </c>
      <c r="L202" s="1" t="s">
        <v>28</v>
      </c>
      <c r="M202" s="1" t="s">
        <v>29</v>
      </c>
      <c r="N202" s="1">
        <f>'январь 2016'!N202+'февраль 2016'!N202+'март 2016'!N202</f>
        <v>0</v>
      </c>
      <c r="O202" s="1">
        <f>'январь 2016'!O202+'февраль 2016'!O202+'март 2016'!O202</f>
        <v>0</v>
      </c>
      <c r="P202" s="1" t="s">
        <v>30</v>
      </c>
      <c r="Q202" s="1" t="s">
        <v>34</v>
      </c>
      <c r="R202" s="1">
        <f>'январь 2016'!R202+'февраль 2016'!R202+'март 2016'!R202</f>
        <v>0</v>
      </c>
      <c r="S202" s="1">
        <f>'январь 2016'!S202+'февраль 2016'!S202+'март 2016'!S202</f>
        <v>0</v>
      </c>
      <c r="T202" s="1" t="s">
        <v>30</v>
      </c>
      <c r="U202" s="1" t="s">
        <v>32</v>
      </c>
      <c r="V202" s="6">
        <f>'январь 2016'!V202+'февраль 2016'!V202+'март 2016'!V202</f>
        <v>0</v>
      </c>
      <c r="W202" s="6">
        <f>'январь 2016'!W202+'февраль 2016'!W202+'март 2016'!W202</f>
        <v>0</v>
      </c>
      <c r="X202" s="6" t="s">
        <v>30</v>
      </c>
      <c r="Y202" s="6" t="s">
        <v>33</v>
      </c>
      <c r="Z202" s="6">
        <f>'январь 2016'!Z202+'февраль 2016'!Z202+'март 2016'!Z202</f>
        <v>0</v>
      </c>
      <c r="AA202" s="6">
        <f>'январь 2016'!AA202+'февраль 2016'!AA202+'март 2016'!AA202</f>
        <v>0</v>
      </c>
      <c r="AB202" s="1" t="s">
        <v>30</v>
      </c>
      <c r="AC202" s="1" t="s">
        <v>34</v>
      </c>
      <c r="AD202" s="1">
        <f>'январь 2016'!AD202+'февраль 2016'!AD202+'март 2016'!AD202</f>
        <v>0</v>
      </c>
      <c r="AE202" s="1">
        <f>'январь 2016'!AE202+'февраль 2016'!AE202+'март 2016'!AE202</f>
        <v>0</v>
      </c>
      <c r="AF202" s="1" t="s">
        <v>35</v>
      </c>
      <c r="AG202" s="1" t="s">
        <v>29</v>
      </c>
      <c r="AH202" s="1">
        <f>'январь 2016'!AH202+'февраль 2016'!AH202+'март 2016'!AH202</f>
        <v>0</v>
      </c>
      <c r="AI202" s="1">
        <f>'январь 2016'!AI202+'февраль 2016'!AI202+'март 2016'!AI202</f>
        <v>0</v>
      </c>
      <c r="AJ202" s="1" t="s">
        <v>36</v>
      </c>
      <c r="AK202" s="1" t="s">
        <v>37</v>
      </c>
      <c r="AL202" s="1">
        <f>'январь 2016'!AL202+'февраль 2016'!AL202+'март 2016'!AL202</f>
        <v>0</v>
      </c>
      <c r="AM202" s="1">
        <f>'январь 2016'!AM202+'февраль 2016'!AM202+'март 2016'!AM202</f>
        <v>0</v>
      </c>
      <c r="AN202" s="1" t="s">
        <v>38</v>
      </c>
      <c r="AO202" s="1" t="s">
        <v>39</v>
      </c>
      <c r="AP202" s="1">
        <f>'январь 2016'!AP202+'февраль 2016'!AP202+'март 2016'!AP202</f>
        <v>0</v>
      </c>
      <c r="AQ202" s="1">
        <f>'январь 2016'!AQ202+'февраль 2016'!AQ202+'март 2016'!AQ202</f>
        <v>0</v>
      </c>
      <c r="AR202" s="1" t="s">
        <v>40</v>
      </c>
      <c r="AS202" s="1" t="s">
        <v>41</v>
      </c>
      <c r="AT202" s="1">
        <f>'январь 2016'!AT202+'февраль 2016'!AT202+'март 2016'!AT202</f>
        <v>0</v>
      </c>
      <c r="AU202" s="1">
        <f>'январь 2016'!AU202+'февраль 2016'!AU202+'март 2016'!AU202</f>
        <v>0</v>
      </c>
      <c r="AV202" s="6"/>
      <c r="AW202" s="6"/>
      <c r="AX202" s="1">
        <f>'январь 2016'!AX202+'февраль 2016'!AX202+'март 2016'!AX202</f>
        <v>0</v>
      </c>
      <c r="AY202" s="1">
        <f>'январь 2016'!AY202+'февраль 2016'!AY202+'март 2016'!AY202</f>
        <v>0</v>
      </c>
      <c r="AZ202" s="1" t="s">
        <v>42</v>
      </c>
      <c r="BA202" s="1" t="s">
        <v>39</v>
      </c>
      <c r="BB202" s="1">
        <f>'январь 2016'!BB202+'февраль 2016'!BB202+'март 2016'!BB202</f>
        <v>0</v>
      </c>
      <c r="BC202" s="1">
        <f>'январь 2016'!BC202+'февраль 2016'!BC202+'март 2016'!BC202</f>
        <v>0</v>
      </c>
      <c r="BD202" s="1" t="s">
        <v>42</v>
      </c>
      <c r="BE202" s="1" t="s">
        <v>33</v>
      </c>
      <c r="BF202" s="1">
        <f>'январь 2016'!BF202+'февраль 2016'!BF202+'март 2016'!BF202</f>
        <v>0</v>
      </c>
      <c r="BG202" s="1">
        <f>'январь 2016'!BG202+'февраль 2016'!BG202+'март 2016'!BG202</f>
        <v>0</v>
      </c>
      <c r="BH202" s="1" t="s">
        <v>42</v>
      </c>
      <c r="BI202" s="1" t="s">
        <v>39</v>
      </c>
      <c r="BJ202" s="1">
        <f>'январь 2016'!BJ202+'февраль 2016'!BJ202+'март 2016'!BJ202</f>
        <v>0</v>
      </c>
      <c r="BK202" s="7">
        <f>'январь 2016'!BK202+'февраль 2016'!BK202+'март 2016'!BK202</f>
        <v>0</v>
      </c>
      <c r="BL202" s="1" t="s">
        <v>43</v>
      </c>
      <c r="BM202" s="1" t="s">
        <v>44</v>
      </c>
      <c r="BN202" s="1">
        <f>'январь 2016'!BN202+'февраль 2016'!BN202+'март 2016'!BN202</f>
        <v>0</v>
      </c>
      <c r="BO202" s="1">
        <f>'январь 2016'!BO202+'февраль 2016'!BO202+'март 2016'!BO202</f>
        <v>0</v>
      </c>
      <c r="BP202" s="1" t="s">
        <v>45</v>
      </c>
      <c r="BQ202" s="1" t="s">
        <v>44</v>
      </c>
      <c r="BR202" s="1">
        <f>'январь 2016'!BR202+'февраль 2016'!BR202+'март 2016'!BR202</f>
        <v>0</v>
      </c>
      <c r="BS202" s="1">
        <f>'январь 2016'!BS202+'февраль 2016'!BS202+'март 2016'!BS202</f>
        <v>0</v>
      </c>
      <c r="BT202" s="1" t="s">
        <v>46</v>
      </c>
      <c r="BU202" s="1" t="s">
        <v>47</v>
      </c>
      <c r="BV202" s="1">
        <f>'январь 2016'!BV202+'февраль 2016'!BV202+'март 2016'!BV202</f>
        <v>0</v>
      </c>
      <c r="BW202" s="1">
        <f>'январь 2016'!BW202+'февраль 2016'!BW202+'март 2016'!BW202</f>
        <v>0</v>
      </c>
      <c r="BX202" s="1" t="s">
        <v>46</v>
      </c>
      <c r="BY202" s="1" t="s">
        <v>41</v>
      </c>
      <c r="BZ202" s="1">
        <f>'январь 2016'!BZ202+'февраль 2016'!BZ202+'март 2016'!BZ202</f>
        <v>0</v>
      </c>
      <c r="CA202" s="1">
        <f>'январь 2016'!CA202+'февраль 2016'!CA202+'март 2016'!CA202</f>
        <v>0</v>
      </c>
      <c r="CB202" s="1" t="s">
        <v>46</v>
      </c>
      <c r="CC202" s="1" t="s">
        <v>48</v>
      </c>
      <c r="CD202" s="1">
        <f>'январь 2016'!CD202+'февраль 2016'!CD202+'март 2016'!CD202</f>
        <v>0</v>
      </c>
      <c r="CE202" s="1">
        <f>'январь 2016'!CE202+'февраль 2016'!CE202+'март 2016'!CE202</f>
        <v>0</v>
      </c>
      <c r="CF202" s="1" t="s">
        <v>46</v>
      </c>
      <c r="CG202" s="1" t="s">
        <v>48</v>
      </c>
      <c r="CH202" s="1">
        <f>'январь 2016'!CH202+'февраль 2016'!CH202+'март 2016'!CH202</f>
        <v>0</v>
      </c>
      <c r="CI202" s="1">
        <f>'январь 2016'!CI202+'февраль 2016'!CI202+'март 2016'!CI202</f>
        <v>0</v>
      </c>
      <c r="CJ202" s="1" t="s">
        <v>46</v>
      </c>
      <c r="CK202" s="1" t="s">
        <v>39</v>
      </c>
      <c r="CL202" s="1">
        <f>'январь 2016'!CL202+'февраль 2016'!CL202+'март 2016'!CL202</f>
        <v>0</v>
      </c>
      <c r="CM202" s="1">
        <f>'январь 2016'!CM202+'февраль 2016'!CM202+'март 2016'!CM202</f>
        <v>0</v>
      </c>
      <c r="CN202" s="1" t="s">
        <v>49</v>
      </c>
      <c r="CO202" s="1" t="s">
        <v>39</v>
      </c>
      <c r="CP202" s="1">
        <f>'январь 2016'!CP202+'февраль 2016'!CP202+'март 2016'!CP202</f>
        <v>0</v>
      </c>
      <c r="CQ202" s="1">
        <f>'январь 2016'!CQ202+'февраль 2016'!CQ202+'март 2016'!CQ202</f>
        <v>0</v>
      </c>
      <c r="CR202" s="1" t="s">
        <v>50</v>
      </c>
      <c r="CS202" s="1" t="s">
        <v>51</v>
      </c>
      <c r="CT202" s="1">
        <f>'январь 2016'!CT202+'февраль 2016'!CT202+'март 2016'!CT202</f>
        <v>0</v>
      </c>
      <c r="CU202" s="1">
        <f>'январь 2016'!CU202+'февраль 2016'!CU202+'март 2016'!CU202</f>
        <v>0</v>
      </c>
      <c r="CV202" s="1" t="s">
        <v>50</v>
      </c>
      <c r="CW202" s="1" t="s">
        <v>39</v>
      </c>
      <c r="CX202" s="1">
        <f>'январь 2016'!CX202+'февраль 2016'!CX202+'март 2016'!CX202</f>
        <v>0</v>
      </c>
      <c r="CY202" s="1">
        <f>'январь 2016'!CY202+'февраль 2016'!CY202+'март 2016'!CY202</f>
        <v>0</v>
      </c>
      <c r="CZ202" s="1" t="s">
        <v>50</v>
      </c>
      <c r="DA202" s="1" t="s">
        <v>39</v>
      </c>
      <c r="DB202" s="1">
        <f>'январь 2016'!DB202+'февраль 2016'!DB202+'март 2016'!DB202</f>
        <v>0</v>
      </c>
      <c r="DC202" s="1">
        <f>'январь 2016'!DC202+'февраль 2016'!DC202+'март 2016'!DC202</f>
        <v>0</v>
      </c>
      <c r="DD202" s="1" t="s">
        <v>59</v>
      </c>
      <c r="DE202" s="1" t="s">
        <v>60</v>
      </c>
      <c r="DF202" s="1">
        <f>'январь 2016'!DF202+'февраль 2016'!DF202+'март 2016'!DF202</f>
        <v>0</v>
      </c>
      <c r="DG202" s="1">
        <f>'январь 2016'!DG202+'февраль 2016'!DG202+'март 2016'!DG202</f>
        <v>0</v>
      </c>
      <c r="DH202" s="1" t="s">
        <v>52</v>
      </c>
      <c r="DI202" s="1" t="s">
        <v>53</v>
      </c>
      <c r="DJ202" s="1">
        <f>'январь 2016'!DJ202+'февраль 2016'!DJ202+'март 2016'!DJ202</f>
        <v>0</v>
      </c>
      <c r="DK202" s="1">
        <f>'январь 2016'!DK202+'февраль 2016'!DK202+'март 2016'!DK202</f>
        <v>0</v>
      </c>
      <c r="DL202" s="1" t="s">
        <v>31</v>
      </c>
      <c r="DM202" s="7">
        <f>'январь 2016'!DM202+'февраль 2016'!DM202+'март 2016'!DM202</f>
        <v>0</v>
      </c>
    </row>
    <row r="203" spans="1:117" s="12" customFormat="1" ht="15.75" customHeight="1" x14ac:dyDescent="0.25">
      <c r="A203" s="6">
        <v>202</v>
      </c>
      <c r="B203" s="6">
        <v>1</v>
      </c>
      <c r="C203" s="9" t="s">
        <v>205</v>
      </c>
      <c r="D203" s="8" t="s">
        <v>373</v>
      </c>
      <c r="E203" s="6">
        <v>99.147999999999996</v>
      </c>
      <c r="F203" s="6">
        <v>1.659</v>
      </c>
      <c r="G203" s="6">
        <v>96.430999999999997</v>
      </c>
      <c r="H203" s="10">
        <v>72.495000000000005</v>
      </c>
      <c r="I203" s="3">
        <f t="shared" si="10"/>
        <v>168.92599999999999</v>
      </c>
      <c r="J203" s="3">
        <f t="shared" si="9"/>
        <v>0</v>
      </c>
      <c r="K203" s="3">
        <f t="shared" si="11"/>
        <v>168.92599999999999</v>
      </c>
      <c r="L203" s="1" t="s">
        <v>28</v>
      </c>
      <c r="M203" s="1" t="s">
        <v>29</v>
      </c>
      <c r="N203" s="1">
        <f>'январь 2016'!N203+'февраль 2016'!N203+'март 2016'!N203</f>
        <v>0</v>
      </c>
      <c r="O203" s="1">
        <f>'январь 2016'!O203+'февраль 2016'!O203+'март 2016'!O203</f>
        <v>0</v>
      </c>
      <c r="P203" s="1" t="s">
        <v>30</v>
      </c>
      <c r="Q203" s="1" t="s">
        <v>34</v>
      </c>
      <c r="R203" s="1">
        <f>'январь 2016'!R203+'февраль 2016'!R203+'март 2016'!R203</f>
        <v>0</v>
      </c>
      <c r="S203" s="1">
        <f>'январь 2016'!S203+'февраль 2016'!S203+'март 2016'!S203</f>
        <v>0</v>
      </c>
      <c r="T203" s="1" t="s">
        <v>30</v>
      </c>
      <c r="U203" s="1" t="s">
        <v>32</v>
      </c>
      <c r="V203" s="6">
        <f>'январь 2016'!V203+'февраль 2016'!V203+'март 2016'!V203</f>
        <v>0</v>
      </c>
      <c r="W203" s="6">
        <f>'январь 2016'!W203+'февраль 2016'!W203+'март 2016'!W203</f>
        <v>0</v>
      </c>
      <c r="X203" s="6" t="s">
        <v>30</v>
      </c>
      <c r="Y203" s="6" t="s">
        <v>33</v>
      </c>
      <c r="Z203" s="6">
        <f>'январь 2016'!Z203+'февраль 2016'!Z203+'март 2016'!Z203</f>
        <v>0</v>
      </c>
      <c r="AA203" s="6">
        <f>'январь 2016'!AA203+'февраль 2016'!AA203+'март 2016'!AA203</f>
        <v>0</v>
      </c>
      <c r="AB203" s="1" t="s">
        <v>30</v>
      </c>
      <c r="AC203" s="1" t="s">
        <v>34</v>
      </c>
      <c r="AD203" s="1">
        <f>'январь 2016'!AD203+'февраль 2016'!AD203+'март 2016'!AD203</f>
        <v>0</v>
      </c>
      <c r="AE203" s="1">
        <f>'январь 2016'!AE203+'февраль 2016'!AE203+'март 2016'!AE203</f>
        <v>0</v>
      </c>
      <c r="AF203" s="1" t="s">
        <v>35</v>
      </c>
      <c r="AG203" s="1" t="s">
        <v>29</v>
      </c>
      <c r="AH203" s="1">
        <f>'январь 2016'!AH203+'февраль 2016'!AH203+'март 2016'!AH203</f>
        <v>0</v>
      </c>
      <c r="AI203" s="1">
        <f>'январь 2016'!AI203+'февраль 2016'!AI203+'март 2016'!AI203</f>
        <v>0</v>
      </c>
      <c r="AJ203" s="1" t="s">
        <v>36</v>
      </c>
      <c r="AK203" s="1" t="s">
        <v>37</v>
      </c>
      <c r="AL203" s="1">
        <f>'январь 2016'!AL203+'февраль 2016'!AL203+'март 2016'!AL203</f>
        <v>0</v>
      </c>
      <c r="AM203" s="1">
        <f>'январь 2016'!AM203+'февраль 2016'!AM203+'март 2016'!AM203</f>
        <v>0</v>
      </c>
      <c r="AN203" s="1" t="s">
        <v>38</v>
      </c>
      <c r="AO203" s="1" t="s">
        <v>39</v>
      </c>
      <c r="AP203" s="1">
        <f>'январь 2016'!AP203+'февраль 2016'!AP203+'март 2016'!AP203</f>
        <v>0</v>
      </c>
      <c r="AQ203" s="1">
        <f>'январь 2016'!AQ203+'февраль 2016'!AQ203+'март 2016'!AQ203</f>
        <v>0</v>
      </c>
      <c r="AR203" s="1" t="s">
        <v>40</v>
      </c>
      <c r="AS203" s="1" t="s">
        <v>41</v>
      </c>
      <c r="AT203" s="1">
        <f>'январь 2016'!AT203+'февраль 2016'!AT203+'март 2016'!AT203</f>
        <v>0</v>
      </c>
      <c r="AU203" s="1">
        <f>'январь 2016'!AU203+'февраль 2016'!AU203+'март 2016'!AU203</f>
        <v>0</v>
      </c>
      <c r="AV203" s="6"/>
      <c r="AW203" s="6"/>
      <c r="AX203" s="1">
        <f>'январь 2016'!AX203+'февраль 2016'!AX203+'март 2016'!AX203</f>
        <v>0</v>
      </c>
      <c r="AY203" s="1">
        <f>'январь 2016'!AY203+'февраль 2016'!AY203+'март 2016'!AY203</f>
        <v>0</v>
      </c>
      <c r="AZ203" s="1" t="s">
        <v>42</v>
      </c>
      <c r="BA203" s="1" t="s">
        <v>39</v>
      </c>
      <c r="BB203" s="1">
        <f>'январь 2016'!BB203+'февраль 2016'!BB203+'март 2016'!BB203</f>
        <v>0</v>
      </c>
      <c r="BC203" s="1">
        <f>'январь 2016'!BC203+'февраль 2016'!BC203+'март 2016'!BC203</f>
        <v>0</v>
      </c>
      <c r="BD203" s="1" t="s">
        <v>42</v>
      </c>
      <c r="BE203" s="1" t="s">
        <v>33</v>
      </c>
      <c r="BF203" s="1">
        <f>'январь 2016'!BF203+'февраль 2016'!BF203+'март 2016'!BF203</f>
        <v>0</v>
      </c>
      <c r="BG203" s="1">
        <f>'январь 2016'!BG203+'февраль 2016'!BG203+'март 2016'!BG203</f>
        <v>0</v>
      </c>
      <c r="BH203" s="1" t="s">
        <v>42</v>
      </c>
      <c r="BI203" s="1" t="s">
        <v>39</v>
      </c>
      <c r="BJ203" s="1">
        <f>'январь 2016'!BJ203+'февраль 2016'!BJ203+'март 2016'!BJ203</f>
        <v>0</v>
      </c>
      <c r="BK203" s="7">
        <f>'январь 2016'!BK203+'февраль 2016'!BK203+'март 2016'!BK203</f>
        <v>0</v>
      </c>
      <c r="BL203" s="1" t="s">
        <v>43</v>
      </c>
      <c r="BM203" s="1" t="s">
        <v>44</v>
      </c>
      <c r="BN203" s="1">
        <f>'январь 2016'!BN203+'февраль 2016'!BN203+'март 2016'!BN203</f>
        <v>0</v>
      </c>
      <c r="BO203" s="1">
        <f>'январь 2016'!BO203+'февраль 2016'!BO203+'март 2016'!BO203</f>
        <v>0</v>
      </c>
      <c r="BP203" s="1" t="s">
        <v>45</v>
      </c>
      <c r="BQ203" s="1" t="s">
        <v>44</v>
      </c>
      <c r="BR203" s="1">
        <f>'январь 2016'!BR203+'февраль 2016'!BR203+'март 2016'!BR203</f>
        <v>0</v>
      </c>
      <c r="BS203" s="1">
        <f>'январь 2016'!BS203+'февраль 2016'!BS203+'март 2016'!BS203</f>
        <v>0</v>
      </c>
      <c r="BT203" s="1" t="s">
        <v>46</v>
      </c>
      <c r="BU203" s="1" t="s">
        <v>47</v>
      </c>
      <c r="BV203" s="1">
        <f>'январь 2016'!BV203+'февраль 2016'!BV203+'март 2016'!BV203</f>
        <v>0</v>
      </c>
      <c r="BW203" s="1">
        <f>'январь 2016'!BW203+'февраль 2016'!BW203+'март 2016'!BW203</f>
        <v>0</v>
      </c>
      <c r="BX203" s="1" t="s">
        <v>46</v>
      </c>
      <c r="BY203" s="1" t="s">
        <v>41</v>
      </c>
      <c r="BZ203" s="1">
        <f>'январь 2016'!BZ203+'февраль 2016'!BZ203+'март 2016'!BZ203</f>
        <v>0</v>
      </c>
      <c r="CA203" s="1">
        <f>'январь 2016'!CA203+'февраль 2016'!CA203+'март 2016'!CA203</f>
        <v>0</v>
      </c>
      <c r="CB203" s="1" t="s">
        <v>46</v>
      </c>
      <c r="CC203" s="1" t="s">
        <v>48</v>
      </c>
      <c r="CD203" s="1">
        <f>'январь 2016'!CD203+'февраль 2016'!CD203+'март 2016'!CD203</f>
        <v>0</v>
      </c>
      <c r="CE203" s="1">
        <f>'январь 2016'!CE203+'февраль 2016'!CE203+'март 2016'!CE203</f>
        <v>0</v>
      </c>
      <c r="CF203" s="1" t="s">
        <v>46</v>
      </c>
      <c r="CG203" s="1" t="s">
        <v>48</v>
      </c>
      <c r="CH203" s="1">
        <f>'январь 2016'!CH203+'февраль 2016'!CH203+'март 2016'!CH203</f>
        <v>0</v>
      </c>
      <c r="CI203" s="1">
        <f>'январь 2016'!CI203+'февраль 2016'!CI203+'март 2016'!CI203</f>
        <v>0</v>
      </c>
      <c r="CJ203" s="1" t="s">
        <v>46</v>
      </c>
      <c r="CK203" s="1" t="s">
        <v>39</v>
      </c>
      <c r="CL203" s="1">
        <f>'январь 2016'!CL203+'февраль 2016'!CL203+'март 2016'!CL203</f>
        <v>0</v>
      </c>
      <c r="CM203" s="1">
        <f>'январь 2016'!CM203+'февраль 2016'!CM203+'март 2016'!CM203</f>
        <v>0</v>
      </c>
      <c r="CN203" s="1" t="s">
        <v>49</v>
      </c>
      <c r="CO203" s="1" t="s">
        <v>39</v>
      </c>
      <c r="CP203" s="1">
        <f>'январь 2016'!CP203+'февраль 2016'!CP203+'март 2016'!CP203</f>
        <v>0</v>
      </c>
      <c r="CQ203" s="1">
        <f>'январь 2016'!CQ203+'февраль 2016'!CQ203+'март 2016'!CQ203</f>
        <v>0</v>
      </c>
      <c r="CR203" s="1" t="s">
        <v>50</v>
      </c>
      <c r="CS203" s="1" t="s">
        <v>51</v>
      </c>
      <c r="CT203" s="1">
        <f>'январь 2016'!CT203+'февраль 2016'!CT203+'март 2016'!CT203</f>
        <v>0</v>
      </c>
      <c r="CU203" s="1">
        <f>'январь 2016'!CU203+'февраль 2016'!CU203+'март 2016'!CU203</f>
        <v>0</v>
      </c>
      <c r="CV203" s="1" t="s">
        <v>50</v>
      </c>
      <c r="CW203" s="1" t="s">
        <v>39</v>
      </c>
      <c r="CX203" s="1">
        <f>'январь 2016'!CX203+'февраль 2016'!CX203+'март 2016'!CX203</f>
        <v>0</v>
      </c>
      <c r="CY203" s="1">
        <f>'январь 2016'!CY203+'февраль 2016'!CY203+'март 2016'!CY203</f>
        <v>0</v>
      </c>
      <c r="CZ203" s="1" t="s">
        <v>50</v>
      </c>
      <c r="DA203" s="1" t="s">
        <v>39</v>
      </c>
      <c r="DB203" s="1">
        <f>'январь 2016'!DB203+'февраль 2016'!DB203+'март 2016'!DB203</f>
        <v>0</v>
      </c>
      <c r="DC203" s="1">
        <f>'январь 2016'!DC203+'февраль 2016'!DC203+'март 2016'!DC203</f>
        <v>0</v>
      </c>
      <c r="DD203" s="1" t="s">
        <v>59</v>
      </c>
      <c r="DE203" s="1" t="s">
        <v>60</v>
      </c>
      <c r="DF203" s="1">
        <f>'январь 2016'!DF203+'февраль 2016'!DF203+'март 2016'!DF203</f>
        <v>0</v>
      </c>
      <c r="DG203" s="1">
        <f>'январь 2016'!DG203+'февраль 2016'!DG203+'март 2016'!DG203</f>
        <v>0</v>
      </c>
      <c r="DH203" s="1" t="s">
        <v>52</v>
      </c>
      <c r="DI203" s="1" t="s">
        <v>53</v>
      </c>
      <c r="DJ203" s="1">
        <f>'январь 2016'!DJ203+'февраль 2016'!DJ203+'март 2016'!DJ203</f>
        <v>0</v>
      </c>
      <c r="DK203" s="1">
        <f>'январь 2016'!DK203+'февраль 2016'!DK203+'март 2016'!DK203</f>
        <v>0</v>
      </c>
      <c r="DL203" s="1" t="s">
        <v>31</v>
      </c>
      <c r="DM203" s="7">
        <f>'январь 2016'!DM203+'февраль 2016'!DM203+'март 2016'!DM203</f>
        <v>0</v>
      </c>
    </row>
    <row r="204" spans="1:117" s="12" customFormat="1" ht="15.75" customHeight="1" x14ac:dyDescent="0.25">
      <c r="A204" s="6">
        <v>203</v>
      </c>
      <c r="B204" s="6">
        <v>1</v>
      </c>
      <c r="C204" s="9" t="s">
        <v>206</v>
      </c>
      <c r="D204" s="8" t="s">
        <v>373</v>
      </c>
      <c r="E204" s="6">
        <v>623.24099999999999</v>
      </c>
      <c r="F204" s="6">
        <v>6.0659999999999998</v>
      </c>
      <c r="G204" s="6">
        <v>606.75599999999997</v>
      </c>
      <c r="H204" s="10">
        <v>280.33751999999998</v>
      </c>
      <c r="I204" s="3">
        <f t="shared" si="10"/>
        <v>887.0935199999999</v>
      </c>
      <c r="J204" s="3">
        <f t="shared" si="9"/>
        <v>1.012</v>
      </c>
      <c r="K204" s="3">
        <f t="shared" si="11"/>
        <v>886.08151999999995</v>
      </c>
      <c r="L204" s="1" t="s">
        <v>28</v>
      </c>
      <c r="M204" s="1" t="s">
        <v>29</v>
      </c>
      <c r="N204" s="1">
        <f>'январь 2016'!N204+'февраль 2016'!N204+'март 2016'!N204</f>
        <v>0</v>
      </c>
      <c r="O204" s="1">
        <f>'январь 2016'!O204+'февраль 2016'!O204+'март 2016'!O204</f>
        <v>0</v>
      </c>
      <c r="P204" s="1" t="s">
        <v>30</v>
      </c>
      <c r="Q204" s="1" t="s">
        <v>34</v>
      </c>
      <c r="R204" s="1">
        <f>'январь 2016'!R204+'февраль 2016'!R204+'март 2016'!R204</f>
        <v>0</v>
      </c>
      <c r="S204" s="1">
        <f>'январь 2016'!S204+'февраль 2016'!S204+'март 2016'!S204</f>
        <v>0</v>
      </c>
      <c r="T204" s="1" t="s">
        <v>30</v>
      </c>
      <c r="U204" s="1" t="s">
        <v>32</v>
      </c>
      <c r="V204" s="6">
        <f>'январь 2016'!V204+'февраль 2016'!V204+'март 2016'!V204</f>
        <v>0</v>
      </c>
      <c r="W204" s="6">
        <f>'январь 2016'!W204+'февраль 2016'!W204+'март 2016'!W204</f>
        <v>0</v>
      </c>
      <c r="X204" s="6" t="s">
        <v>30</v>
      </c>
      <c r="Y204" s="6" t="s">
        <v>33</v>
      </c>
      <c r="Z204" s="6">
        <f>'январь 2016'!Z204+'февраль 2016'!Z204+'март 2016'!Z204</f>
        <v>0</v>
      </c>
      <c r="AA204" s="6">
        <f>'январь 2016'!AA204+'февраль 2016'!AA204+'март 2016'!AA204</f>
        <v>0</v>
      </c>
      <c r="AB204" s="1" t="s">
        <v>30</v>
      </c>
      <c r="AC204" s="1" t="s">
        <v>34</v>
      </c>
      <c r="AD204" s="1">
        <f>'январь 2016'!AD204+'февраль 2016'!AD204+'март 2016'!AD204</f>
        <v>0</v>
      </c>
      <c r="AE204" s="1">
        <f>'январь 2016'!AE204+'февраль 2016'!AE204+'март 2016'!AE204</f>
        <v>0</v>
      </c>
      <c r="AF204" s="1" t="s">
        <v>35</v>
      </c>
      <c r="AG204" s="1" t="s">
        <v>29</v>
      </c>
      <c r="AH204" s="1">
        <f>'январь 2016'!AH204+'февраль 2016'!AH204+'март 2016'!AH204</f>
        <v>0</v>
      </c>
      <c r="AI204" s="1">
        <f>'январь 2016'!AI204+'февраль 2016'!AI204+'март 2016'!AI204</f>
        <v>0</v>
      </c>
      <c r="AJ204" s="1" t="s">
        <v>36</v>
      </c>
      <c r="AK204" s="1" t="s">
        <v>37</v>
      </c>
      <c r="AL204" s="1">
        <f>'январь 2016'!AL204+'февраль 2016'!AL204+'март 2016'!AL204</f>
        <v>0</v>
      </c>
      <c r="AM204" s="1">
        <f>'январь 2016'!AM204+'февраль 2016'!AM204+'март 2016'!AM204</f>
        <v>0</v>
      </c>
      <c r="AN204" s="1" t="s">
        <v>38</v>
      </c>
      <c r="AO204" s="1" t="s">
        <v>39</v>
      </c>
      <c r="AP204" s="1">
        <f>'январь 2016'!AP204+'февраль 2016'!AP204+'март 2016'!AP204</f>
        <v>0</v>
      </c>
      <c r="AQ204" s="1">
        <f>'январь 2016'!AQ204+'февраль 2016'!AQ204+'март 2016'!AQ204</f>
        <v>0</v>
      </c>
      <c r="AR204" s="1" t="s">
        <v>40</v>
      </c>
      <c r="AS204" s="1" t="s">
        <v>41</v>
      </c>
      <c r="AT204" s="1">
        <f>'январь 2016'!AT204+'февраль 2016'!AT204+'март 2016'!AT204</f>
        <v>0</v>
      </c>
      <c r="AU204" s="1">
        <f>'январь 2016'!AU204+'февраль 2016'!AU204+'март 2016'!AU204</f>
        <v>0</v>
      </c>
      <c r="AV204" s="6"/>
      <c r="AW204" s="6"/>
      <c r="AX204" s="1">
        <f>'январь 2016'!AX204+'февраль 2016'!AX204+'март 2016'!AX204</f>
        <v>0</v>
      </c>
      <c r="AY204" s="1">
        <f>'январь 2016'!AY204+'февраль 2016'!AY204+'март 2016'!AY204</f>
        <v>0</v>
      </c>
      <c r="AZ204" s="1" t="s">
        <v>42</v>
      </c>
      <c r="BA204" s="1" t="s">
        <v>39</v>
      </c>
      <c r="BB204" s="1">
        <f>'январь 2016'!BB204+'февраль 2016'!BB204+'март 2016'!BB204</f>
        <v>0</v>
      </c>
      <c r="BC204" s="1">
        <f>'январь 2016'!BC204+'февраль 2016'!BC204+'март 2016'!BC204</f>
        <v>0</v>
      </c>
      <c r="BD204" s="1" t="s">
        <v>42</v>
      </c>
      <c r="BE204" s="1" t="s">
        <v>33</v>
      </c>
      <c r="BF204" s="1">
        <f>'январь 2016'!BF204+'февраль 2016'!BF204+'март 2016'!BF204</f>
        <v>0</v>
      </c>
      <c r="BG204" s="1">
        <f>'январь 2016'!BG204+'февраль 2016'!BG204+'март 2016'!BG204</f>
        <v>0</v>
      </c>
      <c r="BH204" s="1" t="s">
        <v>42</v>
      </c>
      <c r="BI204" s="1" t="s">
        <v>39</v>
      </c>
      <c r="BJ204" s="1">
        <f>'январь 2016'!BJ204+'февраль 2016'!BJ204+'март 2016'!BJ204</f>
        <v>0</v>
      </c>
      <c r="BK204" s="7">
        <f>'январь 2016'!BK204+'февраль 2016'!BK204+'март 2016'!BK204</f>
        <v>0</v>
      </c>
      <c r="BL204" s="1" t="s">
        <v>43</v>
      </c>
      <c r="BM204" s="1" t="s">
        <v>44</v>
      </c>
      <c r="BN204" s="1">
        <f>'январь 2016'!BN204+'февраль 2016'!BN204+'март 2016'!BN204</f>
        <v>0</v>
      </c>
      <c r="BO204" s="1">
        <f>'январь 2016'!BO204+'февраль 2016'!BO204+'март 2016'!BO204</f>
        <v>0</v>
      </c>
      <c r="BP204" s="1" t="s">
        <v>45</v>
      </c>
      <c r="BQ204" s="1" t="s">
        <v>44</v>
      </c>
      <c r="BR204" s="1">
        <f>'январь 2016'!BR204+'февраль 2016'!BR204+'март 2016'!BR204</f>
        <v>0</v>
      </c>
      <c r="BS204" s="1">
        <f>'январь 2016'!BS204+'февраль 2016'!BS204+'март 2016'!BS204</f>
        <v>0</v>
      </c>
      <c r="BT204" s="1" t="s">
        <v>46</v>
      </c>
      <c r="BU204" s="1" t="s">
        <v>47</v>
      </c>
      <c r="BV204" s="1">
        <f>'январь 2016'!BV204+'февраль 2016'!BV204+'март 2016'!BV204</f>
        <v>0</v>
      </c>
      <c r="BW204" s="1">
        <f>'январь 2016'!BW204+'февраль 2016'!BW204+'март 2016'!BW204</f>
        <v>0</v>
      </c>
      <c r="BX204" s="1" t="s">
        <v>46</v>
      </c>
      <c r="BY204" s="1" t="s">
        <v>41</v>
      </c>
      <c r="BZ204" s="1">
        <f>'январь 2016'!BZ204+'февраль 2016'!BZ204+'март 2016'!BZ204</f>
        <v>0</v>
      </c>
      <c r="CA204" s="1">
        <f>'январь 2016'!CA204+'февраль 2016'!CA204+'март 2016'!CA204</f>
        <v>0</v>
      </c>
      <c r="CB204" s="1" t="s">
        <v>46</v>
      </c>
      <c r="CC204" s="1" t="s">
        <v>48</v>
      </c>
      <c r="CD204" s="1">
        <f>'январь 2016'!CD204+'февраль 2016'!CD204+'март 2016'!CD204</f>
        <v>0</v>
      </c>
      <c r="CE204" s="1">
        <f>'январь 2016'!CE204+'февраль 2016'!CE204+'март 2016'!CE204</f>
        <v>0</v>
      </c>
      <c r="CF204" s="1" t="s">
        <v>46</v>
      </c>
      <c r="CG204" s="1" t="s">
        <v>48</v>
      </c>
      <c r="CH204" s="1">
        <f>'январь 2016'!CH204+'февраль 2016'!CH204+'март 2016'!CH204</f>
        <v>0</v>
      </c>
      <c r="CI204" s="1">
        <f>'январь 2016'!CI204+'февраль 2016'!CI204+'март 2016'!CI204</f>
        <v>0</v>
      </c>
      <c r="CJ204" s="1" t="s">
        <v>46</v>
      </c>
      <c r="CK204" s="1" t="s">
        <v>39</v>
      </c>
      <c r="CL204" s="1">
        <f>'январь 2016'!CL204+'февраль 2016'!CL204+'март 2016'!CL204</f>
        <v>0</v>
      </c>
      <c r="CM204" s="1">
        <f>'январь 2016'!CM204+'февраль 2016'!CM204+'март 2016'!CM204</f>
        <v>0</v>
      </c>
      <c r="CN204" s="1" t="s">
        <v>49</v>
      </c>
      <c r="CO204" s="1" t="s">
        <v>39</v>
      </c>
      <c r="CP204" s="1">
        <f>'январь 2016'!CP204+'февраль 2016'!CP204+'март 2016'!CP204</f>
        <v>0</v>
      </c>
      <c r="CQ204" s="1">
        <f>'январь 2016'!CQ204+'февраль 2016'!CQ204+'март 2016'!CQ204</f>
        <v>0</v>
      </c>
      <c r="CR204" s="1" t="s">
        <v>50</v>
      </c>
      <c r="CS204" s="1" t="s">
        <v>51</v>
      </c>
      <c r="CT204" s="1">
        <f>'январь 2016'!CT204+'февраль 2016'!CT204+'март 2016'!CT204</f>
        <v>0</v>
      </c>
      <c r="CU204" s="1">
        <f>'январь 2016'!CU204+'февраль 2016'!CU204+'март 2016'!CU204</f>
        <v>0</v>
      </c>
      <c r="CV204" s="1" t="s">
        <v>50</v>
      </c>
      <c r="CW204" s="1" t="s">
        <v>39</v>
      </c>
      <c r="CX204" s="1">
        <f>'январь 2016'!CX204+'февраль 2016'!CX204+'март 2016'!CX204</f>
        <v>0</v>
      </c>
      <c r="CY204" s="1">
        <f>'январь 2016'!CY204+'февраль 2016'!CY204+'март 2016'!CY204</f>
        <v>0</v>
      </c>
      <c r="CZ204" s="1" t="s">
        <v>50</v>
      </c>
      <c r="DA204" s="1" t="s">
        <v>39</v>
      </c>
      <c r="DB204" s="1">
        <f>'январь 2016'!DB204+'февраль 2016'!DB204+'март 2016'!DB204</f>
        <v>0</v>
      </c>
      <c r="DC204" s="1">
        <f>'январь 2016'!DC204+'февраль 2016'!DC204+'март 2016'!DC204</f>
        <v>0</v>
      </c>
      <c r="DD204" s="1" t="s">
        <v>59</v>
      </c>
      <c r="DE204" s="1" t="s">
        <v>60</v>
      </c>
      <c r="DF204" s="1">
        <f>'январь 2016'!DF204+'февраль 2016'!DF204+'март 2016'!DF204</f>
        <v>0</v>
      </c>
      <c r="DG204" s="1">
        <f>'январь 2016'!DG204+'февраль 2016'!DG204+'март 2016'!DG204</f>
        <v>0</v>
      </c>
      <c r="DH204" s="1" t="s">
        <v>52</v>
      </c>
      <c r="DI204" s="1" t="s">
        <v>53</v>
      </c>
      <c r="DJ204" s="1">
        <f>'январь 2016'!DJ204+'февраль 2016'!DJ204+'март 2016'!DJ204</f>
        <v>0</v>
      </c>
      <c r="DK204" s="1">
        <f>'январь 2016'!DK204+'февраль 2016'!DK204+'март 2016'!DK204</f>
        <v>0</v>
      </c>
      <c r="DL204" s="1" t="s">
        <v>31</v>
      </c>
      <c r="DM204" s="7">
        <f>'январь 2016'!DM204+'февраль 2016'!DM204+'март 2016'!DM204</f>
        <v>1.012</v>
      </c>
    </row>
    <row r="205" spans="1:117" s="12" customFormat="1" ht="15.75" customHeight="1" x14ac:dyDescent="0.25">
      <c r="A205" s="6">
        <v>204</v>
      </c>
      <c r="B205" s="6">
        <v>1</v>
      </c>
      <c r="C205" s="9" t="s">
        <v>207</v>
      </c>
      <c r="D205" s="8" t="s">
        <v>373</v>
      </c>
      <c r="E205" s="6">
        <v>562.47799999999995</v>
      </c>
      <c r="F205" s="6">
        <v>337.16699999999997</v>
      </c>
      <c r="G205" s="6">
        <v>223.661</v>
      </c>
      <c r="H205" s="10">
        <v>199.75128000000001</v>
      </c>
      <c r="I205" s="3">
        <f t="shared" si="10"/>
        <v>423.41228000000001</v>
      </c>
      <c r="J205" s="3">
        <f t="shared" si="9"/>
        <v>0</v>
      </c>
      <c r="K205" s="3">
        <f t="shared" si="11"/>
        <v>423.41228000000001</v>
      </c>
      <c r="L205" s="1" t="s">
        <v>28</v>
      </c>
      <c r="M205" s="1" t="s">
        <v>29</v>
      </c>
      <c r="N205" s="1">
        <f>'январь 2016'!N205+'февраль 2016'!N205+'март 2016'!N205</f>
        <v>0</v>
      </c>
      <c r="O205" s="1">
        <f>'январь 2016'!O205+'февраль 2016'!O205+'март 2016'!O205</f>
        <v>0</v>
      </c>
      <c r="P205" s="1" t="s">
        <v>30</v>
      </c>
      <c r="Q205" s="1" t="s">
        <v>34</v>
      </c>
      <c r="R205" s="1">
        <f>'январь 2016'!R205+'февраль 2016'!R205+'март 2016'!R205</f>
        <v>0</v>
      </c>
      <c r="S205" s="1">
        <f>'январь 2016'!S205+'февраль 2016'!S205+'март 2016'!S205</f>
        <v>0</v>
      </c>
      <c r="T205" s="1" t="s">
        <v>30</v>
      </c>
      <c r="U205" s="1" t="s">
        <v>32</v>
      </c>
      <c r="V205" s="6">
        <f>'январь 2016'!V205+'февраль 2016'!V205+'март 2016'!V205</f>
        <v>0</v>
      </c>
      <c r="W205" s="6">
        <f>'январь 2016'!W205+'февраль 2016'!W205+'март 2016'!W205</f>
        <v>0</v>
      </c>
      <c r="X205" s="6" t="s">
        <v>30</v>
      </c>
      <c r="Y205" s="6" t="s">
        <v>33</v>
      </c>
      <c r="Z205" s="6">
        <f>'январь 2016'!Z205+'февраль 2016'!Z205+'март 2016'!Z205</f>
        <v>0</v>
      </c>
      <c r="AA205" s="6">
        <f>'январь 2016'!AA205+'февраль 2016'!AA205+'март 2016'!AA205</f>
        <v>0</v>
      </c>
      <c r="AB205" s="1" t="s">
        <v>30</v>
      </c>
      <c r="AC205" s="1" t="s">
        <v>34</v>
      </c>
      <c r="AD205" s="1">
        <f>'январь 2016'!AD205+'февраль 2016'!AD205+'март 2016'!AD205</f>
        <v>0</v>
      </c>
      <c r="AE205" s="1">
        <f>'январь 2016'!AE205+'февраль 2016'!AE205+'март 2016'!AE205</f>
        <v>0</v>
      </c>
      <c r="AF205" s="1" t="s">
        <v>35</v>
      </c>
      <c r="AG205" s="1" t="s">
        <v>29</v>
      </c>
      <c r="AH205" s="1">
        <f>'январь 2016'!AH205+'февраль 2016'!AH205+'март 2016'!AH205</f>
        <v>0</v>
      </c>
      <c r="AI205" s="1">
        <f>'январь 2016'!AI205+'февраль 2016'!AI205+'март 2016'!AI205</f>
        <v>0</v>
      </c>
      <c r="AJ205" s="1" t="s">
        <v>36</v>
      </c>
      <c r="AK205" s="1" t="s">
        <v>37</v>
      </c>
      <c r="AL205" s="1">
        <f>'январь 2016'!AL205+'февраль 2016'!AL205+'март 2016'!AL205</f>
        <v>0</v>
      </c>
      <c r="AM205" s="1">
        <f>'январь 2016'!AM205+'февраль 2016'!AM205+'март 2016'!AM205</f>
        <v>0</v>
      </c>
      <c r="AN205" s="1" t="s">
        <v>38</v>
      </c>
      <c r="AO205" s="1" t="s">
        <v>39</v>
      </c>
      <c r="AP205" s="1">
        <f>'январь 2016'!AP205+'февраль 2016'!AP205+'март 2016'!AP205</f>
        <v>0</v>
      </c>
      <c r="AQ205" s="1">
        <f>'январь 2016'!AQ205+'февраль 2016'!AQ205+'март 2016'!AQ205</f>
        <v>0</v>
      </c>
      <c r="AR205" s="1" t="s">
        <v>40</v>
      </c>
      <c r="AS205" s="1" t="s">
        <v>41</v>
      </c>
      <c r="AT205" s="1">
        <f>'январь 2016'!AT205+'февраль 2016'!AT205+'март 2016'!AT205</f>
        <v>0</v>
      </c>
      <c r="AU205" s="1">
        <f>'январь 2016'!AU205+'февраль 2016'!AU205+'март 2016'!AU205</f>
        <v>0</v>
      </c>
      <c r="AV205" s="6"/>
      <c r="AW205" s="6"/>
      <c r="AX205" s="1">
        <f>'январь 2016'!AX205+'февраль 2016'!AX205+'март 2016'!AX205</f>
        <v>0</v>
      </c>
      <c r="AY205" s="1">
        <f>'январь 2016'!AY205+'февраль 2016'!AY205+'март 2016'!AY205</f>
        <v>0</v>
      </c>
      <c r="AZ205" s="1" t="s">
        <v>42</v>
      </c>
      <c r="BA205" s="1" t="s">
        <v>39</v>
      </c>
      <c r="BB205" s="1">
        <f>'январь 2016'!BB205+'февраль 2016'!BB205+'март 2016'!BB205</f>
        <v>0</v>
      </c>
      <c r="BC205" s="1">
        <f>'январь 2016'!BC205+'февраль 2016'!BC205+'март 2016'!BC205</f>
        <v>0</v>
      </c>
      <c r="BD205" s="1" t="s">
        <v>42</v>
      </c>
      <c r="BE205" s="1" t="s">
        <v>33</v>
      </c>
      <c r="BF205" s="1">
        <f>'январь 2016'!BF205+'февраль 2016'!BF205+'март 2016'!BF205</f>
        <v>0</v>
      </c>
      <c r="BG205" s="1">
        <f>'январь 2016'!BG205+'февраль 2016'!BG205+'март 2016'!BG205</f>
        <v>0</v>
      </c>
      <c r="BH205" s="1" t="s">
        <v>42</v>
      </c>
      <c r="BI205" s="1" t="s">
        <v>39</v>
      </c>
      <c r="BJ205" s="1">
        <f>'январь 2016'!BJ205+'февраль 2016'!BJ205+'март 2016'!BJ205</f>
        <v>0</v>
      </c>
      <c r="BK205" s="7">
        <f>'январь 2016'!BK205+'февраль 2016'!BK205+'март 2016'!BK205</f>
        <v>0</v>
      </c>
      <c r="BL205" s="1" t="s">
        <v>43</v>
      </c>
      <c r="BM205" s="1" t="s">
        <v>44</v>
      </c>
      <c r="BN205" s="1">
        <f>'январь 2016'!BN205+'февраль 2016'!BN205+'март 2016'!BN205</f>
        <v>0</v>
      </c>
      <c r="BO205" s="1">
        <f>'январь 2016'!BO205+'февраль 2016'!BO205+'март 2016'!BO205</f>
        <v>0</v>
      </c>
      <c r="BP205" s="1" t="s">
        <v>45</v>
      </c>
      <c r="BQ205" s="1" t="s">
        <v>44</v>
      </c>
      <c r="BR205" s="1">
        <f>'январь 2016'!BR205+'февраль 2016'!BR205+'март 2016'!BR205</f>
        <v>0</v>
      </c>
      <c r="BS205" s="1">
        <f>'январь 2016'!BS205+'февраль 2016'!BS205+'март 2016'!BS205</f>
        <v>0</v>
      </c>
      <c r="BT205" s="1" t="s">
        <v>46</v>
      </c>
      <c r="BU205" s="1" t="s">
        <v>47</v>
      </c>
      <c r="BV205" s="1">
        <f>'январь 2016'!BV205+'февраль 2016'!BV205+'март 2016'!BV205</f>
        <v>0</v>
      </c>
      <c r="BW205" s="1">
        <f>'январь 2016'!BW205+'февраль 2016'!BW205+'март 2016'!BW205</f>
        <v>0</v>
      </c>
      <c r="BX205" s="1" t="s">
        <v>46</v>
      </c>
      <c r="BY205" s="1" t="s">
        <v>41</v>
      </c>
      <c r="BZ205" s="1">
        <f>'январь 2016'!BZ205+'февраль 2016'!BZ205+'март 2016'!BZ205</f>
        <v>0</v>
      </c>
      <c r="CA205" s="1">
        <f>'январь 2016'!CA205+'февраль 2016'!CA205+'март 2016'!CA205</f>
        <v>0</v>
      </c>
      <c r="CB205" s="1" t="s">
        <v>46</v>
      </c>
      <c r="CC205" s="1" t="s">
        <v>48</v>
      </c>
      <c r="CD205" s="1">
        <f>'январь 2016'!CD205+'февраль 2016'!CD205+'март 2016'!CD205</f>
        <v>0</v>
      </c>
      <c r="CE205" s="1">
        <f>'январь 2016'!CE205+'февраль 2016'!CE205+'март 2016'!CE205</f>
        <v>0</v>
      </c>
      <c r="CF205" s="1" t="s">
        <v>46</v>
      </c>
      <c r="CG205" s="1" t="s">
        <v>48</v>
      </c>
      <c r="CH205" s="1">
        <f>'январь 2016'!CH205+'февраль 2016'!CH205+'март 2016'!CH205</f>
        <v>0</v>
      </c>
      <c r="CI205" s="1">
        <f>'январь 2016'!CI205+'февраль 2016'!CI205+'март 2016'!CI205</f>
        <v>0</v>
      </c>
      <c r="CJ205" s="1" t="s">
        <v>46</v>
      </c>
      <c r="CK205" s="1" t="s">
        <v>39</v>
      </c>
      <c r="CL205" s="1">
        <f>'январь 2016'!CL205+'февраль 2016'!CL205+'март 2016'!CL205</f>
        <v>0</v>
      </c>
      <c r="CM205" s="1">
        <f>'январь 2016'!CM205+'февраль 2016'!CM205+'март 2016'!CM205</f>
        <v>0</v>
      </c>
      <c r="CN205" s="1" t="s">
        <v>49</v>
      </c>
      <c r="CO205" s="1" t="s">
        <v>39</v>
      </c>
      <c r="CP205" s="1">
        <f>'январь 2016'!CP205+'февраль 2016'!CP205+'март 2016'!CP205</f>
        <v>0</v>
      </c>
      <c r="CQ205" s="1">
        <f>'январь 2016'!CQ205+'февраль 2016'!CQ205+'март 2016'!CQ205</f>
        <v>0</v>
      </c>
      <c r="CR205" s="1" t="s">
        <v>50</v>
      </c>
      <c r="CS205" s="1" t="s">
        <v>51</v>
      </c>
      <c r="CT205" s="1">
        <f>'январь 2016'!CT205+'февраль 2016'!CT205+'март 2016'!CT205</f>
        <v>0</v>
      </c>
      <c r="CU205" s="1">
        <f>'январь 2016'!CU205+'февраль 2016'!CU205+'март 2016'!CU205</f>
        <v>0</v>
      </c>
      <c r="CV205" s="1" t="s">
        <v>50</v>
      </c>
      <c r="CW205" s="1" t="s">
        <v>39</v>
      </c>
      <c r="CX205" s="1">
        <f>'январь 2016'!CX205+'февраль 2016'!CX205+'март 2016'!CX205</f>
        <v>0</v>
      </c>
      <c r="CY205" s="1">
        <f>'январь 2016'!CY205+'февраль 2016'!CY205+'март 2016'!CY205</f>
        <v>0</v>
      </c>
      <c r="CZ205" s="1" t="s">
        <v>50</v>
      </c>
      <c r="DA205" s="1" t="s">
        <v>39</v>
      </c>
      <c r="DB205" s="1">
        <f>'январь 2016'!DB205+'февраль 2016'!DB205+'март 2016'!DB205</f>
        <v>0</v>
      </c>
      <c r="DC205" s="1">
        <f>'январь 2016'!DC205+'февраль 2016'!DC205+'март 2016'!DC205</f>
        <v>0</v>
      </c>
      <c r="DD205" s="1" t="s">
        <v>59</v>
      </c>
      <c r="DE205" s="1" t="s">
        <v>60</v>
      </c>
      <c r="DF205" s="1">
        <f>'январь 2016'!DF205+'февраль 2016'!DF205+'март 2016'!DF205</f>
        <v>0</v>
      </c>
      <c r="DG205" s="1">
        <f>'январь 2016'!DG205+'февраль 2016'!DG205+'март 2016'!DG205</f>
        <v>0</v>
      </c>
      <c r="DH205" s="1" t="s">
        <v>52</v>
      </c>
      <c r="DI205" s="1" t="s">
        <v>53</v>
      </c>
      <c r="DJ205" s="1">
        <f>'январь 2016'!DJ205+'февраль 2016'!DJ205+'март 2016'!DJ205</f>
        <v>0</v>
      </c>
      <c r="DK205" s="1">
        <f>'январь 2016'!DK205+'февраль 2016'!DK205+'март 2016'!DK205</f>
        <v>0</v>
      </c>
      <c r="DL205" s="1" t="s">
        <v>31</v>
      </c>
      <c r="DM205" s="7">
        <f>'январь 2016'!DM205+'февраль 2016'!DM205+'март 2016'!DM205</f>
        <v>0</v>
      </c>
    </row>
    <row r="206" spans="1:117" s="12" customFormat="1" ht="15.75" customHeight="1" x14ac:dyDescent="0.25">
      <c r="A206" s="6">
        <v>205</v>
      </c>
      <c r="B206" s="6">
        <v>1</v>
      </c>
      <c r="C206" s="9" t="s">
        <v>208</v>
      </c>
      <c r="D206" s="8" t="s">
        <v>373</v>
      </c>
      <c r="E206" s="6">
        <v>339.61500000000001</v>
      </c>
      <c r="F206" s="6">
        <v>6.4450000000000003</v>
      </c>
      <c r="G206" s="6">
        <v>331.69400000000002</v>
      </c>
      <c r="H206" s="10">
        <v>140.43719999999999</v>
      </c>
      <c r="I206" s="3">
        <f t="shared" si="10"/>
        <v>472.13120000000004</v>
      </c>
      <c r="J206" s="3">
        <f t="shared" si="9"/>
        <v>0.69199999999999995</v>
      </c>
      <c r="K206" s="3">
        <f t="shared" si="11"/>
        <v>471.43920000000003</v>
      </c>
      <c r="L206" s="1" t="s">
        <v>28</v>
      </c>
      <c r="M206" s="1" t="s">
        <v>29</v>
      </c>
      <c r="N206" s="1">
        <f>'январь 2016'!N206+'февраль 2016'!N206+'март 2016'!N206</f>
        <v>0</v>
      </c>
      <c r="O206" s="1">
        <f>'январь 2016'!O206+'февраль 2016'!O206+'март 2016'!O206</f>
        <v>0</v>
      </c>
      <c r="P206" s="1" t="s">
        <v>30</v>
      </c>
      <c r="Q206" s="1" t="s">
        <v>34</v>
      </c>
      <c r="R206" s="1">
        <f>'январь 2016'!R206+'февраль 2016'!R206+'март 2016'!R206</f>
        <v>0</v>
      </c>
      <c r="S206" s="1">
        <f>'январь 2016'!S206+'февраль 2016'!S206+'март 2016'!S206</f>
        <v>0</v>
      </c>
      <c r="T206" s="1" t="s">
        <v>30</v>
      </c>
      <c r="U206" s="1" t="s">
        <v>32</v>
      </c>
      <c r="V206" s="6">
        <f>'январь 2016'!V206+'февраль 2016'!V206+'март 2016'!V206</f>
        <v>0</v>
      </c>
      <c r="W206" s="6">
        <f>'январь 2016'!W206+'февраль 2016'!W206+'март 2016'!W206</f>
        <v>0</v>
      </c>
      <c r="X206" s="6" t="s">
        <v>30</v>
      </c>
      <c r="Y206" s="6" t="s">
        <v>33</v>
      </c>
      <c r="Z206" s="6">
        <f>'январь 2016'!Z206+'февраль 2016'!Z206+'март 2016'!Z206</f>
        <v>0</v>
      </c>
      <c r="AA206" s="6">
        <f>'январь 2016'!AA206+'февраль 2016'!AA206+'март 2016'!AA206</f>
        <v>0</v>
      </c>
      <c r="AB206" s="1" t="s">
        <v>30</v>
      </c>
      <c r="AC206" s="1" t="s">
        <v>34</v>
      </c>
      <c r="AD206" s="1">
        <f>'январь 2016'!AD206+'февраль 2016'!AD206+'март 2016'!AD206</f>
        <v>0</v>
      </c>
      <c r="AE206" s="1">
        <f>'январь 2016'!AE206+'февраль 2016'!AE206+'март 2016'!AE206</f>
        <v>0</v>
      </c>
      <c r="AF206" s="1" t="s">
        <v>35</v>
      </c>
      <c r="AG206" s="1" t="s">
        <v>29</v>
      </c>
      <c r="AH206" s="1">
        <f>'январь 2016'!AH206+'февраль 2016'!AH206+'март 2016'!AH206</f>
        <v>0</v>
      </c>
      <c r="AI206" s="1">
        <f>'январь 2016'!AI206+'февраль 2016'!AI206+'март 2016'!AI206</f>
        <v>0</v>
      </c>
      <c r="AJ206" s="1" t="s">
        <v>36</v>
      </c>
      <c r="AK206" s="1" t="s">
        <v>37</v>
      </c>
      <c r="AL206" s="1">
        <f>'январь 2016'!AL206+'февраль 2016'!AL206+'март 2016'!AL206</f>
        <v>0</v>
      </c>
      <c r="AM206" s="1">
        <f>'январь 2016'!AM206+'февраль 2016'!AM206+'март 2016'!AM206</f>
        <v>0</v>
      </c>
      <c r="AN206" s="1" t="s">
        <v>38</v>
      </c>
      <c r="AO206" s="1" t="s">
        <v>39</v>
      </c>
      <c r="AP206" s="1">
        <f>'январь 2016'!AP206+'февраль 2016'!AP206+'март 2016'!AP206</f>
        <v>0</v>
      </c>
      <c r="AQ206" s="1">
        <f>'январь 2016'!AQ206+'февраль 2016'!AQ206+'март 2016'!AQ206</f>
        <v>0</v>
      </c>
      <c r="AR206" s="1" t="s">
        <v>40</v>
      </c>
      <c r="AS206" s="1" t="s">
        <v>41</v>
      </c>
      <c r="AT206" s="1">
        <f>'январь 2016'!AT206+'февраль 2016'!AT206+'март 2016'!AT206</f>
        <v>0</v>
      </c>
      <c r="AU206" s="1">
        <f>'январь 2016'!AU206+'февраль 2016'!AU206+'март 2016'!AU206</f>
        <v>0</v>
      </c>
      <c r="AV206" s="6"/>
      <c r="AW206" s="6"/>
      <c r="AX206" s="1">
        <f>'январь 2016'!AX206+'февраль 2016'!AX206+'март 2016'!AX206</f>
        <v>0</v>
      </c>
      <c r="AY206" s="1">
        <f>'январь 2016'!AY206+'февраль 2016'!AY206+'март 2016'!AY206</f>
        <v>0</v>
      </c>
      <c r="AZ206" s="1" t="s">
        <v>42</v>
      </c>
      <c r="BA206" s="1" t="s">
        <v>39</v>
      </c>
      <c r="BB206" s="1">
        <f>'январь 2016'!BB206+'февраль 2016'!BB206+'март 2016'!BB206</f>
        <v>0</v>
      </c>
      <c r="BC206" s="1">
        <f>'январь 2016'!BC206+'февраль 2016'!BC206+'март 2016'!BC206</f>
        <v>0</v>
      </c>
      <c r="BD206" s="1" t="s">
        <v>42</v>
      </c>
      <c r="BE206" s="1" t="s">
        <v>33</v>
      </c>
      <c r="BF206" s="1">
        <f>'январь 2016'!BF206+'февраль 2016'!BF206+'март 2016'!BF206</f>
        <v>0</v>
      </c>
      <c r="BG206" s="1">
        <f>'январь 2016'!BG206+'февраль 2016'!BG206+'март 2016'!BG206</f>
        <v>0</v>
      </c>
      <c r="BH206" s="1" t="s">
        <v>42</v>
      </c>
      <c r="BI206" s="1" t="s">
        <v>39</v>
      </c>
      <c r="BJ206" s="1">
        <f>'январь 2016'!BJ206+'февраль 2016'!BJ206+'март 2016'!BJ206</f>
        <v>0</v>
      </c>
      <c r="BK206" s="7">
        <f>'январь 2016'!BK206+'февраль 2016'!BK206+'март 2016'!BK206</f>
        <v>0</v>
      </c>
      <c r="BL206" s="1" t="s">
        <v>43</v>
      </c>
      <c r="BM206" s="1" t="s">
        <v>44</v>
      </c>
      <c r="BN206" s="1">
        <f>'январь 2016'!BN206+'февраль 2016'!BN206+'март 2016'!BN206</f>
        <v>0</v>
      </c>
      <c r="BO206" s="1">
        <f>'январь 2016'!BO206+'февраль 2016'!BO206+'март 2016'!BO206</f>
        <v>0</v>
      </c>
      <c r="BP206" s="1" t="s">
        <v>45</v>
      </c>
      <c r="BQ206" s="1" t="s">
        <v>44</v>
      </c>
      <c r="BR206" s="1">
        <f>'январь 2016'!BR206+'февраль 2016'!BR206+'март 2016'!BR206</f>
        <v>0</v>
      </c>
      <c r="BS206" s="1">
        <f>'январь 2016'!BS206+'февраль 2016'!BS206+'март 2016'!BS206</f>
        <v>0</v>
      </c>
      <c r="BT206" s="1" t="s">
        <v>46</v>
      </c>
      <c r="BU206" s="1" t="s">
        <v>47</v>
      </c>
      <c r="BV206" s="1">
        <f>'январь 2016'!BV206+'февраль 2016'!BV206+'март 2016'!BV206</f>
        <v>0</v>
      </c>
      <c r="BW206" s="1">
        <f>'январь 2016'!BW206+'февраль 2016'!BW206+'март 2016'!BW206</f>
        <v>0</v>
      </c>
      <c r="BX206" s="1" t="s">
        <v>46</v>
      </c>
      <c r="BY206" s="1" t="s">
        <v>41</v>
      </c>
      <c r="BZ206" s="1">
        <f>'январь 2016'!BZ206+'февраль 2016'!BZ206+'март 2016'!BZ206</f>
        <v>0</v>
      </c>
      <c r="CA206" s="1">
        <f>'январь 2016'!CA206+'февраль 2016'!CA206+'март 2016'!CA206</f>
        <v>0</v>
      </c>
      <c r="CB206" s="1" t="s">
        <v>46</v>
      </c>
      <c r="CC206" s="1" t="s">
        <v>48</v>
      </c>
      <c r="CD206" s="1">
        <f>'январь 2016'!CD206+'февраль 2016'!CD206+'март 2016'!CD206</f>
        <v>0</v>
      </c>
      <c r="CE206" s="1">
        <f>'январь 2016'!CE206+'февраль 2016'!CE206+'март 2016'!CE206</f>
        <v>0</v>
      </c>
      <c r="CF206" s="1" t="s">
        <v>46</v>
      </c>
      <c r="CG206" s="1" t="s">
        <v>48</v>
      </c>
      <c r="CH206" s="1">
        <f>'январь 2016'!CH206+'февраль 2016'!CH206+'март 2016'!CH206</f>
        <v>0</v>
      </c>
      <c r="CI206" s="1">
        <f>'январь 2016'!CI206+'февраль 2016'!CI206+'март 2016'!CI206</f>
        <v>0</v>
      </c>
      <c r="CJ206" s="1" t="s">
        <v>46</v>
      </c>
      <c r="CK206" s="1" t="s">
        <v>39</v>
      </c>
      <c r="CL206" s="1">
        <f>'январь 2016'!CL206+'февраль 2016'!CL206+'март 2016'!CL206</f>
        <v>0</v>
      </c>
      <c r="CM206" s="1">
        <f>'январь 2016'!CM206+'февраль 2016'!CM206+'март 2016'!CM206</f>
        <v>0</v>
      </c>
      <c r="CN206" s="1" t="s">
        <v>49</v>
      </c>
      <c r="CO206" s="1" t="s">
        <v>39</v>
      </c>
      <c r="CP206" s="1">
        <f>'январь 2016'!CP206+'февраль 2016'!CP206+'март 2016'!CP206</f>
        <v>1</v>
      </c>
      <c r="CQ206" s="1">
        <f>'январь 2016'!CQ206+'февраль 2016'!CQ206+'март 2016'!CQ206</f>
        <v>0.69199999999999995</v>
      </c>
      <c r="CR206" s="1" t="s">
        <v>50</v>
      </c>
      <c r="CS206" s="1" t="s">
        <v>51</v>
      </c>
      <c r="CT206" s="1">
        <f>'январь 2016'!CT206+'февраль 2016'!CT206+'март 2016'!CT206</f>
        <v>0</v>
      </c>
      <c r="CU206" s="1">
        <f>'январь 2016'!CU206+'февраль 2016'!CU206+'март 2016'!CU206</f>
        <v>0</v>
      </c>
      <c r="CV206" s="1" t="s">
        <v>50</v>
      </c>
      <c r="CW206" s="1" t="s">
        <v>39</v>
      </c>
      <c r="CX206" s="1">
        <f>'январь 2016'!CX206+'февраль 2016'!CX206+'март 2016'!CX206</f>
        <v>0</v>
      </c>
      <c r="CY206" s="1">
        <f>'январь 2016'!CY206+'февраль 2016'!CY206+'март 2016'!CY206</f>
        <v>0</v>
      </c>
      <c r="CZ206" s="1" t="s">
        <v>50</v>
      </c>
      <c r="DA206" s="1" t="s">
        <v>39</v>
      </c>
      <c r="DB206" s="1">
        <f>'январь 2016'!DB206+'февраль 2016'!DB206+'март 2016'!DB206</f>
        <v>0</v>
      </c>
      <c r="DC206" s="1">
        <f>'январь 2016'!DC206+'февраль 2016'!DC206+'март 2016'!DC206</f>
        <v>0</v>
      </c>
      <c r="DD206" s="1" t="s">
        <v>59</v>
      </c>
      <c r="DE206" s="1" t="s">
        <v>60</v>
      </c>
      <c r="DF206" s="1">
        <f>'январь 2016'!DF206+'февраль 2016'!DF206+'март 2016'!DF206</f>
        <v>0</v>
      </c>
      <c r="DG206" s="1">
        <f>'январь 2016'!DG206+'февраль 2016'!DG206+'март 2016'!DG206</f>
        <v>0</v>
      </c>
      <c r="DH206" s="1" t="s">
        <v>52</v>
      </c>
      <c r="DI206" s="1" t="s">
        <v>53</v>
      </c>
      <c r="DJ206" s="1">
        <f>'январь 2016'!DJ206+'февраль 2016'!DJ206+'март 2016'!DJ206</f>
        <v>0</v>
      </c>
      <c r="DK206" s="1">
        <f>'январь 2016'!DK206+'февраль 2016'!DK206+'март 2016'!DK206</f>
        <v>0</v>
      </c>
      <c r="DL206" s="1" t="s">
        <v>31</v>
      </c>
      <c r="DM206" s="7">
        <f>'январь 2016'!DM206+'февраль 2016'!DM206+'март 2016'!DM206</f>
        <v>0</v>
      </c>
    </row>
    <row r="207" spans="1:117" s="12" customFormat="1" ht="15.75" customHeight="1" x14ac:dyDescent="0.25">
      <c r="A207" s="6">
        <v>206</v>
      </c>
      <c r="B207" s="6">
        <v>1</v>
      </c>
      <c r="C207" s="9" t="s">
        <v>209</v>
      </c>
      <c r="D207" s="8" t="s">
        <v>373</v>
      </c>
      <c r="E207" s="6">
        <v>244.94</v>
      </c>
      <c r="F207" s="6">
        <v>113.988</v>
      </c>
      <c r="G207" s="6">
        <v>130.952</v>
      </c>
      <c r="H207" s="10">
        <v>120.1236</v>
      </c>
      <c r="I207" s="3">
        <f t="shared" si="10"/>
        <v>251.07560000000001</v>
      </c>
      <c r="J207" s="3">
        <f t="shared" si="9"/>
        <v>1.629</v>
      </c>
      <c r="K207" s="3">
        <f t="shared" si="11"/>
        <v>249.44660000000002</v>
      </c>
      <c r="L207" s="1" t="s">
        <v>28</v>
      </c>
      <c r="M207" s="1" t="s">
        <v>29</v>
      </c>
      <c r="N207" s="1">
        <f>'январь 2016'!N207+'февраль 2016'!N207+'март 2016'!N207</f>
        <v>0</v>
      </c>
      <c r="O207" s="1">
        <f>'январь 2016'!O207+'февраль 2016'!O207+'март 2016'!O207</f>
        <v>0</v>
      </c>
      <c r="P207" s="1" t="s">
        <v>30</v>
      </c>
      <c r="Q207" s="1" t="s">
        <v>34</v>
      </c>
      <c r="R207" s="1">
        <f>'январь 2016'!R207+'февраль 2016'!R207+'март 2016'!R207</f>
        <v>0</v>
      </c>
      <c r="S207" s="1">
        <f>'январь 2016'!S207+'февраль 2016'!S207+'март 2016'!S207</f>
        <v>0</v>
      </c>
      <c r="T207" s="1" t="s">
        <v>30</v>
      </c>
      <c r="U207" s="1" t="s">
        <v>32</v>
      </c>
      <c r="V207" s="6">
        <f>'январь 2016'!V207+'февраль 2016'!V207+'март 2016'!V207</f>
        <v>0</v>
      </c>
      <c r="W207" s="6">
        <f>'январь 2016'!W207+'февраль 2016'!W207+'март 2016'!W207</f>
        <v>0</v>
      </c>
      <c r="X207" s="6" t="s">
        <v>30</v>
      </c>
      <c r="Y207" s="6" t="s">
        <v>33</v>
      </c>
      <c r="Z207" s="6">
        <f>'январь 2016'!Z207+'февраль 2016'!Z207+'март 2016'!Z207</f>
        <v>0</v>
      </c>
      <c r="AA207" s="6">
        <f>'январь 2016'!AA207+'февраль 2016'!AA207+'март 2016'!AA207</f>
        <v>0</v>
      </c>
      <c r="AB207" s="1" t="s">
        <v>30</v>
      </c>
      <c r="AC207" s="1" t="s">
        <v>34</v>
      </c>
      <c r="AD207" s="1">
        <f>'январь 2016'!AD207+'февраль 2016'!AD207+'март 2016'!AD207</f>
        <v>0</v>
      </c>
      <c r="AE207" s="1">
        <f>'январь 2016'!AE207+'февраль 2016'!AE207+'март 2016'!AE207</f>
        <v>0</v>
      </c>
      <c r="AF207" s="1" t="s">
        <v>35</v>
      </c>
      <c r="AG207" s="1" t="s">
        <v>29</v>
      </c>
      <c r="AH207" s="1">
        <f>'январь 2016'!AH207+'февраль 2016'!AH207+'март 2016'!AH207</f>
        <v>0</v>
      </c>
      <c r="AI207" s="1">
        <f>'январь 2016'!AI207+'февраль 2016'!AI207+'март 2016'!AI207</f>
        <v>0</v>
      </c>
      <c r="AJ207" s="1" t="s">
        <v>36</v>
      </c>
      <c r="AK207" s="1" t="s">
        <v>37</v>
      </c>
      <c r="AL207" s="1">
        <f>'январь 2016'!AL207+'февраль 2016'!AL207+'март 2016'!AL207</f>
        <v>0</v>
      </c>
      <c r="AM207" s="1">
        <f>'январь 2016'!AM207+'февраль 2016'!AM207+'март 2016'!AM207</f>
        <v>0</v>
      </c>
      <c r="AN207" s="1" t="s">
        <v>38</v>
      </c>
      <c r="AO207" s="1" t="s">
        <v>39</v>
      </c>
      <c r="AP207" s="1">
        <f>'январь 2016'!AP207+'февраль 2016'!AP207+'март 2016'!AP207</f>
        <v>0</v>
      </c>
      <c r="AQ207" s="1">
        <f>'январь 2016'!AQ207+'февраль 2016'!AQ207+'март 2016'!AQ207</f>
        <v>0</v>
      </c>
      <c r="AR207" s="1" t="s">
        <v>40</v>
      </c>
      <c r="AS207" s="1" t="s">
        <v>41</v>
      </c>
      <c r="AT207" s="1">
        <f>'январь 2016'!AT207+'февраль 2016'!AT207+'март 2016'!AT207</f>
        <v>0</v>
      </c>
      <c r="AU207" s="1">
        <f>'январь 2016'!AU207+'февраль 2016'!AU207+'март 2016'!AU207</f>
        <v>0</v>
      </c>
      <c r="AV207" s="6"/>
      <c r="AW207" s="6"/>
      <c r="AX207" s="1">
        <f>'январь 2016'!AX207+'февраль 2016'!AX207+'март 2016'!AX207</f>
        <v>0</v>
      </c>
      <c r="AY207" s="1">
        <f>'январь 2016'!AY207+'февраль 2016'!AY207+'март 2016'!AY207</f>
        <v>0</v>
      </c>
      <c r="AZ207" s="1" t="s">
        <v>42</v>
      </c>
      <c r="BA207" s="1" t="s">
        <v>39</v>
      </c>
      <c r="BB207" s="1">
        <f>'январь 2016'!BB207+'февраль 2016'!BB207+'март 2016'!BB207</f>
        <v>0</v>
      </c>
      <c r="BC207" s="1">
        <f>'январь 2016'!BC207+'февраль 2016'!BC207+'март 2016'!BC207</f>
        <v>0</v>
      </c>
      <c r="BD207" s="1" t="s">
        <v>42</v>
      </c>
      <c r="BE207" s="1" t="s">
        <v>33</v>
      </c>
      <c r="BF207" s="1">
        <f>'январь 2016'!BF207+'февраль 2016'!BF207+'март 2016'!BF207</f>
        <v>0</v>
      </c>
      <c r="BG207" s="1">
        <f>'январь 2016'!BG207+'февраль 2016'!BG207+'март 2016'!BG207</f>
        <v>0</v>
      </c>
      <c r="BH207" s="1" t="s">
        <v>42</v>
      </c>
      <c r="BI207" s="1" t="s">
        <v>39</v>
      </c>
      <c r="BJ207" s="1">
        <f>'январь 2016'!BJ207+'февраль 2016'!BJ207+'март 2016'!BJ207</f>
        <v>0</v>
      </c>
      <c r="BK207" s="7">
        <f>'январь 2016'!BK207+'февраль 2016'!BK207+'март 2016'!BK207</f>
        <v>0</v>
      </c>
      <c r="BL207" s="1" t="s">
        <v>43</v>
      </c>
      <c r="BM207" s="1" t="s">
        <v>44</v>
      </c>
      <c r="BN207" s="1">
        <f>'январь 2016'!BN207+'февраль 2016'!BN207+'март 2016'!BN207</f>
        <v>0</v>
      </c>
      <c r="BO207" s="1">
        <f>'январь 2016'!BO207+'февраль 2016'!BO207+'март 2016'!BO207</f>
        <v>0</v>
      </c>
      <c r="BP207" s="1" t="s">
        <v>45</v>
      </c>
      <c r="BQ207" s="1" t="s">
        <v>44</v>
      </c>
      <c r="BR207" s="1">
        <f>'январь 2016'!BR207+'февраль 2016'!BR207+'март 2016'!BR207</f>
        <v>0</v>
      </c>
      <c r="BS207" s="1">
        <f>'январь 2016'!BS207+'февраль 2016'!BS207+'март 2016'!BS207</f>
        <v>0</v>
      </c>
      <c r="BT207" s="1" t="s">
        <v>46</v>
      </c>
      <c r="BU207" s="1" t="s">
        <v>47</v>
      </c>
      <c r="BV207" s="1">
        <f>'январь 2016'!BV207+'февраль 2016'!BV207+'март 2016'!BV207</f>
        <v>0</v>
      </c>
      <c r="BW207" s="1">
        <f>'январь 2016'!BW207+'февраль 2016'!BW207+'март 2016'!BW207</f>
        <v>0</v>
      </c>
      <c r="BX207" s="1" t="s">
        <v>46</v>
      </c>
      <c r="BY207" s="1" t="s">
        <v>41</v>
      </c>
      <c r="BZ207" s="1">
        <f>'январь 2016'!BZ207+'февраль 2016'!BZ207+'март 2016'!BZ207</f>
        <v>0</v>
      </c>
      <c r="CA207" s="1">
        <f>'январь 2016'!CA207+'февраль 2016'!CA207+'март 2016'!CA207</f>
        <v>0</v>
      </c>
      <c r="CB207" s="1" t="s">
        <v>46</v>
      </c>
      <c r="CC207" s="1" t="s">
        <v>48</v>
      </c>
      <c r="CD207" s="1">
        <f>'январь 2016'!CD207+'февраль 2016'!CD207+'март 2016'!CD207</f>
        <v>0</v>
      </c>
      <c r="CE207" s="1">
        <f>'январь 2016'!CE207+'февраль 2016'!CE207+'март 2016'!CE207</f>
        <v>0</v>
      </c>
      <c r="CF207" s="1" t="s">
        <v>46</v>
      </c>
      <c r="CG207" s="1" t="s">
        <v>48</v>
      </c>
      <c r="CH207" s="1">
        <f>'январь 2016'!CH207+'февраль 2016'!CH207+'март 2016'!CH207</f>
        <v>0</v>
      </c>
      <c r="CI207" s="1">
        <f>'январь 2016'!CI207+'февраль 2016'!CI207+'март 2016'!CI207</f>
        <v>0</v>
      </c>
      <c r="CJ207" s="1" t="s">
        <v>46</v>
      </c>
      <c r="CK207" s="1" t="s">
        <v>39</v>
      </c>
      <c r="CL207" s="1">
        <f>'январь 2016'!CL207+'февраль 2016'!CL207+'март 2016'!CL207</f>
        <v>0</v>
      </c>
      <c r="CM207" s="1">
        <f>'январь 2016'!CM207+'февраль 2016'!CM207+'март 2016'!CM207</f>
        <v>0</v>
      </c>
      <c r="CN207" s="1" t="s">
        <v>49</v>
      </c>
      <c r="CO207" s="1" t="s">
        <v>39</v>
      </c>
      <c r="CP207" s="1">
        <f>'январь 2016'!CP207+'февраль 2016'!CP207+'март 2016'!CP207</f>
        <v>0</v>
      </c>
      <c r="CQ207" s="1">
        <f>'январь 2016'!CQ207+'февраль 2016'!CQ207+'март 2016'!CQ207</f>
        <v>0</v>
      </c>
      <c r="CR207" s="1" t="s">
        <v>50</v>
      </c>
      <c r="CS207" s="1" t="s">
        <v>51</v>
      </c>
      <c r="CT207" s="1">
        <f>'январь 2016'!CT207+'февраль 2016'!CT207+'март 2016'!CT207</f>
        <v>1.4999999999999999E-2</v>
      </c>
      <c r="CU207" s="1">
        <f>'январь 2016'!CU207+'февраль 2016'!CU207+'март 2016'!CU207</f>
        <v>1.4610000000000001</v>
      </c>
      <c r="CV207" s="1" t="s">
        <v>50</v>
      </c>
      <c r="CW207" s="1" t="s">
        <v>39</v>
      </c>
      <c r="CX207" s="1">
        <f>'январь 2016'!CX207+'февраль 2016'!CX207+'март 2016'!CX207</f>
        <v>1</v>
      </c>
      <c r="CY207" s="1">
        <f>'январь 2016'!CY207+'февраль 2016'!CY207+'март 2016'!CY207</f>
        <v>0.16800000000000001</v>
      </c>
      <c r="CZ207" s="1" t="s">
        <v>50</v>
      </c>
      <c r="DA207" s="1" t="s">
        <v>39</v>
      </c>
      <c r="DB207" s="1">
        <f>'январь 2016'!DB207+'февраль 2016'!DB207+'март 2016'!DB207</f>
        <v>0</v>
      </c>
      <c r="DC207" s="1">
        <f>'январь 2016'!DC207+'февраль 2016'!DC207+'март 2016'!DC207</f>
        <v>0</v>
      </c>
      <c r="DD207" s="1" t="s">
        <v>59</v>
      </c>
      <c r="DE207" s="1" t="s">
        <v>60</v>
      </c>
      <c r="DF207" s="1">
        <f>'январь 2016'!DF207+'февраль 2016'!DF207+'март 2016'!DF207</f>
        <v>0</v>
      </c>
      <c r="DG207" s="1">
        <f>'январь 2016'!DG207+'февраль 2016'!DG207+'март 2016'!DG207</f>
        <v>0</v>
      </c>
      <c r="DH207" s="1" t="s">
        <v>52</v>
      </c>
      <c r="DI207" s="1" t="s">
        <v>53</v>
      </c>
      <c r="DJ207" s="1">
        <f>'январь 2016'!DJ207+'февраль 2016'!DJ207+'март 2016'!DJ207</f>
        <v>0</v>
      </c>
      <c r="DK207" s="1">
        <f>'январь 2016'!DK207+'февраль 2016'!DK207+'март 2016'!DK207</f>
        <v>0</v>
      </c>
      <c r="DL207" s="1" t="s">
        <v>31</v>
      </c>
      <c r="DM207" s="7">
        <f>'январь 2016'!DM207+'февраль 2016'!DM207+'март 2016'!DM207</f>
        <v>0</v>
      </c>
    </row>
    <row r="208" spans="1:117" s="12" customFormat="1" ht="15.75" customHeight="1" x14ac:dyDescent="0.25">
      <c r="A208" s="6">
        <v>207</v>
      </c>
      <c r="B208" s="6">
        <v>1</v>
      </c>
      <c r="C208" s="9" t="s">
        <v>210</v>
      </c>
      <c r="D208" s="8" t="s">
        <v>373</v>
      </c>
      <c r="E208" s="6">
        <v>332.50599999999997</v>
      </c>
      <c r="F208" s="6">
        <v>6.4050000000000002</v>
      </c>
      <c r="G208" s="6">
        <v>311.95</v>
      </c>
      <c r="H208" s="10">
        <v>129.04607999999999</v>
      </c>
      <c r="I208" s="3">
        <f t="shared" si="10"/>
        <v>440.99608000000001</v>
      </c>
      <c r="J208" s="3">
        <f t="shared" si="9"/>
        <v>21.108000000000001</v>
      </c>
      <c r="K208" s="3">
        <f t="shared" si="11"/>
        <v>419.88808</v>
      </c>
      <c r="L208" s="1" t="s">
        <v>28</v>
      </c>
      <c r="M208" s="1" t="s">
        <v>29</v>
      </c>
      <c r="N208" s="1">
        <f>'январь 2016'!N208+'февраль 2016'!N208+'март 2016'!N208</f>
        <v>0</v>
      </c>
      <c r="O208" s="1">
        <f>'январь 2016'!O208+'февраль 2016'!O208+'март 2016'!O208</f>
        <v>0</v>
      </c>
      <c r="P208" s="1" t="s">
        <v>30</v>
      </c>
      <c r="Q208" s="1" t="s">
        <v>34</v>
      </c>
      <c r="R208" s="1">
        <f>'январь 2016'!R208+'февраль 2016'!R208+'март 2016'!R208</f>
        <v>0</v>
      </c>
      <c r="S208" s="1">
        <f>'январь 2016'!S208+'февраль 2016'!S208+'март 2016'!S208</f>
        <v>0</v>
      </c>
      <c r="T208" s="1" t="s">
        <v>30</v>
      </c>
      <c r="U208" s="1" t="s">
        <v>32</v>
      </c>
      <c r="V208" s="6">
        <f>'январь 2016'!V208+'февраль 2016'!V208+'март 2016'!V208</f>
        <v>0</v>
      </c>
      <c r="W208" s="6">
        <f>'январь 2016'!W208+'февраль 2016'!W208+'март 2016'!W208</f>
        <v>0</v>
      </c>
      <c r="X208" s="6" t="s">
        <v>30</v>
      </c>
      <c r="Y208" s="6" t="s">
        <v>33</v>
      </c>
      <c r="Z208" s="6">
        <f>'январь 2016'!Z208+'февраль 2016'!Z208+'март 2016'!Z208</f>
        <v>0</v>
      </c>
      <c r="AA208" s="6">
        <f>'январь 2016'!AA208+'февраль 2016'!AA208+'март 2016'!AA208</f>
        <v>0</v>
      </c>
      <c r="AB208" s="1" t="s">
        <v>30</v>
      </c>
      <c r="AC208" s="1" t="s">
        <v>34</v>
      </c>
      <c r="AD208" s="1">
        <f>'январь 2016'!AD208+'февраль 2016'!AD208+'март 2016'!AD208</f>
        <v>0</v>
      </c>
      <c r="AE208" s="1">
        <f>'январь 2016'!AE208+'февраль 2016'!AE208+'март 2016'!AE208</f>
        <v>0</v>
      </c>
      <c r="AF208" s="1" t="s">
        <v>35</v>
      </c>
      <c r="AG208" s="1" t="s">
        <v>29</v>
      </c>
      <c r="AH208" s="1">
        <f>'январь 2016'!AH208+'февраль 2016'!AH208+'март 2016'!AH208</f>
        <v>0</v>
      </c>
      <c r="AI208" s="1">
        <f>'январь 2016'!AI208+'февраль 2016'!AI208+'март 2016'!AI208</f>
        <v>0</v>
      </c>
      <c r="AJ208" s="1" t="s">
        <v>36</v>
      </c>
      <c r="AK208" s="1" t="s">
        <v>37</v>
      </c>
      <c r="AL208" s="1">
        <f>'январь 2016'!AL208+'февраль 2016'!AL208+'март 2016'!AL208</f>
        <v>0</v>
      </c>
      <c r="AM208" s="1">
        <f>'январь 2016'!AM208+'февраль 2016'!AM208+'март 2016'!AM208</f>
        <v>0</v>
      </c>
      <c r="AN208" s="1" t="s">
        <v>38</v>
      </c>
      <c r="AO208" s="1" t="s">
        <v>39</v>
      </c>
      <c r="AP208" s="1">
        <f>'январь 2016'!AP208+'февраль 2016'!AP208+'март 2016'!AP208</f>
        <v>0</v>
      </c>
      <c r="AQ208" s="1">
        <f>'январь 2016'!AQ208+'февраль 2016'!AQ208+'март 2016'!AQ208</f>
        <v>0</v>
      </c>
      <c r="AR208" s="1" t="s">
        <v>40</v>
      </c>
      <c r="AS208" s="1" t="s">
        <v>41</v>
      </c>
      <c r="AT208" s="1">
        <f>'январь 2016'!AT208+'февраль 2016'!AT208+'март 2016'!AT208</f>
        <v>0</v>
      </c>
      <c r="AU208" s="1">
        <f>'январь 2016'!AU208+'февраль 2016'!AU208+'март 2016'!AU208</f>
        <v>0</v>
      </c>
      <c r="AV208" s="6"/>
      <c r="AW208" s="6"/>
      <c r="AX208" s="1">
        <f>'январь 2016'!AX208+'февраль 2016'!AX208+'март 2016'!AX208</f>
        <v>0</v>
      </c>
      <c r="AY208" s="1">
        <f>'январь 2016'!AY208+'февраль 2016'!AY208+'март 2016'!AY208</f>
        <v>0</v>
      </c>
      <c r="AZ208" s="1" t="s">
        <v>42</v>
      </c>
      <c r="BA208" s="1" t="s">
        <v>39</v>
      </c>
      <c r="BB208" s="1">
        <f>'январь 2016'!BB208+'февраль 2016'!BB208+'март 2016'!BB208</f>
        <v>0</v>
      </c>
      <c r="BC208" s="1">
        <f>'январь 2016'!BC208+'февраль 2016'!BC208+'март 2016'!BC208</f>
        <v>0</v>
      </c>
      <c r="BD208" s="1" t="s">
        <v>42</v>
      </c>
      <c r="BE208" s="1" t="s">
        <v>33</v>
      </c>
      <c r="BF208" s="1">
        <f>'январь 2016'!BF208+'февраль 2016'!BF208+'март 2016'!BF208</f>
        <v>0</v>
      </c>
      <c r="BG208" s="1">
        <f>'январь 2016'!BG208+'февраль 2016'!BG208+'март 2016'!BG208</f>
        <v>0</v>
      </c>
      <c r="BH208" s="1" t="s">
        <v>42</v>
      </c>
      <c r="BI208" s="1" t="s">
        <v>39</v>
      </c>
      <c r="BJ208" s="1">
        <f>'январь 2016'!BJ208+'февраль 2016'!BJ208+'март 2016'!BJ208</f>
        <v>0</v>
      </c>
      <c r="BK208" s="7">
        <f>'январь 2016'!BK208+'февраль 2016'!BK208+'март 2016'!BK208</f>
        <v>0</v>
      </c>
      <c r="BL208" s="1" t="s">
        <v>43</v>
      </c>
      <c r="BM208" s="1" t="s">
        <v>44</v>
      </c>
      <c r="BN208" s="1">
        <f>'январь 2016'!BN208+'февраль 2016'!BN208+'март 2016'!BN208</f>
        <v>0</v>
      </c>
      <c r="BO208" s="1">
        <f>'январь 2016'!BO208+'февраль 2016'!BO208+'март 2016'!BO208</f>
        <v>0</v>
      </c>
      <c r="BP208" s="1" t="s">
        <v>45</v>
      </c>
      <c r="BQ208" s="1" t="s">
        <v>44</v>
      </c>
      <c r="BR208" s="1">
        <f>'январь 2016'!BR208+'февраль 2016'!BR208+'март 2016'!BR208</f>
        <v>0</v>
      </c>
      <c r="BS208" s="1">
        <f>'январь 2016'!BS208+'февраль 2016'!BS208+'март 2016'!BS208</f>
        <v>0</v>
      </c>
      <c r="BT208" s="1" t="s">
        <v>46</v>
      </c>
      <c r="BU208" s="1" t="s">
        <v>47</v>
      </c>
      <c r="BV208" s="1">
        <f>'январь 2016'!BV208+'февраль 2016'!BV208+'март 2016'!BV208</f>
        <v>0</v>
      </c>
      <c r="BW208" s="1">
        <f>'январь 2016'!BW208+'февраль 2016'!BW208+'март 2016'!BW208</f>
        <v>0</v>
      </c>
      <c r="BX208" s="1" t="s">
        <v>46</v>
      </c>
      <c r="BY208" s="1" t="s">
        <v>41</v>
      </c>
      <c r="BZ208" s="1">
        <f>'январь 2016'!BZ208+'февраль 2016'!BZ208+'март 2016'!BZ208</f>
        <v>1.0999999999999999E-2</v>
      </c>
      <c r="CA208" s="1">
        <f>'январь 2016'!CA208+'февраль 2016'!CA208+'март 2016'!CA208</f>
        <v>14.757</v>
      </c>
      <c r="CB208" s="1" t="s">
        <v>46</v>
      </c>
      <c r="CC208" s="1" t="s">
        <v>48</v>
      </c>
      <c r="CD208" s="1">
        <f>'январь 2016'!CD208+'февраль 2016'!CD208+'март 2016'!CD208</f>
        <v>6.0000000000000001E-3</v>
      </c>
      <c r="CE208" s="1">
        <f>'январь 2016'!CE208+'февраль 2016'!CE208+'март 2016'!CE208</f>
        <v>5.766</v>
      </c>
      <c r="CF208" s="1" t="s">
        <v>46</v>
      </c>
      <c r="CG208" s="1" t="s">
        <v>48</v>
      </c>
      <c r="CH208" s="1">
        <f>'январь 2016'!CH208+'февраль 2016'!CH208+'март 2016'!CH208</f>
        <v>0</v>
      </c>
      <c r="CI208" s="1">
        <f>'январь 2016'!CI208+'февраль 2016'!CI208+'март 2016'!CI208</f>
        <v>0</v>
      </c>
      <c r="CJ208" s="1" t="s">
        <v>46</v>
      </c>
      <c r="CK208" s="1" t="s">
        <v>39</v>
      </c>
      <c r="CL208" s="1">
        <f>'январь 2016'!CL208+'февраль 2016'!CL208+'март 2016'!CL208</f>
        <v>0</v>
      </c>
      <c r="CM208" s="1">
        <f>'январь 2016'!CM208+'февраль 2016'!CM208+'март 2016'!CM208</f>
        <v>0</v>
      </c>
      <c r="CN208" s="1" t="s">
        <v>49</v>
      </c>
      <c r="CO208" s="1" t="s">
        <v>39</v>
      </c>
      <c r="CP208" s="1">
        <f>'январь 2016'!CP208+'февраль 2016'!CP208+'март 2016'!CP208</f>
        <v>1</v>
      </c>
      <c r="CQ208" s="1">
        <f>'январь 2016'!CQ208+'февраль 2016'!CQ208+'март 2016'!CQ208</f>
        <v>0.58499999999999996</v>
      </c>
      <c r="CR208" s="1" t="s">
        <v>50</v>
      </c>
      <c r="CS208" s="1" t="s">
        <v>51</v>
      </c>
      <c r="CT208" s="1">
        <f>'январь 2016'!CT208+'февраль 2016'!CT208+'март 2016'!CT208</f>
        <v>0</v>
      </c>
      <c r="CU208" s="1">
        <f>'январь 2016'!CU208+'февраль 2016'!CU208+'март 2016'!CU208</f>
        <v>0</v>
      </c>
      <c r="CV208" s="1" t="s">
        <v>50</v>
      </c>
      <c r="CW208" s="1" t="s">
        <v>39</v>
      </c>
      <c r="CX208" s="1">
        <f>'январь 2016'!CX208+'февраль 2016'!CX208+'март 2016'!CX208</f>
        <v>0</v>
      </c>
      <c r="CY208" s="1">
        <f>'январь 2016'!CY208+'февраль 2016'!CY208+'март 2016'!CY208</f>
        <v>0</v>
      </c>
      <c r="CZ208" s="1" t="s">
        <v>50</v>
      </c>
      <c r="DA208" s="1" t="s">
        <v>39</v>
      </c>
      <c r="DB208" s="1">
        <f>'январь 2016'!DB208+'февраль 2016'!DB208+'март 2016'!DB208</f>
        <v>0</v>
      </c>
      <c r="DC208" s="1">
        <f>'январь 2016'!DC208+'февраль 2016'!DC208+'март 2016'!DC208</f>
        <v>0</v>
      </c>
      <c r="DD208" s="1" t="s">
        <v>59</v>
      </c>
      <c r="DE208" s="1" t="s">
        <v>60</v>
      </c>
      <c r="DF208" s="1">
        <f>'январь 2016'!DF208+'февраль 2016'!DF208+'март 2016'!DF208</f>
        <v>0</v>
      </c>
      <c r="DG208" s="1">
        <f>'январь 2016'!DG208+'февраль 2016'!DG208+'март 2016'!DG208</f>
        <v>0</v>
      </c>
      <c r="DH208" s="1" t="s">
        <v>52</v>
      </c>
      <c r="DI208" s="1" t="s">
        <v>53</v>
      </c>
      <c r="DJ208" s="1">
        <f>'январь 2016'!DJ208+'февраль 2016'!DJ208+'март 2016'!DJ208</f>
        <v>0</v>
      </c>
      <c r="DK208" s="1">
        <f>'январь 2016'!DK208+'февраль 2016'!DK208+'март 2016'!DK208</f>
        <v>0</v>
      </c>
      <c r="DL208" s="1" t="s">
        <v>31</v>
      </c>
      <c r="DM208" s="7">
        <f>'январь 2016'!DM208+'февраль 2016'!DM208+'март 2016'!DM208</f>
        <v>0</v>
      </c>
    </row>
    <row r="209" spans="1:117" s="12" customFormat="1" ht="15.75" customHeight="1" x14ac:dyDescent="0.25">
      <c r="A209" s="6">
        <v>208</v>
      </c>
      <c r="B209" s="6">
        <v>1</v>
      </c>
      <c r="C209" s="9" t="s">
        <v>211</v>
      </c>
      <c r="D209" s="8" t="s">
        <v>373</v>
      </c>
      <c r="E209" s="6">
        <v>455.80200000000002</v>
      </c>
      <c r="F209" s="6">
        <v>0</v>
      </c>
      <c r="G209" s="6">
        <v>455.80200000000002</v>
      </c>
      <c r="H209" s="10">
        <v>167.42243999999999</v>
      </c>
      <c r="I209" s="3">
        <f t="shared" si="10"/>
        <v>623.22443999999996</v>
      </c>
      <c r="J209" s="3">
        <f t="shared" si="9"/>
        <v>5.6340000000000003</v>
      </c>
      <c r="K209" s="3">
        <f t="shared" si="11"/>
        <v>617.59043999999994</v>
      </c>
      <c r="L209" s="1" t="s">
        <v>28</v>
      </c>
      <c r="M209" s="1" t="s">
        <v>29</v>
      </c>
      <c r="N209" s="1">
        <f>'январь 2016'!N209+'февраль 2016'!N209+'март 2016'!N209</f>
        <v>0</v>
      </c>
      <c r="O209" s="1">
        <f>'январь 2016'!O209+'февраль 2016'!O209+'март 2016'!O209</f>
        <v>0</v>
      </c>
      <c r="P209" s="1" t="s">
        <v>30</v>
      </c>
      <c r="Q209" s="1" t="s">
        <v>34</v>
      </c>
      <c r="R209" s="1">
        <f>'январь 2016'!R209+'февраль 2016'!R209+'март 2016'!R209</f>
        <v>0</v>
      </c>
      <c r="S209" s="1">
        <f>'январь 2016'!S209+'февраль 2016'!S209+'март 2016'!S209</f>
        <v>0</v>
      </c>
      <c r="T209" s="1" t="s">
        <v>30</v>
      </c>
      <c r="U209" s="1" t="s">
        <v>32</v>
      </c>
      <c r="V209" s="6">
        <f>'январь 2016'!V209+'февраль 2016'!V209+'март 2016'!V209</f>
        <v>0</v>
      </c>
      <c r="W209" s="6">
        <f>'январь 2016'!W209+'февраль 2016'!W209+'март 2016'!W209</f>
        <v>0</v>
      </c>
      <c r="X209" s="6" t="s">
        <v>30</v>
      </c>
      <c r="Y209" s="6" t="s">
        <v>33</v>
      </c>
      <c r="Z209" s="6">
        <f>'январь 2016'!Z209+'февраль 2016'!Z209+'март 2016'!Z209</f>
        <v>0</v>
      </c>
      <c r="AA209" s="6">
        <f>'январь 2016'!AA209+'февраль 2016'!AA209+'март 2016'!AA209</f>
        <v>0</v>
      </c>
      <c r="AB209" s="1" t="s">
        <v>30</v>
      </c>
      <c r="AC209" s="1" t="s">
        <v>34</v>
      </c>
      <c r="AD209" s="1">
        <f>'январь 2016'!AD209+'февраль 2016'!AD209+'март 2016'!AD209</f>
        <v>0</v>
      </c>
      <c r="AE209" s="1">
        <f>'январь 2016'!AE209+'февраль 2016'!AE209+'март 2016'!AE209</f>
        <v>0</v>
      </c>
      <c r="AF209" s="1" t="s">
        <v>35</v>
      </c>
      <c r="AG209" s="1" t="s">
        <v>29</v>
      </c>
      <c r="AH209" s="1">
        <f>'январь 2016'!AH209+'февраль 2016'!AH209+'март 2016'!AH209</f>
        <v>0</v>
      </c>
      <c r="AI209" s="1">
        <f>'январь 2016'!AI209+'февраль 2016'!AI209+'март 2016'!AI209</f>
        <v>0</v>
      </c>
      <c r="AJ209" s="1" t="s">
        <v>36</v>
      </c>
      <c r="AK209" s="1" t="s">
        <v>37</v>
      </c>
      <c r="AL209" s="1">
        <f>'январь 2016'!AL209+'февраль 2016'!AL209+'март 2016'!AL209</f>
        <v>0</v>
      </c>
      <c r="AM209" s="1">
        <f>'январь 2016'!AM209+'февраль 2016'!AM209+'март 2016'!AM209</f>
        <v>0</v>
      </c>
      <c r="AN209" s="1" t="s">
        <v>38</v>
      </c>
      <c r="AO209" s="1" t="s">
        <v>39</v>
      </c>
      <c r="AP209" s="1">
        <f>'январь 2016'!AP209+'февраль 2016'!AP209+'март 2016'!AP209</f>
        <v>0</v>
      </c>
      <c r="AQ209" s="1">
        <f>'январь 2016'!AQ209+'февраль 2016'!AQ209+'март 2016'!AQ209</f>
        <v>0</v>
      </c>
      <c r="AR209" s="1" t="s">
        <v>40</v>
      </c>
      <c r="AS209" s="1" t="s">
        <v>41</v>
      </c>
      <c r="AT209" s="1">
        <f>'январь 2016'!AT209+'февраль 2016'!AT209+'март 2016'!AT209</f>
        <v>0</v>
      </c>
      <c r="AU209" s="1">
        <f>'январь 2016'!AU209+'февраль 2016'!AU209+'март 2016'!AU209</f>
        <v>0</v>
      </c>
      <c r="AV209" s="6"/>
      <c r="AW209" s="6"/>
      <c r="AX209" s="1">
        <f>'январь 2016'!AX209+'февраль 2016'!AX209+'март 2016'!AX209</f>
        <v>0</v>
      </c>
      <c r="AY209" s="1">
        <f>'январь 2016'!AY209+'февраль 2016'!AY209+'март 2016'!AY209</f>
        <v>0</v>
      </c>
      <c r="AZ209" s="1" t="s">
        <v>42</v>
      </c>
      <c r="BA209" s="1" t="s">
        <v>39</v>
      </c>
      <c r="BB209" s="1">
        <f>'январь 2016'!BB209+'февраль 2016'!BB209+'март 2016'!BB209</f>
        <v>0</v>
      </c>
      <c r="BC209" s="1">
        <f>'январь 2016'!BC209+'февраль 2016'!BC209+'март 2016'!BC209</f>
        <v>0</v>
      </c>
      <c r="BD209" s="1" t="s">
        <v>42</v>
      </c>
      <c r="BE209" s="1" t="s">
        <v>33</v>
      </c>
      <c r="BF209" s="1">
        <f>'январь 2016'!BF209+'февраль 2016'!BF209+'март 2016'!BF209</f>
        <v>0</v>
      </c>
      <c r="BG209" s="1">
        <f>'январь 2016'!BG209+'февраль 2016'!BG209+'март 2016'!BG209</f>
        <v>0</v>
      </c>
      <c r="BH209" s="1" t="s">
        <v>42</v>
      </c>
      <c r="BI209" s="1" t="s">
        <v>39</v>
      </c>
      <c r="BJ209" s="1">
        <f>'январь 2016'!BJ209+'февраль 2016'!BJ209+'март 2016'!BJ209</f>
        <v>0</v>
      </c>
      <c r="BK209" s="7">
        <f>'январь 2016'!BK209+'февраль 2016'!BK209+'март 2016'!BK209</f>
        <v>0</v>
      </c>
      <c r="BL209" s="1" t="s">
        <v>43</v>
      </c>
      <c r="BM209" s="1" t="s">
        <v>44</v>
      </c>
      <c r="BN209" s="1">
        <f>'январь 2016'!BN209+'февраль 2016'!BN209+'март 2016'!BN209</f>
        <v>0</v>
      </c>
      <c r="BO209" s="1">
        <f>'январь 2016'!BO209+'февраль 2016'!BO209+'март 2016'!BO209</f>
        <v>0</v>
      </c>
      <c r="BP209" s="1" t="s">
        <v>45</v>
      </c>
      <c r="BQ209" s="1" t="s">
        <v>44</v>
      </c>
      <c r="BR209" s="1">
        <f>'январь 2016'!BR209+'февраль 2016'!BR209+'март 2016'!BR209</f>
        <v>0</v>
      </c>
      <c r="BS209" s="1">
        <f>'январь 2016'!BS209+'февраль 2016'!BS209+'март 2016'!BS209</f>
        <v>0</v>
      </c>
      <c r="BT209" s="1" t="s">
        <v>46</v>
      </c>
      <c r="BU209" s="1" t="s">
        <v>47</v>
      </c>
      <c r="BV209" s="1">
        <f>'январь 2016'!BV209+'февраль 2016'!BV209+'март 2016'!BV209</f>
        <v>0</v>
      </c>
      <c r="BW209" s="1">
        <f>'январь 2016'!BW209+'февраль 2016'!BW209+'март 2016'!BW209</f>
        <v>0</v>
      </c>
      <c r="BX209" s="1" t="s">
        <v>46</v>
      </c>
      <c r="BY209" s="1" t="s">
        <v>41</v>
      </c>
      <c r="BZ209" s="1">
        <f>'январь 2016'!BZ209+'февраль 2016'!BZ209+'март 2016'!BZ209</f>
        <v>5.0000000000000001E-3</v>
      </c>
      <c r="CA209" s="1">
        <f>'январь 2016'!CA209+'февраль 2016'!CA209+'март 2016'!CA209</f>
        <v>5.0490000000000004</v>
      </c>
      <c r="CB209" s="1" t="s">
        <v>46</v>
      </c>
      <c r="CC209" s="1" t="s">
        <v>48</v>
      </c>
      <c r="CD209" s="1">
        <f>'январь 2016'!CD209+'февраль 2016'!CD209+'март 2016'!CD209</f>
        <v>0</v>
      </c>
      <c r="CE209" s="1">
        <f>'январь 2016'!CE209+'февраль 2016'!CE209+'март 2016'!CE209</f>
        <v>0</v>
      </c>
      <c r="CF209" s="1" t="s">
        <v>46</v>
      </c>
      <c r="CG209" s="1" t="s">
        <v>48</v>
      </c>
      <c r="CH209" s="1">
        <f>'январь 2016'!CH209+'февраль 2016'!CH209+'март 2016'!CH209</f>
        <v>0</v>
      </c>
      <c r="CI209" s="1">
        <f>'январь 2016'!CI209+'февраль 2016'!CI209+'март 2016'!CI209</f>
        <v>0</v>
      </c>
      <c r="CJ209" s="1" t="s">
        <v>46</v>
      </c>
      <c r="CK209" s="1" t="s">
        <v>39</v>
      </c>
      <c r="CL209" s="1">
        <f>'январь 2016'!CL209+'февраль 2016'!CL209+'март 2016'!CL209</f>
        <v>0</v>
      </c>
      <c r="CM209" s="1">
        <f>'январь 2016'!CM209+'февраль 2016'!CM209+'март 2016'!CM209</f>
        <v>0</v>
      </c>
      <c r="CN209" s="1" t="s">
        <v>49</v>
      </c>
      <c r="CO209" s="1" t="s">
        <v>39</v>
      </c>
      <c r="CP209" s="1">
        <f>'январь 2016'!CP209+'февраль 2016'!CP209+'март 2016'!CP209</f>
        <v>1</v>
      </c>
      <c r="CQ209" s="1">
        <f>'январь 2016'!CQ209+'февраль 2016'!CQ209+'март 2016'!CQ209</f>
        <v>0.58499999999999996</v>
      </c>
      <c r="CR209" s="1" t="s">
        <v>50</v>
      </c>
      <c r="CS209" s="1" t="s">
        <v>51</v>
      </c>
      <c r="CT209" s="1">
        <f>'январь 2016'!CT209+'февраль 2016'!CT209+'март 2016'!CT209</f>
        <v>0</v>
      </c>
      <c r="CU209" s="1">
        <f>'январь 2016'!CU209+'февраль 2016'!CU209+'март 2016'!CU209</f>
        <v>0</v>
      </c>
      <c r="CV209" s="1" t="s">
        <v>50</v>
      </c>
      <c r="CW209" s="1" t="s">
        <v>39</v>
      </c>
      <c r="CX209" s="1">
        <f>'январь 2016'!CX209+'февраль 2016'!CX209+'март 2016'!CX209</f>
        <v>0</v>
      </c>
      <c r="CY209" s="1">
        <f>'январь 2016'!CY209+'февраль 2016'!CY209+'март 2016'!CY209</f>
        <v>0</v>
      </c>
      <c r="CZ209" s="1" t="s">
        <v>50</v>
      </c>
      <c r="DA209" s="1" t="s">
        <v>39</v>
      </c>
      <c r="DB209" s="1">
        <f>'январь 2016'!DB209+'февраль 2016'!DB209+'март 2016'!DB209</f>
        <v>0</v>
      </c>
      <c r="DC209" s="1">
        <f>'январь 2016'!DC209+'февраль 2016'!DC209+'март 2016'!DC209</f>
        <v>0</v>
      </c>
      <c r="DD209" s="1" t="s">
        <v>59</v>
      </c>
      <c r="DE209" s="1" t="s">
        <v>60</v>
      </c>
      <c r="DF209" s="1">
        <f>'январь 2016'!DF209+'февраль 2016'!DF209+'март 2016'!DF209</f>
        <v>0</v>
      </c>
      <c r="DG209" s="1">
        <f>'январь 2016'!DG209+'февраль 2016'!DG209+'март 2016'!DG209</f>
        <v>0</v>
      </c>
      <c r="DH209" s="1" t="s">
        <v>52</v>
      </c>
      <c r="DI209" s="1" t="s">
        <v>53</v>
      </c>
      <c r="DJ209" s="1">
        <f>'январь 2016'!DJ209+'февраль 2016'!DJ209+'март 2016'!DJ209</f>
        <v>0</v>
      </c>
      <c r="DK209" s="1">
        <f>'январь 2016'!DK209+'февраль 2016'!DK209+'март 2016'!DK209</f>
        <v>0</v>
      </c>
      <c r="DL209" s="1" t="s">
        <v>31</v>
      </c>
      <c r="DM209" s="7">
        <f>'январь 2016'!DM209+'февраль 2016'!DM209+'март 2016'!DM209</f>
        <v>0</v>
      </c>
    </row>
    <row r="210" spans="1:117" s="12" customFormat="1" ht="15.75" customHeight="1" x14ac:dyDescent="0.25">
      <c r="A210" s="6">
        <v>209</v>
      </c>
      <c r="B210" s="6">
        <v>1</v>
      </c>
      <c r="C210" s="9" t="s">
        <v>212</v>
      </c>
      <c r="D210" s="8" t="s">
        <v>373</v>
      </c>
      <c r="E210" s="6">
        <v>-718.97500000000002</v>
      </c>
      <c r="F210" s="6">
        <v>1.8959999999999999</v>
      </c>
      <c r="G210" s="6">
        <v>-720.87099999999998</v>
      </c>
      <c r="H210" s="10">
        <v>75.051119999999997</v>
      </c>
      <c r="I210" s="3">
        <f t="shared" si="10"/>
        <v>-645.81988000000001</v>
      </c>
      <c r="J210" s="3">
        <f t="shared" si="9"/>
        <v>145.93299999999999</v>
      </c>
      <c r="K210" s="3">
        <f t="shared" si="11"/>
        <v>-791.75288</v>
      </c>
      <c r="L210" s="1" t="s">
        <v>28</v>
      </c>
      <c r="M210" s="1" t="s">
        <v>29</v>
      </c>
      <c r="N210" s="1">
        <f>'январь 2016'!N210+'февраль 2016'!N210+'март 2016'!N210</f>
        <v>0</v>
      </c>
      <c r="O210" s="1">
        <f>'январь 2016'!O210+'февраль 2016'!O210+'март 2016'!O210</f>
        <v>0</v>
      </c>
      <c r="P210" s="1" t="s">
        <v>30</v>
      </c>
      <c r="Q210" s="1" t="s">
        <v>34</v>
      </c>
      <c r="R210" s="1">
        <f>'январь 2016'!R210+'февраль 2016'!R210+'март 2016'!R210</f>
        <v>0</v>
      </c>
      <c r="S210" s="1">
        <f>'январь 2016'!S210+'февраль 2016'!S210+'март 2016'!S210</f>
        <v>0</v>
      </c>
      <c r="T210" s="1" t="s">
        <v>30</v>
      </c>
      <c r="U210" s="1" t="s">
        <v>32</v>
      </c>
      <c r="V210" s="6">
        <f>'январь 2016'!V210+'февраль 2016'!V210+'март 2016'!V210</f>
        <v>0</v>
      </c>
      <c r="W210" s="6">
        <f>'январь 2016'!W210+'февраль 2016'!W210+'март 2016'!W210</f>
        <v>0</v>
      </c>
      <c r="X210" s="6" t="s">
        <v>30</v>
      </c>
      <c r="Y210" s="6" t="s">
        <v>33</v>
      </c>
      <c r="Z210" s="6">
        <f>'январь 2016'!Z210+'февраль 2016'!Z210+'март 2016'!Z210</f>
        <v>0</v>
      </c>
      <c r="AA210" s="6">
        <f>'январь 2016'!AA210+'февраль 2016'!AA210+'март 2016'!AA210</f>
        <v>0</v>
      </c>
      <c r="AB210" s="1" t="s">
        <v>30</v>
      </c>
      <c r="AC210" s="1" t="s">
        <v>34</v>
      </c>
      <c r="AD210" s="1">
        <f>'январь 2016'!AD210+'февраль 2016'!AD210+'март 2016'!AD210</f>
        <v>0</v>
      </c>
      <c r="AE210" s="1">
        <f>'январь 2016'!AE210+'февраль 2016'!AE210+'март 2016'!AE210</f>
        <v>0</v>
      </c>
      <c r="AF210" s="1" t="s">
        <v>35</v>
      </c>
      <c r="AG210" s="1" t="s">
        <v>29</v>
      </c>
      <c r="AH210" s="1">
        <f>'январь 2016'!AH210+'февраль 2016'!AH210+'март 2016'!AH210</f>
        <v>0.1</v>
      </c>
      <c r="AI210" s="1">
        <f>'январь 2016'!AI210+'февраль 2016'!AI210+'март 2016'!AI210</f>
        <v>145.93299999999999</v>
      </c>
      <c r="AJ210" s="1" t="s">
        <v>36</v>
      </c>
      <c r="AK210" s="1" t="s">
        <v>37</v>
      </c>
      <c r="AL210" s="1">
        <f>'январь 2016'!AL210+'февраль 2016'!AL210+'март 2016'!AL210</f>
        <v>0</v>
      </c>
      <c r="AM210" s="1">
        <f>'январь 2016'!AM210+'февраль 2016'!AM210+'март 2016'!AM210</f>
        <v>0</v>
      </c>
      <c r="AN210" s="1" t="s">
        <v>38</v>
      </c>
      <c r="AO210" s="1" t="s">
        <v>39</v>
      </c>
      <c r="AP210" s="1">
        <f>'январь 2016'!AP210+'февраль 2016'!AP210+'март 2016'!AP210</f>
        <v>0</v>
      </c>
      <c r="AQ210" s="1">
        <f>'январь 2016'!AQ210+'февраль 2016'!AQ210+'март 2016'!AQ210</f>
        <v>0</v>
      </c>
      <c r="AR210" s="1" t="s">
        <v>40</v>
      </c>
      <c r="AS210" s="1" t="s">
        <v>41</v>
      </c>
      <c r="AT210" s="1">
        <f>'январь 2016'!AT210+'февраль 2016'!AT210+'март 2016'!AT210</f>
        <v>0</v>
      </c>
      <c r="AU210" s="1">
        <f>'январь 2016'!AU210+'февраль 2016'!AU210+'март 2016'!AU210</f>
        <v>0</v>
      </c>
      <c r="AV210" s="6"/>
      <c r="AW210" s="6"/>
      <c r="AX210" s="1">
        <f>'январь 2016'!AX210+'февраль 2016'!AX210+'март 2016'!AX210</f>
        <v>0</v>
      </c>
      <c r="AY210" s="1">
        <f>'январь 2016'!AY210+'февраль 2016'!AY210+'март 2016'!AY210</f>
        <v>0</v>
      </c>
      <c r="AZ210" s="1" t="s">
        <v>42</v>
      </c>
      <c r="BA210" s="1" t="s">
        <v>39</v>
      </c>
      <c r="BB210" s="1">
        <f>'январь 2016'!BB210+'февраль 2016'!BB210+'март 2016'!BB210</f>
        <v>0</v>
      </c>
      <c r="BC210" s="1">
        <f>'январь 2016'!BC210+'февраль 2016'!BC210+'март 2016'!BC210</f>
        <v>0</v>
      </c>
      <c r="BD210" s="1" t="s">
        <v>42</v>
      </c>
      <c r="BE210" s="1" t="s">
        <v>33</v>
      </c>
      <c r="BF210" s="1">
        <f>'январь 2016'!BF210+'февраль 2016'!BF210+'март 2016'!BF210</f>
        <v>0</v>
      </c>
      <c r="BG210" s="1">
        <f>'январь 2016'!BG210+'февраль 2016'!BG210+'март 2016'!BG210</f>
        <v>0</v>
      </c>
      <c r="BH210" s="1" t="s">
        <v>42</v>
      </c>
      <c r="BI210" s="1" t="s">
        <v>39</v>
      </c>
      <c r="BJ210" s="1">
        <f>'январь 2016'!BJ210+'февраль 2016'!BJ210+'март 2016'!BJ210</f>
        <v>0</v>
      </c>
      <c r="BK210" s="7">
        <f>'январь 2016'!BK210+'февраль 2016'!BK210+'март 2016'!BK210</f>
        <v>0</v>
      </c>
      <c r="BL210" s="1" t="s">
        <v>43</v>
      </c>
      <c r="BM210" s="1" t="s">
        <v>44</v>
      </c>
      <c r="BN210" s="1">
        <f>'январь 2016'!BN210+'февраль 2016'!BN210+'март 2016'!BN210</f>
        <v>0</v>
      </c>
      <c r="BO210" s="1">
        <f>'январь 2016'!BO210+'февраль 2016'!BO210+'март 2016'!BO210</f>
        <v>0</v>
      </c>
      <c r="BP210" s="1" t="s">
        <v>45</v>
      </c>
      <c r="BQ210" s="1" t="s">
        <v>44</v>
      </c>
      <c r="BR210" s="1">
        <f>'январь 2016'!BR210+'февраль 2016'!BR210+'март 2016'!BR210</f>
        <v>0</v>
      </c>
      <c r="BS210" s="1">
        <f>'январь 2016'!BS210+'февраль 2016'!BS210+'март 2016'!BS210</f>
        <v>0</v>
      </c>
      <c r="BT210" s="1" t="s">
        <v>46</v>
      </c>
      <c r="BU210" s="1" t="s">
        <v>47</v>
      </c>
      <c r="BV210" s="1">
        <f>'январь 2016'!BV210+'февраль 2016'!BV210+'март 2016'!BV210</f>
        <v>0</v>
      </c>
      <c r="BW210" s="1">
        <f>'январь 2016'!BW210+'февраль 2016'!BW210+'март 2016'!BW210</f>
        <v>0</v>
      </c>
      <c r="BX210" s="1" t="s">
        <v>46</v>
      </c>
      <c r="BY210" s="1" t="s">
        <v>41</v>
      </c>
      <c r="BZ210" s="1">
        <f>'январь 2016'!BZ210+'февраль 2016'!BZ210+'март 2016'!BZ210</f>
        <v>0</v>
      </c>
      <c r="CA210" s="1">
        <f>'январь 2016'!CA210+'февраль 2016'!CA210+'март 2016'!CA210</f>
        <v>0</v>
      </c>
      <c r="CB210" s="1" t="s">
        <v>46</v>
      </c>
      <c r="CC210" s="1" t="s">
        <v>48</v>
      </c>
      <c r="CD210" s="1">
        <f>'январь 2016'!CD210+'февраль 2016'!CD210+'март 2016'!CD210</f>
        <v>0</v>
      </c>
      <c r="CE210" s="1">
        <f>'январь 2016'!CE210+'февраль 2016'!CE210+'март 2016'!CE210</f>
        <v>0</v>
      </c>
      <c r="CF210" s="1" t="s">
        <v>46</v>
      </c>
      <c r="CG210" s="1" t="s">
        <v>48</v>
      </c>
      <c r="CH210" s="1">
        <f>'январь 2016'!CH210+'февраль 2016'!CH210+'март 2016'!CH210</f>
        <v>0</v>
      </c>
      <c r="CI210" s="1">
        <f>'январь 2016'!CI210+'февраль 2016'!CI210+'март 2016'!CI210</f>
        <v>0</v>
      </c>
      <c r="CJ210" s="1" t="s">
        <v>46</v>
      </c>
      <c r="CK210" s="1" t="s">
        <v>39</v>
      </c>
      <c r="CL210" s="1">
        <f>'январь 2016'!CL210+'февраль 2016'!CL210+'март 2016'!CL210</f>
        <v>0</v>
      </c>
      <c r="CM210" s="1">
        <f>'январь 2016'!CM210+'февраль 2016'!CM210+'март 2016'!CM210</f>
        <v>0</v>
      </c>
      <c r="CN210" s="1" t="s">
        <v>49</v>
      </c>
      <c r="CO210" s="1" t="s">
        <v>39</v>
      </c>
      <c r="CP210" s="1">
        <f>'январь 2016'!CP210+'февраль 2016'!CP210+'март 2016'!CP210</f>
        <v>0</v>
      </c>
      <c r="CQ210" s="1">
        <f>'январь 2016'!CQ210+'февраль 2016'!CQ210+'март 2016'!CQ210</f>
        <v>0</v>
      </c>
      <c r="CR210" s="1" t="s">
        <v>50</v>
      </c>
      <c r="CS210" s="1" t="s">
        <v>51</v>
      </c>
      <c r="CT210" s="1">
        <f>'январь 2016'!CT210+'февраль 2016'!CT210+'март 2016'!CT210</f>
        <v>0</v>
      </c>
      <c r="CU210" s="1">
        <f>'январь 2016'!CU210+'февраль 2016'!CU210+'март 2016'!CU210</f>
        <v>0</v>
      </c>
      <c r="CV210" s="1" t="s">
        <v>50</v>
      </c>
      <c r="CW210" s="1" t="s">
        <v>39</v>
      </c>
      <c r="CX210" s="1">
        <f>'январь 2016'!CX210+'февраль 2016'!CX210+'март 2016'!CX210</f>
        <v>0</v>
      </c>
      <c r="CY210" s="1">
        <f>'январь 2016'!CY210+'февраль 2016'!CY210+'март 2016'!CY210</f>
        <v>0</v>
      </c>
      <c r="CZ210" s="1" t="s">
        <v>50</v>
      </c>
      <c r="DA210" s="1" t="s">
        <v>39</v>
      </c>
      <c r="DB210" s="1">
        <f>'январь 2016'!DB210+'февраль 2016'!DB210+'март 2016'!DB210</f>
        <v>0</v>
      </c>
      <c r="DC210" s="1">
        <f>'январь 2016'!DC210+'февраль 2016'!DC210+'март 2016'!DC210</f>
        <v>0</v>
      </c>
      <c r="DD210" s="1" t="s">
        <v>59</v>
      </c>
      <c r="DE210" s="1" t="s">
        <v>60</v>
      </c>
      <c r="DF210" s="1">
        <f>'январь 2016'!DF210+'февраль 2016'!DF210+'март 2016'!DF210</f>
        <v>0</v>
      </c>
      <c r="DG210" s="1">
        <f>'январь 2016'!DG210+'февраль 2016'!DG210+'март 2016'!DG210</f>
        <v>0</v>
      </c>
      <c r="DH210" s="1" t="s">
        <v>52</v>
      </c>
      <c r="DI210" s="1" t="s">
        <v>53</v>
      </c>
      <c r="DJ210" s="1">
        <f>'январь 2016'!DJ210+'февраль 2016'!DJ210+'март 2016'!DJ210</f>
        <v>0</v>
      </c>
      <c r="DK210" s="1">
        <f>'январь 2016'!DK210+'февраль 2016'!DK210+'март 2016'!DK210</f>
        <v>0</v>
      </c>
      <c r="DL210" s="1" t="s">
        <v>31</v>
      </c>
      <c r="DM210" s="7">
        <f>'январь 2016'!DM210+'февраль 2016'!DM210+'март 2016'!DM210</f>
        <v>0</v>
      </c>
    </row>
    <row r="211" spans="1:117" s="12" customFormat="1" ht="15.75" customHeight="1" x14ac:dyDescent="0.25">
      <c r="A211" s="6">
        <v>210</v>
      </c>
      <c r="B211" s="6">
        <v>1</v>
      </c>
      <c r="C211" s="9" t="s">
        <v>213</v>
      </c>
      <c r="D211" s="8" t="s">
        <v>373</v>
      </c>
      <c r="E211" s="6">
        <v>1074.925</v>
      </c>
      <c r="F211" s="6">
        <v>14.112</v>
      </c>
      <c r="G211" s="6">
        <v>1054.7260000000001</v>
      </c>
      <c r="H211" s="10">
        <v>363.54971999999998</v>
      </c>
      <c r="I211" s="3">
        <f t="shared" si="10"/>
        <v>1418.2757200000001</v>
      </c>
      <c r="J211" s="3">
        <f t="shared" si="9"/>
        <v>10.366</v>
      </c>
      <c r="K211" s="3">
        <f t="shared" si="11"/>
        <v>1407.9097200000001</v>
      </c>
      <c r="L211" s="1" t="s">
        <v>28</v>
      </c>
      <c r="M211" s="1" t="s">
        <v>29</v>
      </c>
      <c r="N211" s="1">
        <f>'январь 2016'!N211+'февраль 2016'!N211+'март 2016'!N211</f>
        <v>0</v>
      </c>
      <c r="O211" s="1">
        <f>'январь 2016'!O211+'февраль 2016'!O211+'март 2016'!O211</f>
        <v>0</v>
      </c>
      <c r="P211" s="1" t="s">
        <v>30</v>
      </c>
      <c r="Q211" s="1" t="s">
        <v>34</v>
      </c>
      <c r="R211" s="1">
        <f>'январь 2016'!R211+'февраль 2016'!R211+'март 2016'!R211</f>
        <v>0</v>
      </c>
      <c r="S211" s="1">
        <f>'январь 2016'!S211+'февраль 2016'!S211+'март 2016'!S211</f>
        <v>0</v>
      </c>
      <c r="T211" s="1" t="s">
        <v>30</v>
      </c>
      <c r="U211" s="1" t="s">
        <v>32</v>
      </c>
      <c r="V211" s="6">
        <f>'январь 2016'!V211+'февраль 2016'!V211+'март 2016'!V211</f>
        <v>0</v>
      </c>
      <c r="W211" s="6">
        <f>'январь 2016'!W211+'февраль 2016'!W211+'март 2016'!W211</f>
        <v>0</v>
      </c>
      <c r="X211" s="6" t="s">
        <v>30</v>
      </c>
      <c r="Y211" s="6" t="s">
        <v>33</v>
      </c>
      <c r="Z211" s="6">
        <f>'январь 2016'!Z211+'февраль 2016'!Z211+'март 2016'!Z211</f>
        <v>0</v>
      </c>
      <c r="AA211" s="6">
        <f>'январь 2016'!AA211+'февраль 2016'!AA211+'март 2016'!AA211</f>
        <v>0</v>
      </c>
      <c r="AB211" s="1" t="s">
        <v>30</v>
      </c>
      <c r="AC211" s="1" t="s">
        <v>34</v>
      </c>
      <c r="AD211" s="1">
        <f>'январь 2016'!AD211+'февраль 2016'!AD211+'март 2016'!AD211</f>
        <v>0</v>
      </c>
      <c r="AE211" s="1">
        <f>'январь 2016'!AE211+'февраль 2016'!AE211+'март 2016'!AE211</f>
        <v>0</v>
      </c>
      <c r="AF211" s="1" t="s">
        <v>35</v>
      </c>
      <c r="AG211" s="1" t="s">
        <v>29</v>
      </c>
      <c r="AH211" s="1">
        <f>'январь 2016'!AH211+'февраль 2016'!AH211+'март 2016'!AH211</f>
        <v>0</v>
      </c>
      <c r="AI211" s="1">
        <f>'январь 2016'!AI211+'февраль 2016'!AI211+'март 2016'!AI211</f>
        <v>0</v>
      </c>
      <c r="AJ211" s="1" t="s">
        <v>36</v>
      </c>
      <c r="AK211" s="1" t="s">
        <v>37</v>
      </c>
      <c r="AL211" s="1">
        <f>'январь 2016'!AL211+'февраль 2016'!AL211+'март 2016'!AL211</f>
        <v>0</v>
      </c>
      <c r="AM211" s="1">
        <f>'январь 2016'!AM211+'февраль 2016'!AM211+'март 2016'!AM211</f>
        <v>0</v>
      </c>
      <c r="AN211" s="1" t="s">
        <v>38</v>
      </c>
      <c r="AO211" s="1" t="s">
        <v>39</v>
      </c>
      <c r="AP211" s="1">
        <f>'январь 2016'!AP211+'февраль 2016'!AP211+'март 2016'!AP211</f>
        <v>0</v>
      </c>
      <c r="AQ211" s="1">
        <f>'январь 2016'!AQ211+'февраль 2016'!AQ211+'март 2016'!AQ211</f>
        <v>0</v>
      </c>
      <c r="AR211" s="1" t="s">
        <v>40</v>
      </c>
      <c r="AS211" s="1" t="s">
        <v>41</v>
      </c>
      <c r="AT211" s="1">
        <f>'январь 2016'!AT211+'февраль 2016'!AT211+'март 2016'!AT211</f>
        <v>0</v>
      </c>
      <c r="AU211" s="1">
        <f>'январь 2016'!AU211+'февраль 2016'!AU211+'март 2016'!AU211</f>
        <v>0</v>
      </c>
      <c r="AV211" s="6"/>
      <c r="AW211" s="6"/>
      <c r="AX211" s="1">
        <f>'январь 2016'!AX211+'февраль 2016'!AX211+'март 2016'!AX211</f>
        <v>0</v>
      </c>
      <c r="AY211" s="1">
        <f>'январь 2016'!AY211+'февраль 2016'!AY211+'март 2016'!AY211</f>
        <v>0</v>
      </c>
      <c r="AZ211" s="1" t="s">
        <v>42</v>
      </c>
      <c r="BA211" s="1" t="s">
        <v>39</v>
      </c>
      <c r="BB211" s="1">
        <f>'январь 2016'!BB211+'февраль 2016'!BB211+'март 2016'!BB211</f>
        <v>0</v>
      </c>
      <c r="BC211" s="1">
        <f>'январь 2016'!BC211+'февраль 2016'!BC211+'март 2016'!BC211</f>
        <v>0</v>
      </c>
      <c r="BD211" s="1" t="s">
        <v>42</v>
      </c>
      <c r="BE211" s="1" t="s">
        <v>33</v>
      </c>
      <c r="BF211" s="1">
        <f>'январь 2016'!BF211+'февраль 2016'!BF211+'март 2016'!BF211</f>
        <v>0</v>
      </c>
      <c r="BG211" s="1">
        <f>'январь 2016'!BG211+'февраль 2016'!BG211+'март 2016'!BG211</f>
        <v>0</v>
      </c>
      <c r="BH211" s="1" t="s">
        <v>42</v>
      </c>
      <c r="BI211" s="1" t="s">
        <v>39</v>
      </c>
      <c r="BJ211" s="1">
        <f>'январь 2016'!BJ211+'февраль 2016'!BJ211+'март 2016'!BJ211</f>
        <v>0</v>
      </c>
      <c r="BK211" s="7">
        <f>'январь 2016'!BK211+'февраль 2016'!BK211+'март 2016'!BK211</f>
        <v>0</v>
      </c>
      <c r="BL211" s="1" t="s">
        <v>43</v>
      </c>
      <c r="BM211" s="1" t="s">
        <v>44</v>
      </c>
      <c r="BN211" s="1">
        <f>'январь 2016'!BN211+'февраль 2016'!BN211+'март 2016'!BN211</f>
        <v>0</v>
      </c>
      <c r="BO211" s="1">
        <f>'январь 2016'!BO211+'февраль 2016'!BO211+'март 2016'!BO211</f>
        <v>0</v>
      </c>
      <c r="BP211" s="1" t="s">
        <v>45</v>
      </c>
      <c r="BQ211" s="1" t="s">
        <v>44</v>
      </c>
      <c r="BR211" s="1">
        <f>'январь 2016'!BR211+'февраль 2016'!BR211+'март 2016'!BR211</f>
        <v>0</v>
      </c>
      <c r="BS211" s="1">
        <f>'январь 2016'!BS211+'февраль 2016'!BS211+'март 2016'!BS211</f>
        <v>0</v>
      </c>
      <c r="BT211" s="1" t="s">
        <v>46</v>
      </c>
      <c r="BU211" s="1" t="s">
        <v>47</v>
      </c>
      <c r="BV211" s="1">
        <f>'январь 2016'!BV211+'февраль 2016'!BV211+'март 2016'!BV211</f>
        <v>0</v>
      </c>
      <c r="BW211" s="1">
        <f>'январь 2016'!BW211+'февраль 2016'!BW211+'март 2016'!BW211</f>
        <v>0</v>
      </c>
      <c r="BX211" s="1" t="s">
        <v>46</v>
      </c>
      <c r="BY211" s="1" t="s">
        <v>41</v>
      </c>
      <c r="BZ211" s="1">
        <f>'январь 2016'!BZ211+'февраль 2016'!BZ211+'март 2016'!BZ211</f>
        <v>0</v>
      </c>
      <c r="CA211" s="1">
        <f>'январь 2016'!CA211+'февраль 2016'!CA211+'март 2016'!CA211</f>
        <v>0</v>
      </c>
      <c r="CB211" s="1" t="s">
        <v>46</v>
      </c>
      <c r="CC211" s="1" t="s">
        <v>48</v>
      </c>
      <c r="CD211" s="1">
        <f>'январь 2016'!CD211+'февраль 2016'!CD211+'март 2016'!CD211</f>
        <v>0</v>
      </c>
      <c r="CE211" s="1">
        <f>'январь 2016'!CE211+'февраль 2016'!CE211+'март 2016'!CE211</f>
        <v>0</v>
      </c>
      <c r="CF211" s="1" t="s">
        <v>46</v>
      </c>
      <c r="CG211" s="1" t="s">
        <v>48</v>
      </c>
      <c r="CH211" s="1">
        <f>'январь 2016'!CH211+'февраль 2016'!CH211+'март 2016'!CH211</f>
        <v>0</v>
      </c>
      <c r="CI211" s="1">
        <f>'январь 2016'!CI211+'февраль 2016'!CI211+'март 2016'!CI211</f>
        <v>0</v>
      </c>
      <c r="CJ211" s="1" t="s">
        <v>46</v>
      </c>
      <c r="CK211" s="1" t="s">
        <v>39</v>
      </c>
      <c r="CL211" s="1">
        <f>'январь 2016'!CL211+'февраль 2016'!CL211+'март 2016'!CL211</f>
        <v>0</v>
      </c>
      <c r="CM211" s="1">
        <f>'январь 2016'!CM211+'февраль 2016'!CM211+'март 2016'!CM211</f>
        <v>0</v>
      </c>
      <c r="CN211" s="1" t="s">
        <v>49</v>
      </c>
      <c r="CO211" s="1" t="s">
        <v>39</v>
      </c>
      <c r="CP211" s="1">
        <f>'январь 2016'!CP211+'февраль 2016'!CP211+'март 2016'!CP211</f>
        <v>3</v>
      </c>
      <c r="CQ211" s="1">
        <f>'январь 2016'!CQ211+'февраль 2016'!CQ211+'март 2016'!CQ211</f>
        <v>1.756</v>
      </c>
      <c r="CR211" s="1" t="s">
        <v>50</v>
      </c>
      <c r="CS211" s="1" t="s">
        <v>51</v>
      </c>
      <c r="CT211" s="1">
        <f>'январь 2016'!CT211+'февраль 2016'!CT211+'март 2016'!CT211</f>
        <v>0</v>
      </c>
      <c r="CU211" s="1">
        <f>'январь 2016'!CU211+'февраль 2016'!CU211+'март 2016'!CU211</f>
        <v>0</v>
      </c>
      <c r="CV211" s="1" t="s">
        <v>50</v>
      </c>
      <c r="CW211" s="1" t="s">
        <v>39</v>
      </c>
      <c r="CX211" s="1">
        <f>'январь 2016'!CX211+'февраль 2016'!CX211+'март 2016'!CX211</f>
        <v>0</v>
      </c>
      <c r="CY211" s="1">
        <f>'январь 2016'!CY211+'февраль 2016'!CY211+'март 2016'!CY211</f>
        <v>0</v>
      </c>
      <c r="CZ211" s="1" t="s">
        <v>50</v>
      </c>
      <c r="DA211" s="1" t="s">
        <v>39</v>
      </c>
      <c r="DB211" s="1">
        <f>'январь 2016'!DB211+'февраль 2016'!DB211+'март 2016'!DB211</f>
        <v>0</v>
      </c>
      <c r="DC211" s="1">
        <f>'январь 2016'!DC211+'февраль 2016'!DC211+'март 2016'!DC211</f>
        <v>0</v>
      </c>
      <c r="DD211" s="1" t="s">
        <v>59</v>
      </c>
      <c r="DE211" s="1" t="s">
        <v>60</v>
      </c>
      <c r="DF211" s="1">
        <f>'январь 2016'!DF211+'февраль 2016'!DF211+'март 2016'!DF211</f>
        <v>0</v>
      </c>
      <c r="DG211" s="1">
        <f>'январь 2016'!DG211+'февраль 2016'!DG211+'март 2016'!DG211</f>
        <v>0</v>
      </c>
      <c r="DH211" s="1" t="s">
        <v>52</v>
      </c>
      <c r="DI211" s="1" t="s">
        <v>53</v>
      </c>
      <c r="DJ211" s="1">
        <f>'январь 2016'!DJ211+'февраль 2016'!DJ211+'март 2016'!DJ211</f>
        <v>0</v>
      </c>
      <c r="DK211" s="1">
        <f>'январь 2016'!DK211+'февраль 2016'!DK211+'март 2016'!DK211</f>
        <v>0</v>
      </c>
      <c r="DL211" s="1" t="s">
        <v>31</v>
      </c>
      <c r="DM211" s="7">
        <f>'январь 2016'!DM211+'февраль 2016'!DM211+'март 2016'!DM211</f>
        <v>8.61</v>
      </c>
    </row>
    <row r="212" spans="1:117" s="12" customFormat="1" ht="15.75" customHeight="1" x14ac:dyDescent="0.25">
      <c r="A212" s="6">
        <v>211</v>
      </c>
      <c r="B212" s="6">
        <v>1</v>
      </c>
      <c r="C212" s="9" t="s">
        <v>433</v>
      </c>
      <c r="D212" s="8" t="s">
        <v>373</v>
      </c>
      <c r="E212" s="6">
        <v>246.36500000000001</v>
      </c>
      <c r="F212" s="6">
        <v>8.0820000000000007</v>
      </c>
      <c r="G212" s="6">
        <v>238.28299999999999</v>
      </c>
      <c r="H212" s="10">
        <v>93.305160000000001</v>
      </c>
      <c r="I212" s="3">
        <f t="shared" si="10"/>
        <v>331.58816000000002</v>
      </c>
      <c r="J212" s="3">
        <f t="shared" si="9"/>
        <v>3.5110000000000001</v>
      </c>
      <c r="K212" s="3">
        <f t="shared" si="11"/>
        <v>328.07715999999999</v>
      </c>
      <c r="L212" s="1" t="s">
        <v>28</v>
      </c>
      <c r="M212" s="1" t="s">
        <v>29</v>
      </c>
      <c r="N212" s="1">
        <f>'январь 2016'!N212+'февраль 2016'!N212+'март 2016'!N212</f>
        <v>0</v>
      </c>
      <c r="O212" s="1">
        <f>'январь 2016'!O212+'февраль 2016'!O212+'март 2016'!O212</f>
        <v>0</v>
      </c>
      <c r="P212" s="1" t="s">
        <v>30</v>
      </c>
      <c r="Q212" s="1" t="s">
        <v>34</v>
      </c>
      <c r="R212" s="1">
        <f>'январь 2016'!R212+'февраль 2016'!R212+'март 2016'!R212</f>
        <v>0</v>
      </c>
      <c r="S212" s="1">
        <f>'январь 2016'!S212+'февраль 2016'!S212+'март 2016'!S212</f>
        <v>0</v>
      </c>
      <c r="T212" s="1" t="s">
        <v>30</v>
      </c>
      <c r="U212" s="1" t="s">
        <v>32</v>
      </c>
      <c r="V212" s="6">
        <f>'январь 2016'!V212+'февраль 2016'!V212+'март 2016'!V212</f>
        <v>0</v>
      </c>
      <c r="W212" s="6">
        <f>'январь 2016'!W212+'февраль 2016'!W212+'март 2016'!W212</f>
        <v>0</v>
      </c>
      <c r="X212" s="6" t="s">
        <v>30</v>
      </c>
      <c r="Y212" s="6" t="s">
        <v>33</v>
      </c>
      <c r="Z212" s="6">
        <f>'январь 2016'!Z212+'февраль 2016'!Z212+'март 2016'!Z212</f>
        <v>0</v>
      </c>
      <c r="AA212" s="6">
        <f>'январь 2016'!AA212+'февраль 2016'!AA212+'март 2016'!AA212</f>
        <v>0</v>
      </c>
      <c r="AB212" s="1" t="s">
        <v>30</v>
      </c>
      <c r="AC212" s="1" t="s">
        <v>34</v>
      </c>
      <c r="AD212" s="1">
        <f>'январь 2016'!AD212+'февраль 2016'!AD212+'март 2016'!AD212</f>
        <v>0</v>
      </c>
      <c r="AE212" s="1">
        <f>'январь 2016'!AE212+'февраль 2016'!AE212+'март 2016'!AE212</f>
        <v>0</v>
      </c>
      <c r="AF212" s="1" t="s">
        <v>35</v>
      </c>
      <c r="AG212" s="1" t="s">
        <v>29</v>
      </c>
      <c r="AH212" s="1">
        <f>'январь 2016'!AH212+'февраль 2016'!AH212+'март 2016'!AH212</f>
        <v>0</v>
      </c>
      <c r="AI212" s="1">
        <f>'январь 2016'!AI212+'февраль 2016'!AI212+'март 2016'!AI212</f>
        <v>0</v>
      </c>
      <c r="AJ212" s="1" t="s">
        <v>36</v>
      </c>
      <c r="AK212" s="1" t="s">
        <v>37</v>
      </c>
      <c r="AL212" s="1">
        <f>'январь 2016'!AL212+'февраль 2016'!AL212+'март 2016'!AL212</f>
        <v>0</v>
      </c>
      <c r="AM212" s="1">
        <f>'январь 2016'!AM212+'февраль 2016'!AM212+'март 2016'!AM212</f>
        <v>0</v>
      </c>
      <c r="AN212" s="1" t="s">
        <v>38</v>
      </c>
      <c r="AO212" s="1" t="s">
        <v>39</v>
      </c>
      <c r="AP212" s="1">
        <f>'январь 2016'!AP212+'февраль 2016'!AP212+'март 2016'!AP212</f>
        <v>0</v>
      </c>
      <c r="AQ212" s="1">
        <f>'январь 2016'!AQ212+'февраль 2016'!AQ212+'март 2016'!AQ212</f>
        <v>0</v>
      </c>
      <c r="AR212" s="1" t="s">
        <v>40</v>
      </c>
      <c r="AS212" s="1" t="s">
        <v>41</v>
      </c>
      <c r="AT212" s="1">
        <f>'январь 2016'!AT212+'февраль 2016'!AT212+'март 2016'!AT212</f>
        <v>0</v>
      </c>
      <c r="AU212" s="1">
        <f>'январь 2016'!AU212+'февраль 2016'!AU212+'март 2016'!AU212</f>
        <v>0</v>
      </c>
      <c r="AV212" s="6"/>
      <c r="AW212" s="6"/>
      <c r="AX212" s="1">
        <f>'январь 2016'!AX212+'февраль 2016'!AX212+'март 2016'!AX212</f>
        <v>0</v>
      </c>
      <c r="AY212" s="1">
        <f>'январь 2016'!AY212+'февраль 2016'!AY212+'март 2016'!AY212</f>
        <v>0</v>
      </c>
      <c r="AZ212" s="1" t="s">
        <v>42</v>
      </c>
      <c r="BA212" s="1" t="s">
        <v>39</v>
      </c>
      <c r="BB212" s="1">
        <f>'январь 2016'!BB212+'февраль 2016'!BB212+'март 2016'!BB212</f>
        <v>0</v>
      </c>
      <c r="BC212" s="1">
        <f>'январь 2016'!BC212+'февраль 2016'!BC212+'март 2016'!BC212</f>
        <v>0</v>
      </c>
      <c r="BD212" s="1" t="s">
        <v>42</v>
      </c>
      <c r="BE212" s="1" t="s">
        <v>33</v>
      </c>
      <c r="BF212" s="1">
        <f>'январь 2016'!BF212+'февраль 2016'!BF212+'март 2016'!BF212</f>
        <v>0</v>
      </c>
      <c r="BG212" s="1">
        <f>'январь 2016'!BG212+'февраль 2016'!BG212+'март 2016'!BG212</f>
        <v>0</v>
      </c>
      <c r="BH212" s="1" t="s">
        <v>42</v>
      </c>
      <c r="BI212" s="1" t="s">
        <v>39</v>
      </c>
      <c r="BJ212" s="1">
        <f>'январь 2016'!BJ212+'февраль 2016'!BJ212+'март 2016'!BJ212</f>
        <v>0</v>
      </c>
      <c r="BK212" s="7">
        <f>'январь 2016'!BK212+'февраль 2016'!BK212+'март 2016'!BK212</f>
        <v>0</v>
      </c>
      <c r="BL212" s="1" t="s">
        <v>43</v>
      </c>
      <c r="BM212" s="1" t="s">
        <v>44</v>
      </c>
      <c r="BN212" s="1">
        <f>'январь 2016'!BN212+'февраль 2016'!BN212+'март 2016'!BN212</f>
        <v>0</v>
      </c>
      <c r="BO212" s="1">
        <f>'январь 2016'!BO212+'февраль 2016'!BO212+'март 2016'!BO212</f>
        <v>0</v>
      </c>
      <c r="BP212" s="1" t="s">
        <v>45</v>
      </c>
      <c r="BQ212" s="1" t="s">
        <v>44</v>
      </c>
      <c r="BR212" s="1">
        <f>'январь 2016'!BR212+'февраль 2016'!BR212+'март 2016'!BR212</f>
        <v>0</v>
      </c>
      <c r="BS212" s="1">
        <f>'январь 2016'!BS212+'февраль 2016'!BS212+'март 2016'!BS212</f>
        <v>0</v>
      </c>
      <c r="BT212" s="1" t="s">
        <v>46</v>
      </c>
      <c r="BU212" s="1" t="s">
        <v>47</v>
      </c>
      <c r="BV212" s="1">
        <f>'январь 2016'!BV212+'февраль 2016'!BV212+'март 2016'!BV212</f>
        <v>0</v>
      </c>
      <c r="BW212" s="1">
        <f>'январь 2016'!BW212+'февраль 2016'!BW212+'март 2016'!BW212</f>
        <v>0</v>
      </c>
      <c r="BX212" s="1" t="s">
        <v>46</v>
      </c>
      <c r="BY212" s="1" t="s">
        <v>41</v>
      </c>
      <c r="BZ212" s="1">
        <f>'январь 2016'!BZ212+'февраль 2016'!BZ212+'март 2016'!BZ212</f>
        <v>0</v>
      </c>
      <c r="CA212" s="1">
        <f>'январь 2016'!CA212+'февраль 2016'!CA212+'март 2016'!CA212</f>
        <v>0</v>
      </c>
      <c r="CB212" s="1" t="s">
        <v>46</v>
      </c>
      <c r="CC212" s="1" t="s">
        <v>48</v>
      </c>
      <c r="CD212" s="1">
        <f>'январь 2016'!CD212+'февраль 2016'!CD212+'март 2016'!CD212</f>
        <v>0</v>
      </c>
      <c r="CE212" s="1">
        <f>'январь 2016'!CE212+'февраль 2016'!CE212+'март 2016'!CE212</f>
        <v>0</v>
      </c>
      <c r="CF212" s="1" t="s">
        <v>46</v>
      </c>
      <c r="CG212" s="1" t="s">
        <v>48</v>
      </c>
      <c r="CH212" s="1">
        <f>'январь 2016'!CH212+'февраль 2016'!CH212+'март 2016'!CH212</f>
        <v>0</v>
      </c>
      <c r="CI212" s="1">
        <f>'январь 2016'!CI212+'февраль 2016'!CI212+'март 2016'!CI212</f>
        <v>0</v>
      </c>
      <c r="CJ212" s="1" t="s">
        <v>46</v>
      </c>
      <c r="CK212" s="1" t="s">
        <v>39</v>
      </c>
      <c r="CL212" s="1">
        <f>'январь 2016'!CL212+'февраль 2016'!CL212+'март 2016'!CL212</f>
        <v>0</v>
      </c>
      <c r="CM212" s="1">
        <f>'январь 2016'!CM212+'февраль 2016'!CM212+'март 2016'!CM212</f>
        <v>0</v>
      </c>
      <c r="CN212" s="1" t="s">
        <v>49</v>
      </c>
      <c r="CO212" s="1" t="s">
        <v>39</v>
      </c>
      <c r="CP212" s="1">
        <f>'январь 2016'!CP212+'февраль 2016'!CP212+'март 2016'!CP212</f>
        <v>1</v>
      </c>
      <c r="CQ212" s="1">
        <f>'январь 2016'!CQ212+'февраль 2016'!CQ212+'март 2016'!CQ212</f>
        <v>0.58499999999999996</v>
      </c>
      <c r="CR212" s="1" t="s">
        <v>50</v>
      </c>
      <c r="CS212" s="1" t="s">
        <v>51</v>
      </c>
      <c r="CT212" s="1">
        <f>'январь 2016'!CT212+'февраль 2016'!CT212+'март 2016'!CT212</f>
        <v>0</v>
      </c>
      <c r="CU212" s="1">
        <f>'январь 2016'!CU212+'февраль 2016'!CU212+'март 2016'!CU212</f>
        <v>0</v>
      </c>
      <c r="CV212" s="1" t="s">
        <v>50</v>
      </c>
      <c r="CW212" s="1" t="s">
        <v>39</v>
      </c>
      <c r="CX212" s="1">
        <f>'январь 2016'!CX212+'февраль 2016'!CX212+'март 2016'!CX212</f>
        <v>2</v>
      </c>
      <c r="CY212" s="1">
        <f>'январь 2016'!CY212+'февраль 2016'!CY212+'март 2016'!CY212</f>
        <v>1.843</v>
      </c>
      <c r="CZ212" s="1" t="s">
        <v>50</v>
      </c>
      <c r="DA212" s="1" t="s">
        <v>39</v>
      </c>
      <c r="DB212" s="1">
        <f>'январь 2016'!DB212+'февраль 2016'!DB212+'март 2016'!DB212</f>
        <v>0</v>
      </c>
      <c r="DC212" s="1">
        <f>'январь 2016'!DC212+'февраль 2016'!DC212+'март 2016'!DC212</f>
        <v>0</v>
      </c>
      <c r="DD212" s="1" t="s">
        <v>59</v>
      </c>
      <c r="DE212" s="1" t="s">
        <v>60</v>
      </c>
      <c r="DF212" s="1">
        <f>'январь 2016'!DF212+'февраль 2016'!DF212+'март 2016'!DF212</f>
        <v>0</v>
      </c>
      <c r="DG212" s="1">
        <f>'январь 2016'!DG212+'февраль 2016'!DG212+'март 2016'!DG212</f>
        <v>0</v>
      </c>
      <c r="DH212" s="1" t="s">
        <v>52</v>
      </c>
      <c r="DI212" s="1" t="s">
        <v>53</v>
      </c>
      <c r="DJ212" s="1">
        <f>'январь 2016'!DJ212+'февраль 2016'!DJ212+'март 2016'!DJ212</f>
        <v>0</v>
      </c>
      <c r="DK212" s="1">
        <f>'январь 2016'!DK212+'февраль 2016'!DK212+'март 2016'!DK212</f>
        <v>0</v>
      </c>
      <c r="DL212" s="1" t="s">
        <v>31</v>
      </c>
      <c r="DM212" s="7">
        <f>'январь 2016'!DM212+'февраль 2016'!DM212+'март 2016'!DM212</f>
        <v>1.083</v>
      </c>
    </row>
    <row r="213" spans="1:117" s="12" customFormat="1" ht="15.75" customHeight="1" x14ac:dyDescent="0.25">
      <c r="A213" s="6">
        <v>212</v>
      </c>
      <c r="B213" s="6">
        <v>1</v>
      </c>
      <c r="C213" s="9" t="s">
        <v>434</v>
      </c>
      <c r="D213" s="8" t="s">
        <v>373</v>
      </c>
      <c r="E213" s="6">
        <v>678.30899999999997</v>
      </c>
      <c r="F213" s="6">
        <v>2.7029999999999998</v>
      </c>
      <c r="G213" s="6">
        <v>675.60599999999999</v>
      </c>
      <c r="H213" s="10">
        <v>261.95159999999998</v>
      </c>
      <c r="I213" s="3">
        <f t="shared" si="10"/>
        <v>937.55759999999998</v>
      </c>
      <c r="J213" s="3">
        <f t="shared" si="9"/>
        <v>914.04200000000014</v>
      </c>
      <c r="K213" s="3">
        <f t="shared" si="11"/>
        <v>23.515599999999836</v>
      </c>
      <c r="L213" s="1" t="s">
        <v>28</v>
      </c>
      <c r="M213" s="1" t="s">
        <v>29</v>
      </c>
      <c r="N213" s="1">
        <f>'январь 2016'!N213+'февраль 2016'!N213+'март 2016'!N213</f>
        <v>0</v>
      </c>
      <c r="O213" s="1">
        <f>'январь 2016'!O213+'февраль 2016'!O213+'март 2016'!O213</f>
        <v>0</v>
      </c>
      <c r="P213" s="1" t="s">
        <v>30</v>
      </c>
      <c r="Q213" s="1" t="s">
        <v>34</v>
      </c>
      <c r="R213" s="1">
        <f>'январь 2016'!R213+'февраль 2016'!R213+'март 2016'!R213</f>
        <v>0</v>
      </c>
      <c r="S213" s="1">
        <f>'январь 2016'!S213+'февраль 2016'!S213+'март 2016'!S213</f>
        <v>0</v>
      </c>
      <c r="T213" s="1" t="s">
        <v>30</v>
      </c>
      <c r="U213" s="1" t="s">
        <v>32</v>
      </c>
      <c r="V213" s="6">
        <f>'январь 2016'!V213+'февраль 2016'!V213+'март 2016'!V213</f>
        <v>0</v>
      </c>
      <c r="W213" s="6">
        <f>'январь 2016'!W213+'февраль 2016'!W213+'март 2016'!W213</f>
        <v>0</v>
      </c>
      <c r="X213" s="6" t="s">
        <v>30</v>
      </c>
      <c r="Y213" s="6" t="s">
        <v>33</v>
      </c>
      <c r="Z213" s="6">
        <f>'январь 2016'!Z213+'февраль 2016'!Z213+'март 2016'!Z213</f>
        <v>0</v>
      </c>
      <c r="AA213" s="6">
        <f>'январь 2016'!AA213+'февраль 2016'!AA213+'март 2016'!AA213</f>
        <v>0</v>
      </c>
      <c r="AB213" s="1" t="s">
        <v>30</v>
      </c>
      <c r="AC213" s="1" t="s">
        <v>34</v>
      </c>
      <c r="AD213" s="1">
        <f>'январь 2016'!AD213+'февраль 2016'!AD213+'март 2016'!AD213</f>
        <v>0</v>
      </c>
      <c r="AE213" s="1">
        <f>'январь 2016'!AE213+'февраль 2016'!AE213+'март 2016'!AE213</f>
        <v>0</v>
      </c>
      <c r="AF213" s="1" t="s">
        <v>35</v>
      </c>
      <c r="AG213" s="1" t="s">
        <v>29</v>
      </c>
      <c r="AH213" s="1">
        <f>'январь 2016'!AH213+'февраль 2016'!AH213+'март 2016'!AH213</f>
        <v>0</v>
      </c>
      <c r="AI213" s="1">
        <f>'январь 2016'!AI213+'февраль 2016'!AI213+'март 2016'!AI213</f>
        <v>0</v>
      </c>
      <c r="AJ213" s="1" t="s">
        <v>36</v>
      </c>
      <c r="AK213" s="1" t="s">
        <v>37</v>
      </c>
      <c r="AL213" s="1">
        <f>'январь 2016'!AL213+'февраль 2016'!AL213+'март 2016'!AL213</f>
        <v>0.23200000000000001</v>
      </c>
      <c r="AM213" s="1">
        <f>'январь 2016'!AM213+'февраль 2016'!AM213+'март 2016'!AM213</f>
        <v>253.042</v>
      </c>
      <c r="AN213" s="1" t="s">
        <v>38</v>
      </c>
      <c r="AO213" s="1" t="s">
        <v>39</v>
      </c>
      <c r="AP213" s="1">
        <f>'январь 2016'!AP213+'февраль 2016'!AP213+'март 2016'!AP213</f>
        <v>0</v>
      </c>
      <c r="AQ213" s="1">
        <f>'январь 2016'!AQ213+'февраль 2016'!AQ213+'март 2016'!AQ213</f>
        <v>0</v>
      </c>
      <c r="AR213" s="1" t="s">
        <v>40</v>
      </c>
      <c r="AS213" s="1" t="s">
        <v>41</v>
      </c>
      <c r="AT213" s="1">
        <f>'январь 2016'!AT213+'февраль 2016'!AT213+'март 2016'!AT213</f>
        <v>0</v>
      </c>
      <c r="AU213" s="1">
        <f>'январь 2016'!AU213+'февраль 2016'!AU213+'март 2016'!AU213</f>
        <v>0</v>
      </c>
      <c r="AV213" s="6"/>
      <c r="AW213" s="6"/>
      <c r="AX213" s="1">
        <f>'январь 2016'!AX213+'февраль 2016'!AX213+'март 2016'!AX213</f>
        <v>0</v>
      </c>
      <c r="AY213" s="1">
        <f>'январь 2016'!AY213+'февраль 2016'!AY213+'март 2016'!AY213</f>
        <v>0</v>
      </c>
      <c r="AZ213" s="1" t="s">
        <v>42</v>
      </c>
      <c r="BA213" s="1" t="s">
        <v>39</v>
      </c>
      <c r="BB213" s="1">
        <f>'январь 2016'!BB213+'февраль 2016'!BB213+'март 2016'!BB213</f>
        <v>0</v>
      </c>
      <c r="BC213" s="1">
        <f>'январь 2016'!BC213+'февраль 2016'!BC213+'март 2016'!BC213</f>
        <v>0</v>
      </c>
      <c r="BD213" s="1" t="s">
        <v>42</v>
      </c>
      <c r="BE213" s="1" t="s">
        <v>33</v>
      </c>
      <c r="BF213" s="1">
        <f>'январь 2016'!BF213+'февраль 2016'!BF213+'март 2016'!BF213</f>
        <v>0</v>
      </c>
      <c r="BG213" s="1">
        <f>'январь 2016'!BG213+'февраль 2016'!BG213+'март 2016'!BG213</f>
        <v>0</v>
      </c>
      <c r="BH213" s="1" t="s">
        <v>42</v>
      </c>
      <c r="BI213" s="1" t="s">
        <v>522</v>
      </c>
      <c r="BJ213" s="1">
        <f>'январь 2016'!BJ213+'февраль 2016'!BJ213+'март 2016'!BJ213</f>
        <v>18</v>
      </c>
      <c r="BK213" s="7">
        <f>'январь 2016'!BK213+'февраль 2016'!BK213+'март 2016'!BK213</f>
        <v>660.83300000000008</v>
      </c>
      <c r="BL213" s="1" t="s">
        <v>43</v>
      </c>
      <c r="BM213" s="1" t="s">
        <v>44</v>
      </c>
      <c r="BN213" s="1">
        <f>'январь 2016'!BN213+'февраль 2016'!BN213+'март 2016'!BN213</f>
        <v>0</v>
      </c>
      <c r="BO213" s="1">
        <f>'январь 2016'!BO213+'февраль 2016'!BO213+'март 2016'!BO213</f>
        <v>0</v>
      </c>
      <c r="BP213" s="1" t="s">
        <v>45</v>
      </c>
      <c r="BQ213" s="1" t="s">
        <v>44</v>
      </c>
      <c r="BR213" s="1">
        <f>'январь 2016'!BR213+'февраль 2016'!BR213+'март 2016'!BR213</f>
        <v>0</v>
      </c>
      <c r="BS213" s="1">
        <f>'январь 2016'!BS213+'февраль 2016'!BS213+'март 2016'!BS213</f>
        <v>0</v>
      </c>
      <c r="BT213" s="1" t="s">
        <v>46</v>
      </c>
      <c r="BU213" s="1" t="s">
        <v>47</v>
      </c>
      <c r="BV213" s="1">
        <f>'январь 2016'!BV213+'февраль 2016'!BV213+'март 2016'!BV213</f>
        <v>0</v>
      </c>
      <c r="BW213" s="1">
        <f>'январь 2016'!BW213+'февраль 2016'!BW213+'март 2016'!BW213</f>
        <v>0</v>
      </c>
      <c r="BX213" s="1" t="s">
        <v>46</v>
      </c>
      <c r="BY213" s="1" t="s">
        <v>41</v>
      </c>
      <c r="BZ213" s="1">
        <f>'январь 2016'!BZ213+'февраль 2016'!BZ213+'март 2016'!BZ213</f>
        <v>0</v>
      </c>
      <c r="CA213" s="1">
        <f>'январь 2016'!CA213+'февраль 2016'!CA213+'март 2016'!CA213</f>
        <v>0</v>
      </c>
      <c r="CB213" s="1" t="s">
        <v>46</v>
      </c>
      <c r="CC213" s="1" t="s">
        <v>48</v>
      </c>
      <c r="CD213" s="1">
        <f>'январь 2016'!CD213+'февраль 2016'!CD213+'март 2016'!CD213</f>
        <v>0</v>
      </c>
      <c r="CE213" s="1">
        <f>'январь 2016'!CE213+'февраль 2016'!CE213+'март 2016'!CE213</f>
        <v>0</v>
      </c>
      <c r="CF213" s="1" t="s">
        <v>46</v>
      </c>
      <c r="CG213" s="1" t="s">
        <v>48</v>
      </c>
      <c r="CH213" s="1">
        <f>'январь 2016'!CH213+'февраль 2016'!CH213+'март 2016'!CH213</f>
        <v>0</v>
      </c>
      <c r="CI213" s="1">
        <f>'январь 2016'!CI213+'февраль 2016'!CI213+'март 2016'!CI213</f>
        <v>0</v>
      </c>
      <c r="CJ213" s="1" t="s">
        <v>46</v>
      </c>
      <c r="CK213" s="1" t="s">
        <v>39</v>
      </c>
      <c r="CL213" s="1">
        <f>'январь 2016'!CL213+'февраль 2016'!CL213+'март 2016'!CL213</f>
        <v>0</v>
      </c>
      <c r="CM213" s="1">
        <f>'январь 2016'!CM213+'февраль 2016'!CM213+'март 2016'!CM213</f>
        <v>0</v>
      </c>
      <c r="CN213" s="1" t="s">
        <v>49</v>
      </c>
      <c r="CO213" s="1" t="s">
        <v>39</v>
      </c>
      <c r="CP213" s="1">
        <f>'январь 2016'!CP213+'февраль 2016'!CP213+'март 2016'!CP213</f>
        <v>0</v>
      </c>
      <c r="CQ213" s="1">
        <f>'январь 2016'!CQ213+'февраль 2016'!CQ213+'март 2016'!CQ213</f>
        <v>0</v>
      </c>
      <c r="CR213" s="1" t="s">
        <v>50</v>
      </c>
      <c r="CS213" s="1" t="s">
        <v>51</v>
      </c>
      <c r="CT213" s="1">
        <f>'январь 2016'!CT213+'февраль 2016'!CT213+'март 2016'!CT213</f>
        <v>0</v>
      </c>
      <c r="CU213" s="1">
        <f>'январь 2016'!CU213+'февраль 2016'!CU213+'март 2016'!CU213</f>
        <v>0</v>
      </c>
      <c r="CV213" s="1" t="s">
        <v>50</v>
      </c>
      <c r="CW213" s="1" t="s">
        <v>39</v>
      </c>
      <c r="CX213" s="1">
        <f>'январь 2016'!CX213+'февраль 2016'!CX213+'март 2016'!CX213</f>
        <v>1</v>
      </c>
      <c r="CY213" s="1">
        <f>'январь 2016'!CY213+'февраль 2016'!CY213+'март 2016'!CY213</f>
        <v>0.16700000000000001</v>
      </c>
      <c r="CZ213" s="1" t="s">
        <v>50</v>
      </c>
      <c r="DA213" s="1" t="s">
        <v>39</v>
      </c>
      <c r="DB213" s="1">
        <f>'январь 2016'!DB213+'февраль 2016'!DB213+'март 2016'!DB213</f>
        <v>0</v>
      </c>
      <c r="DC213" s="1">
        <f>'январь 2016'!DC213+'февраль 2016'!DC213+'март 2016'!DC213</f>
        <v>0</v>
      </c>
      <c r="DD213" s="1" t="s">
        <v>59</v>
      </c>
      <c r="DE213" s="1" t="s">
        <v>60</v>
      </c>
      <c r="DF213" s="1">
        <f>'январь 2016'!DF213+'февраль 2016'!DF213+'март 2016'!DF213</f>
        <v>0</v>
      </c>
      <c r="DG213" s="1">
        <f>'январь 2016'!DG213+'февраль 2016'!DG213+'март 2016'!DG213</f>
        <v>0</v>
      </c>
      <c r="DH213" s="1" t="s">
        <v>52</v>
      </c>
      <c r="DI213" s="1" t="s">
        <v>53</v>
      </c>
      <c r="DJ213" s="1">
        <f>'январь 2016'!DJ213+'февраль 2016'!DJ213+'март 2016'!DJ213</f>
        <v>0</v>
      </c>
      <c r="DK213" s="1">
        <f>'январь 2016'!DK213+'февраль 2016'!DK213+'март 2016'!DK213</f>
        <v>0</v>
      </c>
      <c r="DL213" s="1" t="s">
        <v>31</v>
      </c>
      <c r="DM213" s="7">
        <f>'январь 2016'!DM213+'февраль 2016'!DM213+'март 2016'!DM213</f>
        <v>0</v>
      </c>
    </row>
    <row r="214" spans="1:117" s="12" customFormat="1" ht="15.75" customHeight="1" x14ac:dyDescent="0.25">
      <c r="A214" s="6">
        <v>213</v>
      </c>
      <c r="B214" s="6">
        <v>1</v>
      </c>
      <c r="C214" s="9" t="s">
        <v>214</v>
      </c>
      <c r="D214" s="8" t="s">
        <v>373</v>
      </c>
      <c r="E214" s="6">
        <v>258.49799999999999</v>
      </c>
      <c r="F214" s="6">
        <v>45.9</v>
      </c>
      <c r="G214" s="6">
        <v>192.07</v>
      </c>
      <c r="H214" s="10">
        <v>101.35824</v>
      </c>
      <c r="I214" s="3">
        <f t="shared" si="10"/>
        <v>293.42823999999996</v>
      </c>
      <c r="J214" s="3">
        <f t="shared" si="9"/>
        <v>4.6559999999999997</v>
      </c>
      <c r="K214" s="3">
        <f t="shared" si="11"/>
        <v>288.77223999999995</v>
      </c>
      <c r="L214" s="1" t="s">
        <v>28</v>
      </c>
      <c r="M214" s="1" t="s">
        <v>29</v>
      </c>
      <c r="N214" s="1">
        <f>'январь 2016'!N214+'февраль 2016'!N214+'март 2016'!N214</f>
        <v>0</v>
      </c>
      <c r="O214" s="1">
        <f>'январь 2016'!O214+'февраль 2016'!O214+'март 2016'!O214</f>
        <v>0</v>
      </c>
      <c r="P214" s="1" t="s">
        <v>30</v>
      </c>
      <c r="Q214" s="1" t="s">
        <v>34</v>
      </c>
      <c r="R214" s="1">
        <f>'январь 2016'!R214+'февраль 2016'!R214+'март 2016'!R214</f>
        <v>0</v>
      </c>
      <c r="S214" s="1">
        <f>'январь 2016'!S214+'февраль 2016'!S214+'март 2016'!S214</f>
        <v>0</v>
      </c>
      <c r="T214" s="1" t="s">
        <v>30</v>
      </c>
      <c r="U214" s="1" t="s">
        <v>32</v>
      </c>
      <c r="V214" s="6">
        <f>'январь 2016'!V214+'февраль 2016'!V214+'март 2016'!V214</f>
        <v>0</v>
      </c>
      <c r="W214" s="6">
        <f>'январь 2016'!W214+'февраль 2016'!W214+'март 2016'!W214</f>
        <v>0</v>
      </c>
      <c r="X214" s="6" t="s">
        <v>30</v>
      </c>
      <c r="Y214" s="6" t="s">
        <v>33</v>
      </c>
      <c r="Z214" s="6">
        <f>'январь 2016'!Z214+'февраль 2016'!Z214+'март 2016'!Z214</f>
        <v>0</v>
      </c>
      <c r="AA214" s="6">
        <f>'январь 2016'!AA214+'февраль 2016'!AA214+'март 2016'!AA214</f>
        <v>0</v>
      </c>
      <c r="AB214" s="1" t="s">
        <v>30</v>
      </c>
      <c r="AC214" s="1" t="s">
        <v>34</v>
      </c>
      <c r="AD214" s="1">
        <f>'январь 2016'!AD214+'февраль 2016'!AD214+'март 2016'!AD214</f>
        <v>0</v>
      </c>
      <c r="AE214" s="1">
        <f>'январь 2016'!AE214+'февраль 2016'!AE214+'март 2016'!AE214</f>
        <v>0</v>
      </c>
      <c r="AF214" s="1" t="s">
        <v>35</v>
      </c>
      <c r="AG214" s="1" t="s">
        <v>29</v>
      </c>
      <c r="AH214" s="1">
        <f>'январь 2016'!AH214+'февраль 2016'!AH214+'март 2016'!AH214</f>
        <v>0</v>
      </c>
      <c r="AI214" s="1">
        <f>'январь 2016'!AI214+'февраль 2016'!AI214+'март 2016'!AI214</f>
        <v>0</v>
      </c>
      <c r="AJ214" s="1" t="s">
        <v>36</v>
      </c>
      <c r="AK214" s="1" t="s">
        <v>37</v>
      </c>
      <c r="AL214" s="1">
        <f>'январь 2016'!AL214+'февраль 2016'!AL214+'март 2016'!AL214</f>
        <v>0</v>
      </c>
      <c r="AM214" s="1">
        <f>'январь 2016'!AM214+'февраль 2016'!AM214+'март 2016'!AM214</f>
        <v>0</v>
      </c>
      <c r="AN214" s="1" t="s">
        <v>38</v>
      </c>
      <c r="AO214" s="1" t="s">
        <v>39</v>
      </c>
      <c r="AP214" s="1">
        <f>'январь 2016'!AP214+'февраль 2016'!AP214+'март 2016'!AP214</f>
        <v>0</v>
      </c>
      <c r="AQ214" s="1">
        <f>'январь 2016'!AQ214+'февраль 2016'!AQ214+'март 2016'!AQ214</f>
        <v>0</v>
      </c>
      <c r="AR214" s="1" t="s">
        <v>40</v>
      </c>
      <c r="AS214" s="1" t="s">
        <v>41</v>
      </c>
      <c r="AT214" s="1">
        <f>'январь 2016'!AT214+'февраль 2016'!AT214+'март 2016'!AT214</f>
        <v>0</v>
      </c>
      <c r="AU214" s="1">
        <f>'январь 2016'!AU214+'февраль 2016'!AU214+'март 2016'!AU214</f>
        <v>0</v>
      </c>
      <c r="AV214" s="6"/>
      <c r="AW214" s="6"/>
      <c r="AX214" s="1">
        <f>'январь 2016'!AX214+'февраль 2016'!AX214+'март 2016'!AX214</f>
        <v>0</v>
      </c>
      <c r="AY214" s="1">
        <f>'январь 2016'!AY214+'февраль 2016'!AY214+'март 2016'!AY214</f>
        <v>0</v>
      </c>
      <c r="AZ214" s="1" t="s">
        <v>42</v>
      </c>
      <c r="BA214" s="1" t="s">
        <v>39</v>
      </c>
      <c r="BB214" s="1">
        <f>'январь 2016'!BB214+'февраль 2016'!BB214+'март 2016'!BB214</f>
        <v>0</v>
      </c>
      <c r="BC214" s="1">
        <f>'январь 2016'!BC214+'февраль 2016'!BC214+'март 2016'!BC214</f>
        <v>0</v>
      </c>
      <c r="BD214" s="1" t="s">
        <v>42</v>
      </c>
      <c r="BE214" s="1" t="s">
        <v>33</v>
      </c>
      <c r="BF214" s="1">
        <f>'январь 2016'!BF214+'февраль 2016'!BF214+'март 2016'!BF214</f>
        <v>0</v>
      </c>
      <c r="BG214" s="1">
        <f>'январь 2016'!BG214+'февраль 2016'!BG214+'март 2016'!BG214</f>
        <v>0</v>
      </c>
      <c r="BH214" s="1" t="s">
        <v>42</v>
      </c>
      <c r="BI214" s="1" t="s">
        <v>39</v>
      </c>
      <c r="BJ214" s="1">
        <f>'январь 2016'!BJ214+'февраль 2016'!BJ214+'март 2016'!BJ214</f>
        <v>0</v>
      </c>
      <c r="BK214" s="7">
        <f>'январь 2016'!BK214+'февраль 2016'!BK214+'март 2016'!BK214</f>
        <v>0</v>
      </c>
      <c r="BL214" s="1" t="s">
        <v>43</v>
      </c>
      <c r="BM214" s="1" t="s">
        <v>44</v>
      </c>
      <c r="BN214" s="1">
        <f>'январь 2016'!BN214+'февраль 2016'!BN214+'март 2016'!BN214</f>
        <v>0</v>
      </c>
      <c r="BO214" s="1">
        <f>'январь 2016'!BO214+'февраль 2016'!BO214+'март 2016'!BO214</f>
        <v>0</v>
      </c>
      <c r="BP214" s="1" t="s">
        <v>45</v>
      </c>
      <c r="BQ214" s="1" t="s">
        <v>44</v>
      </c>
      <c r="BR214" s="1">
        <f>'январь 2016'!BR214+'февраль 2016'!BR214+'март 2016'!BR214</f>
        <v>0</v>
      </c>
      <c r="BS214" s="1">
        <f>'январь 2016'!BS214+'февраль 2016'!BS214+'март 2016'!BS214</f>
        <v>0</v>
      </c>
      <c r="BT214" s="1" t="s">
        <v>46</v>
      </c>
      <c r="BU214" s="1" t="s">
        <v>47</v>
      </c>
      <c r="BV214" s="1">
        <f>'январь 2016'!BV214+'февраль 2016'!BV214+'март 2016'!BV214</f>
        <v>0</v>
      </c>
      <c r="BW214" s="1">
        <f>'январь 2016'!BW214+'февраль 2016'!BW214+'март 2016'!BW214</f>
        <v>0</v>
      </c>
      <c r="BX214" s="1" t="s">
        <v>46</v>
      </c>
      <c r="BY214" s="1" t="s">
        <v>41</v>
      </c>
      <c r="BZ214" s="1">
        <f>'январь 2016'!BZ214+'февраль 2016'!BZ214+'март 2016'!BZ214</f>
        <v>0</v>
      </c>
      <c r="CA214" s="1">
        <f>'январь 2016'!CA214+'февраль 2016'!CA214+'март 2016'!CA214</f>
        <v>0</v>
      </c>
      <c r="CB214" s="1" t="s">
        <v>46</v>
      </c>
      <c r="CC214" s="1" t="s">
        <v>48</v>
      </c>
      <c r="CD214" s="1">
        <f>'январь 2016'!CD214+'февраль 2016'!CD214+'март 2016'!CD214</f>
        <v>0</v>
      </c>
      <c r="CE214" s="1">
        <f>'январь 2016'!CE214+'февраль 2016'!CE214+'март 2016'!CE214</f>
        <v>0</v>
      </c>
      <c r="CF214" s="1" t="s">
        <v>46</v>
      </c>
      <c r="CG214" s="1" t="s">
        <v>48</v>
      </c>
      <c r="CH214" s="1">
        <f>'январь 2016'!CH214+'февраль 2016'!CH214+'март 2016'!CH214</f>
        <v>0</v>
      </c>
      <c r="CI214" s="1">
        <f>'январь 2016'!CI214+'февраль 2016'!CI214+'март 2016'!CI214</f>
        <v>0</v>
      </c>
      <c r="CJ214" s="1" t="s">
        <v>46</v>
      </c>
      <c r="CK214" s="1" t="s">
        <v>39</v>
      </c>
      <c r="CL214" s="1">
        <f>'январь 2016'!CL214+'февраль 2016'!CL214+'март 2016'!CL214</f>
        <v>0</v>
      </c>
      <c r="CM214" s="1">
        <f>'январь 2016'!CM214+'февраль 2016'!CM214+'март 2016'!CM214</f>
        <v>0</v>
      </c>
      <c r="CN214" s="1" t="s">
        <v>49</v>
      </c>
      <c r="CO214" s="1" t="s">
        <v>39</v>
      </c>
      <c r="CP214" s="1">
        <f>'январь 2016'!CP214+'февраль 2016'!CP214+'март 2016'!CP214</f>
        <v>1</v>
      </c>
      <c r="CQ214" s="1">
        <f>'январь 2016'!CQ214+'февраль 2016'!CQ214+'март 2016'!CQ214</f>
        <v>0.58499999999999996</v>
      </c>
      <c r="CR214" s="1" t="s">
        <v>50</v>
      </c>
      <c r="CS214" s="1" t="s">
        <v>51</v>
      </c>
      <c r="CT214" s="1">
        <f>'январь 2016'!CT214+'февраль 2016'!CT214+'март 2016'!CT214</f>
        <v>0</v>
      </c>
      <c r="CU214" s="1">
        <f>'январь 2016'!CU214+'февраль 2016'!CU214+'март 2016'!CU214</f>
        <v>0</v>
      </c>
      <c r="CV214" s="1" t="s">
        <v>50</v>
      </c>
      <c r="CW214" s="1" t="s">
        <v>39</v>
      </c>
      <c r="CX214" s="1">
        <f>'январь 2016'!CX214+'февраль 2016'!CX214+'март 2016'!CX214</f>
        <v>0</v>
      </c>
      <c r="CY214" s="1">
        <f>'январь 2016'!CY214+'февраль 2016'!CY214+'март 2016'!CY214</f>
        <v>0</v>
      </c>
      <c r="CZ214" s="1" t="s">
        <v>50</v>
      </c>
      <c r="DA214" s="1" t="s">
        <v>39</v>
      </c>
      <c r="DB214" s="1">
        <f>'январь 2016'!DB214+'февраль 2016'!DB214+'март 2016'!DB214</f>
        <v>0</v>
      </c>
      <c r="DC214" s="1">
        <f>'январь 2016'!DC214+'февраль 2016'!DC214+'март 2016'!DC214</f>
        <v>0</v>
      </c>
      <c r="DD214" s="1" t="s">
        <v>59</v>
      </c>
      <c r="DE214" s="1" t="s">
        <v>60</v>
      </c>
      <c r="DF214" s="1">
        <f>'январь 2016'!DF214+'февраль 2016'!DF214+'март 2016'!DF214</f>
        <v>0</v>
      </c>
      <c r="DG214" s="1">
        <f>'январь 2016'!DG214+'февраль 2016'!DG214+'март 2016'!DG214</f>
        <v>0</v>
      </c>
      <c r="DH214" s="1" t="s">
        <v>52</v>
      </c>
      <c r="DI214" s="1" t="s">
        <v>53</v>
      </c>
      <c r="DJ214" s="1">
        <f>'январь 2016'!DJ214+'февраль 2016'!DJ214+'март 2016'!DJ214</f>
        <v>0</v>
      </c>
      <c r="DK214" s="1">
        <f>'январь 2016'!DK214+'февраль 2016'!DK214+'март 2016'!DK214</f>
        <v>0</v>
      </c>
      <c r="DL214" s="1" t="s">
        <v>31</v>
      </c>
      <c r="DM214" s="7">
        <f>'январь 2016'!DM214+'февраль 2016'!DM214+'март 2016'!DM214</f>
        <v>4.0709999999999997</v>
      </c>
    </row>
    <row r="215" spans="1:117" s="12" customFormat="1" ht="15.75" customHeight="1" x14ac:dyDescent="0.25">
      <c r="A215" s="6">
        <v>214</v>
      </c>
      <c r="B215" s="6">
        <v>1</v>
      </c>
      <c r="C215" s="9" t="s">
        <v>215</v>
      </c>
      <c r="D215" s="8" t="s">
        <v>373</v>
      </c>
      <c r="E215" s="6">
        <v>144.548</v>
      </c>
      <c r="F215" s="6">
        <v>10.093</v>
      </c>
      <c r="G215" s="6">
        <v>134.45500000000001</v>
      </c>
      <c r="H215" s="10">
        <v>84.097319999999996</v>
      </c>
      <c r="I215" s="3">
        <f t="shared" si="10"/>
        <v>218.55232000000001</v>
      </c>
      <c r="J215" s="3">
        <f t="shared" si="9"/>
        <v>11.562999999999999</v>
      </c>
      <c r="K215" s="3">
        <f t="shared" si="11"/>
        <v>206.98932000000002</v>
      </c>
      <c r="L215" s="1" t="s">
        <v>28</v>
      </c>
      <c r="M215" s="1" t="s">
        <v>29</v>
      </c>
      <c r="N215" s="1">
        <f>'январь 2016'!N215+'февраль 2016'!N215+'март 2016'!N215</f>
        <v>0</v>
      </c>
      <c r="O215" s="1">
        <f>'январь 2016'!O215+'февраль 2016'!O215+'март 2016'!O215</f>
        <v>0</v>
      </c>
      <c r="P215" s="1" t="s">
        <v>30</v>
      </c>
      <c r="Q215" s="1" t="s">
        <v>34</v>
      </c>
      <c r="R215" s="1">
        <f>'январь 2016'!R215+'февраль 2016'!R215+'март 2016'!R215</f>
        <v>0</v>
      </c>
      <c r="S215" s="1">
        <f>'январь 2016'!S215+'февраль 2016'!S215+'март 2016'!S215</f>
        <v>0</v>
      </c>
      <c r="T215" s="1" t="s">
        <v>30</v>
      </c>
      <c r="U215" s="1" t="s">
        <v>32</v>
      </c>
      <c r="V215" s="6">
        <f>'январь 2016'!V215+'февраль 2016'!V215+'март 2016'!V215</f>
        <v>0</v>
      </c>
      <c r="W215" s="6">
        <f>'январь 2016'!W215+'февраль 2016'!W215+'март 2016'!W215</f>
        <v>0</v>
      </c>
      <c r="X215" s="6" t="s">
        <v>30</v>
      </c>
      <c r="Y215" s="6" t="s">
        <v>33</v>
      </c>
      <c r="Z215" s="6">
        <f>'январь 2016'!Z215+'февраль 2016'!Z215+'март 2016'!Z215</f>
        <v>0</v>
      </c>
      <c r="AA215" s="6">
        <f>'январь 2016'!AA215+'февраль 2016'!AA215+'март 2016'!AA215</f>
        <v>0</v>
      </c>
      <c r="AB215" s="1" t="s">
        <v>30</v>
      </c>
      <c r="AC215" s="1" t="s">
        <v>34</v>
      </c>
      <c r="AD215" s="1">
        <f>'январь 2016'!AD215+'февраль 2016'!AD215+'март 2016'!AD215</f>
        <v>0</v>
      </c>
      <c r="AE215" s="1">
        <f>'январь 2016'!AE215+'февраль 2016'!AE215+'март 2016'!AE215</f>
        <v>0</v>
      </c>
      <c r="AF215" s="1" t="s">
        <v>35</v>
      </c>
      <c r="AG215" s="1" t="s">
        <v>29</v>
      </c>
      <c r="AH215" s="1">
        <f>'январь 2016'!AH215+'февраль 2016'!AH215+'март 2016'!AH215</f>
        <v>0</v>
      </c>
      <c r="AI215" s="1">
        <f>'январь 2016'!AI215+'февраль 2016'!AI215+'март 2016'!AI215</f>
        <v>0</v>
      </c>
      <c r="AJ215" s="1" t="s">
        <v>36</v>
      </c>
      <c r="AK215" s="1" t="s">
        <v>37</v>
      </c>
      <c r="AL215" s="1">
        <f>'январь 2016'!AL215+'февраль 2016'!AL215+'март 2016'!AL215</f>
        <v>0</v>
      </c>
      <c r="AM215" s="1">
        <f>'январь 2016'!AM215+'февраль 2016'!AM215+'март 2016'!AM215</f>
        <v>0</v>
      </c>
      <c r="AN215" s="1" t="s">
        <v>38</v>
      </c>
      <c r="AO215" s="1" t="s">
        <v>39</v>
      </c>
      <c r="AP215" s="1">
        <f>'январь 2016'!AP215+'февраль 2016'!AP215+'март 2016'!AP215</f>
        <v>0</v>
      </c>
      <c r="AQ215" s="1">
        <f>'январь 2016'!AQ215+'февраль 2016'!AQ215+'март 2016'!AQ215</f>
        <v>0</v>
      </c>
      <c r="AR215" s="1" t="s">
        <v>40</v>
      </c>
      <c r="AS215" s="1" t="s">
        <v>41</v>
      </c>
      <c r="AT215" s="1">
        <f>'январь 2016'!AT215+'февраль 2016'!AT215+'март 2016'!AT215</f>
        <v>0</v>
      </c>
      <c r="AU215" s="1">
        <f>'январь 2016'!AU215+'февраль 2016'!AU215+'март 2016'!AU215</f>
        <v>0</v>
      </c>
      <c r="AV215" s="6"/>
      <c r="AW215" s="6"/>
      <c r="AX215" s="1">
        <f>'январь 2016'!AX215+'февраль 2016'!AX215+'март 2016'!AX215</f>
        <v>0</v>
      </c>
      <c r="AY215" s="1">
        <f>'январь 2016'!AY215+'февраль 2016'!AY215+'март 2016'!AY215</f>
        <v>0</v>
      </c>
      <c r="AZ215" s="1" t="s">
        <v>42</v>
      </c>
      <c r="BA215" s="1" t="s">
        <v>39</v>
      </c>
      <c r="BB215" s="1">
        <f>'январь 2016'!BB215+'февраль 2016'!BB215+'март 2016'!BB215</f>
        <v>0</v>
      </c>
      <c r="BC215" s="1">
        <f>'январь 2016'!BC215+'февраль 2016'!BC215+'март 2016'!BC215</f>
        <v>0</v>
      </c>
      <c r="BD215" s="1" t="s">
        <v>42</v>
      </c>
      <c r="BE215" s="1" t="s">
        <v>33</v>
      </c>
      <c r="BF215" s="1">
        <f>'январь 2016'!BF215+'февраль 2016'!BF215+'март 2016'!BF215</f>
        <v>0</v>
      </c>
      <c r="BG215" s="1">
        <f>'январь 2016'!BG215+'февраль 2016'!BG215+'март 2016'!BG215</f>
        <v>0</v>
      </c>
      <c r="BH215" s="1" t="s">
        <v>42</v>
      </c>
      <c r="BI215" s="1" t="s">
        <v>39</v>
      </c>
      <c r="BJ215" s="1">
        <f>'январь 2016'!BJ215+'февраль 2016'!BJ215+'март 2016'!BJ215</f>
        <v>0</v>
      </c>
      <c r="BK215" s="7">
        <f>'январь 2016'!BK215+'февраль 2016'!BK215+'март 2016'!BK215</f>
        <v>0</v>
      </c>
      <c r="BL215" s="1" t="s">
        <v>43</v>
      </c>
      <c r="BM215" s="1" t="s">
        <v>44</v>
      </c>
      <c r="BN215" s="1">
        <f>'январь 2016'!BN215+'февраль 2016'!BN215+'март 2016'!BN215</f>
        <v>0</v>
      </c>
      <c r="BO215" s="1">
        <f>'январь 2016'!BO215+'февраль 2016'!BO215+'март 2016'!BO215</f>
        <v>0</v>
      </c>
      <c r="BP215" s="1" t="s">
        <v>45</v>
      </c>
      <c r="BQ215" s="1" t="s">
        <v>44</v>
      </c>
      <c r="BR215" s="1">
        <f>'январь 2016'!BR215+'февраль 2016'!BR215+'март 2016'!BR215</f>
        <v>0</v>
      </c>
      <c r="BS215" s="1">
        <f>'январь 2016'!BS215+'февраль 2016'!BS215+'март 2016'!BS215</f>
        <v>0</v>
      </c>
      <c r="BT215" s="1" t="s">
        <v>46</v>
      </c>
      <c r="BU215" s="1" t="s">
        <v>47</v>
      </c>
      <c r="BV215" s="1">
        <f>'январь 2016'!BV215+'февраль 2016'!BV215+'март 2016'!BV215</f>
        <v>0</v>
      </c>
      <c r="BW215" s="1">
        <f>'январь 2016'!BW215+'февраль 2016'!BW215+'март 2016'!BW215</f>
        <v>0</v>
      </c>
      <c r="BX215" s="1" t="s">
        <v>46</v>
      </c>
      <c r="BY215" s="1" t="s">
        <v>41</v>
      </c>
      <c r="BZ215" s="1">
        <f>'январь 2016'!BZ215+'февраль 2016'!BZ215+'март 2016'!BZ215</f>
        <v>8.0000000000000002E-3</v>
      </c>
      <c r="CA215" s="1">
        <f>'январь 2016'!CA215+'февраль 2016'!CA215+'март 2016'!CA215</f>
        <v>8.0950000000000006</v>
      </c>
      <c r="CB215" s="1" t="s">
        <v>46</v>
      </c>
      <c r="CC215" s="1" t="s">
        <v>48</v>
      </c>
      <c r="CD215" s="1">
        <f>'январь 2016'!CD215+'февраль 2016'!CD215+'март 2016'!CD215</f>
        <v>0</v>
      </c>
      <c r="CE215" s="1">
        <f>'январь 2016'!CE215+'февраль 2016'!CE215+'март 2016'!CE215</f>
        <v>0</v>
      </c>
      <c r="CF215" s="1" t="s">
        <v>46</v>
      </c>
      <c r="CG215" s="1" t="s">
        <v>48</v>
      </c>
      <c r="CH215" s="1">
        <f>'январь 2016'!CH215+'февраль 2016'!CH215+'март 2016'!CH215</f>
        <v>0</v>
      </c>
      <c r="CI215" s="1">
        <f>'январь 2016'!CI215+'февраль 2016'!CI215+'март 2016'!CI215</f>
        <v>0</v>
      </c>
      <c r="CJ215" s="1" t="s">
        <v>46</v>
      </c>
      <c r="CK215" s="1" t="s">
        <v>39</v>
      </c>
      <c r="CL215" s="1">
        <f>'январь 2016'!CL215+'февраль 2016'!CL215+'март 2016'!CL215</f>
        <v>0</v>
      </c>
      <c r="CM215" s="1">
        <f>'январь 2016'!CM215+'февраль 2016'!CM215+'март 2016'!CM215</f>
        <v>0</v>
      </c>
      <c r="CN215" s="1" t="s">
        <v>49</v>
      </c>
      <c r="CO215" s="1" t="s">
        <v>39</v>
      </c>
      <c r="CP215" s="1">
        <f>'январь 2016'!CP215+'февраль 2016'!CP215+'март 2016'!CP215</f>
        <v>1</v>
      </c>
      <c r="CQ215" s="1">
        <f>'январь 2016'!CQ215+'февраль 2016'!CQ215+'март 2016'!CQ215</f>
        <v>0.58499999999999996</v>
      </c>
      <c r="CR215" s="1" t="s">
        <v>50</v>
      </c>
      <c r="CS215" s="1" t="s">
        <v>51</v>
      </c>
      <c r="CT215" s="1">
        <f>'январь 2016'!CT215+'февраль 2016'!CT215+'март 2016'!CT215</f>
        <v>0</v>
      </c>
      <c r="CU215" s="1">
        <f>'январь 2016'!CU215+'февраль 2016'!CU215+'март 2016'!CU215</f>
        <v>0</v>
      </c>
      <c r="CV215" s="1" t="s">
        <v>50</v>
      </c>
      <c r="CW215" s="1" t="s">
        <v>39</v>
      </c>
      <c r="CX215" s="1">
        <f>'январь 2016'!CX215+'февраль 2016'!CX215+'март 2016'!CX215</f>
        <v>0</v>
      </c>
      <c r="CY215" s="1">
        <f>'январь 2016'!CY215+'февраль 2016'!CY215+'март 2016'!CY215</f>
        <v>0</v>
      </c>
      <c r="CZ215" s="1" t="s">
        <v>50</v>
      </c>
      <c r="DA215" s="1" t="s">
        <v>39</v>
      </c>
      <c r="DB215" s="1">
        <f>'январь 2016'!DB215+'февраль 2016'!DB215+'март 2016'!DB215</f>
        <v>0</v>
      </c>
      <c r="DC215" s="1">
        <f>'январь 2016'!DC215+'февраль 2016'!DC215+'март 2016'!DC215</f>
        <v>0</v>
      </c>
      <c r="DD215" s="1" t="s">
        <v>59</v>
      </c>
      <c r="DE215" s="1" t="s">
        <v>60</v>
      </c>
      <c r="DF215" s="1">
        <f>'январь 2016'!DF215+'февраль 2016'!DF215+'март 2016'!DF215</f>
        <v>0</v>
      </c>
      <c r="DG215" s="1">
        <f>'январь 2016'!DG215+'февраль 2016'!DG215+'март 2016'!DG215</f>
        <v>0</v>
      </c>
      <c r="DH215" s="1" t="s">
        <v>52</v>
      </c>
      <c r="DI215" s="1" t="s">
        <v>53</v>
      </c>
      <c r="DJ215" s="1">
        <f>'январь 2016'!DJ215+'февраль 2016'!DJ215+'март 2016'!DJ215</f>
        <v>0</v>
      </c>
      <c r="DK215" s="1">
        <f>'январь 2016'!DK215+'февраль 2016'!DK215+'март 2016'!DK215</f>
        <v>0</v>
      </c>
      <c r="DL215" s="1" t="s">
        <v>31</v>
      </c>
      <c r="DM215" s="7">
        <f>'январь 2016'!DM215+'февраль 2016'!DM215+'март 2016'!DM215</f>
        <v>2.883</v>
      </c>
    </row>
    <row r="216" spans="1:117" s="12" customFormat="1" ht="15.75" customHeight="1" x14ac:dyDescent="0.25">
      <c r="A216" s="6">
        <v>215</v>
      </c>
      <c r="B216" s="6">
        <v>1</v>
      </c>
      <c r="C216" s="9" t="s">
        <v>216</v>
      </c>
      <c r="D216" s="8" t="s">
        <v>373</v>
      </c>
      <c r="E216" s="6">
        <v>133.00700000000001</v>
      </c>
      <c r="F216" s="6">
        <v>0</v>
      </c>
      <c r="G216" s="6">
        <v>116.461</v>
      </c>
      <c r="H216" s="10">
        <v>91.884720000000002</v>
      </c>
      <c r="I216" s="3">
        <f t="shared" si="10"/>
        <v>208.34572</v>
      </c>
      <c r="J216" s="3">
        <f t="shared" si="9"/>
        <v>17.597000000000001</v>
      </c>
      <c r="K216" s="3">
        <f t="shared" si="11"/>
        <v>190.74871999999999</v>
      </c>
      <c r="L216" s="1" t="s">
        <v>28</v>
      </c>
      <c r="M216" s="1" t="s">
        <v>29</v>
      </c>
      <c r="N216" s="1">
        <f>'январь 2016'!N216+'февраль 2016'!N216+'март 2016'!N216</f>
        <v>0</v>
      </c>
      <c r="O216" s="1">
        <f>'январь 2016'!O216+'февраль 2016'!O216+'март 2016'!O216</f>
        <v>0</v>
      </c>
      <c r="P216" s="1" t="s">
        <v>30</v>
      </c>
      <c r="Q216" s="1" t="s">
        <v>34</v>
      </c>
      <c r="R216" s="1">
        <f>'январь 2016'!R216+'февраль 2016'!R216+'март 2016'!R216</f>
        <v>0</v>
      </c>
      <c r="S216" s="1">
        <f>'январь 2016'!S216+'февраль 2016'!S216+'март 2016'!S216</f>
        <v>0</v>
      </c>
      <c r="T216" s="1" t="s">
        <v>30</v>
      </c>
      <c r="U216" s="1" t="s">
        <v>32</v>
      </c>
      <c r="V216" s="6">
        <f>'январь 2016'!V216+'февраль 2016'!V216+'март 2016'!V216</f>
        <v>0</v>
      </c>
      <c r="W216" s="6">
        <f>'январь 2016'!W216+'февраль 2016'!W216+'март 2016'!W216</f>
        <v>0</v>
      </c>
      <c r="X216" s="6" t="s">
        <v>30</v>
      </c>
      <c r="Y216" s="6" t="s">
        <v>33</v>
      </c>
      <c r="Z216" s="6">
        <f>'январь 2016'!Z216+'февраль 2016'!Z216+'март 2016'!Z216</f>
        <v>0</v>
      </c>
      <c r="AA216" s="6">
        <f>'январь 2016'!AA216+'февраль 2016'!AA216+'март 2016'!AA216</f>
        <v>0</v>
      </c>
      <c r="AB216" s="1" t="s">
        <v>30</v>
      </c>
      <c r="AC216" s="1" t="s">
        <v>34</v>
      </c>
      <c r="AD216" s="1">
        <f>'январь 2016'!AD216+'февраль 2016'!AD216+'март 2016'!AD216</f>
        <v>0</v>
      </c>
      <c r="AE216" s="1">
        <f>'январь 2016'!AE216+'февраль 2016'!AE216+'март 2016'!AE216</f>
        <v>0</v>
      </c>
      <c r="AF216" s="1" t="s">
        <v>35</v>
      </c>
      <c r="AG216" s="1" t="s">
        <v>29</v>
      </c>
      <c r="AH216" s="1">
        <f>'январь 2016'!AH216+'февраль 2016'!AH216+'март 2016'!AH216</f>
        <v>0</v>
      </c>
      <c r="AI216" s="1">
        <f>'январь 2016'!AI216+'февраль 2016'!AI216+'март 2016'!AI216</f>
        <v>0</v>
      </c>
      <c r="AJ216" s="1" t="s">
        <v>36</v>
      </c>
      <c r="AK216" s="1" t="s">
        <v>37</v>
      </c>
      <c r="AL216" s="1">
        <f>'январь 2016'!AL216+'февраль 2016'!AL216+'март 2016'!AL216</f>
        <v>0</v>
      </c>
      <c r="AM216" s="1">
        <f>'январь 2016'!AM216+'февраль 2016'!AM216+'март 2016'!AM216</f>
        <v>0</v>
      </c>
      <c r="AN216" s="1" t="s">
        <v>38</v>
      </c>
      <c r="AO216" s="1" t="s">
        <v>39</v>
      </c>
      <c r="AP216" s="1">
        <f>'январь 2016'!AP216+'февраль 2016'!AP216+'март 2016'!AP216</f>
        <v>0</v>
      </c>
      <c r="AQ216" s="1">
        <f>'январь 2016'!AQ216+'февраль 2016'!AQ216+'март 2016'!AQ216</f>
        <v>0</v>
      </c>
      <c r="AR216" s="1" t="s">
        <v>40</v>
      </c>
      <c r="AS216" s="1" t="s">
        <v>41</v>
      </c>
      <c r="AT216" s="1">
        <f>'январь 2016'!AT216+'февраль 2016'!AT216+'март 2016'!AT216</f>
        <v>0</v>
      </c>
      <c r="AU216" s="1">
        <f>'январь 2016'!AU216+'февраль 2016'!AU216+'март 2016'!AU216</f>
        <v>0</v>
      </c>
      <c r="AV216" s="6"/>
      <c r="AW216" s="6"/>
      <c r="AX216" s="1">
        <f>'январь 2016'!AX216+'февраль 2016'!AX216+'март 2016'!AX216</f>
        <v>0</v>
      </c>
      <c r="AY216" s="1">
        <f>'январь 2016'!AY216+'февраль 2016'!AY216+'март 2016'!AY216</f>
        <v>0</v>
      </c>
      <c r="AZ216" s="1" t="s">
        <v>42</v>
      </c>
      <c r="BA216" s="1" t="s">
        <v>39</v>
      </c>
      <c r="BB216" s="1">
        <f>'январь 2016'!BB216+'февраль 2016'!BB216+'март 2016'!BB216</f>
        <v>0</v>
      </c>
      <c r="BC216" s="1">
        <f>'январь 2016'!BC216+'февраль 2016'!BC216+'март 2016'!BC216</f>
        <v>0</v>
      </c>
      <c r="BD216" s="1" t="s">
        <v>42</v>
      </c>
      <c r="BE216" s="1" t="s">
        <v>33</v>
      </c>
      <c r="BF216" s="1">
        <f>'январь 2016'!BF216+'февраль 2016'!BF216+'март 2016'!BF216</f>
        <v>0</v>
      </c>
      <c r="BG216" s="1">
        <f>'январь 2016'!BG216+'февраль 2016'!BG216+'март 2016'!BG216</f>
        <v>0</v>
      </c>
      <c r="BH216" s="1" t="s">
        <v>42</v>
      </c>
      <c r="BI216" s="1" t="s">
        <v>39</v>
      </c>
      <c r="BJ216" s="1">
        <f>'январь 2016'!BJ216+'февраль 2016'!BJ216+'март 2016'!BJ216</f>
        <v>0</v>
      </c>
      <c r="BK216" s="7">
        <f>'январь 2016'!BK216+'февраль 2016'!BK216+'март 2016'!BK216</f>
        <v>0</v>
      </c>
      <c r="BL216" s="1" t="s">
        <v>43</v>
      </c>
      <c r="BM216" s="1" t="s">
        <v>44</v>
      </c>
      <c r="BN216" s="1">
        <f>'январь 2016'!BN216+'февраль 2016'!BN216+'март 2016'!BN216</f>
        <v>0</v>
      </c>
      <c r="BO216" s="1">
        <f>'январь 2016'!BO216+'февраль 2016'!BO216+'март 2016'!BO216</f>
        <v>0</v>
      </c>
      <c r="BP216" s="1" t="s">
        <v>45</v>
      </c>
      <c r="BQ216" s="1" t="s">
        <v>44</v>
      </c>
      <c r="BR216" s="1">
        <f>'январь 2016'!BR216+'февраль 2016'!BR216+'март 2016'!BR216</f>
        <v>0</v>
      </c>
      <c r="BS216" s="1">
        <f>'январь 2016'!BS216+'февраль 2016'!BS216+'март 2016'!BS216</f>
        <v>0</v>
      </c>
      <c r="BT216" s="1" t="s">
        <v>46</v>
      </c>
      <c r="BU216" s="1" t="s">
        <v>47</v>
      </c>
      <c r="BV216" s="1">
        <f>'январь 2016'!BV216+'февраль 2016'!BV216+'март 2016'!BV216</f>
        <v>0</v>
      </c>
      <c r="BW216" s="1">
        <f>'январь 2016'!BW216+'февраль 2016'!BW216+'март 2016'!BW216</f>
        <v>0</v>
      </c>
      <c r="BX216" s="1" t="s">
        <v>46</v>
      </c>
      <c r="BY216" s="1" t="s">
        <v>41</v>
      </c>
      <c r="BZ216" s="1">
        <f>'январь 2016'!BZ216+'февраль 2016'!BZ216+'март 2016'!BZ216</f>
        <v>0</v>
      </c>
      <c r="CA216" s="1">
        <f>'январь 2016'!CA216+'февраль 2016'!CA216+'март 2016'!CA216</f>
        <v>0</v>
      </c>
      <c r="CB216" s="1" t="s">
        <v>46</v>
      </c>
      <c r="CC216" s="1" t="s">
        <v>48</v>
      </c>
      <c r="CD216" s="1">
        <f>'январь 2016'!CD216+'февраль 2016'!CD216+'март 2016'!CD216</f>
        <v>0</v>
      </c>
      <c r="CE216" s="1">
        <f>'январь 2016'!CE216+'февраль 2016'!CE216+'март 2016'!CE216</f>
        <v>0</v>
      </c>
      <c r="CF216" s="1" t="s">
        <v>46</v>
      </c>
      <c r="CG216" s="1" t="s">
        <v>48</v>
      </c>
      <c r="CH216" s="1">
        <f>'январь 2016'!CH216+'февраль 2016'!CH216+'март 2016'!CH216</f>
        <v>0</v>
      </c>
      <c r="CI216" s="1">
        <f>'январь 2016'!CI216+'февраль 2016'!CI216+'март 2016'!CI216</f>
        <v>0</v>
      </c>
      <c r="CJ216" s="1" t="s">
        <v>46</v>
      </c>
      <c r="CK216" s="1" t="s">
        <v>39</v>
      </c>
      <c r="CL216" s="1">
        <f>'январь 2016'!CL216+'февраль 2016'!CL216+'март 2016'!CL216</f>
        <v>0</v>
      </c>
      <c r="CM216" s="1">
        <f>'январь 2016'!CM216+'февраль 2016'!CM216+'март 2016'!CM216</f>
        <v>0</v>
      </c>
      <c r="CN216" s="1" t="s">
        <v>49</v>
      </c>
      <c r="CO216" s="1" t="s">
        <v>39</v>
      </c>
      <c r="CP216" s="1">
        <f>'январь 2016'!CP216+'февраль 2016'!CP216+'март 2016'!CP216</f>
        <v>0</v>
      </c>
      <c r="CQ216" s="1">
        <f>'январь 2016'!CQ216+'февраль 2016'!CQ216+'март 2016'!CQ216</f>
        <v>0</v>
      </c>
      <c r="CR216" s="1" t="s">
        <v>50</v>
      </c>
      <c r="CS216" s="1" t="s">
        <v>51</v>
      </c>
      <c r="CT216" s="1">
        <f>'январь 2016'!CT216+'февраль 2016'!CT216+'март 2016'!CT216</f>
        <v>0</v>
      </c>
      <c r="CU216" s="1">
        <f>'январь 2016'!CU216+'февраль 2016'!CU216+'март 2016'!CU216</f>
        <v>0</v>
      </c>
      <c r="CV216" s="1" t="s">
        <v>50</v>
      </c>
      <c r="CW216" s="1" t="s">
        <v>39</v>
      </c>
      <c r="CX216" s="1">
        <f>'январь 2016'!CX216+'февраль 2016'!CX216+'март 2016'!CX216</f>
        <v>18</v>
      </c>
      <c r="CY216" s="1">
        <f>'январь 2016'!CY216+'февраль 2016'!CY216+'март 2016'!CY216</f>
        <v>16.585000000000001</v>
      </c>
      <c r="CZ216" s="1" t="s">
        <v>50</v>
      </c>
      <c r="DA216" s="1" t="s">
        <v>39</v>
      </c>
      <c r="DB216" s="1">
        <f>'январь 2016'!DB216+'февраль 2016'!DB216+'март 2016'!DB216</f>
        <v>0</v>
      </c>
      <c r="DC216" s="1">
        <f>'январь 2016'!DC216+'февраль 2016'!DC216+'март 2016'!DC216</f>
        <v>0</v>
      </c>
      <c r="DD216" s="1" t="s">
        <v>59</v>
      </c>
      <c r="DE216" s="1" t="s">
        <v>60</v>
      </c>
      <c r="DF216" s="1">
        <f>'январь 2016'!DF216+'февраль 2016'!DF216+'март 2016'!DF216</f>
        <v>0</v>
      </c>
      <c r="DG216" s="1">
        <f>'январь 2016'!DG216+'февраль 2016'!DG216+'март 2016'!DG216</f>
        <v>0</v>
      </c>
      <c r="DH216" s="1" t="s">
        <v>52</v>
      </c>
      <c r="DI216" s="1" t="s">
        <v>53</v>
      </c>
      <c r="DJ216" s="1">
        <f>'январь 2016'!DJ216+'февраль 2016'!DJ216+'март 2016'!DJ216</f>
        <v>0</v>
      </c>
      <c r="DK216" s="1">
        <f>'январь 2016'!DK216+'февраль 2016'!DK216+'март 2016'!DK216</f>
        <v>0</v>
      </c>
      <c r="DL216" s="1" t="s">
        <v>31</v>
      </c>
      <c r="DM216" s="7">
        <f>'январь 2016'!DM216+'февраль 2016'!DM216+'март 2016'!DM216</f>
        <v>1.012</v>
      </c>
    </row>
    <row r="217" spans="1:117" s="12" customFormat="1" ht="15.75" customHeight="1" x14ac:dyDescent="0.25">
      <c r="A217" s="6">
        <v>216</v>
      </c>
      <c r="B217" s="6">
        <v>1</v>
      </c>
      <c r="C217" s="9" t="s">
        <v>217</v>
      </c>
      <c r="D217" s="8" t="s">
        <v>373</v>
      </c>
      <c r="E217" s="6">
        <v>561.42600000000004</v>
      </c>
      <c r="F217" s="6">
        <v>383.74099999999999</v>
      </c>
      <c r="G217" s="6">
        <v>122.181</v>
      </c>
      <c r="H217" s="10">
        <v>366.95195999999999</v>
      </c>
      <c r="I217" s="3">
        <f t="shared" si="10"/>
        <v>489.13295999999997</v>
      </c>
      <c r="J217" s="3">
        <f t="shared" si="9"/>
        <v>0.91700000000000004</v>
      </c>
      <c r="K217" s="3">
        <f t="shared" si="11"/>
        <v>488.21596</v>
      </c>
      <c r="L217" s="1" t="s">
        <v>28</v>
      </c>
      <c r="M217" s="1" t="s">
        <v>29</v>
      </c>
      <c r="N217" s="1">
        <f>'январь 2016'!N217+'февраль 2016'!N217+'март 2016'!N217</f>
        <v>0</v>
      </c>
      <c r="O217" s="1">
        <f>'январь 2016'!O217+'февраль 2016'!O217+'март 2016'!O217</f>
        <v>0</v>
      </c>
      <c r="P217" s="1" t="s">
        <v>30</v>
      </c>
      <c r="Q217" s="1" t="s">
        <v>34</v>
      </c>
      <c r="R217" s="1">
        <f>'январь 2016'!R217+'февраль 2016'!R217+'март 2016'!R217</f>
        <v>0</v>
      </c>
      <c r="S217" s="1">
        <f>'январь 2016'!S217+'февраль 2016'!S217+'март 2016'!S217</f>
        <v>0</v>
      </c>
      <c r="T217" s="1" t="s">
        <v>30</v>
      </c>
      <c r="U217" s="1" t="s">
        <v>32</v>
      </c>
      <c r="V217" s="6">
        <f>'январь 2016'!V217+'февраль 2016'!V217+'март 2016'!V217</f>
        <v>0</v>
      </c>
      <c r="W217" s="6">
        <f>'январь 2016'!W217+'февраль 2016'!W217+'март 2016'!W217</f>
        <v>0</v>
      </c>
      <c r="X217" s="6" t="s">
        <v>30</v>
      </c>
      <c r="Y217" s="6" t="s">
        <v>33</v>
      </c>
      <c r="Z217" s="6">
        <f>'январь 2016'!Z217+'февраль 2016'!Z217+'март 2016'!Z217</f>
        <v>0</v>
      </c>
      <c r="AA217" s="6">
        <f>'январь 2016'!AA217+'февраль 2016'!AA217+'март 2016'!AA217</f>
        <v>0</v>
      </c>
      <c r="AB217" s="1" t="s">
        <v>30</v>
      </c>
      <c r="AC217" s="1" t="s">
        <v>34</v>
      </c>
      <c r="AD217" s="1">
        <f>'январь 2016'!AD217+'февраль 2016'!AD217+'март 2016'!AD217</f>
        <v>0</v>
      </c>
      <c r="AE217" s="1">
        <f>'январь 2016'!AE217+'февраль 2016'!AE217+'март 2016'!AE217</f>
        <v>0</v>
      </c>
      <c r="AF217" s="1" t="s">
        <v>35</v>
      </c>
      <c r="AG217" s="1" t="s">
        <v>29</v>
      </c>
      <c r="AH217" s="1">
        <f>'январь 2016'!AH217+'февраль 2016'!AH217+'март 2016'!AH217</f>
        <v>0</v>
      </c>
      <c r="AI217" s="1">
        <f>'январь 2016'!AI217+'февраль 2016'!AI217+'март 2016'!AI217</f>
        <v>0</v>
      </c>
      <c r="AJ217" s="1" t="s">
        <v>36</v>
      </c>
      <c r="AK217" s="1" t="s">
        <v>37</v>
      </c>
      <c r="AL217" s="1">
        <f>'январь 2016'!AL217+'февраль 2016'!AL217+'март 2016'!AL217</f>
        <v>0</v>
      </c>
      <c r="AM217" s="1">
        <f>'январь 2016'!AM217+'февраль 2016'!AM217+'март 2016'!AM217</f>
        <v>0</v>
      </c>
      <c r="AN217" s="1" t="s">
        <v>38</v>
      </c>
      <c r="AO217" s="1" t="s">
        <v>39</v>
      </c>
      <c r="AP217" s="1">
        <f>'январь 2016'!AP217+'февраль 2016'!AP217+'март 2016'!AP217</f>
        <v>0</v>
      </c>
      <c r="AQ217" s="1">
        <f>'январь 2016'!AQ217+'февраль 2016'!AQ217+'март 2016'!AQ217</f>
        <v>0</v>
      </c>
      <c r="AR217" s="1" t="s">
        <v>40</v>
      </c>
      <c r="AS217" s="1" t="s">
        <v>41</v>
      </c>
      <c r="AT217" s="1">
        <f>'январь 2016'!AT217+'февраль 2016'!AT217+'март 2016'!AT217</f>
        <v>0</v>
      </c>
      <c r="AU217" s="1">
        <f>'январь 2016'!AU217+'февраль 2016'!AU217+'март 2016'!AU217</f>
        <v>0</v>
      </c>
      <c r="AV217" s="6"/>
      <c r="AW217" s="6"/>
      <c r="AX217" s="1">
        <f>'январь 2016'!AX217+'февраль 2016'!AX217+'март 2016'!AX217</f>
        <v>0</v>
      </c>
      <c r="AY217" s="1">
        <f>'январь 2016'!AY217+'февраль 2016'!AY217+'март 2016'!AY217</f>
        <v>0</v>
      </c>
      <c r="AZ217" s="1" t="s">
        <v>42</v>
      </c>
      <c r="BA217" s="1" t="s">
        <v>39</v>
      </c>
      <c r="BB217" s="1">
        <f>'январь 2016'!BB217+'февраль 2016'!BB217+'март 2016'!BB217</f>
        <v>0</v>
      </c>
      <c r="BC217" s="1">
        <f>'январь 2016'!BC217+'февраль 2016'!BC217+'март 2016'!BC217</f>
        <v>0</v>
      </c>
      <c r="BD217" s="1" t="s">
        <v>42</v>
      </c>
      <c r="BE217" s="1" t="s">
        <v>33</v>
      </c>
      <c r="BF217" s="1">
        <f>'январь 2016'!BF217+'февраль 2016'!BF217+'март 2016'!BF217</f>
        <v>0</v>
      </c>
      <c r="BG217" s="1">
        <f>'январь 2016'!BG217+'февраль 2016'!BG217+'март 2016'!BG217</f>
        <v>0</v>
      </c>
      <c r="BH217" s="1" t="s">
        <v>42</v>
      </c>
      <c r="BI217" s="1" t="s">
        <v>39</v>
      </c>
      <c r="BJ217" s="1">
        <f>'январь 2016'!BJ217+'февраль 2016'!BJ217+'март 2016'!BJ217</f>
        <v>0</v>
      </c>
      <c r="BK217" s="7">
        <f>'январь 2016'!BK217+'февраль 2016'!BK217+'март 2016'!BK217</f>
        <v>0</v>
      </c>
      <c r="BL217" s="1" t="s">
        <v>43</v>
      </c>
      <c r="BM217" s="1" t="s">
        <v>44</v>
      </c>
      <c r="BN217" s="1">
        <f>'январь 2016'!BN217+'февраль 2016'!BN217+'март 2016'!BN217</f>
        <v>0</v>
      </c>
      <c r="BO217" s="1">
        <f>'январь 2016'!BO217+'февраль 2016'!BO217+'март 2016'!BO217</f>
        <v>0</v>
      </c>
      <c r="BP217" s="1" t="s">
        <v>45</v>
      </c>
      <c r="BQ217" s="1" t="s">
        <v>44</v>
      </c>
      <c r="BR217" s="1">
        <f>'январь 2016'!BR217+'февраль 2016'!BR217+'март 2016'!BR217</f>
        <v>0</v>
      </c>
      <c r="BS217" s="1">
        <f>'январь 2016'!BS217+'февраль 2016'!BS217+'март 2016'!BS217</f>
        <v>0</v>
      </c>
      <c r="BT217" s="1" t="s">
        <v>46</v>
      </c>
      <c r="BU217" s="1" t="s">
        <v>47</v>
      </c>
      <c r="BV217" s="1">
        <f>'январь 2016'!BV217+'февраль 2016'!BV217+'март 2016'!BV217</f>
        <v>0</v>
      </c>
      <c r="BW217" s="1">
        <f>'январь 2016'!BW217+'февраль 2016'!BW217+'март 2016'!BW217</f>
        <v>0</v>
      </c>
      <c r="BX217" s="1" t="s">
        <v>46</v>
      </c>
      <c r="BY217" s="1" t="s">
        <v>41</v>
      </c>
      <c r="BZ217" s="1">
        <f>'январь 2016'!BZ217+'февраль 2016'!BZ217+'март 2016'!BZ217</f>
        <v>0</v>
      </c>
      <c r="CA217" s="1">
        <f>'январь 2016'!CA217+'февраль 2016'!CA217+'март 2016'!CA217</f>
        <v>0</v>
      </c>
      <c r="CB217" s="1" t="s">
        <v>46</v>
      </c>
      <c r="CC217" s="1" t="s">
        <v>48</v>
      </c>
      <c r="CD217" s="1">
        <f>'январь 2016'!CD217+'февраль 2016'!CD217+'март 2016'!CD217</f>
        <v>0</v>
      </c>
      <c r="CE217" s="1">
        <f>'январь 2016'!CE217+'февраль 2016'!CE217+'март 2016'!CE217</f>
        <v>0</v>
      </c>
      <c r="CF217" s="1" t="s">
        <v>46</v>
      </c>
      <c r="CG217" s="1" t="s">
        <v>48</v>
      </c>
      <c r="CH217" s="1">
        <f>'январь 2016'!CH217+'февраль 2016'!CH217+'март 2016'!CH217</f>
        <v>0</v>
      </c>
      <c r="CI217" s="1">
        <f>'январь 2016'!CI217+'февраль 2016'!CI217+'март 2016'!CI217</f>
        <v>0</v>
      </c>
      <c r="CJ217" s="1" t="s">
        <v>46</v>
      </c>
      <c r="CK217" s="1" t="s">
        <v>39</v>
      </c>
      <c r="CL217" s="1">
        <f>'январь 2016'!CL217+'февраль 2016'!CL217+'март 2016'!CL217</f>
        <v>0</v>
      </c>
      <c r="CM217" s="1">
        <f>'январь 2016'!CM217+'февраль 2016'!CM217+'март 2016'!CM217</f>
        <v>0</v>
      </c>
      <c r="CN217" s="1" t="s">
        <v>49</v>
      </c>
      <c r="CO217" s="1" t="s">
        <v>39</v>
      </c>
      <c r="CP217" s="1">
        <f>'январь 2016'!CP217+'февраль 2016'!CP217+'март 2016'!CP217</f>
        <v>0</v>
      </c>
      <c r="CQ217" s="1">
        <f>'январь 2016'!CQ217+'февраль 2016'!CQ217+'март 2016'!CQ217</f>
        <v>0</v>
      </c>
      <c r="CR217" s="1" t="s">
        <v>50</v>
      </c>
      <c r="CS217" s="1" t="s">
        <v>51</v>
      </c>
      <c r="CT217" s="1">
        <f>'январь 2016'!CT217+'февраль 2016'!CT217+'март 2016'!CT217</f>
        <v>0</v>
      </c>
      <c r="CU217" s="1">
        <f>'январь 2016'!CU217+'февраль 2016'!CU217+'март 2016'!CU217</f>
        <v>0</v>
      </c>
      <c r="CV217" s="1" t="s">
        <v>50</v>
      </c>
      <c r="CW217" s="1" t="s">
        <v>39</v>
      </c>
      <c r="CX217" s="1">
        <f>'январь 2016'!CX217+'февраль 2016'!CX217+'март 2016'!CX217</f>
        <v>1</v>
      </c>
      <c r="CY217" s="1">
        <f>'январь 2016'!CY217+'февраль 2016'!CY217+'март 2016'!CY217</f>
        <v>0.91700000000000004</v>
      </c>
      <c r="CZ217" s="1" t="s">
        <v>50</v>
      </c>
      <c r="DA217" s="1" t="s">
        <v>39</v>
      </c>
      <c r="DB217" s="1">
        <f>'январь 2016'!DB217+'февраль 2016'!DB217+'март 2016'!DB217</f>
        <v>0</v>
      </c>
      <c r="DC217" s="1">
        <f>'январь 2016'!DC217+'февраль 2016'!DC217+'март 2016'!DC217</f>
        <v>0</v>
      </c>
      <c r="DD217" s="1" t="s">
        <v>59</v>
      </c>
      <c r="DE217" s="1" t="s">
        <v>60</v>
      </c>
      <c r="DF217" s="1">
        <f>'январь 2016'!DF217+'февраль 2016'!DF217+'март 2016'!DF217</f>
        <v>0</v>
      </c>
      <c r="DG217" s="1">
        <f>'январь 2016'!DG217+'февраль 2016'!DG217+'март 2016'!DG217</f>
        <v>0</v>
      </c>
      <c r="DH217" s="1" t="s">
        <v>52</v>
      </c>
      <c r="DI217" s="1" t="s">
        <v>53</v>
      </c>
      <c r="DJ217" s="1">
        <f>'январь 2016'!DJ217+'февраль 2016'!DJ217+'март 2016'!DJ217</f>
        <v>0</v>
      </c>
      <c r="DK217" s="1">
        <f>'январь 2016'!DK217+'февраль 2016'!DK217+'март 2016'!DK217</f>
        <v>0</v>
      </c>
      <c r="DL217" s="1" t="s">
        <v>31</v>
      </c>
      <c r="DM217" s="7">
        <f>'январь 2016'!DM217+'февраль 2016'!DM217+'март 2016'!DM217</f>
        <v>0</v>
      </c>
    </row>
    <row r="218" spans="1:117" s="12" customFormat="1" ht="15.75" customHeight="1" x14ac:dyDescent="0.25">
      <c r="A218" s="6">
        <v>217</v>
      </c>
      <c r="B218" s="6">
        <v>1</v>
      </c>
      <c r="C218" s="9" t="s">
        <v>218</v>
      </c>
      <c r="D218" s="8" t="s">
        <v>373</v>
      </c>
      <c r="E218" s="6">
        <v>430.64499999999998</v>
      </c>
      <c r="F218" s="6">
        <v>46.715000000000003</v>
      </c>
      <c r="G218" s="6">
        <v>252.20699999999999</v>
      </c>
      <c r="H218" s="10">
        <v>302.39064000000002</v>
      </c>
      <c r="I218" s="3">
        <f t="shared" si="10"/>
        <v>554.59763999999996</v>
      </c>
      <c r="J218" s="3">
        <f t="shared" si="9"/>
        <v>12.87</v>
      </c>
      <c r="K218" s="3">
        <f t="shared" si="11"/>
        <v>541.72763999999995</v>
      </c>
      <c r="L218" s="1" t="s">
        <v>28</v>
      </c>
      <c r="M218" s="1" t="s">
        <v>29</v>
      </c>
      <c r="N218" s="1">
        <f>'январь 2016'!N218+'февраль 2016'!N218+'март 2016'!N218</f>
        <v>0</v>
      </c>
      <c r="O218" s="1">
        <f>'январь 2016'!O218+'февраль 2016'!O218+'март 2016'!O218</f>
        <v>0</v>
      </c>
      <c r="P218" s="1" t="s">
        <v>30</v>
      </c>
      <c r="Q218" s="1" t="s">
        <v>34</v>
      </c>
      <c r="R218" s="1">
        <f>'январь 2016'!R218+'февраль 2016'!R218+'март 2016'!R218</f>
        <v>0</v>
      </c>
      <c r="S218" s="1">
        <f>'январь 2016'!S218+'февраль 2016'!S218+'март 2016'!S218</f>
        <v>0</v>
      </c>
      <c r="T218" s="1" t="s">
        <v>30</v>
      </c>
      <c r="U218" s="1" t="s">
        <v>32</v>
      </c>
      <c r="V218" s="6">
        <f>'январь 2016'!V218+'февраль 2016'!V218+'март 2016'!V218</f>
        <v>0</v>
      </c>
      <c r="W218" s="6">
        <f>'январь 2016'!W218+'февраль 2016'!W218+'март 2016'!W218</f>
        <v>0</v>
      </c>
      <c r="X218" s="6" t="s">
        <v>30</v>
      </c>
      <c r="Y218" s="6" t="s">
        <v>33</v>
      </c>
      <c r="Z218" s="6">
        <f>'январь 2016'!Z218+'февраль 2016'!Z218+'март 2016'!Z218</f>
        <v>0</v>
      </c>
      <c r="AA218" s="6">
        <f>'январь 2016'!AA218+'февраль 2016'!AA218+'март 2016'!AA218</f>
        <v>0</v>
      </c>
      <c r="AB218" s="1" t="s">
        <v>30</v>
      </c>
      <c r="AC218" s="1" t="s">
        <v>34</v>
      </c>
      <c r="AD218" s="1">
        <f>'январь 2016'!AD218+'февраль 2016'!AD218+'март 2016'!AD218</f>
        <v>0</v>
      </c>
      <c r="AE218" s="1">
        <f>'январь 2016'!AE218+'февраль 2016'!AE218+'март 2016'!AE218</f>
        <v>0</v>
      </c>
      <c r="AF218" s="1" t="s">
        <v>35</v>
      </c>
      <c r="AG218" s="1" t="s">
        <v>29</v>
      </c>
      <c r="AH218" s="1">
        <f>'январь 2016'!AH218+'февраль 2016'!AH218+'март 2016'!AH218</f>
        <v>0</v>
      </c>
      <c r="AI218" s="1">
        <f>'январь 2016'!AI218+'февраль 2016'!AI218+'март 2016'!AI218</f>
        <v>0</v>
      </c>
      <c r="AJ218" s="1" t="s">
        <v>36</v>
      </c>
      <c r="AK218" s="1" t="s">
        <v>37</v>
      </c>
      <c r="AL218" s="1">
        <f>'январь 2016'!AL218+'февраль 2016'!AL218+'март 2016'!AL218</f>
        <v>0</v>
      </c>
      <c r="AM218" s="1">
        <f>'январь 2016'!AM218+'февраль 2016'!AM218+'март 2016'!AM218</f>
        <v>0</v>
      </c>
      <c r="AN218" s="1" t="s">
        <v>38</v>
      </c>
      <c r="AO218" s="1" t="s">
        <v>39</v>
      </c>
      <c r="AP218" s="1">
        <f>'январь 2016'!AP218+'февраль 2016'!AP218+'март 2016'!AP218</f>
        <v>0</v>
      </c>
      <c r="AQ218" s="1">
        <f>'январь 2016'!AQ218+'февраль 2016'!AQ218+'март 2016'!AQ218</f>
        <v>0</v>
      </c>
      <c r="AR218" s="1" t="s">
        <v>40</v>
      </c>
      <c r="AS218" s="1" t="s">
        <v>41</v>
      </c>
      <c r="AT218" s="1">
        <f>'январь 2016'!AT218+'февраль 2016'!AT218+'март 2016'!AT218</f>
        <v>0</v>
      </c>
      <c r="AU218" s="1">
        <f>'январь 2016'!AU218+'февраль 2016'!AU218+'март 2016'!AU218</f>
        <v>0</v>
      </c>
      <c r="AV218" s="6"/>
      <c r="AW218" s="6"/>
      <c r="AX218" s="1">
        <f>'январь 2016'!AX218+'февраль 2016'!AX218+'март 2016'!AX218</f>
        <v>0</v>
      </c>
      <c r="AY218" s="1">
        <f>'январь 2016'!AY218+'февраль 2016'!AY218+'март 2016'!AY218</f>
        <v>0</v>
      </c>
      <c r="AZ218" s="1" t="s">
        <v>42</v>
      </c>
      <c r="BA218" s="1" t="s">
        <v>39</v>
      </c>
      <c r="BB218" s="1">
        <f>'январь 2016'!BB218+'февраль 2016'!BB218+'март 2016'!BB218</f>
        <v>0</v>
      </c>
      <c r="BC218" s="1">
        <f>'январь 2016'!BC218+'февраль 2016'!BC218+'март 2016'!BC218</f>
        <v>0</v>
      </c>
      <c r="BD218" s="1" t="s">
        <v>42</v>
      </c>
      <c r="BE218" s="1" t="s">
        <v>33</v>
      </c>
      <c r="BF218" s="1">
        <f>'январь 2016'!BF218+'февраль 2016'!BF218+'март 2016'!BF218</f>
        <v>0</v>
      </c>
      <c r="BG218" s="1">
        <f>'январь 2016'!BG218+'февраль 2016'!BG218+'март 2016'!BG218</f>
        <v>0</v>
      </c>
      <c r="BH218" s="1" t="s">
        <v>42</v>
      </c>
      <c r="BI218" s="1" t="s">
        <v>39</v>
      </c>
      <c r="BJ218" s="1">
        <f>'январь 2016'!BJ218+'февраль 2016'!BJ218+'март 2016'!BJ218</f>
        <v>0</v>
      </c>
      <c r="BK218" s="7">
        <f>'январь 2016'!BK218+'февраль 2016'!BK218+'март 2016'!BK218</f>
        <v>0</v>
      </c>
      <c r="BL218" s="1" t="s">
        <v>43</v>
      </c>
      <c r="BM218" s="1" t="s">
        <v>44</v>
      </c>
      <c r="BN218" s="1">
        <f>'январь 2016'!BN218+'февраль 2016'!BN218+'март 2016'!BN218</f>
        <v>0</v>
      </c>
      <c r="BO218" s="1">
        <f>'январь 2016'!BO218+'февраль 2016'!BO218+'март 2016'!BO218</f>
        <v>0</v>
      </c>
      <c r="BP218" s="1" t="s">
        <v>45</v>
      </c>
      <c r="BQ218" s="1" t="s">
        <v>44</v>
      </c>
      <c r="BR218" s="1">
        <f>'январь 2016'!BR218+'февраль 2016'!BR218+'март 2016'!BR218</f>
        <v>0</v>
      </c>
      <c r="BS218" s="1">
        <f>'январь 2016'!BS218+'февраль 2016'!BS218+'март 2016'!BS218</f>
        <v>0</v>
      </c>
      <c r="BT218" s="1" t="s">
        <v>46</v>
      </c>
      <c r="BU218" s="1" t="s">
        <v>47</v>
      </c>
      <c r="BV218" s="1">
        <f>'январь 2016'!BV218+'февраль 2016'!BV218+'март 2016'!BV218</f>
        <v>0</v>
      </c>
      <c r="BW218" s="1">
        <f>'январь 2016'!BW218+'февраль 2016'!BW218+'март 2016'!BW218</f>
        <v>0</v>
      </c>
      <c r="BX218" s="1" t="s">
        <v>46</v>
      </c>
      <c r="BY218" s="1" t="s">
        <v>41</v>
      </c>
      <c r="BZ218" s="1">
        <f>'январь 2016'!BZ218+'февраль 2016'!BZ218+'март 2016'!BZ218</f>
        <v>0</v>
      </c>
      <c r="CA218" s="1">
        <f>'январь 2016'!CA218+'февраль 2016'!CA218+'март 2016'!CA218</f>
        <v>0</v>
      </c>
      <c r="CB218" s="1" t="s">
        <v>46</v>
      </c>
      <c r="CC218" s="1" t="s">
        <v>48</v>
      </c>
      <c r="CD218" s="1">
        <f>'январь 2016'!CD218+'февраль 2016'!CD218+'март 2016'!CD218</f>
        <v>1.0999999999999999E-2</v>
      </c>
      <c r="CE218" s="1">
        <f>'январь 2016'!CE218+'февраль 2016'!CE218+'март 2016'!CE218</f>
        <v>11.699</v>
      </c>
      <c r="CF218" s="1" t="s">
        <v>46</v>
      </c>
      <c r="CG218" s="1" t="s">
        <v>48</v>
      </c>
      <c r="CH218" s="1">
        <f>'январь 2016'!CH218+'февраль 2016'!CH218+'март 2016'!CH218</f>
        <v>0</v>
      </c>
      <c r="CI218" s="1">
        <f>'январь 2016'!CI218+'февраль 2016'!CI218+'март 2016'!CI218</f>
        <v>0</v>
      </c>
      <c r="CJ218" s="1" t="s">
        <v>46</v>
      </c>
      <c r="CK218" s="1" t="s">
        <v>39</v>
      </c>
      <c r="CL218" s="1">
        <f>'январь 2016'!CL218+'февраль 2016'!CL218+'март 2016'!CL218</f>
        <v>0</v>
      </c>
      <c r="CM218" s="1">
        <f>'январь 2016'!CM218+'февраль 2016'!CM218+'март 2016'!CM218</f>
        <v>0</v>
      </c>
      <c r="CN218" s="1" t="s">
        <v>49</v>
      </c>
      <c r="CO218" s="1" t="s">
        <v>39</v>
      </c>
      <c r="CP218" s="1">
        <f>'январь 2016'!CP218+'февраль 2016'!CP218+'март 2016'!CP218</f>
        <v>2</v>
      </c>
      <c r="CQ218" s="1">
        <f>'январь 2016'!CQ218+'февраль 2016'!CQ218+'март 2016'!CQ218</f>
        <v>1.171</v>
      </c>
      <c r="CR218" s="1" t="s">
        <v>50</v>
      </c>
      <c r="CS218" s="1" t="s">
        <v>51</v>
      </c>
      <c r="CT218" s="1">
        <f>'январь 2016'!CT218+'февраль 2016'!CT218+'март 2016'!CT218</f>
        <v>0</v>
      </c>
      <c r="CU218" s="1">
        <f>'январь 2016'!CU218+'февраль 2016'!CU218+'март 2016'!CU218</f>
        <v>0</v>
      </c>
      <c r="CV218" s="1" t="s">
        <v>50</v>
      </c>
      <c r="CW218" s="1" t="s">
        <v>39</v>
      </c>
      <c r="CX218" s="1">
        <f>'январь 2016'!CX218+'февраль 2016'!CX218+'март 2016'!CX218</f>
        <v>0</v>
      </c>
      <c r="CY218" s="1">
        <f>'январь 2016'!CY218+'февраль 2016'!CY218+'март 2016'!CY218</f>
        <v>0</v>
      </c>
      <c r="CZ218" s="1" t="s">
        <v>50</v>
      </c>
      <c r="DA218" s="1" t="s">
        <v>39</v>
      </c>
      <c r="DB218" s="1">
        <f>'январь 2016'!DB218+'февраль 2016'!DB218+'март 2016'!DB218</f>
        <v>0</v>
      </c>
      <c r="DC218" s="1">
        <f>'январь 2016'!DC218+'февраль 2016'!DC218+'март 2016'!DC218</f>
        <v>0</v>
      </c>
      <c r="DD218" s="1" t="s">
        <v>59</v>
      </c>
      <c r="DE218" s="1" t="s">
        <v>60</v>
      </c>
      <c r="DF218" s="1">
        <f>'январь 2016'!DF218+'февраль 2016'!DF218+'март 2016'!DF218</f>
        <v>0</v>
      </c>
      <c r="DG218" s="1">
        <f>'январь 2016'!DG218+'февраль 2016'!DG218+'март 2016'!DG218</f>
        <v>0</v>
      </c>
      <c r="DH218" s="1" t="s">
        <v>52</v>
      </c>
      <c r="DI218" s="1" t="s">
        <v>53</v>
      </c>
      <c r="DJ218" s="1">
        <f>'январь 2016'!DJ218+'февраль 2016'!DJ218+'март 2016'!DJ218</f>
        <v>0</v>
      </c>
      <c r="DK218" s="1">
        <f>'январь 2016'!DK218+'февраль 2016'!DK218+'март 2016'!DK218</f>
        <v>0</v>
      </c>
      <c r="DL218" s="1" t="s">
        <v>31</v>
      </c>
      <c r="DM218" s="7">
        <f>'январь 2016'!DM218+'февраль 2016'!DM218+'март 2016'!DM218</f>
        <v>0</v>
      </c>
    </row>
    <row r="219" spans="1:117" s="12" customFormat="1" ht="15.75" customHeight="1" x14ac:dyDescent="0.25">
      <c r="A219" s="6">
        <v>218</v>
      </c>
      <c r="B219" s="6">
        <v>1</v>
      </c>
      <c r="C219" s="9" t="s">
        <v>435</v>
      </c>
      <c r="D219" s="8" t="s">
        <v>373</v>
      </c>
      <c r="E219" s="6">
        <v>36.238999999999997</v>
      </c>
      <c r="F219" s="6">
        <v>58.404000000000003</v>
      </c>
      <c r="G219" s="6">
        <v>-23.811</v>
      </c>
      <c r="H219" s="10">
        <v>79.467839999999995</v>
      </c>
      <c r="I219" s="3">
        <f t="shared" si="10"/>
        <v>55.656839999999995</v>
      </c>
      <c r="J219" s="3">
        <f t="shared" si="9"/>
        <v>31.650999999999996</v>
      </c>
      <c r="K219" s="3">
        <f t="shared" si="11"/>
        <v>24.005839999999999</v>
      </c>
      <c r="L219" s="1" t="s">
        <v>28</v>
      </c>
      <c r="M219" s="1" t="s">
        <v>29</v>
      </c>
      <c r="N219" s="1">
        <f>'январь 2016'!N219+'февраль 2016'!N219+'март 2016'!N219</f>
        <v>0</v>
      </c>
      <c r="O219" s="1">
        <f>'январь 2016'!O219+'февраль 2016'!O219+'март 2016'!O219</f>
        <v>0</v>
      </c>
      <c r="P219" s="1" t="s">
        <v>30</v>
      </c>
      <c r="Q219" s="1" t="s">
        <v>34</v>
      </c>
      <c r="R219" s="1">
        <f>'январь 2016'!R219+'февраль 2016'!R219+'март 2016'!R219</f>
        <v>0</v>
      </c>
      <c r="S219" s="1">
        <f>'январь 2016'!S219+'февраль 2016'!S219+'март 2016'!S219</f>
        <v>0</v>
      </c>
      <c r="T219" s="1" t="s">
        <v>30</v>
      </c>
      <c r="U219" s="1" t="s">
        <v>32</v>
      </c>
      <c r="V219" s="6">
        <f>'январь 2016'!V219+'февраль 2016'!V219+'март 2016'!V219</f>
        <v>0</v>
      </c>
      <c r="W219" s="6">
        <f>'январь 2016'!W219+'февраль 2016'!W219+'март 2016'!W219</f>
        <v>0</v>
      </c>
      <c r="X219" s="6" t="s">
        <v>30</v>
      </c>
      <c r="Y219" s="6" t="s">
        <v>33</v>
      </c>
      <c r="Z219" s="6">
        <f>'январь 2016'!Z219+'февраль 2016'!Z219+'март 2016'!Z219</f>
        <v>0</v>
      </c>
      <c r="AA219" s="6">
        <f>'январь 2016'!AA219+'февраль 2016'!AA219+'март 2016'!AA219</f>
        <v>0</v>
      </c>
      <c r="AB219" s="1" t="s">
        <v>30</v>
      </c>
      <c r="AC219" s="1" t="s">
        <v>34</v>
      </c>
      <c r="AD219" s="1">
        <f>'январь 2016'!AD219+'февраль 2016'!AD219+'март 2016'!AD219</f>
        <v>0</v>
      </c>
      <c r="AE219" s="1">
        <f>'январь 2016'!AE219+'февраль 2016'!AE219+'март 2016'!AE219</f>
        <v>0</v>
      </c>
      <c r="AF219" s="1" t="s">
        <v>35</v>
      </c>
      <c r="AG219" s="1" t="s">
        <v>29</v>
      </c>
      <c r="AH219" s="1">
        <f>'январь 2016'!AH219+'февраль 2016'!AH219+'март 2016'!AH219</f>
        <v>0</v>
      </c>
      <c r="AI219" s="1">
        <f>'январь 2016'!AI219+'февраль 2016'!AI219+'март 2016'!AI219</f>
        <v>0</v>
      </c>
      <c r="AJ219" s="1" t="s">
        <v>36</v>
      </c>
      <c r="AK219" s="1" t="s">
        <v>37</v>
      </c>
      <c r="AL219" s="1">
        <f>'январь 2016'!AL219+'февраль 2016'!AL219+'март 2016'!AL219</f>
        <v>0</v>
      </c>
      <c r="AM219" s="1">
        <f>'январь 2016'!AM219+'февраль 2016'!AM219+'март 2016'!AM219</f>
        <v>0</v>
      </c>
      <c r="AN219" s="1" t="s">
        <v>38</v>
      </c>
      <c r="AO219" s="1" t="s">
        <v>39</v>
      </c>
      <c r="AP219" s="1">
        <f>'январь 2016'!AP219+'февраль 2016'!AP219+'март 2016'!AP219</f>
        <v>5</v>
      </c>
      <c r="AQ219" s="1">
        <f>'январь 2016'!AQ219+'февраль 2016'!AQ219+'март 2016'!AQ219</f>
        <v>2.988</v>
      </c>
      <c r="AR219" s="1" t="s">
        <v>40</v>
      </c>
      <c r="AS219" s="1" t="s">
        <v>41</v>
      </c>
      <c r="AT219" s="1">
        <f>'январь 2016'!AT219+'февраль 2016'!AT219+'март 2016'!AT219</f>
        <v>0</v>
      </c>
      <c r="AU219" s="1">
        <f>'январь 2016'!AU219+'февраль 2016'!AU219+'март 2016'!AU219</f>
        <v>0</v>
      </c>
      <c r="AV219" s="6"/>
      <c r="AW219" s="6"/>
      <c r="AX219" s="1">
        <f>'январь 2016'!AX219+'февраль 2016'!AX219+'март 2016'!AX219</f>
        <v>0</v>
      </c>
      <c r="AY219" s="1">
        <f>'январь 2016'!AY219+'февраль 2016'!AY219+'март 2016'!AY219</f>
        <v>0</v>
      </c>
      <c r="AZ219" s="1" t="s">
        <v>42</v>
      </c>
      <c r="BA219" s="1" t="s">
        <v>39</v>
      </c>
      <c r="BB219" s="1">
        <f>'январь 2016'!BB219+'февраль 2016'!BB219+'март 2016'!BB219</f>
        <v>0</v>
      </c>
      <c r="BC219" s="1">
        <f>'январь 2016'!BC219+'февраль 2016'!BC219+'март 2016'!BC219</f>
        <v>0</v>
      </c>
      <c r="BD219" s="1" t="s">
        <v>42</v>
      </c>
      <c r="BE219" s="1" t="s">
        <v>33</v>
      </c>
      <c r="BF219" s="1">
        <f>'январь 2016'!BF219+'февраль 2016'!BF219+'март 2016'!BF219</f>
        <v>0</v>
      </c>
      <c r="BG219" s="1">
        <f>'январь 2016'!BG219+'февраль 2016'!BG219+'март 2016'!BG219</f>
        <v>0</v>
      </c>
      <c r="BH219" s="1" t="s">
        <v>42</v>
      </c>
      <c r="BI219" s="1" t="s">
        <v>39</v>
      </c>
      <c r="BJ219" s="1">
        <f>'январь 2016'!BJ219+'февраль 2016'!BJ219+'март 2016'!BJ219</f>
        <v>0</v>
      </c>
      <c r="BK219" s="7">
        <f>'январь 2016'!BK219+'февраль 2016'!BK219+'март 2016'!BK219</f>
        <v>0</v>
      </c>
      <c r="BL219" s="1" t="s">
        <v>43</v>
      </c>
      <c r="BM219" s="1" t="s">
        <v>44</v>
      </c>
      <c r="BN219" s="1">
        <f>'январь 2016'!BN219+'февраль 2016'!BN219+'март 2016'!BN219</f>
        <v>0</v>
      </c>
      <c r="BO219" s="1">
        <f>'январь 2016'!BO219+'февраль 2016'!BO219+'март 2016'!BO219</f>
        <v>0</v>
      </c>
      <c r="BP219" s="1" t="s">
        <v>45</v>
      </c>
      <c r="BQ219" s="1" t="s">
        <v>44</v>
      </c>
      <c r="BR219" s="1">
        <f>'январь 2016'!BR219+'февраль 2016'!BR219+'март 2016'!BR219</f>
        <v>0</v>
      </c>
      <c r="BS219" s="1">
        <f>'январь 2016'!BS219+'февраль 2016'!BS219+'март 2016'!BS219</f>
        <v>0</v>
      </c>
      <c r="BT219" s="1" t="s">
        <v>46</v>
      </c>
      <c r="BU219" s="1" t="s">
        <v>47</v>
      </c>
      <c r="BV219" s="1">
        <f>'январь 2016'!BV219+'февраль 2016'!BV219+'март 2016'!BV219</f>
        <v>0</v>
      </c>
      <c r="BW219" s="1">
        <f>'январь 2016'!BW219+'февраль 2016'!BW219+'март 2016'!BW219</f>
        <v>0</v>
      </c>
      <c r="BX219" s="1" t="s">
        <v>46</v>
      </c>
      <c r="BY219" s="1" t="s">
        <v>41</v>
      </c>
      <c r="BZ219" s="1">
        <f>'январь 2016'!BZ219+'февраль 2016'!BZ219+'март 2016'!BZ219</f>
        <v>0</v>
      </c>
      <c r="CA219" s="1">
        <f>'январь 2016'!CA219+'февраль 2016'!CA219+'март 2016'!CA219</f>
        <v>0</v>
      </c>
      <c r="CB219" s="1" t="s">
        <v>46</v>
      </c>
      <c r="CC219" s="1" t="s">
        <v>48</v>
      </c>
      <c r="CD219" s="1">
        <f>'январь 2016'!CD219+'февраль 2016'!CD219+'март 2016'!CD219</f>
        <v>0</v>
      </c>
      <c r="CE219" s="1">
        <f>'январь 2016'!CE219+'февраль 2016'!CE219+'март 2016'!CE219</f>
        <v>0</v>
      </c>
      <c r="CF219" s="1" t="s">
        <v>46</v>
      </c>
      <c r="CG219" s="1" t="s">
        <v>48</v>
      </c>
      <c r="CH219" s="1">
        <f>'январь 2016'!CH219+'февраль 2016'!CH219+'март 2016'!CH219</f>
        <v>0</v>
      </c>
      <c r="CI219" s="1">
        <f>'январь 2016'!CI219+'февраль 2016'!CI219+'март 2016'!CI219</f>
        <v>0</v>
      </c>
      <c r="CJ219" s="1" t="s">
        <v>46</v>
      </c>
      <c r="CK219" s="1" t="s">
        <v>39</v>
      </c>
      <c r="CL219" s="1">
        <f>'январь 2016'!CL219+'февраль 2016'!CL219+'март 2016'!CL219</f>
        <v>0</v>
      </c>
      <c r="CM219" s="1">
        <f>'январь 2016'!CM219+'февраль 2016'!CM219+'март 2016'!CM219</f>
        <v>0</v>
      </c>
      <c r="CN219" s="1" t="s">
        <v>49</v>
      </c>
      <c r="CO219" s="1" t="s">
        <v>39</v>
      </c>
      <c r="CP219" s="1">
        <f>'январь 2016'!CP219+'февраль 2016'!CP219+'март 2016'!CP219</f>
        <v>1</v>
      </c>
      <c r="CQ219" s="1">
        <f>'январь 2016'!CQ219+'февраль 2016'!CQ219+'март 2016'!CQ219</f>
        <v>0.58499999999999996</v>
      </c>
      <c r="CR219" s="1" t="s">
        <v>50</v>
      </c>
      <c r="CS219" s="1" t="s">
        <v>51</v>
      </c>
      <c r="CT219" s="1">
        <f>'январь 2016'!CT219+'февраль 2016'!CT219+'март 2016'!CT219</f>
        <v>2.3E-2</v>
      </c>
      <c r="CU219" s="1">
        <f>'январь 2016'!CU219+'февраль 2016'!CU219+'март 2016'!CU219</f>
        <v>3.9049999999999998</v>
      </c>
      <c r="CV219" s="1" t="s">
        <v>50</v>
      </c>
      <c r="CW219" s="1" t="s">
        <v>39</v>
      </c>
      <c r="CX219" s="1">
        <f>'январь 2016'!CX219+'февраль 2016'!CX219+'март 2016'!CX219</f>
        <v>23</v>
      </c>
      <c r="CY219" s="1">
        <f>'январь 2016'!CY219+'февраль 2016'!CY219+'март 2016'!CY219</f>
        <v>24.172999999999998</v>
      </c>
      <c r="CZ219" s="1" t="s">
        <v>50</v>
      </c>
      <c r="DA219" s="1" t="s">
        <v>39</v>
      </c>
      <c r="DB219" s="1">
        <f>'январь 2016'!DB219+'февраль 2016'!DB219+'март 2016'!DB219</f>
        <v>0</v>
      </c>
      <c r="DC219" s="1">
        <f>'январь 2016'!DC219+'февраль 2016'!DC219+'март 2016'!DC219</f>
        <v>0</v>
      </c>
      <c r="DD219" s="1" t="s">
        <v>59</v>
      </c>
      <c r="DE219" s="1" t="s">
        <v>60</v>
      </c>
      <c r="DF219" s="1">
        <f>'январь 2016'!DF219+'февраль 2016'!DF219+'март 2016'!DF219</f>
        <v>0</v>
      </c>
      <c r="DG219" s="1">
        <f>'январь 2016'!DG219+'февраль 2016'!DG219+'март 2016'!DG219</f>
        <v>0</v>
      </c>
      <c r="DH219" s="1" t="s">
        <v>52</v>
      </c>
      <c r="DI219" s="1" t="s">
        <v>53</v>
      </c>
      <c r="DJ219" s="1">
        <f>'январь 2016'!DJ219+'февраль 2016'!DJ219+'март 2016'!DJ219</f>
        <v>0</v>
      </c>
      <c r="DK219" s="1">
        <f>'январь 2016'!DK219+'февраль 2016'!DK219+'март 2016'!DK219</f>
        <v>0</v>
      </c>
      <c r="DL219" s="1" t="s">
        <v>31</v>
      </c>
      <c r="DM219" s="7">
        <f>'январь 2016'!DM219+'февраль 2016'!DM219+'март 2016'!DM219</f>
        <v>0</v>
      </c>
    </row>
    <row r="220" spans="1:117" s="12" customFormat="1" ht="15.75" customHeight="1" x14ac:dyDescent="0.25">
      <c r="A220" s="6">
        <v>219</v>
      </c>
      <c r="B220" s="6">
        <v>1</v>
      </c>
      <c r="C220" s="9" t="s">
        <v>436</v>
      </c>
      <c r="D220" s="8" t="s">
        <v>373</v>
      </c>
      <c r="E220" s="6">
        <v>51.3</v>
      </c>
      <c r="F220" s="6">
        <v>17.675000000000001</v>
      </c>
      <c r="G220" s="6">
        <v>15.651</v>
      </c>
      <c r="H220" s="10">
        <v>125.48136</v>
      </c>
      <c r="I220" s="3">
        <f t="shared" si="10"/>
        <v>141.13236000000001</v>
      </c>
      <c r="J220" s="3">
        <f t="shared" si="9"/>
        <v>10.135</v>
      </c>
      <c r="K220" s="3">
        <f t="shared" si="11"/>
        <v>130.99736000000001</v>
      </c>
      <c r="L220" s="1" t="s">
        <v>28</v>
      </c>
      <c r="M220" s="1" t="s">
        <v>29</v>
      </c>
      <c r="N220" s="1">
        <f>'январь 2016'!N220+'февраль 2016'!N220+'март 2016'!N220</f>
        <v>0</v>
      </c>
      <c r="O220" s="1">
        <f>'январь 2016'!O220+'февраль 2016'!O220+'март 2016'!O220</f>
        <v>0</v>
      </c>
      <c r="P220" s="1" t="s">
        <v>30</v>
      </c>
      <c r="Q220" s="1" t="s">
        <v>34</v>
      </c>
      <c r="R220" s="1">
        <f>'январь 2016'!R220+'февраль 2016'!R220+'март 2016'!R220</f>
        <v>0</v>
      </c>
      <c r="S220" s="1">
        <f>'январь 2016'!S220+'февраль 2016'!S220+'март 2016'!S220</f>
        <v>0</v>
      </c>
      <c r="T220" s="1" t="s">
        <v>30</v>
      </c>
      <c r="U220" s="1" t="s">
        <v>32</v>
      </c>
      <c r="V220" s="6">
        <f>'январь 2016'!V220+'февраль 2016'!V220+'март 2016'!V220</f>
        <v>0</v>
      </c>
      <c r="W220" s="6">
        <f>'январь 2016'!W220+'февраль 2016'!W220+'март 2016'!W220</f>
        <v>0</v>
      </c>
      <c r="X220" s="6" t="s">
        <v>30</v>
      </c>
      <c r="Y220" s="6" t="s">
        <v>33</v>
      </c>
      <c r="Z220" s="6">
        <f>'январь 2016'!Z220+'февраль 2016'!Z220+'март 2016'!Z220</f>
        <v>0</v>
      </c>
      <c r="AA220" s="6">
        <f>'январь 2016'!AA220+'февраль 2016'!AA220+'март 2016'!AA220</f>
        <v>0</v>
      </c>
      <c r="AB220" s="1" t="s">
        <v>30</v>
      </c>
      <c r="AC220" s="1" t="s">
        <v>34</v>
      </c>
      <c r="AD220" s="1">
        <f>'январь 2016'!AD220+'февраль 2016'!AD220+'март 2016'!AD220</f>
        <v>0</v>
      </c>
      <c r="AE220" s="1">
        <f>'январь 2016'!AE220+'февраль 2016'!AE220+'март 2016'!AE220</f>
        <v>0</v>
      </c>
      <c r="AF220" s="1" t="s">
        <v>35</v>
      </c>
      <c r="AG220" s="1" t="s">
        <v>29</v>
      </c>
      <c r="AH220" s="1">
        <f>'январь 2016'!AH220+'февраль 2016'!AH220+'март 2016'!AH220</f>
        <v>0</v>
      </c>
      <c r="AI220" s="1">
        <f>'январь 2016'!AI220+'февраль 2016'!AI220+'март 2016'!AI220</f>
        <v>0</v>
      </c>
      <c r="AJ220" s="1" t="s">
        <v>36</v>
      </c>
      <c r="AK220" s="1" t="s">
        <v>37</v>
      </c>
      <c r="AL220" s="1">
        <f>'январь 2016'!AL220+'февраль 2016'!AL220+'март 2016'!AL220</f>
        <v>0</v>
      </c>
      <c r="AM220" s="1">
        <f>'январь 2016'!AM220+'февраль 2016'!AM220+'март 2016'!AM220</f>
        <v>0</v>
      </c>
      <c r="AN220" s="1" t="s">
        <v>38</v>
      </c>
      <c r="AO220" s="1" t="s">
        <v>39</v>
      </c>
      <c r="AP220" s="1">
        <f>'январь 2016'!AP220+'февраль 2016'!AP220+'март 2016'!AP220</f>
        <v>0</v>
      </c>
      <c r="AQ220" s="1">
        <f>'январь 2016'!AQ220+'февраль 2016'!AQ220+'март 2016'!AQ220</f>
        <v>0</v>
      </c>
      <c r="AR220" s="1" t="s">
        <v>40</v>
      </c>
      <c r="AS220" s="1" t="s">
        <v>41</v>
      </c>
      <c r="AT220" s="1">
        <f>'январь 2016'!AT220+'февраль 2016'!AT220+'март 2016'!AT220</f>
        <v>0</v>
      </c>
      <c r="AU220" s="1">
        <f>'январь 2016'!AU220+'февраль 2016'!AU220+'март 2016'!AU220</f>
        <v>0</v>
      </c>
      <c r="AV220" s="6"/>
      <c r="AW220" s="6"/>
      <c r="AX220" s="1">
        <f>'январь 2016'!AX220+'февраль 2016'!AX220+'март 2016'!AX220</f>
        <v>0</v>
      </c>
      <c r="AY220" s="1">
        <f>'январь 2016'!AY220+'февраль 2016'!AY220+'март 2016'!AY220</f>
        <v>0</v>
      </c>
      <c r="AZ220" s="1" t="s">
        <v>42</v>
      </c>
      <c r="BA220" s="1" t="s">
        <v>39</v>
      </c>
      <c r="BB220" s="1">
        <f>'январь 2016'!BB220+'февраль 2016'!BB220+'март 2016'!BB220</f>
        <v>0</v>
      </c>
      <c r="BC220" s="1">
        <f>'январь 2016'!BC220+'февраль 2016'!BC220+'март 2016'!BC220</f>
        <v>0</v>
      </c>
      <c r="BD220" s="1" t="s">
        <v>42</v>
      </c>
      <c r="BE220" s="1" t="s">
        <v>33</v>
      </c>
      <c r="BF220" s="1">
        <f>'январь 2016'!BF220+'февраль 2016'!BF220+'март 2016'!BF220</f>
        <v>0</v>
      </c>
      <c r="BG220" s="1">
        <f>'январь 2016'!BG220+'февраль 2016'!BG220+'март 2016'!BG220</f>
        <v>0</v>
      </c>
      <c r="BH220" s="1" t="s">
        <v>42</v>
      </c>
      <c r="BI220" s="1" t="s">
        <v>39</v>
      </c>
      <c r="BJ220" s="1">
        <f>'январь 2016'!BJ220+'февраль 2016'!BJ220+'март 2016'!BJ220</f>
        <v>0</v>
      </c>
      <c r="BK220" s="7">
        <f>'январь 2016'!BK220+'февраль 2016'!BK220+'март 2016'!BK220</f>
        <v>0</v>
      </c>
      <c r="BL220" s="1" t="s">
        <v>43</v>
      </c>
      <c r="BM220" s="1" t="s">
        <v>44</v>
      </c>
      <c r="BN220" s="1">
        <f>'январь 2016'!BN220+'февраль 2016'!BN220+'март 2016'!BN220</f>
        <v>0</v>
      </c>
      <c r="BO220" s="1">
        <f>'январь 2016'!BO220+'февраль 2016'!BO220+'март 2016'!BO220</f>
        <v>0</v>
      </c>
      <c r="BP220" s="1" t="s">
        <v>45</v>
      </c>
      <c r="BQ220" s="1" t="s">
        <v>44</v>
      </c>
      <c r="BR220" s="1">
        <f>'январь 2016'!BR220+'февраль 2016'!BR220+'март 2016'!BR220</f>
        <v>0</v>
      </c>
      <c r="BS220" s="1">
        <f>'январь 2016'!BS220+'февраль 2016'!BS220+'март 2016'!BS220</f>
        <v>0</v>
      </c>
      <c r="BT220" s="1" t="s">
        <v>46</v>
      </c>
      <c r="BU220" s="1" t="s">
        <v>47</v>
      </c>
      <c r="BV220" s="1">
        <f>'январь 2016'!BV220+'февраль 2016'!BV220+'март 2016'!BV220</f>
        <v>0</v>
      </c>
      <c r="BW220" s="1">
        <f>'январь 2016'!BW220+'февраль 2016'!BW220+'март 2016'!BW220</f>
        <v>0</v>
      </c>
      <c r="BX220" s="1" t="s">
        <v>46</v>
      </c>
      <c r="BY220" s="1" t="s">
        <v>41</v>
      </c>
      <c r="BZ220" s="1">
        <f>'январь 2016'!BZ220+'февраль 2016'!BZ220+'март 2016'!BZ220</f>
        <v>0</v>
      </c>
      <c r="CA220" s="1">
        <f>'январь 2016'!CA220+'февраль 2016'!CA220+'март 2016'!CA220</f>
        <v>0</v>
      </c>
      <c r="CB220" s="1" t="s">
        <v>46</v>
      </c>
      <c r="CC220" s="1" t="s">
        <v>48</v>
      </c>
      <c r="CD220" s="1">
        <f>'январь 2016'!CD220+'февраль 2016'!CD220+'март 2016'!CD220</f>
        <v>0</v>
      </c>
      <c r="CE220" s="1">
        <f>'январь 2016'!CE220+'февраль 2016'!CE220+'март 2016'!CE220</f>
        <v>0</v>
      </c>
      <c r="CF220" s="1" t="s">
        <v>46</v>
      </c>
      <c r="CG220" s="1" t="s">
        <v>48</v>
      </c>
      <c r="CH220" s="1">
        <f>'январь 2016'!CH220+'февраль 2016'!CH220+'март 2016'!CH220</f>
        <v>0</v>
      </c>
      <c r="CI220" s="1">
        <f>'январь 2016'!CI220+'февраль 2016'!CI220+'март 2016'!CI220</f>
        <v>0</v>
      </c>
      <c r="CJ220" s="1" t="s">
        <v>46</v>
      </c>
      <c r="CK220" s="1" t="s">
        <v>39</v>
      </c>
      <c r="CL220" s="1">
        <f>'январь 2016'!CL220+'февраль 2016'!CL220+'март 2016'!CL220</f>
        <v>0</v>
      </c>
      <c r="CM220" s="1">
        <f>'январь 2016'!CM220+'февраль 2016'!CM220+'март 2016'!CM220</f>
        <v>0</v>
      </c>
      <c r="CN220" s="1" t="s">
        <v>49</v>
      </c>
      <c r="CO220" s="1" t="s">
        <v>39</v>
      </c>
      <c r="CP220" s="1">
        <f>'январь 2016'!CP220+'февраль 2016'!CP220+'март 2016'!CP220</f>
        <v>0</v>
      </c>
      <c r="CQ220" s="1">
        <f>'январь 2016'!CQ220+'февраль 2016'!CQ220+'март 2016'!CQ220</f>
        <v>0</v>
      </c>
      <c r="CR220" s="1" t="s">
        <v>50</v>
      </c>
      <c r="CS220" s="1" t="s">
        <v>51</v>
      </c>
      <c r="CT220" s="1">
        <f>'январь 2016'!CT220+'февраль 2016'!CT220+'март 2016'!CT220</f>
        <v>0</v>
      </c>
      <c r="CU220" s="1">
        <f>'январь 2016'!CU220+'февраль 2016'!CU220+'март 2016'!CU220</f>
        <v>0</v>
      </c>
      <c r="CV220" s="1" t="s">
        <v>50</v>
      </c>
      <c r="CW220" s="1" t="s">
        <v>39</v>
      </c>
      <c r="CX220" s="1">
        <f>'январь 2016'!CX220+'февраль 2016'!CX220+'март 2016'!CX220</f>
        <v>11</v>
      </c>
      <c r="CY220" s="1">
        <f>'январь 2016'!CY220+'февраль 2016'!CY220+'март 2016'!CY220</f>
        <v>10.135</v>
      </c>
      <c r="CZ220" s="1" t="s">
        <v>50</v>
      </c>
      <c r="DA220" s="1" t="s">
        <v>39</v>
      </c>
      <c r="DB220" s="1">
        <f>'январь 2016'!DB220+'февраль 2016'!DB220+'март 2016'!DB220</f>
        <v>0</v>
      </c>
      <c r="DC220" s="1">
        <f>'январь 2016'!DC220+'февраль 2016'!DC220+'март 2016'!DC220</f>
        <v>0</v>
      </c>
      <c r="DD220" s="1" t="s">
        <v>59</v>
      </c>
      <c r="DE220" s="1" t="s">
        <v>60</v>
      </c>
      <c r="DF220" s="1">
        <f>'январь 2016'!DF220+'февраль 2016'!DF220+'март 2016'!DF220</f>
        <v>0</v>
      </c>
      <c r="DG220" s="1">
        <f>'январь 2016'!DG220+'февраль 2016'!DG220+'март 2016'!DG220</f>
        <v>0</v>
      </c>
      <c r="DH220" s="1" t="s">
        <v>52</v>
      </c>
      <c r="DI220" s="1" t="s">
        <v>53</v>
      </c>
      <c r="DJ220" s="1">
        <f>'январь 2016'!DJ220+'февраль 2016'!DJ220+'март 2016'!DJ220</f>
        <v>0</v>
      </c>
      <c r="DK220" s="1">
        <f>'январь 2016'!DK220+'февраль 2016'!DK220+'март 2016'!DK220</f>
        <v>0</v>
      </c>
      <c r="DL220" s="1" t="s">
        <v>31</v>
      </c>
      <c r="DM220" s="7">
        <f>'январь 2016'!DM220+'февраль 2016'!DM220+'март 2016'!DM220</f>
        <v>0</v>
      </c>
    </row>
    <row r="221" spans="1:117" s="12" customFormat="1" ht="15.75" customHeight="1" x14ac:dyDescent="0.25">
      <c r="A221" s="6">
        <v>220</v>
      </c>
      <c r="B221" s="6">
        <v>1</v>
      </c>
      <c r="C221" s="9" t="s">
        <v>219</v>
      </c>
      <c r="D221" s="8" t="s">
        <v>373</v>
      </c>
      <c r="E221" s="6">
        <v>1396.6590000000001</v>
      </c>
      <c r="F221" s="6">
        <v>67.436999999999998</v>
      </c>
      <c r="G221" s="6">
        <v>843.69</v>
      </c>
      <c r="H221" s="10">
        <v>437.99808000000002</v>
      </c>
      <c r="I221" s="3">
        <f t="shared" si="10"/>
        <v>1281.6880800000001</v>
      </c>
      <c r="J221" s="3">
        <f t="shared" si="9"/>
        <v>28.872000000000003</v>
      </c>
      <c r="K221" s="3">
        <f t="shared" si="11"/>
        <v>1252.8160800000001</v>
      </c>
      <c r="L221" s="1" t="s">
        <v>28</v>
      </c>
      <c r="M221" s="1" t="s">
        <v>29</v>
      </c>
      <c r="N221" s="1">
        <f>'январь 2016'!N221+'февраль 2016'!N221+'март 2016'!N221</f>
        <v>0</v>
      </c>
      <c r="O221" s="1">
        <f>'январь 2016'!O221+'февраль 2016'!O221+'март 2016'!O221</f>
        <v>0</v>
      </c>
      <c r="P221" s="1" t="s">
        <v>30</v>
      </c>
      <c r="Q221" s="1" t="s">
        <v>34</v>
      </c>
      <c r="R221" s="1">
        <f>'январь 2016'!R221+'февраль 2016'!R221+'март 2016'!R221</f>
        <v>0</v>
      </c>
      <c r="S221" s="1">
        <f>'январь 2016'!S221+'февраль 2016'!S221+'март 2016'!S221</f>
        <v>0</v>
      </c>
      <c r="T221" s="1" t="s">
        <v>30</v>
      </c>
      <c r="U221" s="1" t="s">
        <v>32</v>
      </c>
      <c r="V221" s="6">
        <f>'январь 2016'!V221+'февраль 2016'!V221+'март 2016'!V221</f>
        <v>0</v>
      </c>
      <c r="W221" s="6">
        <f>'январь 2016'!W221+'февраль 2016'!W221+'март 2016'!W221</f>
        <v>0</v>
      </c>
      <c r="X221" s="6" t="s">
        <v>30</v>
      </c>
      <c r="Y221" s="6" t="s">
        <v>33</v>
      </c>
      <c r="Z221" s="6">
        <f>'январь 2016'!Z221+'февраль 2016'!Z221+'март 2016'!Z221</f>
        <v>0</v>
      </c>
      <c r="AA221" s="6">
        <f>'январь 2016'!AA221+'февраль 2016'!AA221+'март 2016'!AA221</f>
        <v>0</v>
      </c>
      <c r="AB221" s="1" t="s">
        <v>30</v>
      </c>
      <c r="AC221" s="1" t="s">
        <v>34</v>
      </c>
      <c r="AD221" s="1">
        <f>'январь 2016'!AD221+'февраль 2016'!AD221+'март 2016'!AD221</f>
        <v>0</v>
      </c>
      <c r="AE221" s="1">
        <f>'январь 2016'!AE221+'февраль 2016'!AE221+'март 2016'!AE221</f>
        <v>0</v>
      </c>
      <c r="AF221" s="1" t="s">
        <v>35</v>
      </c>
      <c r="AG221" s="1" t="s">
        <v>29</v>
      </c>
      <c r="AH221" s="1">
        <f>'январь 2016'!AH221+'февраль 2016'!AH221+'март 2016'!AH221</f>
        <v>0</v>
      </c>
      <c r="AI221" s="1">
        <f>'январь 2016'!AI221+'февраль 2016'!AI221+'март 2016'!AI221</f>
        <v>0</v>
      </c>
      <c r="AJ221" s="1" t="s">
        <v>36</v>
      </c>
      <c r="AK221" s="1" t="s">
        <v>37</v>
      </c>
      <c r="AL221" s="1">
        <f>'январь 2016'!AL221+'февраль 2016'!AL221+'март 2016'!AL221</f>
        <v>0</v>
      </c>
      <c r="AM221" s="1">
        <f>'январь 2016'!AM221+'февраль 2016'!AM221+'март 2016'!AM221</f>
        <v>0</v>
      </c>
      <c r="AN221" s="1" t="s">
        <v>38</v>
      </c>
      <c r="AO221" s="1" t="s">
        <v>39</v>
      </c>
      <c r="AP221" s="1">
        <f>'январь 2016'!AP221+'февраль 2016'!AP221+'март 2016'!AP221</f>
        <v>1</v>
      </c>
      <c r="AQ221" s="1">
        <f>'январь 2016'!AQ221+'февраль 2016'!AQ221+'март 2016'!AQ221</f>
        <v>0.501</v>
      </c>
      <c r="AR221" s="1" t="s">
        <v>40</v>
      </c>
      <c r="AS221" s="1" t="s">
        <v>41</v>
      </c>
      <c r="AT221" s="1">
        <f>'январь 2016'!AT221+'февраль 2016'!AT221+'март 2016'!AT221</f>
        <v>0</v>
      </c>
      <c r="AU221" s="1">
        <f>'январь 2016'!AU221+'февраль 2016'!AU221+'март 2016'!AU221</f>
        <v>0</v>
      </c>
      <c r="AV221" s="6"/>
      <c r="AW221" s="6"/>
      <c r="AX221" s="1">
        <f>'январь 2016'!AX221+'февраль 2016'!AX221+'март 2016'!AX221</f>
        <v>0</v>
      </c>
      <c r="AY221" s="1">
        <f>'январь 2016'!AY221+'февраль 2016'!AY221+'март 2016'!AY221</f>
        <v>0</v>
      </c>
      <c r="AZ221" s="1" t="s">
        <v>42</v>
      </c>
      <c r="BA221" s="1" t="s">
        <v>39</v>
      </c>
      <c r="BB221" s="1">
        <f>'январь 2016'!BB221+'февраль 2016'!BB221+'март 2016'!BB221</f>
        <v>0</v>
      </c>
      <c r="BC221" s="1">
        <f>'январь 2016'!BC221+'февраль 2016'!BC221+'март 2016'!BC221</f>
        <v>0</v>
      </c>
      <c r="BD221" s="1" t="s">
        <v>42</v>
      </c>
      <c r="BE221" s="1" t="s">
        <v>33</v>
      </c>
      <c r="BF221" s="1">
        <f>'январь 2016'!BF221+'февраль 2016'!BF221+'март 2016'!BF221</f>
        <v>2</v>
      </c>
      <c r="BG221" s="1">
        <f>'январь 2016'!BG221+'февраль 2016'!BG221+'март 2016'!BG221</f>
        <v>26.449000000000002</v>
      </c>
      <c r="BH221" s="1" t="s">
        <v>42</v>
      </c>
      <c r="BI221" s="1" t="s">
        <v>39</v>
      </c>
      <c r="BJ221" s="1">
        <f>'январь 2016'!BJ221+'февраль 2016'!BJ221+'март 2016'!BJ221</f>
        <v>0</v>
      </c>
      <c r="BK221" s="7">
        <f>'январь 2016'!BK221+'февраль 2016'!BK221+'март 2016'!BK221</f>
        <v>0</v>
      </c>
      <c r="BL221" s="1" t="s">
        <v>43</v>
      </c>
      <c r="BM221" s="1" t="s">
        <v>44</v>
      </c>
      <c r="BN221" s="1">
        <f>'январь 2016'!BN221+'февраль 2016'!BN221+'март 2016'!BN221</f>
        <v>0</v>
      </c>
      <c r="BO221" s="1">
        <f>'январь 2016'!BO221+'февраль 2016'!BO221+'март 2016'!BO221</f>
        <v>0</v>
      </c>
      <c r="BP221" s="1" t="s">
        <v>45</v>
      </c>
      <c r="BQ221" s="1" t="s">
        <v>44</v>
      </c>
      <c r="BR221" s="1">
        <f>'январь 2016'!BR221+'февраль 2016'!BR221+'март 2016'!BR221</f>
        <v>0</v>
      </c>
      <c r="BS221" s="1">
        <f>'январь 2016'!BS221+'февраль 2016'!BS221+'март 2016'!BS221</f>
        <v>0</v>
      </c>
      <c r="BT221" s="1" t="s">
        <v>46</v>
      </c>
      <c r="BU221" s="1" t="s">
        <v>47</v>
      </c>
      <c r="BV221" s="1">
        <f>'январь 2016'!BV221+'февраль 2016'!BV221+'март 2016'!BV221</f>
        <v>0</v>
      </c>
      <c r="BW221" s="1">
        <f>'январь 2016'!BW221+'февраль 2016'!BW221+'март 2016'!BW221</f>
        <v>0</v>
      </c>
      <c r="BX221" s="1" t="s">
        <v>46</v>
      </c>
      <c r="BY221" s="1" t="s">
        <v>41</v>
      </c>
      <c r="BZ221" s="1">
        <f>'январь 2016'!BZ221+'февраль 2016'!BZ221+'март 2016'!BZ221</f>
        <v>0</v>
      </c>
      <c r="CA221" s="1">
        <f>'январь 2016'!CA221+'февраль 2016'!CA221+'март 2016'!CA221</f>
        <v>0</v>
      </c>
      <c r="CB221" s="1" t="s">
        <v>46</v>
      </c>
      <c r="CC221" s="1" t="s">
        <v>48</v>
      </c>
      <c r="CD221" s="1">
        <f>'январь 2016'!CD221+'февраль 2016'!CD221+'март 2016'!CD221</f>
        <v>0</v>
      </c>
      <c r="CE221" s="1">
        <f>'январь 2016'!CE221+'февраль 2016'!CE221+'март 2016'!CE221</f>
        <v>0</v>
      </c>
      <c r="CF221" s="1" t="s">
        <v>46</v>
      </c>
      <c r="CG221" s="1" t="s">
        <v>48</v>
      </c>
      <c r="CH221" s="1">
        <f>'январь 2016'!CH221+'февраль 2016'!CH221+'март 2016'!CH221</f>
        <v>0</v>
      </c>
      <c r="CI221" s="1">
        <f>'январь 2016'!CI221+'февраль 2016'!CI221+'март 2016'!CI221</f>
        <v>0</v>
      </c>
      <c r="CJ221" s="1" t="s">
        <v>46</v>
      </c>
      <c r="CK221" s="1" t="s">
        <v>39</v>
      </c>
      <c r="CL221" s="1">
        <f>'январь 2016'!CL221+'февраль 2016'!CL221+'март 2016'!CL221</f>
        <v>0</v>
      </c>
      <c r="CM221" s="1">
        <f>'январь 2016'!CM221+'февраль 2016'!CM221+'март 2016'!CM221</f>
        <v>0</v>
      </c>
      <c r="CN221" s="1" t="s">
        <v>49</v>
      </c>
      <c r="CO221" s="1" t="s">
        <v>39</v>
      </c>
      <c r="CP221" s="1">
        <f>'январь 2016'!CP221+'февраль 2016'!CP221+'март 2016'!CP221</f>
        <v>0</v>
      </c>
      <c r="CQ221" s="1">
        <f>'январь 2016'!CQ221+'февраль 2016'!CQ221+'март 2016'!CQ221</f>
        <v>0</v>
      </c>
      <c r="CR221" s="1" t="s">
        <v>50</v>
      </c>
      <c r="CS221" s="1" t="s">
        <v>51</v>
      </c>
      <c r="CT221" s="1">
        <f>'январь 2016'!CT221+'февраль 2016'!CT221+'март 2016'!CT221</f>
        <v>0</v>
      </c>
      <c r="CU221" s="1">
        <f>'январь 2016'!CU221+'февраль 2016'!CU221+'март 2016'!CU221</f>
        <v>0</v>
      </c>
      <c r="CV221" s="1" t="s">
        <v>50</v>
      </c>
      <c r="CW221" s="1" t="s">
        <v>39</v>
      </c>
      <c r="CX221" s="1">
        <f>'январь 2016'!CX221+'февраль 2016'!CX221+'март 2016'!CX221</f>
        <v>0</v>
      </c>
      <c r="CY221" s="1">
        <f>'январь 2016'!CY221+'февраль 2016'!CY221+'март 2016'!CY221</f>
        <v>0</v>
      </c>
      <c r="CZ221" s="1" t="s">
        <v>50</v>
      </c>
      <c r="DA221" s="1" t="s">
        <v>39</v>
      </c>
      <c r="DB221" s="1">
        <f>'январь 2016'!DB221+'февраль 2016'!DB221+'март 2016'!DB221</f>
        <v>0</v>
      </c>
      <c r="DC221" s="1">
        <f>'январь 2016'!DC221+'февраль 2016'!DC221+'март 2016'!DC221</f>
        <v>0</v>
      </c>
      <c r="DD221" s="1" t="s">
        <v>59</v>
      </c>
      <c r="DE221" s="1" t="s">
        <v>60</v>
      </c>
      <c r="DF221" s="1">
        <f>'январь 2016'!DF221+'февраль 2016'!DF221+'март 2016'!DF221</f>
        <v>0</v>
      </c>
      <c r="DG221" s="1">
        <f>'январь 2016'!DG221+'февраль 2016'!DG221+'март 2016'!DG221</f>
        <v>0</v>
      </c>
      <c r="DH221" s="1" t="s">
        <v>52</v>
      </c>
      <c r="DI221" s="1" t="s">
        <v>53</v>
      </c>
      <c r="DJ221" s="1">
        <f>'январь 2016'!DJ221+'февраль 2016'!DJ221+'март 2016'!DJ221</f>
        <v>0</v>
      </c>
      <c r="DK221" s="1">
        <f>'январь 2016'!DK221+'февраль 2016'!DK221+'март 2016'!DK221</f>
        <v>0</v>
      </c>
      <c r="DL221" s="1" t="s">
        <v>31</v>
      </c>
      <c r="DM221" s="7">
        <f>'январь 2016'!DM221+'февраль 2016'!DM221+'март 2016'!DM221</f>
        <v>1.9219999999999999</v>
      </c>
    </row>
    <row r="222" spans="1:117" s="12" customFormat="1" ht="15.75" customHeight="1" x14ac:dyDescent="0.25">
      <c r="A222" s="6">
        <v>221</v>
      </c>
      <c r="B222" s="6">
        <v>1</v>
      </c>
      <c r="C222" s="9" t="s">
        <v>437</v>
      </c>
      <c r="D222" s="8" t="s">
        <v>373</v>
      </c>
      <c r="E222" s="6">
        <v>217.24700000000001</v>
      </c>
      <c r="F222" s="6">
        <v>2.794</v>
      </c>
      <c r="G222" s="6">
        <v>211.54</v>
      </c>
      <c r="H222" s="10">
        <v>62.471760000000003</v>
      </c>
      <c r="I222" s="3">
        <f t="shared" si="10"/>
        <v>274.01175999999998</v>
      </c>
      <c r="J222" s="3">
        <f t="shared" si="9"/>
        <v>13.907</v>
      </c>
      <c r="K222" s="3">
        <f t="shared" si="11"/>
        <v>260.10476</v>
      </c>
      <c r="L222" s="1" t="s">
        <v>28</v>
      </c>
      <c r="M222" s="1" t="s">
        <v>29</v>
      </c>
      <c r="N222" s="1">
        <f>'январь 2016'!N222+'февраль 2016'!N222+'март 2016'!N222</f>
        <v>0</v>
      </c>
      <c r="O222" s="1">
        <f>'январь 2016'!O222+'февраль 2016'!O222+'март 2016'!O222</f>
        <v>0</v>
      </c>
      <c r="P222" s="1" t="s">
        <v>30</v>
      </c>
      <c r="Q222" s="1" t="s">
        <v>34</v>
      </c>
      <c r="R222" s="1">
        <f>'январь 2016'!R222+'февраль 2016'!R222+'март 2016'!R222</f>
        <v>0</v>
      </c>
      <c r="S222" s="1">
        <f>'январь 2016'!S222+'февраль 2016'!S222+'март 2016'!S222</f>
        <v>0</v>
      </c>
      <c r="T222" s="1" t="s">
        <v>30</v>
      </c>
      <c r="U222" s="1" t="s">
        <v>32</v>
      </c>
      <c r="V222" s="6">
        <f>'январь 2016'!V222+'февраль 2016'!V222+'март 2016'!V222</f>
        <v>0</v>
      </c>
      <c r="W222" s="6">
        <f>'январь 2016'!W222+'февраль 2016'!W222+'март 2016'!W222</f>
        <v>0</v>
      </c>
      <c r="X222" s="6" t="s">
        <v>30</v>
      </c>
      <c r="Y222" s="6" t="s">
        <v>33</v>
      </c>
      <c r="Z222" s="6">
        <f>'январь 2016'!Z222+'февраль 2016'!Z222+'март 2016'!Z222</f>
        <v>0</v>
      </c>
      <c r="AA222" s="6">
        <f>'январь 2016'!AA222+'февраль 2016'!AA222+'март 2016'!AA222</f>
        <v>0</v>
      </c>
      <c r="AB222" s="1" t="s">
        <v>30</v>
      </c>
      <c r="AC222" s="1" t="s">
        <v>34</v>
      </c>
      <c r="AD222" s="1">
        <f>'январь 2016'!AD222+'февраль 2016'!AD222+'март 2016'!AD222</f>
        <v>0</v>
      </c>
      <c r="AE222" s="1">
        <f>'январь 2016'!AE222+'февраль 2016'!AE222+'март 2016'!AE222</f>
        <v>0</v>
      </c>
      <c r="AF222" s="1" t="s">
        <v>35</v>
      </c>
      <c r="AG222" s="1" t="s">
        <v>29</v>
      </c>
      <c r="AH222" s="1">
        <f>'январь 2016'!AH222+'февраль 2016'!AH222+'март 2016'!AH222</f>
        <v>0</v>
      </c>
      <c r="AI222" s="1">
        <f>'январь 2016'!AI222+'февраль 2016'!AI222+'март 2016'!AI222</f>
        <v>0</v>
      </c>
      <c r="AJ222" s="1" t="s">
        <v>36</v>
      </c>
      <c r="AK222" s="1" t="s">
        <v>37</v>
      </c>
      <c r="AL222" s="1">
        <f>'январь 2016'!AL222+'февраль 2016'!AL222+'март 2016'!AL222</f>
        <v>0</v>
      </c>
      <c r="AM222" s="1">
        <f>'январь 2016'!AM222+'февраль 2016'!AM222+'март 2016'!AM222</f>
        <v>0</v>
      </c>
      <c r="AN222" s="1" t="s">
        <v>38</v>
      </c>
      <c r="AO222" s="1" t="s">
        <v>39</v>
      </c>
      <c r="AP222" s="1">
        <f>'январь 2016'!AP222+'февраль 2016'!AP222+'март 2016'!AP222</f>
        <v>0</v>
      </c>
      <c r="AQ222" s="1">
        <f>'январь 2016'!AQ222+'февраль 2016'!AQ222+'март 2016'!AQ222</f>
        <v>0</v>
      </c>
      <c r="AR222" s="1" t="s">
        <v>40</v>
      </c>
      <c r="AS222" s="1" t="s">
        <v>41</v>
      </c>
      <c r="AT222" s="1">
        <f>'январь 2016'!AT222+'февраль 2016'!AT222+'март 2016'!AT222</f>
        <v>0</v>
      </c>
      <c r="AU222" s="1">
        <f>'январь 2016'!AU222+'февраль 2016'!AU222+'март 2016'!AU222</f>
        <v>0</v>
      </c>
      <c r="AV222" s="6"/>
      <c r="AW222" s="6"/>
      <c r="AX222" s="1">
        <f>'январь 2016'!AX222+'февраль 2016'!AX222+'март 2016'!AX222</f>
        <v>0</v>
      </c>
      <c r="AY222" s="1">
        <f>'январь 2016'!AY222+'февраль 2016'!AY222+'март 2016'!AY222</f>
        <v>0</v>
      </c>
      <c r="AZ222" s="1" t="s">
        <v>42</v>
      </c>
      <c r="BA222" s="1" t="s">
        <v>39</v>
      </c>
      <c r="BB222" s="1">
        <f>'январь 2016'!BB222+'февраль 2016'!BB222+'март 2016'!BB222</f>
        <v>0</v>
      </c>
      <c r="BC222" s="1">
        <f>'январь 2016'!BC222+'февраль 2016'!BC222+'март 2016'!BC222</f>
        <v>0</v>
      </c>
      <c r="BD222" s="1" t="s">
        <v>42</v>
      </c>
      <c r="BE222" s="1" t="s">
        <v>33</v>
      </c>
      <c r="BF222" s="1">
        <f>'январь 2016'!BF222+'февраль 2016'!BF222+'март 2016'!BF222</f>
        <v>0</v>
      </c>
      <c r="BG222" s="1">
        <f>'январь 2016'!BG222+'февраль 2016'!BG222+'март 2016'!BG222</f>
        <v>0</v>
      </c>
      <c r="BH222" s="1" t="s">
        <v>42</v>
      </c>
      <c r="BI222" s="1" t="s">
        <v>39</v>
      </c>
      <c r="BJ222" s="1">
        <f>'январь 2016'!BJ222+'февраль 2016'!BJ222+'март 2016'!BJ222</f>
        <v>0</v>
      </c>
      <c r="BK222" s="7">
        <f>'январь 2016'!BK222+'февраль 2016'!BK222+'март 2016'!BK222</f>
        <v>0</v>
      </c>
      <c r="BL222" s="1" t="s">
        <v>43</v>
      </c>
      <c r="BM222" s="1" t="s">
        <v>44</v>
      </c>
      <c r="BN222" s="1">
        <f>'январь 2016'!BN222+'февраль 2016'!BN222+'март 2016'!BN222</f>
        <v>0</v>
      </c>
      <c r="BO222" s="1">
        <f>'январь 2016'!BO222+'февраль 2016'!BO222+'март 2016'!BO222</f>
        <v>0</v>
      </c>
      <c r="BP222" s="1" t="s">
        <v>45</v>
      </c>
      <c r="BQ222" s="1" t="s">
        <v>44</v>
      </c>
      <c r="BR222" s="1">
        <f>'январь 2016'!BR222+'февраль 2016'!BR222+'март 2016'!BR222</f>
        <v>0</v>
      </c>
      <c r="BS222" s="1">
        <f>'январь 2016'!BS222+'февраль 2016'!BS222+'март 2016'!BS222</f>
        <v>0</v>
      </c>
      <c r="BT222" s="1" t="s">
        <v>46</v>
      </c>
      <c r="BU222" s="1" t="s">
        <v>47</v>
      </c>
      <c r="BV222" s="1">
        <f>'январь 2016'!BV222+'февраль 2016'!BV222+'март 2016'!BV222</f>
        <v>0</v>
      </c>
      <c r="BW222" s="1">
        <f>'январь 2016'!BW222+'февраль 2016'!BW222+'март 2016'!BW222</f>
        <v>0</v>
      </c>
      <c r="BX222" s="1" t="s">
        <v>46</v>
      </c>
      <c r="BY222" s="1" t="s">
        <v>41</v>
      </c>
      <c r="BZ222" s="1">
        <f>'январь 2016'!BZ222+'февраль 2016'!BZ222+'март 2016'!BZ222</f>
        <v>1.2E-2</v>
      </c>
      <c r="CA222" s="1">
        <f>'январь 2016'!CA222+'февраль 2016'!CA222+'март 2016'!CA222</f>
        <v>11.459</v>
      </c>
      <c r="CB222" s="1" t="s">
        <v>46</v>
      </c>
      <c r="CC222" s="1" t="s">
        <v>48</v>
      </c>
      <c r="CD222" s="1">
        <f>'январь 2016'!CD222+'февраль 2016'!CD222+'март 2016'!CD222</f>
        <v>0</v>
      </c>
      <c r="CE222" s="1">
        <f>'январь 2016'!CE222+'февраль 2016'!CE222+'март 2016'!CE222</f>
        <v>0</v>
      </c>
      <c r="CF222" s="1" t="s">
        <v>46</v>
      </c>
      <c r="CG222" s="1" t="s">
        <v>48</v>
      </c>
      <c r="CH222" s="1">
        <f>'январь 2016'!CH222+'февраль 2016'!CH222+'март 2016'!CH222</f>
        <v>0</v>
      </c>
      <c r="CI222" s="1">
        <f>'январь 2016'!CI222+'февраль 2016'!CI222+'март 2016'!CI222</f>
        <v>0</v>
      </c>
      <c r="CJ222" s="1" t="s">
        <v>46</v>
      </c>
      <c r="CK222" s="1" t="s">
        <v>39</v>
      </c>
      <c r="CL222" s="1">
        <f>'январь 2016'!CL222+'февраль 2016'!CL222+'март 2016'!CL222</f>
        <v>0</v>
      </c>
      <c r="CM222" s="1">
        <f>'январь 2016'!CM222+'февраль 2016'!CM222+'март 2016'!CM222</f>
        <v>0</v>
      </c>
      <c r="CN222" s="1" t="s">
        <v>49</v>
      </c>
      <c r="CO222" s="1" t="s">
        <v>39</v>
      </c>
      <c r="CP222" s="1">
        <f>'январь 2016'!CP222+'февраль 2016'!CP222+'март 2016'!CP222</f>
        <v>3</v>
      </c>
      <c r="CQ222" s="1">
        <f>'январь 2016'!CQ222+'февраль 2016'!CQ222+'март 2016'!CQ222</f>
        <v>1.756</v>
      </c>
      <c r="CR222" s="1" t="s">
        <v>50</v>
      </c>
      <c r="CS222" s="1" t="s">
        <v>51</v>
      </c>
      <c r="CT222" s="1">
        <f>'январь 2016'!CT222+'февраль 2016'!CT222+'март 2016'!CT222</f>
        <v>0</v>
      </c>
      <c r="CU222" s="1">
        <f>'январь 2016'!CU222+'февраль 2016'!CU222+'март 2016'!CU222</f>
        <v>0</v>
      </c>
      <c r="CV222" s="1" t="s">
        <v>50</v>
      </c>
      <c r="CW222" s="1" t="s">
        <v>39</v>
      </c>
      <c r="CX222" s="1">
        <f>'январь 2016'!CX222+'февраль 2016'!CX222+'март 2016'!CX222</f>
        <v>1</v>
      </c>
      <c r="CY222" s="1">
        <f>'январь 2016'!CY222+'февраль 2016'!CY222+'март 2016'!CY222</f>
        <v>0.69199999999999995</v>
      </c>
      <c r="CZ222" s="1" t="s">
        <v>50</v>
      </c>
      <c r="DA222" s="1" t="s">
        <v>39</v>
      </c>
      <c r="DB222" s="1">
        <f>'январь 2016'!DB222+'февраль 2016'!DB222+'март 2016'!DB222</f>
        <v>0</v>
      </c>
      <c r="DC222" s="1">
        <f>'январь 2016'!DC222+'февраль 2016'!DC222+'март 2016'!DC222</f>
        <v>0</v>
      </c>
      <c r="DD222" s="1" t="s">
        <v>59</v>
      </c>
      <c r="DE222" s="1" t="s">
        <v>60</v>
      </c>
      <c r="DF222" s="1">
        <f>'январь 2016'!DF222+'февраль 2016'!DF222+'март 2016'!DF222</f>
        <v>0</v>
      </c>
      <c r="DG222" s="1">
        <f>'январь 2016'!DG222+'февраль 2016'!DG222+'март 2016'!DG222</f>
        <v>0</v>
      </c>
      <c r="DH222" s="1" t="s">
        <v>52</v>
      </c>
      <c r="DI222" s="1" t="s">
        <v>53</v>
      </c>
      <c r="DJ222" s="1">
        <f>'январь 2016'!DJ222+'февраль 2016'!DJ222+'март 2016'!DJ222</f>
        <v>0</v>
      </c>
      <c r="DK222" s="1">
        <f>'январь 2016'!DK222+'февраль 2016'!DK222+'март 2016'!DK222</f>
        <v>0</v>
      </c>
      <c r="DL222" s="1" t="s">
        <v>31</v>
      </c>
      <c r="DM222" s="7">
        <f>'январь 2016'!DM222+'февраль 2016'!DM222+'март 2016'!DM222</f>
        <v>0</v>
      </c>
    </row>
    <row r="223" spans="1:117" s="12" customFormat="1" ht="15.75" customHeight="1" x14ac:dyDescent="0.25">
      <c r="A223" s="6">
        <v>222</v>
      </c>
      <c r="B223" s="6">
        <v>1</v>
      </c>
      <c r="C223" s="9" t="s">
        <v>438</v>
      </c>
      <c r="D223" s="8" t="s">
        <v>373</v>
      </c>
      <c r="E223" s="6">
        <v>231.12</v>
      </c>
      <c r="F223" s="6">
        <v>0</v>
      </c>
      <c r="G223" s="6">
        <v>191.04499999999999</v>
      </c>
      <c r="H223" s="10">
        <v>70.097880000000004</v>
      </c>
      <c r="I223" s="3">
        <f t="shared" si="10"/>
        <v>261.14287999999999</v>
      </c>
      <c r="J223" s="3">
        <f t="shared" si="9"/>
        <v>37.896000000000001</v>
      </c>
      <c r="K223" s="3">
        <f t="shared" si="11"/>
        <v>223.24687999999998</v>
      </c>
      <c r="L223" s="1" t="s">
        <v>28</v>
      </c>
      <c r="M223" s="1" t="s">
        <v>29</v>
      </c>
      <c r="N223" s="1">
        <f>'январь 2016'!N223+'февраль 2016'!N223+'март 2016'!N223</f>
        <v>0</v>
      </c>
      <c r="O223" s="1">
        <f>'январь 2016'!O223+'февраль 2016'!O223+'март 2016'!O223</f>
        <v>0</v>
      </c>
      <c r="P223" s="1" t="s">
        <v>30</v>
      </c>
      <c r="Q223" s="1" t="s">
        <v>34</v>
      </c>
      <c r="R223" s="1">
        <f>'январь 2016'!R223+'февраль 2016'!R223+'март 2016'!R223</f>
        <v>0</v>
      </c>
      <c r="S223" s="1">
        <f>'январь 2016'!S223+'февраль 2016'!S223+'март 2016'!S223</f>
        <v>0</v>
      </c>
      <c r="T223" s="1" t="s">
        <v>30</v>
      </c>
      <c r="U223" s="1" t="s">
        <v>32</v>
      </c>
      <c r="V223" s="6">
        <f>'январь 2016'!V223+'февраль 2016'!V223+'март 2016'!V223</f>
        <v>0</v>
      </c>
      <c r="W223" s="6">
        <f>'январь 2016'!W223+'февраль 2016'!W223+'март 2016'!W223</f>
        <v>0</v>
      </c>
      <c r="X223" s="6" t="s">
        <v>30</v>
      </c>
      <c r="Y223" s="6" t="s">
        <v>33</v>
      </c>
      <c r="Z223" s="6">
        <f>'январь 2016'!Z223+'февраль 2016'!Z223+'март 2016'!Z223</f>
        <v>0</v>
      </c>
      <c r="AA223" s="6">
        <f>'январь 2016'!AA223+'февраль 2016'!AA223+'март 2016'!AA223</f>
        <v>0</v>
      </c>
      <c r="AB223" s="1" t="s">
        <v>30</v>
      </c>
      <c r="AC223" s="1" t="s">
        <v>34</v>
      </c>
      <c r="AD223" s="1">
        <f>'январь 2016'!AD223+'февраль 2016'!AD223+'март 2016'!AD223</f>
        <v>4</v>
      </c>
      <c r="AE223" s="1">
        <f>'январь 2016'!AE223+'февраль 2016'!AE223+'март 2016'!AE223</f>
        <v>37.896000000000001</v>
      </c>
      <c r="AF223" s="1" t="s">
        <v>35</v>
      </c>
      <c r="AG223" s="1" t="s">
        <v>29</v>
      </c>
      <c r="AH223" s="1">
        <f>'январь 2016'!AH223+'февраль 2016'!AH223+'март 2016'!AH223</f>
        <v>0</v>
      </c>
      <c r="AI223" s="1">
        <f>'январь 2016'!AI223+'февраль 2016'!AI223+'март 2016'!AI223</f>
        <v>0</v>
      </c>
      <c r="AJ223" s="1" t="s">
        <v>36</v>
      </c>
      <c r="AK223" s="1" t="s">
        <v>37</v>
      </c>
      <c r="AL223" s="1">
        <f>'январь 2016'!AL223+'февраль 2016'!AL223+'март 2016'!AL223</f>
        <v>0</v>
      </c>
      <c r="AM223" s="1">
        <f>'январь 2016'!AM223+'февраль 2016'!AM223+'март 2016'!AM223</f>
        <v>0</v>
      </c>
      <c r="AN223" s="1" t="s">
        <v>38</v>
      </c>
      <c r="AO223" s="1" t="s">
        <v>39</v>
      </c>
      <c r="AP223" s="1">
        <f>'январь 2016'!AP223+'февраль 2016'!AP223+'март 2016'!AP223</f>
        <v>0</v>
      </c>
      <c r="AQ223" s="1">
        <f>'январь 2016'!AQ223+'февраль 2016'!AQ223+'март 2016'!AQ223</f>
        <v>0</v>
      </c>
      <c r="AR223" s="1" t="s">
        <v>40</v>
      </c>
      <c r="AS223" s="1" t="s">
        <v>41</v>
      </c>
      <c r="AT223" s="1">
        <f>'январь 2016'!AT223+'февраль 2016'!AT223+'март 2016'!AT223</f>
        <v>0</v>
      </c>
      <c r="AU223" s="1">
        <f>'январь 2016'!AU223+'февраль 2016'!AU223+'март 2016'!AU223</f>
        <v>0</v>
      </c>
      <c r="AV223" s="6"/>
      <c r="AW223" s="6"/>
      <c r="AX223" s="1">
        <f>'январь 2016'!AX223+'февраль 2016'!AX223+'март 2016'!AX223</f>
        <v>0</v>
      </c>
      <c r="AY223" s="1">
        <f>'январь 2016'!AY223+'февраль 2016'!AY223+'март 2016'!AY223</f>
        <v>0</v>
      </c>
      <c r="AZ223" s="1" t="s">
        <v>42</v>
      </c>
      <c r="BA223" s="1" t="s">
        <v>39</v>
      </c>
      <c r="BB223" s="1">
        <f>'январь 2016'!BB223+'февраль 2016'!BB223+'март 2016'!BB223</f>
        <v>0</v>
      </c>
      <c r="BC223" s="1">
        <f>'январь 2016'!BC223+'февраль 2016'!BC223+'март 2016'!BC223</f>
        <v>0</v>
      </c>
      <c r="BD223" s="1" t="s">
        <v>42</v>
      </c>
      <c r="BE223" s="1" t="s">
        <v>33</v>
      </c>
      <c r="BF223" s="1">
        <f>'январь 2016'!BF223+'февраль 2016'!BF223+'март 2016'!BF223</f>
        <v>0</v>
      </c>
      <c r="BG223" s="1">
        <f>'январь 2016'!BG223+'февраль 2016'!BG223+'март 2016'!BG223</f>
        <v>0</v>
      </c>
      <c r="BH223" s="1" t="s">
        <v>42</v>
      </c>
      <c r="BI223" s="1" t="s">
        <v>39</v>
      </c>
      <c r="BJ223" s="1">
        <f>'январь 2016'!BJ223+'февраль 2016'!BJ223+'март 2016'!BJ223</f>
        <v>0</v>
      </c>
      <c r="BK223" s="7">
        <f>'январь 2016'!BK223+'февраль 2016'!BK223+'март 2016'!BK223</f>
        <v>0</v>
      </c>
      <c r="BL223" s="1" t="s">
        <v>43</v>
      </c>
      <c r="BM223" s="1" t="s">
        <v>44</v>
      </c>
      <c r="BN223" s="1">
        <f>'январь 2016'!BN223+'февраль 2016'!BN223+'март 2016'!BN223</f>
        <v>0</v>
      </c>
      <c r="BO223" s="1">
        <f>'январь 2016'!BO223+'февраль 2016'!BO223+'март 2016'!BO223</f>
        <v>0</v>
      </c>
      <c r="BP223" s="1" t="s">
        <v>45</v>
      </c>
      <c r="BQ223" s="1" t="s">
        <v>44</v>
      </c>
      <c r="BR223" s="1">
        <f>'январь 2016'!BR223+'февраль 2016'!BR223+'март 2016'!BR223</f>
        <v>0</v>
      </c>
      <c r="BS223" s="1">
        <f>'январь 2016'!BS223+'февраль 2016'!BS223+'март 2016'!BS223</f>
        <v>0</v>
      </c>
      <c r="BT223" s="1" t="s">
        <v>46</v>
      </c>
      <c r="BU223" s="1" t="s">
        <v>47</v>
      </c>
      <c r="BV223" s="1">
        <f>'январь 2016'!BV223+'февраль 2016'!BV223+'март 2016'!BV223</f>
        <v>0</v>
      </c>
      <c r="BW223" s="1">
        <f>'январь 2016'!BW223+'февраль 2016'!BW223+'март 2016'!BW223</f>
        <v>0</v>
      </c>
      <c r="BX223" s="1" t="s">
        <v>46</v>
      </c>
      <c r="BY223" s="1" t="s">
        <v>41</v>
      </c>
      <c r="BZ223" s="1">
        <f>'январь 2016'!BZ223+'февраль 2016'!BZ223+'март 2016'!BZ223</f>
        <v>0</v>
      </c>
      <c r="CA223" s="1">
        <f>'январь 2016'!CA223+'февраль 2016'!CA223+'март 2016'!CA223</f>
        <v>0</v>
      </c>
      <c r="CB223" s="1" t="s">
        <v>46</v>
      </c>
      <c r="CC223" s="1" t="s">
        <v>48</v>
      </c>
      <c r="CD223" s="1">
        <f>'январь 2016'!CD223+'февраль 2016'!CD223+'март 2016'!CD223</f>
        <v>0</v>
      </c>
      <c r="CE223" s="1">
        <f>'январь 2016'!CE223+'февраль 2016'!CE223+'март 2016'!CE223</f>
        <v>0</v>
      </c>
      <c r="CF223" s="1" t="s">
        <v>46</v>
      </c>
      <c r="CG223" s="1" t="s">
        <v>48</v>
      </c>
      <c r="CH223" s="1">
        <f>'январь 2016'!CH223+'февраль 2016'!CH223+'март 2016'!CH223</f>
        <v>0</v>
      </c>
      <c r="CI223" s="1">
        <f>'январь 2016'!CI223+'февраль 2016'!CI223+'март 2016'!CI223</f>
        <v>0</v>
      </c>
      <c r="CJ223" s="1" t="s">
        <v>46</v>
      </c>
      <c r="CK223" s="1" t="s">
        <v>39</v>
      </c>
      <c r="CL223" s="1">
        <f>'январь 2016'!CL223+'февраль 2016'!CL223+'март 2016'!CL223</f>
        <v>0</v>
      </c>
      <c r="CM223" s="1">
        <f>'январь 2016'!CM223+'февраль 2016'!CM223+'март 2016'!CM223</f>
        <v>0</v>
      </c>
      <c r="CN223" s="1" t="s">
        <v>49</v>
      </c>
      <c r="CO223" s="1" t="s">
        <v>39</v>
      </c>
      <c r="CP223" s="1">
        <f>'январь 2016'!CP223+'февраль 2016'!CP223+'март 2016'!CP223</f>
        <v>0</v>
      </c>
      <c r="CQ223" s="1">
        <f>'январь 2016'!CQ223+'февраль 2016'!CQ223+'март 2016'!CQ223</f>
        <v>0</v>
      </c>
      <c r="CR223" s="1" t="s">
        <v>50</v>
      </c>
      <c r="CS223" s="1" t="s">
        <v>51</v>
      </c>
      <c r="CT223" s="1">
        <f>'январь 2016'!CT223+'февраль 2016'!CT223+'март 2016'!CT223</f>
        <v>0</v>
      </c>
      <c r="CU223" s="1">
        <f>'январь 2016'!CU223+'февраль 2016'!CU223+'март 2016'!CU223</f>
        <v>0</v>
      </c>
      <c r="CV223" s="1" t="s">
        <v>50</v>
      </c>
      <c r="CW223" s="1" t="s">
        <v>39</v>
      </c>
      <c r="CX223" s="1">
        <f>'январь 2016'!CX223+'февраль 2016'!CX223+'март 2016'!CX223</f>
        <v>0</v>
      </c>
      <c r="CY223" s="1">
        <f>'январь 2016'!CY223+'февраль 2016'!CY223+'март 2016'!CY223</f>
        <v>0</v>
      </c>
      <c r="CZ223" s="1" t="s">
        <v>50</v>
      </c>
      <c r="DA223" s="1" t="s">
        <v>39</v>
      </c>
      <c r="DB223" s="1">
        <f>'январь 2016'!DB223+'февраль 2016'!DB223+'март 2016'!DB223</f>
        <v>0</v>
      </c>
      <c r="DC223" s="1">
        <f>'январь 2016'!DC223+'февраль 2016'!DC223+'март 2016'!DC223</f>
        <v>0</v>
      </c>
      <c r="DD223" s="1" t="s">
        <v>59</v>
      </c>
      <c r="DE223" s="1" t="s">
        <v>60</v>
      </c>
      <c r="DF223" s="1">
        <f>'январь 2016'!DF223+'февраль 2016'!DF223+'март 2016'!DF223</f>
        <v>0</v>
      </c>
      <c r="DG223" s="1">
        <f>'январь 2016'!DG223+'февраль 2016'!DG223+'март 2016'!DG223</f>
        <v>0</v>
      </c>
      <c r="DH223" s="1" t="s">
        <v>52</v>
      </c>
      <c r="DI223" s="1" t="s">
        <v>53</v>
      </c>
      <c r="DJ223" s="1">
        <f>'январь 2016'!DJ223+'февраль 2016'!DJ223+'март 2016'!DJ223</f>
        <v>0</v>
      </c>
      <c r="DK223" s="1">
        <f>'январь 2016'!DK223+'февраль 2016'!DK223+'март 2016'!DK223</f>
        <v>0</v>
      </c>
      <c r="DL223" s="1" t="s">
        <v>31</v>
      </c>
      <c r="DM223" s="7">
        <f>'январь 2016'!DM223+'февраль 2016'!DM223+'март 2016'!DM223</f>
        <v>0</v>
      </c>
    </row>
    <row r="224" spans="1:117" s="12" customFormat="1" ht="15.75" customHeight="1" x14ac:dyDescent="0.25">
      <c r="A224" s="6">
        <v>223</v>
      </c>
      <c r="B224" s="6">
        <v>1</v>
      </c>
      <c r="C224" s="9" t="s">
        <v>439</v>
      </c>
      <c r="D224" s="8" t="s">
        <v>373</v>
      </c>
      <c r="E224" s="6">
        <v>320.83300000000003</v>
      </c>
      <c r="F224" s="6">
        <v>18.11</v>
      </c>
      <c r="G224" s="6">
        <v>302.72300000000001</v>
      </c>
      <c r="H224" s="10">
        <v>100.7364</v>
      </c>
      <c r="I224" s="3">
        <f t="shared" si="10"/>
        <v>403.45940000000002</v>
      </c>
      <c r="J224" s="3">
        <f t="shared" si="9"/>
        <v>0</v>
      </c>
      <c r="K224" s="3">
        <f t="shared" si="11"/>
        <v>403.45940000000002</v>
      </c>
      <c r="L224" s="1" t="s">
        <v>28</v>
      </c>
      <c r="M224" s="1" t="s">
        <v>29</v>
      </c>
      <c r="N224" s="1">
        <f>'январь 2016'!N224+'февраль 2016'!N224+'март 2016'!N224</f>
        <v>0</v>
      </c>
      <c r="O224" s="1">
        <f>'январь 2016'!O224+'февраль 2016'!O224+'март 2016'!O224</f>
        <v>0</v>
      </c>
      <c r="P224" s="1" t="s">
        <v>30</v>
      </c>
      <c r="Q224" s="1" t="s">
        <v>34</v>
      </c>
      <c r="R224" s="1">
        <f>'январь 2016'!R224+'февраль 2016'!R224+'март 2016'!R224</f>
        <v>0</v>
      </c>
      <c r="S224" s="1">
        <f>'январь 2016'!S224+'февраль 2016'!S224+'март 2016'!S224</f>
        <v>0</v>
      </c>
      <c r="T224" s="1" t="s">
        <v>30</v>
      </c>
      <c r="U224" s="1" t="s">
        <v>32</v>
      </c>
      <c r="V224" s="6">
        <f>'январь 2016'!V224+'февраль 2016'!V224+'март 2016'!V224</f>
        <v>0</v>
      </c>
      <c r="W224" s="6">
        <f>'январь 2016'!W224+'февраль 2016'!W224+'март 2016'!W224</f>
        <v>0</v>
      </c>
      <c r="X224" s="6" t="s">
        <v>30</v>
      </c>
      <c r="Y224" s="6" t="s">
        <v>33</v>
      </c>
      <c r="Z224" s="6">
        <f>'январь 2016'!Z224+'февраль 2016'!Z224+'март 2016'!Z224</f>
        <v>0</v>
      </c>
      <c r="AA224" s="6">
        <f>'январь 2016'!AA224+'февраль 2016'!AA224+'март 2016'!AA224</f>
        <v>0</v>
      </c>
      <c r="AB224" s="1" t="s">
        <v>30</v>
      </c>
      <c r="AC224" s="1" t="s">
        <v>34</v>
      </c>
      <c r="AD224" s="1">
        <f>'январь 2016'!AD224+'февраль 2016'!AD224+'март 2016'!AD224</f>
        <v>0</v>
      </c>
      <c r="AE224" s="1">
        <f>'январь 2016'!AE224+'февраль 2016'!AE224+'март 2016'!AE224</f>
        <v>0</v>
      </c>
      <c r="AF224" s="1" t="s">
        <v>35</v>
      </c>
      <c r="AG224" s="1" t="s">
        <v>29</v>
      </c>
      <c r="AH224" s="1">
        <f>'январь 2016'!AH224+'февраль 2016'!AH224+'март 2016'!AH224</f>
        <v>0</v>
      </c>
      <c r="AI224" s="1">
        <f>'январь 2016'!AI224+'февраль 2016'!AI224+'март 2016'!AI224</f>
        <v>0</v>
      </c>
      <c r="AJ224" s="1" t="s">
        <v>36</v>
      </c>
      <c r="AK224" s="1" t="s">
        <v>37</v>
      </c>
      <c r="AL224" s="1">
        <f>'январь 2016'!AL224+'февраль 2016'!AL224+'март 2016'!AL224</f>
        <v>0</v>
      </c>
      <c r="AM224" s="1">
        <f>'январь 2016'!AM224+'февраль 2016'!AM224+'март 2016'!AM224</f>
        <v>0</v>
      </c>
      <c r="AN224" s="1" t="s">
        <v>38</v>
      </c>
      <c r="AO224" s="1" t="s">
        <v>39</v>
      </c>
      <c r="AP224" s="1">
        <f>'январь 2016'!AP224+'февраль 2016'!AP224+'март 2016'!AP224</f>
        <v>0</v>
      </c>
      <c r="AQ224" s="1">
        <f>'январь 2016'!AQ224+'февраль 2016'!AQ224+'март 2016'!AQ224</f>
        <v>0</v>
      </c>
      <c r="AR224" s="1" t="s">
        <v>40</v>
      </c>
      <c r="AS224" s="1" t="s">
        <v>41</v>
      </c>
      <c r="AT224" s="1">
        <f>'январь 2016'!AT224+'февраль 2016'!AT224+'март 2016'!AT224</f>
        <v>0</v>
      </c>
      <c r="AU224" s="1">
        <f>'январь 2016'!AU224+'февраль 2016'!AU224+'март 2016'!AU224</f>
        <v>0</v>
      </c>
      <c r="AV224" s="6"/>
      <c r="AW224" s="6"/>
      <c r="AX224" s="1">
        <f>'январь 2016'!AX224+'февраль 2016'!AX224+'март 2016'!AX224</f>
        <v>0</v>
      </c>
      <c r="AY224" s="1">
        <f>'январь 2016'!AY224+'февраль 2016'!AY224+'март 2016'!AY224</f>
        <v>0</v>
      </c>
      <c r="AZ224" s="1" t="s">
        <v>42</v>
      </c>
      <c r="BA224" s="1" t="s">
        <v>39</v>
      </c>
      <c r="BB224" s="1">
        <f>'январь 2016'!BB224+'февраль 2016'!BB224+'март 2016'!BB224</f>
        <v>0</v>
      </c>
      <c r="BC224" s="1">
        <f>'январь 2016'!BC224+'февраль 2016'!BC224+'март 2016'!BC224</f>
        <v>0</v>
      </c>
      <c r="BD224" s="1" t="s">
        <v>42</v>
      </c>
      <c r="BE224" s="1" t="s">
        <v>33</v>
      </c>
      <c r="BF224" s="1">
        <f>'январь 2016'!BF224+'февраль 2016'!BF224+'март 2016'!BF224</f>
        <v>0</v>
      </c>
      <c r="BG224" s="1">
        <f>'январь 2016'!BG224+'февраль 2016'!BG224+'март 2016'!BG224</f>
        <v>0</v>
      </c>
      <c r="BH224" s="1" t="s">
        <v>42</v>
      </c>
      <c r="BI224" s="1" t="s">
        <v>39</v>
      </c>
      <c r="BJ224" s="1">
        <f>'январь 2016'!BJ224+'февраль 2016'!BJ224+'март 2016'!BJ224</f>
        <v>0</v>
      </c>
      <c r="BK224" s="7">
        <f>'январь 2016'!BK224+'февраль 2016'!BK224+'март 2016'!BK224</f>
        <v>0</v>
      </c>
      <c r="BL224" s="1" t="s">
        <v>43</v>
      </c>
      <c r="BM224" s="1" t="s">
        <v>44</v>
      </c>
      <c r="BN224" s="1">
        <f>'январь 2016'!BN224+'февраль 2016'!BN224+'март 2016'!BN224</f>
        <v>0</v>
      </c>
      <c r="BO224" s="1">
        <f>'январь 2016'!BO224+'февраль 2016'!BO224+'март 2016'!BO224</f>
        <v>0</v>
      </c>
      <c r="BP224" s="1" t="s">
        <v>45</v>
      </c>
      <c r="BQ224" s="1" t="s">
        <v>44</v>
      </c>
      <c r="BR224" s="1">
        <f>'январь 2016'!BR224+'февраль 2016'!BR224+'март 2016'!BR224</f>
        <v>0</v>
      </c>
      <c r="BS224" s="1">
        <f>'январь 2016'!BS224+'февраль 2016'!BS224+'март 2016'!BS224</f>
        <v>0</v>
      </c>
      <c r="BT224" s="1" t="s">
        <v>46</v>
      </c>
      <c r="BU224" s="1" t="s">
        <v>47</v>
      </c>
      <c r="BV224" s="1">
        <f>'январь 2016'!BV224+'февраль 2016'!BV224+'март 2016'!BV224</f>
        <v>0</v>
      </c>
      <c r="BW224" s="1">
        <f>'январь 2016'!BW224+'февраль 2016'!BW224+'март 2016'!BW224</f>
        <v>0</v>
      </c>
      <c r="BX224" s="1" t="s">
        <v>46</v>
      </c>
      <c r="BY224" s="1" t="s">
        <v>41</v>
      </c>
      <c r="BZ224" s="1">
        <f>'январь 2016'!BZ224+'февраль 2016'!BZ224+'март 2016'!BZ224</f>
        <v>0</v>
      </c>
      <c r="CA224" s="1">
        <f>'январь 2016'!CA224+'февраль 2016'!CA224+'март 2016'!CA224</f>
        <v>0</v>
      </c>
      <c r="CB224" s="1" t="s">
        <v>46</v>
      </c>
      <c r="CC224" s="1" t="s">
        <v>48</v>
      </c>
      <c r="CD224" s="1">
        <f>'январь 2016'!CD224+'февраль 2016'!CD224+'март 2016'!CD224</f>
        <v>0</v>
      </c>
      <c r="CE224" s="1">
        <f>'январь 2016'!CE224+'февраль 2016'!CE224+'март 2016'!CE224</f>
        <v>0</v>
      </c>
      <c r="CF224" s="1" t="s">
        <v>46</v>
      </c>
      <c r="CG224" s="1" t="s">
        <v>48</v>
      </c>
      <c r="CH224" s="1">
        <f>'январь 2016'!CH224+'февраль 2016'!CH224+'март 2016'!CH224</f>
        <v>0</v>
      </c>
      <c r="CI224" s="1">
        <f>'январь 2016'!CI224+'февраль 2016'!CI224+'март 2016'!CI224</f>
        <v>0</v>
      </c>
      <c r="CJ224" s="1" t="s">
        <v>46</v>
      </c>
      <c r="CK224" s="1" t="s">
        <v>39</v>
      </c>
      <c r="CL224" s="1">
        <f>'январь 2016'!CL224+'февраль 2016'!CL224+'март 2016'!CL224</f>
        <v>0</v>
      </c>
      <c r="CM224" s="1">
        <f>'январь 2016'!CM224+'февраль 2016'!CM224+'март 2016'!CM224</f>
        <v>0</v>
      </c>
      <c r="CN224" s="1" t="s">
        <v>49</v>
      </c>
      <c r="CO224" s="1" t="s">
        <v>39</v>
      </c>
      <c r="CP224" s="1">
        <f>'январь 2016'!CP224+'февраль 2016'!CP224+'март 2016'!CP224</f>
        <v>0</v>
      </c>
      <c r="CQ224" s="1">
        <f>'январь 2016'!CQ224+'февраль 2016'!CQ224+'март 2016'!CQ224</f>
        <v>0</v>
      </c>
      <c r="CR224" s="1" t="s">
        <v>50</v>
      </c>
      <c r="CS224" s="1" t="s">
        <v>51</v>
      </c>
      <c r="CT224" s="1">
        <f>'январь 2016'!CT224+'февраль 2016'!CT224+'март 2016'!CT224</f>
        <v>0</v>
      </c>
      <c r="CU224" s="1">
        <f>'январь 2016'!CU224+'февраль 2016'!CU224+'март 2016'!CU224</f>
        <v>0</v>
      </c>
      <c r="CV224" s="1" t="s">
        <v>50</v>
      </c>
      <c r="CW224" s="1" t="s">
        <v>39</v>
      </c>
      <c r="CX224" s="1">
        <f>'январь 2016'!CX224+'февраль 2016'!CX224+'март 2016'!CX224</f>
        <v>0</v>
      </c>
      <c r="CY224" s="1">
        <f>'январь 2016'!CY224+'февраль 2016'!CY224+'март 2016'!CY224</f>
        <v>0</v>
      </c>
      <c r="CZ224" s="1" t="s">
        <v>50</v>
      </c>
      <c r="DA224" s="1" t="s">
        <v>39</v>
      </c>
      <c r="DB224" s="1">
        <f>'январь 2016'!DB224+'февраль 2016'!DB224+'март 2016'!DB224</f>
        <v>0</v>
      </c>
      <c r="DC224" s="1">
        <f>'январь 2016'!DC224+'февраль 2016'!DC224+'март 2016'!DC224</f>
        <v>0</v>
      </c>
      <c r="DD224" s="1" t="s">
        <v>59</v>
      </c>
      <c r="DE224" s="1" t="s">
        <v>60</v>
      </c>
      <c r="DF224" s="1">
        <f>'январь 2016'!DF224+'февраль 2016'!DF224+'март 2016'!DF224</f>
        <v>0</v>
      </c>
      <c r="DG224" s="1">
        <f>'январь 2016'!DG224+'февраль 2016'!DG224+'март 2016'!DG224</f>
        <v>0</v>
      </c>
      <c r="DH224" s="1" t="s">
        <v>52</v>
      </c>
      <c r="DI224" s="1" t="s">
        <v>53</v>
      </c>
      <c r="DJ224" s="1">
        <f>'январь 2016'!DJ224+'февраль 2016'!DJ224+'март 2016'!DJ224</f>
        <v>0</v>
      </c>
      <c r="DK224" s="1">
        <f>'январь 2016'!DK224+'февраль 2016'!DK224+'март 2016'!DK224</f>
        <v>0</v>
      </c>
      <c r="DL224" s="1" t="s">
        <v>31</v>
      </c>
      <c r="DM224" s="7">
        <f>'январь 2016'!DM224+'февраль 2016'!DM224+'март 2016'!DM224</f>
        <v>0</v>
      </c>
    </row>
    <row r="225" spans="1:117" s="12" customFormat="1" ht="15.75" customHeight="1" x14ac:dyDescent="0.25">
      <c r="A225" s="6">
        <v>224</v>
      </c>
      <c r="B225" s="6">
        <v>1</v>
      </c>
      <c r="C225" s="9" t="s">
        <v>440</v>
      </c>
      <c r="D225" s="8" t="s">
        <v>373</v>
      </c>
      <c r="E225" s="6">
        <v>134.74600000000001</v>
      </c>
      <c r="F225" s="6">
        <v>35.268000000000001</v>
      </c>
      <c r="G225" s="6">
        <v>92.843000000000004</v>
      </c>
      <c r="H225" s="10">
        <v>76.145039999999995</v>
      </c>
      <c r="I225" s="3">
        <f t="shared" si="10"/>
        <v>168.98804000000001</v>
      </c>
      <c r="J225" s="3">
        <f t="shared" si="9"/>
        <v>6.3919999999999995</v>
      </c>
      <c r="K225" s="3">
        <f t="shared" si="11"/>
        <v>162.59604000000002</v>
      </c>
      <c r="L225" s="1" t="s">
        <v>28</v>
      </c>
      <c r="M225" s="1" t="s">
        <v>29</v>
      </c>
      <c r="N225" s="1">
        <f>'январь 2016'!N225+'февраль 2016'!N225+'март 2016'!N225</f>
        <v>0</v>
      </c>
      <c r="O225" s="1">
        <f>'январь 2016'!O225+'февраль 2016'!O225+'март 2016'!O225</f>
        <v>0</v>
      </c>
      <c r="P225" s="1" t="s">
        <v>30</v>
      </c>
      <c r="Q225" s="1" t="s">
        <v>34</v>
      </c>
      <c r="R225" s="1">
        <f>'январь 2016'!R225+'февраль 2016'!R225+'март 2016'!R225</f>
        <v>0</v>
      </c>
      <c r="S225" s="1">
        <f>'январь 2016'!S225+'февраль 2016'!S225+'март 2016'!S225</f>
        <v>0</v>
      </c>
      <c r="T225" s="1" t="s">
        <v>30</v>
      </c>
      <c r="U225" s="1" t="s">
        <v>32</v>
      </c>
      <c r="V225" s="6">
        <f>'январь 2016'!V225+'февраль 2016'!V225+'март 2016'!V225</f>
        <v>0</v>
      </c>
      <c r="W225" s="6">
        <f>'январь 2016'!W225+'февраль 2016'!W225+'март 2016'!W225</f>
        <v>0</v>
      </c>
      <c r="X225" s="6" t="s">
        <v>30</v>
      </c>
      <c r="Y225" s="6" t="s">
        <v>33</v>
      </c>
      <c r="Z225" s="6">
        <f>'январь 2016'!Z225+'февраль 2016'!Z225+'март 2016'!Z225</f>
        <v>0</v>
      </c>
      <c r="AA225" s="6">
        <f>'январь 2016'!AA225+'февраль 2016'!AA225+'март 2016'!AA225</f>
        <v>0</v>
      </c>
      <c r="AB225" s="1" t="s">
        <v>30</v>
      </c>
      <c r="AC225" s="1" t="s">
        <v>34</v>
      </c>
      <c r="AD225" s="1">
        <f>'январь 2016'!AD225+'февраль 2016'!AD225+'март 2016'!AD225</f>
        <v>0</v>
      </c>
      <c r="AE225" s="1">
        <f>'январь 2016'!AE225+'февраль 2016'!AE225+'март 2016'!AE225</f>
        <v>0</v>
      </c>
      <c r="AF225" s="1" t="s">
        <v>35</v>
      </c>
      <c r="AG225" s="1" t="s">
        <v>29</v>
      </c>
      <c r="AH225" s="1">
        <f>'январь 2016'!AH225+'февраль 2016'!AH225+'март 2016'!AH225</f>
        <v>0</v>
      </c>
      <c r="AI225" s="1">
        <f>'январь 2016'!AI225+'февраль 2016'!AI225+'март 2016'!AI225</f>
        <v>0</v>
      </c>
      <c r="AJ225" s="1" t="s">
        <v>36</v>
      </c>
      <c r="AK225" s="1" t="s">
        <v>37</v>
      </c>
      <c r="AL225" s="1">
        <f>'январь 2016'!AL225+'февраль 2016'!AL225+'март 2016'!AL225</f>
        <v>0</v>
      </c>
      <c r="AM225" s="1">
        <f>'январь 2016'!AM225+'февраль 2016'!AM225+'март 2016'!AM225</f>
        <v>0</v>
      </c>
      <c r="AN225" s="1" t="s">
        <v>38</v>
      </c>
      <c r="AO225" s="1" t="s">
        <v>39</v>
      </c>
      <c r="AP225" s="1">
        <f>'январь 2016'!AP225+'февраль 2016'!AP225+'март 2016'!AP225</f>
        <v>8</v>
      </c>
      <c r="AQ225" s="1">
        <f>'январь 2016'!AQ225+'февраль 2016'!AQ225+'март 2016'!AQ225</f>
        <v>4.742</v>
      </c>
      <c r="AR225" s="1" t="s">
        <v>40</v>
      </c>
      <c r="AS225" s="1" t="s">
        <v>41</v>
      </c>
      <c r="AT225" s="1">
        <f>'январь 2016'!AT225+'февраль 2016'!AT225+'март 2016'!AT225</f>
        <v>0</v>
      </c>
      <c r="AU225" s="1">
        <f>'январь 2016'!AU225+'февраль 2016'!AU225+'март 2016'!AU225</f>
        <v>0</v>
      </c>
      <c r="AV225" s="6"/>
      <c r="AW225" s="6"/>
      <c r="AX225" s="1">
        <f>'январь 2016'!AX225+'февраль 2016'!AX225+'март 2016'!AX225</f>
        <v>0</v>
      </c>
      <c r="AY225" s="1">
        <f>'январь 2016'!AY225+'февраль 2016'!AY225+'март 2016'!AY225</f>
        <v>0</v>
      </c>
      <c r="AZ225" s="1" t="s">
        <v>42</v>
      </c>
      <c r="BA225" s="1" t="s">
        <v>39</v>
      </c>
      <c r="BB225" s="1">
        <f>'январь 2016'!BB225+'февраль 2016'!BB225+'март 2016'!BB225</f>
        <v>0</v>
      </c>
      <c r="BC225" s="1">
        <f>'январь 2016'!BC225+'февраль 2016'!BC225+'март 2016'!BC225</f>
        <v>0</v>
      </c>
      <c r="BD225" s="1" t="s">
        <v>42</v>
      </c>
      <c r="BE225" s="1" t="s">
        <v>33</v>
      </c>
      <c r="BF225" s="1">
        <f>'январь 2016'!BF225+'февраль 2016'!BF225+'март 2016'!BF225</f>
        <v>0</v>
      </c>
      <c r="BG225" s="1">
        <f>'январь 2016'!BG225+'февраль 2016'!BG225+'март 2016'!BG225</f>
        <v>0</v>
      </c>
      <c r="BH225" s="1" t="s">
        <v>42</v>
      </c>
      <c r="BI225" s="1" t="s">
        <v>39</v>
      </c>
      <c r="BJ225" s="1">
        <f>'январь 2016'!BJ225+'февраль 2016'!BJ225+'март 2016'!BJ225</f>
        <v>0</v>
      </c>
      <c r="BK225" s="7">
        <f>'январь 2016'!BK225+'февраль 2016'!BK225+'март 2016'!BK225</f>
        <v>0</v>
      </c>
      <c r="BL225" s="1" t="s">
        <v>43</v>
      </c>
      <c r="BM225" s="1" t="s">
        <v>44</v>
      </c>
      <c r="BN225" s="1">
        <f>'январь 2016'!BN225+'февраль 2016'!BN225+'март 2016'!BN225</f>
        <v>0</v>
      </c>
      <c r="BO225" s="1">
        <f>'январь 2016'!BO225+'февраль 2016'!BO225+'март 2016'!BO225</f>
        <v>0</v>
      </c>
      <c r="BP225" s="1" t="s">
        <v>45</v>
      </c>
      <c r="BQ225" s="1" t="s">
        <v>44</v>
      </c>
      <c r="BR225" s="1">
        <f>'январь 2016'!BR225+'февраль 2016'!BR225+'март 2016'!BR225</f>
        <v>0</v>
      </c>
      <c r="BS225" s="1">
        <f>'январь 2016'!BS225+'февраль 2016'!BS225+'март 2016'!BS225</f>
        <v>0</v>
      </c>
      <c r="BT225" s="1" t="s">
        <v>46</v>
      </c>
      <c r="BU225" s="1" t="s">
        <v>47</v>
      </c>
      <c r="BV225" s="1">
        <f>'январь 2016'!BV225+'февраль 2016'!BV225+'март 2016'!BV225</f>
        <v>0</v>
      </c>
      <c r="BW225" s="1">
        <f>'январь 2016'!BW225+'февраль 2016'!BW225+'март 2016'!BW225</f>
        <v>0</v>
      </c>
      <c r="BX225" s="1" t="s">
        <v>46</v>
      </c>
      <c r="BY225" s="1" t="s">
        <v>41</v>
      </c>
      <c r="BZ225" s="1">
        <f>'январь 2016'!BZ225+'февраль 2016'!BZ225+'март 2016'!BZ225</f>
        <v>0</v>
      </c>
      <c r="CA225" s="1">
        <f>'январь 2016'!CA225+'февраль 2016'!CA225+'март 2016'!CA225</f>
        <v>0</v>
      </c>
      <c r="CB225" s="1" t="s">
        <v>46</v>
      </c>
      <c r="CC225" s="1" t="s">
        <v>48</v>
      </c>
      <c r="CD225" s="1">
        <f>'январь 2016'!CD225+'февраль 2016'!CD225+'март 2016'!CD225</f>
        <v>0</v>
      </c>
      <c r="CE225" s="1">
        <f>'январь 2016'!CE225+'февраль 2016'!CE225+'март 2016'!CE225</f>
        <v>0</v>
      </c>
      <c r="CF225" s="1" t="s">
        <v>46</v>
      </c>
      <c r="CG225" s="1" t="s">
        <v>48</v>
      </c>
      <c r="CH225" s="1">
        <f>'январь 2016'!CH225+'февраль 2016'!CH225+'март 2016'!CH225</f>
        <v>0</v>
      </c>
      <c r="CI225" s="1">
        <f>'январь 2016'!CI225+'февраль 2016'!CI225+'март 2016'!CI225</f>
        <v>0</v>
      </c>
      <c r="CJ225" s="1" t="s">
        <v>46</v>
      </c>
      <c r="CK225" s="1" t="s">
        <v>39</v>
      </c>
      <c r="CL225" s="1">
        <f>'январь 2016'!CL225+'февраль 2016'!CL225+'март 2016'!CL225</f>
        <v>0</v>
      </c>
      <c r="CM225" s="1">
        <f>'январь 2016'!CM225+'февраль 2016'!CM225+'март 2016'!CM225</f>
        <v>0</v>
      </c>
      <c r="CN225" s="1" t="s">
        <v>49</v>
      </c>
      <c r="CO225" s="1" t="s">
        <v>39</v>
      </c>
      <c r="CP225" s="1">
        <f>'январь 2016'!CP225+'февраль 2016'!CP225+'март 2016'!CP225</f>
        <v>0</v>
      </c>
      <c r="CQ225" s="1">
        <f>'январь 2016'!CQ225+'февраль 2016'!CQ225+'март 2016'!CQ225</f>
        <v>0</v>
      </c>
      <c r="CR225" s="1" t="s">
        <v>50</v>
      </c>
      <c r="CS225" s="1" t="s">
        <v>51</v>
      </c>
      <c r="CT225" s="1">
        <f>'январь 2016'!CT225+'февраль 2016'!CT225+'март 2016'!CT225</f>
        <v>0</v>
      </c>
      <c r="CU225" s="1">
        <f>'январь 2016'!CU225+'февраль 2016'!CU225+'март 2016'!CU225</f>
        <v>0</v>
      </c>
      <c r="CV225" s="1" t="s">
        <v>50</v>
      </c>
      <c r="CW225" s="1" t="s">
        <v>39</v>
      </c>
      <c r="CX225" s="1">
        <f>'январь 2016'!CX225+'февраль 2016'!CX225+'март 2016'!CX225</f>
        <v>0</v>
      </c>
      <c r="CY225" s="1">
        <f>'январь 2016'!CY225+'февраль 2016'!CY225+'март 2016'!CY225</f>
        <v>0</v>
      </c>
      <c r="CZ225" s="1" t="s">
        <v>50</v>
      </c>
      <c r="DA225" s="1" t="s">
        <v>39</v>
      </c>
      <c r="DB225" s="1">
        <f>'январь 2016'!DB225+'февраль 2016'!DB225+'март 2016'!DB225</f>
        <v>0</v>
      </c>
      <c r="DC225" s="1">
        <f>'январь 2016'!DC225+'февраль 2016'!DC225+'март 2016'!DC225</f>
        <v>0</v>
      </c>
      <c r="DD225" s="1" t="s">
        <v>59</v>
      </c>
      <c r="DE225" s="1" t="s">
        <v>60</v>
      </c>
      <c r="DF225" s="1">
        <f>'январь 2016'!DF225+'февраль 2016'!DF225+'март 2016'!DF225</f>
        <v>0</v>
      </c>
      <c r="DG225" s="1">
        <f>'январь 2016'!DG225+'февраль 2016'!DG225+'март 2016'!DG225</f>
        <v>0</v>
      </c>
      <c r="DH225" s="1" t="s">
        <v>52</v>
      </c>
      <c r="DI225" s="1" t="s">
        <v>53</v>
      </c>
      <c r="DJ225" s="1">
        <f>'январь 2016'!DJ225+'февраль 2016'!DJ225+'март 2016'!DJ225</f>
        <v>0</v>
      </c>
      <c r="DK225" s="1">
        <f>'январь 2016'!DK225+'февраль 2016'!DK225+'март 2016'!DK225</f>
        <v>0</v>
      </c>
      <c r="DL225" s="1" t="s">
        <v>31</v>
      </c>
      <c r="DM225" s="7">
        <f>'январь 2016'!DM225+'февраль 2016'!DM225+'март 2016'!DM225</f>
        <v>1.65</v>
      </c>
    </row>
    <row r="226" spans="1:117" s="12" customFormat="1" ht="15.75" customHeight="1" x14ac:dyDescent="0.25">
      <c r="A226" s="6">
        <v>225</v>
      </c>
      <c r="B226" s="6">
        <v>1</v>
      </c>
      <c r="C226" s="9" t="s">
        <v>441</v>
      </c>
      <c r="D226" s="8" t="s">
        <v>373</v>
      </c>
      <c r="E226" s="6">
        <v>156.93600000000001</v>
      </c>
      <c r="F226" s="6">
        <v>0</v>
      </c>
      <c r="G226" s="6">
        <v>156.93600000000001</v>
      </c>
      <c r="H226" s="10">
        <v>83.14752</v>
      </c>
      <c r="I226" s="3">
        <f t="shared" si="10"/>
        <v>240.08352000000002</v>
      </c>
      <c r="J226" s="3">
        <f t="shared" si="9"/>
        <v>0</v>
      </c>
      <c r="K226" s="3">
        <f t="shared" si="11"/>
        <v>240.08352000000002</v>
      </c>
      <c r="L226" s="1" t="s">
        <v>28</v>
      </c>
      <c r="M226" s="1" t="s">
        <v>29</v>
      </c>
      <c r="N226" s="1">
        <f>'январь 2016'!N226+'февраль 2016'!N226+'март 2016'!N226</f>
        <v>0</v>
      </c>
      <c r="O226" s="1">
        <f>'январь 2016'!O226+'февраль 2016'!O226+'март 2016'!O226</f>
        <v>0</v>
      </c>
      <c r="P226" s="1" t="s">
        <v>30</v>
      </c>
      <c r="Q226" s="1" t="s">
        <v>34</v>
      </c>
      <c r="R226" s="1">
        <f>'январь 2016'!R226+'февраль 2016'!R226+'март 2016'!R226</f>
        <v>0</v>
      </c>
      <c r="S226" s="1">
        <f>'январь 2016'!S226+'февраль 2016'!S226+'март 2016'!S226</f>
        <v>0</v>
      </c>
      <c r="T226" s="1" t="s">
        <v>30</v>
      </c>
      <c r="U226" s="1" t="s">
        <v>32</v>
      </c>
      <c r="V226" s="6">
        <f>'январь 2016'!V226+'февраль 2016'!V226+'март 2016'!V226</f>
        <v>0</v>
      </c>
      <c r="W226" s="6">
        <f>'январь 2016'!W226+'февраль 2016'!W226+'март 2016'!W226</f>
        <v>0</v>
      </c>
      <c r="X226" s="6" t="s">
        <v>30</v>
      </c>
      <c r="Y226" s="6" t="s">
        <v>33</v>
      </c>
      <c r="Z226" s="6">
        <f>'январь 2016'!Z226+'февраль 2016'!Z226+'март 2016'!Z226</f>
        <v>0</v>
      </c>
      <c r="AA226" s="6">
        <f>'январь 2016'!AA226+'февраль 2016'!AA226+'март 2016'!AA226</f>
        <v>0</v>
      </c>
      <c r="AB226" s="1" t="s">
        <v>30</v>
      </c>
      <c r="AC226" s="1" t="s">
        <v>34</v>
      </c>
      <c r="AD226" s="1">
        <f>'январь 2016'!AD226+'февраль 2016'!AD226+'март 2016'!AD226</f>
        <v>0</v>
      </c>
      <c r="AE226" s="1">
        <f>'январь 2016'!AE226+'февраль 2016'!AE226+'март 2016'!AE226</f>
        <v>0</v>
      </c>
      <c r="AF226" s="1" t="s">
        <v>35</v>
      </c>
      <c r="AG226" s="1" t="s">
        <v>29</v>
      </c>
      <c r="AH226" s="1">
        <f>'январь 2016'!AH226+'февраль 2016'!AH226+'март 2016'!AH226</f>
        <v>0</v>
      </c>
      <c r="AI226" s="1">
        <f>'январь 2016'!AI226+'февраль 2016'!AI226+'март 2016'!AI226</f>
        <v>0</v>
      </c>
      <c r="AJ226" s="1" t="s">
        <v>36</v>
      </c>
      <c r="AK226" s="1" t="s">
        <v>37</v>
      </c>
      <c r="AL226" s="1">
        <f>'январь 2016'!AL226+'февраль 2016'!AL226+'март 2016'!AL226</f>
        <v>0</v>
      </c>
      <c r="AM226" s="1">
        <f>'январь 2016'!AM226+'февраль 2016'!AM226+'март 2016'!AM226</f>
        <v>0</v>
      </c>
      <c r="AN226" s="1" t="s">
        <v>38</v>
      </c>
      <c r="AO226" s="1" t="s">
        <v>39</v>
      </c>
      <c r="AP226" s="1">
        <f>'январь 2016'!AP226+'февраль 2016'!AP226+'март 2016'!AP226</f>
        <v>0</v>
      </c>
      <c r="AQ226" s="1">
        <f>'январь 2016'!AQ226+'февраль 2016'!AQ226+'март 2016'!AQ226</f>
        <v>0</v>
      </c>
      <c r="AR226" s="1" t="s">
        <v>40</v>
      </c>
      <c r="AS226" s="1" t="s">
        <v>41</v>
      </c>
      <c r="AT226" s="1">
        <f>'январь 2016'!AT226+'февраль 2016'!AT226+'март 2016'!AT226</f>
        <v>0</v>
      </c>
      <c r="AU226" s="1">
        <f>'январь 2016'!AU226+'февраль 2016'!AU226+'март 2016'!AU226</f>
        <v>0</v>
      </c>
      <c r="AV226" s="6"/>
      <c r="AW226" s="6"/>
      <c r="AX226" s="1">
        <f>'январь 2016'!AX226+'февраль 2016'!AX226+'март 2016'!AX226</f>
        <v>0</v>
      </c>
      <c r="AY226" s="1">
        <f>'январь 2016'!AY226+'февраль 2016'!AY226+'март 2016'!AY226</f>
        <v>0</v>
      </c>
      <c r="AZ226" s="1" t="s">
        <v>42</v>
      </c>
      <c r="BA226" s="1" t="s">
        <v>39</v>
      </c>
      <c r="BB226" s="1">
        <f>'январь 2016'!BB226+'февраль 2016'!BB226+'март 2016'!BB226</f>
        <v>0</v>
      </c>
      <c r="BC226" s="1">
        <f>'январь 2016'!BC226+'февраль 2016'!BC226+'март 2016'!BC226</f>
        <v>0</v>
      </c>
      <c r="BD226" s="1" t="s">
        <v>42</v>
      </c>
      <c r="BE226" s="1" t="s">
        <v>33</v>
      </c>
      <c r="BF226" s="1">
        <f>'январь 2016'!BF226+'февраль 2016'!BF226+'март 2016'!BF226</f>
        <v>0</v>
      </c>
      <c r="BG226" s="1">
        <f>'январь 2016'!BG226+'февраль 2016'!BG226+'март 2016'!BG226</f>
        <v>0</v>
      </c>
      <c r="BH226" s="1" t="s">
        <v>42</v>
      </c>
      <c r="BI226" s="1" t="s">
        <v>39</v>
      </c>
      <c r="BJ226" s="1">
        <f>'январь 2016'!BJ226+'февраль 2016'!BJ226+'март 2016'!BJ226</f>
        <v>0</v>
      </c>
      <c r="BK226" s="7">
        <f>'январь 2016'!BK226+'февраль 2016'!BK226+'март 2016'!BK226</f>
        <v>0</v>
      </c>
      <c r="BL226" s="1" t="s">
        <v>43</v>
      </c>
      <c r="BM226" s="1" t="s">
        <v>44</v>
      </c>
      <c r="BN226" s="1">
        <f>'январь 2016'!BN226+'февраль 2016'!BN226+'март 2016'!BN226</f>
        <v>0</v>
      </c>
      <c r="BO226" s="1">
        <f>'январь 2016'!BO226+'февраль 2016'!BO226+'март 2016'!BO226</f>
        <v>0</v>
      </c>
      <c r="BP226" s="1" t="s">
        <v>45</v>
      </c>
      <c r="BQ226" s="1" t="s">
        <v>44</v>
      </c>
      <c r="BR226" s="1">
        <f>'январь 2016'!BR226+'февраль 2016'!BR226+'март 2016'!BR226</f>
        <v>0</v>
      </c>
      <c r="BS226" s="1">
        <f>'январь 2016'!BS226+'февраль 2016'!BS226+'март 2016'!BS226</f>
        <v>0</v>
      </c>
      <c r="BT226" s="1" t="s">
        <v>46</v>
      </c>
      <c r="BU226" s="1" t="s">
        <v>47</v>
      </c>
      <c r="BV226" s="1">
        <f>'январь 2016'!BV226+'февраль 2016'!BV226+'март 2016'!BV226</f>
        <v>0</v>
      </c>
      <c r="BW226" s="1">
        <f>'январь 2016'!BW226+'февраль 2016'!BW226+'март 2016'!BW226</f>
        <v>0</v>
      </c>
      <c r="BX226" s="1" t="s">
        <v>46</v>
      </c>
      <c r="BY226" s="1" t="s">
        <v>41</v>
      </c>
      <c r="BZ226" s="1">
        <f>'январь 2016'!BZ226+'февраль 2016'!BZ226+'март 2016'!BZ226</f>
        <v>0</v>
      </c>
      <c r="CA226" s="1">
        <f>'январь 2016'!CA226+'февраль 2016'!CA226+'март 2016'!CA226</f>
        <v>0</v>
      </c>
      <c r="CB226" s="1" t="s">
        <v>46</v>
      </c>
      <c r="CC226" s="1" t="s">
        <v>48</v>
      </c>
      <c r="CD226" s="1">
        <f>'январь 2016'!CD226+'февраль 2016'!CD226+'март 2016'!CD226</f>
        <v>0</v>
      </c>
      <c r="CE226" s="1">
        <f>'январь 2016'!CE226+'февраль 2016'!CE226+'март 2016'!CE226</f>
        <v>0</v>
      </c>
      <c r="CF226" s="1" t="s">
        <v>46</v>
      </c>
      <c r="CG226" s="1" t="s">
        <v>48</v>
      </c>
      <c r="CH226" s="1">
        <f>'январь 2016'!CH226+'февраль 2016'!CH226+'март 2016'!CH226</f>
        <v>0</v>
      </c>
      <c r="CI226" s="1">
        <f>'январь 2016'!CI226+'февраль 2016'!CI226+'март 2016'!CI226</f>
        <v>0</v>
      </c>
      <c r="CJ226" s="1" t="s">
        <v>46</v>
      </c>
      <c r="CK226" s="1" t="s">
        <v>39</v>
      </c>
      <c r="CL226" s="1">
        <f>'январь 2016'!CL226+'февраль 2016'!CL226+'март 2016'!CL226</f>
        <v>0</v>
      </c>
      <c r="CM226" s="1">
        <f>'январь 2016'!CM226+'февраль 2016'!CM226+'март 2016'!CM226</f>
        <v>0</v>
      </c>
      <c r="CN226" s="1" t="s">
        <v>49</v>
      </c>
      <c r="CO226" s="1" t="s">
        <v>39</v>
      </c>
      <c r="CP226" s="1">
        <f>'январь 2016'!CP226+'февраль 2016'!CP226+'март 2016'!CP226</f>
        <v>0</v>
      </c>
      <c r="CQ226" s="1">
        <f>'январь 2016'!CQ226+'февраль 2016'!CQ226+'март 2016'!CQ226</f>
        <v>0</v>
      </c>
      <c r="CR226" s="1" t="s">
        <v>50</v>
      </c>
      <c r="CS226" s="1" t="s">
        <v>51</v>
      </c>
      <c r="CT226" s="1">
        <f>'январь 2016'!CT226+'февраль 2016'!CT226+'март 2016'!CT226</f>
        <v>0</v>
      </c>
      <c r="CU226" s="1">
        <f>'январь 2016'!CU226+'февраль 2016'!CU226+'март 2016'!CU226</f>
        <v>0</v>
      </c>
      <c r="CV226" s="1" t="s">
        <v>50</v>
      </c>
      <c r="CW226" s="1" t="s">
        <v>39</v>
      </c>
      <c r="CX226" s="1">
        <f>'январь 2016'!CX226+'февраль 2016'!CX226+'март 2016'!CX226</f>
        <v>0</v>
      </c>
      <c r="CY226" s="1">
        <f>'январь 2016'!CY226+'февраль 2016'!CY226+'март 2016'!CY226</f>
        <v>0</v>
      </c>
      <c r="CZ226" s="1" t="s">
        <v>50</v>
      </c>
      <c r="DA226" s="1" t="s">
        <v>39</v>
      </c>
      <c r="DB226" s="1">
        <f>'январь 2016'!DB226+'февраль 2016'!DB226+'март 2016'!DB226</f>
        <v>0</v>
      </c>
      <c r="DC226" s="1">
        <f>'январь 2016'!DC226+'февраль 2016'!DC226+'март 2016'!DC226</f>
        <v>0</v>
      </c>
      <c r="DD226" s="1" t="s">
        <v>59</v>
      </c>
      <c r="DE226" s="1" t="s">
        <v>60</v>
      </c>
      <c r="DF226" s="1">
        <f>'январь 2016'!DF226+'февраль 2016'!DF226+'март 2016'!DF226</f>
        <v>0</v>
      </c>
      <c r="DG226" s="1">
        <f>'январь 2016'!DG226+'февраль 2016'!DG226+'март 2016'!DG226</f>
        <v>0</v>
      </c>
      <c r="DH226" s="1" t="s">
        <v>52</v>
      </c>
      <c r="DI226" s="1" t="s">
        <v>53</v>
      </c>
      <c r="DJ226" s="1">
        <f>'январь 2016'!DJ226+'февраль 2016'!DJ226+'март 2016'!DJ226</f>
        <v>0</v>
      </c>
      <c r="DK226" s="1">
        <f>'январь 2016'!DK226+'февраль 2016'!DK226+'март 2016'!DK226</f>
        <v>0</v>
      </c>
      <c r="DL226" s="1" t="s">
        <v>31</v>
      </c>
      <c r="DM226" s="7">
        <f>'январь 2016'!DM226+'февраль 2016'!DM226+'март 2016'!DM226</f>
        <v>0</v>
      </c>
    </row>
    <row r="227" spans="1:117" s="12" customFormat="1" ht="15.75" customHeight="1" x14ac:dyDescent="0.25">
      <c r="A227" s="6">
        <v>226</v>
      </c>
      <c r="B227" s="6">
        <v>1</v>
      </c>
      <c r="C227" s="9" t="s">
        <v>442</v>
      </c>
      <c r="D227" s="8" t="s">
        <v>373</v>
      </c>
      <c r="E227" s="6">
        <v>203.89599999999999</v>
      </c>
      <c r="F227" s="6">
        <v>216.60300000000001</v>
      </c>
      <c r="G227" s="6">
        <v>-12.707000000000001</v>
      </c>
      <c r="H227" s="10">
        <v>104.82684</v>
      </c>
      <c r="I227" s="3">
        <f t="shared" si="10"/>
        <v>92.119840000000011</v>
      </c>
      <c r="J227" s="3">
        <f t="shared" si="9"/>
        <v>0</v>
      </c>
      <c r="K227" s="3">
        <f t="shared" si="11"/>
        <v>92.119840000000011</v>
      </c>
      <c r="L227" s="1" t="s">
        <v>28</v>
      </c>
      <c r="M227" s="1" t="s">
        <v>29</v>
      </c>
      <c r="N227" s="1">
        <f>'январь 2016'!N227+'февраль 2016'!N227+'март 2016'!N227</f>
        <v>0</v>
      </c>
      <c r="O227" s="1">
        <f>'январь 2016'!O227+'февраль 2016'!O227+'март 2016'!O227</f>
        <v>0</v>
      </c>
      <c r="P227" s="1" t="s">
        <v>30</v>
      </c>
      <c r="Q227" s="1" t="s">
        <v>34</v>
      </c>
      <c r="R227" s="1">
        <f>'январь 2016'!R227+'февраль 2016'!R227+'март 2016'!R227</f>
        <v>0</v>
      </c>
      <c r="S227" s="1">
        <f>'январь 2016'!S227+'февраль 2016'!S227+'март 2016'!S227</f>
        <v>0</v>
      </c>
      <c r="T227" s="1" t="s">
        <v>30</v>
      </c>
      <c r="U227" s="1" t="s">
        <v>32</v>
      </c>
      <c r="V227" s="6">
        <f>'январь 2016'!V227+'февраль 2016'!V227+'март 2016'!V227</f>
        <v>0</v>
      </c>
      <c r="W227" s="6">
        <f>'январь 2016'!W227+'февраль 2016'!W227+'март 2016'!W227</f>
        <v>0</v>
      </c>
      <c r="X227" s="6" t="s">
        <v>30</v>
      </c>
      <c r="Y227" s="6" t="s">
        <v>33</v>
      </c>
      <c r="Z227" s="6">
        <f>'январь 2016'!Z227+'февраль 2016'!Z227+'март 2016'!Z227</f>
        <v>0</v>
      </c>
      <c r="AA227" s="6">
        <f>'январь 2016'!AA227+'февраль 2016'!AA227+'март 2016'!AA227</f>
        <v>0</v>
      </c>
      <c r="AB227" s="1" t="s">
        <v>30</v>
      </c>
      <c r="AC227" s="1" t="s">
        <v>34</v>
      </c>
      <c r="AD227" s="1">
        <f>'январь 2016'!AD227+'февраль 2016'!AD227+'март 2016'!AD227</f>
        <v>0</v>
      </c>
      <c r="AE227" s="1">
        <f>'январь 2016'!AE227+'февраль 2016'!AE227+'март 2016'!AE227</f>
        <v>0</v>
      </c>
      <c r="AF227" s="1" t="s">
        <v>35</v>
      </c>
      <c r="AG227" s="1" t="s">
        <v>29</v>
      </c>
      <c r="AH227" s="1">
        <f>'январь 2016'!AH227+'февраль 2016'!AH227+'март 2016'!AH227</f>
        <v>0</v>
      </c>
      <c r="AI227" s="1">
        <f>'январь 2016'!AI227+'февраль 2016'!AI227+'март 2016'!AI227</f>
        <v>0</v>
      </c>
      <c r="AJ227" s="1" t="s">
        <v>36</v>
      </c>
      <c r="AK227" s="1" t="s">
        <v>37</v>
      </c>
      <c r="AL227" s="1">
        <f>'январь 2016'!AL227+'февраль 2016'!AL227+'март 2016'!AL227</f>
        <v>0</v>
      </c>
      <c r="AM227" s="1">
        <f>'январь 2016'!AM227+'февраль 2016'!AM227+'март 2016'!AM227</f>
        <v>0</v>
      </c>
      <c r="AN227" s="1" t="s">
        <v>38</v>
      </c>
      <c r="AO227" s="1" t="s">
        <v>39</v>
      </c>
      <c r="AP227" s="1">
        <f>'январь 2016'!AP227+'февраль 2016'!AP227+'март 2016'!AP227</f>
        <v>0</v>
      </c>
      <c r="AQ227" s="1">
        <f>'январь 2016'!AQ227+'февраль 2016'!AQ227+'март 2016'!AQ227</f>
        <v>0</v>
      </c>
      <c r="AR227" s="1" t="s">
        <v>40</v>
      </c>
      <c r="AS227" s="1" t="s">
        <v>41</v>
      </c>
      <c r="AT227" s="1">
        <f>'январь 2016'!AT227+'февраль 2016'!AT227+'март 2016'!AT227</f>
        <v>0</v>
      </c>
      <c r="AU227" s="1">
        <f>'январь 2016'!AU227+'февраль 2016'!AU227+'март 2016'!AU227</f>
        <v>0</v>
      </c>
      <c r="AV227" s="6"/>
      <c r="AW227" s="6"/>
      <c r="AX227" s="1">
        <f>'январь 2016'!AX227+'февраль 2016'!AX227+'март 2016'!AX227</f>
        <v>0</v>
      </c>
      <c r="AY227" s="1">
        <f>'январь 2016'!AY227+'февраль 2016'!AY227+'март 2016'!AY227</f>
        <v>0</v>
      </c>
      <c r="AZ227" s="1" t="s">
        <v>42</v>
      </c>
      <c r="BA227" s="1" t="s">
        <v>39</v>
      </c>
      <c r="BB227" s="1">
        <f>'январь 2016'!BB227+'февраль 2016'!BB227+'март 2016'!BB227</f>
        <v>0</v>
      </c>
      <c r="BC227" s="1">
        <f>'январь 2016'!BC227+'февраль 2016'!BC227+'март 2016'!BC227</f>
        <v>0</v>
      </c>
      <c r="BD227" s="1" t="s">
        <v>42</v>
      </c>
      <c r="BE227" s="1" t="s">
        <v>33</v>
      </c>
      <c r="BF227" s="1">
        <f>'январь 2016'!BF227+'февраль 2016'!BF227+'март 2016'!BF227</f>
        <v>0</v>
      </c>
      <c r="BG227" s="1">
        <f>'январь 2016'!BG227+'февраль 2016'!BG227+'март 2016'!BG227</f>
        <v>0</v>
      </c>
      <c r="BH227" s="1" t="s">
        <v>42</v>
      </c>
      <c r="BI227" s="1" t="s">
        <v>39</v>
      </c>
      <c r="BJ227" s="1">
        <f>'январь 2016'!BJ227+'февраль 2016'!BJ227+'март 2016'!BJ227</f>
        <v>0</v>
      </c>
      <c r="BK227" s="7">
        <f>'январь 2016'!BK227+'февраль 2016'!BK227+'март 2016'!BK227</f>
        <v>0</v>
      </c>
      <c r="BL227" s="1" t="s">
        <v>43</v>
      </c>
      <c r="BM227" s="1" t="s">
        <v>44</v>
      </c>
      <c r="BN227" s="1">
        <f>'январь 2016'!BN227+'февраль 2016'!BN227+'март 2016'!BN227</f>
        <v>0</v>
      </c>
      <c r="BO227" s="1">
        <f>'январь 2016'!BO227+'февраль 2016'!BO227+'март 2016'!BO227</f>
        <v>0</v>
      </c>
      <c r="BP227" s="1" t="s">
        <v>45</v>
      </c>
      <c r="BQ227" s="1" t="s">
        <v>44</v>
      </c>
      <c r="BR227" s="1">
        <f>'январь 2016'!BR227+'февраль 2016'!BR227+'март 2016'!BR227</f>
        <v>0</v>
      </c>
      <c r="BS227" s="1">
        <f>'январь 2016'!BS227+'февраль 2016'!BS227+'март 2016'!BS227</f>
        <v>0</v>
      </c>
      <c r="BT227" s="1" t="s">
        <v>46</v>
      </c>
      <c r="BU227" s="1" t="s">
        <v>47</v>
      </c>
      <c r="BV227" s="1">
        <f>'январь 2016'!BV227+'февраль 2016'!BV227+'март 2016'!BV227</f>
        <v>0</v>
      </c>
      <c r="BW227" s="1">
        <f>'январь 2016'!BW227+'февраль 2016'!BW227+'март 2016'!BW227</f>
        <v>0</v>
      </c>
      <c r="BX227" s="1" t="s">
        <v>46</v>
      </c>
      <c r="BY227" s="1" t="s">
        <v>41</v>
      </c>
      <c r="BZ227" s="1">
        <f>'январь 2016'!BZ227+'февраль 2016'!BZ227+'март 2016'!BZ227</f>
        <v>0</v>
      </c>
      <c r="CA227" s="1">
        <f>'январь 2016'!CA227+'февраль 2016'!CA227+'март 2016'!CA227</f>
        <v>0</v>
      </c>
      <c r="CB227" s="1" t="s">
        <v>46</v>
      </c>
      <c r="CC227" s="1" t="s">
        <v>48</v>
      </c>
      <c r="CD227" s="1">
        <f>'январь 2016'!CD227+'февраль 2016'!CD227+'март 2016'!CD227</f>
        <v>0</v>
      </c>
      <c r="CE227" s="1">
        <f>'январь 2016'!CE227+'февраль 2016'!CE227+'март 2016'!CE227</f>
        <v>0</v>
      </c>
      <c r="CF227" s="1" t="s">
        <v>46</v>
      </c>
      <c r="CG227" s="1" t="s">
        <v>48</v>
      </c>
      <c r="CH227" s="1">
        <f>'январь 2016'!CH227+'февраль 2016'!CH227+'март 2016'!CH227</f>
        <v>0</v>
      </c>
      <c r="CI227" s="1">
        <f>'январь 2016'!CI227+'февраль 2016'!CI227+'март 2016'!CI227</f>
        <v>0</v>
      </c>
      <c r="CJ227" s="1" t="s">
        <v>46</v>
      </c>
      <c r="CK227" s="1" t="s">
        <v>39</v>
      </c>
      <c r="CL227" s="1">
        <f>'январь 2016'!CL227+'февраль 2016'!CL227+'март 2016'!CL227</f>
        <v>0</v>
      </c>
      <c r="CM227" s="1">
        <f>'январь 2016'!CM227+'февраль 2016'!CM227+'март 2016'!CM227</f>
        <v>0</v>
      </c>
      <c r="CN227" s="1" t="s">
        <v>49</v>
      </c>
      <c r="CO227" s="1" t="s">
        <v>39</v>
      </c>
      <c r="CP227" s="1">
        <f>'январь 2016'!CP227+'февраль 2016'!CP227+'март 2016'!CP227</f>
        <v>0</v>
      </c>
      <c r="CQ227" s="1">
        <f>'январь 2016'!CQ227+'февраль 2016'!CQ227+'март 2016'!CQ227</f>
        <v>0</v>
      </c>
      <c r="CR227" s="1" t="s">
        <v>50</v>
      </c>
      <c r="CS227" s="1" t="s">
        <v>51</v>
      </c>
      <c r="CT227" s="1">
        <f>'январь 2016'!CT227+'февраль 2016'!CT227+'март 2016'!CT227</f>
        <v>0</v>
      </c>
      <c r="CU227" s="1">
        <f>'январь 2016'!CU227+'февраль 2016'!CU227+'март 2016'!CU227</f>
        <v>0</v>
      </c>
      <c r="CV227" s="1" t="s">
        <v>50</v>
      </c>
      <c r="CW227" s="1" t="s">
        <v>39</v>
      </c>
      <c r="CX227" s="1">
        <f>'январь 2016'!CX227+'февраль 2016'!CX227+'март 2016'!CX227</f>
        <v>0</v>
      </c>
      <c r="CY227" s="1">
        <f>'январь 2016'!CY227+'февраль 2016'!CY227+'март 2016'!CY227</f>
        <v>0</v>
      </c>
      <c r="CZ227" s="1" t="s">
        <v>50</v>
      </c>
      <c r="DA227" s="1" t="s">
        <v>39</v>
      </c>
      <c r="DB227" s="1">
        <f>'январь 2016'!DB227+'февраль 2016'!DB227+'март 2016'!DB227</f>
        <v>0</v>
      </c>
      <c r="DC227" s="1">
        <f>'январь 2016'!DC227+'февраль 2016'!DC227+'март 2016'!DC227</f>
        <v>0</v>
      </c>
      <c r="DD227" s="1" t="s">
        <v>59</v>
      </c>
      <c r="DE227" s="1" t="s">
        <v>60</v>
      </c>
      <c r="DF227" s="1">
        <f>'январь 2016'!DF227+'февраль 2016'!DF227+'март 2016'!DF227</f>
        <v>0</v>
      </c>
      <c r="DG227" s="1">
        <f>'январь 2016'!DG227+'февраль 2016'!DG227+'март 2016'!DG227</f>
        <v>0</v>
      </c>
      <c r="DH227" s="1" t="s">
        <v>52</v>
      </c>
      <c r="DI227" s="1" t="s">
        <v>53</v>
      </c>
      <c r="DJ227" s="1">
        <f>'январь 2016'!DJ227+'февраль 2016'!DJ227+'март 2016'!DJ227</f>
        <v>0</v>
      </c>
      <c r="DK227" s="1">
        <f>'январь 2016'!DK227+'февраль 2016'!DK227+'март 2016'!DK227</f>
        <v>0</v>
      </c>
      <c r="DL227" s="1" t="s">
        <v>31</v>
      </c>
      <c r="DM227" s="7">
        <f>'январь 2016'!DM227+'февраль 2016'!DM227+'март 2016'!DM227</f>
        <v>0</v>
      </c>
    </row>
    <row r="228" spans="1:117" s="12" customFormat="1" ht="15.75" customHeight="1" x14ac:dyDescent="0.25">
      <c r="A228" s="6">
        <v>227</v>
      </c>
      <c r="B228" s="6">
        <v>1</v>
      </c>
      <c r="C228" s="9" t="s">
        <v>220</v>
      </c>
      <c r="D228" s="8" t="s">
        <v>373</v>
      </c>
      <c r="E228" s="6">
        <v>-224.14099999999999</v>
      </c>
      <c r="F228" s="6">
        <v>412.15899999999999</v>
      </c>
      <c r="G228" s="6">
        <v>-636.29999999999995</v>
      </c>
      <c r="H228" s="10">
        <v>118.74132</v>
      </c>
      <c r="I228" s="3">
        <f t="shared" si="10"/>
        <v>-517.55867999999998</v>
      </c>
      <c r="J228" s="3">
        <f t="shared" si="9"/>
        <v>0</v>
      </c>
      <c r="K228" s="3">
        <f t="shared" si="11"/>
        <v>-517.55867999999998</v>
      </c>
      <c r="L228" s="1" t="s">
        <v>28</v>
      </c>
      <c r="M228" s="1" t="s">
        <v>29</v>
      </c>
      <c r="N228" s="1">
        <f>'январь 2016'!N228+'февраль 2016'!N228+'март 2016'!N228</f>
        <v>0</v>
      </c>
      <c r="O228" s="1">
        <f>'январь 2016'!O228+'февраль 2016'!O228+'март 2016'!O228</f>
        <v>0</v>
      </c>
      <c r="P228" s="1" t="s">
        <v>30</v>
      </c>
      <c r="Q228" s="1" t="s">
        <v>34</v>
      </c>
      <c r="R228" s="1">
        <f>'январь 2016'!R228+'февраль 2016'!R228+'март 2016'!R228</f>
        <v>0</v>
      </c>
      <c r="S228" s="1">
        <f>'январь 2016'!S228+'февраль 2016'!S228+'март 2016'!S228</f>
        <v>0</v>
      </c>
      <c r="T228" s="1" t="s">
        <v>30</v>
      </c>
      <c r="U228" s="1" t="s">
        <v>32</v>
      </c>
      <c r="V228" s="6">
        <f>'январь 2016'!V228+'февраль 2016'!V228+'март 2016'!V228</f>
        <v>0</v>
      </c>
      <c r="W228" s="6">
        <f>'январь 2016'!W228+'февраль 2016'!W228+'март 2016'!W228</f>
        <v>0</v>
      </c>
      <c r="X228" s="6" t="s">
        <v>30</v>
      </c>
      <c r="Y228" s="6" t="s">
        <v>33</v>
      </c>
      <c r="Z228" s="6">
        <f>'январь 2016'!Z228+'февраль 2016'!Z228+'март 2016'!Z228</f>
        <v>0</v>
      </c>
      <c r="AA228" s="6">
        <f>'январь 2016'!AA228+'февраль 2016'!AA228+'март 2016'!AA228</f>
        <v>0</v>
      </c>
      <c r="AB228" s="1" t="s">
        <v>30</v>
      </c>
      <c r="AC228" s="1" t="s">
        <v>34</v>
      </c>
      <c r="AD228" s="1">
        <f>'январь 2016'!AD228+'февраль 2016'!AD228+'март 2016'!AD228</f>
        <v>0</v>
      </c>
      <c r="AE228" s="1">
        <f>'январь 2016'!AE228+'февраль 2016'!AE228+'март 2016'!AE228</f>
        <v>0</v>
      </c>
      <c r="AF228" s="1" t="s">
        <v>35</v>
      </c>
      <c r="AG228" s="1" t="s">
        <v>29</v>
      </c>
      <c r="AH228" s="1">
        <f>'январь 2016'!AH228+'февраль 2016'!AH228+'март 2016'!AH228</f>
        <v>0</v>
      </c>
      <c r="AI228" s="1">
        <f>'январь 2016'!AI228+'февраль 2016'!AI228+'март 2016'!AI228</f>
        <v>0</v>
      </c>
      <c r="AJ228" s="1" t="s">
        <v>36</v>
      </c>
      <c r="AK228" s="1" t="s">
        <v>37</v>
      </c>
      <c r="AL228" s="1">
        <f>'январь 2016'!AL228+'февраль 2016'!AL228+'март 2016'!AL228</f>
        <v>0</v>
      </c>
      <c r="AM228" s="1">
        <f>'январь 2016'!AM228+'февраль 2016'!AM228+'март 2016'!AM228</f>
        <v>0</v>
      </c>
      <c r="AN228" s="1" t="s">
        <v>38</v>
      </c>
      <c r="AO228" s="1" t="s">
        <v>39</v>
      </c>
      <c r="AP228" s="1">
        <f>'январь 2016'!AP228+'февраль 2016'!AP228+'март 2016'!AP228</f>
        <v>0</v>
      </c>
      <c r="AQ228" s="1">
        <f>'январь 2016'!AQ228+'февраль 2016'!AQ228+'март 2016'!AQ228</f>
        <v>0</v>
      </c>
      <c r="AR228" s="1" t="s">
        <v>40</v>
      </c>
      <c r="AS228" s="1" t="s">
        <v>41</v>
      </c>
      <c r="AT228" s="1">
        <f>'январь 2016'!AT228+'февраль 2016'!AT228+'март 2016'!AT228</f>
        <v>0</v>
      </c>
      <c r="AU228" s="1">
        <f>'январь 2016'!AU228+'февраль 2016'!AU228+'март 2016'!AU228</f>
        <v>0</v>
      </c>
      <c r="AV228" s="6"/>
      <c r="AW228" s="6"/>
      <c r="AX228" s="1">
        <f>'январь 2016'!AX228+'февраль 2016'!AX228+'март 2016'!AX228</f>
        <v>0</v>
      </c>
      <c r="AY228" s="1">
        <f>'январь 2016'!AY228+'февраль 2016'!AY228+'март 2016'!AY228</f>
        <v>0</v>
      </c>
      <c r="AZ228" s="1" t="s">
        <v>42</v>
      </c>
      <c r="BA228" s="1" t="s">
        <v>39</v>
      </c>
      <c r="BB228" s="1">
        <f>'январь 2016'!BB228+'февраль 2016'!BB228+'март 2016'!BB228</f>
        <v>0</v>
      </c>
      <c r="BC228" s="1">
        <f>'январь 2016'!BC228+'февраль 2016'!BC228+'март 2016'!BC228</f>
        <v>0</v>
      </c>
      <c r="BD228" s="1" t="s">
        <v>42</v>
      </c>
      <c r="BE228" s="1" t="s">
        <v>33</v>
      </c>
      <c r="BF228" s="1">
        <f>'январь 2016'!BF228+'февраль 2016'!BF228+'март 2016'!BF228</f>
        <v>0</v>
      </c>
      <c r="BG228" s="1">
        <f>'январь 2016'!BG228+'февраль 2016'!BG228+'март 2016'!BG228</f>
        <v>0</v>
      </c>
      <c r="BH228" s="1" t="s">
        <v>42</v>
      </c>
      <c r="BI228" s="1" t="s">
        <v>39</v>
      </c>
      <c r="BJ228" s="1">
        <f>'январь 2016'!BJ228+'февраль 2016'!BJ228+'март 2016'!BJ228</f>
        <v>0</v>
      </c>
      <c r="BK228" s="7">
        <f>'январь 2016'!BK228+'февраль 2016'!BK228+'март 2016'!BK228</f>
        <v>0</v>
      </c>
      <c r="BL228" s="1" t="s">
        <v>43</v>
      </c>
      <c r="BM228" s="1" t="s">
        <v>44</v>
      </c>
      <c r="BN228" s="1">
        <f>'январь 2016'!BN228+'февраль 2016'!BN228+'март 2016'!BN228</f>
        <v>0</v>
      </c>
      <c r="BO228" s="1">
        <f>'январь 2016'!BO228+'февраль 2016'!BO228+'март 2016'!BO228</f>
        <v>0</v>
      </c>
      <c r="BP228" s="1" t="s">
        <v>45</v>
      </c>
      <c r="BQ228" s="1" t="s">
        <v>44</v>
      </c>
      <c r="BR228" s="1">
        <f>'январь 2016'!BR228+'февраль 2016'!BR228+'март 2016'!BR228</f>
        <v>0</v>
      </c>
      <c r="BS228" s="1">
        <f>'январь 2016'!BS228+'февраль 2016'!BS228+'март 2016'!BS228</f>
        <v>0</v>
      </c>
      <c r="BT228" s="1" t="s">
        <v>46</v>
      </c>
      <c r="BU228" s="1" t="s">
        <v>47</v>
      </c>
      <c r="BV228" s="1">
        <f>'январь 2016'!BV228+'февраль 2016'!BV228+'март 2016'!BV228</f>
        <v>0</v>
      </c>
      <c r="BW228" s="1">
        <f>'январь 2016'!BW228+'февраль 2016'!BW228+'март 2016'!BW228</f>
        <v>0</v>
      </c>
      <c r="BX228" s="1" t="s">
        <v>46</v>
      </c>
      <c r="BY228" s="1" t="s">
        <v>41</v>
      </c>
      <c r="BZ228" s="1">
        <f>'январь 2016'!BZ228+'февраль 2016'!BZ228+'март 2016'!BZ228</f>
        <v>0</v>
      </c>
      <c r="CA228" s="1">
        <f>'январь 2016'!CA228+'февраль 2016'!CA228+'март 2016'!CA228</f>
        <v>0</v>
      </c>
      <c r="CB228" s="1" t="s">
        <v>46</v>
      </c>
      <c r="CC228" s="1" t="s">
        <v>48</v>
      </c>
      <c r="CD228" s="1">
        <f>'январь 2016'!CD228+'февраль 2016'!CD228+'март 2016'!CD228</f>
        <v>0</v>
      </c>
      <c r="CE228" s="1">
        <f>'январь 2016'!CE228+'февраль 2016'!CE228+'март 2016'!CE228</f>
        <v>0</v>
      </c>
      <c r="CF228" s="1" t="s">
        <v>46</v>
      </c>
      <c r="CG228" s="1" t="s">
        <v>48</v>
      </c>
      <c r="CH228" s="1">
        <f>'январь 2016'!CH228+'февраль 2016'!CH228+'март 2016'!CH228</f>
        <v>0</v>
      </c>
      <c r="CI228" s="1">
        <f>'январь 2016'!CI228+'февраль 2016'!CI228+'март 2016'!CI228</f>
        <v>0</v>
      </c>
      <c r="CJ228" s="1" t="s">
        <v>46</v>
      </c>
      <c r="CK228" s="1" t="s">
        <v>39</v>
      </c>
      <c r="CL228" s="1">
        <f>'январь 2016'!CL228+'февраль 2016'!CL228+'март 2016'!CL228</f>
        <v>0</v>
      </c>
      <c r="CM228" s="1">
        <f>'январь 2016'!CM228+'февраль 2016'!CM228+'март 2016'!CM228</f>
        <v>0</v>
      </c>
      <c r="CN228" s="1" t="s">
        <v>49</v>
      </c>
      <c r="CO228" s="1" t="s">
        <v>39</v>
      </c>
      <c r="CP228" s="1">
        <f>'январь 2016'!CP228+'февраль 2016'!CP228+'март 2016'!CP228</f>
        <v>0</v>
      </c>
      <c r="CQ228" s="1">
        <f>'январь 2016'!CQ228+'февраль 2016'!CQ228+'март 2016'!CQ228</f>
        <v>0</v>
      </c>
      <c r="CR228" s="1" t="s">
        <v>50</v>
      </c>
      <c r="CS228" s="1" t="s">
        <v>51</v>
      </c>
      <c r="CT228" s="1">
        <f>'январь 2016'!CT228+'февраль 2016'!CT228+'март 2016'!CT228</f>
        <v>0</v>
      </c>
      <c r="CU228" s="1">
        <f>'январь 2016'!CU228+'февраль 2016'!CU228+'март 2016'!CU228</f>
        <v>0</v>
      </c>
      <c r="CV228" s="1" t="s">
        <v>50</v>
      </c>
      <c r="CW228" s="1" t="s">
        <v>39</v>
      </c>
      <c r="CX228" s="1">
        <f>'январь 2016'!CX228+'февраль 2016'!CX228+'март 2016'!CX228</f>
        <v>0</v>
      </c>
      <c r="CY228" s="1">
        <f>'январь 2016'!CY228+'февраль 2016'!CY228+'март 2016'!CY228</f>
        <v>0</v>
      </c>
      <c r="CZ228" s="1" t="s">
        <v>50</v>
      </c>
      <c r="DA228" s="1" t="s">
        <v>39</v>
      </c>
      <c r="DB228" s="1">
        <f>'январь 2016'!DB228+'февраль 2016'!DB228+'март 2016'!DB228</f>
        <v>0</v>
      </c>
      <c r="DC228" s="1">
        <f>'январь 2016'!DC228+'февраль 2016'!DC228+'март 2016'!DC228</f>
        <v>0</v>
      </c>
      <c r="DD228" s="1" t="s">
        <v>59</v>
      </c>
      <c r="DE228" s="1" t="s">
        <v>60</v>
      </c>
      <c r="DF228" s="1">
        <f>'январь 2016'!DF228+'февраль 2016'!DF228+'март 2016'!DF228</f>
        <v>0</v>
      </c>
      <c r="DG228" s="1">
        <f>'январь 2016'!DG228+'февраль 2016'!DG228+'март 2016'!DG228</f>
        <v>0</v>
      </c>
      <c r="DH228" s="1" t="s">
        <v>52</v>
      </c>
      <c r="DI228" s="1" t="s">
        <v>53</v>
      </c>
      <c r="DJ228" s="1">
        <f>'январь 2016'!DJ228+'февраль 2016'!DJ228+'март 2016'!DJ228</f>
        <v>0</v>
      </c>
      <c r="DK228" s="1">
        <f>'январь 2016'!DK228+'февраль 2016'!DK228+'март 2016'!DK228</f>
        <v>0</v>
      </c>
      <c r="DL228" s="1" t="s">
        <v>31</v>
      </c>
      <c r="DM228" s="7">
        <f>'январь 2016'!DM228+'февраль 2016'!DM228+'март 2016'!DM228</f>
        <v>0</v>
      </c>
    </row>
    <row r="229" spans="1:117" s="12" customFormat="1" ht="15.75" customHeight="1" x14ac:dyDescent="0.25">
      <c r="A229" s="6">
        <v>228</v>
      </c>
      <c r="B229" s="6">
        <v>1</v>
      </c>
      <c r="C229" s="9" t="s">
        <v>221</v>
      </c>
      <c r="D229" s="8" t="s">
        <v>373</v>
      </c>
      <c r="E229" s="6">
        <v>296.34699999999998</v>
      </c>
      <c r="F229" s="6">
        <v>1.0609999999999999</v>
      </c>
      <c r="G229" s="6">
        <v>286.25099999999998</v>
      </c>
      <c r="H229" s="10">
        <v>115.97580000000001</v>
      </c>
      <c r="I229" s="3">
        <f t="shared" si="10"/>
        <v>402.22679999999997</v>
      </c>
      <c r="J229" s="3">
        <f t="shared" si="9"/>
        <v>459.21000000000004</v>
      </c>
      <c r="K229" s="3">
        <f t="shared" si="11"/>
        <v>-56.983200000000068</v>
      </c>
      <c r="L229" s="1" t="s">
        <v>28</v>
      </c>
      <c r="M229" s="1" t="s">
        <v>29</v>
      </c>
      <c r="N229" s="1">
        <f>'январь 2016'!N229+'февраль 2016'!N229+'март 2016'!N229</f>
        <v>0</v>
      </c>
      <c r="O229" s="1">
        <f>'январь 2016'!O229+'февраль 2016'!O229+'март 2016'!O229</f>
        <v>0</v>
      </c>
      <c r="P229" s="1" t="s">
        <v>30</v>
      </c>
      <c r="Q229" s="1" t="s">
        <v>34</v>
      </c>
      <c r="R229" s="1">
        <f>'январь 2016'!R229+'февраль 2016'!R229+'март 2016'!R229</f>
        <v>0</v>
      </c>
      <c r="S229" s="1">
        <f>'январь 2016'!S229+'февраль 2016'!S229+'март 2016'!S229</f>
        <v>0</v>
      </c>
      <c r="T229" s="1" t="s">
        <v>30</v>
      </c>
      <c r="U229" s="1" t="s">
        <v>32</v>
      </c>
      <c r="V229" s="6">
        <f>'январь 2016'!V229+'февраль 2016'!V229+'март 2016'!V229</f>
        <v>0</v>
      </c>
      <c r="W229" s="6">
        <f>'январь 2016'!W229+'февраль 2016'!W229+'март 2016'!W229</f>
        <v>0</v>
      </c>
      <c r="X229" s="6" t="s">
        <v>30</v>
      </c>
      <c r="Y229" s="6" t="s">
        <v>33</v>
      </c>
      <c r="Z229" s="6">
        <f>'январь 2016'!Z229+'февраль 2016'!Z229+'март 2016'!Z229</f>
        <v>0</v>
      </c>
      <c r="AA229" s="6">
        <f>'январь 2016'!AA229+'февраль 2016'!AA229+'март 2016'!AA229</f>
        <v>0</v>
      </c>
      <c r="AB229" s="1" t="s">
        <v>30</v>
      </c>
      <c r="AC229" s="1" t="s">
        <v>34</v>
      </c>
      <c r="AD229" s="1">
        <f>'январь 2016'!AD229+'февраль 2016'!AD229+'март 2016'!AD229</f>
        <v>0</v>
      </c>
      <c r="AE229" s="1">
        <f>'январь 2016'!AE229+'февраль 2016'!AE229+'март 2016'!AE229</f>
        <v>0</v>
      </c>
      <c r="AF229" s="1" t="s">
        <v>35</v>
      </c>
      <c r="AG229" s="1" t="s">
        <v>29</v>
      </c>
      <c r="AH229" s="1">
        <f>'январь 2016'!AH229+'февраль 2016'!AH229+'март 2016'!AH229</f>
        <v>0</v>
      </c>
      <c r="AI229" s="1">
        <f>'январь 2016'!AI229+'февраль 2016'!AI229+'март 2016'!AI229</f>
        <v>0</v>
      </c>
      <c r="AJ229" s="1" t="s">
        <v>36</v>
      </c>
      <c r="AK229" s="1" t="s">
        <v>37</v>
      </c>
      <c r="AL229" s="1">
        <f>'январь 2016'!AL229+'февраль 2016'!AL229+'март 2016'!AL229</f>
        <v>0</v>
      </c>
      <c r="AM229" s="1">
        <f>'январь 2016'!AM229+'февраль 2016'!AM229+'март 2016'!AM229</f>
        <v>0</v>
      </c>
      <c r="AN229" s="1" t="s">
        <v>38</v>
      </c>
      <c r="AO229" s="1" t="s">
        <v>39</v>
      </c>
      <c r="AP229" s="1">
        <f>'январь 2016'!AP229+'февраль 2016'!AP229+'март 2016'!AP229</f>
        <v>0</v>
      </c>
      <c r="AQ229" s="1">
        <f>'январь 2016'!AQ229+'февраль 2016'!AQ229+'март 2016'!AQ229</f>
        <v>0</v>
      </c>
      <c r="AR229" s="1" t="s">
        <v>40</v>
      </c>
      <c r="AS229" s="1" t="s">
        <v>41</v>
      </c>
      <c r="AT229" s="1">
        <f>'январь 2016'!AT229+'февраль 2016'!AT229+'март 2016'!AT229</f>
        <v>0</v>
      </c>
      <c r="AU229" s="1">
        <f>'январь 2016'!AU229+'февраль 2016'!AU229+'март 2016'!AU229</f>
        <v>0</v>
      </c>
      <c r="AV229" s="6"/>
      <c r="AW229" s="6"/>
      <c r="AX229" s="1">
        <f>'январь 2016'!AX229+'февраль 2016'!AX229+'март 2016'!AX229</f>
        <v>0</v>
      </c>
      <c r="AY229" s="1">
        <f>'январь 2016'!AY229+'февраль 2016'!AY229+'март 2016'!AY229</f>
        <v>0</v>
      </c>
      <c r="AZ229" s="1" t="s">
        <v>42</v>
      </c>
      <c r="BA229" s="1" t="s">
        <v>39</v>
      </c>
      <c r="BB229" s="1">
        <f>'январь 2016'!BB229+'февраль 2016'!BB229+'март 2016'!BB229</f>
        <v>0</v>
      </c>
      <c r="BC229" s="1">
        <f>'январь 2016'!BC229+'февраль 2016'!BC229+'март 2016'!BC229</f>
        <v>0</v>
      </c>
      <c r="BD229" s="1" t="s">
        <v>42</v>
      </c>
      <c r="BE229" s="1" t="s">
        <v>33</v>
      </c>
      <c r="BF229" s="1">
        <f>'январь 2016'!BF229+'февраль 2016'!BF229+'март 2016'!BF229</f>
        <v>0</v>
      </c>
      <c r="BG229" s="1">
        <f>'январь 2016'!BG229+'февраль 2016'!BG229+'март 2016'!BG229</f>
        <v>0</v>
      </c>
      <c r="BH229" s="1" t="s">
        <v>42</v>
      </c>
      <c r="BI229" s="1" t="s">
        <v>524</v>
      </c>
      <c r="BJ229" s="1">
        <f>'январь 2016'!BJ229+'февраль 2016'!BJ229+'март 2016'!BJ229</f>
        <v>14</v>
      </c>
      <c r="BK229" s="7">
        <f>'январь 2016'!BK229+'февраль 2016'!BK229+'март 2016'!BK229</f>
        <v>455.59000000000003</v>
      </c>
      <c r="BL229" s="1" t="s">
        <v>43</v>
      </c>
      <c r="BM229" s="1" t="s">
        <v>44</v>
      </c>
      <c r="BN229" s="1">
        <f>'январь 2016'!BN229+'февраль 2016'!BN229+'март 2016'!BN229</f>
        <v>0</v>
      </c>
      <c r="BO229" s="1">
        <f>'январь 2016'!BO229+'февраль 2016'!BO229+'март 2016'!BO229</f>
        <v>0</v>
      </c>
      <c r="BP229" s="1" t="s">
        <v>45</v>
      </c>
      <c r="BQ229" s="1" t="s">
        <v>44</v>
      </c>
      <c r="BR229" s="1">
        <f>'январь 2016'!BR229+'февраль 2016'!BR229+'март 2016'!BR229</f>
        <v>0</v>
      </c>
      <c r="BS229" s="1">
        <f>'январь 2016'!BS229+'февраль 2016'!BS229+'март 2016'!BS229</f>
        <v>0</v>
      </c>
      <c r="BT229" s="1" t="s">
        <v>46</v>
      </c>
      <c r="BU229" s="1" t="s">
        <v>47</v>
      </c>
      <c r="BV229" s="1">
        <f>'январь 2016'!BV229+'февраль 2016'!BV229+'март 2016'!BV229</f>
        <v>0</v>
      </c>
      <c r="BW229" s="1">
        <f>'январь 2016'!BW229+'февраль 2016'!BW229+'март 2016'!BW229</f>
        <v>0</v>
      </c>
      <c r="BX229" s="1" t="s">
        <v>46</v>
      </c>
      <c r="BY229" s="1" t="s">
        <v>41</v>
      </c>
      <c r="BZ229" s="1">
        <f>'январь 2016'!BZ229+'февраль 2016'!BZ229+'март 2016'!BZ229</f>
        <v>0</v>
      </c>
      <c r="CA229" s="1">
        <f>'январь 2016'!CA229+'февраль 2016'!CA229+'март 2016'!CA229</f>
        <v>0</v>
      </c>
      <c r="CB229" s="1" t="s">
        <v>46</v>
      </c>
      <c r="CC229" s="1" t="s">
        <v>48</v>
      </c>
      <c r="CD229" s="1">
        <f>'январь 2016'!CD229+'февраль 2016'!CD229+'март 2016'!CD229</f>
        <v>0</v>
      </c>
      <c r="CE229" s="1">
        <f>'январь 2016'!CE229+'февраль 2016'!CE229+'март 2016'!CE229</f>
        <v>0</v>
      </c>
      <c r="CF229" s="1" t="s">
        <v>46</v>
      </c>
      <c r="CG229" s="1" t="s">
        <v>48</v>
      </c>
      <c r="CH229" s="1">
        <f>'январь 2016'!CH229+'февраль 2016'!CH229+'март 2016'!CH229</f>
        <v>0</v>
      </c>
      <c r="CI229" s="1">
        <f>'январь 2016'!CI229+'февраль 2016'!CI229+'март 2016'!CI229</f>
        <v>0</v>
      </c>
      <c r="CJ229" s="1" t="s">
        <v>46</v>
      </c>
      <c r="CK229" s="1" t="s">
        <v>39</v>
      </c>
      <c r="CL229" s="1">
        <f>'январь 2016'!CL229+'февраль 2016'!CL229+'март 2016'!CL229</f>
        <v>0</v>
      </c>
      <c r="CM229" s="1">
        <f>'январь 2016'!CM229+'февраль 2016'!CM229+'март 2016'!CM229</f>
        <v>0</v>
      </c>
      <c r="CN229" s="1" t="s">
        <v>49</v>
      </c>
      <c r="CO229" s="1" t="s">
        <v>39</v>
      </c>
      <c r="CP229" s="1">
        <f>'январь 2016'!CP229+'февраль 2016'!CP229+'март 2016'!CP229</f>
        <v>0</v>
      </c>
      <c r="CQ229" s="1">
        <f>'январь 2016'!CQ229+'февраль 2016'!CQ229+'март 2016'!CQ229</f>
        <v>0</v>
      </c>
      <c r="CR229" s="1" t="s">
        <v>50</v>
      </c>
      <c r="CS229" s="1" t="s">
        <v>51</v>
      </c>
      <c r="CT229" s="1">
        <f>'январь 2016'!CT229+'февраль 2016'!CT229+'март 2016'!CT229</f>
        <v>0</v>
      </c>
      <c r="CU229" s="1">
        <f>'январь 2016'!CU229+'февраль 2016'!CU229+'март 2016'!CU229</f>
        <v>0</v>
      </c>
      <c r="CV229" s="1" t="s">
        <v>50</v>
      </c>
      <c r="CW229" s="1" t="s">
        <v>39</v>
      </c>
      <c r="CX229" s="1">
        <f>'январь 2016'!CX229+'февраль 2016'!CX229+'март 2016'!CX229</f>
        <v>5</v>
      </c>
      <c r="CY229" s="1">
        <f>'январь 2016'!CY229+'февраль 2016'!CY229+'март 2016'!CY229</f>
        <v>3.6199999999999997</v>
      </c>
      <c r="CZ229" s="1" t="s">
        <v>50</v>
      </c>
      <c r="DA229" s="1" t="s">
        <v>39</v>
      </c>
      <c r="DB229" s="1">
        <f>'январь 2016'!DB229+'февраль 2016'!DB229+'март 2016'!DB229</f>
        <v>0</v>
      </c>
      <c r="DC229" s="1">
        <f>'январь 2016'!DC229+'февраль 2016'!DC229+'март 2016'!DC229</f>
        <v>0</v>
      </c>
      <c r="DD229" s="1" t="s">
        <v>59</v>
      </c>
      <c r="DE229" s="1" t="s">
        <v>60</v>
      </c>
      <c r="DF229" s="1">
        <f>'январь 2016'!DF229+'февраль 2016'!DF229+'март 2016'!DF229</f>
        <v>0</v>
      </c>
      <c r="DG229" s="1">
        <f>'январь 2016'!DG229+'февраль 2016'!DG229+'март 2016'!DG229</f>
        <v>0</v>
      </c>
      <c r="DH229" s="1" t="s">
        <v>52</v>
      </c>
      <c r="DI229" s="1" t="s">
        <v>53</v>
      </c>
      <c r="DJ229" s="1">
        <f>'январь 2016'!DJ229+'февраль 2016'!DJ229+'март 2016'!DJ229</f>
        <v>0</v>
      </c>
      <c r="DK229" s="1">
        <f>'январь 2016'!DK229+'февраль 2016'!DK229+'март 2016'!DK229</f>
        <v>0</v>
      </c>
      <c r="DL229" s="1" t="s">
        <v>31</v>
      </c>
      <c r="DM229" s="7">
        <f>'январь 2016'!DM229+'февраль 2016'!DM229+'март 2016'!DM229</f>
        <v>0</v>
      </c>
    </row>
    <row r="230" spans="1:117" s="12" customFormat="1" ht="15.75" customHeight="1" x14ac:dyDescent="0.25">
      <c r="A230" s="6">
        <v>229</v>
      </c>
      <c r="B230" s="6">
        <v>1</v>
      </c>
      <c r="C230" s="9" t="s">
        <v>222</v>
      </c>
      <c r="D230" s="8" t="s">
        <v>373</v>
      </c>
      <c r="E230" s="6">
        <v>303.81799999999998</v>
      </c>
      <c r="F230" s="6">
        <v>28.698</v>
      </c>
      <c r="G230" s="6">
        <v>222.91800000000001</v>
      </c>
      <c r="H230" s="10">
        <v>83.716319999999996</v>
      </c>
      <c r="I230" s="3">
        <f t="shared" si="10"/>
        <v>306.63432</v>
      </c>
      <c r="J230" s="3">
        <f t="shared" si="9"/>
        <v>16.346</v>
      </c>
      <c r="K230" s="3">
        <f t="shared" si="11"/>
        <v>290.28832</v>
      </c>
      <c r="L230" s="1" t="s">
        <v>28</v>
      </c>
      <c r="M230" s="1" t="s">
        <v>29</v>
      </c>
      <c r="N230" s="1">
        <f>'январь 2016'!N230+'февраль 2016'!N230+'март 2016'!N230</f>
        <v>0</v>
      </c>
      <c r="O230" s="1">
        <f>'январь 2016'!O230+'февраль 2016'!O230+'март 2016'!O230</f>
        <v>0</v>
      </c>
      <c r="P230" s="1" t="s">
        <v>30</v>
      </c>
      <c r="Q230" s="1" t="s">
        <v>34</v>
      </c>
      <c r="R230" s="1">
        <f>'январь 2016'!R230+'февраль 2016'!R230+'март 2016'!R230</f>
        <v>0</v>
      </c>
      <c r="S230" s="1">
        <f>'январь 2016'!S230+'февраль 2016'!S230+'март 2016'!S230</f>
        <v>0</v>
      </c>
      <c r="T230" s="1" t="s">
        <v>30</v>
      </c>
      <c r="U230" s="1" t="s">
        <v>32</v>
      </c>
      <c r="V230" s="6">
        <f>'январь 2016'!V230+'февраль 2016'!V230+'март 2016'!V230</f>
        <v>0</v>
      </c>
      <c r="W230" s="6">
        <f>'январь 2016'!W230+'февраль 2016'!W230+'март 2016'!W230</f>
        <v>0</v>
      </c>
      <c r="X230" s="6" t="s">
        <v>30</v>
      </c>
      <c r="Y230" s="6" t="s">
        <v>33</v>
      </c>
      <c r="Z230" s="6">
        <f>'январь 2016'!Z230+'февраль 2016'!Z230+'март 2016'!Z230</f>
        <v>0</v>
      </c>
      <c r="AA230" s="6">
        <f>'январь 2016'!AA230+'февраль 2016'!AA230+'март 2016'!AA230</f>
        <v>0</v>
      </c>
      <c r="AB230" s="1" t="s">
        <v>30</v>
      </c>
      <c r="AC230" s="1" t="s">
        <v>34</v>
      </c>
      <c r="AD230" s="1">
        <f>'январь 2016'!AD230+'февраль 2016'!AD230+'март 2016'!AD230</f>
        <v>0</v>
      </c>
      <c r="AE230" s="1">
        <f>'январь 2016'!AE230+'февраль 2016'!AE230+'март 2016'!AE230</f>
        <v>0</v>
      </c>
      <c r="AF230" s="1" t="s">
        <v>35</v>
      </c>
      <c r="AG230" s="1" t="s">
        <v>29</v>
      </c>
      <c r="AH230" s="1">
        <f>'январь 2016'!AH230+'февраль 2016'!AH230+'март 2016'!AH230</f>
        <v>0</v>
      </c>
      <c r="AI230" s="1">
        <f>'январь 2016'!AI230+'февраль 2016'!AI230+'март 2016'!AI230</f>
        <v>0</v>
      </c>
      <c r="AJ230" s="1" t="s">
        <v>36</v>
      </c>
      <c r="AK230" s="1" t="s">
        <v>37</v>
      </c>
      <c r="AL230" s="1">
        <f>'январь 2016'!AL230+'февраль 2016'!AL230+'март 2016'!AL230</f>
        <v>0</v>
      </c>
      <c r="AM230" s="1">
        <f>'январь 2016'!AM230+'февраль 2016'!AM230+'март 2016'!AM230</f>
        <v>0</v>
      </c>
      <c r="AN230" s="1" t="s">
        <v>38</v>
      </c>
      <c r="AO230" s="1" t="s">
        <v>39</v>
      </c>
      <c r="AP230" s="1">
        <f>'январь 2016'!AP230+'февраль 2016'!AP230+'март 2016'!AP230</f>
        <v>0</v>
      </c>
      <c r="AQ230" s="1">
        <f>'январь 2016'!AQ230+'февраль 2016'!AQ230+'март 2016'!AQ230</f>
        <v>0</v>
      </c>
      <c r="AR230" s="1" t="s">
        <v>40</v>
      </c>
      <c r="AS230" s="1" t="s">
        <v>41</v>
      </c>
      <c r="AT230" s="1">
        <f>'январь 2016'!AT230+'февраль 2016'!AT230+'март 2016'!AT230</f>
        <v>0</v>
      </c>
      <c r="AU230" s="1">
        <f>'январь 2016'!AU230+'февраль 2016'!AU230+'март 2016'!AU230</f>
        <v>0</v>
      </c>
      <c r="AV230" s="6"/>
      <c r="AW230" s="6"/>
      <c r="AX230" s="1">
        <f>'январь 2016'!AX230+'февраль 2016'!AX230+'март 2016'!AX230</f>
        <v>0</v>
      </c>
      <c r="AY230" s="1">
        <f>'январь 2016'!AY230+'февраль 2016'!AY230+'март 2016'!AY230</f>
        <v>0</v>
      </c>
      <c r="AZ230" s="1" t="s">
        <v>42</v>
      </c>
      <c r="BA230" s="1" t="s">
        <v>39</v>
      </c>
      <c r="BB230" s="1">
        <f>'январь 2016'!BB230+'февраль 2016'!BB230+'март 2016'!BB230</f>
        <v>0</v>
      </c>
      <c r="BC230" s="1">
        <f>'январь 2016'!BC230+'февраль 2016'!BC230+'март 2016'!BC230</f>
        <v>0</v>
      </c>
      <c r="BD230" s="1" t="s">
        <v>42</v>
      </c>
      <c r="BE230" s="1" t="s">
        <v>33</v>
      </c>
      <c r="BF230" s="1">
        <f>'январь 2016'!BF230+'февраль 2016'!BF230+'март 2016'!BF230</f>
        <v>0</v>
      </c>
      <c r="BG230" s="1">
        <f>'январь 2016'!BG230+'февраль 2016'!BG230+'март 2016'!BG230</f>
        <v>0</v>
      </c>
      <c r="BH230" s="1" t="s">
        <v>42</v>
      </c>
      <c r="BI230" s="1" t="s">
        <v>39</v>
      </c>
      <c r="BJ230" s="1">
        <f>'январь 2016'!BJ230+'февраль 2016'!BJ230+'март 2016'!BJ230</f>
        <v>0</v>
      </c>
      <c r="BK230" s="7">
        <f>'январь 2016'!BK230+'февраль 2016'!BK230+'март 2016'!BK230</f>
        <v>0</v>
      </c>
      <c r="BL230" s="1" t="s">
        <v>43</v>
      </c>
      <c r="BM230" s="1" t="s">
        <v>44</v>
      </c>
      <c r="BN230" s="1">
        <f>'январь 2016'!BN230+'февраль 2016'!BN230+'март 2016'!BN230</f>
        <v>0</v>
      </c>
      <c r="BO230" s="1">
        <f>'январь 2016'!BO230+'февраль 2016'!BO230+'март 2016'!BO230</f>
        <v>0</v>
      </c>
      <c r="BP230" s="1" t="s">
        <v>45</v>
      </c>
      <c r="BQ230" s="1" t="s">
        <v>44</v>
      </c>
      <c r="BR230" s="1">
        <f>'январь 2016'!BR230+'февраль 2016'!BR230+'март 2016'!BR230</f>
        <v>0</v>
      </c>
      <c r="BS230" s="1">
        <f>'январь 2016'!BS230+'февраль 2016'!BS230+'март 2016'!BS230</f>
        <v>0</v>
      </c>
      <c r="BT230" s="1" t="s">
        <v>46</v>
      </c>
      <c r="BU230" s="1" t="s">
        <v>47</v>
      </c>
      <c r="BV230" s="1">
        <f>'январь 2016'!BV230+'февраль 2016'!BV230+'март 2016'!BV230</f>
        <v>0</v>
      </c>
      <c r="BW230" s="1">
        <f>'январь 2016'!BW230+'февраль 2016'!BW230+'март 2016'!BW230</f>
        <v>0</v>
      </c>
      <c r="BX230" s="1" t="s">
        <v>46</v>
      </c>
      <c r="BY230" s="1" t="s">
        <v>41</v>
      </c>
      <c r="BZ230" s="1">
        <f>'январь 2016'!BZ230+'февраль 2016'!BZ230+'март 2016'!BZ230</f>
        <v>1.4999999999999999E-2</v>
      </c>
      <c r="CA230" s="1">
        <f>'январь 2016'!CA230+'февраль 2016'!CA230+'март 2016'!CA230</f>
        <v>15.175000000000001</v>
      </c>
      <c r="CB230" s="1" t="s">
        <v>46</v>
      </c>
      <c r="CC230" s="1" t="s">
        <v>48</v>
      </c>
      <c r="CD230" s="1">
        <f>'январь 2016'!CD230+'февраль 2016'!CD230+'март 2016'!CD230</f>
        <v>0</v>
      </c>
      <c r="CE230" s="1">
        <f>'январь 2016'!CE230+'февраль 2016'!CE230+'март 2016'!CE230</f>
        <v>0</v>
      </c>
      <c r="CF230" s="1" t="s">
        <v>46</v>
      </c>
      <c r="CG230" s="1" t="s">
        <v>48</v>
      </c>
      <c r="CH230" s="1">
        <f>'январь 2016'!CH230+'февраль 2016'!CH230+'март 2016'!CH230</f>
        <v>0</v>
      </c>
      <c r="CI230" s="1">
        <f>'январь 2016'!CI230+'февраль 2016'!CI230+'март 2016'!CI230</f>
        <v>0</v>
      </c>
      <c r="CJ230" s="1" t="s">
        <v>46</v>
      </c>
      <c r="CK230" s="1" t="s">
        <v>39</v>
      </c>
      <c r="CL230" s="1">
        <f>'январь 2016'!CL230+'февраль 2016'!CL230+'март 2016'!CL230</f>
        <v>0</v>
      </c>
      <c r="CM230" s="1">
        <f>'январь 2016'!CM230+'февраль 2016'!CM230+'март 2016'!CM230</f>
        <v>0</v>
      </c>
      <c r="CN230" s="1" t="s">
        <v>49</v>
      </c>
      <c r="CO230" s="1" t="s">
        <v>39</v>
      </c>
      <c r="CP230" s="1">
        <f>'январь 2016'!CP230+'февраль 2016'!CP230+'март 2016'!CP230</f>
        <v>2</v>
      </c>
      <c r="CQ230" s="1">
        <f>'январь 2016'!CQ230+'февраль 2016'!CQ230+'март 2016'!CQ230</f>
        <v>1.171</v>
      </c>
      <c r="CR230" s="1" t="s">
        <v>50</v>
      </c>
      <c r="CS230" s="1" t="s">
        <v>51</v>
      </c>
      <c r="CT230" s="1">
        <f>'январь 2016'!CT230+'февраль 2016'!CT230+'март 2016'!CT230</f>
        <v>0</v>
      </c>
      <c r="CU230" s="1">
        <f>'январь 2016'!CU230+'февраль 2016'!CU230+'март 2016'!CU230</f>
        <v>0</v>
      </c>
      <c r="CV230" s="1" t="s">
        <v>50</v>
      </c>
      <c r="CW230" s="1" t="s">
        <v>39</v>
      </c>
      <c r="CX230" s="1">
        <f>'январь 2016'!CX230+'февраль 2016'!CX230+'март 2016'!CX230</f>
        <v>0</v>
      </c>
      <c r="CY230" s="1">
        <f>'январь 2016'!CY230+'февраль 2016'!CY230+'март 2016'!CY230</f>
        <v>0</v>
      </c>
      <c r="CZ230" s="1" t="s">
        <v>50</v>
      </c>
      <c r="DA230" s="1" t="s">
        <v>39</v>
      </c>
      <c r="DB230" s="1">
        <f>'январь 2016'!DB230+'февраль 2016'!DB230+'март 2016'!DB230</f>
        <v>0</v>
      </c>
      <c r="DC230" s="1">
        <f>'январь 2016'!DC230+'февраль 2016'!DC230+'март 2016'!DC230</f>
        <v>0</v>
      </c>
      <c r="DD230" s="1" t="s">
        <v>59</v>
      </c>
      <c r="DE230" s="1" t="s">
        <v>60</v>
      </c>
      <c r="DF230" s="1">
        <f>'январь 2016'!DF230+'февраль 2016'!DF230+'март 2016'!DF230</f>
        <v>0</v>
      </c>
      <c r="DG230" s="1">
        <f>'январь 2016'!DG230+'февраль 2016'!DG230+'март 2016'!DG230</f>
        <v>0</v>
      </c>
      <c r="DH230" s="1" t="s">
        <v>52</v>
      </c>
      <c r="DI230" s="1" t="s">
        <v>53</v>
      </c>
      <c r="DJ230" s="1">
        <f>'январь 2016'!DJ230+'февраль 2016'!DJ230+'март 2016'!DJ230</f>
        <v>0</v>
      </c>
      <c r="DK230" s="1">
        <f>'январь 2016'!DK230+'февраль 2016'!DK230+'март 2016'!DK230</f>
        <v>0</v>
      </c>
      <c r="DL230" s="1" t="s">
        <v>31</v>
      </c>
      <c r="DM230" s="7">
        <f>'январь 2016'!DM230+'февраль 2016'!DM230+'март 2016'!DM230</f>
        <v>0</v>
      </c>
    </row>
    <row r="231" spans="1:117" s="12" customFormat="1" ht="15.75" customHeight="1" x14ac:dyDescent="0.25">
      <c r="A231" s="6">
        <v>230</v>
      </c>
      <c r="B231" s="6">
        <v>2</v>
      </c>
      <c r="C231" s="9" t="s">
        <v>223</v>
      </c>
      <c r="D231" s="8" t="s">
        <v>373</v>
      </c>
      <c r="E231" s="6">
        <v>1312.7719999999999</v>
      </c>
      <c r="F231" s="6">
        <v>16.314</v>
      </c>
      <c r="G231" s="6">
        <v>1265.047</v>
      </c>
      <c r="H231" s="10">
        <v>502.37736000000001</v>
      </c>
      <c r="I231" s="3">
        <f t="shared" si="10"/>
        <v>1767.42436</v>
      </c>
      <c r="J231" s="3">
        <f t="shared" si="9"/>
        <v>30.906999999999996</v>
      </c>
      <c r="K231" s="3">
        <f t="shared" si="11"/>
        <v>1736.5173600000001</v>
      </c>
      <c r="L231" s="1" t="s">
        <v>28</v>
      </c>
      <c r="M231" s="1" t="s">
        <v>29</v>
      </c>
      <c r="N231" s="1">
        <f>'январь 2016'!N231+'февраль 2016'!N231+'март 2016'!N231</f>
        <v>0</v>
      </c>
      <c r="O231" s="1">
        <f>'январь 2016'!O231+'февраль 2016'!O231+'март 2016'!O231</f>
        <v>0</v>
      </c>
      <c r="P231" s="1" t="s">
        <v>30</v>
      </c>
      <c r="Q231" s="1" t="s">
        <v>34</v>
      </c>
      <c r="R231" s="1">
        <f>'январь 2016'!R231+'февраль 2016'!R231+'март 2016'!R231</f>
        <v>0</v>
      </c>
      <c r="S231" s="1">
        <f>'январь 2016'!S231+'февраль 2016'!S231+'март 2016'!S231</f>
        <v>0</v>
      </c>
      <c r="T231" s="1" t="s">
        <v>30</v>
      </c>
      <c r="U231" s="1" t="s">
        <v>32</v>
      </c>
      <c r="V231" s="6">
        <f>'январь 2016'!V231+'февраль 2016'!V231+'март 2016'!V231</f>
        <v>0</v>
      </c>
      <c r="W231" s="6">
        <f>'январь 2016'!W231+'февраль 2016'!W231+'март 2016'!W231</f>
        <v>0</v>
      </c>
      <c r="X231" s="6" t="s">
        <v>30</v>
      </c>
      <c r="Y231" s="6" t="s">
        <v>33</v>
      </c>
      <c r="Z231" s="6">
        <f>'январь 2016'!Z231+'февраль 2016'!Z231+'март 2016'!Z231</f>
        <v>0</v>
      </c>
      <c r="AA231" s="6">
        <f>'январь 2016'!AA231+'февраль 2016'!AA231+'март 2016'!AA231</f>
        <v>0</v>
      </c>
      <c r="AB231" s="1" t="s">
        <v>30</v>
      </c>
      <c r="AC231" s="1" t="s">
        <v>34</v>
      </c>
      <c r="AD231" s="1">
        <f>'январь 2016'!AD231+'февраль 2016'!AD231+'март 2016'!AD231</f>
        <v>0</v>
      </c>
      <c r="AE231" s="1">
        <f>'январь 2016'!AE231+'февраль 2016'!AE231+'март 2016'!AE231</f>
        <v>0</v>
      </c>
      <c r="AF231" s="1" t="s">
        <v>35</v>
      </c>
      <c r="AG231" s="1" t="s">
        <v>29</v>
      </c>
      <c r="AH231" s="1">
        <f>'январь 2016'!AH231+'февраль 2016'!AH231+'март 2016'!AH231</f>
        <v>0</v>
      </c>
      <c r="AI231" s="1">
        <f>'январь 2016'!AI231+'февраль 2016'!AI231+'март 2016'!AI231</f>
        <v>0</v>
      </c>
      <c r="AJ231" s="1" t="s">
        <v>36</v>
      </c>
      <c r="AK231" s="1" t="s">
        <v>37</v>
      </c>
      <c r="AL231" s="1">
        <f>'январь 2016'!AL231+'февраль 2016'!AL231+'март 2016'!AL231</f>
        <v>0</v>
      </c>
      <c r="AM231" s="1">
        <f>'январь 2016'!AM231+'февраль 2016'!AM231+'март 2016'!AM231</f>
        <v>0</v>
      </c>
      <c r="AN231" s="1" t="s">
        <v>38</v>
      </c>
      <c r="AO231" s="1" t="s">
        <v>39</v>
      </c>
      <c r="AP231" s="1">
        <f>'январь 2016'!AP231+'февраль 2016'!AP231+'март 2016'!AP231</f>
        <v>0</v>
      </c>
      <c r="AQ231" s="1">
        <f>'январь 2016'!AQ231+'февраль 2016'!AQ231+'март 2016'!AQ231</f>
        <v>0</v>
      </c>
      <c r="AR231" s="1" t="s">
        <v>40</v>
      </c>
      <c r="AS231" s="1" t="s">
        <v>41</v>
      </c>
      <c r="AT231" s="1">
        <f>'январь 2016'!AT231+'февраль 2016'!AT231+'март 2016'!AT231</f>
        <v>0</v>
      </c>
      <c r="AU231" s="1">
        <f>'январь 2016'!AU231+'февраль 2016'!AU231+'март 2016'!AU231</f>
        <v>0</v>
      </c>
      <c r="AV231" s="6"/>
      <c r="AW231" s="6"/>
      <c r="AX231" s="1">
        <f>'январь 2016'!AX231+'февраль 2016'!AX231+'март 2016'!AX231</f>
        <v>0</v>
      </c>
      <c r="AY231" s="1">
        <f>'январь 2016'!AY231+'февраль 2016'!AY231+'март 2016'!AY231</f>
        <v>0</v>
      </c>
      <c r="AZ231" s="1" t="s">
        <v>42</v>
      </c>
      <c r="BA231" s="1" t="s">
        <v>39</v>
      </c>
      <c r="BB231" s="1">
        <f>'январь 2016'!BB231+'февраль 2016'!BB231+'март 2016'!BB231</f>
        <v>0</v>
      </c>
      <c r="BC231" s="1">
        <f>'январь 2016'!BC231+'февраль 2016'!BC231+'март 2016'!BC231</f>
        <v>0</v>
      </c>
      <c r="BD231" s="1" t="s">
        <v>42</v>
      </c>
      <c r="BE231" s="1" t="s">
        <v>33</v>
      </c>
      <c r="BF231" s="1">
        <f>'январь 2016'!BF231+'февраль 2016'!BF231+'март 2016'!BF231</f>
        <v>0</v>
      </c>
      <c r="BG231" s="1">
        <f>'январь 2016'!BG231+'февраль 2016'!BG231+'март 2016'!BG231</f>
        <v>0</v>
      </c>
      <c r="BH231" s="1" t="s">
        <v>42</v>
      </c>
      <c r="BI231" s="1" t="s">
        <v>39</v>
      </c>
      <c r="BJ231" s="1">
        <f>'январь 2016'!BJ231+'февраль 2016'!BJ231+'март 2016'!BJ231</f>
        <v>0</v>
      </c>
      <c r="BK231" s="7">
        <f>'январь 2016'!BK231+'февраль 2016'!BK231+'март 2016'!BK231</f>
        <v>0</v>
      </c>
      <c r="BL231" s="1" t="s">
        <v>43</v>
      </c>
      <c r="BM231" s="1" t="s">
        <v>44</v>
      </c>
      <c r="BN231" s="1">
        <f>'январь 2016'!BN231+'февраль 2016'!BN231+'март 2016'!BN231</f>
        <v>0</v>
      </c>
      <c r="BO231" s="1">
        <f>'январь 2016'!BO231+'февраль 2016'!BO231+'март 2016'!BO231</f>
        <v>0</v>
      </c>
      <c r="BP231" s="1" t="s">
        <v>45</v>
      </c>
      <c r="BQ231" s="1" t="s">
        <v>44</v>
      </c>
      <c r="BR231" s="1">
        <f>'январь 2016'!BR231+'февраль 2016'!BR231+'март 2016'!BR231</f>
        <v>0</v>
      </c>
      <c r="BS231" s="1">
        <f>'январь 2016'!BS231+'февраль 2016'!BS231+'март 2016'!BS231</f>
        <v>0</v>
      </c>
      <c r="BT231" s="1" t="s">
        <v>46</v>
      </c>
      <c r="BU231" s="1" t="s">
        <v>47</v>
      </c>
      <c r="BV231" s="1">
        <f>'январь 2016'!BV231+'февраль 2016'!BV231+'март 2016'!BV231</f>
        <v>0</v>
      </c>
      <c r="BW231" s="1">
        <f>'январь 2016'!BW231+'февраль 2016'!BW231+'март 2016'!BW231</f>
        <v>0</v>
      </c>
      <c r="BX231" s="1" t="s">
        <v>46</v>
      </c>
      <c r="BY231" s="1" t="s">
        <v>41</v>
      </c>
      <c r="BZ231" s="1">
        <f>'январь 2016'!BZ231+'февраль 2016'!BZ231+'март 2016'!BZ231</f>
        <v>0</v>
      </c>
      <c r="CA231" s="1">
        <f>'январь 2016'!CA231+'февраль 2016'!CA231+'март 2016'!CA231</f>
        <v>0</v>
      </c>
      <c r="CB231" s="1" t="s">
        <v>46</v>
      </c>
      <c r="CC231" s="1" t="s">
        <v>48</v>
      </c>
      <c r="CD231" s="1">
        <f>'январь 2016'!CD231+'февраль 2016'!CD231+'март 2016'!CD231</f>
        <v>0</v>
      </c>
      <c r="CE231" s="1">
        <f>'январь 2016'!CE231+'февраль 2016'!CE231+'март 2016'!CE231</f>
        <v>0</v>
      </c>
      <c r="CF231" s="1" t="s">
        <v>46</v>
      </c>
      <c r="CG231" s="1" t="s">
        <v>48</v>
      </c>
      <c r="CH231" s="1">
        <f>'январь 2016'!CH231+'февраль 2016'!CH231+'март 2016'!CH231</f>
        <v>5.0000000000000001E-3</v>
      </c>
      <c r="CI231" s="1">
        <f>'январь 2016'!CI231+'февраль 2016'!CI231+'март 2016'!CI231</f>
        <v>17.329999999999998</v>
      </c>
      <c r="CJ231" s="1" t="s">
        <v>46</v>
      </c>
      <c r="CK231" s="1" t="s">
        <v>39</v>
      </c>
      <c r="CL231" s="1">
        <f>'январь 2016'!CL231+'февраль 2016'!CL231+'март 2016'!CL231</f>
        <v>0</v>
      </c>
      <c r="CM231" s="1">
        <f>'январь 2016'!CM231+'февраль 2016'!CM231+'март 2016'!CM231</f>
        <v>0</v>
      </c>
      <c r="CN231" s="1" t="s">
        <v>49</v>
      </c>
      <c r="CO231" s="1" t="s">
        <v>39</v>
      </c>
      <c r="CP231" s="1">
        <f>'январь 2016'!CP231+'февраль 2016'!CP231+'март 2016'!CP231</f>
        <v>0</v>
      </c>
      <c r="CQ231" s="1">
        <f>'январь 2016'!CQ231+'февраль 2016'!CQ231+'март 2016'!CQ231</f>
        <v>0</v>
      </c>
      <c r="CR231" s="1" t="s">
        <v>50</v>
      </c>
      <c r="CS231" s="1" t="s">
        <v>51</v>
      </c>
      <c r="CT231" s="1">
        <f>'январь 2016'!CT231+'февраль 2016'!CT231+'март 2016'!CT231</f>
        <v>0</v>
      </c>
      <c r="CU231" s="1">
        <f>'январь 2016'!CU231+'февраль 2016'!CU231+'март 2016'!CU231</f>
        <v>0</v>
      </c>
      <c r="CV231" s="1" t="s">
        <v>50</v>
      </c>
      <c r="CW231" s="1" t="s">
        <v>39</v>
      </c>
      <c r="CX231" s="1">
        <f>'январь 2016'!CX231+'февраль 2016'!CX231+'март 2016'!CX231</f>
        <v>15</v>
      </c>
      <c r="CY231" s="1">
        <f>'январь 2016'!CY231+'февраль 2016'!CY231+'март 2016'!CY231</f>
        <v>13.577</v>
      </c>
      <c r="CZ231" s="1" t="s">
        <v>50</v>
      </c>
      <c r="DA231" s="1" t="s">
        <v>39</v>
      </c>
      <c r="DB231" s="1">
        <f>'январь 2016'!DB231+'февраль 2016'!DB231+'март 2016'!DB231</f>
        <v>0</v>
      </c>
      <c r="DC231" s="1">
        <f>'январь 2016'!DC231+'февраль 2016'!DC231+'март 2016'!DC231</f>
        <v>0</v>
      </c>
      <c r="DD231" s="1" t="s">
        <v>59</v>
      </c>
      <c r="DE231" s="1" t="s">
        <v>60</v>
      </c>
      <c r="DF231" s="1">
        <f>'январь 2016'!DF231+'февраль 2016'!DF231+'март 2016'!DF231</f>
        <v>0</v>
      </c>
      <c r="DG231" s="1">
        <f>'январь 2016'!DG231+'февраль 2016'!DG231+'март 2016'!DG231</f>
        <v>0</v>
      </c>
      <c r="DH231" s="1" t="s">
        <v>52</v>
      </c>
      <c r="DI231" s="1" t="s">
        <v>53</v>
      </c>
      <c r="DJ231" s="1">
        <f>'январь 2016'!DJ231+'февраль 2016'!DJ231+'март 2016'!DJ231</f>
        <v>0</v>
      </c>
      <c r="DK231" s="1">
        <f>'январь 2016'!DK231+'февраль 2016'!DK231+'март 2016'!DK231</f>
        <v>0</v>
      </c>
      <c r="DL231" s="1" t="s">
        <v>31</v>
      </c>
      <c r="DM231" s="7">
        <f>'январь 2016'!DM231+'февраль 2016'!DM231+'март 2016'!DM231</f>
        <v>0</v>
      </c>
    </row>
    <row r="232" spans="1:117" s="12" customFormat="1" ht="15.75" customHeight="1" x14ac:dyDescent="0.25">
      <c r="A232" s="6">
        <v>231</v>
      </c>
      <c r="B232" s="6">
        <v>2</v>
      </c>
      <c r="C232" s="9" t="s">
        <v>224</v>
      </c>
      <c r="D232" s="8" t="s">
        <v>373</v>
      </c>
      <c r="E232" s="6">
        <v>925.73599999999999</v>
      </c>
      <c r="F232" s="6">
        <v>142.172</v>
      </c>
      <c r="G232" s="6">
        <v>728.46900000000005</v>
      </c>
      <c r="H232" s="10">
        <v>358.21848</v>
      </c>
      <c r="I232" s="3">
        <f t="shared" si="10"/>
        <v>1086.6874800000001</v>
      </c>
      <c r="J232" s="3">
        <f t="shared" si="9"/>
        <v>135.66400000000002</v>
      </c>
      <c r="K232" s="3">
        <f t="shared" si="11"/>
        <v>951.02348000000006</v>
      </c>
      <c r="L232" s="1" t="s">
        <v>28</v>
      </c>
      <c r="M232" s="1" t="s">
        <v>29</v>
      </c>
      <c r="N232" s="1">
        <f>'январь 2016'!N232+'февраль 2016'!N232+'март 2016'!N232</f>
        <v>0</v>
      </c>
      <c r="O232" s="1">
        <f>'январь 2016'!O232+'февраль 2016'!O232+'март 2016'!O232</f>
        <v>0</v>
      </c>
      <c r="P232" s="1" t="s">
        <v>30</v>
      </c>
      <c r="Q232" s="1" t="s">
        <v>34</v>
      </c>
      <c r="R232" s="1">
        <f>'январь 2016'!R232+'февраль 2016'!R232+'март 2016'!R232</f>
        <v>0</v>
      </c>
      <c r="S232" s="1">
        <f>'январь 2016'!S232+'февраль 2016'!S232+'март 2016'!S232</f>
        <v>0</v>
      </c>
      <c r="T232" s="1" t="s">
        <v>30</v>
      </c>
      <c r="U232" s="1" t="s">
        <v>32</v>
      </c>
      <c r="V232" s="6">
        <f>'январь 2016'!V232+'февраль 2016'!V232+'март 2016'!V232</f>
        <v>0</v>
      </c>
      <c r="W232" s="6">
        <f>'январь 2016'!W232+'февраль 2016'!W232+'март 2016'!W232</f>
        <v>0</v>
      </c>
      <c r="X232" s="6" t="s">
        <v>30</v>
      </c>
      <c r="Y232" s="6" t="s">
        <v>33</v>
      </c>
      <c r="Z232" s="6">
        <f>'январь 2016'!Z232+'февраль 2016'!Z232+'март 2016'!Z232</f>
        <v>0</v>
      </c>
      <c r="AA232" s="6">
        <f>'январь 2016'!AA232+'февраль 2016'!AA232+'март 2016'!AA232</f>
        <v>0</v>
      </c>
      <c r="AB232" s="1" t="s">
        <v>30</v>
      </c>
      <c r="AC232" s="1" t="s">
        <v>34</v>
      </c>
      <c r="AD232" s="1">
        <f>'январь 2016'!AD232+'февраль 2016'!AD232+'март 2016'!AD232</f>
        <v>0</v>
      </c>
      <c r="AE232" s="1">
        <f>'январь 2016'!AE232+'февраль 2016'!AE232+'март 2016'!AE232</f>
        <v>0</v>
      </c>
      <c r="AF232" s="1" t="s">
        <v>35</v>
      </c>
      <c r="AG232" s="1" t="s">
        <v>29</v>
      </c>
      <c r="AH232" s="1">
        <f>'январь 2016'!AH232+'февраль 2016'!AH232+'март 2016'!AH232</f>
        <v>0</v>
      </c>
      <c r="AI232" s="1">
        <f>'январь 2016'!AI232+'февраль 2016'!AI232+'март 2016'!AI232</f>
        <v>0</v>
      </c>
      <c r="AJ232" s="1" t="s">
        <v>36</v>
      </c>
      <c r="AK232" s="1" t="s">
        <v>37</v>
      </c>
      <c r="AL232" s="1">
        <f>'январь 2016'!AL232+'февраль 2016'!AL232+'март 2016'!AL232</f>
        <v>0</v>
      </c>
      <c r="AM232" s="1">
        <f>'январь 2016'!AM232+'февраль 2016'!AM232+'март 2016'!AM232</f>
        <v>0</v>
      </c>
      <c r="AN232" s="1" t="s">
        <v>38</v>
      </c>
      <c r="AO232" s="1" t="s">
        <v>39</v>
      </c>
      <c r="AP232" s="1">
        <f>'январь 2016'!AP232+'февраль 2016'!AP232+'март 2016'!AP232</f>
        <v>0</v>
      </c>
      <c r="AQ232" s="1">
        <f>'январь 2016'!AQ232+'февраль 2016'!AQ232+'март 2016'!AQ232</f>
        <v>0</v>
      </c>
      <c r="AR232" s="1" t="s">
        <v>40</v>
      </c>
      <c r="AS232" s="1" t="s">
        <v>41</v>
      </c>
      <c r="AT232" s="1">
        <f>'январь 2016'!AT232+'февраль 2016'!AT232+'март 2016'!AT232</f>
        <v>0</v>
      </c>
      <c r="AU232" s="1">
        <f>'январь 2016'!AU232+'февраль 2016'!AU232+'март 2016'!AU232</f>
        <v>0</v>
      </c>
      <c r="AV232" s="6"/>
      <c r="AW232" s="6"/>
      <c r="AX232" s="1">
        <f>'январь 2016'!AX232+'февраль 2016'!AX232+'март 2016'!AX232</f>
        <v>0</v>
      </c>
      <c r="AY232" s="1">
        <f>'январь 2016'!AY232+'февраль 2016'!AY232+'март 2016'!AY232</f>
        <v>0</v>
      </c>
      <c r="AZ232" s="1" t="s">
        <v>42</v>
      </c>
      <c r="BA232" s="1" t="s">
        <v>39</v>
      </c>
      <c r="BB232" s="1">
        <f>'январь 2016'!BB232+'февраль 2016'!BB232+'март 2016'!BB232</f>
        <v>0</v>
      </c>
      <c r="BC232" s="1">
        <f>'январь 2016'!BC232+'февраль 2016'!BC232+'март 2016'!BC232</f>
        <v>0</v>
      </c>
      <c r="BD232" s="1" t="s">
        <v>42</v>
      </c>
      <c r="BE232" s="1" t="s">
        <v>33</v>
      </c>
      <c r="BF232" s="1">
        <f>'январь 2016'!BF232+'февраль 2016'!BF232+'март 2016'!BF232</f>
        <v>0</v>
      </c>
      <c r="BG232" s="1">
        <f>'январь 2016'!BG232+'февраль 2016'!BG232+'март 2016'!BG232</f>
        <v>0</v>
      </c>
      <c r="BH232" s="1" t="s">
        <v>42</v>
      </c>
      <c r="BI232" s="1" t="s">
        <v>39</v>
      </c>
      <c r="BJ232" s="1">
        <f>'январь 2016'!BJ232+'февраль 2016'!BJ232+'март 2016'!BJ232</f>
        <v>0</v>
      </c>
      <c r="BK232" s="7">
        <f>'январь 2016'!BK232+'февраль 2016'!BK232+'март 2016'!BK232</f>
        <v>0</v>
      </c>
      <c r="BL232" s="1" t="s">
        <v>43</v>
      </c>
      <c r="BM232" s="1" t="s">
        <v>44</v>
      </c>
      <c r="BN232" s="1">
        <f>'январь 2016'!BN232+'февраль 2016'!BN232+'март 2016'!BN232</f>
        <v>2E-3</v>
      </c>
      <c r="BO232" s="1">
        <f>'январь 2016'!BO232+'февраль 2016'!BO232+'март 2016'!BO232</f>
        <v>0.441</v>
      </c>
      <c r="BP232" s="1" t="s">
        <v>45</v>
      </c>
      <c r="BQ232" s="1" t="s">
        <v>44</v>
      </c>
      <c r="BR232" s="1">
        <f>'январь 2016'!BR232+'февраль 2016'!BR232+'март 2016'!BR232</f>
        <v>0</v>
      </c>
      <c r="BS232" s="1">
        <f>'январь 2016'!BS232+'февраль 2016'!BS232+'март 2016'!BS232</f>
        <v>0</v>
      </c>
      <c r="BT232" s="1" t="s">
        <v>46</v>
      </c>
      <c r="BU232" s="1" t="s">
        <v>47</v>
      </c>
      <c r="BV232" s="1">
        <f>'январь 2016'!BV232+'февраль 2016'!BV232+'март 2016'!BV232</f>
        <v>0</v>
      </c>
      <c r="BW232" s="1">
        <f>'январь 2016'!BW232+'февраль 2016'!BW232+'март 2016'!BW232</f>
        <v>0</v>
      </c>
      <c r="BX232" s="1" t="s">
        <v>46</v>
      </c>
      <c r="BY232" s="1" t="s">
        <v>41</v>
      </c>
      <c r="BZ232" s="1">
        <f>'январь 2016'!BZ232+'февраль 2016'!BZ232+'март 2016'!BZ232</f>
        <v>0</v>
      </c>
      <c r="CA232" s="1">
        <f>'январь 2016'!CA232+'февраль 2016'!CA232+'март 2016'!CA232</f>
        <v>0</v>
      </c>
      <c r="CB232" s="1" t="s">
        <v>46</v>
      </c>
      <c r="CC232" s="1" t="s">
        <v>48</v>
      </c>
      <c r="CD232" s="1">
        <f>'январь 2016'!CD232+'февраль 2016'!CD232+'март 2016'!CD232</f>
        <v>0</v>
      </c>
      <c r="CE232" s="1">
        <f>'январь 2016'!CE232+'февраль 2016'!CE232+'март 2016'!CE232</f>
        <v>0</v>
      </c>
      <c r="CF232" s="1" t="s">
        <v>46</v>
      </c>
      <c r="CG232" s="1" t="s">
        <v>48</v>
      </c>
      <c r="CH232" s="1">
        <f>'январь 2016'!CH232+'февраль 2016'!CH232+'март 2016'!CH232</f>
        <v>0</v>
      </c>
      <c r="CI232" s="1">
        <f>'январь 2016'!CI232+'февраль 2016'!CI232+'март 2016'!CI232</f>
        <v>0</v>
      </c>
      <c r="CJ232" s="1" t="s">
        <v>46</v>
      </c>
      <c r="CK232" s="1" t="s">
        <v>39</v>
      </c>
      <c r="CL232" s="1">
        <f>'январь 2016'!CL232+'февраль 2016'!CL232+'март 2016'!CL232</f>
        <v>0</v>
      </c>
      <c r="CM232" s="1">
        <f>'январь 2016'!CM232+'февраль 2016'!CM232+'март 2016'!CM232</f>
        <v>0</v>
      </c>
      <c r="CN232" s="1" t="s">
        <v>49</v>
      </c>
      <c r="CO232" s="1" t="s">
        <v>39</v>
      </c>
      <c r="CP232" s="1">
        <f>'январь 2016'!CP232+'февраль 2016'!CP232+'март 2016'!CP232</f>
        <v>0</v>
      </c>
      <c r="CQ232" s="1">
        <f>'январь 2016'!CQ232+'февраль 2016'!CQ232+'март 2016'!CQ232</f>
        <v>0</v>
      </c>
      <c r="CR232" s="1" t="s">
        <v>50</v>
      </c>
      <c r="CS232" s="1" t="s">
        <v>51</v>
      </c>
      <c r="CT232" s="1">
        <f>'январь 2016'!CT232+'февраль 2016'!CT232+'март 2016'!CT232</f>
        <v>5.7000000000000002E-2</v>
      </c>
      <c r="CU232" s="1">
        <f>'январь 2016'!CU232+'февраль 2016'!CU232+'март 2016'!CU232</f>
        <v>9.6769999999999996</v>
      </c>
      <c r="CV232" s="1" t="s">
        <v>50</v>
      </c>
      <c r="CW232" s="1" t="s">
        <v>39</v>
      </c>
      <c r="CX232" s="1">
        <f>'январь 2016'!CX232+'февраль 2016'!CX232+'март 2016'!CX232</f>
        <v>68</v>
      </c>
      <c r="CY232" s="1">
        <f>'январь 2016'!CY232+'февраль 2016'!CY232+'март 2016'!CY232</f>
        <v>53.236000000000004</v>
      </c>
      <c r="CZ232" s="1" t="s">
        <v>50</v>
      </c>
      <c r="DA232" s="1" t="s">
        <v>39</v>
      </c>
      <c r="DB232" s="1">
        <f>'январь 2016'!DB232+'февраль 2016'!DB232+'март 2016'!DB232</f>
        <v>25</v>
      </c>
      <c r="DC232" s="1">
        <f>'январь 2016'!DC232+'февраль 2016'!DC232+'март 2016'!DC232</f>
        <v>72.31</v>
      </c>
      <c r="DD232" s="1" t="s">
        <v>59</v>
      </c>
      <c r="DE232" s="1" t="s">
        <v>60</v>
      </c>
      <c r="DF232" s="1">
        <f>'январь 2016'!DF232+'февраль 2016'!DF232+'март 2016'!DF232</f>
        <v>0</v>
      </c>
      <c r="DG232" s="1">
        <f>'январь 2016'!DG232+'февраль 2016'!DG232+'март 2016'!DG232</f>
        <v>0</v>
      </c>
      <c r="DH232" s="1" t="s">
        <v>52</v>
      </c>
      <c r="DI232" s="1" t="s">
        <v>53</v>
      </c>
      <c r="DJ232" s="1">
        <f>'январь 2016'!DJ232+'февраль 2016'!DJ232+'март 2016'!DJ232</f>
        <v>0</v>
      </c>
      <c r="DK232" s="1">
        <f>'январь 2016'!DK232+'февраль 2016'!DK232+'март 2016'!DK232</f>
        <v>0</v>
      </c>
      <c r="DL232" s="1" t="s">
        <v>31</v>
      </c>
      <c r="DM232" s="7">
        <f>'январь 2016'!DM232+'февраль 2016'!DM232+'март 2016'!DM232</f>
        <v>0</v>
      </c>
    </row>
    <row r="233" spans="1:117" s="12" customFormat="1" ht="15.75" customHeight="1" x14ac:dyDescent="0.25">
      <c r="A233" s="6">
        <v>232</v>
      </c>
      <c r="B233" s="6">
        <v>2</v>
      </c>
      <c r="C233" s="9" t="s">
        <v>443</v>
      </c>
      <c r="D233" s="8" t="s">
        <v>373</v>
      </c>
      <c r="E233" s="6">
        <v>94.024000000000001</v>
      </c>
      <c r="F233" s="6">
        <v>2.113</v>
      </c>
      <c r="G233" s="6">
        <v>91.911000000000001</v>
      </c>
      <c r="H233" s="10">
        <v>62.707920000000001</v>
      </c>
      <c r="I233" s="3">
        <f t="shared" si="10"/>
        <v>154.61892</v>
      </c>
      <c r="J233" s="3">
        <f t="shared" si="9"/>
        <v>31.198</v>
      </c>
      <c r="K233" s="3">
        <f t="shared" si="11"/>
        <v>123.42092</v>
      </c>
      <c r="L233" s="1" t="s">
        <v>28</v>
      </c>
      <c r="M233" s="1" t="s">
        <v>29</v>
      </c>
      <c r="N233" s="1">
        <f>'январь 2016'!N233+'февраль 2016'!N233+'март 2016'!N233</f>
        <v>0</v>
      </c>
      <c r="O233" s="1">
        <f>'январь 2016'!O233+'февраль 2016'!O233+'март 2016'!O233</f>
        <v>0</v>
      </c>
      <c r="P233" s="1" t="s">
        <v>30</v>
      </c>
      <c r="Q233" s="1" t="s">
        <v>34</v>
      </c>
      <c r="R233" s="1">
        <f>'январь 2016'!R233+'февраль 2016'!R233+'март 2016'!R233</f>
        <v>0</v>
      </c>
      <c r="S233" s="1">
        <f>'январь 2016'!S233+'февраль 2016'!S233+'март 2016'!S233</f>
        <v>0</v>
      </c>
      <c r="T233" s="1" t="s">
        <v>30</v>
      </c>
      <c r="U233" s="1" t="s">
        <v>32</v>
      </c>
      <c r="V233" s="6">
        <f>'январь 2016'!V233+'февраль 2016'!V233+'март 2016'!V233</f>
        <v>0</v>
      </c>
      <c r="W233" s="6">
        <f>'январь 2016'!W233+'февраль 2016'!W233+'март 2016'!W233</f>
        <v>0</v>
      </c>
      <c r="X233" s="6" t="s">
        <v>30</v>
      </c>
      <c r="Y233" s="6" t="s">
        <v>33</v>
      </c>
      <c r="Z233" s="6">
        <f>'январь 2016'!Z233+'февраль 2016'!Z233+'март 2016'!Z233</f>
        <v>0</v>
      </c>
      <c r="AA233" s="6">
        <f>'январь 2016'!AA233+'февраль 2016'!AA233+'март 2016'!AA233</f>
        <v>0</v>
      </c>
      <c r="AB233" s="1" t="s">
        <v>30</v>
      </c>
      <c r="AC233" s="1" t="s">
        <v>34</v>
      </c>
      <c r="AD233" s="1">
        <f>'январь 2016'!AD233+'февраль 2016'!AD233+'март 2016'!AD233</f>
        <v>0</v>
      </c>
      <c r="AE233" s="1">
        <f>'январь 2016'!AE233+'февраль 2016'!AE233+'март 2016'!AE233</f>
        <v>0</v>
      </c>
      <c r="AF233" s="1" t="s">
        <v>35</v>
      </c>
      <c r="AG233" s="1" t="s">
        <v>29</v>
      </c>
      <c r="AH233" s="1">
        <f>'январь 2016'!AH233+'февраль 2016'!AH233+'март 2016'!AH233</f>
        <v>0</v>
      </c>
      <c r="AI233" s="1">
        <f>'январь 2016'!AI233+'февраль 2016'!AI233+'март 2016'!AI233</f>
        <v>0</v>
      </c>
      <c r="AJ233" s="1" t="s">
        <v>36</v>
      </c>
      <c r="AK233" s="1" t="s">
        <v>37</v>
      </c>
      <c r="AL233" s="1">
        <f>'январь 2016'!AL233+'февраль 2016'!AL233+'март 2016'!AL233</f>
        <v>0</v>
      </c>
      <c r="AM233" s="1">
        <f>'январь 2016'!AM233+'февраль 2016'!AM233+'март 2016'!AM233</f>
        <v>0</v>
      </c>
      <c r="AN233" s="1" t="s">
        <v>38</v>
      </c>
      <c r="AO233" s="1" t="s">
        <v>39</v>
      </c>
      <c r="AP233" s="1">
        <f>'январь 2016'!AP233+'февраль 2016'!AP233+'март 2016'!AP233</f>
        <v>0</v>
      </c>
      <c r="AQ233" s="1">
        <f>'январь 2016'!AQ233+'февраль 2016'!AQ233+'март 2016'!AQ233</f>
        <v>0</v>
      </c>
      <c r="AR233" s="1" t="s">
        <v>40</v>
      </c>
      <c r="AS233" s="1" t="s">
        <v>41</v>
      </c>
      <c r="AT233" s="1">
        <f>'январь 2016'!AT233+'февраль 2016'!AT233+'март 2016'!AT233</f>
        <v>0</v>
      </c>
      <c r="AU233" s="1">
        <f>'январь 2016'!AU233+'февраль 2016'!AU233+'март 2016'!AU233</f>
        <v>0</v>
      </c>
      <c r="AV233" s="6"/>
      <c r="AW233" s="6"/>
      <c r="AX233" s="1">
        <f>'январь 2016'!AX233+'февраль 2016'!AX233+'март 2016'!AX233</f>
        <v>0</v>
      </c>
      <c r="AY233" s="1">
        <f>'январь 2016'!AY233+'февраль 2016'!AY233+'март 2016'!AY233</f>
        <v>0</v>
      </c>
      <c r="AZ233" s="1" t="s">
        <v>42</v>
      </c>
      <c r="BA233" s="1" t="s">
        <v>39</v>
      </c>
      <c r="BB233" s="1">
        <f>'январь 2016'!BB233+'февраль 2016'!BB233+'март 2016'!BB233</f>
        <v>0</v>
      </c>
      <c r="BC233" s="1">
        <f>'январь 2016'!BC233+'февраль 2016'!BC233+'март 2016'!BC233</f>
        <v>0</v>
      </c>
      <c r="BD233" s="1" t="s">
        <v>42</v>
      </c>
      <c r="BE233" s="1" t="s">
        <v>33</v>
      </c>
      <c r="BF233" s="1">
        <f>'январь 2016'!BF233+'февраль 2016'!BF233+'март 2016'!BF233</f>
        <v>0</v>
      </c>
      <c r="BG233" s="1">
        <f>'январь 2016'!BG233+'февраль 2016'!BG233+'март 2016'!BG233</f>
        <v>0</v>
      </c>
      <c r="BH233" s="1" t="s">
        <v>42</v>
      </c>
      <c r="BI233" s="1" t="s">
        <v>39</v>
      </c>
      <c r="BJ233" s="1">
        <f>'январь 2016'!BJ233+'февраль 2016'!BJ233+'март 2016'!BJ233</f>
        <v>0</v>
      </c>
      <c r="BK233" s="7">
        <f>'январь 2016'!BK233+'февраль 2016'!BK233+'март 2016'!BK233</f>
        <v>0</v>
      </c>
      <c r="BL233" s="1" t="s">
        <v>43</v>
      </c>
      <c r="BM233" s="1" t="s">
        <v>44</v>
      </c>
      <c r="BN233" s="1">
        <f>'январь 2016'!BN233+'февраль 2016'!BN233+'март 2016'!BN233</f>
        <v>0</v>
      </c>
      <c r="BO233" s="1">
        <f>'январь 2016'!BO233+'февраль 2016'!BO233+'март 2016'!BO233</f>
        <v>0</v>
      </c>
      <c r="BP233" s="1" t="s">
        <v>45</v>
      </c>
      <c r="BQ233" s="1" t="s">
        <v>44</v>
      </c>
      <c r="BR233" s="1">
        <f>'январь 2016'!BR233+'февраль 2016'!BR233+'март 2016'!BR233</f>
        <v>0</v>
      </c>
      <c r="BS233" s="1">
        <f>'январь 2016'!BS233+'февраль 2016'!BS233+'март 2016'!BS233</f>
        <v>0</v>
      </c>
      <c r="BT233" s="1" t="s">
        <v>46</v>
      </c>
      <c r="BU233" s="1" t="s">
        <v>47</v>
      </c>
      <c r="BV233" s="1">
        <f>'январь 2016'!BV233+'февраль 2016'!BV233+'март 2016'!BV233</f>
        <v>0</v>
      </c>
      <c r="BW233" s="1">
        <f>'январь 2016'!BW233+'февраль 2016'!BW233+'март 2016'!BW233</f>
        <v>0</v>
      </c>
      <c r="BX233" s="1" t="s">
        <v>46</v>
      </c>
      <c r="BY233" s="1" t="s">
        <v>41</v>
      </c>
      <c r="BZ233" s="1">
        <f>'январь 2016'!BZ233+'февраль 2016'!BZ233+'март 2016'!BZ233</f>
        <v>0</v>
      </c>
      <c r="CA233" s="1">
        <f>'январь 2016'!CA233+'февраль 2016'!CA233+'март 2016'!CA233</f>
        <v>0</v>
      </c>
      <c r="CB233" s="1" t="s">
        <v>46</v>
      </c>
      <c r="CC233" s="1" t="s">
        <v>48</v>
      </c>
      <c r="CD233" s="1">
        <f>'январь 2016'!CD233+'февраль 2016'!CD233+'март 2016'!CD233</f>
        <v>1.2E-2</v>
      </c>
      <c r="CE233" s="1">
        <f>'январь 2016'!CE233+'февраль 2016'!CE233+'март 2016'!CE233</f>
        <v>22.155999999999999</v>
      </c>
      <c r="CF233" s="1" t="s">
        <v>46</v>
      </c>
      <c r="CG233" s="1" t="s">
        <v>48</v>
      </c>
      <c r="CH233" s="1">
        <f>'январь 2016'!CH233+'февраль 2016'!CH233+'март 2016'!CH233</f>
        <v>0</v>
      </c>
      <c r="CI233" s="1">
        <f>'январь 2016'!CI233+'февраль 2016'!CI233+'март 2016'!CI233</f>
        <v>0</v>
      </c>
      <c r="CJ233" s="1" t="s">
        <v>46</v>
      </c>
      <c r="CK233" s="1" t="s">
        <v>39</v>
      </c>
      <c r="CL233" s="1">
        <f>'январь 2016'!CL233+'февраль 2016'!CL233+'март 2016'!CL233</f>
        <v>0</v>
      </c>
      <c r="CM233" s="1">
        <f>'январь 2016'!CM233+'февраль 2016'!CM233+'март 2016'!CM233</f>
        <v>0</v>
      </c>
      <c r="CN233" s="1" t="s">
        <v>49</v>
      </c>
      <c r="CO233" s="1" t="s">
        <v>39</v>
      </c>
      <c r="CP233" s="1">
        <f>'январь 2016'!CP233+'февраль 2016'!CP233+'март 2016'!CP233</f>
        <v>0</v>
      </c>
      <c r="CQ233" s="1">
        <f>'январь 2016'!CQ233+'февраль 2016'!CQ233+'март 2016'!CQ233</f>
        <v>0</v>
      </c>
      <c r="CR233" s="1" t="s">
        <v>50</v>
      </c>
      <c r="CS233" s="1" t="s">
        <v>51</v>
      </c>
      <c r="CT233" s="1">
        <f>'январь 2016'!CT233+'февраль 2016'!CT233+'март 2016'!CT233</f>
        <v>0</v>
      </c>
      <c r="CU233" s="1">
        <f>'январь 2016'!CU233+'февраль 2016'!CU233+'март 2016'!CU233</f>
        <v>0</v>
      </c>
      <c r="CV233" s="1" t="s">
        <v>50</v>
      </c>
      <c r="CW233" s="1" t="s">
        <v>39</v>
      </c>
      <c r="CX233" s="1">
        <f>'январь 2016'!CX233+'февраль 2016'!CX233+'март 2016'!CX233</f>
        <v>4</v>
      </c>
      <c r="CY233" s="1">
        <f>'январь 2016'!CY233+'февраль 2016'!CY233+'март 2016'!CY233</f>
        <v>2.859</v>
      </c>
      <c r="CZ233" s="1" t="s">
        <v>50</v>
      </c>
      <c r="DA233" s="1" t="s">
        <v>39</v>
      </c>
      <c r="DB233" s="1">
        <f>'январь 2016'!DB233+'февраль 2016'!DB233+'март 2016'!DB233</f>
        <v>0</v>
      </c>
      <c r="DC233" s="1">
        <f>'январь 2016'!DC233+'февраль 2016'!DC233+'март 2016'!DC233</f>
        <v>0</v>
      </c>
      <c r="DD233" s="1" t="s">
        <v>59</v>
      </c>
      <c r="DE233" s="1" t="s">
        <v>60</v>
      </c>
      <c r="DF233" s="1">
        <f>'январь 2016'!DF233+'февраль 2016'!DF233+'март 2016'!DF233</f>
        <v>0</v>
      </c>
      <c r="DG233" s="1">
        <f>'январь 2016'!DG233+'февраль 2016'!DG233+'март 2016'!DG233</f>
        <v>0</v>
      </c>
      <c r="DH233" s="1" t="s">
        <v>52</v>
      </c>
      <c r="DI233" s="1" t="s">
        <v>53</v>
      </c>
      <c r="DJ233" s="1">
        <f>'январь 2016'!DJ233+'февраль 2016'!DJ233+'март 2016'!DJ233</f>
        <v>0</v>
      </c>
      <c r="DK233" s="1">
        <f>'январь 2016'!DK233+'февраль 2016'!DK233+'март 2016'!DK233</f>
        <v>0</v>
      </c>
      <c r="DL233" s="1" t="s">
        <v>31</v>
      </c>
      <c r="DM233" s="7">
        <f>'январь 2016'!DM233+'февраль 2016'!DM233+'март 2016'!DM233</f>
        <v>6.1829999999999998</v>
      </c>
    </row>
    <row r="234" spans="1:117" s="12" customFormat="1" ht="15.75" customHeight="1" x14ac:dyDescent="0.25">
      <c r="A234" s="6">
        <v>233</v>
      </c>
      <c r="B234" s="6">
        <v>2</v>
      </c>
      <c r="C234" s="9" t="s">
        <v>444</v>
      </c>
      <c r="D234" s="8" t="s">
        <v>373</v>
      </c>
      <c r="E234" s="6">
        <v>33.814999999999998</v>
      </c>
      <c r="F234" s="6">
        <v>0</v>
      </c>
      <c r="G234" s="6">
        <v>33.814999999999998</v>
      </c>
      <c r="H234" s="10">
        <v>22.009440000000001</v>
      </c>
      <c r="I234" s="3">
        <f t="shared" si="10"/>
        <v>55.824439999999996</v>
      </c>
      <c r="J234" s="3">
        <f t="shared" si="9"/>
        <v>0</v>
      </c>
      <c r="K234" s="3">
        <f t="shared" si="11"/>
        <v>55.824439999999996</v>
      </c>
      <c r="L234" s="1" t="s">
        <v>28</v>
      </c>
      <c r="M234" s="1" t="s">
        <v>29</v>
      </c>
      <c r="N234" s="1">
        <f>'январь 2016'!N234+'февраль 2016'!N234+'март 2016'!N234</f>
        <v>0</v>
      </c>
      <c r="O234" s="1">
        <f>'январь 2016'!O234+'февраль 2016'!O234+'март 2016'!O234</f>
        <v>0</v>
      </c>
      <c r="P234" s="1" t="s">
        <v>30</v>
      </c>
      <c r="Q234" s="1" t="s">
        <v>34</v>
      </c>
      <c r="R234" s="1">
        <f>'январь 2016'!R234+'февраль 2016'!R234+'март 2016'!R234</f>
        <v>0</v>
      </c>
      <c r="S234" s="1">
        <f>'январь 2016'!S234+'февраль 2016'!S234+'март 2016'!S234</f>
        <v>0</v>
      </c>
      <c r="T234" s="1" t="s">
        <v>30</v>
      </c>
      <c r="U234" s="1" t="s">
        <v>32</v>
      </c>
      <c r="V234" s="6">
        <f>'январь 2016'!V234+'февраль 2016'!V234+'март 2016'!V234</f>
        <v>0</v>
      </c>
      <c r="W234" s="6">
        <f>'январь 2016'!W234+'февраль 2016'!W234+'март 2016'!W234</f>
        <v>0</v>
      </c>
      <c r="X234" s="6" t="s">
        <v>30</v>
      </c>
      <c r="Y234" s="6" t="s">
        <v>33</v>
      </c>
      <c r="Z234" s="6">
        <f>'январь 2016'!Z234+'февраль 2016'!Z234+'март 2016'!Z234</f>
        <v>0</v>
      </c>
      <c r="AA234" s="6">
        <f>'январь 2016'!AA234+'февраль 2016'!AA234+'март 2016'!AA234</f>
        <v>0</v>
      </c>
      <c r="AB234" s="1" t="s">
        <v>30</v>
      </c>
      <c r="AC234" s="1" t="s">
        <v>34</v>
      </c>
      <c r="AD234" s="1">
        <f>'январь 2016'!AD234+'февраль 2016'!AD234+'март 2016'!AD234</f>
        <v>0</v>
      </c>
      <c r="AE234" s="1">
        <f>'январь 2016'!AE234+'февраль 2016'!AE234+'март 2016'!AE234</f>
        <v>0</v>
      </c>
      <c r="AF234" s="1" t="s">
        <v>35</v>
      </c>
      <c r="AG234" s="1" t="s">
        <v>29</v>
      </c>
      <c r="AH234" s="1">
        <f>'январь 2016'!AH234+'февраль 2016'!AH234+'март 2016'!AH234</f>
        <v>0</v>
      </c>
      <c r="AI234" s="1">
        <f>'январь 2016'!AI234+'февраль 2016'!AI234+'март 2016'!AI234</f>
        <v>0</v>
      </c>
      <c r="AJ234" s="1" t="s">
        <v>36</v>
      </c>
      <c r="AK234" s="1" t="s">
        <v>37</v>
      </c>
      <c r="AL234" s="1">
        <f>'январь 2016'!AL234+'февраль 2016'!AL234+'март 2016'!AL234</f>
        <v>0</v>
      </c>
      <c r="AM234" s="1">
        <f>'январь 2016'!AM234+'февраль 2016'!AM234+'март 2016'!AM234</f>
        <v>0</v>
      </c>
      <c r="AN234" s="1" t="s">
        <v>38</v>
      </c>
      <c r="AO234" s="1" t="s">
        <v>39</v>
      </c>
      <c r="AP234" s="1">
        <f>'январь 2016'!AP234+'февраль 2016'!AP234+'март 2016'!AP234</f>
        <v>0</v>
      </c>
      <c r="AQ234" s="1">
        <f>'январь 2016'!AQ234+'февраль 2016'!AQ234+'март 2016'!AQ234</f>
        <v>0</v>
      </c>
      <c r="AR234" s="1" t="s">
        <v>40</v>
      </c>
      <c r="AS234" s="1" t="s">
        <v>41</v>
      </c>
      <c r="AT234" s="1">
        <f>'январь 2016'!AT234+'февраль 2016'!AT234+'март 2016'!AT234</f>
        <v>0</v>
      </c>
      <c r="AU234" s="1">
        <f>'январь 2016'!AU234+'февраль 2016'!AU234+'март 2016'!AU234</f>
        <v>0</v>
      </c>
      <c r="AV234" s="6"/>
      <c r="AW234" s="6"/>
      <c r="AX234" s="1">
        <f>'январь 2016'!AX234+'февраль 2016'!AX234+'март 2016'!AX234</f>
        <v>0</v>
      </c>
      <c r="AY234" s="1">
        <f>'январь 2016'!AY234+'февраль 2016'!AY234+'март 2016'!AY234</f>
        <v>0</v>
      </c>
      <c r="AZ234" s="1" t="s">
        <v>42</v>
      </c>
      <c r="BA234" s="1" t="s">
        <v>39</v>
      </c>
      <c r="BB234" s="1">
        <f>'январь 2016'!BB234+'февраль 2016'!BB234+'март 2016'!BB234</f>
        <v>0</v>
      </c>
      <c r="BC234" s="1">
        <f>'январь 2016'!BC234+'февраль 2016'!BC234+'март 2016'!BC234</f>
        <v>0</v>
      </c>
      <c r="BD234" s="1" t="s">
        <v>42</v>
      </c>
      <c r="BE234" s="1" t="s">
        <v>33</v>
      </c>
      <c r="BF234" s="1">
        <f>'январь 2016'!BF234+'февраль 2016'!BF234+'март 2016'!BF234</f>
        <v>0</v>
      </c>
      <c r="BG234" s="1">
        <f>'январь 2016'!BG234+'февраль 2016'!BG234+'март 2016'!BG234</f>
        <v>0</v>
      </c>
      <c r="BH234" s="1" t="s">
        <v>42</v>
      </c>
      <c r="BI234" s="1" t="s">
        <v>39</v>
      </c>
      <c r="BJ234" s="1">
        <f>'январь 2016'!BJ234+'февраль 2016'!BJ234+'март 2016'!BJ234</f>
        <v>0</v>
      </c>
      <c r="BK234" s="7">
        <f>'январь 2016'!BK234+'февраль 2016'!BK234+'март 2016'!BK234</f>
        <v>0</v>
      </c>
      <c r="BL234" s="1" t="s">
        <v>43</v>
      </c>
      <c r="BM234" s="1" t="s">
        <v>44</v>
      </c>
      <c r="BN234" s="1">
        <f>'январь 2016'!BN234+'февраль 2016'!BN234+'март 2016'!BN234</f>
        <v>0</v>
      </c>
      <c r="BO234" s="1">
        <f>'январь 2016'!BO234+'февраль 2016'!BO234+'март 2016'!BO234</f>
        <v>0</v>
      </c>
      <c r="BP234" s="1" t="s">
        <v>45</v>
      </c>
      <c r="BQ234" s="1" t="s">
        <v>44</v>
      </c>
      <c r="BR234" s="1">
        <f>'январь 2016'!BR234+'февраль 2016'!BR234+'март 2016'!BR234</f>
        <v>0</v>
      </c>
      <c r="BS234" s="1">
        <f>'январь 2016'!BS234+'февраль 2016'!BS234+'март 2016'!BS234</f>
        <v>0</v>
      </c>
      <c r="BT234" s="1" t="s">
        <v>46</v>
      </c>
      <c r="BU234" s="1" t="s">
        <v>47</v>
      </c>
      <c r="BV234" s="1">
        <f>'январь 2016'!BV234+'февраль 2016'!BV234+'март 2016'!BV234</f>
        <v>0</v>
      </c>
      <c r="BW234" s="1">
        <f>'январь 2016'!BW234+'февраль 2016'!BW234+'март 2016'!BW234</f>
        <v>0</v>
      </c>
      <c r="BX234" s="1" t="s">
        <v>46</v>
      </c>
      <c r="BY234" s="1" t="s">
        <v>41</v>
      </c>
      <c r="BZ234" s="1">
        <f>'январь 2016'!BZ234+'февраль 2016'!BZ234+'март 2016'!BZ234</f>
        <v>0</v>
      </c>
      <c r="CA234" s="1">
        <f>'январь 2016'!CA234+'февраль 2016'!CA234+'март 2016'!CA234</f>
        <v>0</v>
      </c>
      <c r="CB234" s="1" t="s">
        <v>46</v>
      </c>
      <c r="CC234" s="1" t="s">
        <v>48</v>
      </c>
      <c r="CD234" s="1">
        <f>'январь 2016'!CD234+'февраль 2016'!CD234+'март 2016'!CD234</f>
        <v>0</v>
      </c>
      <c r="CE234" s="1">
        <f>'январь 2016'!CE234+'февраль 2016'!CE234+'март 2016'!CE234</f>
        <v>0</v>
      </c>
      <c r="CF234" s="1" t="s">
        <v>46</v>
      </c>
      <c r="CG234" s="1" t="s">
        <v>48</v>
      </c>
      <c r="CH234" s="1">
        <f>'январь 2016'!CH234+'февраль 2016'!CH234+'март 2016'!CH234</f>
        <v>0</v>
      </c>
      <c r="CI234" s="1">
        <f>'январь 2016'!CI234+'февраль 2016'!CI234+'март 2016'!CI234</f>
        <v>0</v>
      </c>
      <c r="CJ234" s="1" t="s">
        <v>46</v>
      </c>
      <c r="CK234" s="1" t="s">
        <v>39</v>
      </c>
      <c r="CL234" s="1">
        <f>'январь 2016'!CL234+'февраль 2016'!CL234+'март 2016'!CL234</f>
        <v>0</v>
      </c>
      <c r="CM234" s="1">
        <f>'январь 2016'!CM234+'февраль 2016'!CM234+'март 2016'!CM234</f>
        <v>0</v>
      </c>
      <c r="CN234" s="1" t="s">
        <v>49</v>
      </c>
      <c r="CO234" s="1" t="s">
        <v>39</v>
      </c>
      <c r="CP234" s="1">
        <f>'январь 2016'!CP234+'февраль 2016'!CP234+'март 2016'!CP234</f>
        <v>0</v>
      </c>
      <c r="CQ234" s="1">
        <f>'январь 2016'!CQ234+'февраль 2016'!CQ234+'март 2016'!CQ234</f>
        <v>0</v>
      </c>
      <c r="CR234" s="1" t="s">
        <v>50</v>
      </c>
      <c r="CS234" s="1" t="s">
        <v>51</v>
      </c>
      <c r="CT234" s="1">
        <f>'январь 2016'!CT234+'февраль 2016'!CT234+'март 2016'!CT234</f>
        <v>0</v>
      </c>
      <c r="CU234" s="1">
        <f>'январь 2016'!CU234+'февраль 2016'!CU234+'март 2016'!CU234</f>
        <v>0</v>
      </c>
      <c r="CV234" s="1" t="s">
        <v>50</v>
      </c>
      <c r="CW234" s="1" t="s">
        <v>39</v>
      </c>
      <c r="CX234" s="1">
        <f>'январь 2016'!CX234+'февраль 2016'!CX234+'март 2016'!CX234</f>
        <v>0</v>
      </c>
      <c r="CY234" s="1">
        <f>'январь 2016'!CY234+'февраль 2016'!CY234+'март 2016'!CY234</f>
        <v>0</v>
      </c>
      <c r="CZ234" s="1" t="s">
        <v>50</v>
      </c>
      <c r="DA234" s="1" t="s">
        <v>39</v>
      </c>
      <c r="DB234" s="1">
        <f>'январь 2016'!DB234+'февраль 2016'!DB234+'март 2016'!DB234</f>
        <v>0</v>
      </c>
      <c r="DC234" s="1">
        <f>'январь 2016'!DC234+'февраль 2016'!DC234+'март 2016'!DC234</f>
        <v>0</v>
      </c>
      <c r="DD234" s="1" t="s">
        <v>59</v>
      </c>
      <c r="DE234" s="1" t="s">
        <v>60</v>
      </c>
      <c r="DF234" s="1">
        <f>'январь 2016'!DF234+'февраль 2016'!DF234+'март 2016'!DF234</f>
        <v>0</v>
      </c>
      <c r="DG234" s="1">
        <f>'январь 2016'!DG234+'февраль 2016'!DG234+'март 2016'!DG234</f>
        <v>0</v>
      </c>
      <c r="DH234" s="1" t="s">
        <v>52</v>
      </c>
      <c r="DI234" s="1" t="s">
        <v>53</v>
      </c>
      <c r="DJ234" s="1">
        <f>'январь 2016'!DJ234+'февраль 2016'!DJ234+'март 2016'!DJ234</f>
        <v>0</v>
      </c>
      <c r="DK234" s="1">
        <f>'январь 2016'!DK234+'февраль 2016'!DK234+'март 2016'!DK234</f>
        <v>0</v>
      </c>
      <c r="DL234" s="1" t="s">
        <v>31</v>
      </c>
      <c r="DM234" s="7">
        <f>'январь 2016'!DM234+'февраль 2016'!DM234+'март 2016'!DM234</f>
        <v>0</v>
      </c>
    </row>
    <row r="235" spans="1:117" s="12" customFormat="1" ht="15.75" customHeight="1" x14ac:dyDescent="0.25">
      <c r="A235" s="6">
        <v>234</v>
      </c>
      <c r="B235" s="6">
        <v>2</v>
      </c>
      <c r="C235" s="9" t="s">
        <v>225</v>
      </c>
      <c r="D235" s="8" t="s">
        <v>373</v>
      </c>
      <c r="E235" s="6">
        <v>-344.03300000000002</v>
      </c>
      <c r="F235" s="6">
        <v>509.827</v>
      </c>
      <c r="G235" s="6">
        <v>-863.45100000000002</v>
      </c>
      <c r="H235" s="10">
        <v>217.96644000000001</v>
      </c>
      <c r="I235" s="3">
        <f t="shared" si="10"/>
        <v>-645.48455999999999</v>
      </c>
      <c r="J235" s="3">
        <f t="shared" si="9"/>
        <v>3.8050000000000002</v>
      </c>
      <c r="K235" s="3">
        <f t="shared" si="11"/>
        <v>-649.28955999999994</v>
      </c>
      <c r="L235" s="1" t="s">
        <v>28</v>
      </c>
      <c r="M235" s="1" t="s">
        <v>29</v>
      </c>
      <c r="N235" s="1">
        <f>'январь 2016'!N235+'февраль 2016'!N235+'март 2016'!N235</f>
        <v>0</v>
      </c>
      <c r="O235" s="1">
        <f>'январь 2016'!O235+'февраль 2016'!O235+'март 2016'!O235</f>
        <v>0</v>
      </c>
      <c r="P235" s="1" t="s">
        <v>30</v>
      </c>
      <c r="Q235" s="1" t="s">
        <v>34</v>
      </c>
      <c r="R235" s="1">
        <f>'январь 2016'!R235+'февраль 2016'!R235+'март 2016'!R235</f>
        <v>0</v>
      </c>
      <c r="S235" s="1">
        <f>'январь 2016'!S235+'февраль 2016'!S235+'март 2016'!S235</f>
        <v>0</v>
      </c>
      <c r="T235" s="1" t="s">
        <v>30</v>
      </c>
      <c r="U235" s="1" t="s">
        <v>32</v>
      </c>
      <c r="V235" s="6">
        <f>'январь 2016'!V235+'февраль 2016'!V235+'март 2016'!V235</f>
        <v>0</v>
      </c>
      <c r="W235" s="6">
        <f>'январь 2016'!W235+'февраль 2016'!W235+'март 2016'!W235</f>
        <v>0</v>
      </c>
      <c r="X235" s="6" t="s">
        <v>30</v>
      </c>
      <c r="Y235" s="6" t="s">
        <v>33</v>
      </c>
      <c r="Z235" s="6">
        <f>'январь 2016'!Z235+'февраль 2016'!Z235+'март 2016'!Z235</f>
        <v>0</v>
      </c>
      <c r="AA235" s="6">
        <f>'январь 2016'!AA235+'февраль 2016'!AA235+'март 2016'!AA235</f>
        <v>0</v>
      </c>
      <c r="AB235" s="1" t="s">
        <v>30</v>
      </c>
      <c r="AC235" s="1" t="s">
        <v>34</v>
      </c>
      <c r="AD235" s="1">
        <f>'январь 2016'!AD235+'февраль 2016'!AD235+'март 2016'!AD235</f>
        <v>0</v>
      </c>
      <c r="AE235" s="1">
        <f>'январь 2016'!AE235+'февраль 2016'!AE235+'март 2016'!AE235</f>
        <v>0</v>
      </c>
      <c r="AF235" s="1" t="s">
        <v>35</v>
      </c>
      <c r="AG235" s="1" t="s">
        <v>29</v>
      </c>
      <c r="AH235" s="1">
        <f>'январь 2016'!AH235+'февраль 2016'!AH235+'март 2016'!AH235</f>
        <v>0</v>
      </c>
      <c r="AI235" s="1">
        <f>'январь 2016'!AI235+'февраль 2016'!AI235+'март 2016'!AI235</f>
        <v>0</v>
      </c>
      <c r="AJ235" s="1" t="s">
        <v>36</v>
      </c>
      <c r="AK235" s="1" t="s">
        <v>37</v>
      </c>
      <c r="AL235" s="1">
        <f>'январь 2016'!AL235+'февраль 2016'!AL235+'март 2016'!AL235</f>
        <v>0</v>
      </c>
      <c r="AM235" s="1">
        <f>'январь 2016'!AM235+'февраль 2016'!AM235+'март 2016'!AM235</f>
        <v>0</v>
      </c>
      <c r="AN235" s="1" t="s">
        <v>38</v>
      </c>
      <c r="AO235" s="1" t="s">
        <v>39</v>
      </c>
      <c r="AP235" s="1">
        <f>'январь 2016'!AP235+'февраль 2016'!AP235+'март 2016'!AP235</f>
        <v>0</v>
      </c>
      <c r="AQ235" s="1">
        <f>'январь 2016'!AQ235+'февраль 2016'!AQ235+'март 2016'!AQ235</f>
        <v>0</v>
      </c>
      <c r="AR235" s="1" t="s">
        <v>40</v>
      </c>
      <c r="AS235" s="1" t="s">
        <v>41</v>
      </c>
      <c r="AT235" s="1">
        <f>'январь 2016'!AT235+'февраль 2016'!AT235+'март 2016'!AT235</f>
        <v>0</v>
      </c>
      <c r="AU235" s="1">
        <f>'январь 2016'!AU235+'февраль 2016'!AU235+'март 2016'!AU235</f>
        <v>0</v>
      </c>
      <c r="AV235" s="6"/>
      <c r="AW235" s="6"/>
      <c r="AX235" s="1">
        <f>'январь 2016'!AX235+'февраль 2016'!AX235+'март 2016'!AX235</f>
        <v>0</v>
      </c>
      <c r="AY235" s="1">
        <f>'январь 2016'!AY235+'февраль 2016'!AY235+'март 2016'!AY235</f>
        <v>0</v>
      </c>
      <c r="AZ235" s="1" t="s">
        <v>42</v>
      </c>
      <c r="BA235" s="1" t="s">
        <v>39</v>
      </c>
      <c r="BB235" s="1">
        <f>'январь 2016'!BB235+'февраль 2016'!BB235+'март 2016'!BB235</f>
        <v>0</v>
      </c>
      <c r="BC235" s="1">
        <f>'январь 2016'!BC235+'февраль 2016'!BC235+'март 2016'!BC235</f>
        <v>0</v>
      </c>
      <c r="BD235" s="1" t="s">
        <v>42</v>
      </c>
      <c r="BE235" s="1" t="s">
        <v>33</v>
      </c>
      <c r="BF235" s="1">
        <f>'январь 2016'!BF235+'февраль 2016'!BF235+'март 2016'!BF235</f>
        <v>0</v>
      </c>
      <c r="BG235" s="1">
        <f>'январь 2016'!BG235+'февраль 2016'!BG235+'март 2016'!BG235</f>
        <v>0</v>
      </c>
      <c r="BH235" s="1" t="s">
        <v>42</v>
      </c>
      <c r="BI235" s="1" t="s">
        <v>39</v>
      </c>
      <c r="BJ235" s="1">
        <f>'январь 2016'!BJ235+'февраль 2016'!BJ235+'март 2016'!BJ235</f>
        <v>0</v>
      </c>
      <c r="BK235" s="7">
        <f>'январь 2016'!BK235+'февраль 2016'!BK235+'март 2016'!BK235</f>
        <v>0</v>
      </c>
      <c r="BL235" s="1" t="s">
        <v>43</v>
      </c>
      <c r="BM235" s="1" t="s">
        <v>44</v>
      </c>
      <c r="BN235" s="1">
        <f>'январь 2016'!BN235+'февраль 2016'!BN235+'март 2016'!BN235</f>
        <v>0</v>
      </c>
      <c r="BO235" s="1">
        <f>'январь 2016'!BO235+'февраль 2016'!BO235+'март 2016'!BO235</f>
        <v>0</v>
      </c>
      <c r="BP235" s="1" t="s">
        <v>45</v>
      </c>
      <c r="BQ235" s="1" t="s">
        <v>44</v>
      </c>
      <c r="BR235" s="1">
        <f>'январь 2016'!BR235+'февраль 2016'!BR235+'март 2016'!BR235</f>
        <v>0</v>
      </c>
      <c r="BS235" s="1">
        <f>'январь 2016'!BS235+'февраль 2016'!BS235+'март 2016'!BS235</f>
        <v>0</v>
      </c>
      <c r="BT235" s="1" t="s">
        <v>46</v>
      </c>
      <c r="BU235" s="1" t="s">
        <v>47</v>
      </c>
      <c r="BV235" s="1">
        <f>'январь 2016'!BV235+'февраль 2016'!BV235+'март 2016'!BV235</f>
        <v>0</v>
      </c>
      <c r="BW235" s="1">
        <f>'январь 2016'!BW235+'февраль 2016'!BW235+'март 2016'!BW235</f>
        <v>0</v>
      </c>
      <c r="BX235" s="1" t="s">
        <v>46</v>
      </c>
      <c r="BY235" s="1" t="s">
        <v>41</v>
      </c>
      <c r="BZ235" s="1">
        <f>'январь 2016'!BZ235+'февраль 2016'!BZ235+'март 2016'!BZ235</f>
        <v>0</v>
      </c>
      <c r="CA235" s="1">
        <f>'январь 2016'!CA235+'февраль 2016'!CA235+'март 2016'!CA235</f>
        <v>0</v>
      </c>
      <c r="CB235" s="1" t="s">
        <v>46</v>
      </c>
      <c r="CC235" s="1" t="s">
        <v>48</v>
      </c>
      <c r="CD235" s="1">
        <f>'январь 2016'!CD235+'февраль 2016'!CD235+'март 2016'!CD235</f>
        <v>0</v>
      </c>
      <c r="CE235" s="1">
        <f>'январь 2016'!CE235+'февраль 2016'!CE235+'март 2016'!CE235</f>
        <v>0</v>
      </c>
      <c r="CF235" s="1" t="s">
        <v>46</v>
      </c>
      <c r="CG235" s="1" t="s">
        <v>48</v>
      </c>
      <c r="CH235" s="1">
        <f>'январь 2016'!CH235+'февраль 2016'!CH235+'март 2016'!CH235</f>
        <v>0</v>
      </c>
      <c r="CI235" s="1">
        <f>'январь 2016'!CI235+'февраль 2016'!CI235+'март 2016'!CI235</f>
        <v>0</v>
      </c>
      <c r="CJ235" s="1" t="s">
        <v>46</v>
      </c>
      <c r="CK235" s="1" t="s">
        <v>39</v>
      </c>
      <c r="CL235" s="1">
        <f>'январь 2016'!CL235+'февраль 2016'!CL235+'март 2016'!CL235</f>
        <v>0</v>
      </c>
      <c r="CM235" s="1">
        <f>'январь 2016'!CM235+'февраль 2016'!CM235+'март 2016'!CM235</f>
        <v>0</v>
      </c>
      <c r="CN235" s="1" t="s">
        <v>49</v>
      </c>
      <c r="CO235" s="1" t="s">
        <v>39</v>
      </c>
      <c r="CP235" s="1">
        <f>'январь 2016'!CP235+'февраль 2016'!CP235+'март 2016'!CP235</f>
        <v>0</v>
      </c>
      <c r="CQ235" s="1">
        <f>'январь 2016'!CQ235+'февраль 2016'!CQ235+'март 2016'!CQ235</f>
        <v>0</v>
      </c>
      <c r="CR235" s="1" t="s">
        <v>50</v>
      </c>
      <c r="CS235" s="1" t="s">
        <v>51</v>
      </c>
      <c r="CT235" s="1">
        <f>'январь 2016'!CT235+'февраль 2016'!CT235+'март 2016'!CT235</f>
        <v>1.4999999999999999E-2</v>
      </c>
      <c r="CU235" s="1">
        <f>'январь 2016'!CU235+'февраль 2016'!CU235+'март 2016'!CU235</f>
        <v>2.5470000000000002</v>
      </c>
      <c r="CV235" s="1" t="s">
        <v>50</v>
      </c>
      <c r="CW235" s="1" t="s">
        <v>39</v>
      </c>
      <c r="CX235" s="1">
        <f>'январь 2016'!CX235+'февраль 2016'!CX235+'март 2016'!CX235</f>
        <v>3</v>
      </c>
      <c r="CY235" s="1">
        <f>'январь 2016'!CY235+'февраль 2016'!CY235+'март 2016'!CY235</f>
        <v>1.258</v>
      </c>
      <c r="CZ235" s="1" t="s">
        <v>50</v>
      </c>
      <c r="DA235" s="1" t="s">
        <v>39</v>
      </c>
      <c r="DB235" s="1">
        <f>'январь 2016'!DB235+'февраль 2016'!DB235+'март 2016'!DB235</f>
        <v>0</v>
      </c>
      <c r="DC235" s="1">
        <f>'январь 2016'!DC235+'февраль 2016'!DC235+'март 2016'!DC235</f>
        <v>0</v>
      </c>
      <c r="DD235" s="1" t="s">
        <v>59</v>
      </c>
      <c r="DE235" s="1" t="s">
        <v>60</v>
      </c>
      <c r="DF235" s="1">
        <f>'январь 2016'!DF235+'февраль 2016'!DF235+'март 2016'!DF235</f>
        <v>0</v>
      </c>
      <c r="DG235" s="1">
        <f>'январь 2016'!DG235+'февраль 2016'!DG235+'март 2016'!DG235</f>
        <v>0</v>
      </c>
      <c r="DH235" s="1" t="s">
        <v>52</v>
      </c>
      <c r="DI235" s="1" t="s">
        <v>53</v>
      </c>
      <c r="DJ235" s="1">
        <f>'январь 2016'!DJ235+'февраль 2016'!DJ235+'март 2016'!DJ235</f>
        <v>0</v>
      </c>
      <c r="DK235" s="1">
        <f>'январь 2016'!DK235+'февраль 2016'!DK235+'март 2016'!DK235</f>
        <v>0</v>
      </c>
      <c r="DL235" s="1" t="s">
        <v>31</v>
      </c>
      <c r="DM235" s="7">
        <f>'январь 2016'!DM235+'февраль 2016'!DM235+'март 2016'!DM235</f>
        <v>0</v>
      </c>
    </row>
    <row r="236" spans="1:117" s="12" customFormat="1" ht="15.75" customHeight="1" x14ac:dyDescent="0.25">
      <c r="A236" s="6">
        <v>235</v>
      </c>
      <c r="B236" s="6">
        <v>2</v>
      </c>
      <c r="C236" s="9" t="s">
        <v>226</v>
      </c>
      <c r="D236" s="8" t="s">
        <v>373</v>
      </c>
      <c r="E236" s="6">
        <v>-97.325999999999993</v>
      </c>
      <c r="F236" s="6">
        <v>3.8719999999999999</v>
      </c>
      <c r="G236" s="6">
        <v>-101.19799999999999</v>
      </c>
      <c r="H236" s="10">
        <v>24.35352</v>
      </c>
      <c r="I236" s="3">
        <f t="shared" si="10"/>
        <v>-76.84447999999999</v>
      </c>
      <c r="J236" s="3">
        <f t="shared" si="9"/>
        <v>0</v>
      </c>
      <c r="K236" s="3">
        <f t="shared" si="11"/>
        <v>-76.84447999999999</v>
      </c>
      <c r="L236" s="1" t="s">
        <v>28</v>
      </c>
      <c r="M236" s="1" t="s">
        <v>29</v>
      </c>
      <c r="N236" s="1">
        <f>'январь 2016'!N236+'февраль 2016'!N236+'март 2016'!N236</f>
        <v>0</v>
      </c>
      <c r="O236" s="1">
        <f>'январь 2016'!O236+'февраль 2016'!O236+'март 2016'!O236</f>
        <v>0</v>
      </c>
      <c r="P236" s="1" t="s">
        <v>30</v>
      </c>
      <c r="Q236" s="1" t="s">
        <v>34</v>
      </c>
      <c r="R236" s="1">
        <f>'январь 2016'!R236+'февраль 2016'!R236+'март 2016'!R236</f>
        <v>0</v>
      </c>
      <c r="S236" s="1">
        <f>'январь 2016'!S236+'февраль 2016'!S236+'март 2016'!S236</f>
        <v>0</v>
      </c>
      <c r="T236" s="1" t="s">
        <v>30</v>
      </c>
      <c r="U236" s="1" t="s">
        <v>32</v>
      </c>
      <c r="V236" s="6">
        <f>'январь 2016'!V236+'февраль 2016'!V236+'март 2016'!V236</f>
        <v>0</v>
      </c>
      <c r="W236" s="6">
        <f>'январь 2016'!W236+'февраль 2016'!W236+'март 2016'!W236</f>
        <v>0</v>
      </c>
      <c r="X236" s="6" t="s">
        <v>30</v>
      </c>
      <c r="Y236" s="6" t="s">
        <v>33</v>
      </c>
      <c r="Z236" s="6">
        <f>'январь 2016'!Z236+'февраль 2016'!Z236+'март 2016'!Z236</f>
        <v>0</v>
      </c>
      <c r="AA236" s="6">
        <f>'январь 2016'!AA236+'февраль 2016'!AA236+'март 2016'!AA236</f>
        <v>0</v>
      </c>
      <c r="AB236" s="1" t="s">
        <v>30</v>
      </c>
      <c r="AC236" s="1" t="s">
        <v>34</v>
      </c>
      <c r="AD236" s="1">
        <f>'январь 2016'!AD236+'февраль 2016'!AD236+'март 2016'!AD236</f>
        <v>0</v>
      </c>
      <c r="AE236" s="1">
        <f>'январь 2016'!AE236+'февраль 2016'!AE236+'март 2016'!AE236</f>
        <v>0</v>
      </c>
      <c r="AF236" s="1" t="s">
        <v>35</v>
      </c>
      <c r="AG236" s="1" t="s">
        <v>29</v>
      </c>
      <c r="AH236" s="1">
        <f>'январь 2016'!AH236+'февраль 2016'!AH236+'март 2016'!AH236</f>
        <v>0</v>
      </c>
      <c r="AI236" s="1">
        <f>'январь 2016'!AI236+'февраль 2016'!AI236+'март 2016'!AI236</f>
        <v>0</v>
      </c>
      <c r="AJ236" s="1" t="s">
        <v>36</v>
      </c>
      <c r="AK236" s="1" t="s">
        <v>37</v>
      </c>
      <c r="AL236" s="1">
        <f>'январь 2016'!AL236+'февраль 2016'!AL236+'март 2016'!AL236</f>
        <v>0</v>
      </c>
      <c r="AM236" s="1">
        <f>'январь 2016'!AM236+'февраль 2016'!AM236+'март 2016'!AM236</f>
        <v>0</v>
      </c>
      <c r="AN236" s="1" t="s">
        <v>38</v>
      </c>
      <c r="AO236" s="1" t="s">
        <v>39</v>
      </c>
      <c r="AP236" s="1">
        <f>'январь 2016'!AP236+'февраль 2016'!AP236+'март 2016'!AP236</f>
        <v>0</v>
      </c>
      <c r="AQ236" s="1">
        <f>'январь 2016'!AQ236+'февраль 2016'!AQ236+'март 2016'!AQ236</f>
        <v>0</v>
      </c>
      <c r="AR236" s="1" t="s">
        <v>40</v>
      </c>
      <c r="AS236" s="1" t="s">
        <v>41</v>
      </c>
      <c r="AT236" s="1">
        <f>'январь 2016'!AT236+'февраль 2016'!AT236+'март 2016'!AT236</f>
        <v>0</v>
      </c>
      <c r="AU236" s="1">
        <f>'январь 2016'!AU236+'февраль 2016'!AU236+'март 2016'!AU236</f>
        <v>0</v>
      </c>
      <c r="AV236" s="6"/>
      <c r="AW236" s="6"/>
      <c r="AX236" s="1">
        <f>'январь 2016'!AX236+'февраль 2016'!AX236+'март 2016'!AX236</f>
        <v>0</v>
      </c>
      <c r="AY236" s="1">
        <f>'январь 2016'!AY236+'февраль 2016'!AY236+'март 2016'!AY236</f>
        <v>0</v>
      </c>
      <c r="AZ236" s="1" t="s">
        <v>42</v>
      </c>
      <c r="BA236" s="1" t="s">
        <v>39</v>
      </c>
      <c r="BB236" s="1">
        <f>'январь 2016'!BB236+'февраль 2016'!BB236+'март 2016'!BB236</f>
        <v>0</v>
      </c>
      <c r="BC236" s="1">
        <f>'январь 2016'!BC236+'февраль 2016'!BC236+'март 2016'!BC236</f>
        <v>0</v>
      </c>
      <c r="BD236" s="1" t="s">
        <v>42</v>
      </c>
      <c r="BE236" s="1" t="s">
        <v>33</v>
      </c>
      <c r="BF236" s="1">
        <f>'январь 2016'!BF236+'февраль 2016'!BF236+'март 2016'!BF236</f>
        <v>0</v>
      </c>
      <c r="BG236" s="1">
        <f>'январь 2016'!BG236+'февраль 2016'!BG236+'март 2016'!BG236</f>
        <v>0</v>
      </c>
      <c r="BH236" s="1" t="s">
        <v>42</v>
      </c>
      <c r="BI236" s="1" t="s">
        <v>39</v>
      </c>
      <c r="BJ236" s="1">
        <f>'январь 2016'!BJ236+'февраль 2016'!BJ236+'март 2016'!BJ236</f>
        <v>0</v>
      </c>
      <c r="BK236" s="7">
        <f>'январь 2016'!BK236+'февраль 2016'!BK236+'март 2016'!BK236</f>
        <v>0</v>
      </c>
      <c r="BL236" s="1" t="s">
        <v>43</v>
      </c>
      <c r="BM236" s="1" t="s">
        <v>44</v>
      </c>
      <c r="BN236" s="1">
        <f>'январь 2016'!BN236+'февраль 2016'!BN236+'март 2016'!BN236</f>
        <v>0</v>
      </c>
      <c r="BO236" s="1">
        <f>'январь 2016'!BO236+'февраль 2016'!BO236+'март 2016'!BO236</f>
        <v>0</v>
      </c>
      <c r="BP236" s="1" t="s">
        <v>45</v>
      </c>
      <c r="BQ236" s="1" t="s">
        <v>44</v>
      </c>
      <c r="BR236" s="1">
        <f>'январь 2016'!BR236+'февраль 2016'!BR236+'март 2016'!BR236</f>
        <v>0</v>
      </c>
      <c r="BS236" s="1">
        <f>'январь 2016'!BS236+'февраль 2016'!BS236+'март 2016'!BS236</f>
        <v>0</v>
      </c>
      <c r="BT236" s="1" t="s">
        <v>46</v>
      </c>
      <c r="BU236" s="1" t="s">
        <v>47</v>
      </c>
      <c r="BV236" s="1">
        <f>'январь 2016'!BV236+'февраль 2016'!BV236+'март 2016'!BV236</f>
        <v>0</v>
      </c>
      <c r="BW236" s="1">
        <f>'январь 2016'!BW236+'февраль 2016'!BW236+'март 2016'!BW236</f>
        <v>0</v>
      </c>
      <c r="BX236" s="1" t="s">
        <v>46</v>
      </c>
      <c r="BY236" s="1" t="s">
        <v>41</v>
      </c>
      <c r="BZ236" s="1">
        <f>'январь 2016'!BZ236+'февраль 2016'!BZ236+'март 2016'!BZ236</f>
        <v>0</v>
      </c>
      <c r="CA236" s="1">
        <f>'январь 2016'!CA236+'февраль 2016'!CA236+'март 2016'!CA236</f>
        <v>0</v>
      </c>
      <c r="CB236" s="1" t="s">
        <v>46</v>
      </c>
      <c r="CC236" s="1" t="s">
        <v>48</v>
      </c>
      <c r="CD236" s="1">
        <f>'январь 2016'!CD236+'февраль 2016'!CD236+'март 2016'!CD236</f>
        <v>0</v>
      </c>
      <c r="CE236" s="1">
        <f>'январь 2016'!CE236+'февраль 2016'!CE236+'март 2016'!CE236</f>
        <v>0</v>
      </c>
      <c r="CF236" s="1" t="s">
        <v>46</v>
      </c>
      <c r="CG236" s="1" t="s">
        <v>48</v>
      </c>
      <c r="CH236" s="1">
        <f>'январь 2016'!CH236+'февраль 2016'!CH236+'март 2016'!CH236</f>
        <v>0</v>
      </c>
      <c r="CI236" s="1">
        <f>'январь 2016'!CI236+'февраль 2016'!CI236+'март 2016'!CI236</f>
        <v>0</v>
      </c>
      <c r="CJ236" s="1" t="s">
        <v>46</v>
      </c>
      <c r="CK236" s="1" t="s">
        <v>39</v>
      </c>
      <c r="CL236" s="1">
        <f>'январь 2016'!CL236+'февраль 2016'!CL236+'март 2016'!CL236</f>
        <v>0</v>
      </c>
      <c r="CM236" s="1">
        <f>'январь 2016'!CM236+'февраль 2016'!CM236+'март 2016'!CM236</f>
        <v>0</v>
      </c>
      <c r="CN236" s="1" t="s">
        <v>49</v>
      </c>
      <c r="CO236" s="1" t="s">
        <v>39</v>
      </c>
      <c r="CP236" s="1">
        <f>'январь 2016'!CP236+'февраль 2016'!CP236+'март 2016'!CP236</f>
        <v>0</v>
      </c>
      <c r="CQ236" s="1">
        <f>'январь 2016'!CQ236+'февраль 2016'!CQ236+'март 2016'!CQ236</f>
        <v>0</v>
      </c>
      <c r="CR236" s="1" t="s">
        <v>50</v>
      </c>
      <c r="CS236" s="1" t="s">
        <v>51</v>
      </c>
      <c r="CT236" s="1">
        <f>'январь 2016'!CT236+'февраль 2016'!CT236+'март 2016'!CT236</f>
        <v>0</v>
      </c>
      <c r="CU236" s="1">
        <f>'январь 2016'!CU236+'февраль 2016'!CU236+'март 2016'!CU236</f>
        <v>0</v>
      </c>
      <c r="CV236" s="1" t="s">
        <v>50</v>
      </c>
      <c r="CW236" s="1" t="s">
        <v>39</v>
      </c>
      <c r="CX236" s="1">
        <f>'январь 2016'!CX236+'февраль 2016'!CX236+'март 2016'!CX236</f>
        <v>0</v>
      </c>
      <c r="CY236" s="1">
        <f>'январь 2016'!CY236+'февраль 2016'!CY236+'март 2016'!CY236</f>
        <v>0</v>
      </c>
      <c r="CZ236" s="1" t="s">
        <v>50</v>
      </c>
      <c r="DA236" s="1" t="s">
        <v>39</v>
      </c>
      <c r="DB236" s="1">
        <f>'январь 2016'!DB236+'февраль 2016'!DB236+'март 2016'!DB236</f>
        <v>0</v>
      </c>
      <c r="DC236" s="1">
        <f>'январь 2016'!DC236+'февраль 2016'!DC236+'март 2016'!DC236</f>
        <v>0</v>
      </c>
      <c r="DD236" s="1" t="s">
        <v>59</v>
      </c>
      <c r="DE236" s="1" t="s">
        <v>60</v>
      </c>
      <c r="DF236" s="1">
        <f>'январь 2016'!DF236+'февраль 2016'!DF236+'март 2016'!DF236</f>
        <v>0</v>
      </c>
      <c r="DG236" s="1">
        <f>'январь 2016'!DG236+'февраль 2016'!DG236+'март 2016'!DG236</f>
        <v>0</v>
      </c>
      <c r="DH236" s="1" t="s">
        <v>52</v>
      </c>
      <c r="DI236" s="1" t="s">
        <v>53</v>
      </c>
      <c r="DJ236" s="1">
        <f>'январь 2016'!DJ236+'февраль 2016'!DJ236+'март 2016'!DJ236</f>
        <v>0</v>
      </c>
      <c r="DK236" s="1">
        <f>'январь 2016'!DK236+'февраль 2016'!DK236+'март 2016'!DK236</f>
        <v>0</v>
      </c>
      <c r="DL236" s="1" t="s">
        <v>31</v>
      </c>
      <c r="DM236" s="7">
        <f>'январь 2016'!DM236+'февраль 2016'!DM236+'март 2016'!DM236</f>
        <v>0</v>
      </c>
    </row>
    <row r="237" spans="1:117" s="12" customFormat="1" ht="15.75" customHeight="1" x14ac:dyDescent="0.25">
      <c r="A237" s="6">
        <v>236</v>
      </c>
      <c r="B237" s="6">
        <v>2</v>
      </c>
      <c r="C237" s="9" t="s">
        <v>227</v>
      </c>
      <c r="D237" s="8" t="s">
        <v>373</v>
      </c>
      <c r="E237" s="6">
        <v>307.637</v>
      </c>
      <c r="F237" s="6">
        <v>11.807</v>
      </c>
      <c r="G237" s="6">
        <v>45.442</v>
      </c>
      <c r="H237" s="10">
        <v>152.77727999999999</v>
      </c>
      <c r="I237" s="3">
        <f t="shared" si="10"/>
        <v>198.21928</v>
      </c>
      <c r="J237" s="3">
        <f t="shared" si="9"/>
        <v>3.9399999999999995</v>
      </c>
      <c r="K237" s="3">
        <f t="shared" si="11"/>
        <v>194.27928</v>
      </c>
      <c r="L237" s="1" t="s">
        <v>28</v>
      </c>
      <c r="M237" s="1" t="s">
        <v>29</v>
      </c>
      <c r="N237" s="1">
        <f>'январь 2016'!N237+'февраль 2016'!N237+'март 2016'!N237</f>
        <v>0</v>
      </c>
      <c r="O237" s="1">
        <f>'январь 2016'!O237+'февраль 2016'!O237+'март 2016'!O237</f>
        <v>0</v>
      </c>
      <c r="P237" s="1" t="s">
        <v>30</v>
      </c>
      <c r="Q237" s="1" t="s">
        <v>34</v>
      </c>
      <c r="R237" s="1">
        <f>'январь 2016'!R237+'февраль 2016'!R237+'март 2016'!R237</f>
        <v>0</v>
      </c>
      <c r="S237" s="1">
        <f>'январь 2016'!S237+'февраль 2016'!S237+'март 2016'!S237</f>
        <v>0</v>
      </c>
      <c r="T237" s="1" t="s">
        <v>30</v>
      </c>
      <c r="U237" s="1" t="s">
        <v>32</v>
      </c>
      <c r="V237" s="6">
        <f>'январь 2016'!V237+'февраль 2016'!V237+'март 2016'!V237</f>
        <v>0</v>
      </c>
      <c r="W237" s="6">
        <f>'январь 2016'!W237+'февраль 2016'!W237+'март 2016'!W237</f>
        <v>0</v>
      </c>
      <c r="X237" s="6" t="s">
        <v>30</v>
      </c>
      <c r="Y237" s="6" t="s">
        <v>33</v>
      </c>
      <c r="Z237" s="6">
        <f>'январь 2016'!Z237+'февраль 2016'!Z237+'март 2016'!Z237</f>
        <v>0</v>
      </c>
      <c r="AA237" s="6">
        <f>'январь 2016'!AA237+'февраль 2016'!AA237+'март 2016'!AA237</f>
        <v>0</v>
      </c>
      <c r="AB237" s="1" t="s">
        <v>30</v>
      </c>
      <c r="AC237" s="1" t="s">
        <v>34</v>
      </c>
      <c r="AD237" s="1">
        <f>'январь 2016'!AD237+'февраль 2016'!AD237+'март 2016'!AD237</f>
        <v>0</v>
      </c>
      <c r="AE237" s="1">
        <f>'январь 2016'!AE237+'февраль 2016'!AE237+'март 2016'!AE237</f>
        <v>0</v>
      </c>
      <c r="AF237" s="1" t="s">
        <v>35</v>
      </c>
      <c r="AG237" s="1" t="s">
        <v>29</v>
      </c>
      <c r="AH237" s="1">
        <f>'январь 2016'!AH237+'февраль 2016'!AH237+'март 2016'!AH237</f>
        <v>0</v>
      </c>
      <c r="AI237" s="1">
        <f>'январь 2016'!AI237+'февраль 2016'!AI237+'март 2016'!AI237</f>
        <v>0</v>
      </c>
      <c r="AJ237" s="1" t="s">
        <v>36</v>
      </c>
      <c r="AK237" s="1" t="s">
        <v>37</v>
      </c>
      <c r="AL237" s="1">
        <f>'январь 2016'!AL237+'февраль 2016'!AL237+'март 2016'!AL237</f>
        <v>0</v>
      </c>
      <c r="AM237" s="1">
        <f>'январь 2016'!AM237+'февраль 2016'!AM237+'март 2016'!AM237</f>
        <v>0</v>
      </c>
      <c r="AN237" s="1" t="s">
        <v>38</v>
      </c>
      <c r="AO237" s="1" t="s">
        <v>39</v>
      </c>
      <c r="AP237" s="1">
        <f>'январь 2016'!AP237+'февраль 2016'!AP237+'март 2016'!AP237</f>
        <v>0</v>
      </c>
      <c r="AQ237" s="1">
        <f>'январь 2016'!AQ237+'февраль 2016'!AQ237+'март 2016'!AQ237</f>
        <v>0</v>
      </c>
      <c r="AR237" s="1" t="s">
        <v>40</v>
      </c>
      <c r="AS237" s="1" t="s">
        <v>41</v>
      </c>
      <c r="AT237" s="1">
        <f>'январь 2016'!AT237+'февраль 2016'!AT237+'март 2016'!AT237</f>
        <v>0</v>
      </c>
      <c r="AU237" s="1">
        <f>'январь 2016'!AU237+'февраль 2016'!AU237+'март 2016'!AU237</f>
        <v>0</v>
      </c>
      <c r="AV237" s="6"/>
      <c r="AW237" s="6"/>
      <c r="AX237" s="1">
        <f>'январь 2016'!AX237+'февраль 2016'!AX237+'март 2016'!AX237</f>
        <v>0</v>
      </c>
      <c r="AY237" s="1">
        <f>'январь 2016'!AY237+'февраль 2016'!AY237+'март 2016'!AY237</f>
        <v>0</v>
      </c>
      <c r="AZ237" s="1" t="s">
        <v>42</v>
      </c>
      <c r="BA237" s="1" t="s">
        <v>39</v>
      </c>
      <c r="BB237" s="1">
        <f>'январь 2016'!BB237+'февраль 2016'!BB237+'март 2016'!BB237</f>
        <v>0</v>
      </c>
      <c r="BC237" s="1">
        <f>'январь 2016'!BC237+'февраль 2016'!BC237+'март 2016'!BC237</f>
        <v>0</v>
      </c>
      <c r="BD237" s="1" t="s">
        <v>42</v>
      </c>
      <c r="BE237" s="1" t="s">
        <v>33</v>
      </c>
      <c r="BF237" s="1">
        <f>'январь 2016'!BF237+'февраль 2016'!BF237+'март 2016'!BF237</f>
        <v>0</v>
      </c>
      <c r="BG237" s="1">
        <f>'январь 2016'!BG237+'февраль 2016'!BG237+'март 2016'!BG237</f>
        <v>0</v>
      </c>
      <c r="BH237" s="1" t="s">
        <v>42</v>
      </c>
      <c r="BI237" s="1" t="s">
        <v>39</v>
      </c>
      <c r="BJ237" s="1">
        <f>'январь 2016'!BJ237+'февраль 2016'!BJ237+'март 2016'!BJ237</f>
        <v>0</v>
      </c>
      <c r="BK237" s="7">
        <f>'январь 2016'!BK237+'февраль 2016'!BK237+'март 2016'!BK237</f>
        <v>0</v>
      </c>
      <c r="BL237" s="1" t="s">
        <v>43</v>
      </c>
      <c r="BM237" s="1" t="s">
        <v>44</v>
      </c>
      <c r="BN237" s="1">
        <f>'январь 2016'!BN237+'февраль 2016'!BN237+'март 2016'!BN237</f>
        <v>0</v>
      </c>
      <c r="BO237" s="1">
        <f>'январь 2016'!BO237+'февраль 2016'!BO237+'март 2016'!BO237</f>
        <v>0</v>
      </c>
      <c r="BP237" s="1" t="s">
        <v>45</v>
      </c>
      <c r="BQ237" s="1" t="s">
        <v>44</v>
      </c>
      <c r="BR237" s="1">
        <f>'январь 2016'!BR237+'февраль 2016'!BR237+'март 2016'!BR237</f>
        <v>0</v>
      </c>
      <c r="BS237" s="1">
        <f>'январь 2016'!BS237+'февраль 2016'!BS237+'март 2016'!BS237</f>
        <v>0</v>
      </c>
      <c r="BT237" s="1" t="s">
        <v>46</v>
      </c>
      <c r="BU237" s="1" t="s">
        <v>47</v>
      </c>
      <c r="BV237" s="1">
        <f>'январь 2016'!BV237+'февраль 2016'!BV237+'март 2016'!BV237</f>
        <v>0</v>
      </c>
      <c r="BW237" s="1">
        <f>'январь 2016'!BW237+'февраль 2016'!BW237+'март 2016'!BW237</f>
        <v>0</v>
      </c>
      <c r="BX237" s="1" t="s">
        <v>46</v>
      </c>
      <c r="BY237" s="1" t="s">
        <v>41</v>
      </c>
      <c r="BZ237" s="1">
        <f>'январь 2016'!BZ237+'февраль 2016'!BZ237+'март 2016'!BZ237</f>
        <v>0</v>
      </c>
      <c r="CA237" s="1">
        <f>'январь 2016'!CA237+'февраль 2016'!CA237+'март 2016'!CA237</f>
        <v>0</v>
      </c>
      <c r="CB237" s="1" t="s">
        <v>46</v>
      </c>
      <c r="CC237" s="1" t="s">
        <v>48</v>
      </c>
      <c r="CD237" s="1">
        <f>'январь 2016'!CD237+'февраль 2016'!CD237+'март 2016'!CD237</f>
        <v>0</v>
      </c>
      <c r="CE237" s="1">
        <f>'январь 2016'!CE237+'февраль 2016'!CE237+'март 2016'!CE237</f>
        <v>0</v>
      </c>
      <c r="CF237" s="1" t="s">
        <v>46</v>
      </c>
      <c r="CG237" s="1" t="s">
        <v>48</v>
      </c>
      <c r="CH237" s="1">
        <f>'январь 2016'!CH237+'февраль 2016'!CH237+'март 2016'!CH237</f>
        <v>0</v>
      </c>
      <c r="CI237" s="1">
        <f>'январь 2016'!CI237+'февраль 2016'!CI237+'март 2016'!CI237</f>
        <v>0</v>
      </c>
      <c r="CJ237" s="1" t="s">
        <v>46</v>
      </c>
      <c r="CK237" s="1" t="s">
        <v>39</v>
      </c>
      <c r="CL237" s="1">
        <f>'январь 2016'!CL237+'февраль 2016'!CL237+'март 2016'!CL237</f>
        <v>0</v>
      </c>
      <c r="CM237" s="1">
        <f>'январь 2016'!CM237+'февраль 2016'!CM237+'март 2016'!CM237</f>
        <v>0</v>
      </c>
      <c r="CN237" s="1" t="s">
        <v>49</v>
      </c>
      <c r="CO237" s="1" t="s">
        <v>39</v>
      </c>
      <c r="CP237" s="1">
        <f>'январь 2016'!CP237+'февраль 2016'!CP237+'март 2016'!CP237</f>
        <v>0</v>
      </c>
      <c r="CQ237" s="1">
        <f>'январь 2016'!CQ237+'февраль 2016'!CQ237+'март 2016'!CQ237</f>
        <v>0</v>
      </c>
      <c r="CR237" s="1" t="s">
        <v>50</v>
      </c>
      <c r="CS237" s="1" t="s">
        <v>51</v>
      </c>
      <c r="CT237" s="1">
        <f>'январь 2016'!CT237+'февраль 2016'!CT237+'март 2016'!CT237</f>
        <v>7.0000000000000001E-3</v>
      </c>
      <c r="CU237" s="1">
        <f>'январь 2016'!CU237+'февраль 2016'!CU237+'март 2016'!CU237</f>
        <v>1.1879999999999999</v>
      </c>
      <c r="CV237" s="1" t="s">
        <v>50</v>
      </c>
      <c r="CW237" s="1" t="s">
        <v>39</v>
      </c>
      <c r="CX237" s="1">
        <f>'январь 2016'!CX237+'февраль 2016'!CX237+'март 2016'!CX237</f>
        <v>0</v>
      </c>
      <c r="CY237" s="1">
        <f>'январь 2016'!CY237+'февраль 2016'!CY237+'март 2016'!CY237</f>
        <v>0</v>
      </c>
      <c r="CZ237" s="1" t="s">
        <v>50</v>
      </c>
      <c r="DA237" s="1" t="s">
        <v>39</v>
      </c>
      <c r="DB237" s="1">
        <f>'январь 2016'!DB237+'февраль 2016'!DB237+'март 2016'!DB237</f>
        <v>0</v>
      </c>
      <c r="DC237" s="1">
        <f>'январь 2016'!DC237+'февраль 2016'!DC237+'март 2016'!DC237</f>
        <v>0</v>
      </c>
      <c r="DD237" s="1" t="s">
        <v>59</v>
      </c>
      <c r="DE237" s="1" t="s">
        <v>60</v>
      </c>
      <c r="DF237" s="1">
        <f>'январь 2016'!DF237+'февраль 2016'!DF237+'март 2016'!DF237</f>
        <v>0</v>
      </c>
      <c r="DG237" s="1">
        <f>'январь 2016'!DG237+'февраль 2016'!DG237+'март 2016'!DG237</f>
        <v>0</v>
      </c>
      <c r="DH237" s="1" t="s">
        <v>52</v>
      </c>
      <c r="DI237" s="1" t="s">
        <v>53</v>
      </c>
      <c r="DJ237" s="1">
        <f>'январь 2016'!DJ237+'февраль 2016'!DJ237+'март 2016'!DJ237</f>
        <v>0</v>
      </c>
      <c r="DK237" s="1">
        <f>'январь 2016'!DK237+'февраль 2016'!DK237+'март 2016'!DK237</f>
        <v>0</v>
      </c>
      <c r="DL237" s="1" t="s">
        <v>31</v>
      </c>
      <c r="DM237" s="7">
        <f>'январь 2016'!DM237+'февраль 2016'!DM237+'март 2016'!DM237</f>
        <v>2.7519999999999998</v>
      </c>
    </row>
    <row r="238" spans="1:117" s="12" customFormat="1" ht="15.75" customHeight="1" x14ac:dyDescent="0.25">
      <c r="A238" s="6">
        <v>237</v>
      </c>
      <c r="B238" s="6">
        <v>2</v>
      </c>
      <c r="C238" s="9" t="s">
        <v>228</v>
      </c>
      <c r="D238" s="8" t="s">
        <v>373</v>
      </c>
      <c r="E238" s="6">
        <v>442.65600000000001</v>
      </c>
      <c r="F238" s="6">
        <v>69.966999999999999</v>
      </c>
      <c r="G238" s="6">
        <v>371.31799999999998</v>
      </c>
      <c r="H238" s="10">
        <v>223.57295999999999</v>
      </c>
      <c r="I238" s="3">
        <f t="shared" si="10"/>
        <v>594.89095999999995</v>
      </c>
      <c r="J238" s="3">
        <f t="shared" si="9"/>
        <v>33.615000000000002</v>
      </c>
      <c r="K238" s="3">
        <f t="shared" si="11"/>
        <v>561.27595999999994</v>
      </c>
      <c r="L238" s="1" t="s">
        <v>28</v>
      </c>
      <c r="M238" s="1" t="s">
        <v>29</v>
      </c>
      <c r="N238" s="1">
        <f>'январь 2016'!N238+'февраль 2016'!N238+'март 2016'!N238</f>
        <v>0</v>
      </c>
      <c r="O238" s="1">
        <f>'январь 2016'!O238+'февраль 2016'!O238+'март 2016'!O238</f>
        <v>0</v>
      </c>
      <c r="P238" s="1" t="s">
        <v>30</v>
      </c>
      <c r="Q238" s="1" t="s">
        <v>34</v>
      </c>
      <c r="R238" s="1">
        <f>'январь 2016'!R238+'февраль 2016'!R238+'март 2016'!R238</f>
        <v>0</v>
      </c>
      <c r="S238" s="1">
        <f>'январь 2016'!S238+'февраль 2016'!S238+'март 2016'!S238</f>
        <v>0</v>
      </c>
      <c r="T238" s="1" t="s">
        <v>30</v>
      </c>
      <c r="U238" s="1" t="s">
        <v>32</v>
      </c>
      <c r="V238" s="6">
        <f>'январь 2016'!V238+'февраль 2016'!V238+'март 2016'!V238</f>
        <v>0</v>
      </c>
      <c r="W238" s="6">
        <f>'январь 2016'!W238+'февраль 2016'!W238+'март 2016'!W238</f>
        <v>0</v>
      </c>
      <c r="X238" s="6" t="s">
        <v>30</v>
      </c>
      <c r="Y238" s="6" t="s">
        <v>33</v>
      </c>
      <c r="Z238" s="6">
        <f>'январь 2016'!Z238+'февраль 2016'!Z238+'март 2016'!Z238</f>
        <v>0</v>
      </c>
      <c r="AA238" s="6">
        <f>'январь 2016'!AA238+'февраль 2016'!AA238+'март 2016'!AA238</f>
        <v>0</v>
      </c>
      <c r="AB238" s="1" t="s">
        <v>30</v>
      </c>
      <c r="AC238" s="1" t="s">
        <v>34</v>
      </c>
      <c r="AD238" s="1">
        <f>'январь 2016'!AD238+'февраль 2016'!AD238+'март 2016'!AD238</f>
        <v>0</v>
      </c>
      <c r="AE238" s="1">
        <f>'январь 2016'!AE238+'февраль 2016'!AE238+'март 2016'!AE238</f>
        <v>0</v>
      </c>
      <c r="AF238" s="1" t="s">
        <v>35</v>
      </c>
      <c r="AG238" s="1" t="s">
        <v>29</v>
      </c>
      <c r="AH238" s="1">
        <f>'январь 2016'!AH238+'февраль 2016'!AH238+'март 2016'!AH238</f>
        <v>0</v>
      </c>
      <c r="AI238" s="1">
        <f>'январь 2016'!AI238+'февраль 2016'!AI238+'март 2016'!AI238</f>
        <v>0</v>
      </c>
      <c r="AJ238" s="1" t="s">
        <v>36</v>
      </c>
      <c r="AK238" s="1" t="s">
        <v>37</v>
      </c>
      <c r="AL238" s="1">
        <f>'январь 2016'!AL238+'февраль 2016'!AL238+'март 2016'!AL238</f>
        <v>0</v>
      </c>
      <c r="AM238" s="1">
        <f>'январь 2016'!AM238+'февраль 2016'!AM238+'март 2016'!AM238</f>
        <v>0</v>
      </c>
      <c r="AN238" s="1" t="s">
        <v>38</v>
      </c>
      <c r="AO238" s="1" t="s">
        <v>39</v>
      </c>
      <c r="AP238" s="1">
        <f>'январь 2016'!AP238+'февраль 2016'!AP238+'март 2016'!AP238</f>
        <v>0</v>
      </c>
      <c r="AQ238" s="1">
        <f>'январь 2016'!AQ238+'февраль 2016'!AQ238+'март 2016'!AQ238</f>
        <v>0</v>
      </c>
      <c r="AR238" s="1" t="s">
        <v>40</v>
      </c>
      <c r="AS238" s="1" t="s">
        <v>41</v>
      </c>
      <c r="AT238" s="1">
        <f>'январь 2016'!AT238+'февраль 2016'!AT238+'март 2016'!AT238</f>
        <v>0</v>
      </c>
      <c r="AU238" s="1">
        <f>'январь 2016'!AU238+'февраль 2016'!AU238+'март 2016'!AU238</f>
        <v>0</v>
      </c>
      <c r="AV238" s="6"/>
      <c r="AW238" s="6"/>
      <c r="AX238" s="1">
        <f>'январь 2016'!AX238+'февраль 2016'!AX238+'март 2016'!AX238</f>
        <v>0</v>
      </c>
      <c r="AY238" s="1">
        <f>'январь 2016'!AY238+'февраль 2016'!AY238+'март 2016'!AY238</f>
        <v>0</v>
      </c>
      <c r="AZ238" s="1" t="s">
        <v>42</v>
      </c>
      <c r="BA238" s="1" t="s">
        <v>39</v>
      </c>
      <c r="BB238" s="1">
        <f>'январь 2016'!BB238+'февраль 2016'!BB238+'март 2016'!BB238</f>
        <v>0</v>
      </c>
      <c r="BC238" s="1">
        <f>'январь 2016'!BC238+'февраль 2016'!BC238+'март 2016'!BC238</f>
        <v>0</v>
      </c>
      <c r="BD238" s="1" t="s">
        <v>42</v>
      </c>
      <c r="BE238" s="1" t="s">
        <v>33</v>
      </c>
      <c r="BF238" s="1">
        <f>'январь 2016'!BF238+'февраль 2016'!BF238+'март 2016'!BF238</f>
        <v>0</v>
      </c>
      <c r="BG238" s="1">
        <f>'январь 2016'!BG238+'февраль 2016'!BG238+'март 2016'!BG238</f>
        <v>0</v>
      </c>
      <c r="BH238" s="1" t="s">
        <v>42</v>
      </c>
      <c r="BI238" s="1" t="s">
        <v>39</v>
      </c>
      <c r="BJ238" s="1">
        <f>'январь 2016'!BJ238+'февраль 2016'!BJ238+'март 2016'!BJ238</f>
        <v>0</v>
      </c>
      <c r="BK238" s="7">
        <f>'январь 2016'!BK238+'февраль 2016'!BK238+'март 2016'!BK238</f>
        <v>0</v>
      </c>
      <c r="BL238" s="1" t="s">
        <v>43</v>
      </c>
      <c r="BM238" s="1" t="s">
        <v>44</v>
      </c>
      <c r="BN238" s="1">
        <f>'январь 2016'!BN238+'февраль 2016'!BN238+'март 2016'!BN238</f>
        <v>0</v>
      </c>
      <c r="BO238" s="1">
        <f>'январь 2016'!BO238+'февраль 2016'!BO238+'март 2016'!BO238</f>
        <v>0</v>
      </c>
      <c r="BP238" s="1" t="s">
        <v>45</v>
      </c>
      <c r="BQ238" s="1" t="s">
        <v>44</v>
      </c>
      <c r="BR238" s="1">
        <f>'январь 2016'!BR238+'февраль 2016'!BR238+'март 2016'!BR238</f>
        <v>0</v>
      </c>
      <c r="BS238" s="1">
        <f>'январь 2016'!BS238+'февраль 2016'!BS238+'март 2016'!BS238</f>
        <v>0</v>
      </c>
      <c r="BT238" s="1" t="s">
        <v>46</v>
      </c>
      <c r="BU238" s="1" t="s">
        <v>47</v>
      </c>
      <c r="BV238" s="1">
        <f>'январь 2016'!BV238+'февраль 2016'!BV238+'март 2016'!BV238</f>
        <v>0</v>
      </c>
      <c r="BW238" s="1">
        <f>'январь 2016'!BW238+'февраль 2016'!BW238+'март 2016'!BW238</f>
        <v>0</v>
      </c>
      <c r="BX238" s="1" t="s">
        <v>46</v>
      </c>
      <c r="BY238" s="1" t="s">
        <v>41</v>
      </c>
      <c r="BZ238" s="1">
        <f>'январь 2016'!BZ238+'февраль 2016'!BZ238+'март 2016'!BZ238</f>
        <v>0</v>
      </c>
      <c r="CA238" s="1">
        <f>'январь 2016'!CA238+'февраль 2016'!CA238+'март 2016'!CA238</f>
        <v>0</v>
      </c>
      <c r="CB238" s="1" t="s">
        <v>46</v>
      </c>
      <c r="CC238" s="1" t="s">
        <v>48</v>
      </c>
      <c r="CD238" s="1">
        <f>'январь 2016'!CD238+'февраль 2016'!CD238+'март 2016'!CD238</f>
        <v>0</v>
      </c>
      <c r="CE238" s="1">
        <f>'январь 2016'!CE238+'февраль 2016'!CE238+'март 2016'!CE238</f>
        <v>0</v>
      </c>
      <c r="CF238" s="1" t="s">
        <v>46</v>
      </c>
      <c r="CG238" s="1" t="s">
        <v>48</v>
      </c>
      <c r="CH238" s="1">
        <f>'январь 2016'!CH238+'февраль 2016'!CH238+'март 2016'!CH238</f>
        <v>0</v>
      </c>
      <c r="CI238" s="1">
        <f>'январь 2016'!CI238+'февраль 2016'!CI238+'март 2016'!CI238</f>
        <v>0</v>
      </c>
      <c r="CJ238" s="1" t="s">
        <v>46</v>
      </c>
      <c r="CK238" s="1" t="s">
        <v>39</v>
      </c>
      <c r="CL238" s="1">
        <f>'январь 2016'!CL238+'февраль 2016'!CL238+'март 2016'!CL238</f>
        <v>0</v>
      </c>
      <c r="CM238" s="1">
        <f>'январь 2016'!CM238+'февраль 2016'!CM238+'март 2016'!CM238</f>
        <v>0</v>
      </c>
      <c r="CN238" s="1" t="s">
        <v>49</v>
      </c>
      <c r="CO238" s="1" t="s">
        <v>39</v>
      </c>
      <c r="CP238" s="1">
        <f>'январь 2016'!CP238+'февраль 2016'!CP238+'март 2016'!CP238</f>
        <v>0</v>
      </c>
      <c r="CQ238" s="1">
        <f>'январь 2016'!CQ238+'февраль 2016'!CQ238+'март 2016'!CQ238</f>
        <v>0</v>
      </c>
      <c r="CR238" s="1" t="s">
        <v>50</v>
      </c>
      <c r="CS238" s="1" t="s">
        <v>51</v>
      </c>
      <c r="CT238" s="1">
        <f>'январь 2016'!CT238+'февраль 2016'!CT238+'март 2016'!CT238</f>
        <v>0.01</v>
      </c>
      <c r="CU238" s="1">
        <f>'январь 2016'!CU238+'февраль 2016'!CU238+'март 2016'!CU238</f>
        <v>1.698</v>
      </c>
      <c r="CV238" s="1" t="s">
        <v>50</v>
      </c>
      <c r="CW238" s="1" t="s">
        <v>39</v>
      </c>
      <c r="CX238" s="1">
        <f>'январь 2016'!CX238+'февраль 2016'!CX238+'март 2016'!CX238</f>
        <v>20</v>
      </c>
      <c r="CY238" s="1">
        <f>'январь 2016'!CY238+'февраль 2016'!CY238+'март 2016'!CY238</f>
        <v>14.689</v>
      </c>
      <c r="CZ238" s="1" t="s">
        <v>50</v>
      </c>
      <c r="DA238" s="1" t="s">
        <v>39</v>
      </c>
      <c r="DB238" s="1">
        <f>'январь 2016'!DB238+'февраль 2016'!DB238+'март 2016'!DB238</f>
        <v>6</v>
      </c>
      <c r="DC238" s="1">
        <f>'январь 2016'!DC238+'февраль 2016'!DC238+'март 2016'!DC238</f>
        <v>17.228000000000002</v>
      </c>
      <c r="DD238" s="1" t="s">
        <v>59</v>
      </c>
      <c r="DE238" s="1" t="s">
        <v>60</v>
      </c>
      <c r="DF238" s="1">
        <f>'январь 2016'!DF238+'февраль 2016'!DF238+'март 2016'!DF238</f>
        <v>0</v>
      </c>
      <c r="DG238" s="1">
        <f>'январь 2016'!DG238+'февраль 2016'!DG238+'март 2016'!DG238</f>
        <v>0</v>
      </c>
      <c r="DH238" s="1" t="s">
        <v>52</v>
      </c>
      <c r="DI238" s="1" t="s">
        <v>53</v>
      </c>
      <c r="DJ238" s="1">
        <f>'январь 2016'!DJ238+'февраль 2016'!DJ238+'март 2016'!DJ238</f>
        <v>0</v>
      </c>
      <c r="DK238" s="1">
        <f>'январь 2016'!DK238+'февраль 2016'!DK238+'март 2016'!DK238</f>
        <v>0</v>
      </c>
      <c r="DL238" s="1" t="s">
        <v>31</v>
      </c>
      <c r="DM238" s="7">
        <f>'январь 2016'!DM238+'февраль 2016'!DM238+'март 2016'!DM238</f>
        <v>0</v>
      </c>
    </row>
    <row r="239" spans="1:117" s="12" customFormat="1" ht="15.75" customHeight="1" x14ac:dyDescent="0.25">
      <c r="A239" s="6">
        <v>238</v>
      </c>
      <c r="B239" s="6">
        <v>2</v>
      </c>
      <c r="C239" s="9" t="s">
        <v>229</v>
      </c>
      <c r="D239" s="8" t="s">
        <v>373</v>
      </c>
      <c r="E239" s="6">
        <v>577.05899999999997</v>
      </c>
      <c r="F239" s="6">
        <v>256.84399999999999</v>
      </c>
      <c r="G239" s="6">
        <v>123.672</v>
      </c>
      <c r="H239" s="10">
        <v>473.32283999999999</v>
      </c>
      <c r="I239" s="3">
        <f t="shared" si="10"/>
        <v>596.99483999999995</v>
      </c>
      <c r="J239" s="3">
        <f t="shared" si="9"/>
        <v>19.252000000000002</v>
      </c>
      <c r="K239" s="3">
        <f t="shared" si="11"/>
        <v>577.74284</v>
      </c>
      <c r="L239" s="1" t="s">
        <v>28</v>
      </c>
      <c r="M239" s="1" t="s">
        <v>29</v>
      </c>
      <c r="N239" s="1">
        <f>'январь 2016'!N239+'февраль 2016'!N239+'март 2016'!N239</f>
        <v>0</v>
      </c>
      <c r="O239" s="1">
        <f>'январь 2016'!O239+'февраль 2016'!O239+'март 2016'!O239</f>
        <v>0</v>
      </c>
      <c r="P239" s="1" t="s">
        <v>30</v>
      </c>
      <c r="Q239" s="1" t="s">
        <v>34</v>
      </c>
      <c r="R239" s="1">
        <f>'январь 2016'!R239+'февраль 2016'!R239+'март 2016'!R239</f>
        <v>0</v>
      </c>
      <c r="S239" s="1">
        <f>'январь 2016'!S239+'февраль 2016'!S239+'март 2016'!S239</f>
        <v>0</v>
      </c>
      <c r="T239" s="1" t="s">
        <v>30</v>
      </c>
      <c r="U239" s="1" t="s">
        <v>32</v>
      </c>
      <c r="V239" s="6">
        <f>'январь 2016'!V239+'февраль 2016'!V239+'март 2016'!V239</f>
        <v>0</v>
      </c>
      <c r="W239" s="6">
        <f>'январь 2016'!W239+'февраль 2016'!W239+'март 2016'!W239</f>
        <v>0</v>
      </c>
      <c r="X239" s="6" t="s">
        <v>30</v>
      </c>
      <c r="Y239" s="6" t="s">
        <v>33</v>
      </c>
      <c r="Z239" s="6">
        <f>'январь 2016'!Z239+'февраль 2016'!Z239+'март 2016'!Z239</f>
        <v>0</v>
      </c>
      <c r="AA239" s="6">
        <f>'январь 2016'!AA239+'февраль 2016'!AA239+'март 2016'!AA239</f>
        <v>0</v>
      </c>
      <c r="AB239" s="1" t="s">
        <v>30</v>
      </c>
      <c r="AC239" s="1" t="s">
        <v>34</v>
      </c>
      <c r="AD239" s="1">
        <f>'январь 2016'!AD239+'февраль 2016'!AD239+'март 2016'!AD239</f>
        <v>0</v>
      </c>
      <c r="AE239" s="1">
        <f>'январь 2016'!AE239+'февраль 2016'!AE239+'март 2016'!AE239</f>
        <v>0</v>
      </c>
      <c r="AF239" s="1" t="s">
        <v>35</v>
      </c>
      <c r="AG239" s="1" t="s">
        <v>29</v>
      </c>
      <c r="AH239" s="1">
        <f>'январь 2016'!AH239+'февраль 2016'!AH239+'март 2016'!AH239</f>
        <v>0</v>
      </c>
      <c r="AI239" s="1">
        <f>'январь 2016'!AI239+'февраль 2016'!AI239+'март 2016'!AI239</f>
        <v>0</v>
      </c>
      <c r="AJ239" s="1" t="s">
        <v>36</v>
      </c>
      <c r="AK239" s="1" t="s">
        <v>37</v>
      </c>
      <c r="AL239" s="1">
        <f>'январь 2016'!AL239+'февраль 2016'!AL239+'март 2016'!AL239</f>
        <v>0</v>
      </c>
      <c r="AM239" s="1">
        <f>'январь 2016'!AM239+'февраль 2016'!AM239+'март 2016'!AM239</f>
        <v>0</v>
      </c>
      <c r="AN239" s="1" t="s">
        <v>38</v>
      </c>
      <c r="AO239" s="1" t="s">
        <v>39</v>
      </c>
      <c r="AP239" s="1">
        <f>'январь 2016'!AP239+'февраль 2016'!AP239+'март 2016'!AP239</f>
        <v>0</v>
      </c>
      <c r="AQ239" s="1">
        <f>'январь 2016'!AQ239+'февраль 2016'!AQ239+'март 2016'!AQ239</f>
        <v>0</v>
      </c>
      <c r="AR239" s="1" t="s">
        <v>40</v>
      </c>
      <c r="AS239" s="1" t="s">
        <v>41</v>
      </c>
      <c r="AT239" s="1">
        <f>'январь 2016'!AT239+'февраль 2016'!AT239+'март 2016'!AT239</f>
        <v>0</v>
      </c>
      <c r="AU239" s="1">
        <f>'январь 2016'!AU239+'февраль 2016'!AU239+'март 2016'!AU239</f>
        <v>0</v>
      </c>
      <c r="AV239" s="6"/>
      <c r="AW239" s="6"/>
      <c r="AX239" s="1">
        <f>'январь 2016'!AX239+'февраль 2016'!AX239+'март 2016'!AX239</f>
        <v>0</v>
      </c>
      <c r="AY239" s="1">
        <f>'январь 2016'!AY239+'февраль 2016'!AY239+'март 2016'!AY239</f>
        <v>0</v>
      </c>
      <c r="AZ239" s="1" t="s">
        <v>42</v>
      </c>
      <c r="BA239" s="1" t="s">
        <v>39</v>
      </c>
      <c r="BB239" s="1">
        <f>'январь 2016'!BB239+'февраль 2016'!BB239+'март 2016'!BB239</f>
        <v>1</v>
      </c>
      <c r="BC239" s="1">
        <f>'январь 2016'!BC239+'февраль 2016'!BC239+'март 2016'!BC239</f>
        <v>4.2329999999999997</v>
      </c>
      <c r="BD239" s="1" t="s">
        <v>42</v>
      </c>
      <c r="BE239" s="1" t="s">
        <v>33</v>
      </c>
      <c r="BF239" s="1">
        <f>'январь 2016'!BF239+'февраль 2016'!BF239+'март 2016'!BF239</f>
        <v>0</v>
      </c>
      <c r="BG239" s="1">
        <f>'январь 2016'!BG239+'февраль 2016'!BG239+'март 2016'!BG239</f>
        <v>0</v>
      </c>
      <c r="BH239" s="1" t="s">
        <v>42</v>
      </c>
      <c r="BI239" s="1" t="s">
        <v>39</v>
      </c>
      <c r="BJ239" s="1">
        <f>'январь 2016'!BJ239+'февраль 2016'!BJ239+'март 2016'!BJ239</f>
        <v>0</v>
      </c>
      <c r="BK239" s="7">
        <f>'январь 2016'!BK239+'февраль 2016'!BK239+'март 2016'!BK239</f>
        <v>0</v>
      </c>
      <c r="BL239" s="1" t="s">
        <v>43</v>
      </c>
      <c r="BM239" s="1" t="s">
        <v>44</v>
      </c>
      <c r="BN239" s="1">
        <f>'январь 2016'!BN239+'февраль 2016'!BN239+'март 2016'!BN239</f>
        <v>0</v>
      </c>
      <c r="BO239" s="1">
        <f>'январь 2016'!BO239+'февраль 2016'!BO239+'март 2016'!BO239</f>
        <v>0</v>
      </c>
      <c r="BP239" s="1" t="s">
        <v>45</v>
      </c>
      <c r="BQ239" s="1" t="s">
        <v>44</v>
      </c>
      <c r="BR239" s="1">
        <f>'январь 2016'!BR239+'февраль 2016'!BR239+'март 2016'!BR239</f>
        <v>0</v>
      </c>
      <c r="BS239" s="1">
        <f>'январь 2016'!BS239+'февраль 2016'!BS239+'март 2016'!BS239</f>
        <v>0</v>
      </c>
      <c r="BT239" s="1" t="s">
        <v>46</v>
      </c>
      <c r="BU239" s="1" t="s">
        <v>47</v>
      </c>
      <c r="BV239" s="1">
        <f>'январь 2016'!BV239+'февраль 2016'!BV239+'март 2016'!BV239</f>
        <v>0</v>
      </c>
      <c r="BW239" s="1">
        <f>'январь 2016'!BW239+'февраль 2016'!BW239+'март 2016'!BW239</f>
        <v>0</v>
      </c>
      <c r="BX239" s="1" t="s">
        <v>46</v>
      </c>
      <c r="BY239" s="1" t="s">
        <v>41</v>
      </c>
      <c r="BZ239" s="1">
        <f>'январь 2016'!BZ239+'февраль 2016'!BZ239+'март 2016'!BZ239</f>
        <v>0</v>
      </c>
      <c r="CA239" s="1">
        <f>'январь 2016'!CA239+'февраль 2016'!CA239+'март 2016'!CA239</f>
        <v>0</v>
      </c>
      <c r="CB239" s="1" t="s">
        <v>46</v>
      </c>
      <c r="CC239" s="1" t="s">
        <v>48</v>
      </c>
      <c r="CD239" s="1">
        <f>'январь 2016'!CD239+'февраль 2016'!CD239+'март 2016'!CD239</f>
        <v>6.0000000000000001E-3</v>
      </c>
      <c r="CE239" s="1">
        <f>'январь 2016'!CE239+'февраль 2016'!CE239+'март 2016'!CE239</f>
        <v>5.782</v>
      </c>
      <c r="CF239" s="1" t="s">
        <v>46</v>
      </c>
      <c r="CG239" s="1" t="s">
        <v>48</v>
      </c>
      <c r="CH239" s="1">
        <f>'январь 2016'!CH239+'февраль 2016'!CH239+'март 2016'!CH239</f>
        <v>0</v>
      </c>
      <c r="CI239" s="1">
        <f>'январь 2016'!CI239+'февраль 2016'!CI239+'март 2016'!CI239</f>
        <v>0</v>
      </c>
      <c r="CJ239" s="1" t="s">
        <v>46</v>
      </c>
      <c r="CK239" s="1" t="s">
        <v>39</v>
      </c>
      <c r="CL239" s="1">
        <f>'январь 2016'!CL239+'февраль 2016'!CL239+'март 2016'!CL239</f>
        <v>0</v>
      </c>
      <c r="CM239" s="1">
        <f>'январь 2016'!CM239+'февраль 2016'!CM239+'март 2016'!CM239</f>
        <v>0</v>
      </c>
      <c r="CN239" s="1" t="s">
        <v>49</v>
      </c>
      <c r="CO239" s="1" t="s">
        <v>39</v>
      </c>
      <c r="CP239" s="1">
        <f>'январь 2016'!CP239+'февраль 2016'!CP239+'март 2016'!CP239</f>
        <v>2</v>
      </c>
      <c r="CQ239" s="1">
        <f>'январь 2016'!CQ239+'февраль 2016'!CQ239+'март 2016'!CQ239</f>
        <v>0.66200000000000003</v>
      </c>
      <c r="CR239" s="1" t="s">
        <v>50</v>
      </c>
      <c r="CS239" s="1" t="s">
        <v>51</v>
      </c>
      <c r="CT239" s="1">
        <f>'январь 2016'!CT239+'февраль 2016'!CT239+'март 2016'!CT239</f>
        <v>0</v>
      </c>
      <c r="CU239" s="1">
        <f>'январь 2016'!CU239+'февраль 2016'!CU239+'март 2016'!CU239</f>
        <v>0</v>
      </c>
      <c r="CV239" s="1" t="s">
        <v>50</v>
      </c>
      <c r="CW239" s="1" t="s">
        <v>39</v>
      </c>
      <c r="CX239" s="1">
        <f>'январь 2016'!CX239+'февраль 2016'!CX239+'март 2016'!CX239</f>
        <v>4</v>
      </c>
      <c r="CY239" s="1">
        <f>'январь 2016'!CY239+'февраль 2016'!CY239+'март 2016'!CY239</f>
        <v>2.9309999999999996</v>
      </c>
      <c r="CZ239" s="1" t="s">
        <v>50</v>
      </c>
      <c r="DA239" s="1" t="s">
        <v>39</v>
      </c>
      <c r="DB239" s="1">
        <f>'январь 2016'!DB239+'февраль 2016'!DB239+'март 2016'!DB239</f>
        <v>0</v>
      </c>
      <c r="DC239" s="1">
        <f>'январь 2016'!DC239+'февраль 2016'!DC239+'март 2016'!DC239</f>
        <v>0</v>
      </c>
      <c r="DD239" s="1" t="s">
        <v>59</v>
      </c>
      <c r="DE239" s="1" t="s">
        <v>60</v>
      </c>
      <c r="DF239" s="1">
        <f>'январь 2016'!DF239+'февраль 2016'!DF239+'март 2016'!DF239</f>
        <v>0</v>
      </c>
      <c r="DG239" s="1">
        <f>'январь 2016'!DG239+'февраль 2016'!DG239+'март 2016'!DG239</f>
        <v>0</v>
      </c>
      <c r="DH239" s="1" t="s">
        <v>52</v>
      </c>
      <c r="DI239" s="1" t="s">
        <v>53</v>
      </c>
      <c r="DJ239" s="1">
        <f>'январь 2016'!DJ239+'февраль 2016'!DJ239+'март 2016'!DJ239</f>
        <v>0</v>
      </c>
      <c r="DK239" s="1">
        <f>'январь 2016'!DK239+'февраль 2016'!DK239+'март 2016'!DK239</f>
        <v>0</v>
      </c>
      <c r="DL239" s="1" t="s">
        <v>31</v>
      </c>
      <c r="DM239" s="7">
        <f>'январь 2016'!DM239+'февраль 2016'!DM239+'март 2016'!DM239</f>
        <v>5.6440000000000001</v>
      </c>
    </row>
    <row r="240" spans="1:117" s="12" customFormat="1" ht="15.75" customHeight="1" x14ac:dyDescent="0.25">
      <c r="A240" s="6">
        <v>239</v>
      </c>
      <c r="B240" s="6">
        <v>2</v>
      </c>
      <c r="C240" s="9" t="s">
        <v>230</v>
      </c>
      <c r="D240" s="8" t="s">
        <v>373</v>
      </c>
      <c r="E240" s="6">
        <v>567.23500000000001</v>
      </c>
      <c r="F240" s="6">
        <v>71.045000000000002</v>
      </c>
      <c r="G240" s="6">
        <v>121.03</v>
      </c>
      <c r="H240" s="10">
        <v>373.45283999999998</v>
      </c>
      <c r="I240" s="3">
        <f t="shared" si="10"/>
        <v>494.48284000000001</v>
      </c>
      <c r="J240" s="3">
        <f t="shared" si="9"/>
        <v>2.1790000000000003</v>
      </c>
      <c r="K240" s="3">
        <f t="shared" si="11"/>
        <v>492.30384000000004</v>
      </c>
      <c r="L240" s="1" t="s">
        <v>28</v>
      </c>
      <c r="M240" s="1" t="s">
        <v>29</v>
      </c>
      <c r="N240" s="1">
        <f>'январь 2016'!N240+'февраль 2016'!N240+'март 2016'!N240</f>
        <v>0</v>
      </c>
      <c r="O240" s="1">
        <f>'январь 2016'!O240+'февраль 2016'!O240+'март 2016'!O240</f>
        <v>0</v>
      </c>
      <c r="P240" s="1" t="s">
        <v>30</v>
      </c>
      <c r="Q240" s="1" t="s">
        <v>34</v>
      </c>
      <c r="R240" s="1">
        <f>'январь 2016'!R240+'февраль 2016'!R240+'март 2016'!R240</f>
        <v>0</v>
      </c>
      <c r="S240" s="1">
        <f>'январь 2016'!S240+'февраль 2016'!S240+'март 2016'!S240</f>
        <v>0</v>
      </c>
      <c r="T240" s="1" t="s">
        <v>30</v>
      </c>
      <c r="U240" s="1" t="s">
        <v>32</v>
      </c>
      <c r="V240" s="6">
        <f>'январь 2016'!V240+'февраль 2016'!V240+'март 2016'!V240</f>
        <v>0</v>
      </c>
      <c r="W240" s="6">
        <f>'январь 2016'!W240+'февраль 2016'!W240+'март 2016'!W240</f>
        <v>0</v>
      </c>
      <c r="X240" s="6" t="s">
        <v>30</v>
      </c>
      <c r="Y240" s="6" t="s">
        <v>33</v>
      </c>
      <c r="Z240" s="6">
        <f>'январь 2016'!Z240+'февраль 2016'!Z240+'март 2016'!Z240</f>
        <v>0</v>
      </c>
      <c r="AA240" s="6">
        <f>'январь 2016'!AA240+'февраль 2016'!AA240+'март 2016'!AA240</f>
        <v>0</v>
      </c>
      <c r="AB240" s="1" t="s">
        <v>30</v>
      </c>
      <c r="AC240" s="1" t="s">
        <v>34</v>
      </c>
      <c r="AD240" s="1">
        <f>'январь 2016'!AD240+'февраль 2016'!AD240+'март 2016'!AD240</f>
        <v>0</v>
      </c>
      <c r="AE240" s="1">
        <f>'январь 2016'!AE240+'февраль 2016'!AE240+'март 2016'!AE240</f>
        <v>0</v>
      </c>
      <c r="AF240" s="1" t="s">
        <v>35</v>
      </c>
      <c r="AG240" s="1" t="s">
        <v>29</v>
      </c>
      <c r="AH240" s="1">
        <f>'январь 2016'!AH240+'февраль 2016'!AH240+'март 2016'!AH240</f>
        <v>0</v>
      </c>
      <c r="AI240" s="1">
        <f>'январь 2016'!AI240+'февраль 2016'!AI240+'март 2016'!AI240</f>
        <v>0</v>
      </c>
      <c r="AJ240" s="1" t="s">
        <v>36</v>
      </c>
      <c r="AK240" s="1" t="s">
        <v>37</v>
      </c>
      <c r="AL240" s="1">
        <f>'январь 2016'!AL240+'февраль 2016'!AL240+'март 2016'!AL240</f>
        <v>0</v>
      </c>
      <c r="AM240" s="1">
        <f>'январь 2016'!AM240+'февраль 2016'!AM240+'март 2016'!AM240</f>
        <v>0</v>
      </c>
      <c r="AN240" s="1" t="s">
        <v>38</v>
      </c>
      <c r="AO240" s="1" t="s">
        <v>39</v>
      </c>
      <c r="AP240" s="1">
        <f>'январь 2016'!AP240+'февраль 2016'!AP240+'март 2016'!AP240</f>
        <v>0</v>
      </c>
      <c r="AQ240" s="1">
        <f>'январь 2016'!AQ240+'февраль 2016'!AQ240+'март 2016'!AQ240</f>
        <v>0</v>
      </c>
      <c r="AR240" s="1" t="s">
        <v>40</v>
      </c>
      <c r="AS240" s="1" t="s">
        <v>41</v>
      </c>
      <c r="AT240" s="1">
        <f>'январь 2016'!AT240+'февраль 2016'!AT240+'март 2016'!AT240</f>
        <v>0</v>
      </c>
      <c r="AU240" s="1">
        <f>'январь 2016'!AU240+'февраль 2016'!AU240+'март 2016'!AU240</f>
        <v>0</v>
      </c>
      <c r="AV240" s="6"/>
      <c r="AW240" s="6"/>
      <c r="AX240" s="1">
        <f>'январь 2016'!AX240+'февраль 2016'!AX240+'март 2016'!AX240</f>
        <v>0</v>
      </c>
      <c r="AY240" s="1">
        <f>'январь 2016'!AY240+'февраль 2016'!AY240+'март 2016'!AY240</f>
        <v>0</v>
      </c>
      <c r="AZ240" s="1" t="s">
        <v>42</v>
      </c>
      <c r="BA240" s="1" t="s">
        <v>39</v>
      </c>
      <c r="BB240" s="1">
        <f>'январь 2016'!BB240+'февраль 2016'!BB240+'март 2016'!BB240</f>
        <v>0</v>
      </c>
      <c r="BC240" s="1">
        <f>'январь 2016'!BC240+'февраль 2016'!BC240+'март 2016'!BC240</f>
        <v>0</v>
      </c>
      <c r="BD240" s="1" t="s">
        <v>42</v>
      </c>
      <c r="BE240" s="1" t="s">
        <v>33</v>
      </c>
      <c r="BF240" s="1">
        <f>'январь 2016'!BF240+'февраль 2016'!BF240+'март 2016'!BF240</f>
        <v>0</v>
      </c>
      <c r="BG240" s="1">
        <f>'январь 2016'!BG240+'февраль 2016'!BG240+'март 2016'!BG240</f>
        <v>0</v>
      </c>
      <c r="BH240" s="1" t="s">
        <v>42</v>
      </c>
      <c r="BI240" s="1" t="s">
        <v>39</v>
      </c>
      <c r="BJ240" s="1">
        <f>'январь 2016'!BJ240+'февраль 2016'!BJ240+'март 2016'!BJ240</f>
        <v>0</v>
      </c>
      <c r="BK240" s="7">
        <f>'январь 2016'!BK240+'февраль 2016'!BK240+'март 2016'!BK240</f>
        <v>0</v>
      </c>
      <c r="BL240" s="1" t="s">
        <v>43</v>
      </c>
      <c r="BM240" s="1" t="s">
        <v>44</v>
      </c>
      <c r="BN240" s="1">
        <f>'январь 2016'!BN240+'февраль 2016'!BN240+'март 2016'!BN240</f>
        <v>0</v>
      </c>
      <c r="BO240" s="1">
        <f>'январь 2016'!BO240+'февраль 2016'!BO240+'март 2016'!BO240</f>
        <v>0</v>
      </c>
      <c r="BP240" s="1" t="s">
        <v>45</v>
      </c>
      <c r="BQ240" s="1" t="s">
        <v>44</v>
      </c>
      <c r="BR240" s="1">
        <f>'январь 2016'!BR240+'февраль 2016'!BR240+'март 2016'!BR240</f>
        <v>0</v>
      </c>
      <c r="BS240" s="1">
        <f>'январь 2016'!BS240+'февраль 2016'!BS240+'март 2016'!BS240</f>
        <v>0</v>
      </c>
      <c r="BT240" s="1" t="s">
        <v>46</v>
      </c>
      <c r="BU240" s="1" t="s">
        <v>47</v>
      </c>
      <c r="BV240" s="1">
        <f>'январь 2016'!BV240+'февраль 2016'!BV240+'март 2016'!BV240</f>
        <v>0</v>
      </c>
      <c r="BW240" s="1">
        <f>'январь 2016'!BW240+'февраль 2016'!BW240+'март 2016'!BW240</f>
        <v>0</v>
      </c>
      <c r="BX240" s="1" t="s">
        <v>46</v>
      </c>
      <c r="BY240" s="1" t="s">
        <v>41</v>
      </c>
      <c r="BZ240" s="1">
        <f>'январь 2016'!BZ240+'февраль 2016'!BZ240+'март 2016'!BZ240</f>
        <v>0</v>
      </c>
      <c r="CA240" s="1">
        <f>'январь 2016'!CA240+'февраль 2016'!CA240+'март 2016'!CA240</f>
        <v>0</v>
      </c>
      <c r="CB240" s="1" t="s">
        <v>46</v>
      </c>
      <c r="CC240" s="1" t="s">
        <v>48</v>
      </c>
      <c r="CD240" s="1">
        <f>'январь 2016'!CD240+'февраль 2016'!CD240+'март 2016'!CD240</f>
        <v>0</v>
      </c>
      <c r="CE240" s="1">
        <f>'январь 2016'!CE240+'февраль 2016'!CE240+'март 2016'!CE240</f>
        <v>0</v>
      </c>
      <c r="CF240" s="1" t="s">
        <v>46</v>
      </c>
      <c r="CG240" s="1" t="s">
        <v>48</v>
      </c>
      <c r="CH240" s="1">
        <f>'январь 2016'!CH240+'февраль 2016'!CH240+'март 2016'!CH240</f>
        <v>0</v>
      </c>
      <c r="CI240" s="1">
        <f>'январь 2016'!CI240+'февраль 2016'!CI240+'март 2016'!CI240</f>
        <v>0</v>
      </c>
      <c r="CJ240" s="1" t="s">
        <v>46</v>
      </c>
      <c r="CK240" s="1" t="s">
        <v>39</v>
      </c>
      <c r="CL240" s="1">
        <f>'январь 2016'!CL240+'февраль 2016'!CL240+'март 2016'!CL240</f>
        <v>0</v>
      </c>
      <c r="CM240" s="1">
        <f>'январь 2016'!CM240+'февраль 2016'!CM240+'март 2016'!CM240</f>
        <v>0</v>
      </c>
      <c r="CN240" s="1" t="s">
        <v>49</v>
      </c>
      <c r="CO240" s="1" t="s">
        <v>39</v>
      </c>
      <c r="CP240" s="1">
        <f>'январь 2016'!CP240+'февраль 2016'!CP240+'март 2016'!CP240</f>
        <v>0</v>
      </c>
      <c r="CQ240" s="1">
        <f>'январь 2016'!CQ240+'февраль 2016'!CQ240+'март 2016'!CQ240</f>
        <v>0</v>
      </c>
      <c r="CR240" s="1" t="s">
        <v>50</v>
      </c>
      <c r="CS240" s="1" t="s">
        <v>51</v>
      </c>
      <c r="CT240" s="1">
        <f>'январь 2016'!CT240+'февраль 2016'!CT240+'март 2016'!CT240</f>
        <v>0</v>
      </c>
      <c r="CU240" s="1">
        <f>'январь 2016'!CU240+'февраль 2016'!CU240+'март 2016'!CU240</f>
        <v>0</v>
      </c>
      <c r="CV240" s="1" t="s">
        <v>50</v>
      </c>
      <c r="CW240" s="1" t="s">
        <v>39</v>
      </c>
      <c r="CX240" s="1">
        <f>'январь 2016'!CX240+'февраль 2016'!CX240+'март 2016'!CX240</f>
        <v>4</v>
      </c>
      <c r="CY240" s="1">
        <f>'январь 2016'!CY240+'февраль 2016'!CY240+'март 2016'!CY240</f>
        <v>2.1790000000000003</v>
      </c>
      <c r="CZ240" s="1" t="s">
        <v>50</v>
      </c>
      <c r="DA240" s="1" t="s">
        <v>39</v>
      </c>
      <c r="DB240" s="1">
        <f>'январь 2016'!DB240+'февраль 2016'!DB240+'март 2016'!DB240</f>
        <v>0</v>
      </c>
      <c r="DC240" s="1">
        <f>'январь 2016'!DC240+'февраль 2016'!DC240+'март 2016'!DC240</f>
        <v>0</v>
      </c>
      <c r="DD240" s="1" t="s">
        <v>59</v>
      </c>
      <c r="DE240" s="1" t="s">
        <v>60</v>
      </c>
      <c r="DF240" s="1">
        <f>'январь 2016'!DF240+'февраль 2016'!DF240+'март 2016'!DF240</f>
        <v>0</v>
      </c>
      <c r="DG240" s="1">
        <f>'январь 2016'!DG240+'февраль 2016'!DG240+'март 2016'!DG240</f>
        <v>0</v>
      </c>
      <c r="DH240" s="1" t="s">
        <v>52</v>
      </c>
      <c r="DI240" s="1" t="s">
        <v>53</v>
      </c>
      <c r="DJ240" s="1">
        <f>'январь 2016'!DJ240+'февраль 2016'!DJ240+'март 2016'!DJ240</f>
        <v>0</v>
      </c>
      <c r="DK240" s="1">
        <f>'январь 2016'!DK240+'февраль 2016'!DK240+'март 2016'!DK240</f>
        <v>0</v>
      </c>
      <c r="DL240" s="1" t="s">
        <v>31</v>
      </c>
      <c r="DM240" s="7">
        <f>'январь 2016'!DM240+'февраль 2016'!DM240+'март 2016'!DM240</f>
        <v>0</v>
      </c>
    </row>
    <row r="241" spans="1:117" s="12" customFormat="1" ht="15.75" customHeight="1" x14ac:dyDescent="0.25">
      <c r="A241" s="6">
        <v>240</v>
      </c>
      <c r="B241" s="6">
        <v>2</v>
      </c>
      <c r="C241" s="9" t="s">
        <v>231</v>
      </c>
      <c r="D241" s="8" t="s">
        <v>373</v>
      </c>
      <c r="E241" s="6">
        <v>465.41</v>
      </c>
      <c r="F241" s="6">
        <v>410.32100000000003</v>
      </c>
      <c r="G241" s="6">
        <v>42.481999999999999</v>
      </c>
      <c r="H241" s="10">
        <v>323.89391999999998</v>
      </c>
      <c r="I241" s="3">
        <f t="shared" si="10"/>
        <v>366.37591999999995</v>
      </c>
      <c r="J241" s="3">
        <f t="shared" si="9"/>
        <v>13.984999999999999</v>
      </c>
      <c r="K241" s="3">
        <f t="shared" si="11"/>
        <v>352.39091999999994</v>
      </c>
      <c r="L241" s="1" t="s">
        <v>28</v>
      </c>
      <c r="M241" s="1" t="s">
        <v>29</v>
      </c>
      <c r="N241" s="1">
        <f>'январь 2016'!N241+'февраль 2016'!N241+'март 2016'!N241</f>
        <v>0</v>
      </c>
      <c r="O241" s="1">
        <f>'январь 2016'!O241+'февраль 2016'!O241+'март 2016'!O241</f>
        <v>0</v>
      </c>
      <c r="P241" s="1" t="s">
        <v>30</v>
      </c>
      <c r="Q241" s="1" t="s">
        <v>34</v>
      </c>
      <c r="R241" s="1">
        <f>'январь 2016'!R241+'февраль 2016'!R241+'март 2016'!R241</f>
        <v>0</v>
      </c>
      <c r="S241" s="1">
        <f>'январь 2016'!S241+'февраль 2016'!S241+'март 2016'!S241</f>
        <v>0</v>
      </c>
      <c r="T241" s="1" t="s">
        <v>30</v>
      </c>
      <c r="U241" s="1" t="s">
        <v>32</v>
      </c>
      <c r="V241" s="6">
        <f>'январь 2016'!V241+'февраль 2016'!V241+'март 2016'!V241</f>
        <v>0</v>
      </c>
      <c r="W241" s="6">
        <f>'январь 2016'!W241+'февраль 2016'!W241+'март 2016'!W241</f>
        <v>0</v>
      </c>
      <c r="X241" s="6" t="s">
        <v>30</v>
      </c>
      <c r="Y241" s="6" t="s">
        <v>33</v>
      </c>
      <c r="Z241" s="6">
        <f>'январь 2016'!Z241+'февраль 2016'!Z241+'март 2016'!Z241</f>
        <v>0</v>
      </c>
      <c r="AA241" s="6">
        <f>'январь 2016'!AA241+'февраль 2016'!AA241+'март 2016'!AA241</f>
        <v>0</v>
      </c>
      <c r="AB241" s="1" t="s">
        <v>30</v>
      </c>
      <c r="AC241" s="1" t="s">
        <v>34</v>
      </c>
      <c r="AD241" s="1">
        <f>'январь 2016'!AD241+'февраль 2016'!AD241+'март 2016'!AD241</f>
        <v>0</v>
      </c>
      <c r="AE241" s="1">
        <f>'январь 2016'!AE241+'февраль 2016'!AE241+'март 2016'!AE241</f>
        <v>0</v>
      </c>
      <c r="AF241" s="1" t="s">
        <v>35</v>
      </c>
      <c r="AG241" s="1" t="s">
        <v>29</v>
      </c>
      <c r="AH241" s="1">
        <f>'январь 2016'!AH241+'февраль 2016'!AH241+'март 2016'!AH241</f>
        <v>0</v>
      </c>
      <c r="AI241" s="1">
        <f>'январь 2016'!AI241+'февраль 2016'!AI241+'март 2016'!AI241</f>
        <v>0</v>
      </c>
      <c r="AJ241" s="1" t="s">
        <v>36</v>
      </c>
      <c r="AK241" s="1" t="s">
        <v>37</v>
      </c>
      <c r="AL241" s="1">
        <f>'январь 2016'!AL241+'февраль 2016'!AL241+'март 2016'!AL241</f>
        <v>0</v>
      </c>
      <c r="AM241" s="1">
        <f>'январь 2016'!AM241+'февраль 2016'!AM241+'март 2016'!AM241</f>
        <v>0</v>
      </c>
      <c r="AN241" s="1" t="s">
        <v>38</v>
      </c>
      <c r="AO241" s="1" t="s">
        <v>39</v>
      </c>
      <c r="AP241" s="1">
        <f>'январь 2016'!AP241+'февраль 2016'!AP241+'март 2016'!AP241</f>
        <v>0</v>
      </c>
      <c r="AQ241" s="1">
        <f>'январь 2016'!AQ241+'февраль 2016'!AQ241+'март 2016'!AQ241</f>
        <v>0</v>
      </c>
      <c r="AR241" s="1" t="s">
        <v>40</v>
      </c>
      <c r="AS241" s="1" t="s">
        <v>41</v>
      </c>
      <c r="AT241" s="1">
        <f>'январь 2016'!AT241+'февраль 2016'!AT241+'март 2016'!AT241</f>
        <v>0</v>
      </c>
      <c r="AU241" s="1">
        <f>'январь 2016'!AU241+'февраль 2016'!AU241+'март 2016'!AU241</f>
        <v>0</v>
      </c>
      <c r="AV241" s="6"/>
      <c r="AW241" s="6"/>
      <c r="AX241" s="1">
        <f>'январь 2016'!AX241+'февраль 2016'!AX241+'март 2016'!AX241</f>
        <v>0</v>
      </c>
      <c r="AY241" s="1">
        <f>'январь 2016'!AY241+'февраль 2016'!AY241+'март 2016'!AY241</f>
        <v>0</v>
      </c>
      <c r="AZ241" s="1" t="s">
        <v>42</v>
      </c>
      <c r="BA241" s="1" t="s">
        <v>39</v>
      </c>
      <c r="BB241" s="1">
        <f>'январь 2016'!BB241+'февраль 2016'!BB241+'март 2016'!BB241</f>
        <v>0</v>
      </c>
      <c r="BC241" s="1">
        <f>'январь 2016'!BC241+'февраль 2016'!BC241+'март 2016'!BC241</f>
        <v>0</v>
      </c>
      <c r="BD241" s="1" t="s">
        <v>42</v>
      </c>
      <c r="BE241" s="1" t="s">
        <v>33</v>
      </c>
      <c r="BF241" s="1">
        <f>'январь 2016'!BF241+'февраль 2016'!BF241+'март 2016'!BF241</f>
        <v>0</v>
      </c>
      <c r="BG241" s="1">
        <f>'январь 2016'!BG241+'февраль 2016'!BG241+'март 2016'!BG241</f>
        <v>0</v>
      </c>
      <c r="BH241" s="1" t="s">
        <v>42</v>
      </c>
      <c r="BI241" s="1" t="s">
        <v>39</v>
      </c>
      <c r="BJ241" s="1">
        <f>'январь 2016'!BJ241+'февраль 2016'!BJ241+'март 2016'!BJ241</f>
        <v>0</v>
      </c>
      <c r="BK241" s="7">
        <f>'январь 2016'!BK241+'февраль 2016'!BK241+'март 2016'!BK241</f>
        <v>0</v>
      </c>
      <c r="BL241" s="1" t="s">
        <v>43</v>
      </c>
      <c r="BM241" s="1" t="s">
        <v>44</v>
      </c>
      <c r="BN241" s="1">
        <f>'январь 2016'!BN241+'февраль 2016'!BN241+'март 2016'!BN241</f>
        <v>0</v>
      </c>
      <c r="BO241" s="1">
        <f>'январь 2016'!BO241+'февраль 2016'!BO241+'март 2016'!BO241</f>
        <v>0</v>
      </c>
      <c r="BP241" s="1" t="s">
        <v>45</v>
      </c>
      <c r="BQ241" s="1" t="s">
        <v>44</v>
      </c>
      <c r="BR241" s="1">
        <f>'январь 2016'!BR241+'февраль 2016'!BR241+'март 2016'!BR241</f>
        <v>0</v>
      </c>
      <c r="BS241" s="1">
        <f>'январь 2016'!BS241+'февраль 2016'!BS241+'март 2016'!BS241</f>
        <v>0</v>
      </c>
      <c r="BT241" s="1" t="s">
        <v>46</v>
      </c>
      <c r="BU241" s="1" t="s">
        <v>47</v>
      </c>
      <c r="BV241" s="1">
        <f>'январь 2016'!BV241+'февраль 2016'!BV241+'март 2016'!BV241</f>
        <v>0</v>
      </c>
      <c r="BW241" s="1">
        <f>'январь 2016'!BW241+'февраль 2016'!BW241+'март 2016'!BW241</f>
        <v>0</v>
      </c>
      <c r="BX241" s="1" t="s">
        <v>46</v>
      </c>
      <c r="BY241" s="1" t="s">
        <v>41</v>
      </c>
      <c r="BZ241" s="1">
        <f>'январь 2016'!BZ241+'февраль 2016'!BZ241+'март 2016'!BZ241</f>
        <v>0</v>
      </c>
      <c r="CA241" s="1">
        <f>'январь 2016'!CA241+'февраль 2016'!CA241+'март 2016'!CA241</f>
        <v>0</v>
      </c>
      <c r="CB241" s="1" t="s">
        <v>46</v>
      </c>
      <c r="CC241" s="1" t="s">
        <v>48</v>
      </c>
      <c r="CD241" s="1">
        <f>'январь 2016'!CD241+'февраль 2016'!CD241+'март 2016'!CD241</f>
        <v>0</v>
      </c>
      <c r="CE241" s="1">
        <f>'январь 2016'!CE241+'февраль 2016'!CE241+'март 2016'!CE241</f>
        <v>0</v>
      </c>
      <c r="CF241" s="1" t="s">
        <v>46</v>
      </c>
      <c r="CG241" s="1" t="s">
        <v>48</v>
      </c>
      <c r="CH241" s="1">
        <f>'январь 2016'!CH241+'февраль 2016'!CH241+'март 2016'!CH241</f>
        <v>0</v>
      </c>
      <c r="CI241" s="1">
        <f>'январь 2016'!CI241+'февраль 2016'!CI241+'март 2016'!CI241</f>
        <v>0</v>
      </c>
      <c r="CJ241" s="1" t="s">
        <v>46</v>
      </c>
      <c r="CK241" s="1" t="s">
        <v>39</v>
      </c>
      <c r="CL241" s="1">
        <f>'январь 2016'!CL241+'февраль 2016'!CL241+'март 2016'!CL241</f>
        <v>0</v>
      </c>
      <c r="CM241" s="1">
        <f>'январь 2016'!CM241+'февраль 2016'!CM241+'март 2016'!CM241</f>
        <v>0</v>
      </c>
      <c r="CN241" s="1" t="s">
        <v>49</v>
      </c>
      <c r="CO241" s="1" t="s">
        <v>39</v>
      </c>
      <c r="CP241" s="1">
        <f>'январь 2016'!CP241+'февраль 2016'!CP241+'март 2016'!CP241</f>
        <v>0</v>
      </c>
      <c r="CQ241" s="1">
        <f>'январь 2016'!CQ241+'февраль 2016'!CQ241+'март 2016'!CQ241</f>
        <v>0</v>
      </c>
      <c r="CR241" s="1" t="s">
        <v>50</v>
      </c>
      <c r="CS241" s="1" t="s">
        <v>51</v>
      </c>
      <c r="CT241" s="1">
        <f>'январь 2016'!CT241+'февраль 2016'!CT241+'март 2016'!CT241</f>
        <v>0</v>
      </c>
      <c r="CU241" s="1">
        <f>'январь 2016'!CU241+'февраль 2016'!CU241+'март 2016'!CU241</f>
        <v>0</v>
      </c>
      <c r="CV241" s="1" t="s">
        <v>50</v>
      </c>
      <c r="CW241" s="1" t="s">
        <v>39</v>
      </c>
      <c r="CX241" s="1">
        <f>'январь 2016'!CX241+'февраль 2016'!CX241+'март 2016'!CX241</f>
        <v>4</v>
      </c>
      <c r="CY241" s="1">
        <f>'январь 2016'!CY241+'февраль 2016'!CY241+'март 2016'!CY241</f>
        <v>9.36</v>
      </c>
      <c r="CZ241" s="1" t="s">
        <v>50</v>
      </c>
      <c r="DA241" s="1" t="s">
        <v>39</v>
      </c>
      <c r="DB241" s="1">
        <f>'январь 2016'!DB241+'февраль 2016'!DB241+'март 2016'!DB241</f>
        <v>0</v>
      </c>
      <c r="DC241" s="1">
        <f>'январь 2016'!DC241+'февраль 2016'!DC241+'март 2016'!DC241</f>
        <v>0</v>
      </c>
      <c r="DD241" s="1" t="s">
        <v>59</v>
      </c>
      <c r="DE241" s="1" t="s">
        <v>60</v>
      </c>
      <c r="DF241" s="1">
        <f>'январь 2016'!DF241+'февраль 2016'!DF241+'март 2016'!DF241</f>
        <v>0</v>
      </c>
      <c r="DG241" s="1">
        <f>'январь 2016'!DG241+'февраль 2016'!DG241+'март 2016'!DG241</f>
        <v>0</v>
      </c>
      <c r="DH241" s="1" t="s">
        <v>52</v>
      </c>
      <c r="DI241" s="1" t="s">
        <v>53</v>
      </c>
      <c r="DJ241" s="1">
        <f>'январь 2016'!DJ241+'февраль 2016'!DJ241+'март 2016'!DJ241</f>
        <v>0</v>
      </c>
      <c r="DK241" s="1">
        <f>'январь 2016'!DK241+'февраль 2016'!DK241+'март 2016'!DK241</f>
        <v>0</v>
      </c>
      <c r="DL241" s="1" t="s">
        <v>31</v>
      </c>
      <c r="DM241" s="7">
        <f>'январь 2016'!DM241+'февраль 2016'!DM241+'март 2016'!DM241</f>
        <v>4.625</v>
      </c>
    </row>
    <row r="242" spans="1:117" s="12" customFormat="1" ht="15.75" customHeight="1" x14ac:dyDescent="0.25">
      <c r="A242" s="6">
        <v>241</v>
      </c>
      <c r="B242" s="6">
        <v>2</v>
      </c>
      <c r="C242" s="9" t="s">
        <v>232</v>
      </c>
      <c r="D242" s="8" t="s">
        <v>373</v>
      </c>
      <c r="E242" s="6">
        <v>97.905000000000001</v>
      </c>
      <c r="F242" s="6">
        <v>18.241</v>
      </c>
      <c r="G242" s="6">
        <v>73.527000000000001</v>
      </c>
      <c r="H242" s="10">
        <v>74.359560000000002</v>
      </c>
      <c r="I242" s="3">
        <f t="shared" si="10"/>
        <v>147.88656</v>
      </c>
      <c r="J242" s="3">
        <f t="shared" si="9"/>
        <v>0</v>
      </c>
      <c r="K242" s="3">
        <f t="shared" si="11"/>
        <v>147.88656</v>
      </c>
      <c r="L242" s="1" t="s">
        <v>28</v>
      </c>
      <c r="M242" s="1" t="s">
        <v>29</v>
      </c>
      <c r="N242" s="1">
        <f>'январь 2016'!N242+'февраль 2016'!N242+'март 2016'!N242</f>
        <v>0</v>
      </c>
      <c r="O242" s="1">
        <f>'январь 2016'!O242+'февраль 2016'!O242+'март 2016'!O242</f>
        <v>0</v>
      </c>
      <c r="P242" s="1" t="s">
        <v>30</v>
      </c>
      <c r="Q242" s="1" t="s">
        <v>34</v>
      </c>
      <c r="R242" s="1">
        <f>'январь 2016'!R242+'февраль 2016'!R242+'март 2016'!R242</f>
        <v>0</v>
      </c>
      <c r="S242" s="1">
        <f>'январь 2016'!S242+'февраль 2016'!S242+'март 2016'!S242</f>
        <v>0</v>
      </c>
      <c r="T242" s="1" t="s">
        <v>30</v>
      </c>
      <c r="U242" s="1" t="s">
        <v>32</v>
      </c>
      <c r="V242" s="6">
        <f>'январь 2016'!V242+'февраль 2016'!V242+'март 2016'!V242</f>
        <v>0</v>
      </c>
      <c r="W242" s="6">
        <f>'январь 2016'!W242+'февраль 2016'!W242+'март 2016'!W242</f>
        <v>0</v>
      </c>
      <c r="X242" s="6" t="s">
        <v>30</v>
      </c>
      <c r="Y242" s="6" t="s">
        <v>33</v>
      </c>
      <c r="Z242" s="6">
        <f>'январь 2016'!Z242+'февраль 2016'!Z242+'март 2016'!Z242</f>
        <v>0</v>
      </c>
      <c r="AA242" s="6">
        <f>'январь 2016'!AA242+'февраль 2016'!AA242+'март 2016'!AA242</f>
        <v>0</v>
      </c>
      <c r="AB242" s="1" t="s">
        <v>30</v>
      </c>
      <c r="AC242" s="1" t="s">
        <v>34</v>
      </c>
      <c r="AD242" s="1">
        <f>'январь 2016'!AD242+'февраль 2016'!AD242+'март 2016'!AD242</f>
        <v>0</v>
      </c>
      <c r="AE242" s="1">
        <f>'январь 2016'!AE242+'февраль 2016'!AE242+'март 2016'!AE242</f>
        <v>0</v>
      </c>
      <c r="AF242" s="1" t="s">
        <v>35</v>
      </c>
      <c r="AG242" s="1" t="s">
        <v>29</v>
      </c>
      <c r="AH242" s="1">
        <f>'январь 2016'!AH242+'февраль 2016'!AH242+'март 2016'!AH242</f>
        <v>0</v>
      </c>
      <c r="AI242" s="1">
        <f>'январь 2016'!AI242+'февраль 2016'!AI242+'март 2016'!AI242</f>
        <v>0</v>
      </c>
      <c r="AJ242" s="1" t="s">
        <v>36</v>
      </c>
      <c r="AK242" s="1" t="s">
        <v>37</v>
      </c>
      <c r="AL242" s="1">
        <f>'январь 2016'!AL242+'февраль 2016'!AL242+'март 2016'!AL242</f>
        <v>0</v>
      </c>
      <c r="AM242" s="1">
        <f>'январь 2016'!AM242+'февраль 2016'!AM242+'март 2016'!AM242</f>
        <v>0</v>
      </c>
      <c r="AN242" s="1" t="s">
        <v>38</v>
      </c>
      <c r="AO242" s="1" t="s">
        <v>39</v>
      </c>
      <c r="AP242" s="1">
        <f>'январь 2016'!AP242+'февраль 2016'!AP242+'март 2016'!AP242</f>
        <v>0</v>
      </c>
      <c r="AQ242" s="1">
        <f>'январь 2016'!AQ242+'февраль 2016'!AQ242+'март 2016'!AQ242</f>
        <v>0</v>
      </c>
      <c r="AR242" s="1" t="s">
        <v>40</v>
      </c>
      <c r="AS242" s="1" t="s">
        <v>41</v>
      </c>
      <c r="AT242" s="1">
        <f>'январь 2016'!AT242+'февраль 2016'!AT242+'март 2016'!AT242</f>
        <v>0</v>
      </c>
      <c r="AU242" s="1">
        <f>'январь 2016'!AU242+'февраль 2016'!AU242+'март 2016'!AU242</f>
        <v>0</v>
      </c>
      <c r="AV242" s="6"/>
      <c r="AW242" s="6"/>
      <c r="AX242" s="1">
        <f>'январь 2016'!AX242+'февраль 2016'!AX242+'март 2016'!AX242</f>
        <v>0</v>
      </c>
      <c r="AY242" s="1">
        <f>'январь 2016'!AY242+'февраль 2016'!AY242+'март 2016'!AY242</f>
        <v>0</v>
      </c>
      <c r="AZ242" s="1" t="s">
        <v>42</v>
      </c>
      <c r="BA242" s="1" t="s">
        <v>39</v>
      </c>
      <c r="BB242" s="1">
        <f>'январь 2016'!BB242+'февраль 2016'!BB242+'март 2016'!BB242</f>
        <v>0</v>
      </c>
      <c r="BC242" s="1">
        <f>'январь 2016'!BC242+'февраль 2016'!BC242+'март 2016'!BC242</f>
        <v>0</v>
      </c>
      <c r="BD242" s="1" t="s">
        <v>42</v>
      </c>
      <c r="BE242" s="1" t="s">
        <v>33</v>
      </c>
      <c r="BF242" s="1">
        <f>'январь 2016'!BF242+'февраль 2016'!BF242+'март 2016'!BF242</f>
        <v>0</v>
      </c>
      <c r="BG242" s="1">
        <f>'январь 2016'!BG242+'февраль 2016'!BG242+'март 2016'!BG242</f>
        <v>0</v>
      </c>
      <c r="BH242" s="1" t="s">
        <v>42</v>
      </c>
      <c r="BI242" s="1" t="s">
        <v>39</v>
      </c>
      <c r="BJ242" s="1">
        <f>'январь 2016'!BJ242+'февраль 2016'!BJ242+'март 2016'!BJ242</f>
        <v>0</v>
      </c>
      <c r="BK242" s="7">
        <f>'январь 2016'!BK242+'февраль 2016'!BK242+'март 2016'!BK242</f>
        <v>0</v>
      </c>
      <c r="BL242" s="1" t="s">
        <v>43</v>
      </c>
      <c r="BM242" s="1" t="s">
        <v>44</v>
      </c>
      <c r="BN242" s="1">
        <f>'январь 2016'!BN242+'февраль 2016'!BN242+'март 2016'!BN242</f>
        <v>0</v>
      </c>
      <c r="BO242" s="1">
        <f>'январь 2016'!BO242+'февраль 2016'!BO242+'март 2016'!BO242</f>
        <v>0</v>
      </c>
      <c r="BP242" s="1" t="s">
        <v>45</v>
      </c>
      <c r="BQ242" s="1" t="s">
        <v>44</v>
      </c>
      <c r="BR242" s="1">
        <f>'январь 2016'!BR242+'февраль 2016'!BR242+'март 2016'!BR242</f>
        <v>0</v>
      </c>
      <c r="BS242" s="1">
        <f>'январь 2016'!BS242+'февраль 2016'!BS242+'март 2016'!BS242</f>
        <v>0</v>
      </c>
      <c r="BT242" s="1" t="s">
        <v>46</v>
      </c>
      <c r="BU242" s="1" t="s">
        <v>47</v>
      </c>
      <c r="BV242" s="1">
        <f>'январь 2016'!BV242+'февраль 2016'!BV242+'март 2016'!BV242</f>
        <v>0</v>
      </c>
      <c r="BW242" s="1">
        <f>'январь 2016'!BW242+'февраль 2016'!BW242+'март 2016'!BW242</f>
        <v>0</v>
      </c>
      <c r="BX242" s="1" t="s">
        <v>46</v>
      </c>
      <c r="BY242" s="1" t="s">
        <v>41</v>
      </c>
      <c r="BZ242" s="1">
        <f>'январь 2016'!BZ242+'февраль 2016'!BZ242+'март 2016'!BZ242</f>
        <v>0</v>
      </c>
      <c r="CA242" s="1">
        <f>'январь 2016'!CA242+'февраль 2016'!CA242+'март 2016'!CA242</f>
        <v>0</v>
      </c>
      <c r="CB242" s="1" t="s">
        <v>46</v>
      </c>
      <c r="CC242" s="1" t="s">
        <v>48</v>
      </c>
      <c r="CD242" s="1">
        <f>'январь 2016'!CD242+'февраль 2016'!CD242+'март 2016'!CD242</f>
        <v>0</v>
      </c>
      <c r="CE242" s="1">
        <f>'январь 2016'!CE242+'февраль 2016'!CE242+'март 2016'!CE242</f>
        <v>0</v>
      </c>
      <c r="CF242" s="1" t="s">
        <v>46</v>
      </c>
      <c r="CG242" s="1" t="s">
        <v>48</v>
      </c>
      <c r="CH242" s="1">
        <f>'январь 2016'!CH242+'февраль 2016'!CH242+'март 2016'!CH242</f>
        <v>0</v>
      </c>
      <c r="CI242" s="1">
        <f>'январь 2016'!CI242+'февраль 2016'!CI242+'март 2016'!CI242</f>
        <v>0</v>
      </c>
      <c r="CJ242" s="1" t="s">
        <v>46</v>
      </c>
      <c r="CK242" s="1" t="s">
        <v>39</v>
      </c>
      <c r="CL242" s="1">
        <f>'январь 2016'!CL242+'февраль 2016'!CL242+'март 2016'!CL242</f>
        <v>0</v>
      </c>
      <c r="CM242" s="1">
        <f>'январь 2016'!CM242+'февраль 2016'!CM242+'март 2016'!CM242</f>
        <v>0</v>
      </c>
      <c r="CN242" s="1" t="s">
        <v>49</v>
      </c>
      <c r="CO242" s="1" t="s">
        <v>39</v>
      </c>
      <c r="CP242" s="1">
        <f>'январь 2016'!CP242+'февраль 2016'!CP242+'март 2016'!CP242</f>
        <v>0</v>
      </c>
      <c r="CQ242" s="1">
        <f>'январь 2016'!CQ242+'февраль 2016'!CQ242+'март 2016'!CQ242</f>
        <v>0</v>
      </c>
      <c r="CR242" s="1" t="s">
        <v>50</v>
      </c>
      <c r="CS242" s="1" t="s">
        <v>51</v>
      </c>
      <c r="CT242" s="1">
        <f>'январь 2016'!CT242+'февраль 2016'!CT242+'март 2016'!CT242</f>
        <v>0</v>
      </c>
      <c r="CU242" s="1">
        <f>'январь 2016'!CU242+'февраль 2016'!CU242+'март 2016'!CU242</f>
        <v>0</v>
      </c>
      <c r="CV242" s="1" t="s">
        <v>50</v>
      </c>
      <c r="CW242" s="1" t="s">
        <v>39</v>
      </c>
      <c r="CX242" s="1">
        <f>'январь 2016'!CX242+'февраль 2016'!CX242+'март 2016'!CX242</f>
        <v>0</v>
      </c>
      <c r="CY242" s="1">
        <f>'январь 2016'!CY242+'февраль 2016'!CY242+'март 2016'!CY242</f>
        <v>0</v>
      </c>
      <c r="CZ242" s="1" t="s">
        <v>50</v>
      </c>
      <c r="DA242" s="1" t="s">
        <v>39</v>
      </c>
      <c r="DB242" s="1">
        <f>'январь 2016'!DB242+'февраль 2016'!DB242+'март 2016'!DB242</f>
        <v>0</v>
      </c>
      <c r="DC242" s="1">
        <f>'январь 2016'!DC242+'февраль 2016'!DC242+'март 2016'!DC242</f>
        <v>0</v>
      </c>
      <c r="DD242" s="1" t="s">
        <v>59</v>
      </c>
      <c r="DE242" s="1" t="s">
        <v>60</v>
      </c>
      <c r="DF242" s="1">
        <f>'январь 2016'!DF242+'февраль 2016'!DF242+'март 2016'!DF242</f>
        <v>0</v>
      </c>
      <c r="DG242" s="1">
        <f>'январь 2016'!DG242+'февраль 2016'!DG242+'март 2016'!DG242</f>
        <v>0</v>
      </c>
      <c r="DH242" s="1" t="s">
        <v>52</v>
      </c>
      <c r="DI242" s="1" t="s">
        <v>53</v>
      </c>
      <c r="DJ242" s="1">
        <f>'январь 2016'!DJ242+'февраль 2016'!DJ242+'март 2016'!DJ242</f>
        <v>0</v>
      </c>
      <c r="DK242" s="1">
        <f>'январь 2016'!DK242+'февраль 2016'!DK242+'март 2016'!DK242</f>
        <v>0</v>
      </c>
      <c r="DL242" s="1" t="s">
        <v>31</v>
      </c>
      <c r="DM242" s="7">
        <f>'январь 2016'!DM242+'февраль 2016'!DM242+'март 2016'!DM242</f>
        <v>0</v>
      </c>
    </row>
    <row r="243" spans="1:117" s="12" customFormat="1" ht="15.75" customHeight="1" x14ac:dyDescent="0.25">
      <c r="A243" s="6">
        <v>242</v>
      </c>
      <c r="B243" s="6">
        <v>2</v>
      </c>
      <c r="C243" s="9" t="s">
        <v>233</v>
      </c>
      <c r="D243" s="8" t="s">
        <v>373</v>
      </c>
      <c r="E243" s="6">
        <v>209.75399999999999</v>
      </c>
      <c r="F243" s="6">
        <v>365.64</v>
      </c>
      <c r="G243" s="6">
        <v>-167.27199999999999</v>
      </c>
      <c r="H243" s="10">
        <v>128.29632000000001</v>
      </c>
      <c r="I243" s="3">
        <f t="shared" si="10"/>
        <v>-38.975679999999983</v>
      </c>
      <c r="J243" s="3">
        <f t="shared" si="9"/>
        <v>0</v>
      </c>
      <c r="K243" s="3">
        <f t="shared" si="11"/>
        <v>-38.975679999999983</v>
      </c>
      <c r="L243" s="1" t="s">
        <v>28</v>
      </c>
      <c r="M243" s="1" t="s">
        <v>29</v>
      </c>
      <c r="N243" s="1">
        <f>'январь 2016'!N243+'февраль 2016'!N243+'март 2016'!N243</f>
        <v>0</v>
      </c>
      <c r="O243" s="1">
        <f>'январь 2016'!O243+'февраль 2016'!O243+'март 2016'!O243</f>
        <v>0</v>
      </c>
      <c r="P243" s="1" t="s">
        <v>30</v>
      </c>
      <c r="Q243" s="1" t="s">
        <v>34</v>
      </c>
      <c r="R243" s="1">
        <f>'январь 2016'!R243+'февраль 2016'!R243+'март 2016'!R243</f>
        <v>0</v>
      </c>
      <c r="S243" s="1">
        <f>'январь 2016'!S243+'февраль 2016'!S243+'март 2016'!S243</f>
        <v>0</v>
      </c>
      <c r="T243" s="1" t="s">
        <v>30</v>
      </c>
      <c r="U243" s="1" t="s">
        <v>32</v>
      </c>
      <c r="V243" s="6">
        <f>'январь 2016'!V243+'февраль 2016'!V243+'март 2016'!V243</f>
        <v>0</v>
      </c>
      <c r="W243" s="6">
        <f>'январь 2016'!W243+'февраль 2016'!W243+'март 2016'!W243</f>
        <v>0</v>
      </c>
      <c r="X243" s="6" t="s">
        <v>30</v>
      </c>
      <c r="Y243" s="6" t="s">
        <v>33</v>
      </c>
      <c r="Z243" s="6">
        <f>'январь 2016'!Z243+'февраль 2016'!Z243+'март 2016'!Z243</f>
        <v>0</v>
      </c>
      <c r="AA243" s="6">
        <f>'январь 2016'!AA243+'февраль 2016'!AA243+'март 2016'!AA243</f>
        <v>0</v>
      </c>
      <c r="AB243" s="1" t="s">
        <v>30</v>
      </c>
      <c r="AC243" s="1" t="s">
        <v>34</v>
      </c>
      <c r="AD243" s="1">
        <f>'январь 2016'!AD243+'февраль 2016'!AD243+'март 2016'!AD243</f>
        <v>0</v>
      </c>
      <c r="AE243" s="1">
        <f>'январь 2016'!AE243+'февраль 2016'!AE243+'март 2016'!AE243</f>
        <v>0</v>
      </c>
      <c r="AF243" s="1" t="s">
        <v>35</v>
      </c>
      <c r="AG243" s="1" t="s">
        <v>29</v>
      </c>
      <c r="AH243" s="1">
        <f>'январь 2016'!AH243+'февраль 2016'!AH243+'март 2016'!AH243</f>
        <v>0</v>
      </c>
      <c r="AI243" s="1">
        <f>'январь 2016'!AI243+'февраль 2016'!AI243+'март 2016'!AI243</f>
        <v>0</v>
      </c>
      <c r="AJ243" s="1" t="s">
        <v>36</v>
      </c>
      <c r="AK243" s="1" t="s">
        <v>37</v>
      </c>
      <c r="AL243" s="1">
        <f>'январь 2016'!AL243+'февраль 2016'!AL243+'март 2016'!AL243</f>
        <v>0</v>
      </c>
      <c r="AM243" s="1">
        <f>'январь 2016'!AM243+'февраль 2016'!AM243+'март 2016'!AM243</f>
        <v>0</v>
      </c>
      <c r="AN243" s="1" t="s">
        <v>38</v>
      </c>
      <c r="AO243" s="1" t="s">
        <v>39</v>
      </c>
      <c r="AP243" s="1">
        <f>'январь 2016'!AP243+'февраль 2016'!AP243+'март 2016'!AP243</f>
        <v>0</v>
      </c>
      <c r="AQ243" s="1">
        <f>'январь 2016'!AQ243+'февраль 2016'!AQ243+'март 2016'!AQ243</f>
        <v>0</v>
      </c>
      <c r="AR243" s="1" t="s">
        <v>40</v>
      </c>
      <c r="AS243" s="1" t="s">
        <v>41</v>
      </c>
      <c r="AT243" s="1">
        <f>'январь 2016'!AT243+'февраль 2016'!AT243+'март 2016'!AT243</f>
        <v>0</v>
      </c>
      <c r="AU243" s="1">
        <f>'январь 2016'!AU243+'февраль 2016'!AU243+'март 2016'!AU243</f>
        <v>0</v>
      </c>
      <c r="AV243" s="6"/>
      <c r="AW243" s="6"/>
      <c r="AX243" s="1">
        <f>'январь 2016'!AX243+'февраль 2016'!AX243+'март 2016'!AX243</f>
        <v>0</v>
      </c>
      <c r="AY243" s="1">
        <f>'январь 2016'!AY243+'февраль 2016'!AY243+'март 2016'!AY243</f>
        <v>0</v>
      </c>
      <c r="AZ243" s="1" t="s">
        <v>42</v>
      </c>
      <c r="BA243" s="1" t="s">
        <v>39</v>
      </c>
      <c r="BB243" s="1">
        <f>'январь 2016'!BB243+'февраль 2016'!BB243+'март 2016'!BB243</f>
        <v>0</v>
      </c>
      <c r="BC243" s="1">
        <f>'январь 2016'!BC243+'февраль 2016'!BC243+'март 2016'!BC243</f>
        <v>0</v>
      </c>
      <c r="BD243" s="1" t="s">
        <v>42</v>
      </c>
      <c r="BE243" s="1" t="s">
        <v>33</v>
      </c>
      <c r="BF243" s="1">
        <f>'январь 2016'!BF243+'февраль 2016'!BF243+'март 2016'!BF243</f>
        <v>0</v>
      </c>
      <c r="BG243" s="1">
        <f>'январь 2016'!BG243+'февраль 2016'!BG243+'март 2016'!BG243</f>
        <v>0</v>
      </c>
      <c r="BH243" s="1" t="s">
        <v>42</v>
      </c>
      <c r="BI243" s="1" t="s">
        <v>39</v>
      </c>
      <c r="BJ243" s="1">
        <f>'январь 2016'!BJ243+'февраль 2016'!BJ243+'март 2016'!BJ243</f>
        <v>0</v>
      </c>
      <c r="BK243" s="7">
        <f>'январь 2016'!BK243+'февраль 2016'!BK243+'март 2016'!BK243</f>
        <v>0</v>
      </c>
      <c r="BL243" s="1" t="s">
        <v>43</v>
      </c>
      <c r="BM243" s="1" t="s">
        <v>44</v>
      </c>
      <c r="BN243" s="1">
        <f>'январь 2016'!BN243+'февраль 2016'!BN243+'март 2016'!BN243</f>
        <v>0</v>
      </c>
      <c r="BO243" s="1">
        <f>'январь 2016'!BO243+'февраль 2016'!BO243+'март 2016'!BO243</f>
        <v>0</v>
      </c>
      <c r="BP243" s="1" t="s">
        <v>45</v>
      </c>
      <c r="BQ243" s="1" t="s">
        <v>44</v>
      </c>
      <c r="BR243" s="1">
        <f>'январь 2016'!BR243+'февраль 2016'!BR243+'март 2016'!BR243</f>
        <v>0</v>
      </c>
      <c r="BS243" s="1">
        <f>'январь 2016'!BS243+'февраль 2016'!BS243+'март 2016'!BS243</f>
        <v>0</v>
      </c>
      <c r="BT243" s="1" t="s">
        <v>46</v>
      </c>
      <c r="BU243" s="1" t="s">
        <v>47</v>
      </c>
      <c r="BV243" s="1">
        <f>'январь 2016'!BV243+'февраль 2016'!BV243+'март 2016'!BV243</f>
        <v>0</v>
      </c>
      <c r="BW243" s="1">
        <f>'январь 2016'!BW243+'февраль 2016'!BW243+'март 2016'!BW243</f>
        <v>0</v>
      </c>
      <c r="BX243" s="1" t="s">
        <v>46</v>
      </c>
      <c r="BY243" s="1" t="s">
        <v>41</v>
      </c>
      <c r="BZ243" s="1">
        <f>'январь 2016'!BZ243+'февраль 2016'!BZ243+'март 2016'!BZ243</f>
        <v>0</v>
      </c>
      <c r="CA243" s="1">
        <f>'январь 2016'!CA243+'февраль 2016'!CA243+'март 2016'!CA243</f>
        <v>0</v>
      </c>
      <c r="CB243" s="1" t="s">
        <v>46</v>
      </c>
      <c r="CC243" s="1" t="s">
        <v>48</v>
      </c>
      <c r="CD243" s="1">
        <f>'январь 2016'!CD243+'февраль 2016'!CD243+'март 2016'!CD243</f>
        <v>0</v>
      </c>
      <c r="CE243" s="1">
        <f>'январь 2016'!CE243+'февраль 2016'!CE243+'март 2016'!CE243</f>
        <v>0</v>
      </c>
      <c r="CF243" s="1" t="s">
        <v>46</v>
      </c>
      <c r="CG243" s="1" t="s">
        <v>48</v>
      </c>
      <c r="CH243" s="1">
        <f>'январь 2016'!CH243+'февраль 2016'!CH243+'март 2016'!CH243</f>
        <v>0</v>
      </c>
      <c r="CI243" s="1">
        <f>'январь 2016'!CI243+'февраль 2016'!CI243+'март 2016'!CI243</f>
        <v>0</v>
      </c>
      <c r="CJ243" s="1" t="s">
        <v>46</v>
      </c>
      <c r="CK243" s="1" t="s">
        <v>39</v>
      </c>
      <c r="CL243" s="1">
        <f>'январь 2016'!CL243+'февраль 2016'!CL243+'март 2016'!CL243</f>
        <v>0</v>
      </c>
      <c r="CM243" s="1">
        <f>'январь 2016'!CM243+'февраль 2016'!CM243+'март 2016'!CM243</f>
        <v>0</v>
      </c>
      <c r="CN243" s="1" t="s">
        <v>49</v>
      </c>
      <c r="CO243" s="1" t="s">
        <v>39</v>
      </c>
      <c r="CP243" s="1">
        <f>'январь 2016'!CP243+'февраль 2016'!CP243+'март 2016'!CP243</f>
        <v>0</v>
      </c>
      <c r="CQ243" s="1">
        <f>'январь 2016'!CQ243+'февраль 2016'!CQ243+'март 2016'!CQ243</f>
        <v>0</v>
      </c>
      <c r="CR243" s="1" t="s">
        <v>50</v>
      </c>
      <c r="CS243" s="1" t="s">
        <v>51</v>
      </c>
      <c r="CT243" s="1">
        <f>'январь 2016'!CT243+'февраль 2016'!CT243+'март 2016'!CT243</f>
        <v>0</v>
      </c>
      <c r="CU243" s="1">
        <f>'январь 2016'!CU243+'февраль 2016'!CU243+'март 2016'!CU243</f>
        <v>0</v>
      </c>
      <c r="CV243" s="1" t="s">
        <v>50</v>
      </c>
      <c r="CW243" s="1" t="s">
        <v>39</v>
      </c>
      <c r="CX243" s="1">
        <f>'январь 2016'!CX243+'февраль 2016'!CX243+'март 2016'!CX243</f>
        <v>0</v>
      </c>
      <c r="CY243" s="1">
        <f>'январь 2016'!CY243+'февраль 2016'!CY243+'март 2016'!CY243</f>
        <v>0</v>
      </c>
      <c r="CZ243" s="1" t="s">
        <v>50</v>
      </c>
      <c r="DA243" s="1" t="s">
        <v>39</v>
      </c>
      <c r="DB243" s="1">
        <f>'январь 2016'!DB243+'февраль 2016'!DB243+'март 2016'!DB243</f>
        <v>0</v>
      </c>
      <c r="DC243" s="1">
        <f>'январь 2016'!DC243+'февраль 2016'!DC243+'март 2016'!DC243</f>
        <v>0</v>
      </c>
      <c r="DD243" s="1" t="s">
        <v>59</v>
      </c>
      <c r="DE243" s="1" t="s">
        <v>60</v>
      </c>
      <c r="DF243" s="1">
        <f>'январь 2016'!DF243+'февраль 2016'!DF243+'март 2016'!DF243</f>
        <v>0</v>
      </c>
      <c r="DG243" s="1">
        <f>'январь 2016'!DG243+'февраль 2016'!DG243+'март 2016'!DG243</f>
        <v>0</v>
      </c>
      <c r="DH243" s="1" t="s">
        <v>52</v>
      </c>
      <c r="DI243" s="1" t="s">
        <v>53</v>
      </c>
      <c r="DJ243" s="1">
        <f>'январь 2016'!DJ243+'февраль 2016'!DJ243+'март 2016'!DJ243</f>
        <v>0</v>
      </c>
      <c r="DK243" s="1">
        <f>'январь 2016'!DK243+'февраль 2016'!DK243+'март 2016'!DK243</f>
        <v>0</v>
      </c>
      <c r="DL243" s="1" t="s">
        <v>31</v>
      </c>
      <c r="DM243" s="7">
        <f>'январь 2016'!DM243+'февраль 2016'!DM243+'март 2016'!DM243</f>
        <v>0</v>
      </c>
    </row>
    <row r="244" spans="1:117" s="12" customFormat="1" ht="15.75" customHeight="1" x14ac:dyDescent="0.25">
      <c r="A244" s="6">
        <v>243</v>
      </c>
      <c r="B244" s="6">
        <v>2</v>
      </c>
      <c r="C244" s="9" t="s">
        <v>445</v>
      </c>
      <c r="D244" s="8" t="s">
        <v>373</v>
      </c>
      <c r="E244" s="6">
        <v>88.534000000000006</v>
      </c>
      <c r="F244" s="6">
        <v>7.234</v>
      </c>
      <c r="G244" s="6">
        <v>63.613999999999997</v>
      </c>
      <c r="H244" s="10">
        <v>48.639479999999999</v>
      </c>
      <c r="I244" s="3">
        <f t="shared" si="10"/>
        <v>112.25348</v>
      </c>
      <c r="J244" s="3">
        <f t="shared" si="9"/>
        <v>2.7639999999999998</v>
      </c>
      <c r="K244" s="3">
        <f t="shared" si="11"/>
        <v>109.48948</v>
      </c>
      <c r="L244" s="1" t="s">
        <v>28</v>
      </c>
      <c r="M244" s="1" t="s">
        <v>29</v>
      </c>
      <c r="N244" s="1">
        <f>'январь 2016'!N244+'февраль 2016'!N244+'март 2016'!N244</f>
        <v>0</v>
      </c>
      <c r="O244" s="1">
        <f>'январь 2016'!O244+'февраль 2016'!O244+'март 2016'!O244</f>
        <v>0</v>
      </c>
      <c r="P244" s="1" t="s">
        <v>30</v>
      </c>
      <c r="Q244" s="1" t="s">
        <v>34</v>
      </c>
      <c r="R244" s="1">
        <f>'январь 2016'!R244+'февраль 2016'!R244+'март 2016'!R244</f>
        <v>0</v>
      </c>
      <c r="S244" s="1">
        <f>'январь 2016'!S244+'февраль 2016'!S244+'март 2016'!S244</f>
        <v>0</v>
      </c>
      <c r="T244" s="1" t="s">
        <v>30</v>
      </c>
      <c r="U244" s="1" t="s">
        <v>32</v>
      </c>
      <c r="V244" s="6">
        <f>'январь 2016'!V244+'февраль 2016'!V244+'март 2016'!V244</f>
        <v>0</v>
      </c>
      <c r="W244" s="6">
        <f>'январь 2016'!W244+'февраль 2016'!W244+'март 2016'!W244</f>
        <v>0</v>
      </c>
      <c r="X244" s="6" t="s">
        <v>30</v>
      </c>
      <c r="Y244" s="6" t="s">
        <v>33</v>
      </c>
      <c r="Z244" s="6">
        <f>'январь 2016'!Z244+'февраль 2016'!Z244+'март 2016'!Z244</f>
        <v>0</v>
      </c>
      <c r="AA244" s="6">
        <f>'январь 2016'!AA244+'февраль 2016'!AA244+'март 2016'!AA244</f>
        <v>0</v>
      </c>
      <c r="AB244" s="1" t="s">
        <v>30</v>
      </c>
      <c r="AC244" s="1" t="s">
        <v>34</v>
      </c>
      <c r="AD244" s="1">
        <f>'январь 2016'!AD244+'февраль 2016'!AD244+'март 2016'!AD244</f>
        <v>0</v>
      </c>
      <c r="AE244" s="1">
        <f>'январь 2016'!AE244+'февраль 2016'!AE244+'март 2016'!AE244</f>
        <v>0</v>
      </c>
      <c r="AF244" s="1" t="s">
        <v>35</v>
      </c>
      <c r="AG244" s="1" t="s">
        <v>29</v>
      </c>
      <c r="AH244" s="1">
        <f>'январь 2016'!AH244+'февраль 2016'!AH244+'март 2016'!AH244</f>
        <v>0</v>
      </c>
      <c r="AI244" s="1">
        <f>'январь 2016'!AI244+'февраль 2016'!AI244+'март 2016'!AI244</f>
        <v>0</v>
      </c>
      <c r="AJ244" s="1" t="s">
        <v>36</v>
      </c>
      <c r="AK244" s="1" t="s">
        <v>37</v>
      </c>
      <c r="AL244" s="1">
        <f>'январь 2016'!AL244+'февраль 2016'!AL244+'март 2016'!AL244</f>
        <v>0</v>
      </c>
      <c r="AM244" s="1">
        <f>'январь 2016'!AM244+'февраль 2016'!AM244+'март 2016'!AM244</f>
        <v>0</v>
      </c>
      <c r="AN244" s="1" t="s">
        <v>38</v>
      </c>
      <c r="AO244" s="1" t="s">
        <v>39</v>
      </c>
      <c r="AP244" s="1">
        <f>'январь 2016'!AP244+'февраль 2016'!AP244+'март 2016'!AP244</f>
        <v>0</v>
      </c>
      <c r="AQ244" s="1">
        <f>'январь 2016'!AQ244+'февраль 2016'!AQ244+'март 2016'!AQ244</f>
        <v>0</v>
      </c>
      <c r="AR244" s="1" t="s">
        <v>40</v>
      </c>
      <c r="AS244" s="1" t="s">
        <v>41</v>
      </c>
      <c r="AT244" s="1">
        <f>'январь 2016'!AT244+'февраль 2016'!AT244+'март 2016'!AT244</f>
        <v>0</v>
      </c>
      <c r="AU244" s="1">
        <f>'январь 2016'!AU244+'февраль 2016'!AU244+'март 2016'!AU244</f>
        <v>0</v>
      </c>
      <c r="AV244" s="6"/>
      <c r="AW244" s="6"/>
      <c r="AX244" s="1">
        <f>'январь 2016'!AX244+'февраль 2016'!AX244+'март 2016'!AX244</f>
        <v>0</v>
      </c>
      <c r="AY244" s="1">
        <f>'январь 2016'!AY244+'февраль 2016'!AY244+'март 2016'!AY244</f>
        <v>0</v>
      </c>
      <c r="AZ244" s="1" t="s">
        <v>42</v>
      </c>
      <c r="BA244" s="1" t="s">
        <v>39</v>
      </c>
      <c r="BB244" s="1">
        <f>'январь 2016'!BB244+'февраль 2016'!BB244+'март 2016'!BB244</f>
        <v>0</v>
      </c>
      <c r="BC244" s="1">
        <f>'январь 2016'!BC244+'февраль 2016'!BC244+'март 2016'!BC244</f>
        <v>0</v>
      </c>
      <c r="BD244" s="1" t="s">
        <v>42</v>
      </c>
      <c r="BE244" s="1" t="s">
        <v>33</v>
      </c>
      <c r="BF244" s="1">
        <f>'январь 2016'!BF244+'февраль 2016'!BF244+'март 2016'!BF244</f>
        <v>0</v>
      </c>
      <c r="BG244" s="1">
        <f>'январь 2016'!BG244+'февраль 2016'!BG244+'март 2016'!BG244</f>
        <v>0</v>
      </c>
      <c r="BH244" s="1" t="s">
        <v>42</v>
      </c>
      <c r="BI244" s="1" t="s">
        <v>39</v>
      </c>
      <c r="BJ244" s="1">
        <f>'январь 2016'!BJ244+'февраль 2016'!BJ244+'март 2016'!BJ244</f>
        <v>0</v>
      </c>
      <c r="BK244" s="7">
        <f>'январь 2016'!BK244+'февраль 2016'!BK244+'март 2016'!BK244</f>
        <v>0</v>
      </c>
      <c r="BL244" s="1" t="s">
        <v>43</v>
      </c>
      <c r="BM244" s="1" t="s">
        <v>44</v>
      </c>
      <c r="BN244" s="1">
        <f>'январь 2016'!BN244+'февраль 2016'!BN244+'март 2016'!BN244</f>
        <v>0</v>
      </c>
      <c r="BO244" s="1">
        <f>'январь 2016'!BO244+'февраль 2016'!BO244+'март 2016'!BO244</f>
        <v>0</v>
      </c>
      <c r="BP244" s="1" t="s">
        <v>45</v>
      </c>
      <c r="BQ244" s="1" t="s">
        <v>44</v>
      </c>
      <c r="BR244" s="1">
        <f>'январь 2016'!BR244+'февраль 2016'!BR244+'март 2016'!BR244</f>
        <v>0</v>
      </c>
      <c r="BS244" s="1">
        <f>'январь 2016'!BS244+'февраль 2016'!BS244+'март 2016'!BS244</f>
        <v>0</v>
      </c>
      <c r="BT244" s="1" t="s">
        <v>46</v>
      </c>
      <c r="BU244" s="1" t="s">
        <v>47</v>
      </c>
      <c r="BV244" s="1">
        <f>'январь 2016'!BV244+'февраль 2016'!BV244+'март 2016'!BV244</f>
        <v>0</v>
      </c>
      <c r="BW244" s="1">
        <f>'январь 2016'!BW244+'февраль 2016'!BW244+'март 2016'!BW244</f>
        <v>0</v>
      </c>
      <c r="BX244" s="1" t="s">
        <v>46</v>
      </c>
      <c r="BY244" s="1" t="s">
        <v>41</v>
      </c>
      <c r="BZ244" s="1">
        <f>'январь 2016'!BZ244+'февраль 2016'!BZ244+'март 2016'!BZ244</f>
        <v>0</v>
      </c>
      <c r="CA244" s="1">
        <f>'январь 2016'!CA244+'февраль 2016'!CA244+'март 2016'!CA244</f>
        <v>0</v>
      </c>
      <c r="CB244" s="1" t="s">
        <v>46</v>
      </c>
      <c r="CC244" s="1" t="s">
        <v>48</v>
      </c>
      <c r="CD244" s="1">
        <f>'январь 2016'!CD244+'февраль 2016'!CD244+'март 2016'!CD244</f>
        <v>0</v>
      </c>
      <c r="CE244" s="1">
        <f>'январь 2016'!CE244+'февраль 2016'!CE244+'март 2016'!CE244</f>
        <v>0</v>
      </c>
      <c r="CF244" s="1" t="s">
        <v>46</v>
      </c>
      <c r="CG244" s="1" t="s">
        <v>48</v>
      </c>
      <c r="CH244" s="1">
        <f>'январь 2016'!CH244+'февраль 2016'!CH244+'март 2016'!CH244</f>
        <v>0</v>
      </c>
      <c r="CI244" s="1">
        <f>'январь 2016'!CI244+'февраль 2016'!CI244+'март 2016'!CI244</f>
        <v>0</v>
      </c>
      <c r="CJ244" s="1" t="s">
        <v>46</v>
      </c>
      <c r="CK244" s="1" t="s">
        <v>39</v>
      </c>
      <c r="CL244" s="1">
        <f>'январь 2016'!CL244+'февраль 2016'!CL244+'март 2016'!CL244</f>
        <v>0</v>
      </c>
      <c r="CM244" s="1">
        <f>'январь 2016'!CM244+'февраль 2016'!CM244+'март 2016'!CM244</f>
        <v>0</v>
      </c>
      <c r="CN244" s="1" t="s">
        <v>49</v>
      </c>
      <c r="CO244" s="1" t="s">
        <v>39</v>
      </c>
      <c r="CP244" s="1">
        <f>'январь 2016'!CP244+'февраль 2016'!CP244+'март 2016'!CP244</f>
        <v>0</v>
      </c>
      <c r="CQ244" s="1">
        <f>'январь 2016'!CQ244+'февраль 2016'!CQ244+'март 2016'!CQ244</f>
        <v>0</v>
      </c>
      <c r="CR244" s="1" t="s">
        <v>50</v>
      </c>
      <c r="CS244" s="1" t="s">
        <v>51</v>
      </c>
      <c r="CT244" s="1">
        <f>'январь 2016'!CT244+'февраль 2016'!CT244+'март 2016'!CT244</f>
        <v>0</v>
      </c>
      <c r="CU244" s="1">
        <f>'январь 2016'!CU244+'февраль 2016'!CU244+'март 2016'!CU244</f>
        <v>0</v>
      </c>
      <c r="CV244" s="1" t="s">
        <v>50</v>
      </c>
      <c r="CW244" s="1" t="s">
        <v>39</v>
      </c>
      <c r="CX244" s="1">
        <f>'январь 2016'!CX244+'февраль 2016'!CX244+'март 2016'!CX244</f>
        <v>3</v>
      </c>
      <c r="CY244" s="1">
        <f>'январь 2016'!CY244+'февраль 2016'!CY244+'март 2016'!CY244</f>
        <v>2.7639999999999998</v>
      </c>
      <c r="CZ244" s="1" t="s">
        <v>50</v>
      </c>
      <c r="DA244" s="1" t="s">
        <v>39</v>
      </c>
      <c r="DB244" s="1">
        <f>'январь 2016'!DB244+'февраль 2016'!DB244+'март 2016'!DB244</f>
        <v>0</v>
      </c>
      <c r="DC244" s="1">
        <f>'январь 2016'!DC244+'февраль 2016'!DC244+'март 2016'!DC244</f>
        <v>0</v>
      </c>
      <c r="DD244" s="1" t="s">
        <v>59</v>
      </c>
      <c r="DE244" s="1" t="s">
        <v>60</v>
      </c>
      <c r="DF244" s="1">
        <f>'январь 2016'!DF244+'февраль 2016'!DF244+'март 2016'!DF244</f>
        <v>0</v>
      </c>
      <c r="DG244" s="1">
        <f>'январь 2016'!DG244+'февраль 2016'!DG244+'март 2016'!DG244</f>
        <v>0</v>
      </c>
      <c r="DH244" s="1" t="s">
        <v>52</v>
      </c>
      <c r="DI244" s="1" t="s">
        <v>53</v>
      </c>
      <c r="DJ244" s="1">
        <f>'январь 2016'!DJ244+'февраль 2016'!DJ244+'март 2016'!DJ244</f>
        <v>0</v>
      </c>
      <c r="DK244" s="1">
        <f>'январь 2016'!DK244+'февраль 2016'!DK244+'март 2016'!DK244</f>
        <v>0</v>
      </c>
      <c r="DL244" s="1" t="s">
        <v>31</v>
      </c>
      <c r="DM244" s="7">
        <f>'январь 2016'!DM244+'февраль 2016'!DM244+'март 2016'!DM244</f>
        <v>0</v>
      </c>
    </row>
    <row r="245" spans="1:117" s="12" customFormat="1" ht="15.75" customHeight="1" x14ac:dyDescent="0.25">
      <c r="A245" s="6">
        <v>244</v>
      </c>
      <c r="B245" s="6">
        <v>2</v>
      </c>
      <c r="C245" s="9" t="s">
        <v>446</v>
      </c>
      <c r="D245" s="8" t="s">
        <v>373</v>
      </c>
      <c r="E245" s="6">
        <v>91.858000000000004</v>
      </c>
      <c r="F245" s="6">
        <v>12.967000000000001</v>
      </c>
      <c r="G245" s="6">
        <v>78.891000000000005</v>
      </c>
      <c r="H245" s="10">
        <v>51.692639999999997</v>
      </c>
      <c r="I245" s="3">
        <f t="shared" si="10"/>
        <v>130.58364</v>
      </c>
      <c r="J245" s="3">
        <f t="shared" si="9"/>
        <v>0</v>
      </c>
      <c r="K245" s="3">
        <f t="shared" si="11"/>
        <v>130.58364</v>
      </c>
      <c r="L245" s="1" t="s">
        <v>28</v>
      </c>
      <c r="M245" s="1" t="s">
        <v>29</v>
      </c>
      <c r="N245" s="1">
        <f>'январь 2016'!N245+'февраль 2016'!N245+'март 2016'!N245</f>
        <v>0</v>
      </c>
      <c r="O245" s="1">
        <f>'январь 2016'!O245+'февраль 2016'!O245+'март 2016'!O245</f>
        <v>0</v>
      </c>
      <c r="P245" s="1" t="s">
        <v>30</v>
      </c>
      <c r="Q245" s="1" t="s">
        <v>34</v>
      </c>
      <c r="R245" s="1">
        <f>'январь 2016'!R245+'февраль 2016'!R245+'март 2016'!R245</f>
        <v>0</v>
      </c>
      <c r="S245" s="1">
        <f>'январь 2016'!S245+'февраль 2016'!S245+'март 2016'!S245</f>
        <v>0</v>
      </c>
      <c r="T245" s="1" t="s">
        <v>30</v>
      </c>
      <c r="U245" s="1" t="s">
        <v>32</v>
      </c>
      <c r="V245" s="6">
        <f>'январь 2016'!V245+'февраль 2016'!V245+'март 2016'!V245</f>
        <v>0</v>
      </c>
      <c r="W245" s="6">
        <f>'январь 2016'!W245+'февраль 2016'!W245+'март 2016'!W245</f>
        <v>0</v>
      </c>
      <c r="X245" s="6" t="s">
        <v>30</v>
      </c>
      <c r="Y245" s="6" t="s">
        <v>33</v>
      </c>
      <c r="Z245" s="6">
        <f>'январь 2016'!Z245+'февраль 2016'!Z245+'март 2016'!Z245</f>
        <v>0</v>
      </c>
      <c r="AA245" s="6">
        <f>'январь 2016'!AA245+'февраль 2016'!AA245+'март 2016'!AA245</f>
        <v>0</v>
      </c>
      <c r="AB245" s="1" t="s">
        <v>30</v>
      </c>
      <c r="AC245" s="1" t="s">
        <v>34</v>
      </c>
      <c r="AD245" s="1">
        <f>'январь 2016'!AD245+'февраль 2016'!AD245+'март 2016'!AD245</f>
        <v>0</v>
      </c>
      <c r="AE245" s="1">
        <f>'январь 2016'!AE245+'февраль 2016'!AE245+'март 2016'!AE245</f>
        <v>0</v>
      </c>
      <c r="AF245" s="1" t="s">
        <v>35</v>
      </c>
      <c r="AG245" s="1" t="s">
        <v>29</v>
      </c>
      <c r="AH245" s="1">
        <f>'январь 2016'!AH245+'февраль 2016'!AH245+'март 2016'!AH245</f>
        <v>0</v>
      </c>
      <c r="AI245" s="1">
        <f>'январь 2016'!AI245+'февраль 2016'!AI245+'март 2016'!AI245</f>
        <v>0</v>
      </c>
      <c r="AJ245" s="1" t="s">
        <v>36</v>
      </c>
      <c r="AK245" s="1" t="s">
        <v>37</v>
      </c>
      <c r="AL245" s="1">
        <f>'январь 2016'!AL245+'февраль 2016'!AL245+'март 2016'!AL245</f>
        <v>0</v>
      </c>
      <c r="AM245" s="1">
        <f>'январь 2016'!AM245+'февраль 2016'!AM245+'март 2016'!AM245</f>
        <v>0</v>
      </c>
      <c r="AN245" s="1" t="s">
        <v>38</v>
      </c>
      <c r="AO245" s="1" t="s">
        <v>39</v>
      </c>
      <c r="AP245" s="1">
        <f>'январь 2016'!AP245+'февраль 2016'!AP245+'март 2016'!AP245</f>
        <v>0</v>
      </c>
      <c r="AQ245" s="1">
        <f>'январь 2016'!AQ245+'февраль 2016'!AQ245+'март 2016'!AQ245</f>
        <v>0</v>
      </c>
      <c r="AR245" s="1" t="s">
        <v>40</v>
      </c>
      <c r="AS245" s="1" t="s">
        <v>41</v>
      </c>
      <c r="AT245" s="1">
        <f>'январь 2016'!AT245+'февраль 2016'!AT245+'март 2016'!AT245</f>
        <v>0</v>
      </c>
      <c r="AU245" s="1">
        <f>'январь 2016'!AU245+'февраль 2016'!AU245+'март 2016'!AU245</f>
        <v>0</v>
      </c>
      <c r="AV245" s="6"/>
      <c r="AW245" s="6"/>
      <c r="AX245" s="1">
        <f>'январь 2016'!AX245+'февраль 2016'!AX245+'март 2016'!AX245</f>
        <v>0</v>
      </c>
      <c r="AY245" s="1">
        <f>'январь 2016'!AY245+'февраль 2016'!AY245+'март 2016'!AY245</f>
        <v>0</v>
      </c>
      <c r="AZ245" s="1" t="s">
        <v>42</v>
      </c>
      <c r="BA245" s="1" t="s">
        <v>39</v>
      </c>
      <c r="BB245" s="1">
        <f>'январь 2016'!BB245+'февраль 2016'!BB245+'март 2016'!BB245</f>
        <v>0</v>
      </c>
      <c r="BC245" s="1">
        <f>'январь 2016'!BC245+'февраль 2016'!BC245+'март 2016'!BC245</f>
        <v>0</v>
      </c>
      <c r="BD245" s="1" t="s">
        <v>42</v>
      </c>
      <c r="BE245" s="1" t="s">
        <v>33</v>
      </c>
      <c r="BF245" s="1">
        <f>'январь 2016'!BF245+'февраль 2016'!BF245+'март 2016'!BF245</f>
        <v>0</v>
      </c>
      <c r="BG245" s="1">
        <f>'январь 2016'!BG245+'февраль 2016'!BG245+'март 2016'!BG245</f>
        <v>0</v>
      </c>
      <c r="BH245" s="1" t="s">
        <v>42</v>
      </c>
      <c r="BI245" s="1" t="s">
        <v>39</v>
      </c>
      <c r="BJ245" s="1">
        <f>'январь 2016'!BJ245+'февраль 2016'!BJ245+'март 2016'!BJ245</f>
        <v>0</v>
      </c>
      <c r="BK245" s="7">
        <f>'январь 2016'!BK245+'февраль 2016'!BK245+'март 2016'!BK245</f>
        <v>0</v>
      </c>
      <c r="BL245" s="1" t="s">
        <v>43</v>
      </c>
      <c r="BM245" s="1" t="s">
        <v>44</v>
      </c>
      <c r="BN245" s="1">
        <f>'январь 2016'!BN245+'февраль 2016'!BN245+'март 2016'!BN245</f>
        <v>0</v>
      </c>
      <c r="BO245" s="1">
        <f>'январь 2016'!BO245+'февраль 2016'!BO245+'март 2016'!BO245</f>
        <v>0</v>
      </c>
      <c r="BP245" s="1" t="s">
        <v>45</v>
      </c>
      <c r="BQ245" s="1" t="s">
        <v>44</v>
      </c>
      <c r="BR245" s="1">
        <f>'январь 2016'!BR245+'февраль 2016'!BR245+'март 2016'!BR245</f>
        <v>0</v>
      </c>
      <c r="BS245" s="1">
        <f>'январь 2016'!BS245+'февраль 2016'!BS245+'март 2016'!BS245</f>
        <v>0</v>
      </c>
      <c r="BT245" s="1" t="s">
        <v>46</v>
      </c>
      <c r="BU245" s="1" t="s">
        <v>47</v>
      </c>
      <c r="BV245" s="1">
        <f>'январь 2016'!BV245+'февраль 2016'!BV245+'март 2016'!BV245</f>
        <v>0</v>
      </c>
      <c r="BW245" s="1">
        <f>'январь 2016'!BW245+'февраль 2016'!BW245+'март 2016'!BW245</f>
        <v>0</v>
      </c>
      <c r="BX245" s="1" t="s">
        <v>46</v>
      </c>
      <c r="BY245" s="1" t="s">
        <v>41</v>
      </c>
      <c r="BZ245" s="1">
        <f>'январь 2016'!BZ245+'февраль 2016'!BZ245+'март 2016'!BZ245</f>
        <v>0</v>
      </c>
      <c r="CA245" s="1">
        <f>'январь 2016'!CA245+'февраль 2016'!CA245+'март 2016'!CA245</f>
        <v>0</v>
      </c>
      <c r="CB245" s="1" t="s">
        <v>46</v>
      </c>
      <c r="CC245" s="1" t="s">
        <v>48</v>
      </c>
      <c r="CD245" s="1">
        <f>'январь 2016'!CD245+'февраль 2016'!CD245+'март 2016'!CD245</f>
        <v>0</v>
      </c>
      <c r="CE245" s="1">
        <f>'январь 2016'!CE245+'февраль 2016'!CE245+'март 2016'!CE245</f>
        <v>0</v>
      </c>
      <c r="CF245" s="1" t="s">
        <v>46</v>
      </c>
      <c r="CG245" s="1" t="s">
        <v>48</v>
      </c>
      <c r="CH245" s="1">
        <f>'январь 2016'!CH245+'февраль 2016'!CH245+'март 2016'!CH245</f>
        <v>0</v>
      </c>
      <c r="CI245" s="1">
        <f>'январь 2016'!CI245+'февраль 2016'!CI245+'март 2016'!CI245</f>
        <v>0</v>
      </c>
      <c r="CJ245" s="1" t="s">
        <v>46</v>
      </c>
      <c r="CK245" s="1" t="s">
        <v>39</v>
      </c>
      <c r="CL245" s="1">
        <f>'январь 2016'!CL245+'февраль 2016'!CL245+'март 2016'!CL245</f>
        <v>0</v>
      </c>
      <c r="CM245" s="1">
        <f>'январь 2016'!CM245+'февраль 2016'!CM245+'март 2016'!CM245</f>
        <v>0</v>
      </c>
      <c r="CN245" s="1" t="s">
        <v>49</v>
      </c>
      <c r="CO245" s="1" t="s">
        <v>39</v>
      </c>
      <c r="CP245" s="1">
        <f>'январь 2016'!CP245+'февраль 2016'!CP245+'март 2016'!CP245</f>
        <v>0</v>
      </c>
      <c r="CQ245" s="1">
        <f>'январь 2016'!CQ245+'февраль 2016'!CQ245+'март 2016'!CQ245</f>
        <v>0</v>
      </c>
      <c r="CR245" s="1" t="s">
        <v>50</v>
      </c>
      <c r="CS245" s="1" t="s">
        <v>51</v>
      </c>
      <c r="CT245" s="1">
        <f>'январь 2016'!CT245+'февраль 2016'!CT245+'март 2016'!CT245</f>
        <v>0</v>
      </c>
      <c r="CU245" s="1">
        <f>'январь 2016'!CU245+'февраль 2016'!CU245+'март 2016'!CU245</f>
        <v>0</v>
      </c>
      <c r="CV245" s="1" t="s">
        <v>50</v>
      </c>
      <c r="CW245" s="1" t="s">
        <v>39</v>
      </c>
      <c r="CX245" s="1">
        <f>'январь 2016'!CX245+'февраль 2016'!CX245+'март 2016'!CX245</f>
        <v>0</v>
      </c>
      <c r="CY245" s="1">
        <f>'январь 2016'!CY245+'февраль 2016'!CY245+'март 2016'!CY245</f>
        <v>0</v>
      </c>
      <c r="CZ245" s="1" t="s">
        <v>50</v>
      </c>
      <c r="DA245" s="1" t="s">
        <v>39</v>
      </c>
      <c r="DB245" s="1">
        <f>'январь 2016'!DB245+'февраль 2016'!DB245+'март 2016'!DB245</f>
        <v>0</v>
      </c>
      <c r="DC245" s="1">
        <f>'январь 2016'!DC245+'февраль 2016'!DC245+'март 2016'!DC245</f>
        <v>0</v>
      </c>
      <c r="DD245" s="1" t="s">
        <v>59</v>
      </c>
      <c r="DE245" s="1" t="s">
        <v>60</v>
      </c>
      <c r="DF245" s="1">
        <f>'январь 2016'!DF245+'февраль 2016'!DF245+'март 2016'!DF245</f>
        <v>0</v>
      </c>
      <c r="DG245" s="1">
        <f>'январь 2016'!DG245+'февраль 2016'!DG245+'март 2016'!DG245</f>
        <v>0</v>
      </c>
      <c r="DH245" s="1" t="s">
        <v>52</v>
      </c>
      <c r="DI245" s="1" t="s">
        <v>53</v>
      </c>
      <c r="DJ245" s="1">
        <f>'январь 2016'!DJ245+'февраль 2016'!DJ245+'март 2016'!DJ245</f>
        <v>0</v>
      </c>
      <c r="DK245" s="1">
        <f>'январь 2016'!DK245+'февраль 2016'!DK245+'март 2016'!DK245</f>
        <v>0</v>
      </c>
      <c r="DL245" s="1" t="s">
        <v>31</v>
      </c>
      <c r="DM245" s="7">
        <f>'январь 2016'!DM245+'февраль 2016'!DM245+'март 2016'!DM245</f>
        <v>0</v>
      </c>
    </row>
    <row r="246" spans="1:117" s="12" customFormat="1" ht="15.75" customHeight="1" x14ac:dyDescent="0.25">
      <c r="A246" s="6">
        <v>245</v>
      </c>
      <c r="B246" s="6">
        <v>2</v>
      </c>
      <c r="C246" s="9" t="s">
        <v>447</v>
      </c>
      <c r="D246" s="8" t="s">
        <v>373</v>
      </c>
      <c r="E246" s="6">
        <v>-124.364</v>
      </c>
      <c r="F246" s="6">
        <v>224.02099999999999</v>
      </c>
      <c r="G246" s="6">
        <v>-348.38499999999999</v>
      </c>
      <c r="H246" s="10">
        <v>43.409759999999999</v>
      </c>
      <c r="I246" s="3">
        <f t="shared" si="10"/>
        <v>-304.97523999999999</v>
      </c>
      <c r="J246" s="3">
        <f t="shared" si="9"/>
        <v>0</v>
      </c>
      <c r="K246" s="3">
        <f t="shared" si="11"/>
        <v>-304.97523999999999</v>
      </c>
      <c r="L246" s="1" t="s">
        <v>28</v>
      </c>
      <c r="M246" s="1" t="s">
        <v>29</v>
      </c>
      <c r="N246" s="1">
        <f>'январь 2016'!N246+'февраль 2016'!N246+'март 2016'!N246</f>
        <v>0</v>
      </c>
      <c r="O246" s="1">
        <f>'январь 2016'!O246+'февраль 2016'!O246+'март 2016'!O246</f>
        <v>0</v>
      </c>
      <c r="P246" s="1" t="s">
        <v>30</v>
      </c>
      <c r="Q246" s="1" t="s">
        <v>34</v>
      </c>
      <c r="R246" s="1">
        <f>'январь 2016'!R246+'февраль 2016'!R246+'март 2016'!R246</f>
        <v>0</v>
      </c>
      <c r="S246" s="1">
        <f>'январь 2016'!S246+'февраль 2016'!S246+'март 2016'!S246</f>
        <v>0</v>
      </c>
      <c r="T246" s="1" t="s">
        <v>30</v>
      </c>
      <c r="U246" s="1" t="s">
        <v>32</v>
      </c>
      <c r="V246" s="6">
        <f>'январь 2016'!V246+'февраль 2016'!V246+'март 2016'!V246</f>
        <v>0</v>
      </c>
      <c r="W246" s="6">
        <f>'январь 2016'!W246+'февраль 2016'!W246+'март 2016'!W246</f>
        <v>0</v>
      </c>
      <c r="X246" s="6" t="s">
        <v>30</v>
      </c>
      <c r="Y246" s="6" t="s">
        <v>33</v>
      </c>
      <c r="Z246" s="6">
        <f>'январь 2016'!Z246+'февраль 2016'!Z246+'март 2016'!Z246</f>
        <v>0</v>
      </c>
      <c r="AA246" s="6">
        <f>'январь 2016'!AA246+'февраль 2016'!AA246+'март 2016'!AA246</f>
        <v>0</v>
      </c>
      <c r="AB246" s="1" t="s">
        <v>30</v>
      </c>
      <c r="AC246" s="1" t="s">
        <v>34</v>
      </c>
      <c r="AD246" s="1">
        <f>'январь 2016'!AD246+'февраль 2016'!AD246+'март 2016'!AD246</f>
        <v>0</v>
      </c>
      <c r="AE246" s="1">
        <f>'январь 2016'!AE246+'февраль 2016'!AE246+'март 2016'!AE246</f>
        <v>0</v>
      </c>
      <c r="AF246" s="1" t="s">
        <v>35</v>
      </c>
      <c r="AG246" s="1" t="s">
        <v>29</v>
      </c>
      <c r="AH246" s="1">
        <f>'январь 2016'!AH246+'февраль 2016'!AH246+'март 2016'!AH246</f>
        <v>0</v>
      </c>
      <c r="AI246" s="1">
        <f>'январь 2016'!AI246+'февраль 2016'!AI246+'март 2016'!AI246</f>
        <v>0</v>
      </c>
      <c r="AJ246" s="1" t="s">
        <v>36</v>
      </c>
      <c r="AK246" s="1" t="s">
        <v>37</v>
      </c>
      <c r="AL246" s="1">
        <f>'январь 2016'!AL246+'февраль 2016'!AL246+'март 2016'!AL246</f>
        <v>0</v>
      </c>
      <c r="AM246" s="1">
        <f>'январь 2016'!AM246+'февраль 2016'!AM246+'март 2016'!AM246</f>
        <v>0</v>
      </c>
      <c r="AN246" s="1" t="s">
        <v>38</v>
      </c>
      <c r="AO246" s="1" t="s">
        <v>39</v>
      </c>
      <c r="AP246" s="1">
        <f>'январь 2016'!AP246+'февраль 2016'!AP246+'март 2016'!AP246</f>
        <v>0</v>
      </c>
      <c r="AQ246" s="1">
        <f>'январь 2016'!AQ246+'февраль 2016'!AQ246+'март 2016'!AQ246</f>
        <v>0</v>
      </c>
      <c r="AR246" s="1" t="s">
        <v>40</v>
      </c>
      <c r="AS246" s="1" t="s">
        <v>41</v>
      </c>
      <c r="AT246" s="1">
        <f>'январь 2016'!AT246+'февраль 2016'!AT246+'март 2016'!AT246</f>
        <v>0</v>
      </c>
      <c r="AU246" s="1">
        <f>'январь 2016'!AU246+'февраль 2016'!AU246+'март 2016'!AU246</f>
        <v>0</v>
      </c>
      <c r="AV246" s="6"/>
      <c r="AW246" s="6"/>
      <c r="AX246" s="1">
        <f>'январь 2016'!AX246+'февраль 2016'!AX246+'март 2016'!AX246</f>
        <v>0</v>
      </c>
      <c r="AY246" s="1">
        <f>'январь 2016'!AY246+'февраль 2016'!AY246+'март 2016'!AY246</f>
        <v>0</v>
      </c>
      <c r="AZ246" s="1" t="s">
        <v>42</v>
      </c>
      <c r="BA246" s="1" t="s">
        <v>39</v>
      </c>
      <c r="BB246" s="1">
        <f>'январь 2016'!BB246+'февраль 2016'!BB246+'март 2016'!BB246</f>
        <v>0</v>
      </c>
      <c r="BC246" s="1">
        <f>'январь 2016'!BC246+'февраль 2016'!BC246+'март 2016'!BC246</f>
        <v>0</v>
      </c>
      <c r="BD246" s="1" t="s">
        <v>42</v>
      </c>
      <c r="BE246" s="1" t="s">
        <v>33</v>
      </c>
      <c r="BF246" s="1">
        <f>'январь 2016'!BF246+'февраль 2016'!BF246+'март 2016'!BF246</f>
        <v>0</v>
      </c>
      <c r="BG246" s="1">
        <f>'январь 2016'!BG246+'февраль 2016'!BG246+'март 2016'!BG246</f>
        <v>0</v>
      </c>
      <c r="BH246" s="1" t="s">
        <v>42</v>
      </c>
      <c r="BI246" s="1" t="s">
        <v>39</v>
      </c>
      <c r="BJ246" s="1">
        <f>'январь 2016'!BJ246+'февраль 2016'!BJ246+'март 2016'!BJ246</f>
        <v>0</v>
      </c>
      <c r="BK246" s="7">
        <f>'январь 2016'!BK246+'февраль 2016'!BK246+'март 2016'!BK246</f>
        <v>0</v>
      </c>
      <c r="BL246" s="1" t="s">
        <v>43</v>
      </c>
      <c r="BM246" s="1" t="s">
        <v>44</v>
      </c>
      <c r="BN246" s="1">
        <f>'январь 2016'!BN246+'февраль 2016'!BN246+'март 2016'!BN246</f>
        <v>0</v>
      </c>
      <c r="BO246" s="1">
        <f>'январь 2016'!BO246+'февраль 2016'!BO246+'март 2016'!BO246</f>
        <v>0</v>
      </c>
      <c r="BP246" s="1" t="s">
        <v>45</v>
      </c>
      <c r="BQ246" s="1" t="s">
        <v>44</v>
      </c>
      <c r="BR246" s="1">
        <f>'январь 2016'!BR246+'февраль 2016'!BR246+'март 2016'!BR246</f>
        <v>0</v>
      </c>
      <c r="BS246" s="1">
        <f>'январь 2016'!BS246+'февраль 2016'!BS246+'март 2016'!BS246</f>
        <v>0</v>
      </c>
      <c r="BT246" s="1" t="s">
        <v>46</v>
      </c>
      <c r="BU246" s="1" t="s">
        <v>47</v>
      </c>
      <c r="BV246" s="1">
        <f>'январь 2016'!BV246+'февраль 2016'!BV246+'март 2016'!BV246</f>
        <v>0</v>
      </c>
      <c r="BW246" s="1">
        <f>'январь 2016'!BW246+'февраль 2016'!BW246+'март 2016'!BW246</f>
        <v>0</v>
      </c>
      <c r="BX246" s="1" t="s">
        <v>46</v>
      </c>
      <c r="BY246" s="1" t="s">
        <v>41</v>
      </c>
      <c r="BZ246" s="1">
        <f>'январь 2016'!BZ246+'февраль 2016'!BZ246+'март 2016'!BZ246</f>
        <v>0</v>
      </c>
      <c r="CA246" s="1">
        <f>'январь 2016'!CA246+'февраль 2016'!CA246+'март 2016'!CA246</f>
        <v>0</v>
      </c>
      <c r="CB246" s="1" t="s">
        <v>46</v>
      </c>
      <c r="CC246" s="1" t="s">
        <v>48</v>
      </c>
      <c r="CD246" s="1">
        <f>'январь 2016'!CD246+'февраль 2016'!CD246+'март 2016'!CD246</f>
        <v>0</v>
      </c>
      <c r="CE246" s="1">
        <f>'январь 2016'!CE246+'февраль 2016'!CE246+'март 2016'!CE246</f>
        <v>0</v>
      </c>
      <c r="CF246" s="1" t="s">
        <v>46</v>
      </c>
      <c r="CG246" s="1" t="s">
        <v>48</v>
      </c>
      <c r="CH246" s="1">
        <f>'январь 2016'!CH246+'февраль 2016'!CH246+'март 2016'!CH246</f>
        <v>0</v>
      </c>
      <c r="CI246" s="1">
        <f>'январь 2016'!CI246+'февраль 2016'!CI246+'март 2016'!CI246</f>
        <v>0</v>
      </c>
      <c r="CJ246" s="1" t="s">
        <v>46</v>
      </c>
      <c r="CK246" s="1" t="s">
        <v>39</v>
      </c>
      <c r="CL246" s="1">
        <f>'январь 2016'!CL246+'февраль 2016'!CL246+'март 2016'!CL246</f>
        <v>0</v>
      </c>
      <c r="CM246" s="1">
        <f>'январь 2016'!CM246+'февраль 2016'!CM246+'март 2016'!CM246</f>
        <v>0</v>
      </c>
      <c r="CN246" s="1" t="s">
        <v>49</v>
      </c>
      <c r="CO246" s="1" t="s">
        <v>39</v>
      </c>
      <c r="CP246" s="1">
        <f>'январь 2016'!CP246+'февраль 2016'!CP246+'март 2016'!CP246</f>
        <v>0</v>
      </c>
      <c r="CQ246" s="1">
        <f>'январь 2016'!CQ246+'февраль 2016'!CQ246+'март 2016'!CQ246</f>
        <v>0</v>
      </c>
      <c r="CR246" s="1" t="s">
        <v>50</v>
      </c>
      <c r="CS246" s="1" t="s">
        <v>51</v>
      </c>
      <c r="CT246" s="1">
        <f>'январь 2016'!CT246+'февраль 2016'!CT246+'март 2016'!CT246</f>
        <v>0</v>
      </c>
      <c r="CU246" s="1">
        <f>'январь 2016'!CU246+'февраль 2016'!CU246+'март 2016'!CU246</f>
        <v>0</v>
      </c>
      <c r="CV246" s="1" t="s">
        <v>50</v>
      </c>
      <c r="CW246" s="1" t="s">
        <v>39</v>
      </c>
      <c r="CX246" s="1">
        <f>'январь 2016'!CX246+'февраль 2016'!CX246+'март 2016'!CX246</f>
        <v>0</v>
      </c>
      <c r="CY246" s="1">
        <f>'январь 2016'!CY246+'февраль 2016'!CY246+'март 2016'!CY246</f>
        <v>0</v>
      </c>
      <c r="CZ246" s="1" t="s">
        <v>50</v>
      </c>
      <c r="DA246" s="1" t="s">
        <v>39</v>
      </c>
      <c r="DB246" s="1">
        <f>'январь 2016'!DB246+'февраль 2016'!DB246+'март 2016'!DB246</f>
        <v>0</v>
      </c>
      <c r="DC246" s="1">
        <f>'январь 2016'!DC246+'февраль 2016'!DC246+'март 2016'!DC246</f>
        <v>0</v>
      </c>
      <c r="DD246" s="1" t="s">
        <v>59</v>
      </c>
      <c r="DE246" s="1" t="s">
        <v>60</v>
      </c>
      <c r="DF246" s="1">
        <f>'январь 2016'!DF246+'февраль 2016'!DF246+'март 2016'!DF246</f>
        <v>0</v>
      </c>
      <c r="DG246" s="1">
        <f>'январь 2016'!DG246+'февраль 2016'!DG246+'март 2016'!DG246</f>
        <v>0</v>
      </c>
      <c r="DH246" s="1" t="s">
        <v>52</v>
      </c>
      <c r="DI246" s="1" t="s">
        <v>53</v>
      </c>
      <c r="DJ246" s="1">
        <f>'январь 2016'!DJ246+'февраль 2016'!DJ246+'март 2016'!DJ246</f>
        <v>0</v>
      </c>
      <c r="DK246" s="1">
        <f>'январь 2016'!DK246+'февраль 2016'!DK246+'март 2016'!DK246</f>
        <v>0</v>
      </c>
      <c r="DL246" s="1" t="s">
        <v>31</v>
      </c>
      <c r="DM246" s="7">
        <f>'январь 2016'!DM246+'февраль 2016'!DM246+'март 2016'!DM246</f>
        <v>0</v>
      </c>
    </row>
    <row r="247" spans="1:117" s="12" customFormat="1" ht="15.75" customHeight="1" x14ac:dyDescent="0.25">
      <c r="A247" s="6">
        <v>246</v>
      </c>
      <c r="B247" s="6">
        <v>2</v>
      </c>
      <c r="C247" s="9" t="s">
        <v>448</v>
      </c>
      <c r="D247" s="8" t="s">
        <v>373</v>
      </c>
      <c r="E247" s="6">
        <v>-105.38800000000001</v>
      </c>
      <c r="F247" s="6">
        <v>0</v>
      </c>
      <c r="G247" s="6">
        <v>-105.38800000000001</v>
      </c>
      <c r="H247" s="10">
        <v>37.436039999999998</v>
      </c>
      <c r="I247" s="3">
        <f t="shared" si="10"/>
        <v>-67.951960000000014</v>
      </c>
      <c r="J247" s="3">
        <f t="shared" si="9"/>
        <v>0</v>
      </c>
      <c r="K247" s="3">
        <f t="shared" si="11"/>
        <v>-67.951960000000014</v>
      </c>
      <c r="L247" s="1" t="s">
        <v>28</v>
      </c>
      <c r="M247" s="1" t="s">
        <v>29</v>
      </c>
      <c r="N247" s="1">
        <f>'январь 2016'!N247+'февраль 2016'!N247+'март 2016'!N247</f>
        <v>0</v>
      </c>
      <c r="O247" s="1">
        <f>'январь 2016'!O247+'февраль 2016'!O247+'март 2016'!O247</f>
        <v>0</v>
      </c>
      <c r="P247" s="1" t="s">
        <v>30</v>
      </c>
      <c r="Q247" s="1" t="s">
        <v>34</v>
      </c>
      <c r="R247" s="1">
        <f>'январь 2016'!R247+'февраль 2016'!R247+'март 2016'!R247</f>
        <v>0</v>
      </c>
      <c r="S247" s="1">
        <f>'январь 2016'!S247+'февраль 2016'!S247+'март 2016'!S247</f>
        <v>0</v>
      </c>
      <c r="T247" s="1" t="s">
        <v>30</v>
      </c>
      <c r="U247" s="1" t="s">
        <v>32</v>
      </c>
      <c r="V247" s="6">
        <f>'январь 2016'!V247+'февраль 2016'!V247+'март 2016'!V247</f>
        <v>0</v>
      </c>
      <c r="W247" s="6">
        <f>'январь 2016'!W247+'февраль 2016'!W247+'март 2016'!W247</f>
        <v>0</v>
      </c>
      <c r="X247" s="6" t="s">
        <v>30</v>
      </c>
      <c r="Y247" s="6" t="s">
        <v>33</v>
      </c>
      <c r="Z247" s="6">
        <f>'январь 2016'!Z247+'февраль 2016'!Z247+'март 2016'!Z247</f>
        <v>0</v>
      </c>
      <c r="AA247" s="6">
        <f>'январь 2016'!AA247+'февраль 2016'!AA247+'март 2016'!AA247</f>
        <v>0</v>
      </c>
      <c r="AB247" s="1" t="s">
        <v>30</v>
      </c>
      <c r="AC247" s="1" t="s">
        <v>34</v>
      </c>
      <c r="AD247" s="1">
        <f>'январь 2016'!AD247+'февраль 2016'!AD247+'март 2016'!AD247</f>
        <v>0</v>
      </c>
      <c r="AE247" s="1">
        <f>'январь 2016'!AE247+'февраль 2016'!AE247+'март 2016'!AE247</f>
        <v>0</v>
      </c>
      <c r="AF247" s="1" t="s">
        <v>35</v>
      </c>
      <c r="AG247" s="1" t="s">
        <v>29</v>
      </c>
      <c r="AH247" s="1">
        <f>'январь 2016'!AH247+'февраль 2016'!AH247+'март 2016'!AH247</f>
        <v>0</v>
      </c>
      <c r="AI247" s="1">
        <f>'январь 2016'!AI247+'февраль 2016'!AI247+'март 2016'!AI247</f>
        <v>0</v>
      </c>
      <c r="AJ247" s="1" t="s">
        <v>36</v>
      </c>
      <c r="AK247" s="1" t="s">
        <v>37</v>
      </c>
      <c r="AL247" s="1">
        <f>'январь 2016'!AL247+'февраль 2016'!AL247+'март 2016'!AL247</f>
        <v>0</v>
      </c>
      <c r="AM247" s="1">
        <f>'январь 2016'!AM247+'февраль 2016'!AM247+'март 2016'!AM247</f>
        <v>0</v>
      </c>
      <c r="AN247" s="1" t="s">
        <v>38</v>
      </c>
      <c r="AO247" s="1" t="s">
        <v>39</v>
      </c>
      <c r="AP247" s="1">
        <f>'январь 2016'!AP247+'февраль 2016'!AP247+'март 2016'!AP247</f>
        <v>0</v>
      </c>
      <c r="AQ247" s="1">
        <f>'январь 2016'!AQ247+'февраль 2016'!AQ247+'март 2016'!AQ247</f>
        <v>0</v>
      </c>
      <c r="AR247" s="1" t="s">
        <v>40</v>
      </c>
      <c r="AS247" s="1" t="s">
        <v>41</v>
      </c>
      <c r="AT247" s="1">
        <f>'январь 2016'!AT247+'февраль 2016'!AT247+'март 2016'!AT247</f>
        <v>0</v>
      </c>
      <c r="AU247" s="1">
        <f>'январь 2016'!AU247+'февраль 2016'!AU247+'март 2016'!AU247</f>
        <v>0</v>
      </c>
      <c r="AV247" s="6"/>
      <c r="AW247" s="6"/>
      <c r="AX247" s="1">
        <f>'январь 2016'!AX247+'февраль 2016'!AX247+'март 2016'!AX247</f>
        <v>0</v>
      </c>
      <c r="AY247" s="1">
        <f>'январь 2016'!AY247+'февраль 2016'!AY247+'март 2016'!AY247</f>
        <v>0</v>
      </c>
      <c r="AZ247" s="1" t="s">
        <v>42</v>
      </c>
      <c r="BA247" s="1" t="s">
        <v>39</v>
      </c>
      <c r="BB247" s="1">
        <f>'январь 2016'!BB247+'февраль 2016'!BB247+'март 2016'!BB247</f>
        <v>0</v>
      </c>
      <c r="BC247" s="1">
        <f>'январь 2016'!BC247+'февраль 2016'!BC247+'март 2016'!BC247</f>
        <v>0</v>
      </c>
      <c r="BD247" s="1" t="s">
        <v>42</v>
      </c>
      <c r="BE247" s="1" t="s">
        <v>33</v>
      </c>
      <c r="BF247" s="1">
        <f>'январь 2016'!BF247+'февраль 2016'!BF247+'март 2016'!BF247</f>
        <v>0</v>
      </c>
      <c r="BG247" s="1">
        <f>'январь 2016'!BG247+'февраль 2016'!BG247+'март 2016'!BG247</f>
        <v>0</v>
      </c>
      <c r="BH247" s="1" t="s">
        <v>42</v>
      </c>
      <c r="BI247" s="1" t="s">
        <v>39</v>
      </c>
      <c r="BJ247" s="1">
        <f>'январь 2016'!BJ247+'февраль 2016'!BJ247+'март 2016'!BJ247</f>
        <v>0</v>
      </c>
      <c r="BK247" s="7">
        <f>'январь 2016'!BK247+'февраль 2016'!BK247+'март 2016'!BK247</f>
        <v>0</v>
      </c>
      <c r="BL247" s="1" t="s">
        <v>43</v>
      </c>
      <c r="BM247" s="1" t="s">
        <v>44</v>
      </c>
      <c r="BN247" s="1">
        <f>'январь 2016'!BN247+'февраль 2016'!BN247+'март 2016'!BN247</f>
        <v>0</v>
      </c>
      <c r="BO247" s="1">
        <f>'январь 2016'!BO247+'февраль 2016'!BO247+'март 2016'!BO247</f>
        <v>0</v>
      </c>
      <c r="BP247" s="1" t="s">
        <v>45</v>
      </c>
      <c r="BQ247" s="1" t="s">
        <v>44</v>
      </c>
      <c r="BR247" s="1">
        <f>'январь 2016'!BR247+'февраль 2016'!BR247+'март 2016'!BR247</f>
        <v>0</v>
      </c>
      <c r="BS247" s="1">
        <f>'январь 2016'!BS247+'февраль 2016'!BS247+'март 2016'!BS247</f>
        <v>0</v>
      </c>
      <c r="BT247" s="1" t="s">
        <v>46</v>
      </c>
      <c r="BU247" s="1" t="s">
        <v>47</v>
      </c>
      <c r="BV247" s="1">
        <f>'январь 2016'!BV247+'февраль 2016'!BV247+'март 2016'!BV247</f>
        <v>0</v>
      </c>
      <c r="BW247" s="1">
        <f>'январь 2016'!BW247+'февраль 2016'!BW247+'март 2016'!BW247</f>
        <v>0</v>
      </c>
      <c r="BX247" s="1" t="s">
        <v>46</v>
      </c>
      <c r="BY247" s="1" t="s">
        <v>41</v>
      </c>
      <c r="BZ247" s="1">
        <f>'январь 2016'!BZ247+'февраль 2016'!BZ247+'март 2016'!BZ247</f>
        <v>0</v>
      </c>
      <c r="CA247" s="1">
        <f>'январь 2016'!CA247+'февраль 2016'!CA247+'март 2016'!CA247</f>
        <v>0</v>
      </c>
      <c r="CB247" s="1" t="s">
        <v>46</v>
      </c>
      <c r="CC247" s="1" t="s">
        <v>48</v>
      </c>
      <c r="CD247" s="1">
        <f>'январь 2016'!CD247+'февраль 2016'!CD247+'март 2016'!CD247</f>
        <v>0</v>
      </c>
      <c r="CE247" s="1">
        <f>'январь 2016'!CE247+'февраль 2016'!CE247+'март 2016'!CE247</f>
        <v>0</v>
      </c>
      <c r="CF247" s="1" t="s">
        <v>46</v>
      </c>
      <c r="CG247" s="1" t="s">
        <v>48</v>
      </c>
      <c r="CH247" s="1">
        <f>'январь 2016'!CH247+'февраль 2016'!CH247+'март 2016'!CH247</f>
        <v>0</v>
      </c>
      <c r="CI247" s="1">
        <f>'январь 2016'!CI247+'февраль 2016'!CI247+'март 2016'!CI247</f>
        <v>0</v>
      </c>
      <c r="CJ247" s="1" t="s">
        <v>46</v>
      </c>
      <c r="CK247" s="1" t="s">
        <v>39</v>
      </c>
      <c r="CL247" s="1">
        <f>'январь 2016'!CL247+'февраль 2016'!CL247+'март 2016'!CL247</f>
        <v>0</v>
      </c>
      <c r="CM247" s="1">
        <f>'январь 2016'!CM247+'февраль 2016'!CM247+'март 2016'!CM247</f>
        <v>0</v>
      </c>
      <c r="CN247" s="1" t="s">
        <v>49</v>
      </c>
      <c r="CO247" s="1" t="s">
        <v>39</v>
      </c>
      <c r="CP247" s="1">
        <f>'январь 2016'!CP247+'февраль 2016'!CP247+'март 2016'!CP247</f>
        <v>0</v>
      </c>
      <c r="CQ247" s="1">
        <f>'январь 2016'!CQ247+'февраль 2016'!CQ247+'март 2016'!CQ247</f>
        <v>0</v>
      </c>
      <c r="CR247" s="1" t="s">
        <v>50</v>
      </c>
      <c r="CS247" s="1" t="s">
        <v>51</v>
      </c>
      <c r="CT247" s="1">
        <f>'январь 2016'!CT247+'февраль 2016'!CT247+'март 2016'!CT247</f>
        <v>0</v>
      </c>
      <c r="CU247" s="1">
        <f>'январь 2016'!CU247+'февраль 2016'!CU247+'март 2016'!CU247</f>
        <v>0</v>
      </c>
      <c r="CV247" s="1" t="s">
        <v>50</v>
      </c>
      <c r="CW247" s="1" t="s">
        <v>39</v>
      </c>
      <c r="CX247" s="1">
        <f>'январь 2016'!CX247+'февраль 2016'!CX247+'март 2016'!CX247</f>
        <v>0</v>
      </c>
      <c r="CY247" s="1">
        <f>'январь 2016'!CY247+'февраль 2016'!CY247+'март 2016'!CY247</f>
        <v>0</v>
      </c>
      <c r="CZ247" s="1" t="s">
        <v>50</v>
      </c>
      <c r="DA247" s="1" t="s">
        <v>39</v>
      </c>
      <c r="DB247" s="1">
        <f>'январь 2016'!DB247+'февраль 2016'!DB247+'март 2016'!DB247</f>
        <v>0</v>
      </c>
      <c r="DC247" s="1">
        <f>'январь 2016'!DC247+'февраль 2016'!DC247+'март 2016'!DC247</f>
        <v>0</v>
      </c>
      <c r="DD247" s="1" t="s">
        <v>59</v>
      </c>
      <c r="DE247" s="1" t="s">
        <v>60</v>
      </c>
      <c r="DF247" s="1">
        <f>'январь 2016'!DF247+'февраль 2016'!DF247+'март 2016'!DF247</f>
        <v>0</v>
      </c>
      <c r="DG247" s="1">
        <f>'январь 2016'!DG247+'февраль 2016'!DG247+'март 2016'!DG247</f>
        <v>0</v>
      </c>
      <c r="DH247" s="1" t="s">
        <v>52</v>
      </c>
      <c r="DI247" s="1" t="s">
        <v>53</v>
      </c>
      <c r="DJ247" s="1">
        <f>'январь 2016'!DJ247+'февраль 2016'!DJ247+'март 2016'!DJ247</f>
        <v>0</v>
      </c>
      <c r="DK247" s="1">
        <f>'январь 2016'!DK247+'февраль 2016'!DK247+'март 2016'!DK247</f>
        <v>0</v>
      </c>
      <c r="DL247" s="1" t="s">
        <v>31</v>
      </c>
      <c r="DM247" s="7">
        <f>'январь 2016'!DM247+'февраль 2016'!DM247+'март 2016'!DM247</f>
        <v>0</v>
      </c>
    </row>
    <row r="248" spans="1:117" s="12" customFormat="1" ht="15.75" customHeight="1" x14ac:dyDescent="0.25">
      <c r="A248" s="6">
        <v>247</v>
      </c>
      <c r="B248" s="6">
        <v>2</v>
      </c>
      <c r="C248" s="9" t="s">
        <v>234</v>
      </c>
      <c r="D248" s="8" t="s">
        <v>373</v>
      </c>
      <c r="E248" s="6">
        <v>826.35599999999999</v>
      </c>
      <c r="F248" s="6">
        <v>25.161999999999999</v>
      </c>
      <c r="G248" s="6">
        <v>792.92100000000005</v>
      </c>
      <c r="H248" s="10">
        <v>276.63708000000003</v>
      </c>
      <c r="I248" s="3">
        <f t="shared" si="10"/>
        <v>1069.55808</v>
      </c>
      <c r="J248" s="3">
        <f t="shared" si="9"/>
        <v>13.84</v>
      </c>
      <c r="K248" s="3">
        <f t="shared" si="11"/>
        <v>1055.7180800000001</v>
      </c>
      <c r="L248" s="1" t="s">
        <v>28</v>
      </c>
      <c r="M248" s="1" t="s">
        <v>29</v>
      </c>
      <c r="N248" s="1">
        <f>'январь 2016'!N248+'февраль 2016'!N248+'март 2016'!N248</f>
        <v>0</v>
      </c>
      <c r="O248" s="1">
        <f>'январь 2016'!O248+'февраль 2016'!O248+'март 2016'!O248</f>
        <v>0</v>
      </c>
      <c r="P248" s="1" t="s">
        <v>30</v>
      </c>
      <c r="Q248" s="1" t="s">
        <v>34</v>
      </c>
      <c r="R248" s="1">
        <f>'январь 2016'!R248+'февраль 2016'!R248+'март 2016'!R248</f>
        <v>0</v>
      </c>
      <c r="S248" s="1">
        <f>'январь 2016'!S248+'февраль 2016'!S248+'март 2016'!S248</f>
        <v>0</v>
      </c>
      <c r="T248" s="1" t="s">
        <v>30</v>
      </c>
      <c r="U248" s="1" t="s">
        <v>32</v>
      </c>
      <c r="V248" s="6">
        <f>'январь 2016'!V248+'февраль 2016'!V248+'март 2016'!V248</f>
        <v>0</v>
      </c>
      <c r="W248" s="6">
        <f>'январь 2016'!W248+'февраль 2016'!W248+'март 2016'!W248</f>
        <v>0</v>
      </c>
      <c r="X248" s="6" t="s">
        <v>30</v>
      </c>
      <c r="Y248" s="6" t="s">
        <v>33</v>
      </c>
      <c r="Z248" s="6">
        <f>'январь 2016'!Z248+'февраль 2016'!Z248+'март 2016'!Z248</f>
        <v>0</v>
      </c>
      <c r="AA248" s="6">
        <f>'январь 2016'!AA248+'февраль 2016'!AA248+'март 2016'!AA248</f>
        <v>0</v>
      </c>
      <c r="AB248" s="1" t="s">
        <v>30</v>
      </c>
      <c r="AC248" s="1" t="s">
        <v>34</v>
      </c>
      <c r="AD248" s="1">
        <f>'январь 2016'!AD248+'февраль 2016'!AD248+'март 2016'!AD248</f>
        <v>0</v>
      </c>
      <c r="AE248" s="1">
        <f>'январь 2016'!AE248+'февраль 2016'!AE248+'март 2016'!AE248</f>
        <v>0</v>
      </c>
      <c r="AF248" s="1" t="s">
        <v>35</v>
      </c>
      <c r="AG248" s="1" t="s">
        <v>29</v>
      </c>
      <c r="AH248" s="1">
        <f>'январь 2016'!AH248+'февраль 2016'!AH248+'март 2016'!AH248</f>
        <v>0</v>
      </c>
      <c r="AI248" s="1">
        <f>'январь 2016'!AI248+'февраль 2016'!AI248+'март 2016'!AI248</f>
        <v>0</v>
      </c>
      <c r="AJ248" s="1" t="s">
        <v>36</v>
      </c>
      <c r="AK248" s="1" t="s">
        <v>37</v>
      </c>
      <c r="AL248" s="1">
        <f>'январь 2016'!AL248+'февраль 2016'!AL248+'март 2016'!AL248</f>
        <v>0</v>
      </c>
      <c r="AM248" s="1">
        <f>'январь 2016'!AM248+'февраль 2016'!AM248+'март 2016'!AM248</f>
        <v>0</v>
      </c>
      <c r="AN248" s="1" t="s">
        <v>38</v>
      </c>
      <c r="AO248" s="1" t="s">
        <v>39</v>
      </c>
      <c r="AP248" s="1">
        <f>'январь 2016'!AP248+'февраль 2016'!AP248+'март 2016'!AP248</f>
        <v>0</v>
      </c>
      <c r="AQ248" s="1">
        <f>'январь 2016'!AQ248+'февраль 2016'!AQ248+'март 2016'!AQ248</f>
        <v>0</v>
      </c>
      <c r="AR248" s="1" t="s">
        <v>40</v>
      </c>
      <c r="AS248" s="1" t="s">
        <v>41</v>
      </c>
      <c r="AT248" s="1">
        <f>'январь 2016'!AT248+'февраль 2016'!AT248+'март 2016'!AT248</f>
        <v>0</v>
      </c>
      <c r="AU248" s="1">
        <f>'январь 2016'!AU248+'февраль 2016'!AU248+'март 2016'!AU248</f>
        <v>0</v>
      </c>
      <c r="AV248" s="6"/>
      <c r="AW248" s="6"/>
      <c r="AX248" s="1">
        <f>'январь 2016'!AX248+'февраль 2016'!AX248+'март 2016'!AX248</f>
        <v>0</v>
      </c>
      <c r="AY248" s="1">
        <f>'январь 2016'!AY248+'февраль 2016'!AY248+'март 2016'!AY248</f>
        <v>0</v>
      </c>
      <c r="AZ248" s="1" t="s">
        <v>42</v>
      </c>
      <c r="BA248" s="1" t="s">
        <v>39</v>
      </c>
      <c r="BB248" s="1">
        <f>'январь 2016'!BB248+'февраль 2016'!BB248+'март 2016'!BB248</f>
        <v>0</v>
      </c>
      <c r="BC248" s="1">
        <f>'январь 2016'!BC248+'февраль 2016'!BC248+'март 2016'!BC248</f>
        <v>0</v>
      </c>
      <c r="BD248" s="1" t="s">
        <v>42</v>
      </c>
      <c r="BE248" s="1" t="s">
        <v>33</v>
      </c>
      <c r="BF248" s="1">
        <f>'январь 2016'!BF248+'февраль 2016'!BF248+'март 2016'!BF248</f>
        <v>0</v>
      </c>
      <c r="BG248" s="1">
        <f>'январь 2016'!BG248+'февраль 2016'!BG248+'март 2016'!BG248</f>
        <v>0</v>
      </c>
      <c r="BH248" s="1" t="s">
        <v>42</v>
      </c>
      <c r="BI248" s="1" t="s">
        <v>39</v>
      </c>
      <c r="BJ248" s="1">
        <f>'январь 2016'!BJ248+'февраль 2016'!BJ248+'март 2016'!BJ248</f>
        <v>3</v>
      </c>
      <c r="BK248" s="7">
        <f>'январь 2016'!BK248+'февраль 2016'!BK248+'март 2016'!BK248</f>
        <v>10.154</v>
      </c>
      <c r="BL248" s="1" t="s">
        <v>43</v>
      </c>
      <c r="BM248" s="1" t="s">
        <v>44</v>
      </c>
      <c r="BN248" s="1">
        <f>'январь 2016'!BN248+'февраль 2016'!BN248+'март 2016'!BN248</f>
        <v>0</v>
      </c>
      <c r="BO248" s="1">
        <f>'январь 2016'!BO248+'февраль 2016'!BO248+'март 2016'!BO248</f>
        <v>0</v>
      </c>
      <c r="BP248" s="1" t="s">
        <v>45</v>
      </c>
      <c r="BQ248" s="1" t="s">
        <v>44</v>
      </c>
      <c r="BR248" s="1">
        <f>'январь 2016'!BR248+'февраль 2016'!BR248+'март 2016'!BR248</f>
        <v>0</v>
      </c>
      <c r="BS248" s="1">
        <f>'январь 2016'!BS248+'февраль 2016'!BS248+'март 2016'!BS248</f>
        <v>0</v>
      </c>
      <c r="BT248" s="1" t="s">
        <v>46</v>
      </c>
      <c r="BU248" s="1" t="s">
        <v>47</v>
      </c>
      <c r="BV248" s="1">
        <f>'январь 2016'!BV248+'февраль 2016'!BV248+'март 2016'!BV248</f>
        <v>0</v>
      </c>
      <c r="BW248" s="1">
        <f>'январь 2016'!BW248+'февраль 2016'!BW248+'март 2016'!BW248</f>
        <v>0</v>
      </c>
      <c r="BX248" s="1" t="s">
        <v>46</v>
      </c>
      <c r="BY248" s="1" t="s">
        <v>41</v>
      </c>
      <c r="BZ248" s="1">
        <f>'январь 2016'!BZ248+'февраль 2016'!BZ248+'март 2016'!BZ248</f>
        <v>0</v>
      </c>
      <c r="CA248" s="1">
        <f>'январь 2016'!CA248+'февраль 2016'!CA248+'март 2016'!CA248</f>
        <v>0</v>
      </c>
      <c r="CB248" s="1" t="s">
        <v>46</v>
      </c>
      <c r="CC248" s="1" t="s">
        <v>48</v>
      </c>
      <c r="CD248" s="1">
        <f>'январь 2016'!CD248+'февраль 2016'!CD248+'март 2016'!CD248</f>
        <v>0</v>
      </c>
      <c r="CE248" s="1">
        <f>'январь 2016'!CE248+'февраль 2016'!CE248+'март 2016'!CE248</f>
        <v>0</v>
      </c>
      <c r="CF248" s="1" t="s">
        <v>46</v>
      </c>
      <c r="CG248" s="1" t="s">
        <v>48</v>
      </c>
      <c r="CH248" s="1">
        <f>'январь 2016'!CH248+'февраль 2016'!CH248+'март 2016'!CH248</f>
        <v>0</v>
      </c>
      <c r="CI248" s="1">
        <f>'январь 2016'!CI248+'февраль 2016'!CI248+'март 2016'!CI248</f>
        <v>0</v>
      </c>
      <c r="CJ248" s="1" t="s">
        <v>46</v>
      </c>
      <c r="CK248" s="1" t="s">
        <v>39</v>
      </c>
      <c r="CL248" s="1">
        <f>'январь 2016'!CL248+'февраль 2016'!CL248+'март 2016'!CL248</f>
        <v>0</v>
      </c>
      <c r="CM248" s="1">
        <f>'январь 2016'!CM248+'февраль 2016'!CM248+'март 2016'!CM248</f>
        <v>0</v>
      </c>
      <c r="CN248" s="1" t="s">
        <v>49</v>
      </c>
      <c r="CO248" s="1" t="s">
        <v>39</v>
      </c>
      <c r="CP248" s="1">
        <f>'январь 2016'!CP248+'февраль 2016'!CP248+'март 2016'!CP248</f>
        <v>0</v>
      </c>
      <c r="CQ248" s="1">
        <f>'январь 2016'!CQ248+'февраль 2016'!CQ248+'март 2016'!CQ248</f>
        <v>0</v>
      </c>
      <c r="CR248" s="1" t="s">
        <v>50</v>
      </c>
      <c r="CS248" s="1" t="s">
        <v>51</v>
      </c>
      <c r="CT248" s="1">
        <f>'январь 2016'!CT248+'февраль 2016'!CT248+'март 2016'!CT248</f>
        <v>0</v>
      </c>
      <c r="CU248" s="1">
        <f>'январь 2016'!CU248+'февраль 2016'!CU248+'март 2016'!CU248</f>
        <v>0</v>
      </c>
      <c r="CV248" s="1" t="s">
        <v>50</v>
      </c>
      <c r="CW248" s="1" t="s">
        <v>39</v>
      </c>
      <c r="CX248" s="1">
        <f>'январь 2016'!CX248+'февраль 2016'!CX248+'март 2016'!CX248</f>
        <v>4</v>
      </c>
      <c r="CY248" s="1">
        <f>'январь 2016'!CY248+'февраль 2016'!CY248+'март 2016'!CY248</f>
        <v>3.6859999999999999</v>
      </c>
      <c r="CZ248" s="1" t="s">
        <v>50</v>
      </c>
      <c r="DA248" s="1" t="s">
        <v>39</v>
      </c>
      <c r="DB248" s="1">
        <f>'январь 2016'!DB248+'февраль 2016'!DB248+'март 2016'!DB248</f>
        <v>0</v>
      </c>
      <c r="DC248" s="1">
        <f>'январь 2016'!DC248+'февраль 2016'!DC248+'март 2016'!DC248</f>
        <v>0</v>
      </c>
      <c r="DD248" s="1" t="s">
        <v>59</v>
      </c>
      <c r="DE248" s="1" t="s">
        <v>60</v>
      </c>
      <c r="DF248" s="1">
        <f>'январь 2016'!DF248+'февраль 2016'!DF248+'март 2016'!DF248</f>
        <v>0</v>
      </c>
      <c r="DG248" s="1">
        <f>'январь 2016'!DG248+'февраль 2016'!DG248+'март 2016'!DG248</f>
        <v>0</v>
      </c>
      <c r="DH248" s="1" t="s">
        <v>52</v>
      </c>
      <c r="DI248" s="1" t="s">
        <v>53</v>
      </c>
      <c r="DJ248" s="1">
        <f>'январь 2016'!DJ248+'февраль 2016'!DJ248+'март 2016'!DJ248</f>
        <v>0</v>
      </c>
      <c r="DK248" s="1">
        <f>'январь 2016'!DK248+'февраль 2016'!DK248+'март 2016'!DK248</f>
        <v>0</v>
      </c>
      <c r="DL248" s="1" t="s">
        <v>31</v>
      </c>
      <c r="DM248" s="7">
        <f>'январь 2016'!DM248+'февраль 2016'!DM248+'март 2016'!DM248</f>
        <v>0</v>
      </c>
    </row>
    <row r="249" spans="1:117" s="12" customFormat="1" ht="15.75" customHeight="1" x14ac:dyDescent="0.25">
      <c r="A249" s="6">
        <v>248</v>
      </c>
      <c r="B249" s="6">
        <v>2</v>
      </c>
      <c r="C249" s="9" t="s">
        <v>235</v>
      </c>
      <c r="D249" s="8" t="s">
        <v>373</v>
      </c>
      <c r="E249" s="6">
        <v>145.55099999999999</v>
      </c>
      <c r="F249" s="6">
        <v>1.012</v>
      </c>
      <c r="G249" s="6">
        <v>144.53899999999999</v>
      </c>
      <c r="H249" s="10">
        <v>99.974519999999998</v>
      </c>
      <c r="I249" s="3">
        <f t="shared" si="10"/>
        <v>244.51351999999997</v>
      </c>
      <c r="J249" s="3">
        <f t="shared" si="9"/>
        <v>0</v>
      </c>
      <c r="K249" s="3">
        <f t="shared" si="11"/>
        <v>244.51351999999997</v>
      </c>
      <c r="L249" s="1" t="s">
        <v>28</v>
      </c>
      <c r="M249" s="1" t="s">
        <v>29</v>
      </c>
      <c r="N249" s="1">
        <f>'январь 2016'!N249+'февраль 2016'!N249+'март 2016'!N249</f>
        <v>0</v>
      </c>
      <c r="O249" s="1">
        <f>'январь 2016'!O249+'февраль 2016'!O249+'март 2016'!O249</f>
        <v>0</v>
      </c>
      <c r="P249" s="1" t="s">
        <v>30</v>
      </c>
      <c r="Q249" s="1" t="s">
        <v>34</v>
      </c>
      <c r="R249" s="1">
        <f>'январь 2016'!R249+'февраль 2016'!R249+'март 2016'!R249</f>
        <v>0</v>
      </c>
      <c r="S249" s="1">
        <f>'январь 2016'!S249+'февраль 2016'!S249+'март 2016'!S249</f>
        <v>0</v>
      </c>
      <c r="T249" s="1" t="s">
        <v>30</v>
      </c>
      <c r="U249" s="1" t="s">
        <v>32</v>
      </c>
      <c r="V249" s="6">
        <f>'январь 2016'!V249+'февраль 2016'!V249+'март 2016'!V249</f>
        <v>0</v>
      </c>
      <c r="W249" s="6">
        <f>'январь 2016'!W249+'февраль 2016'!W249+'март 2016'!W249</f>
        <v>0</v>
      </c>
      <c r="X249" s="6" t="s">
        <v>30</v>
      </c>
      <c r="Y249" s="6" t="s">
        <v>33</v>
      </c>
      <c r="Z249" s="6">
        <f>'январь 2016'!Z249+'февраль 2016'!Z249+'март 2016'!Z249</f>
        <v>0</v>
      </c>
      <c r="AA249" s="6">
        <f>'январь 2016'!AA249+'февраль 2016'!AA249+'март 2016'!AA249</f>
        <v>0</v>
      </c>
      <c r="AB249" s="1" t="s">
        <v>30</v>
      </c>
      <c r="AC249" s="1" t="s">
        <v>34</v>
      </c>
      <c r="AD249" s="1">
        <f>'январь 2016'!AD249+'февраль 2016'!AD249+'март 2016'!AD249</f>
        <v>0</v>
      </c>
      <c r="AE249" s="1">
        <f>'январь 2016'!AE249+'февраль 2016'!AE249+'март 2016'!AE249</f>
        <v>0</v>
      </c>
      <c r="AF249" s="1" t="s">
        <v>35</v>
      </c>
      <c r="AG249" s="1" t="s">
        <v>29</v>
      </c>
      <c r="AH249" s="1">
        <f>'январь 2016'!AH249+'февраль 2016'!AH249+'март 2016'!AH249</f>
        <v>0</v>
      </c>
      <c r="AI249" s="1">
        <f>'январь 2016'!AI249+'февраль 2016'!AI249+'март 2016'!AI249</f>
        <v>0</v>
      </c>
      <c r="AJ249" s="1" t="s">
        <v>36</v>
      </c>
      <c r="AK249" s="1" t="s">
        <v>37</v>
      </c>
      <c r="AL249" s="1">
        <f>'январь 2016'!AL249+'февраль 2016'!AL249+'март 2016'!AL249</f>
        <v>0</v>
      </c>
      <c r="AM249" s="1">
        <f>'январь 2016'!AM249+'февраль 2016'!AM249+'март 2016'!AM249</f>
        <v>0</v>
      </c>
      <c r="AN249" s="1" t="s">
        <v>38</v>
      </c>
      <c r="AO249" s="1" t="s">
        <v>39</v>
      </c>
      <c r="AP249" s="1">
        <f>'январь 2016'!AP249+'февраль 2016'!AP249+'март 2016'!AP249</f>
        <v>0</v>
      </c>
      <c r="AQ249" s="1">
        <f>'январь 2016'!AQ249+'февраль 2016'!AQ249+'март 2016'!AQ249</f>
        <v>0</v>
      </c>
      <c r="AR249" s="1" t="s">
        <v>40</v>
      </c>
      <c r="AS249" s="1" t="s">
        <v>41</v>
      </c>
      <c r="AT249" s="1">
        <f>'январь 2016'!AT249+'февраль 2016'!AT249+'март 2016'!AT249</f>
        <v>0</v>
      </c>
      <c r="AU249" s="1">
        <f>'январь 2016'!AU249+'февраль 2016'!AU249+'март 2016'!AU249</f>
        <v>0</v>
      </c>
      <c r="AV249" s="6"/>
      <c r="AW249" s="6"/>
      <c r="AX249" s="1">
        <f>'январь 2016'!AX249+'февраль 2016'!AX249+'март 2016'!AX249</f>
        <v>0</v>
      </c>
      <c r="AY249" s="1">
        <f>'январь 2016'!AY249+'февраль 2016'!AY249+'март 2016'!AY249</f>
        <v>0</v>
      </c>
      <c r="AZ249" s="1" t="s">
        <v>42</v>
      </c>
      <c r="BA249" s="1" t="s">
        <v>39</v>
      </c>
      <c r="BB249" s="1">
        <f>'январь 2016'!BB249+'февраль 2016'!BB249+'март 2016'!BB249</f>
        <v>0</v>
      </c>
      <c r="BC249" s="1">
        <f>'январь 2016'!BC249+'февраль 2016'!BC249+'март 2016'!BC249</f>
        <v>0</v>
      </c>
      <c r="BD249" s="1" t="s">
        <v>42</v>
      </c>
      <c r="BE249" s="1" t="s">
        <v>33</v>
      </c>
      <c r="BF249" s="1">
        <f>'январь 2016'!BF249+'февраль 2016'!BF249+'март 2016'!BF249</f>
        <v>0</v>
      </c>
      <c r="BG249" s="1">
        <f>'январь 2016'!BG249+'февраль 2016'!BG249+'март 2016'!BG249</f>
        <v>0</v>
      </c>
      <c r="BH249" s="1" t="s">
        <v>42</v>
      </c>
      <c r="BI249" s="1" t="s">
        <v>39</v>
      </c>
      <c r="BJ249" s="1">
        <f>'январь 2016'!BJ249+'февраль 2016'!BJ249+'март 2016'!BJ249</f>
        <v>0</v>
      </c>
      <c r="BK249" s="7">
        <f>'январь 2016'!BK249+'февраль 2016'!BK249+'март 2016'!BK249</f>
        <v>0</v>
      </c>
      <c r="BL249" s="1" t="s">
        <v>43</v>
      </c>
      <c r="BM249" s="1" t="s">
        <v>44</v>
      </c>
      <c r="BN249" s="1">
        <f>'январь 2016'!BN249+'февраль 2016'!BN249+'март 2016'!BN249</f>
        <v>0</v>
      </c>
      <c r="BO249" s="1">
        <f>'январь 2016'!BO249+'февраль 2016'!BO249+'март 2016'!BO249</f>
        <v>0</v>
      </c>
      <c r="BP249" s="1" t="s">
        <v>45</v>
      </c>
      <c r="BQ249" s="1" t="s">
        <v>44</v>
      </c>
      <c r="BR249" s="1">
        <f>'январь 2016'!BR249+'февраль 2016'!BR249+'март 2016'!BR249</f>
        <v>0</v>
      </c>
      <c r="BS249" s="1">
        <f>'январь 2016'!BS249+'февраль 2016'!BS249+'март 2016'!BS249</f>
        <v>0</v>
      </c>
      <c r="BT249" s="1" t="s">
        <v>46</v>
      </c>
      <c r="BU249" s="1" t="s">
        <v>47</v>
      </c>
      <c r="BV249" s="1">
        <f>'январь 2016'!BV249+'февраль 2016'!BV249+'март 2016'!BV249</f>
        <v>0</v>
      </c>
      <c r="BW249" s="1">
        <f>'январь 2016'!BW249+'февраль 2016'!BW249+'март 2016'!BW249</f>
        <v>0</v>
      </c>
      <c r="BX249" s="1" t="s">
        <v>46</v>
      </c>
      <c r="BY249" s="1" t="s">
        <v>41</v>
      </c>
      <c r="BZ249" s="1">
        <f>'январь 2016'!BZ249+'февраль 2016'!BZ249+'март 2016'!BZ249</f>
        <v>0</v>
      </c>
      <c r="CA249" s="1">
        <f>'январь 2016'!CA249+'февраль 2016'!CA249+'март 2016'!CA249</f>
        <v>0</v>
      </c>
      <c r="CB249" s="1" t="s">
        <v>46</v>
      </c>
      <c r="CC249" s="1" t="s">
        <v>48</v>
      </c>
      <c r="CD249" s="1">
        <f>'январь 2016'!CD249+'февраль 2016'!CD249+'март 2016'!CD249</f>
        <v>0</v>
      </c>
      <c r="CE249" s="1">
        <f>'январь 2016'!CE249+'февраль 2016'!CE249+'март 2016'!CE249</f>
        <v>0</v>
      </c>
      <c r="CF249" s="1" t="s">
        <v>46</v>
      </c>
      <c r="CG249" s="1" t="s">
        <v>48</v>
      </c>
      <c r="CH249" s="1">
        <f>'январь 2016'!CH249+'февраль 2016'!CH249+'март 2016'!CH249</f>
        <v>0</v>
      </c>
      <c r="CI249" s="1">
        <f>'январь 2016'!CI249+'февраль 2016'!CI249+'март 2016'!CI249</f>
        <v>0</v>
      </c>
      <c r="CJ249" s="1" t="s">
        <v>46</v>
      </c>
      <c r="CK249" s="1" t="s">
        <v>39</v>
      </c>
      <c r="CL249" s="1">
        <f>'январь 2016'!CL249+'февраль 2016'!CL249+'март 2016'!CL249</f>
        <v>0</v>
      </c>
      <c r="CM249" s="1">
        <f>'январь 2016'!CM249+'февраль 2016'!CM249+'март 2016'!CM249</f>
        <v>0</v>
      </c>
      <c r="CN249" s="1" t="s">
        <v>49</v>
      </c>
      <c r="CO249" s="1" t="s">
        <v>39</v>
      </c>
      <c r="CP249" s="1">
        <f>'январь 2016'!CP249+'февраль 2016'!CP249+'март 2016'!CP249</f>
        <v>0</v>
      </c>
      <c r="CQ249" s="1">
        <f>'январь 2016'!CQ249+'февраль 2016'!CQ249+'март 2016'!CQ249</f>
        <v>0</v>
      </c>
      <c r="CR249" s="1" t="s">
        <v>50</v>
      </c>
      <c r="CS249" s="1" t="s">
        <v>51</v>
      </c>
      <c r="CT249" s="1">
        <f>'январь 2016'!CT249+'февраль 2016'!CT249+'март 2016'!CT249</f>
        <v>0</v>
      </c>
      <c r="CU249" s="1">
        <f>'январь 2016'!CU249+'февраль 2016'!CU249+'март 2016'!CU249</f>
        <v>0</v>
      </c>
      <c r="CV249" s="1" t="s">
        <v>50</v>
      </c>
      <c r="CW249" s="1" t="s">
        <v>39</v>
      </c>
      <c r="CX249" s="1">
        <f>'январь 2016'!CX249+'февраль 2016'!CX249+'март 2016'!CX249</f>
        <v>0</v>
      </c>
      <c r="CY249" s="1">
        <f>'январь 2016'!CY249+'февраль 2016'!CY249+'март 2016'!CY249</f>
        <v>0</v>
      </c>
      <c r="CZ249" s="1" t="s">
        <v>50</v>
      </c>
      <c r="DA249" s="1" t="s">
        <v>39</v>
      </c>
      <c r="DB249" s="1">
        <f>'январь 2016'!DB249+'февраль 2016'!DB249+'март 2016'!DB249</f>
        <v>0</v>
      </c>
      <c r="DC249" s="1">
        <f>'январь 2016'!DC249+'февраль 2016'!DC249+'март 2016'!DC249</f>
        <v>0</v>
      </c>
      <c r="DD249" s="1" t="s">
        <v>59</v>
      </c>
      <c r="DE249" s="1" t="s">
        <v>60</v>
      </c>
      <c r="DF249" s="1">
        <f>'январь 2016'!DF249+'февраль 2016'!DF249+'март 2016'!DF249</f>
        <v>0</v>
      </c>
      <c r="DG249" s="1">
        <f>'январь 2016'!DG249+'февраль 2016'!DG249+'март 2016'!DG249</f>
        <v>0</v>
      </c>
      <c r="DH249" s="1" t="s">
        <v>52</v>
      </c>
      <c r="DI249" s="1" t="s">
        <v>53</v>
      </c>
      <c r="DJ249" s="1">
        <f>'январь 2016'!DJ249+'февраль 2016'!DJ249+'март 2016'!DJ249</f>
        <v>0</v>
      </c>
      <c r="DK249" s="1">
        <f>'январь 2016'!DK249+'февраль 2016'!DK249+'март 2016'!DK249</f>
        <v>0</v>
      </c>
      <c r="DL249" s="1" t="s">
        <v>31</v>
      </c>
      <c r="DM249" s="7">
        <f>'январь 2016'!DM249+'февраль 2016'!DM249+'март 2016'!DM249</f>
        <v>0</v>
      </c>
    </row>
    <row r="250" spans="1:117" s="12" customFormat="1" ht="15.75" customHeight="1" x14ac:dyDescent="0.25">
      <c r="A250" s="6">
        <v>249</v>
      </c>
      <c r="B250" s="6">
        <v>2</v>
      </c>
      <c r="C250" s="9" t="s">
        <v>236</v>
      </c>
      <c r="D250" s="8" t="s">
        <v>373</v>
      </c>
      <c r="E250" s="6">
        <v>152.404</v>
      </c>
      <c r="F250" s="6">
        <v>22.707999999999998</v>
      </c>
      <c r="G250" s="6">
        <v>-74.802999999999997</v>
      </c>
      <c r="H250" s="10">
        <v>51.742919999999998</v>
      </c>
      <c r="I250" s="3">
        <f t="shared" si="10"/>
        <v>-23.060079999999999</v>
      </c>
      <c r="J250" s="3">
        <f t="shared" si="9"/>
        <v>3.4780000000000002</v>
      </c>
      <c r="K250" s="3">
        <f t="shared" si="11"/>
        <v>-26.538080000000001</v>
      </c>
      <c r="L250" s="1" t="s">
        <v>28</v>
      </c>
      <c r="M250" s="1" t="s">
        <v>29</v>
      </c>
      <c r="N250" s="1">
        <f>'январь 2016'!N250+'февраль 2016'!N250+'март 2016'!N250</f>
        <v>0</v>
      </c>
      <c r="O250" s="1">
        <f>'январь 2016'!O250+'февраль 2016'!O250+'март 2016'!O250</f>
        <v>0</v>
      </c>
      <c r="P250" s="1" t="s">
        <v>30</v>
      </c>
      <c r="Q250" s="1" t="s">
        <v>34</v>
      </c>
      <c r="R250" s="1">
        <f>'январь 2016'!R250+'февраль 2016'!R250+'март 2016'!R250</f>
        <v>0</v>
      </c>
      <c r="S250" s="1">
        <f>'январь 2016'!S250+'февраль 2016'!S250+'март 2016'!S250</f>
        <v>0</v>
      </c>
      <c r="T250" s="1" t="s">
        <v>30</v>
      </c>
      <c r="U250" s="1" t="s">
        <v>32</v>
      </c>
      <c r="V250" s="6">
        <f>'январь 2016'!V250+'февраль 2016'!V250+'март 2016'!V250</f>
        <v>0</v>
      </c>
      <c r="W250" s="6">
        <f>'январь 2016'!W250+'февраль 2016'!W250+'март 2016'!W250</f>
        <v>0</v>
      </c>
      <c r="X250" s="6" t="s">
        <v>30</v>
      </c>
      <c r="Y250" s="6" t="s">
        <v>33</v>
      </c>
      <c r="Z250" s="6">
        <f>'январь 2016'!Z250+'февраль 2016'!Z250+'март 2016'!Z250</f>
        <v>0</v>
      </c>
      <c r="AA250" s="6">
        <f>'январь 2016'!AA250+'февраль 2016'!AA250+'март 2016'!AA250</f>
        <v>0</v>
      </c>
      <c r="AB250" s="1" t="s">
        <v>30</v>
      </c>
      <c r="AC250" s="1" t="s">
        <v>34</v>
      </c>
      <c r="AD250" s="1">
        <f>'январь 2016'!AD250+'февраль 2016'!AD250+'март 2016'!AD250</f>
        <v>0</v>
      </c>
      <c r="AE250" s="1">
        <f>'январь 2016'!AE250+'февраль 2016'!AE250+'март 2016'!AE250</f>
        <v>0</v>
      </c>
      <c r="AF250" s="1" t="s">
        <v>35</v>
      </c>
      <c r="AG250" s="1" t="s">
        <v>29</v>
      </c>
      <c r="AH250" s="1">
        <f>'январь 2016'!AH250+'февраль 2016'!AH250+'март 2016'!AH250</f>
        <v>0</v>
      </c>
      <c r="AI250" s="1">
        <f>'январь 2016'!AI250+'февраль 2016'!AI250+'март 2016'!AI250</f>
        <v>0</v>
      </c>
      <c r="AJ250" s="1" t="s">
        <v>36</v>
      </c>
      <c r="AK250" s="1" t="s">
        <v>37</v>
      </c>
      <c r="AL250" s="1">
        <f>'январь 2016'!AL250+'февраль 2016'!AL250+'март 2016'!AL250</f>
        <v>0</v>
      </c>
      <c r="AM250" s="1">
        <f>'январь 2016'!AM250+'февраль 2016'!AM250+'март 2016'!AM250</f>
        <v>0</v>
      </c>
      <c r="AN250" s="1" t="s">
        <v>38</v>
      </c>
      <c r="AO250" s="1" t="s">
        <v>39</v>
      </c>
      <c r="AP250" s="1">
        <f>'январь 2016'!AP250+'февраль 2016'!AP250+'март 2016'!AP250</f>
        <v>0</v>
      </c>
      <c r="AQ250" s="1">
        <f>'январь 2016'!AQ250+'февраль 2016'!AQ250+'март 2016'!AQ250</f>
        <v>0</v>
      </c>
      <c r="AR250" s="1" t="s">
        <v>40</v>
      </c>
      <c r="AS250" s="1" t="s">
        <v>41</v>
      </c>
      <c r="AT250" s="1">
        <f>'январь 2016'!AT250+'февраль 2016'!AT250+'март 2016'!AT250</f>
        <v>0</v>
      </c>
      <c r="AU250" s="1">
        <f>'январь 2016'!AU250+'февраль 2016'!AU250+'март 2016'!AU250</f>
        <v>0</v>
      </c>
      <c r="AV250" s="6"/>
      <c r="AW250" s="6"/>
      <c r="AX250" s="1">
        <f>'январь 2016'!AX250+'февраль 2016'!AX250+'март 2016'!AX250</f>
        <v>0</v>
      </c>
      <c r="AY250" s="1">
        <f>'январь 2016'!AY250+'февраль 2016'!AY250+'март 2016'!AY250</f>
        <v>0</v>
      </c>
      <c r="AZ250" s="1" t="s">
        <v>42</v>
      </c>
      <c r="BA250" s="1" t="s">
        <v>39</v>
      </c>
      <c r="BB250" s="1">
        <f>'январь 2016'!BB250+'февраль 2016'!BB250+'март 2016'!BB250</f>
        <v>0</v>
      </c>
      <c r="BC250" s="1">
        <f>'январь 2016'!BC250+'февраль 2016'!BC250+'март 2016'!BC250</f>
        <v>0</v>
      </c>
      <c r="BD250" s="1" t="s">
        <v>42</v>
      </c>
      <c r="BE250" s="1" t="s">
        <v>33</v>
      </c>
      <c r="BF250" s="1">
        <f>'январь 2016'!BF250+'февраль 2016'!BF250+'март 2016'!BF250</f>
        <v>0</v>
      </c>
      <c r="BG250" s="1">
        <f>'январь 2016'!BG250+'февраль 2016'!BG250+'март 2016'!BG250</f>
        <v>0</v>
      </c>
      <c r="BH250" s="1" t="s">
        <v>42</v>
      </c>
      <c r="BI250" s="1" t="s">
        <v>39</v>
      </c>
      <c r="BJ250" s="1">
        <f>'январь 2016'!BJ250+'февраль 2016'!BJ250+'март 2016'!BJ250</f>
        <v>0</v>
      </c>
      <c r="BK250" s="7">
        <f>'январь 2016'!BK250+'февраль 2016'!BK250+'март 2016'!BK250</f>
        <v>0</v>
      </c>
      <c r="BL250" s="1" t="s">
        <v>43</v>
      </c>
      <c r="BM250" s="1" t="s">
        <v>44</v>
      </c>
      <c r="BN250" s="1">
        <f>'январь 2016'!BN250+'февраль 2016'!BN250+'март 2016'!BN250</f>
        <v>0</v>
      </c>
      <c r="BO250" s="1">
        <f>'январь 2016'!BO250+'февраль 2016'!BO250+'март 2016'!BO250</f>
        <v>0</v>
      </c>
      <c r="BP250" s="1" t="s">
        <v>45</v>
      </c>
      <c r="BQ250" s="1" t="s">
        <v>44</v>
      </c>
      <c r="BR250" s="1">
        <f>'январь 2016'!BR250+'февраль 2016'!BR250+'март 2016'!BR250</f>
        <v>0</v>
      </c>
      <c r="BS250" s="1">
        <f>'январь 2016'!BS250+'февраль 2016'!BS250+'март 2016'!BS250</f>
        <v>0</v>
      </c>
      <c r="BT250" s="1" t="s">
        <v>46</v>
      </c>
      <c r="BU250" s="1" t="s">
        <v>47</v>
      </c>
      <c r="BV250" s="1">
        <f>'январь 2016'!BV250+'февраль 2016'!BV250+'март 2016'!BV250</f>
        <v>0</v>
      </c>
      <c r="BW250" s="1">
        <f>'январь 2016'!BW250+'февраль 2016'!BW250+'март 2016'!BW250</f>
        <v>0</v>
      </c>
      <c r="BX250" s="1" t="s">
        <v>46</v>
      </c>
      <c r="BY250" s="1" t="s">
        <v>41</v>
      </c>
      <c r="BZ250" s="1">
        <f>'январь 2016'!BZ250+'февраль 2016'!BZ250+'март 2016'!BZ250</f>
        <v>0</v>
      </c>
      <c r="CA250" s="1">
        <f>'январь 2016'!CA250+'февраль 2016'!CA250+'март 2016'!CA250</f>
        <v>0</v>
      </c>
      <c r="CB250" s="1" t="s">
        <v>46</v>
      </c>
      <c r="CC250" s="1" t="s">
        <v>48</v>
      </c>
      <c r="CD250" s="1">
        <f>'январь 2016'!CD250+'февраль 2016'!CD250+'март 2016'!CD250</f>
        <v>0</v>
      </c>
      <c r="CE250" s="1">
        <f>'январь 2016'!CE250+'февраль 2016'!CE250+'март 2016'!CE250</f>
        <v>0</v>
      </c>
      <c r="CF250" s="1" t="s">
        <v>46</v>
      </c>
      <c r="CG250" s="1" t="s">
        <v>48</v>
      </c>
      <c r="CH250" s="1">
        <f>'январь 2016'!CH250+'февраль 2016'!CH250+'март 2016'!CH250</f>
        <v>0</v>
      </c>
      <c r="CI250" s="1">
        <f>'январь 2016'!CI250+'февраль 2016'!CI250+'март 2016'!CI250</f>
        <v>0</v>
      </c>
      <c r="CJ250" s="1" t="s">
        <v>46</v>
      </c>
      <c r="CK250" s="1" t="s">
        <v>39</v>
      </c>
      <c r="CL250" s="1">
        <f>'январь 2016'!CL250+'февраль 2016'!CL250+'март 2016'!CL250</f>
        <v>0</v>
      </c>
      <c r="CM250" s="1">
        <f>'январь 2016'!CM250+'февраль 2016'!CM250+'март 2016'!CM250</f>
        <v>0</v>
      </c>
      <c r="CN250" s="1" t="s">
        <v>49</v>
      </c>
      <c r="CO250" s="1" t="s">
        <v>39</v>
      </c>
      <c r="CP250" s="1">
        <f>'январь 2016'!CP250+'февраль 2016'!CP250+'март 2016'!CP250</f>
        <v>0</v>
      </c>
      <c r="CQ250" s="1">
        <f>'январь 2016'!CQ250+'февраль 2016'!CQ250+'март 2016'!CQ250</f>
        <v>0</v>
      </c>
      <c r="CR250" s="1" t="s">
        <v>50</v>
      </c>
      <c r="CS250" s="1" t="s">
        <v>51</v>
      </c>
      <c r="CT250" s="1">
        <f>'январь 2016'!CT250+'февраль 2016'!CT250+'март 2016'!CT250</f>
        <v>0</v>
      </c>
      <c r="CU250" s="1">
        <f>'январь 2016'!CU250+'февраль 2016'!CU250+'март 2016'!CU250</f>
        <v>0</v>
      </c>
      <c r="CV250" s="1" t="s">
        <v>50</v>
      </c>
      <c r="CW250" s="1" t="s">
        <v>39</v>
      </c>
      <c r="CX250" s="1">
        <f>'январь 2016'!CX250+'февраль 2016'!CX250+'март 2016'!CX250</f>
        <v>0</v>
      </c>
      <c r="CY250" s="1">
        <f>'январь 2016'!CY250+'февраль 2016'!CY250+'март 2016'!CY250</f>
        <v>0</v>
      </c>
      <c r="CZ250" s="1" t="s">
        <v>50</v>
      </c>
      <c r="DA250" s="1" t="s">
        <v>39</v>
      </c>
      <c r="DB250" s="1">
        <f>'январь 2016'!DB250+'февраль 2016'!DB250+'март 2016'!DB250</f>
        <v>0</v>
      </c>
      <c r="DC250" s="1">
        <f>'январь 2016'!DC250+'февраль 2016'!DC250+'март 2016'!DC250</f>
        <v>0</v>
      </c>
      <c r="DD250" s="1" t="s">
        <v>59</v>
      </c>
      <c r="DE250" s="1" t="s">
        <v>60</v>
      </c>
      <c r="DF250" s="1">
        <f>'январь 2016'!DF250+'февраль 2016'!DF250+'март 2016'!DF250</f>
        <v>0</v>
      </c>
      <c r="DG250" s="1">
        <f>'январь 2016'!DG250+'февраль 2016'!DG250+'март 2016'!DG250</f>
        <v>0</v>
      </c>
      <c r="DH250" s="1" t="s">
        <v>52</v>
      </c>
      <c r="DI250" s="1" t="s">
        <v>53</v>
      </c>
      <c r="DJ250" s="1">
        <f>'январь 2016'!DJ250+'февраль 2016'!DJ250+'март 2016'!DJ250</f>
        <v>0</v>
      </c>
      <c r="DK250" s="1">
        <f>'январь 2016'!DK250+'февраль 2016'!DK250+'март 2016'!DK250</f>
        <v>0</v>
      </c>
      <c r="DL250" s="1" t="s">
        <v>31</v>
      </c>
      <c r="DM250" s="7">
        <f>'январь 2016'!DM250+'февраль 2016'!DM250+'март 2016'!DM250</f>
        <v>3.4780000000000002</v>
      </c>
    </row>
    <row r="251" spans="1:117" s="12" customFormat="1" ht="15.75" customHeight="1" x14ac:dyDescent="0.25">
      <c r="A251" s="6">
        <v>250</v>
      </c>
      <c r="B251" s="6">
        <v>2</v>
      </c>
      <c r="C251" s="9" t="s">
        <v>237</v>
      </c>
      <c r="D251" s="8" t="s">
        <v>373</v>
      </c>
      <c r="E251" s="6">
        <v>353.50700000000001</v>
      </c>
      <c r="F251" s="6">
        <v>366.75099999999998</v>
      </c>
      <c r="G251" s="6">
        <v>-17.538</v>
      </c>
      <c r="H251" s="10">
        <v>195.04812000000001</v>
      </c>
      <c r="I251" s="3">
        <f t="shared" si="10"/>
        <v>177.51012</v>
      </c>
      <c r="J251" s="3">
        <f t="shared" si="9"/>
        <v>19.677</v>
      </c>
      <c r="K251" s="3">
        <f t="shared" si="11"/>
        <v>157.83312000000001</v>
      </c>
      <c r="L251" s="1" t="s">
        <v>28</v>
      </c>
      <c r="M251" s="1" t="s">
        <v>29</v>
      </c>
      <c r="N251" s="1">
        <f>'январь 2016'!N251+'февраль 2016'!N251+'март 2016'!N251</f>
        <v>0</v>
      </c>
      <c r="O251" s="1">
        <f>'январь 2016'!O251+'февраль 2016'!O251+'март 2016'!O251</f>
        <v>0</v>
      </c>
      <c r="P251" s="1" t="s">
        <v>30</v>
      </c>
      <c r="Q251" s="1" t="s">
        <v>34</v>
      </c>
      <c r="R251" s="1">
        <f>'январь 2016'!R251+'февраль 2016'!R251+'март 2016'!R251</f>
        <v>0</v>
      </c>
      <c r="S251" s="1">
        <f>'январь 2016'!S251+'февраль 2016'!S251+'март 2016'!S251</f>
        <v>0</v>
      </c>
      <c r="T251" s="1" t="s">
        <v>30</v>
      </c>
      <c r="U251" s="1" t="s">
        <v>32</v>
      </c>
      <c r="V251" s="6">
        <f>'январь 2016'!V251+'февраль 2016'!V251+'март 2016'!V251</f>
        <v>0</v>
      </c>
      <c r="W251" s="6">
        <f>'январь 2016'!W251+'февраль 2016'!W251+'март 2016'!W251</f>
        <v>0</v>
      </c>
      <c r="X251" s="6" t="s">
        <v>30</v>
      </c>
      <c r="Y251" s="6" t="s">
        <v>33</v>
      </c>
      <c r="Z251" s="6">
        <f>'январь 2016'!Z251+'февраль 2016'!Z251+'март 2016'!Z251</f>
        <v>0</v>
      </c>
      <c r="AA251" s="6">
        <f>'январь 2016'!AA251+'февраль 2016'!AA251+'март 2016'!AA251</f>
        <v>0</v>
      </c>
      <c r="AB251" s="1" t="s">
        <v>30</v>
      </c>
      <c r="AC251" s="1" t="s">
        <v>34</v>
      </c>
      <c r="AD251" s="1">
        <f>'январь 2016'!AD251+'февраль 2016'!AD251+'март 2016'!AD251</f>
        <v>0</v>
      </c>
      <c r="AE251" s="1">
        <f>'январь 2016'!AE251+'февраль 2016'!AE251+'март 2016'!AE251</f>
        <v>0</v>
      </c>
      <c r="AF251" s="1" t="s">
        <v>35</v>
      </c>
      <c r="AG251" s="1" t="s">
        <v>29</v>
      </c>
      <c r="AH251" s="1">
        <f>'январь 2016'!AH251+'февраль 2016'!AH251+'март 2016'!AH251</f>
        <v>0</v>
      </c>
      <c r="AI251" s="1">
        <f>'январь 2016'!AI251+'февраль 2016'!AI251+'март 2016'!AI251</f>
        <v>0</v>
      </c>
      <c r="AJ251" s="1" t="s">
        <v>36</v>
      </c>
      <c r="AK251" s="1" t="s">
        <v>37</v>
      </c>
      <c r="AL251" s="1">
        <f>'январь 2016'!AL251+'февраль 2016'!AL251+'март 2016'!AL251</f>
        <v>0</v>
      </c>
      <c r="AM251" s="1">
        <f>'январь 2016'!AM251+'февраль 2016'!AM251+'март 2016'!AM251</f>
        <v>0</v>
      </c>
      <c r="AN251" s="1" t="s">
        <v>38</v>
      </c>
      <c r="AO251" s="1" t="s">
        <v>39</v>
      </c>
      <c r="AP251" s="1">
        <f>'январь 2016'!AP251+'февраль 2016'!AP251+'март 2016'!AP251</f>
        <v>0</v>
      </c>
      <c r="AQ251" s="1">
        <f>'январь 2016'!AQ251+'февраль 2016'!AQ251+'март 2016'!AQ251</f>
        <v>0</v>
      </c>
      <c r="AR251" s="1" t="s">
        <v>40</v>
      </c>
      <c r="AS251" s="1" t="s">
        <v>41</v>
      </c>
      <c r="AT251" s="1">
        <f>'январь 2016'!AT251+'февраль 2016'!AT251+'март 2016'!AT251</f>
        <v>0</v>
      </c>
      <c r="AU251" s="1">
        <f>'январь 2016'!AU251+'февраль 2016'!AU251+'март 2016'!AU251</f>
        <v>0</v>
      </c>
      <c r="AV251" s="6"/>
      <c r="AW251" s="6"/>
      <c r="AX251" s="1">
        <f>'январь 2016'!AX251+'февраль 2016'!AX251+'март 2016'!AX251</f>
        <v>0</v>
      </c>
      <c r="AY251" s="1">
        <f>'январь 2016'!AY251+'февраль 2016'!AY251+'март 2016'!AY251</f>
        <v>0</v>
      </c>
      <c r="AZ251" s="1" t="s">
        <v>42</v>
      </c>
      <c r="BA251" s="1" t="s">
        <v>39</v>
      </c>
      <c r="BB251" s="1">
        <f>'январь 2016'!BB251+'февраль 2016'!BB251+'март 2016'!BB251</f>
        <v>1</v>
      </c>
      <c r="BC251" s="1">
        <f>'январь 2016'!BC251+'февраль 2016'!BC251+'март 2016'!BC251</f>
        <v>8.7230000000000008</v>
      </c>
      <c r="BD251" s="1" t="s">
        <v>42</v>
      </c>
      <c r="BE251" s="1" t="s">
        <v>33</v>
      </c>
      <c r="BF251" s="1">
        <f>'январь 2016'!BF251+'февраль 2016'!BF251+'март 2016'!BF251</f>
        <v>0</v>
      </c>
      <c r="BG251" s="1">
        <f>'январь 2016'!BG251+'февраль 2016'!BG251+'март 2016'!BG251</f>
        <v>0</v>
      </c>
      <c r="BH251" s="1" t="s">
        <v>42</v>
      </c>
      <c r="BI251" s="1" t="s">
        <v>39</v>
      </c>
      <c r="BJ251" s="1">
        <f>'январь 2016'!BJ251+'февраль 2016'!BJ251+'март 2016'!BJ251</f>
        <v>0</v>
      </c>
      <c r="BK251" s="7">
        <f>'январь 2016'!BK251+'февраль 2016'!BK251+'март 2016'!BK251</f>
        <v>0</v>
      </c>
      <c r="BL251" s="1" t="s">
        <v>43</v>
      </c>
      <c r="BM251" s="1" t="s">
        <v>44</v>
      </c>
      <c r="BN251" s="1">
        <f>'январь 2016'!BN251+'февраль 2016'!BN251+'март 2016'!BN251</f>
        <v>0</v>
      </c>
      <c r="BO251" s="1">
        <f>'январь 2016'!BO251+'февраль 2016'!BO251+'март 2016'!BO251</f>
        <v>0</v>
      </c>
      <c r="BP251" s="1" t="s">
        <v>45</v>
      </c>
      <c r="BQ251" s="1" t="s">
        <v>44</v>
      </c>
      <c r="BR251" s="1">
        <f>'январь 2016'!BR251+'февраль 2016'!BR251+'март 2016'!BR251</f>
        <v>0</v>
      </c>
      <c r="BS251" s="1">
        <f>'январь 2016'!BS251+'февраль 2016'!BS251+'март 2016'!BS251</f>
        <v>0</v>
      </c>
      <c r="BT251" s="1" t="s">
        <v>46</v>
      </c>
      <c r="BU251" s="1" t="s">
        <v>47</v>
      </c>
      <c r="BV251" s="1">
        <f>'январь 2016'!BV251+'февраль 2016'!BV251+'март 2016'!BV251</f>
        <v>0</v>
      </c>
      <c r="BW251" s="1">
        <f>'январь 2016'!BW251+'февраль 2016'!BW251+'март 2016'!BW251</f>
        <v>0</v>
      </c>
      <c r="BX251" s="1" t="s">
        <v>46</v>
      </c>
      <c r="BY251" s="1" t="s">
        <v>41</v>
      </c>
      <c r="BZ251" s="1">
        <f>'январь 2016'!BZ251+'февраль 2016'!BZ251+'март 2016'!BZ251</f>
        <v>0</v>
      </c>
      <c r="CA251" s="1">
        <f>'январь 2016'!CA251+'февраль 2016'!CA251+'март 2016'!CA251</f>
        <v>0</v>
      </c>
      <c r="CB251" s="1" t="s">
        <v>46</v>
      </c>
      <c r="CC251" s="1" t="s">
        <v>48</v>
      </c>
      <c r="CD251" s="1">
        <f>'январь 2016'!CD251+'февраль 2016'!CD251+'март 2016'!CD251</f>
        <v>8.0000000000000002E-3</v>
      </c>
      <c r="CE251" s="1">
        <f>'январь 2016'!CE251+'февраль 2016'!CE251+'март 2016'!CE251</f>
        <v>8.0030000000000001</v>
      </c>
      <c r="CF251" s="1" t="s">
        <v>46</v>
      </c>
      <c r="CG251" s="1" t="s">
        <v>48</v>
      </c>
      <c r="CH251" s="1">
        <f>'январь 2016'!CH251+'февраль 2016'!CH251+'март 2016'!CH251</f>
        <v>0</v>
      </c>
      <c r="CI251" s="1">
        <f>'январь 2016'!CI251+'февраль 2016'!CI251+'март 2016'!CI251</f>
        <v>0</v>
      </c>
      <c r="CJ251" s="1" t="s">
        <v>46</v>
      </c>
      <c r="CK251" s="1" t="s">
        <v>39</v>
      </c>
      <c r="CL251" s="1">
        <f>'январь 2016'!CL251+'февраль 2016'!CL251+'март 2016'!CL251</f>
        <v>0</v>
      </c>
      <c r="CM251" s="1">
        <f>'январь 2016'!CM251+'февраль 2016'!CM251+'март 2016'!CM251</f>
        <v>0</v>
      </c>
      <c r="CN251" s="1" t="s">
        <v>49</v>
      </c>
      <c r="CO251" s="1" t="s">
        <v>39</v>
      </c>
      <c r="CP251" s="1">
        <f>'январь 2016'!CP251+'февраль 2016'!CP251+'март 2016'!CP251</f>
        <v>0</v>
      </c>
      <c r="CQ251" s="1">
        <f>'январь 2016'!CQ251+'февраль 2016'!CQ251+'март 2016'!CQ251</f>
        <v>0</v>
      </c>
      <c r="CR251" s="1" t="s">
        <v>50</v>
      </c>
      <c r="CS251" s="1" t="s">
        <v>51</v>
      </c>
      <c r="CT251" s="1">
        <f>'январь 2016'!CT251+'февраль 2016'!CT251+'март 2016'!CT251</f>
        <v>0</v>
      </c>
      <c r="CU251" s="1">
        <f>'январь 2016'!CU251+'февраль 2016'!CU251+'март 2016'!CU251</f>
        <v>0</v>
      </c>
      <c r="CV251" s="1" t="s">
        <v>50</v>
      </c>
      <c r="CW251" s="1" t="s">
        <v>39</v>
      </c>
      <c r="CX251" s="1">
        <f>'январь 2016'!CX251+'февраль 2016'!CX251+'март 2016'!CX251</f>
        <v>1</v>
      </c>
      <c r="CY251" s="1">
        <f>'январь 2016'!CY251+'февраль 2016'!CY251+'март 2016'!CY251</f>
        <v>0.73599999999999999</v>
      </c>
      <c r="CZ251" s="1" t="s">
        <v>50</v>
      </c>
      <c r="DA251" s="1" t="s">
        <v>39</v>
      </c>
      <c r="DB251" s="1">
        <f>'январь 2016'!DB251+'февраль 2016'!DB251+'март 2016'!DB251</f>
        <v>0</v>
      </c>
      <c r="DC251" s="1">
        <f>'январь 2016'!DC251+'февраль 2016'!DC251+'март 2016'!DC251</f>
        <v>0</v>
      </c>
      <c r="DD251" s="1" t="s">
        <v>59</v>
      </c>
      <c r="DE251" s="1" t="s">
        <v>60</v>
      </c>
      <c r="DF251" s="1">
        <f>'январь 2016'!DF251+'февраль 2016'!DF251+'март 2016'!DF251</f>
        <v>0</v>
      </c>
      <c r="DG251" s="1">
        <f>'январь 2016'!DG251+'февраль 2016'!DG251+'март 2016'!DG251</f>
        <v>0</v>
      </c>
      <c r="DH251" s="1" t="s">
        <v>52</v>
      </c>
      <c r="DI251" s="1" t="s">
        <v>53</v>
      </c>
      <c r="DJ251" s="1">
        <f>'январь 2016'!DJ251+'февраль 2016'!DJ251+'март 2016'!DJ251</f>
        <v>0</v>
      </c>
      <c r="DK251" s="1">
        <f>'январь 2016'!DK251+'февраль 2016'!DK251+'март 2016'!DK251</f>
        <v>0</v>
      </c>
      <c r="DL251" s="1" t="s">
        <v>31</v>
      </c>
      <c r="DM251" s="7">
        <f>'январь 2016'!DM251+'февраль 2016'!DM251+'март 2016'!DM251</f>
        <v>2.2149999999999999</v>
      </c>
    </row>
    <row r="252" spans="1:117" s="12" customFormat="1" ht="15.75" customHeight="1" x14ac:dyDescent="0.25">
      <c r="A252" s="6">
        <v>251</v>
      </c>
      <c r="B252" s="6">
        <v>2</v>
      </c>
      <c r="C252" s="9" t="s">
        <v>238</v>
      </c>
      <c r="D252" s="8" t="s">
        <v>373</v>
      </c>
      <c r="E252" s="6">
        <v>932.48500000000001</v>
      </c>
      <c r="F252" s="6">
        <v>264.01900000000001</v>
      </c>
      <c r="G252" s="6">
        <v>602.96400000000006</v>
      </c>
      <c r="H252" s="10">
        <v>292.59683999999999</v>
      </c>
      <c r="I252" s="3">
        <f t="shared" si="10"/>
        <v>895.5608400000001</v>
      </c>
      <c r="J252" s="3">
        <f t="shared" si="9"/>
        <v>283.74299999999994</v>
      </c>
      <c r="K252" s="3">
        <f t="shared" si="11"/>
        <v>611.81784000000016</v>
      </c>
      <c r="L252" s="1" t="s">
        <v>28</v>
      </c>
      <c r="M252" s="1" t="s">
        <v>29</v>
      </c>
      <c r="N252" s="1">
        <f>'январь 2016'!N252+'февраль 2016'!N252+'март 2016'!N252</f>
        <v>0</v>
      </c>
      <c r="O252" s="1">
        <f>'январь 2016'!O252+'февраль 2016'!O252+'март 2016'!O252</f>
        <v>0</v>
      </c>
      <c r="P252" s="1" t="s">
        <v>30</v>
      </c>
      <c r="Q252" s="1" t="s">
        <v>34</v>
      </c>
      <c r="R252" s="1">
        <f>'январь 2016'!R252+'февраль 2016'!R252+'март 2016'!R252</f>
        <v>0</v>
      </c>
      <c r="S252" s="1">
        <f>'январь 2016'!S252+'февраль 2016'!S252+'март 2016'!S252</f>
        <v>0</v>
      </c>
      <c r="T252" s="1" t="s">
        <v>30</v>
      </c>
      <c r="U252" s="1" t="s">
        <v>32</v>
      </c>
      <c r="V252" s="6">
        <f>'январь 2016'!V252+'февраль 2016'!V252+'март 2016'!V252</f>
        <v>0</v>
      </c>
      <c r="W252" s="6">
        <f>'январь 2016'!W252+'февраль 2016'!W252+'март 2016'!W252</f>
        <v>0</v>
      </c>
      <c r="X252" s="6" t="s">
        <v>30</v>
      </c>
      <c r="Y252" s="6" t="s">
        <v>33</v>
      </c>
      <c r="Z252" s="6">
        <f>'январь 2016'!Z252+'февраль 2016'!Z252+'март 2016'!Z252</f>
        <v>0</v>
      </c>
      <c r="AA252" s="6">
        <f>'январь 2016'!AA252+'февраль 2016'!AA252+'март 2016'!AA252</f>
        <v>0</v>
      </c>
      <c r="AB252" s="1" t="s">
        <v>30</v>
      </c>
      <c r="AC252" s="1" t="s">
        <v>34</v>
      </c>
      <c r="AD252" s="1">
        <f>'январь 2016'!AD252+'февраль 2016'!AD252+'март 2016'!AD252</f>
        <v>0</v>
      </c>
      <c r="AE252" s="1">
        <f>'январь 2016'!AE252+'февраль 2016'!AE252+'март 2016'!AE252</f>
        <v>0</v>
      </c>
      <c r="AF252" s="1" t="s">
        <v>35</v>
      </c>
      <c r="AG252" s="1" t="s">
        <v>29</v>
      </c>
      <c r="AH252" s="1">
        <f>'январь 2016'!AH252+'февраль 2016'!AH252+'март 2016'!AH252</f>
        <v>0</v>
      </c>
      <c r="AI252" s="1">
        <f>'январь 2016'!AI252+'февраль 2016'!AI252+'март 2016'!AI252</f>
        <v>0</v>
      </c>
      <c r="AJ252" s="1" t="s">
        <v>36</v>
      </c>
      <c r="AK252" s="1" t="s">
        <v>37</v>
      </c>
      <c r="AL252" s="1">
        <f>'январь 2016'!AL252+'февраль 2016'!AL252+'март 2016'!AL252</f>
        <v>7.0000000000000007E-2</v>
      </c>
      <c r="AM252" s="1">
        <f>'январь 2016'!AM252+'февраль 2016'!AM252+'март 2016'!AM252</f>
        <v>248.255</v>
      </c>
      <c r="AN252" s="1" t="s">
        <v>38</v>
      </c>
      <c r="AO252" s="1" t="s">
        <v>39</v>
      </c>
      <c r="AP252" s="1">
        <f>'январь 2016'!AP252+'февраль 2016'!AP252+'март 2016'!AP252</f>
        <v>0</v>
      </c>
      <c r="AQ252" s="1">
        <f>'январь 2016'!AQ252+'февраль 2016'!AQ252+'март 2016'!AQ252</f>
        <v>0</v>
      </c>
      <c r="AR252" s="1" t="s">
        <v>40</v>
      </c>
      <c r="AS252" s="1" t="s">
        <v>41</v>
      </c>
      <c r="AT252" s="1">
        <f>'январь 2016'!AT252+'февраль 2016'!AT252+'март 2016'!AT252</f>
        <v>0</v>
      </c>
      <c r="AU252" s="1">
        <f>'январь 2016'!AU252+'февраль 2016'!AU252+'март 2016'!AU252</f>
        <v>0</v>
      </c>
      <c r="AV252" s="6"/>
      <c r="AW252" s="6"/>
      <c r="AX252" s="1">
        <f>'январь 2016'!AX252+'февраль 2016'!AX252+'март 2016'!AX252</f>
        <v>0</v>
      </c>
      <c r="AY252" s="1">
        <f>'январь 2016'!AY252+'февраль 2016'!AY252+'март 2016'!AY252</f>
        <v>0</v>
      </c>
      <c r="AZ252" s="1" t="s">
        <v>42</v>
      </c>
      <c r="BA252" s="1" t="s">
        <v>39</v>
      </c>
      <c r="BB252" s="1">
        <f>'январь 2016'!BB252+'февраль 2016'!BB252+'март 2016'!BB252</f>
        <v>0</v>
      </c>
      <c r="BC252" s="1">
        <f>'январь 2016'!BC252+'февраль 2016'!BC252+'март 2016'!BC252</f>
        <v>0</v>
      </c>
      <c r="BD252" s="1" t="s">
        <v>42</v>
      </c>
      <c r="BE252" s="1" t="s">
        <v>33</v>
      </c>
      <c r="BF252" s="1">
        <f>'январь 2016'!BF252+'февраль 2016'!BF252+'март 2016'!BF252</f>
        <v>0</v>
      </c>
      <c r="BG252" s="1">
        <f>'январь 2016'!BG252+'февраль 2016'!BG252+'март 2016'!BG252</f>
        <v>0</v>
      </c>
      <c r="BH252" s="1" t="s">
        <v>42</v>
      </c>
      <c r="BI252" s="1" t="s">
        <v>39</v>
      </c>
      <c r="BJ252" s="1">
        <f>'январь 2016'!BJ252+'февраль 2016'!BJ252+'март 2016'!BJ252</f>
        <v>3</v>
      </c>
      <c r="BK252" s="7">
        <f>'январь 2016'!BK252+'февраль 2016'!BK252+'март 2016'!BK252</f>
        <v>25.741</v>
      </c>
      <c r="BL252" s="1" t="s">
        <v>43</v>
      </c>
      <c r="BM252" s="1" t="s">
        <v>44</v>
      </c>
      <c r="BN252" s="1">
        <f>'январь 2016'!BN252+'февраль 2016'!BN252+'март 2016'!BN252</f>
        <v>0</v>
      </c>
      <c r="BO252" s="1">
        <f>'январь 2016'!BO252+'февраль 2016'!BO252+'март 2016'!BO252</f>
        <v>0</v>
      </c>
      <c r="BP252" s="1" t="s">
        <v>45</v>
      </c>
      <c r="BQ252" s="1" t="s">
        <v>44</v>
      </c>
      <c r="BR252" s="1">
        <f>'январь 2016'!BR252+'февраль 2016'!BR252+'март 2016'!BR252</f>
        <v>0</v>
      </c>
      <c r="BS252" s="1">
        <f>'январь 2016'!BS252+'февраль 2016'!BS252+'март 2016'!BS252</f>
        <v>0</v>
      </c>
      <c r="BT252" s="1" t="s">
        <v>46</v>
      </c>
      <c r="BU252" s="1" t="s">
        <v>47</v>
      </c>
      <c r="BV252" s="1">
        <f>'январь 2016'!BV252+'февраль 2016'!BV252+'март 2016'!BV252</f>
        <v>0</v>
      </c>
      <c r="BW252" s="1">
        <f>'январь 2016'!BW252+'февраль 2016'!BW252+'март 2016'!BW252</f>
        <v>0</v>
      </c>
      <c r="BX252" s="1" t="s">
        <v>46</v>
      </c>
      <c r="BY252" s="1" t="s">
        <v>41</v>
      </c>
      <c r="BZ252" s="1">
        <f>'январь 2016'!BZ252+'февраль 2016'!BZ252+'март 2016'!BZ252</f>
        <v>0</v>
      </c>
      <c r="CA252" s="1">
        <f>'январь 2016'!CA252+'февраль 2016'!CA252+'март 2016'!CA252</f>
        <v>0</v>
      </c>
      <c r="CB252" s="1" t="s">
        <v>46</v>
      </c>
      <c r="CC252" s="1" t="s">
        <v>48</v>
      </c>
      <c r="CD252" s="1">
        <f>'январь 2016'!CD252+'февраль 2016'!CD252+'март 2016'!CD252</f>
        <v>0</v>
      </c>
      <c r="CE252" s="1">
        <f>'январь 2016'!CE252+'февраль 2016'!CE252+'март 2016'!CE252</f>
        <v>0</v>
      </c>
      <c r="CF252" s="1" t="s">
        <v>46</v>
      </c>
      <c r="CG252" s="1" t="s">
        <v>48</v>
      </c>
      <c r="CH252" s="1">
        <f>'январь 2016'!CH252+'февраль 2016'!CH252+'март 2016'!CH252</f>
        <v>0</v>
      </c>
      <c r="CI252" s="1">
        <f>'январь 2016'!CI252+'февраль 2016'!CI252+'март 2016'!CI252</f>
        <v>0</v>
      </c>
      <c r="CJ252" s="1" t="s">
        <v>46</v>
      </c>
      <c r="CK252" s="1" t="s">
        <v>39</v>
      </c>
      <c r="CL252" s="1">
        <f>'январь 2016'!CL252+'февраль 2016'!CL252+'март 2016'!CL252</f>
        <v>0</v>
      </c>
      <c r="CM252" s="1">
        <f>'январь 2016'!CM252+'февраль 2016'!CM252+'март 2016'!CM252</f>
        <v>0</v>
      </c>
      <c r="CN252" s="1" t="s">
        <v>49</v>
      </c>
      <c r="CO252" s="1" t="s">
        <v>39</v>
      </c>
      <c r="CP252" s="1">
        <f>'январь 2016'!CP252+'февраль 2016'!CP252+'март 2016'!CP252</f>
        <v>0</v>
      </c>
      <c r="CQ252" s="1">
        <f>'январь 2016'!CQ252+'февраль 2016'!CQ252+'март 2016'!CQ252</f>
        <v>0</v>
      </c>
      <c r="CR252" s="1" t="s">
        <v>50</v>
      </c>
      <c r="CS252" s="1" t="s">
        <v>51</v>
      </c>
      <c r="CT252" s="1">
        <f>'январь 2016'!CT252+'февраль 2016'!CT252+'март 2016'!CT252</f>
        <v>0.05</v>
      </c>
      <c r="CU252" s="1">
        <f>'январь 2016'!CU252+'февраль 2016'!CU252+'март 2016'!CU252</f>
        <v>8.4890000000000008</v>
      </c>
      <c r="CV252" s="1" t="s">
        <v>50</v>
      </c>
      <c r="CW252" s="1" t="s">
        <v>39</v>
      </c>
      <c r="CX252" s="1">
        <f>'январь 2016'!CX252+'февраль 2016'!CX252+'март 2016'!CX252</f>
        <v>3</v>
      </c>
      <c r="CY252" s="1">
        <f>'январь 2016'!CY252+'февраль 2016'!CY252+'март 2016'!CY252</f>
        <v>1.258</v>
      </c>
      <c r="CZ252" s="1" t="s">
        <v>50</v>
      </c>
      <c r="DA252" s="1" t="s">
        <v>39</v>
      </c>
      <c r="DB252" s="1">
        <f>'январь 2016'!DB252+'февраль 2016'!DB252+'март 2016'!DB252</f>
        <v>0</v>
      </c>
      <c r="DC252" s="1">
        <f>'январь 2016'!DC252+'февраль 2016'!DC252+'март 2016'!DC252</f>
        <v>0</v>
      </c>
      <c r="DD252" s="1" t="s">
        <v>59</v>
      </c>
      <c r="DE252" s="1" t="s">
        <v>60</v>
      </c>
      <c r="DF252" s="1">
        <f>'январь 2016'!DF252+'февраль 2016'!DF252+'март 2016'!DF252</f>
        <v>0</v>
      </c>
      <c r="DG252" s="1">
        <f>'январь 2016'!DG252+'февраль 2016'!DG252+'март 2016'!DG252</f>
        <v>0</v>
      </c>
      <c r="DH252" s="1" t="s">
        <v>52</v>
      </c>
      <c r="DI252" s="1" t="s">
        <v>53</v>
      </c>
      <c r="DJ252" s="1">
        <f>'январь 2016'!DJ252+'февраль 2016'!DJ252+'март 2016'!DJ252</f>
        <v>0</v>
      </c>
      <c r="DK252" s="1">
        <f>'январь 2016'!DK252+'февраль 2016'!DK252+'март 2016'!DK252</f>
        <v>0</v>
      </c>
      <c r="DL252" s="1" t="s">
        <v>31</v>
      </c>
      <c r="DM252" s="7">
        <f>'январь 2016'!DM252+'февраль 2016'!DM252+'март 2016'!DM252</f>
        <v>0</v>
      </c>
    </row>
    <row r="253" spans="1:117" s="12" customFormat="1" ht="15.75" customHeight="1" x14ac:dyDescent="0.25">
      <c r="A253" s="6">
        <v>252</v>
      </c>
      <c r="B253" s="6">
        <v>2</v>
      </c>
      <c r="C253" s="9" t="s">
        <v>239</v>
      </c>
      <c r="D253" s="8" t="s">
        <v>373</v>
      </c>
      <c r="E253" s="6">
        <v>248.04499999999999</v>
      </c>
      <c r="F253" s="6">
        <v>4.7750000000000004</v>
      </c>
      <c r="G253" s="6">
        <v>243.27</v>
      </c>
      <c r="H253" s="10">
        <v>94.7988</v>
      </c>
      <c r="I253" s="3">
        <f t="shared" si="10"/>
        <v>338.06880000000001</v>
      </c>
      <c r="J253" s="3">
        <f t="shared" si="9"/>
        <v>5.0289999999999999</v>
      </c>
      <c r="K253" s="3">
        <f t="shared" si="11"/>
        <v>333.03980000000001</v>
      </c>
      <c r="L253" s="1" t="s">
        <v>28</v>
      </c>
      <c r="M253" s="1" t="s">
        <v>29</v>
      </c>
      <c r="N253" s="1">
        <f>'январь 2016'!N253+'февраль 2016'!N253+'март 2016'!N253</f>
        <v>0</v>
      </c>
      <c r="O253" s="1">
        <f>'январь 2016'!O253+'февраль 2016'!O253+'март 2016'!O253</f>
        <v>0</v>
      </c>
      <c r="P253" s="1" t="s">
        <v>30</v>
      </c>
      <c r="Q253" s="1" t="s">
        <v>34</v>
      </c>
      <c r="R253" s="1">
        <f>'январь 2016'!R253+'февраль 2016'!R253+'март 2016'!R253</f>
        <v>0</v>
      </c>
      <c r="S253" s="1">
        <f>'январь 2016'!S253+'февраль 2016'!S253+'март 2016'!S253</f>
        <v>0</v>
      </c>
      <c r="T253" s="1" t="s">
        <v>30</v>
      </c>
      <c r="U253" s="1" t="s">
        <v>32</v>
      </c>
      <c r="V253" s="6">
        <f>'январь 2016'!V253+'февраль 2016'!V253+'март 2016'!V253</f>
        <v>0</v>
      </c>
      <c r="W253" s="6">
        <f>'январь 2016'!W253+'февраль 2016'!W253+'март 2016'!W253</f>
        <v>0</v>
      </c>
      <c r="X253" s="6" t="s">
        <v>30</v>
      </c>
      <c r="Y253" s="6" t="s">
        <v>33</v>
      </c>
      <c r="Z253" s="6">
        <f>'январь 2016'!Z253+'февраль 2016'!Z253+'март 2016'!Z253</f>
        <v>0</v>
      </c>
      <c r="AA253" s="6">
        <f>'январь 2016'!AA253+'февраль 2016'!AA253+'март 2016'!AA253</f>
        <v>0</v>
      </c>
      <c r="AB253" s="1" t="s">
        <v>30</v>
      </c>
      <c r="AC253" s="1" t="s">
        <v>34</v>
      </c>
      <c r="AD253" s="1">
        <f>'январь 2016'!AD253+'февраль 2016'!AD253+'март 2016'!AD253</f>
        <v>0</v>
      </c>
      <c r="AE253" s="1">
        <f>'январь 2016'!AE253+'февраль 2016'!AE253+'март 2016'!AE253</f>
        <v>0</v>
      </c>
      <c r="AF253" s="1" t="s">
        <v>35</v>
      </c>
      <c r="AG253" s="1" t="s">
        <v>29</v>
      </c>
      <c r="AH253" s="1">
        <f>'январь 2016'!AH253+'февраль 2016'!AH253+'март 2016'!AH253</f>
        <v>0</v>
      </c>
      <c r="AI253" s="1">
        <f>'январь 2016'!AI253+'февраль 2016'!AI253+'март 2016'!AI253</f>
        <v>0</v>
      </c>
      <c r="AJ253" s="1" t="s">
        <v>36</v>
      </c>
      <c r="AK253" s="1" t="s">
        <v>37</v>
      </c>
      <c r="AL253" s="1">
        <f>'январь 2016'!AL253+'февраль 2016'!AL253+'март 2016'!AL253</f>
        <v>0</v>
      </c>
      <c r="AM253" s="1">
        <f>'январь 2016'!AM253+'февраль 2016'!AM253+'март 2016'!AM253</f>
        <v>0</v>
      </c>
      <c r="AN253" s="1" t="s">
        <v>38</v>
      </c>
      <c r="AO253" s="1" t="s">
        <v>39</v>
      </c>
      <c r="AP253" s="1">
        <f>'январь 2016'!AP253+'февраль 2016'!AP253+'март 2016'!AP253</f>
        <v>0</v>
      </c>
      <c r="AQ253" s="1">
        <f>'январь 2016'!AQ253+'февраль 2016'!AQ253+'март 2016'!AQ253</f>
        <v>0</v>
      </c>
      <c r="AR253" s="1" t="s">
        <v>40</v>
      </c>
      <c r="AS253" s="1" t="s">
        <v>41</v>
      </c>
      <c r="AT253" s="1">
        <f>'январь 2016'!AT253+'февраль 2016'!AT253+'март 2016'!AT253</f>
        <v>0</v>
      </c>
      <c r="AU253" s="1">
        <f>'январь 2016'!AU253+'февраль 2016'!AU253+'март 2016'!AU253</f>
        <v>0</v>
      </c>
      <c r="AV253" s="6"/>
      <c r="AW253" s="6"/>
      <c r="AX253" s="1">
        <f>'январь 2016'!AX253+'февраль 2016'!AX253+'март 2016'!AX253</f>
        <v>0</v>
      </c>
      <c r="AY253" s="1">
        <f>'январь 2016'!AY253+'февраль 2016'!AY253+'март 2016'!AY253</f>
        <v>0</v>
      </c>
      <c r="AZ253" s="1" t="s">
        <v>42</v>
      </c>
      <c r="BA253" s="1" t="s">
        <v>39</v>
      </c>
      <c r="BB253" s="1">
        <f>'январь 2016'!BB253+'февраль 2016'!BB253+'март 2016'!BB253</f>
        <v>0</v>
      </c>
      <c r="BC253" s="1">
        <f>'январь 2016'!BC253+'февраль 2016'!BC253+'март 2016'!BC253</f>
        <v>0</v>
      </c>
      <c r="BD253" s="1" t="s">
        <v>42</v>
      </c>
      <c r="BE253" s="1" t="s">
        <v>33</v>
      </c>
      <c r="BF253" s="1">
        <f>'январь 2016'!BF253+'февраль 2016'!BF253+'март 2016'!BF253</f>
        <v>0</v>
      </c>
      <c r="BG253" s="1">
        <f>'январь 2016'!BG253+'февраль 2016'!BG253+'март 2016'!BG253</f>
        <v>0</v>
      </c>
      <c r="BH253" s="1" t="s">
        <v>42</v>
      </c>
      <c r="BI253" s="1" t="s">
        <v>39</v>
      </c>
      <c r="BJ253" s="1">
        <f>'январь 2016'!BJ253+'февраль 2016'!BJ253+'март 2016'!BJ253</f>
        <v>0</v>
      </c>
      <c r="BK253" s="7">
        <f>'январь 2016'!BK253+'февраль 2016'!BK253+'март 2016'!BK253</f>
        <v>0</v>
      </c>
      <c r="BL253" s="1" t="s">
        <v>43</v>
      </c>
      <c r="BM253" s="1" t="s">
        <v>44</v>
      </c>
      <c r="BN253" s="1">
        <f>'январь 2016'!BN253+'февраль 2016'!BN253+'март 2016'!BN253</f>
        <v>0</v>
      </c>
      <c r="BO253" s="1">
        <f>'январь 2016'!BO253+'февраль 2016'!BO253+'март 2016'!BO253</f>
        <v>0</v>
      </c>
      <c r="BP253" s="1" t="s">
        <v>45</v>
      </c>
      <c r="BQ253" s="1" t="s">
        <v>44</v>
      </c>
      <c r="BR253" s="1">
        <f>'январь 2016'!BR253+'февраль 2016'!BR253+'март 2016'!BR253</f>
        <v>0</v>
      </c>
      <c r="BS253" s="1">
        <f>'январь 2016'!BS253+'февраль 2016'!BS253+'март 2016'!BS253</f>
        <v>0</v>
      </c>
      <c r="BT253" s="1" t="s">
        <v>46</v>
      </c>
      <c r="BU253" s="1" t="s">
        <v>47</v>
      </c>
      <c r="BV253" s="1">
        <f>'январь 2016'!BV253+'февраль 2016'!BV253+'март 2016'!BV253</f>
        <v>0</v>
      </c>
      <c r="BW253" s="1">
        <f>'январь 2016'!BW253+'февраль 2016'!BW253+'март 2016'!BW253</f>
        <v>0</v>
      </c>
      <c r="BX253" s="1" t="s">
        <v>46</v>
      </c>
      <c r="BY253" s="1" t="s">
        <v>41</v>
      </c>
      <c r="BZ253" s="1">
        <f>'январь 2016'!BZ253+'февраль 2016'!BZ253+'март 2016'!BZ253</f>
        <v>0</v>
      </c>
      <c r="CA253" s="1">
        <f>'январь 2016'!CA253+'февраль 2016'!CA253+'март 2016'!CA253</f>
        <v>0</v>
      </c>
      <c r="CB253" s="1" t="s">
        <v>46</v>
      </c>
      <c r="CC253" s="1" t="s">
        <v>48</v>
      </c>
      <c r="CD253" s="1">
        <f>'январь 2016'!CD253+'февраль 2016'!CD253+'март 2016'!CD253</f>
        <v>0</v>
      </c>
      <c r="CE253" s="1">
        <f>'январь 2016'!CE253+'февраль 2016'!CE253+'март 2016'!CE253</f>
        <v>0</v>
      </c>
      <c r="CF253" s="1" t="s">
        <v>46</v>
      </c>
      <c r="CG253" s="1" t="s">
        <v>48</v>
      </c>
      <c r="CH253" s="1">
        <f>'январь 2016'!CH253+'февраль 2016'!CH253+'март 2016'!CH253</f>
        <v>0</v>
      </c>
      <c r="CI253" s="1">
        <f>'январь 2016'!CI253+'февраль 2016'!CI253+'март 2016'!CI253</f>
        <v>0</v>
      </c>
      <c r="CJ253" s="1" t="s">
        <v>46</v>
      </c>
      <c r="CK253" s="1" t="s">
        <v>39</v>
      </c>
      <c r="CL253" s="1">
        <f>'январь 2016'!CL253+'февраль 2016'!CL253+'март 2016'!CL253</f>
        <v>0</v>
      </c>
      <c r="CM253" s="1">
        <f>'январь 2016'!CM253+'февраль 2016'!CM253+'март 2016'!CM253</f>
        <v>0</v>
      </c>
      <c r="CN253" s="1" t="s">
        <v>49</v>
      </c>
      <c r="CO253" s="1" t="s">
        <v>39</v>
      </c>
      <c r="CP253" s="1">
        <f>'январь 2016'!CP253+'февраль 2016'!CP253+'март 2016'!CP253</f>
        <v>0</v>
      </c>
      <c r="CQ253" s="1">
        <f>'январь 2016'!CQ253+'февраль 2016'!CQ253+'март 2016'!CQ253</f>
        <v>0</v>
      </c>
      <c r="CR253" s="1" t="s">
        <v>50</v>
      </c>
      <c r="CS253" s="1" t="s">
        <v>51</v>
      </c>
      <c r="CT253" s="1">
        <f>'январь 2016'!CT253+'февраль 2016'!CT253+'март 2016'!CT253</f>
        <v>0</v>
      </c>
      <c r="CU253" s="1">
        <f>'январь 2016'!CU253+'февраль 2016'!CU253+'март 2016'!CU253</f>
        <v>0</v>
      </c>
      <c r="CV253" s="1" t="s">
        <v>50</v>
      </c>
      <c r="CW253" s="1" t="s">
        <v>39</v>
      </c>
      <c r="CX253" s="1">
        <f>'январь 2016'!CX253+'февраль 2016'!CX253+'март 2016'!CX253</f>
        <v>0</v>
      </c>
      <c r="CY253" s="1">
        <f>'январь 2016'!CY253+'февраль 2016'!CY253+'март 2016'!CY253</f>
        <v>0</v>
      </c>
      <c r="CZ253" s="1" t="s">
        <v>50</v>
      </c>
      <c r="DA253" s="1" t="s">
        <v>39</v>
      </c>
      <c r="DB253" s="1">
        <f>'январь 2016'!DB253+'февраль 2016'!DB253+'март 2016'!DB253</f>
        <v>0</v>
      </c>
      <c r="DC253" s="1">
        <f>'январь 2016'!DC253+'февраль 2016'!DC253+'март 2016'!DC253</f>
        <v>0</v>
      </c>
      <c r="DD253" s="1" t="s">
        <v>59</v>
      </c>
      <c r="DE253" s="1" t="s">
        <v>60</v>
      </c>
      <c r="DF253" s="1">
        <f>'январь 2016'!DF253+'февраль 2016'!DF253+'март 2016'!DF253</f>
        <v>0</v>
      </c>
      <c r="DG253" s="1">
        <f>'январь 2016'!DG253+'февраль 2016'!DG253+'март 2016'!DG253</f>
        <v>0</v>
      </c>
      <c r="DH253" s="1" t="s">
        <v>52</v>
      </c>
      <c r="DI253" s="1" t="s">
        <v>53</v>
      </c>
      <c r="DJ253" s="1">
        <f>'январь 2016'!DJ253+'февраль 2016'!DJ253+'март 2016'!DJ253</f>
        <v>0</v>
      </c>
      <c r="DK253" s="1">
        <f>'январь 2016'!DK253+'февраль 2016'!DK253+'март 2016'!DK253</f>
        <v>0</v>
      </c>
      <c r="DL253" s="1" t="s">
        <v>31</v>
      </c>
      <c r="DM253" s="7">
        <f>'январь 2016'!DM253+'февраль 2016'!DM253+'март 2016'!DM253</f>
        <v>5.0289999999999999</v>
      </c>
    </row>
    <row r="254" spans="1:117" s="12" customFormat="1" ht="15.75" customHeight="1" x14ac:dyDescent="0.25">
      <c r="A254" s="6">
        <v>253</v>
      </c>
      <c r="B254" s="6">
        <v>2</v>
      </c>
      <c r="C254" s="9" t="s">
        <v>240</v>
      </c>
      <c r="D254" s="8" t="s">
        <v>373</v>
      </c>
      <c r="E254" s="6">
        <v>710.78399999999999</v>
      </c>
      <c r="F254" s="6">
        <v>42.661999999999999</v>
      </c>
      <c r="G254" s="6">
        <v>656.87199999999996</v>
      </c>
      <c r="H254" s="10">
        <v>278.32463999999999</v>
      </c>
      <c r="I254" s="3">
        <f t="shared" si="10"/>
        <v>935.19663999999989</v>
      </c>
      <c r="J254" s="3">
        <f t="shared" si="9"/>
        <v>7.9899999999999993</v>
      </c>
      <c r="K254" s="3">
        <f t="shared" si="11"/>
        <v>927.20663999999988</v>
      </c>
      <c r="L254" s="1" t="s">
        <v>28</v>
      </c>
      <c r="M254" s="1" t="s">
        <v>29</v>
      </c>
      <c r="N254" s="1">
        <f>'январь 2016'!N254+'февраль 2016'!N254+'март 2016'!N254</f>
        <v>0</v>
      </c>
      <c r="O254" s="1">
        <f>'январь 2016'!O254+'февраль 2016'!O254+'март 2016'!O254</f>
        <v>0</v>
      </c>
      <c r="P254" s="1" t="s">
        <v>30</v>
      </c>
      <c r="Q254" s="1" t="s">
        <v>34</v>
      </c>
      <c r="R254" s="1">
        <f>'январь 2016'!R254+'февраль 2016'!R254+'март 2016'!R254</f>
        <v>0</v>
      </c>
      <c r="S254" s="1">
        <f>'январь 2016'!S254+'февраль 2016'!S254+'март 2016'!S254</f>
        <v>0</v>
      </c>
      <c r="T254" s="1" t="s">
        <v>30</v>
      </c>
      <c r="U254" s="1" t="s">
        <v>32</v>
      </c>
      <c r="V254" s="6">
        <f>'январь 2016'!V254+'февраль 2016'!V254+'март 2016'!V254</f>
        <v>0</v>
      </c>
      <c r="W254" s="6">
        <f>'январь 2016'!W254+'февраль 2016'!W254+'март 2016'!W254</f>
        <v>0</v>
      </c>
      <c r="X254" s="6" t="s">
        <v>30</v>
      </c>
      <c r="Y254" s="6" t="s">
        <v>33</v>
      </c>
      <c r="Z254" s="6">
        <f>'январь 2016'!Z254+'февраль 2016'!Z254+'март 2016'!Z254</f>
        <v>0</v>
      </c>
      <c r="AA254" s="6">
        <f>'январь 2016'!AA254+'февраль 2016'!AA254+'март 2016'!AA254</f>
        <v>0</v>
      </c>
      <c r="AB254" s="1" t="s">
        <v>30</v>
      </c>
      <c r="AC254" s="1" t="s">
        <v>34</v>
      </c>
      <c r="AD254" s="1">
        <f>'январь 2016'!AD254+'февраль 2016'!AD254+'март 2016'!AD254</f>
        <v>0</v>
      </c>
      <c r="AE254" s="1">
        <f>'январь 2016'!AE254+'февраль 2016'!AE254+'март 2016'!AE254</f>
        <v>0</v>
      </c>
      <c r="AF254" s="1" t="s">
        <v>35</v>
      </c>
      <c r="AG254" s="1" t="s">
        <v>29</v>
      </c>
      <c r="AH254" s="1">
        <f>'январь 2016'!AH254+'февраль 2016'!AH254+'март 2016'!AH254</f>
        <v>0</v>
      </c>
      <c r="AI254" s="1">
        <f>'январь 2016'!AI254+'февраль 2016'!AI254+'март 2016'!AI254</f>
        <v>0</v>
      </c>
      <c r="AJ254" s="1" t="s">
        <v>36</v>
      </c>
      <c r="AK254" s="1" t="s">
        <v>37</v>
      </c>
      <c r="AL254" s="1">
        <f>'январь 2016'!AL254+'февраль 2016'!AL254+'март 2016'!AL254</f>
        <v>0</v>
      </c>
      <c r="AM254" s="1">
        <f>'январь 2016'!AM254+'февраль 2016'!AM254+'март 2016'!AM254</f>
        <v>0</v>
      </c>
      <c r="AN254" s="1" t="s">
        <v>38</v>
      </c>
      <c r="AO254" s="1" t="s">
        <v>39</v>
      </c>
      <c r="AP254" s="1">
        <f>'январь 2016'!AP254+'февраль 2016'!AP254+'март 2016'!AP254</f>
        <v>2</v>
      </c>
      <c r="AQ254" s="1">
        <f>'январь 2016'!AQ254+'февраль 2016'!AQ254+'март 2016'!AQ254</f>
        <v>1.1339999999999999</v>
      </c>
      <c r="AR254" s="1" t="s">
        <v>40</v>
      </c>
      <c r="AS254" s="1" t="s">
        <v>41</v>
      </c>
      <c r="AT254" s="1">
        <f>'январь 2016'!AT254+'февраль 2016'!AT254+'март 2016'!AT254</f>
        <v>0</v>
      </c>
      <c r="AU254" s="1">
        <f>'январь 2016'!AU254+'февраль 2016'!AU254+'март 2016'!AU254</f>
        <v>0</v>
      </c>
      <c r="AV254" s="6"/>
      <c r="AW254" s="6"/>
      <c r="AX254" s="1">
        <f>'январь 2016'!AX254+'февраль 2016'!AX254+'март 2016'!AX254</f>
        <v>0</v>
      </c>
      <c r="AY254" s="1">
        <f>'январь 2016'!AY254+'февраль 2016'!AY254+'март 2016'!AY254</f>
        <v>0</v>
      </c>
      <c r="AZ254" s="1" t="s">
        <v>42</v>
      </c>
      <c r="BA254" s="1" t="s">
        <v>39</v>
      </c>
      <c r="BB254" s="1">
        <f>'январь 2016'!BB254+'февраль 2016'!BB254+'март 2016'!BB254</f>
        <v>0</v>
      </c>
      <c r="BC254" s="1">
        <f>'январь 2016'!BC254+'февраль 2016'!BC254+'март 2016'!BC254</f>
        <v>0</v>
      </c>
      <c r="BD254" s="1" t="s">
        <v>42</v>
      </c>
      <c r="BE254" s="1" t="s">
        <v>33</v>
      </c>
      <c r="BF254" s="1">
        <f>'январь 2016'!BF254+'февраль 2016'!BF254+'март 2016'!BF254</f>
        <v>0</v>
      </c>
      <c r="BG254" s="1">
        <f>'январь 2016'!BG254+'февраль 2016'!BG254+'март 2016'!BG254</f>
        <v>0</v>
      </c>
      <c r="BH254" s="1" t="s">
        <v>42</v>
      </c>
      <c r="BI254" s="1" t="s">
        <v>39</v>
      </c>
      <c r="BJ254" s="1">
        <f>'январь 2016'!BJ254+'февраль 2016'!BJ254+'март 2016'!BJ254</f>
        <v>0</v>
      </c>
      <c r="BK254" s="7">
        <f>'январь 2016'!BK254+'февраль 2016'!BK254+'март 2016'!BK254</f>
        <v>0</v>
      </c>
      <c r="BL254" s="1" t="s">
        <v>43</v>
      </c>
      <c r="BM254" s="1" t="s">
        <v>44</v>
      </c>
      <c r="BN254" s="1">
        <f>'январь 2016'!BN254+'февраль 2016'!BN254+'март 2016'!BN254</f>
        <v>0</v>
      </c>
      <c r="BO254" s="1">
        <f>'январь 2016'!BO254+'февраль 2016'!BO254+'март 2016'!BO254</f>
        <v>0</v>
      </c>
      <c r="BP254" s="1" t="s">
        <v>45</v>
      </c>
      <c r="BQ254" s="1" t="s">
        <v>44</v>
      </c>
      <c r="BR254" s="1">
        <f>'январь 2016'!BR254+'февраль 2016'!BR254+'март 2016'!BR254</f>
        <v>2E-3</v>
      </c>
      <c r="BS254" s="1">
        <f>'январь 2016'!BS254+'февраль 2016'!BS254+'март 2016'!BS254</f>
        <v>0.13300000000000001</v>
      </c>
      <c r="BT254" s="1" t="s">
        <v>46</v>
      </c>
      <c r="BU254" s="1" t="s">
        <v>47</v>
      </c>
      <c r="BV254" s="1">
        <f>'январь 2016'!BV254+'февраль 2016'!BV254+'март 2016'!BV254</f>
        <v>0</v>
      </c>
      <c r="BW254" s="1">
        <f>'январь 2016'!BW254+'февраль 2016'!BW254+'март 2016'!BW254</f>
        <v>0</v>
      </c>
      <c r="BX254" s="1" t="s">
        <v>46</v>
      </c>
      <c r="BY254" s="1" t="s">
        <v>41</v>
      </c>
      <c r="BZ254" s="1">
        <f>'январь 2016'!BZ254+'февраль 2016'!BZ254+'март 2016'!BZ254</f>
        <v>0</v>
      </c>
      <c r="CA254" s="1">
        <f>'январь 2016'!CA254+'февраль 2016'!CA254+'март 2016'!CA254</f>
        <v>0</v>
      </c>
      <c r="CB254" s="1" t="s">
        <v>46</v>
      </c>
      <c r="CC254" s="1" t="s">
        <v>48</v>
      </c>
      <c r="CD254" s="1">
        <f>'январь 2016'!CD254+'февраль 2016'!CD254+'март 2016'!CD254</f>
        <v>0</v>
      </c>
      <c r="CE254" s="1">
        <f>'январь 2016'!CE254+'февраль 2016'!CE254+'март 2016'!CE254</f>
        <v>0</v>
      </c>
      <c r="CF254" s="1" t="s">
        <v>46</v>
      </c>
      <c r="CG254" s="1" t="s">
        <v>48</v>
      </c>
      <c r="CH254" s="1">
        <f>'январь 2016'!CH254+'февраль 2016'!CH254+'март 2016'!CH254</f>
        <v>0</v>
      </c>
      <c r="CI254" s="1">
        <f>'январь 2016'!CI254+'февраль 2016'!CI254+'март 2016'!CI254</f>
        <v>0</v>
      </c>
      <c r="CJ254" s="1" t="s">
        <v>46</v>
      </c>
      <c r="CK254" s="1" t="s">
        <v>39</v>
      </c>
      <c r="CL254" s="1">
        <f>'январь 2016'!CL254+'февраль 2016'!CL254+'март 2016'!CL254</f>
        <v>0</v>
      </c>
      <c r="CM254" s="1">
        <f>'январь 2016'!CM254+'февраль 2016'!CM254+'март 2016'!CM254</f>
        <v>0</v>
      </c>
      <c r="CN254" s="1" t="s">
        <v>49</v>
      </c>
      <c r="CO254" s="1" t="s">
        <v>39</v>
      </c>
      <c r="CP254" s="1">
        <f>'январь 2016'!CP254+'февраль 2016'!CP254+'март 2016'!CP254</f>
        <v>0</v>
      </c>
      <c r="CQ254" s="1">
        <f>'январь 2016'!CQ254+'февраль 2016'!CQ254+'март 2016'!CQ254</f>
        <v>0</v>
      </c>
      <c r="CR254" s="1" t="s">
        <v>50</v>
      </c>
      <c r="CS254" s="1" t="s">
        <v>51</v>
      </c>
      <c r="CT254" s="1">
        <f>'январь 2016'!CT254+'февраль 2016'!CT254+'март 2016'!CT254</f>
        <v>5.0000000000000001E-3</v>
      </c>
      <c r="CU254" s="1">
        <f>'январь 2016'!CU254+'февраль 2016'!CU254+'март 2016'!CU254</f>
        <v>0.84899999999999998</v>
      </c>
      <c r="CV254" s="1" t="s">
        <v>50</v>
      </c>
      <c r="CW254" s="1" t="s">
        <v>39</v>
      </c>
      <c r="CX254" s="1">
        <f>'январь 2016'!CX254+'февраль 2016'!CX254+'март 2016'!CX254</f>
        <v>5</v>
      </c>
      <c r="CY254" s="1">
        <f>'январь 2016'!CY254+'февраль 2016'!CY254+'март 2016'!CY254</f>
        <v>2.347</v>
      </c>
      <c r="CZ254" s="1" t="s">
        <v>50</v>
      </c>
      <c r="DA254" s="1" t="s">
        <v>39</v>
      </c>
      <c r="DB254" s="1">
        <f>'январь 2016'!DB254+'февраль 2016'!DB254+'март 2016'!DB254</f>
        <v>0</v>
      </c>
      <c r="DC254" s="1">
        <f>'январь 2016'!DC254+'февраль 2016'!DC254+'март 2016'!DC254</f>
        <v>0</v>
      </c>
      <c r="DD254" s="1" t="s">
        <v>59</v>
      </c>
      <c r="DE254" s="1" t="s">
        <v>60</v>
      </c>
      <c r="DF254" s="1">
        <f>'январь 2016'!DF254+'февраль 2016'!DF254+'март 2016'!DF254</f>
        <v>0</v>
      </c>
      <c r="DG254" s="1">
        <f>'январь 2016'!DG254+'февраль 2016'!DG254+'март 2016'!DG254</f>
        <v>0</v>
      </c>
      <c r="DH254" s="1" t="s">
        <v>52</v>
      </c>
      <c r="DI254" s="1" t="s">
        <v>53</v>
      </c>
      <c r="DJ254" s="1">
        <f>'январь 2016'!DJ254+'февраль 2016'!DJ254+'март 2016'!DJ254</f>
        <v>0</v>
      </c>
      <c r="DK254" s="1">
        <f>'январь 2016'!DK254+'февраль 2016'!DK254+'март 2016'!DK254</f>
        <v>0</v>
      </c>
      <c r="DL254" s="1" t="s">
        <v>31</v>
      </c>
      <c r="DM254" s="7">
        <f>'январь 2016'!DM254+'февраль 2016'!DM254+'март 2016'!DM254</f>
        <v>3.5270000000000001</v>
      </c>
    </row>
    <row r="255" spans="1:117" s="12" customFormat="1" ht="15.75" customHeight="1" x14ac:dyDescent="0.25">
      <c r="A255" s="6">
        <v>254</v>
      </c>
      <c r="B255" s="6">
        <v>2</v>
      </c>
      <c r="C255" s="9" t="s">
        <v>241</v>
      </c>
      <c r="D255" s="8" t="s">
        <v>373</v>
      </c>
      <c r="E255" s="6">
        <v>107.06699999999999</v>
      </c>
      <c r="F255" s="6">
        <v>72.572999999999993</v>
      </c>
      <c r="G255" s="6">
        <v>34.494</v>
      </c>
      <c r="H255" s="10">
        <v>103.42536</v>
      </c>
      <c r="I255" s="3">
        <f t="shared" si="10"/>
        <v>137.91935999999998</v>
      </c>
      <c r="J255" s="3">
        <f t="shared" si="9"/>
        <v>0</v>
      </c>
      <c r="K255" s="3">
        <f t="shared" si="11"/>
        <v>137.91935999999998</v>
      </c>
      <c r="L255" s="1" t="s">
        <v>28</v>
      </c>
      <c r="M255" s="1" t="s">
        <v>29</v>
      </c>
      <c r="N255" s="1">
        <f>'январь 2016'!N255+'февраль 2016'!N255+'март 2016'!N255</f>
        <v>0</v>
      </c>
      <c r="O255" s="1">
        <f>'январь 2016'!O255+'февраль 2016'!O255+'март 2016'!O255</f>
        <v>0</v>
      </c>
      <c r="P255" s="1" t="s">
        <v>30</v>
      </c>
      <c r="Q255" s="1" t="s">
        <v>34</v>
      </c>
      <c r="R255" s="1">
        <f>'январь 2016'!R255+'февраль 2016'!R255+'март 2016'!R255</f>
        <v>0</v>
      </c>
      <c r="S255" s="1">
        <f>'январь 2016'!S255+'февраль 2016'!S255+'март 2016'!S255</f>
        <v>0</v>
      </c>
      <c r="T255" s="1" t="s">
        <v>30</v>
      </c>
      <c r="U255" s="1" t="s">
        <v>32</v>
      </c>
      <c r="V255" s="6">
        <f>'январь 2016'!V255+'февраль 2016'!V255+'март 2016'!V255</f>
        <v>0</v>
      </c>
      <c r="W255" s="6">
        <f>'январь 2016'!W255+'февраль 2016'!W255+'март 2016'!W255</f>
        <v>0</v>
      </c>
      <c r="X255" s="6" t="s">
        <v>30</v>
      </c>
      <c r="Y255" s="6" t="s">
        <v>33</v>
      </c>
      <c r="Z255" s="6">
        <f>'январь 2016'!Z255+'февраль 2016'!Z255+'март 2016'!Z255</f>
        <v>0</v>
      </c>
      <c r="AA255" s="6">
        <f>'январь 2016'!AA255+'февраль 2016'!AA255+'март 2016'!AA255</f>
        <v>0</v>
      </c>
      <c r="AB255" s="1" t="s">
        <v>30</v>
      </c>
      <c r="AC255" s="1" t="s">
        <v>34</v>
      </c>
      <c r="AD255" s="1">
        <f>'январь 2016'!AD255+'февраль 2016'!AD255+'март 2016'!AD255</f>
        <v>0</v>
      </c>
      <c r="AE255" s="1">
        <f>'январь 2016'!AE255+'февраль 2016'!AE255+'март 2016'!AE255</f>
        <v>0</v>
      </c>
      <c r="AF255" s="1" t="s">
        <v>35</v>
      </c>
      <c r="AG255" s="1" t="s">
        <v>29</v>
      </c>
      <c r="AH255" s="1">
        <f>'январь 2016'!AH255+'февраль 2016'!AH255+'март 2016'!AH255</f>
        <v>0</v>
      </c>
      <c r="AI255" s="1">
        <f>'январь 2016'!AI255+'февраль 2016'!AI255+'март 2016'!AI255</f>
        <v>0</v>
      </c>
      <c r="AJ255" s="1" t="s">
        <v>36</v>
      </c>
      <c r="AK255" s="1" t="s">
        <v>37</v>
      </c>
      <c r="AL255" s="1">
        <f>'январь 2016'!AL255+'февраль 2016'!AL255+'март 2016'!AL255</f>
        <v>0</v>
      </c>
      <c r="AM255" s="1">
        <f>'январь 2016'!AM255+'февраль 2016'!AM255+'март 2016'!AM255</f>
        <v>0</v>
      </c>
      <c r="AN255" s="1" t="s">
        <v>38</v>
      </c>
      <c r="AO255" s="1" t="s">
        <v>39</v>
      </c>
      <c r="AP255" s="1">
        <f>'январь 2016'!AP255+'февраль 2016'!AP255+'март 2016'!AP255</f>
        <v>0</v>
      </c>
      <c r="AQ255" s="1">
        <f>'январь 2016'!AQ255+'февраль 2016'!AQ255+'март 2016'!AQ255</f>
        <v>0</v>
      </c>
      <c r="AR255" s="1" t="s">
        <v>40</v>
      </c>
      <c r="AS255" s="1" t="s">
        <v>41</v>
      </c>
      <c r="AT255" s="1">
        <f>'январь 2016'!AT255+'февраль 2016'!AT255+'март 2016'!AT255</f>
        <v>0</v>
      </c>
      <c r="AU255" s="1">
        <f>'январь 2016'!AU255+'февраль 2016'!AU255+'март 2016'!AU255</f>
        <v>0</v>
      </c>
      <c r="AV255" s="6"/>
      <c r="AW255" s="6"/>
      <c r="AX255" s="1">
        <f>'январь 2016'!AX255+'февраль 2016'!AX255+'март 2016'!AX255</f>
        <v>0</v>
      </c>
      <c r="AY255" s="1">
        <f>'январь 2016'!AY255+'февраль 2016'!AY255+'март 2016'!AY255</f>
        <v>0</v>
      </c>
      <c r="AZ255" s="1" t="s">
        <v>42</v>
      </c>
      <c r="BA255" s="1" t="s">
        <v>39</v>
      </c>
      <c r="BB255" s="1">
        <f>'январь 2016'!BB255+'февраль 2016'!BB255+'март 2016'!BB255</f>
        <v>0</v>
      </c>
      <c r="BC255" s="1">
        <f>'январь 2016'!BC255+'февраль 2016'!BC255+'март 2016'!BC255</f>
        <v>0</v>
      </c>
      <c r="BD255" s="1" t="s">
        <v>42</v>
      </c>
      <c r="BE255" s="1" t="s">
        <v>33</v>
      </c>
      <c r="BF255" s="1">
        <f>'январь 2016'!BF255+'февраль 2016'!BF255+'март 2016'!BF255</f>
        <v>0</v>
      </c>
      <c r="BG255" s="1">
        <f>'январь 2016'!BG255+'февраль 2016'!BG255+'март 2016'!BG255</f>
        <v>0</v>
      </c>
      <c r="BH255" s="1" t="s">
        <v>42</v>
      </c>
      <c r="BI255" s="1" t="s">
        <v>39</v>
      </c>
      <c r="BJ255" s="1">
        <f>'январь 2016'!BJ255+'февраль 2016'!BJ255+'март 2016'!BJ255</f>
        <v>0</v>
      </c>
      <c r="BK255" s="7">
        <f>'январь 2016'!BK255+'февраль 2016'!BK255+'март 2016'!BK255</f>
        <v>0</v>
      </c>
      <c r="BL255" s="1" t="s">
        <v>43</v>
      </c>
      <c r="BM255" s="1" t="s">
        <v>44</v>
      </c>
      <c r="BN255" s="1">
        <f>'январь 2016'!BN255+'февраль 2016'!BN255+'март 2016'!BN255</f>
        <v>0</v>
      </c>
      <c r="BO255" s="1">
        <f>'январь 2016'!BO255+'февраль 2016'!BO255+'март 2016'!BO255</f>
        <v>0</v>
      </c>
      <c r="BP255" s="1" t="s">
        <v>45</v>
      </c>
      <c r="BQ255" s="1" t="s">
        <v>44</v>
      </c>
      <c r="BR255" s="1">
        <f>'январь 2016'!BR255+'февраль 2016'!BR255+'март 2016'!BR255</f>
        <v>0</v>
      </c>
      <c r="BS255" s="1">
        <f>'январь 2016'!BS255+'февраль 2016'!BS255+'март 2016'!BS255</f>
        <v>0</v>
      </c>
      <c r="BT255" s="1" t="s">
        <v>46</v>
      </c>
      <c r="BU255" s="1" t="s">
        <v>47</v>
      </c>
      <c r="BV255" s="1">
        <f>'январь 2016'!BV255+'февраль 2016'!BV255+'март 2016'!BV255</f>
        <v>0</v>
      </c>
      <c r="BW255" s="1">
        <f>'январь 2016'!BW255+'февраль 2016'!BW255+'март 2016'!BW255</f>
        <v>0</v>
      </c>
      <c r="BX255" s="1" t="s">
        <v>46</v>
      </c>
      <c r="BY255" s="1" t="s">
        <v>41</v>
      </c>
      <c r="BZ255" s="1">
        <f>'январь 2016'!BZ255+'февраль 2016'!BZ255+'март 2016'!BZ255</f>
        <v>0</v>
      </c>
      <c r="CA255" s="1">
        <f>'январь 2016'!CA255+'февраль 2016'!CA255+'март 2016'!CA255</f>
        <v>0</v>
      </c>
      <c r="CB255" s="1" t="s">
        <v>46</v>
      </c>
      <c r="CC255" s="1" t="s">
        <v>48</v>
      </c>
      <c r="CD255" s="1">
        <f>'январь 2016'!CD255+'февраль 2016'!CD255+'март 2016'!CD255</f>
        <v>0</v>
      </c>
      <c r="CE255" s="1">
        <f>'январь 2016'!CE255+'февраль 2016'!CE255+'март 2016'!CE255</f>
        <v>0</v>
      </c>
      <c r="CF255" s="1" t="s">
        <v>46</v>
      </c>
      <c r="CG255" s="1" t="s">
        <v>48</v>
      </c>
      <c r="CH255" s="1">
        <f>'январь 2016'!CH255+'февраль 2016'!CH255+'март 2016'!CH255</f>
        <v>0</v>
      </c>
      <c r="CI255" s="1">
        <f>'январь 2016'!CI255+'февраль 2016'!CI255+'март 2016'!CI255</f>
        <v>0</v>
      </c>
      <c r="CJ255" s="1" t="s">
        <v>46</v>
      </c>
      <c r="CK255" s="1" t="s">
        <v>39</v>
      </c>
      <c r="CL255" s="1">
        <f>'январь 2016'!CL255+'февраль 2016'!CL255+'март 2016'!CL255</f>
        <v>0</v>
      </c>
      <c r="CM255" s="1">
        <f>'январь 2016'!CM255+'февраль 2016'!CM255+'март 2016'!CM255</f>
        <v>0</v>
      </c>
      <c r="CN255" s="1" t="s">
        <v>49</v>
      </c>
      <c r="CO255" s="1" t="s">
        <v>39</v>
      </c>
      <c r="CP255" s="1">
        <f>'январь 2016'!CP255+'февраль 2016'!CP255+'март 2016'!CP255</f>
        <v>0</v>
      </c>
      <c r="CQ255" s="1">
        <f>'январь 2016'!CQ255+'февраль 2016'!CQ255+'март 2016'!CQ255</f>
        <v>0</v>
      </c>
      <c r="CR255" s="1" t="s">
        <v>50</v>
      </c>
      <c r="CS255" s="1" t="s">
        <v>51</v>
      </c>
      <c r="CT255" s="1">
        <f>'январь 2016'!CT255+'февраль 2016'!CT255+'март 2016'!CT255</f>
        <v>0</v>
      </c>
      <c r="CU255" s="1">
        <f>'январь 2016'!CU255+'февраль 2016'!CU255+'март 2016'!CU255</f>
        <v>0</v>
      </c>
      <c r="CV255" s="1" t="s">
        <v>50</v>
      </c>
      <c r="CW255" s="1" t="s">
        <v>39</v>
      </c>
      <c r="CX255" s="1">
        <f>'январь 2016'!CX255+'февраль 2016'!CX255+'март 2016'!CX255</f>
        <v>0</v>
      </c>
      <c r="CY255" s="1">
        <f>'январь 2016'!CY255+'февраль 2016'!CY255+'март 2016'!CY255</f>
        <v>0</v>
      </c>
      <c r="CZ255" s="1" t="s">
        <v>50</v>
      </c>
      <c r="DA255" s="1" t="s">
        <v>39</v>
      </c>
      <c r="DB255" s="1">
        <f>'январь 2016'!DB255+'февраль 2016'!DB255+'март 2016'!DB255</f>
        <v>0</v>
      </c>
      <c r="DC255" s="1">
        <f>'январь 2016'!DC255+'февраль 2016'!DC255+'март 2016'!DC255</f>
        <v>0</v>
      </c>
      <c r="DD255" s="1" t="s">
        <v>59</v>
      </c>
      <c r="DE255" s="1" t="s">
        <v>60</v>
      </c>
      <c r="DF255" s="1">
        <f>'январь 2016'!DF255+'февраль 2016'!DF255+'март 2016'!DF255</f>
        <v>0</v>
      </c>
      <c r="DG255" s="1">
        <f>'январь 2016'!DG255+'февраль 2016'!DG255+'март 2016'!DG255</f>
        <v>0</v>
      </c>
      <c r="DH255" s="1" t="s">
        <v>52</v>
      </c>
      <c r="DI255" s="1" t="s">
        <v>53</v>
      </c>
      <c r="DJ255" s="1">
        <f>'январь 2016'!DJ255+'февраль 2016'!DJ255+'март 2016'!DJ255</f>
        <v>0</v>
      </c>
      <c r="DK255" s="1">
        <f>'январь 2016'!DK255+'февраль 2016'!DK255+'март 2016'!DK255</f>
        <v>0</v>
      </c>
      <c r="DL255" s="1" t="s">
        <v>31</v>
      </c>
      <c r="DM255" s="7">
        <f>'январь 2016'!DM255+'февраль 2016'!DM255+'март 2016'!DM255</f>
        <v>0</v>
      </c>
    </row>
    <row r="256" spans="1:117" s="12" customFormat="1" ht="15.75" customHeight="1" x14ac:dyDescent="0.25">
      <c r="A256" s="6">
        <v>255</v>
      </c>
      <c r="B256" s="6">
        <v>2</v>
      </c>
      <c r="C256" s="9" t="s">
        <v>242</v>
      </c>
      <c r="D256" s="8" t="s">
        <v>373</v>
      </c>
      <c r="E256" s="6">
        <v>15.477</v>
      </c>
      <c r="F256" s="6">
        <v>2.8140000000000001</v>
      </c>
      <c r="G256" s="6">
        <v>1.8720000000000001</v>
      </c>
      <c r="H256" s="10">
        <v>198.80256</v>
      </c>
      <c r="I256" s="3">
        <f t="shared" si="10"/>
        <v>200.67456000000001</v>
      </c>
      <c r="J256" s="3">
        <f t="shared" si="9"/>
        <v>7.8389999999999995</v>
      </c>
      <c r="K256" s="3">
        <f t="shared" si="11"/>
        <v>192.83556000000002</v>
      </c>
      <c r="L256" s="1" t="s">
        <v>28</v>
      </c>
      <c r="M256" s="1" t="s">
        <v>29</v>
      </c>
      <c r="N256" s="1">
        <f>'январь 2016'!N256+'февраль 2016'!N256+'март 2016'!N256</f>
        <v>0</v>
      </c>
      <c r="O256" s="1">
        <f>'январь 2016'!O256+'февраль 2016'!O256+'март 2016'!O256</f>
        <v>0</v>
      </c>
      <c r="P256" s="1" t="s">
        <v>30</v>
      </c>
      <c r="Q256" s="1" t="s">
        <v>34</v>
      </c>
      <c r="R256" s="1">
        <f>'январь 2016'!R256+'февраль 2016'!R256+'март 2016'!R256</f>
        <v>0</v>
      </c>
      <c r="S256" s="1">
        <f>'январь 2016'!S256+'февраль 2016'!S256+'март 2016'!S256</f>
        <v>0</v>
      </c>
      <c r="T256" s="1" t="s">
        <v>30</v>
      </c>
      <c r="U256" s="1" t="s">
        <v>32</v>
      </c>
      <c r="V256" s="6">
        <f>'январь 2016'!V256+'февраль 2016'!V256+'март 2016'!V256</f>
        <v>0</v>
      </c>
      <c r="W256" s="6">
        <f>'январь 2016'!W256+'февраль 2016'!W256+'март 2016'!W256</f>
        <v>0</v>
      </c>
      <c r="X256" s="6" t="s">
        <v>30</v>
      </c>
      <c r="Y256" s="6" t="s">
        <v>33</v>
      </c>
      <c r="Z256" s="6">
        <f>'январь 2016'!Z256+'февраль 2016'!Z256+'март 2016'!Z256</f>
        <v>0</v>
      </c>
      <c r="AA256" s="6">
        <f>'январь 2016'!AA256+'февраль 2016'!AA256+'март 2016'!AA256</f>
        <v>0</v>
      </c>
      <c r="AB256" s="1" t="s">
        <v>30</v>
      </c>
      <c r="AC256" s="1" t="s">
        <v>34</v>
      </c>
      <c r="AD256" s="1">
        <f>'январь 2016'!AD256+'февраль 2016'!AD256+'март 2016'!AD256</f>
        <v>0</v>
      </c>
      <c r="AE256" s="1">
        <f>'январь 2016'!AE256+'февраль 2016'!AE256+'март 2016'!AE256</f>
        <v>0</v>
      </c>
      <c r="AF256" s="1" t="s">
        <v>35</v>
      </c>
      <c r="AG256" s="1" t="s">
        <v>29</v>
      </c>
      <c r="AH256" s="1">
        <f>'январь 2016'!AH256+'февраль 2016'!AH256+'март 2016'!AH256</f>
        <v>0</v>
      </c>
      <c r="AI256" s="1">
        <f>'январь 2016'!AI256+'февраль 2016'!AI256+'март 2016'!AI256</f>
        <v>0</v>
      </c>
      <c r="AJ256" s="1" t="s">
        <v>36</v>
      </c>
      <c r="AK256" s="1" t="s">
        <v>37</v>
      </c>
      <c r="AL256" s="1">
        <f>'январь 2016'!AL256+'февраль 2016'!AL256+'март 2016'!AL256</f>
        <v>0</v>
      </c>
      <c r="AM256" s="1">
        <f>'январь 2016'!AM256+'февраль 2016'!AM256+'март 2016'!AM256</f>
        <v>0</v>
      </c>
      <c r="AN256" s="1" t="s">
        <v>38</v>
      </c>
      <c r="AO256" s="1" t="s">
        <v>39</v>
      </c>
      <c r="AP256" s="1">
        <f>'январь 2016'!AP256+'февраль 2016'!AP256+'март 2016'!AP256</f>
        <v>0</v>
      </c>
      <c r="AQ256" s="1">
        <f>'январь 2016'!AQ256+'февраль 2016'!AQ256+'март 2016'!AQ256</f>
        <v>0</v>
      </c>
      <c r="AR256" s="1" t="s">
        <v>40</v>
      </c>
      <c r="AS256" s="1" t="s">
        <v>41</v>
      </c>
      <c r="AT256" s="1">
        <f>'январь 2016'!AT256+'февраль 2016'!AT256+'март 2016'!AT256</f>
        <v>0</v>
      </c>
      <c r="AU256" s="1">
        <f>'январь 2016'!AU256+'февраль 2016'!AU256+'март 2016'!AU256</f>
        <v>0</v>
      </c>
      <c r="AV256" s="6"/>
      <c r="AW256" s="6"/>
      <c r="AX256" s="1">
        <f>'январь 2016'!AX256+'февраль 2016'!AX256+'март 2016'!AX256</f>
        <v>0</v>
      </c>
      <c r="AY256" s="1">
        <f>'январь 2016'!AY256+'февраль 2016'!AY256+'март 2016'!AY256</f>
        <v>0</v>
      </c>
      <c r="AZ256" s="1" t="s">
        <v>42</v>
      </c>
      <c r="BA256" s="1" t="s">
        <v>39</v>
      </c>
      <c r="BB256" s="1">
        <f>'январь 2016'!BB256+'февраль 2016'!BB256+'март 2016'!BB256</f>
        <v>0</v>
      </c>
      <c r="BC256" s="1">
        <f>'январь 2016'!BC256+'февраль 2016'!BC256+'март 2016'!BC256</f>
        <v>0</v>
      </c>
      <c r="BD256" s="1" t="s">
        <v>42</v>
      </c>
      <c r="BE256" s="1" t="s">
        <v>33</v>
      </c>
      <c r="BF256" s="1">
        <f>'январь 2016'!BF256+'февраль 2016'!BF256+'март 2016'!BF256</f>
        <v>0</v>
      </c>
      <c r="BG256" s="1">
        <f>'январь 2016'!BG256+'февраль 2016'!BG256+'март 2016'!BG256</f>
        <v>0</v>
      </c>
      <c r="BH256" s="1" t="s">
        <v>42</v>
      </c>
      <c r="BI256" s="1" t="s">
        <v>39</v>
      </c>
      <c r="BJ256" s="1">
        <f>'январь 2016'!BJ256+'февраль 2016'!BJ256+'март 2016'!BJ256</f>
        <v>0</v>
      </c>
      <c r="BK256" s="7">
        <f>'январь 2016'!BK256+'февраль 2016'!BK256+'март 2016'!BK256</f>
        <v>0</v>
      </c>
      <c r="BL256" s="1" t="s">
        <v>43</v>
      </c>
      <c r="BM256" s="1" t="s">
        <v>44</v>
      </c>
      <c r="BN256" s="1">
        <f>'январь 2016'!BN256+'февраль 2016'!BN256+'март 2016'!BN256</f>
        <v>0</v>
      </c>
      <c r="BO256" s="1">
        <f>'январь 2016'!BO256+'февраль 2016'!BO256+'март 2016'!BO256</f>
        <v>0</v>
      </c>
      <c r="BP256" s="1" t="s">
        <v>45</v>
      </c>
      <c r="BQ256" s="1" t="s">
        <v>44</v>
      </c>
      <c r="BR256" s="1">
        <f>'январь 2016'!BR256+'февраль 2016'!BR256+'март 2016'!BR256</f>
        <v>0</v>
      </c>
      <c r="BS256" s="1">
        <f>'январь 2016'!BS256+'февраль 2016'!BS256+'март 2016'!BS256</f>
        <v>0</v>
      </c>
      <c r="BT256" s="1" t="s">
        <v>46</v>
      </c>
      <c r="BU256" s="1" t="s">
        <v>47</v>
      </c>
      <c r="BV256" s="1">
        <f>'январь 2016'!BV256+'февраль 2016'!BV256+'март 2016'!BV256</f>
        <v>0</v>
      </c>
      <c r="BW256" s="1">
        <f>'январь 2016'!BW256+'февраль 2016'!BW256+'март 2016'!BW256</f>
        <v>0</v>
      </c>
      <c r="BX256" s="1" t="s">
        <v>46</v>
      </c>
      <c r="BY256" s="1" t="s">
        <v>41</v>
      </c>
      <c r="BZ256" s="1">
        <f>'январь 2016'!BZ256+'февраль 2016'!BZ256+'март 2016'!BZ256</f>
        <v>0</v>
      </c>
      <c r="CA256" s="1">
        <f>'январь 2016'!CA256+'февраль 2016'!CA256+'март 2016'!CA256</f>
        <v>0</v>
      </c>
      <c r="CB256" s="1" t="s">
        <v>46</v>
      </c>
      <c r="CC256" s="1" t="s">
        <v>48</v>
      </c>
      <c r="CD256" s="1">
        <f>'январь 2016'!CD256+'февраль 2016'!CD256+'март 2016'!CD256</f>
        <v>0</v>
      </c>
      <c r="CE256" s="1">
        <f>'январь 2016'!CE256+'февраль 2016'!CE256+'март 2016'!CE256</f>
        <v>0</v>
      </c>
      <c r="CF256" s="1" t="s">
        <v>46</v>
      </c>
      <c r="CG256" s="1" t="s">
        <v>48</v>
      </c>
      <c r="CH256" s="1">
        <f>'январь 2016'!CH256+'февраль 2016'!CH256+'март 2016'!CH256</f>
        <v>0</v>
      </c>
      <c r="CI256" s="1">
        <f>'январь 2016'!CI256+'февраль 2016'!CI256+'март 2016'!CI256</f>
        <v>0</v>
      </c>
      <c r="CJ256" s="1" t="s">
        <v>46</v>
      </c>
      <c r="CK256" s="1" t="s">
        <v>39</v>
      </c>
      <c r="CL256" s="1">
        <f>'январь 2016'!CL256+'февраль 2016'!CL256+'март 2016'!CL256</f>
        <v>0</v>
      </c>
      <c r="CM256" s="1">
        <f>'январь 2016'!CM256+'февраль 2016'!CM256+'март 2016'!CM256</f>
        <v>0</v>
      </c>
      <c r="CN256" s="1" t="s">
        <v>49</v>
      </c>
      <c r="CO256" s="1" t="s">
        <v>39</v>
      </c>
      <c r="CP256" s="1">
        <f>'январь 2016'!CP256+'февраль 2016'!CP256+'март 2016'!CP256</f>
        <v>0</v>
      </c>
      <c r="CQ256" s="1">
        <f>'январь 2016'!CQ256+'февраль 2016'!CQ256+'март 2016'!CQ256</f>
        <v>0</v>
      </c>
      <c r="CR256" s="1" t="s">
        <v>50</v>
      </c>
      <c r="CS256" s="1" t="s">
        <v>51</v>
      </c>
      <c r="CT256" s="1">
        <f>'январь 2016'!CT256+'февраль 2016'!CT256+'март 2016'!CT256</f>
        <v>0</v>
      </c>
      <c r="CU256" s="1">
        <f>'январь 2016'!CU256+'февраль 2016'!CU256+'март 2016'!CU256</f>
        <v>0</v>
      </c>
      <c r="CV256" s="1" t="s">
        <v>50</v>
      </c>
      <c r="CW256" s="1" t="s">
        <v>39</v>
      </c>
      <c r="CX256" s="1">
        <f>'январь 2016'!CX256+'февраль 2016'!CX256+'март 2016'!CX256</f>
        <v>3</v>
      </c>
      <c r="CY256" s="1">
        <f>'январь 2016'!CY256+'февраль 2016'!CY256+'март 2016'!CY256</f>
        <v>3.1029999999999998</v>
      </c>
      <c r="CZ256" s="1" t="s">
        <v>50</v>
      </c>
      <c r="DA256" s="1" t="s">
        <v>39</v>
      </c>
      <c r="DB256" s="1">
        <f>'январь 2016'!DB256+'февраль 2016'!DB256+'март 2016'!DB256</f>
        <v>0</v>
      </c>
      <c r="DC256" s="1">
        <f>'январь 2016'!DC256+'февраль 2016'!DC256+'март 2016'!DC256</f>
        <v>0</v>
      </c>
      <c r="DD256" s="1" t="s">
        <v>59</v>
      </c>
      <c r="DE256" s="1" t="s">
        <v>60</v>
      </c>
      <c r="DF256" s="1">
        <f>'январь 2016'!DF256+'февраль 2016'!DF256+'март 2016'!DF256</f>
        <v>0</v>
      </c>
      <c r="DG256" s="1">
        <f>'январь 2016'!DG256+'февраль 2016'!DG256+'март 2016'!DG256</f>
        <v>0</v>
      </c>
      <c r="DH256" s="1" t="s">
        <v>52</v>
      </c>
      <c r="DI256" s="1" t="s">
        <v>53</v>
      </c>
      <c r="DJ256" s="1">
        <f>'январь 2016'!DJ256+'февраль 2016'!DJ256+'март 2016'!DJ256</f>
        <v>0</v>
      </c>
      <c r="DK256" s="1">
        <f>'январь 2016'!DK256+'февраль 2016'!DK256+'март 2016'!DK256</f>
        <v>0</v>
      </c>
      <c r="DL256" s="1" t="s">
        <v>31</v>
      </c>
      <c r="DM256" s="7">
        <f>'январь 2016'!DM256+'февраль 2016'!DM256+'март 2016'!DM256</f>
        <v>4.7359999999999998</v>
      </c>
    </row>
    <row r="257" spans="1:117" s="12" customFormat="1" ht="15.75" customHeight="1" x14ac:dyDescent="0.25">
      <c r="A257" s="6">
        <v>256</v>
      </c>
      <c r="B257" s="6">
        <v>2</v>
      </c>
      <c r="C257" s="9" t="s">
        <v>449</v>
      </c>
      <c r="D257" s="8" t="s">
        <v>373</v>
      </c>
      <c r="E257" s="6">
        <v>-84.775999999999996</v>
      </c>
      <c r="F257" s="6">
        <v>61.134999999999998</v>
      </c>
      <c r="G257" s="6">
        <v>-148.20599999999999</v>
      </c>
      <c r="H257" s="10">
        <v>42.100200000000001</v>
      </c>
      <c r="I257" s="3">
        <f t="shared" si="10"/>
        <v>-106.10579999999999</v>
      </c>
      <c r="J257" s="3">
        <f t="shared" si="9"/>
        <v>0</v>
      </c>
      <c r="K257" s="3">
        <f t="shared" si="11"/>
        <v>-106.10579999999999</v>
      </c>
      <c r="L257" s="1" t="s">
        <v>28</v>
      </c>
      <c r="M257" s="1" t="s">
        <v>29</v>
      </c>
      <c r="N257" s="1">
        <f>'январь 2016'!N257+'февраль 2016'!N257+'март 2016'!N257</f>
        <v>0</v>
      </c>
      <c r="O257" s="1">
        <f>'январь 2016'!O257+'февраль 2016'!O257+'март 2016'!O257</f>
        <v>0</v>
      </c>
      <c r="P257" s="1" t="s">
        <v>30</v>
      </c>
      <c r="Q257" s="1" t="s">
        <v>34</v>
      </c>
      <c r="R257" s="1">
        <f>'январь 2016'!R257+'февраль 2016'!R257+'март 2016'!R257</f>
        <v>0</v>
      </c>
      <c r="S257" s="1">
        <f>'январь 2016'!S257+'февраль 2016'!S257+'март 2016'!S257</f>
        <v>0</v>
      </c>
      <c r="T257" s="1" t="s">
        <v>30</v>
      </c>
      <c r="U257" s="1" t="s">
        <v>32</v>
      </c>
      <c r="V257" s="6">
        <f>'январь 2016'!V257+'февраль 2016'!V257+'март 2016'!V257</f>
        <v>0</v>
      </c>
      <c r="W257" s="6">
        <f>'январь 2016'!W257+'февраль 2016'!W257+'март 2016'!W257</f>
        <v>0</v>
      </c>
      <c r="X257" s="6" t="s">
        <v>30</v>
      </c>
      <c r="Y257" s="6" t="s">
        <v>33</v>
      </c>
      <c r="Z257" s="6">
        <f>'январь 2016'!Z257+'февраль 2016'!Z257+'март 2016'!Z257</f>
        <v>0</v>
      </c>
      <c r="AA257" s="6">
        <f>'январь 2016'!AA257+'февраль 2016'!AA257+'март 2016'!AA257</f>
        <v>0</v>
      </c>
      <c r="AB257" s="1" t="s">
        <v>30</v>
      </c>
      <c r="AC257" s="1" t="s">
        <v>34</v>
      </c>
      <c r="AD257" s="1">
        <f>'январь 2016'!AD257+'февраль 2016'!AD257+'март 2016'!AD257</f>
        <v>0</v>
      </c>
      <c r="AE257" s="1">
        <f>'январь 2016'!AE257+'февраль 2016'!AE257+'март 2016'!AE257</f>
        <v>0</v>
      </c>
      <c r="AF257" s="1" t="s">
        <v>35</v>
      </c>
      <c r="AG257" s="1" t="s">
        <v>29</v>
      </c>
      <c r="AH257" s="1">
        <f>'январь 2016'!AH257+'февраль 2016'!AH257+'март 2016'!AH257</f>
        <v>0</v>
      </c>
      <c r="AI257" s="1">
        <f>'январь 2016'!AI257+'февраль 2016'!AI257+'март 2016'!AI257</f>
        <v>0</v>
      </c>
      <c r="AJ257" s="1" t="s">
        <v>36</v>
      </c>
      <c r="AK257" s="1" t="s">
        <v>37</v>
      </c>
      <c r="AL257" s="1">
        <f>'январь 2016'!AL257+'февраль 2016'!AL257+'март 2016'!AL257</f>
        <v>0</v>
      </c>
      <c r="AM257" s="1">
        <f>'январь 2016'!AM257+'февраль 2016'!AM257+'март 2016'!AM257</f>
        <v>0</v>
      </c>
      <c r="AN257" s="1" t="s">
        <v>38</v>
      </c>
      <c r="AO257" s="1" t="s">
        <v>39</v>
      </c>
      <c r="AP257" s="1">
        <f>'январь 2016'!AP257+'февраль 2016'!AP257+'март 2016'!AP257</f>
        <v>0</v>
      </c>
      <c r="AQ257" s="1">
        <f>'январь 2016'!AQ257+'февраль 2016'!AQ257+'март 2016'!AQ257</f>
        <v>0</v>
      </c>
      <c r="AR257" s="1" t="s">
        <v>40</v>
      </c>
      <c r="AS257" s="1" t="s">
        <v>41</v>
      </c>
      <c r="AT257" s="1">
        <f>'январь 2016'!AT257+'февраль 2016'!AT257+'март 2016'!AT257</f>
        <v>0</v>
      </c>
      <c r="AU257" s="1">
        <f>'январь 2016'!AU257+'февраль 2016'!AU257+'март 2016'!AU257</f>
        <v>0</v>
      </c>
      <c r="AV257" s="6"/>
      <c r="AW257" s="6"/>
      <c r="AX257" s="1">
        <f>'январь 2016'!AX257+'февраль 2016'!AX257+'март 2016'!AX257</f>
        <v>0</v>
      </c>
      <c r="AY257" s="1">
        <f>'январь 2016'!AY257+'февраль 2016'!AY257+'март 2016'!AY257</f>
        <v>0</v>
      </c>
      <c r="AZ257" s="1" t="s">
        <v>42</v>
      </c>
      <c r="BA257" s="1" t="s">
        <v>39</v>
      </c>
      <c r="BB257" s="1">
        <f>'январь 2016'!BB257+'февраль 2016'!BB257+'март 2016'!BB257</f>
        <v>0</v>
      </c>
      <c r="BC257" s="1">
        <f>'январь 2016'!BC257+'февраль 2016'!BC257+'март 2016'!BC257</f>
        <v>0</v>
      </c>
      <c r="BD257" s="1" t="s">
        <v>42</v>
      </c>
      <c r="BE257" s="1" t="s">
        <v>33</v>
      </c>
      <c r="BF257" s="1">
        <f>'январь 2016'!BF257+'февраль 2016'!BF257+'март 2016'!BF257</f>
        <v>0</v>
      </c>
      <c r="BG257" s="1">
        <f>'январь 2016'!BG257+'февраль 2016'!BG257+'март 2016'!BG257</f>
        <v>0</v>
      </c>
      <c r="BH257" s="1" t="s">
        <v>42</v>
      </c>
      <c r="BI257" s="1" t="s">
        <v>39</v>
      </c>
      <c r="BJ257" s="1">
        <f>'январь 2016'!BJ257+'февраль 2016'!BJ257+'март 2016'!BJ257</f>
        <v>0</v>
      </c>
      <c r="BK257" s="7">
        <f>'январь 2016'!BK257+'февраль 2016'!BK257+'март 2016'!BK257</f>
        <v>0</v>
      </c>
      <c r="BL257" s="1" t="s">
        <v>43</v>
      </c>
      <c r="BM257" s="1" t="s">
        <v>44</v>
      </c>
      <c r="BN257" s="1">
        <f>'январь 2016'!BN257+'февраль 2016'!BN257+'март 2016'!BN257</f>
        <v>0</v>
      </c>
      <c r="BO257" s="1">
        <f>'январь 2016'!BO257+'февраль 2016'!BO257+'март 2016'!BO257</f>
        <v>0</v>
      </c>
      <c r="BP257" s="1" t="s">
        <v>45</v>
      </c>
      <c r="BQ257" s="1" t="s">
        <v>44</v>
      </c>
      <c r="BR257" s="1">
        <f>'январь 2016'!BR257+'февраль 2016'!BR257+'март 2016'!BR257</f>
        <v>0</v>
      </c>
      <c r="BS257" s="1">
        <f>'январь 2016'!BS257+'февраль 2016'!BS257+'март 2016'!BS257</f>
        <v>0</v>
      </c>
      <c r="BT257" s="1" t="s">
        <v>46</v>
      </c>
      <c r="BU257" s="1" t="s">
        <v>47</v>
      </c>
      <c r="BV257" s="1">
        <f>'январь 2016'!BV257+'февраль 2016'!BV257+'март 2016'!BV257</f>
        <v>0</v>
      </c>
      <c r="BW257" s="1">
        <f>'январь 2016'!BW257+'февраль 2016'!BW257+'март 2016'!BW257</f>
        <v>0</v>
      </c>
      <c r="BX257" s="1" t="s">
        <v>46</v>
      </c>
      <c r="BY257" s="1" t="s">
        <v>41</v>
      </c>
      <c r="BZ257" s="1">
        <f>'январь 2016'!BZ257+'февраль 2016'!BZ257+'март 2016'!BZ257</f>
        <v>0</v>
      </c>
      <c r="CA257" s="1">
        <f>'январь 2016'!CA257+'февраль 2016'!CA257+'март 2016'!CA257</f>
        <v>0</v>
      </c>
      <c r="CB257" s="1" t="s">
        <v>46</v>
      </c>
      <c r="CC257" s="1" t="s">
        <v>48</v>
      </c>
      <c r="CD257" s="1">
        <f>'январь 2016'!CD257+'февраль 2016'!CD257+'март 2016'!CD257</f>
        <v>0</v>
      </c>
      <c r="CE257" s="1">
        <f>'январь 2016'!CE257+'февраль 2016'!CE257+'март 2016'!CE257</f>
        <v>0</v>
      </c>
      <c r="CF257" s="1" t="s">
        <v>46</v>
      </c>
      <c r="CG257" s="1" t="s">
        <v>48</v>
      </c>
      <c r="CH257" s="1">
        <f>'январь 2016'!CH257+'февраль 2016'!CH257+'март 2016'!CH257</f>
        <v>0</v>
      </c>
      <c r="CI257" s="1">
        <f>'январь 2016'!CI257+'февраль 2016'!CI257+'март 2016'!CI257</f>
        <v>0</v>
      </c>
      <c r="CJ257" s="1" t="s">
        <v>46</v>
      </c>
      <c r="CK257" s="1" t="s">
        <v>39</v>
      </c>
      <c r="CL257" s="1">
        <f>'январь 2016'!CL257+'февраль 2016'!CL257+'март 2016'!CL257</f>
        <v>0</v>
      </c>
      <c r="CM257" s="1">
        <f>'январь 2016'!CM257+'февраль 2016'!CM257+'март 2016'!CM257</f>
        <v>0</v>
      </c>
      <c r="CN257" s="1" t="s">
        <v>49</v>
      </c>
      <c r="CO257" s="1" t="s">
        <v>39</v>
      </c>
      <c r="CP257" s="1">
        <f>'январь 2016'!CP257+'февраль 2016'!CP257+'март 2016'!CP257</f>
        <v>0</v>
      </c>
      <c r="CQ257" s="1">
        <f>'январь 2016'!CQ257+'февраль 2016'!CQ257+'март 2016'!CQ257</f>
        <v>0</v>
      </c>
      <c r="CR257" s="1" t="s">
        <v>50</v>
      </c>
      <c r="CS257" s="1" t="s">
        <v>51</v>
      </c>
      <c r="CT257" s="1">
        <f>'январь 2016'!CT257+'февраль 2016'!CT257+'март 2016'!CT257</f>
        <v>0</v>
      </c>
      <c r="CU257" s="1">
        <f>'январь 2016'!CU257+'февраль 2016'!CU257+'март 2016'!CU257</f>
        <v>0</v>
      </c>
      <c r="CV257" s="1" t="s">
        <v>50</v>
      </c>
      <c r="CW257" s="1" t="s">
        <v>39</v>
      </c>
      <c r="CX257" s="1">
        <f>'январь 2016'!CX257+'февраль 2016'!CX257+'март 2016'!CX257</f>
        <v>0</v>
      </c>
      <c r="CY257" s="1">
        <f>'январь 2016'!CY257+'февраль 2016'!CY257+'март 2016'!CY257</f>
        <v>0</v>
      </c>
      <c r="CZ257" s="1" t="s">
        <v>50</v>
      </c>
      <c r="DA257" s="1" t="s">
        <v>39</v>
      </c>
      <c r="DB257" s="1">
        <f>'январь 2016'!DB257+'февраль 2016'!DB257+'март 2016'!DB257</f>
        <v>0</v>
      </c>
      <c r="DC257" s="1">
        <f>'январь 2016'!DC257+'февраль 2016'!DC257+'март 2016'!DC257</f>
        <v>0</v>
      </c>
      <c r="DD257" s="1" t="s">
        <v>59</v>
      </c>
      <c r="DE257" s="1" t="s">
        <v>60</v>
      </c>
      <c r="DF257" s="1">
        <f>'январь 2016'!DF257+'февраль 2016'!DF257+'март 2016'!DF257</f>
        <v>0</v>
      </c>
      <c r="DG257" s="1">
        <f>'январь 2016'!DG257+'февраль 2016'!DG257+'март 2016'!DG257</f>
        <v>0</v>
      </c>
      <c r="DH257" s="1" t="s">
        <v>52</v>
      </c>
      <c r="DI257" s="1" t="s">
        <v>53</v>
      </c>
      <c r="DJ257" s="1">
        <f>'январь 2016'!DJ257+'февраль 2016'!DJ257+'март 2016'!DJ257</f>
        <v>0</v>
      </c>
      <c r="DK257" s="1">
        <f>'январь 2016'!DK257+'февраль 2016'!DK257+'март 2016'!DK257</f>
        <v>0</v>
      </c>
      <c r="DL257" s="1" t="s">
        <v>31</v>
      </c>
      <c r="DM257" s="7">
        <f>'январь 2016'!DM257+'февраль 2016'!DM257+'март 2016'!DM257</f>
        <v>0</v>
      </c>
    </row>
    <row r="258" spans="1:117" s="12" customFormat="1" ht="15.75" customHeight="1" x14ac:dyDescent="0.25">
      <c r="A258" s="6">
        <v>257</v>
      </c>
      <c r="B258" s="6">
        <v>2</v>
      </c>
      <c r="C258" s="9" t="s">
        <v>450</v>
      </c>
      <c r="D258" s="8" t="s">
        <v>373</v>
      </c>
      <c r="E258" s="6">
        <v>-13.146000000000001</v>
      </c>
      <c r="F258" s="6">
        <v>0</v>
      </c>
      <c r="G258" s="6">
        <v>-13.146000000000001</v>
      </c>
      <c r="H258" s="10">
        <v>6.1570799999999997</v>
      </c>
      <c r="I258" s="3">
        <f t="shared" si="10"/>
        <v>-6.9889200000000011</v>
      </c>
      <c r="J258" s="3">
        <f t="shared" ref="J258:J321" si="12">O258+S258+W258+AA258+AE258+AI258+AM258+AQ258+AU258+AY258+BC258+BG258+BK258+BO258+BS258+BW258+CA258+CE258+CI258+CM258+CQ258+CU258+CY258+DC258+DG258+DK258+DM258</f>
        <v>0</v>
      </c>
      <c r="K258" s="3">
        <f t="shared" si="11"/>
        <v>-6.9889200000000011</v>
      </c>
      <c r="L258" s="1" t="s">
        <v>28</v>
      </c>
      <c r="M258" s="1" t="s">
        <v>29</v>
      </c>
      <c r="N258" s="1">
        <f>'январь 2016'!N258+'февраль 2016'!N258+'март 2016'!N258</f>
        <v>0</v>
      </c>
      <c r="O258" s="1">
        <f>'январь 2016'!O258+'февраль 2016'!O258+'март 2016'!O258</f>
        <v>0</v>
      </c>
      <c r="P258" s="1" t="s">
        <v>30</v>
      </c>
      <c r="Q258" s="1" t="s">
        <v>34</v>
      </c>
      <c r="R258" s="1">
        <f>'январь 2016'!R258+'февраль 2016'!R258+'март 2016'!R258</f>
        <v>0</v>
      </c>
      <c r="S258" s="1">
        <f>'январь 2016'!S258+'февраль 2016'!S258+'март 2016'!S258</f>
        <v>0</v>
      </c>
      <c r="T258" s="1" t="s">
        <v>30</v>
      </c>
      <c r="U258" s="1" t="s">
        <v>32</v>
      </c>
      <c r="V258" s="6">
        <f>'январь 2016'!V258+'февраль 2016'!V258+'март 2016'!V258</f>
        <v>0</v>
      </c>
      <c r="W258" s="6">
        <f>'январь 2016'!W258+'февраль 2016'!W258+'март 2016'!W258</f>
        <v>0</v>
      </c>
      <c r="X258" s="6" t="s">
        <v>30</v>
      </c>
      <c r="Y258" s="6" t="s">
        <v>33</v>
      </c>
      <c r="Z258" s="6">
        <f>'январь 2016'!Z258+'февраль 2016'!Z258+'март 2016'!Z258</f>
        <v>0</v>
      </c>
      <c r="AA258" s="6">
        <f>'январь 2016'!AA258+'февраль 2016'!AA258+'март 2016'!AA258</f>
        <v>0</v>
      </c>
      <c r="AB258" s="1" t="s">
        <v>30</v>
      </c>
      <c r="AC258" s="1" t="s">
        <v>34</v>
      </c>
      <c r="AD258" s="1">
        <f>'январь 2016'!AD258+'февраль 2016'!AD258+'март 2016'!AD258</f>
        <v>0</v>
      </c>
      <c r="AE258" s="1">
        <f>'январь 2016'!AE258+'февраль 2016'!AE258+'март 2016'!AE258</f>
        <v>0</v>
      </c>
      <c r="AF258" s="1" t="s">
        <v>35</v>
      </c>
      <c r="AG258" s="1" t="s">
        <v>29</v>
      </c>
      <c r="AH258" s="1">
        <f>'январь 2016'!AH258+'февраль 2016'!AH258+'март 2016'!AH258</f>
        <v>0</v>
      </c>
      <c r="AI258" s="1">
        <f>'январь 2016'!AI258+'февраль 2016'!AI258+'март 2016'!AI258</f>
        <v>0</v>
      </c>
      <c r="AJ258" s="1" t="s">
        <v>36</v>
      </c>
      <c r="AK258" s="1" t="s">
        <v>37</v>
      </c>
      <c r="AL258" s="1">
        <f>'январь 2016'!AL258+'февраль 2016'!AL258+'март 2016'!AL258</f>
        <v>0</v>
      </c>
      <c r="AM258" s="1">
        <f>'январь 2016'!AM258+'февраль 2016'!AM258+'март 2016'!AM258</f>
        <v>0</v>
      </c>
      <c r="AN258" s="1" t="s">
        <v>38</v>
      </c>
      <c r="AO258" s="1" t="s">
        <v>39</v>
      </c>
      <c r="AP258" s="1">
        <f>'январь 2016'!AP258+'февраль 2016'!AP258+'март 2016'!AP258</f>
        <v>0</v>
      </c>
      <c r="AQ258" s="1">
        <f>'январь 2016'!AQ258+'февраль 2016'!AQ258+'март 2016'!AQ258</f>
        <v>0</v>
      </c>
      <c r="AR258" s="1" t="s">
        <v>40</v>
      </c>
      <c r="AS258" s="1" t="s">
        <v>41</v>
      </c>
      <c r="AT258" s="1">
        <f>'январь 2016'!AT258+'февраль 2016'!AT258+'март 2016'!AT258</f>
        <v>0</v>
      </c>
      <c r="AU258" s="1">
        <f>'январь 2016'!AU258+'февраль 2016'!AU258+'март 2016'!AU258</f>
        <v>0</v>
      </c>
      <c r="AV258" s="6"/>
      <c r="AW258" s="6"/>
      <c r="AX258" s="1">
        <f>'январь 2016'!AX258+'февраль 2016'!AX258+'март 2016'!AX258</f>
        <v>0</v>
      </c>
      <c r="AY258" s="1">
        <f>'январь 2016'!AY258+'февраль 2016'!AY258+'март 2016'!AY258</f>
        <v>0</v>
      </c>
      <c r="AZ258" s="1" t="s">
        <v>42</v>
      </c>
      <c r="BA258" s="1" t="s">
        <v>39</v>
      </c>
      <c r="BB258" s="1">
        <f>'январь 2016'!BB258+'февраль 2016'!BB258+'март 2016'!BB258</f>
        <v>0</v>
      </c>
      <c r="BC258" s="1">
        <f>'январь 2016'!BC258+'февраль 2016'!BC258+'март 2016'!BC258</f>
        <v>0</v>
      </c>
      <c r="BD258" s="1" t="s">
        <v>42</v>
      </c>
      <c r="BE258" s="1" t="s">
        <v>33</v>
      </c>
      <c r="BF258" s="1">
        <f>'январь 2016'!BF258+'февраль 2016'!BF258+'март 2016'!BF258</f>
        <v>0</v>
      </c>
      <c r="BG258" s="1">
        <f>'январь 2016'!BG258+'февраль 2016'!BG258+'март 2016'!BG258</f>
        <v>0</v>
      </c>
      <c r="BH258" s="1" t="s">
        <v>42</v>
      </c>
      <c r="BI258" s="1" t="s">
        <v>39</v>
      </c>
      <c r="BJ258" s="1">
        <f>'январь 2016'!BJ258+'февраль 2016'!BJ258+'март 2016'!BJ258</f>
        <v>0</v>
      </c>
      <c r="BK258" s="7">
        <f>'январь 2016'!BK258+'февраль 2016'!BK258+'март 2016'!BK258</f>
        <v>0</v>
      </c>
      <c r="BL258" s="1" t="s">
        <v>43</v>
      </c>
      <c r="BM258" s="1" t="s">
        <v>44</v>
      </c>
      <c r="BN258" s="1">
        <f>'январь 2016'!BN258+'февраль 2016'!BN258+'март 2016'!BN258</f>
        <v>0</v>
      </c>
      <c r="BO258" s="1">
        <f>'январь 2016'!BO258+'февраль 2016'!BO258+'март 2016'!BO258</f>
        <v>0</v>
      </c>
      <c r="BP258" s="1" t="s">
        <v>45</v>
      </c>
      <c r="BQ258" s="1" t="s">
        <v>44</v>
      </c>
      <c r="BR258" s="1">
        <f>'январь 2016'!BR258+'февраль 2016'!BR258+'март 2016'!BR258</f>
        <v>0</v>
      </c>
      <c r="BS258" s="1">
        <f>'январь 2016'!BS258+'февраль 2016'!BS258+'март 2016'!BS258</f>
        <v>0</v>
      </c>
      <c r="BT258" s="1" t="s">
        <v>46</v>
      </c>
      <c r="BU258" s="1" t="s">
        <v>47</v>
      </c>
      <c r="BV258" s="1">
        <f>'январь 2016'!BV258+'февраль 2016'!BV258+'март 2016'!BV258</f>
        <v>0</v>
      </c>
      <c r="BW258" s="1">
        <f>'январь 2016'!BW258+'февраль 2016'!BW258+'март 2016'!BW258</f>
        <v>0</v>
      </c>
      <c r="BX258" s="1" t="s">
        <v>46</v>
      </c>
      <c r="BY258" s="1" t="s">
        <v>41</v>
      </c>
      <c r="BZ258" s="1">
        <f>'январь 2016'!BZ258+'февраль 2016'!BZ258+'март 2016'!BZ258</f>
        <v>0</v>
      </c>
      <c r="CA258" s="1">
        <f>'январь 2016'!CA258+'февраль 2016'!CA258+'март 2016'!CA258</f>
        <v>0</v>
      </c>
      <c r="CB258" s="1" t="s">
        <v>46</v>
      </c>
      <c r="CC258" s="1" t="s">
        <v>48</v>
      </c>
      <c r="CD258" s="1">
        <f>'январь 2016'!CD258+'февраль 2016'!CD258+'март 2016'!CD258</f>
        <v>0</v>
      </c>
      <c r="CE258" s="1">
        <f>'январь 2016'!CE258+'февраль 2016'!CE258+'март 2016'!CE258</f>
        <v>0</v>
      </c>
      <c r="CF258" s="1" t="s">
        <v>46</v>
      </c>
      <c r="CG258" s="1" t="s">
        <v>48</v>
      </c>
      <c r="CH258" s="1">
        <f>'январь 2016'!CH258+'февраль 2016'!CH258+'март 2016'!CH258</f>
        <v>0</v>
      </c>
      <c r="CI258" s="1">
        <f>'январь 2016'!CI258+'февраль 2016'!CI258+'март 2016'!CI258</f>
        <v>0</v>
      </c>
      <c r="CJ258" s="1" t="s">
        <v>46</v>
      </c>
      <c r="CK258" s="1" t="s">
        <v>39</v>
      </c>
      <c r="CL258" s="1">
        <f>'январь 2016'!CL258+'февраль 2016'!CL258+'март 2016'!CL258</f>
        <v>0</v>
      </c>
      <c r="CM258" s="1">
        <f>'январь 2016'!CM258+'февраль 2016'!CM258+'март 2016'!CM258</f>
        <v>0</v>
      </c>
      <c r="CN258" s="1" t="s">
        <v>49</v>
      </c>
      <c r="CO258" s="1" t="s">
        <v>39</v>
      </c>
      <c r="CP258" s="1">
        <f>'январь 2016'!CP258+'февраль 2016'!CP258+'март 2016'!CP258</f>
        <v>0</v>
      </c>
      <c r="CQ258" s="1">
        <f>'январь 2016'!CQ258+'февраль 2016'!CQ258+'март 2016'!CQ258</f>
        <v>0</v>
      </c>
      <c r="CR258" s="1" t="s">
        <v>50</v>
      </c>
      <c r="CS258" s="1" t="s">
        <v>51</v>
      </c>
      <c r="CT258" s="1">
        <f>'январь 2016'!CT258+'февраль 2016'!CT258+'март 2016'!CT258</f>
        <v>0</v>
      </c>
      <c r="CU258" s="1">
        <f>'январь 2016'!CU258+'февраль 2016'!CU258+'март 2016'!CU258</f>
        <v>0</v>
      </c>
      <c r="CV258" s="1" t="s">
        <v>50</v>
      </c>
      <c r="CW258" s="1" t="s">
        <v>39</v>
      </c>
      <c r="CX258" s="1">
        <f>'январь 2016'!CX258+'февраль 2016'!CX258+'март 2016'!CX258</f>
        <v>0</v>
      </c>
      <c r="CY258" s="1">
        <f>'январь 2016'!CY258+'февраль 2016'!CY258+'март 2016'!CY258</f>
        <v>0</v>
      </c>
      <c r="CZ258" s="1" t="s">
        <v>50</v>
      </c>
      <c r="DA258" s="1" t="s">
        <v>39</v>
      </c>
      <c r="DB258" s="1">
        <f>'январь 2016'!DB258+'февраль 2016'!DB258+'март 2016'!DB258</f>
        <v>0</v>
      </c>
      <c r="DC258" s="1">
        <f>'январь 2016'!DC258+'февраль 2016'!DC258+'март 2016'!DC258</f>
        <v>0</v>
      </c>
      <c r="DD258" s="1" t="s">
        <v>59</v>
      </c>
      <c r="DE258" s="1" t="s">
        <v>60</v>
      </c>
      <c r="DF258" s="1">
        <f>'январь 2016'!DF258+'февраль 2016'!DF258+'март 2016'!DF258</f>
        <v>0</v>
      </c>
      <c r="DG258" s="1">
        <f>'январь 2016'!DG258+'февраль 2016'!DG258+'март 2016'!DG258</f>
        <v>0</v>
      </c>
      <c r="DH258" s="1" t="s">
        <v>52</v>
      </c>
      <c r="DI258" s="1" t="s">
        <v>53</v>
      </c>
      <c r="DJ258" s="1">
        <f>'январь 2016'!DJ258+'февраль 2016'!DJ258+'март 2016'!DJ258</f>
        <v>0</v>
      </c>
      <c r="DK258" s="1">
        <f>'январь 2016'!DK258+'февраль 2016'!DK258+'март 2016'!DK258</f>
        <v>0</v>
      </c>
      <c r="DL258" s="1" t="s">
        <v>31</v>
      </c>
      <c r="DM258" s="7">
        <f>'январь 2016'!DM258+'февраль 2016'!DM258+'март 2016'!DM258</f>
        <v>0</v>
      </c>
    </row>
    <row r="259" spans="1:117" s="12" customFormat="1" ht="15.75" customHeight="1" x14ac:dyDescent="0.25">
      <c r="A259" s="6">
        <v>258</v>
      </c>
      <c r="B259" s="6">
        <v>2</v>
      </c>
      <c r="C259" s="9" t="s">
        <v>243</v>
      </c>
      <c r="D259" s="8" t="s">
        <v>373</v>
      </c>
      <c r="E259" s="6">
        <v>-271.14100000000002</v>
      </c>
      <c r="F259" s="6">
        <v>9.7149999999999999</v>
      </c>
      <c r="G259" s="6">
        <v>-283.73599999999999</v>
      </c>
      <c r="H259" s="10">
        <v>107.52719999999999</v>
      </c>
      <c r="I259" s="3">
        <f t="shared" ref="I259:I322" si="13">(G259+H259)</f>
        <v>-176.2088</v>
      </c>
      <c r="J259" s="3">
        <f t="shared" si="12"/>
        <v>0.16800000000000001</v>
      </c>
      <c r="K259" s="3">
        <f t="shared" ref="K259:K322" si="14">I259-J259</f>
        <v>-176.3768</v>
      </c>
      <c r="L259" s="1" t="s">
        <v>28</v>
      </c>
      <c r="M259" s="1" t="s">
        <v>29</v>
      </c>
      <c r="N259" s="1">
        <f>'январь 2016'!N259+'февраль 2016'!N259+'март 2016'!N259</f>
        <v>0</v>
      </c>
      <c r="O259" s="1">
        <f>'январь 2016'!O259+'февраль 2016'!O259+'март 2016'!O259</f>
        <v>0</v>
      </c>
      <c r="P259" s="1" t="s">
        <v>30</v>
      </c>
      <c r="Q259" s="1" t="s">
        <v>34</v>
      </c>
      <c r="R259" s="1">
        <f>'январь 2016'!R259+'февраль 2016'!R259+'март 2016'!R259</f>
        <v>0</v>
      </c>
      <c r="S259" s="1">
        <f>'январь 2016'!S259+'февраль 2016'!S259+'март 2016'!S259</f>
        <v>0</v>
      </c>
      <c r="T259" s="1" t="s">
        <v>30</v>
      </c>
      <c r="U259" s="1" t="s">
        <v>32</v>
      </c>
      <c r="V259" s="6">
        <f>'январь 2016'!V259+'февраль 2016'!V259+'март 2016'!V259</f>
        <v>0</v>
      </c>
      <c r="W259" s="6">
        <f>'январь 2016'!W259+'февраль 2016'!W259+'март 2016'!W259</f>
        <v>0</v>
      </c>
      <c r="X259" s="6" t="s">
        <v>30</v>
      </c>
      <c r="Y259" s="6" t="s">
        <v>33</v>
      </c>
      <c r="Z259" s="6">
        <f>'январь 2016'!Z259+'февраль 2016'!Z259+'март 2016'!Z259</f>
        <v>0</v>
      </c>
      <c r="AA259" s="6">
        <f>'январь 2016'!AA259+'февраль 2016'!AA259+'март 2016'!AA259</f>
        <v>0</v>
      </c>
      <c r="AB259" s="1" t="s">
        <v>30</v>
      </c>
      <c r="AC259" s="1" t="s">
        <v>34</v>
      </c>
      <c r="AD259" s="1">
        <f>'январь 2016'!AD259+'февраль 2016'!AD259+'март 2016'!AD259</f>
        <v>0</v>
      </c>
      <c r="AE259" s="1">
        <f>'январь 2016'!AE259+'февраль 2016'!AE259+'март 2016'!AE259</f>
        <v>0</v>
      </c>
      <c r="AF259" s="1" t="s">
        <v>35</v>
      </c>
      <c r="AG259" s="1" t="s">
        <v>29</v>
      </c>
      <c r="AH259" s="1">
        <f>'январь 2016'!AH259+'февраль 2016'!AH259+'март 2016'!AH259</f>
        <v>0</v>
      </c>
      <c r="AI259" s="1">
        <f>'январь 2016'!AI259+'февраль 2016'!AI259+'март 2016'!AI259</f>
        <v>0</v>
      </c>
      <c r="AJ259" s="1" t="s">
        <v>36</v>
      </c>
      <c r="AK259" s="1" t="s">
        <v>37</v>
      </c>
      <c r="AL259" s="1">
        <f>'январь 2016'!AL259+'февраль 2016'!AL259+'март 2016'!AL259</f>
        <v>0</v>
      </c>
      <c r="AM259" s="1">
        <f>'январь 2016'!AM259+'февраль 2016'!AM259+'март 2016'!AM259</f>
        <v>0</v>
      </c>
      <c r="AN259" s="1" t="s">
        <v>38</v>
      </c>
      <c r="AO259" s="1" t="s">
        <v>39</v>
      </c>
      <c r="AP259" s="1">
        <f>'январь 2016'!AP259+'февраль 2016'!AP259+'март 2016'!AP259</f>
        <v>0</v>
      </c>
      <c r="AQ259" s="1">
        <f>'январь 2016'!AQ259+'февраль 2016'!AQ259+'март 2016'!AQ259</f>
        <v>0</v>
      </c>
      <c r="AR259" s="1" t="s">
        <v>40</v>
      </c>
      <c r="AS259" s="1" t="s">
        <v>41</v>
      </c>
      <c r="AT259" s="1">
        <f>'январь 2016'!AT259+'февраль 2016'!AT259+'март 2016'!AT259</f>
        <v>0</v>
      </c>
      <c r="AU259" s="1">
        <f>'январь 2016'!AU259+'февраль 2016'!AU259+'март 2016'!AU259</f>
        <v>0</v>
      </c>
      <c r="AV259" s="6"/>
      <c r="AW259" s="6"/>
      <c r="AX259" s="1">
        <f>'январь 2016'!AX259+'февраль 2016'!AX259+'март 2016'!AX259</f>
        <v>0</v>
      </c>
      <c r="AY259" s="1">
        <f>'январь 2016'!AY259+'февраль 2016'!AY259+'март 2016'!AY259</f>
        <v>0</v>
      </c>
      <c r="AZ259" s="1" t="s">
        <v>42</v>
      </c>
      <c r="BA259" s="1" t="s">
        <v>39</v>
      </c>
      <c r="BB259" s="1">
        <f>'январь 2016'!BB259+'февраль 2016'!BB259+'март 2016'!BB259</f>
        <v>0</v>
      </c>
      <c r="BC259" s="1">
        <f>'январь 2016'!BC259+'февраль 2016'!BC259+'март 2016'!BC259</f>
        <v>0</v>
      </c>
      <c r="BD259" s="1" t="s">
        <v>42</v>
      </c>
      <c r="BE259" s="1" t="s">
        <v>33</v>
      </c>
      <c r="BF259" s="1">
        <f>'январь 2016'!BF259+'февраль 2016'!BF259+'март 2016'!BF259</f>
        <v>0</v>
      </c>
      <c r="BG259" s="1">
        <f>'январь 2016'!BG259+'февраль 2016'!BG259+'март 2016'!BG259</f>
        <v>0</v>
      </c>
      <c r="BH259" s="1" t="s">
        <v>42</v>
      </c>
      <c r="BI259" s="1" t="s">
        <v>39</v>
      </c>
      <c r="BJ259" s="1">
        <f>'январь 2016'!BJ259+'февраль 2016'!BJ259+'март 2016'!BJ259</f>
        <v>0</v>
      </c>
      <c r="BK259" s="7">
        <f>'январь 2016'!BK259+'февраль 2016'!BK259+'март 2016'!BK259</f>
        <v>0</v>
      </c>
      <c r="BL259" s="1" t="s">
        <v>43</v>
      </c>
      <c r="BM259" s="1" t="s">
        <v>44</v>
      </c>
      <c r="BN259" s="1">
        <f>'январь 2016'!BN259+'февраль 2016'!BN259+'март 2016'!BN259</f>
        <v>0</v>
      </c>
      <c r="BO259" s="1">
        <f>'январь 2016'!BO259+'февраль 2016'!BO259+'март 2016'!BO259</f>
        <v>0</v>
      </c>
      <c r="BP259" s="1" t="s">
        <v>45</v>
      </c>
      <c r="BQ259" s="1" t="s">
        <v>44</v>
      </c>
      <c r="BR259" s="1">
        <f>'январь 2016'!BR259+'февраль 2016'!BR259+'март 2016'!BR259</f>
        <v>0</v>
      </c>
      <c r="BS259" s="1">
        <f>'январь 2016'!BS259+'февраль 2016'!BS259+'март 2016'!BS259</f>
        <v>0</v>
      </c>
      <c r="BT259" s="1" t="s">
        <v>46</v>
      </c>
      <c r="BU259" s="1" t="s">
        <v>47</v>
      </c>
      <c r="BV259" s="1">
        <f>'январь 2016'!BV259+'февраль 2016'!BV259+'март 2016'!BV259</f>
        <v>0</v>
      </c>
      <c r="BW259" s="1">
        <f>'январь 2016'!BW259+'февраль 2016'!BW259+'март 2016'!BW259</f>
        <v>0</v>
      </c>
      <c r="BX259" s="1" t="s">
        <v>46</v>
      </c>
      <c r="BY259" s="1" t="s">
        <v>41</v>
      </c>
      <c r="BZ259" s="1">
        <f>'январь 2016'!BZ259+'февраль 2016'!BZ259+'март 2016'!BZ259</f>
        <v>0</v>
      </c>
      <c r="CA259" s="1">
        <f>'январь 2016'!CA259+'февраль 2016'!CA259+'март 2016'!CA259</f>
        <v>0</v>
      </c>
      <c r="CB259" s="1" t="s">
        <v>46</v>
      </c>
      <c r="CC259" s="1" t="s">
        <v>48</v>
      </c>
      <c r="CD259" s="1">
        <f>'январь 2016'!CD259+'февраль 2016'!CD259+'март 2016'!CD259</f>
        <v>0</v>
      </c>
      <c r="CE259" s="1">
        <f>'январь 2016'!CE259+'февраль 2016'!CE259+'март 2016'!CE259</f>
        <v>0</v>
      </c>
      <c r="CF259" s="1" t="s">
        <v>46</v>
      </c>
      <c r="CG259" s="1" t="s">
        <v>48</v>
      </c>
      <c r="CH259" s="1">
        <f>'январь 2016'!CH259+'февраль 2016'!CH259+'март 2016'!CH259</f>
        <v>0</v>
      </c>
      <c r="CI259" s="1">
        <f>'январь 2016'!CI259+'февраль 2016'!CI259+'март 2016'!CI259</f>
        <v>0</v>
      </c>
      <c r="CJ259" s="1" t="s">
        <v>46</v>
      </c>
      <c r="CK259" s="1" t="s">
        <v>39</v>
      </c>
      <c r="CL259" s="1">
        <f>'январь 2016'!CL259+'февраль 2016'!CL259+'март 2016'!CL259</f>
        <v>0</v>
      </c>
      <c r="CM259" s="1">
        <f>'январь 2016'!CM259+'февраль 2016'!CM259+'март 2016'!CM259</f>
        <v>0</v>
      </c>
      <c r="CN259" s="1" t="s">
        <v>49</v>
      </c>
      <c r="CO259" s="1" t="s">
        <v>39</v>
      </c>
      <c r="CP259" s="1">
        <f>'январь 2016'!CP259+'февраль 2016'!CP259+'март 2016'!CP259</f>
        <v>0</v>
      </c>
      <c r="CQ259" s="1">
        <f>'январь 2016'!CQ259+'февраль 2016'!CQ259+'март 2016'!CQ259</f>
        <v>0</v>
      </c>
      <c r="CR259" s="1" t="s">
        <v>50</v>
      </c>
      <c r="CS259" s="1" t="s">
        <v>51</v>
      </c>
      <c r="CT259" s="1">
        <f>'январь 2016'!CT259+'февраль 2016'!CT259+'март 2016'!CT259</f>
        <v>0</v>
      </c>
      <c r="CU259" s="1">
        <f>'январь 2016'!CU259+'февраль 2016'!CU259+'март 2016'!CU259</f>
        <v>0</v>
      </c>
      <c r="CV259" s="1" t="s">
        <v>50</v>
      </c>
      <c r="CW259" s="1" t="s">
        <v>39</v>
      </c>
      <c r="CX259" s="1">
        <f>'январь 2016'!CX259+'февраль 2016'!CX259+'март 2016'!CX259</f>
        <v>1</v>
      </c>
      <c r="CY259" s="1">
        <f>'январь 2016'!CY259+'февраль 2016'!CY259+'март 2016'!CY259</f>
        <v>0.16800000000000001</v>
      </c>
      <c r="CZ259" s="1" t="s">
        <v>50</v>
      </c>
      <c r="DA259" s="1" t="s">
        <v>39</v>
      </c>
      <c r="DB259" s="1">
        <f>'январь 2016'!DB259+'февраль 2016'!DB259+'март 2016'!DB259</f>
        <v>0</v>
      </c>
      <c r="DC259" s="1">
        <f>'январь 2016'!DC259+'февраль 2016'!DC259+'март 2016'!DC259</f>
        <v>0</v>
      </c>
      <c r="DD259" s="1" t="s">
        <v>59</v>
      </c>
      <c r="DE259" s="1" t="s">
        <v>60</v>
      </c>
      <c r="DF259" s="1">
        <f>'январь 2016'!DF259+'февраль 2016'!DF259+'март 2016'!DF259</f>
        <v>0</v>
      </c>
      <c r="DG259" s="1">
        <f>'январь 2016'!DG259+'февраль 2016'!DG259+'март 2016'!DG259</f>
        <v>0</v>
      </c>
      <c r="DH259" s="1" t="s">
        <v>52</v>
      </c>
      <c r="DI259" s="1" t="s">
        <v>53</v>
      </c>
      <c r="DJ259" s="1">
        <f>'январь 2016'!DJ259+'февраль 2016'!DJ259+'март 2016'!DJ259</f>
        <v>0</v>
      </c>
      <c r="DK259" s="1">
        <f>'январь 2016'!DK259+'февраль 2016'!DK259+'март 2016'!DK259</f>
        <v>0</v>
      </c>
      <c r="DL259" s="1" t="s">
        <v>31</v>
      </c>
      <c r="DM259" s="7">
        <f>'январь 2016'!DM259+'февраль 2016'!DM259+'март 2016'!DM259</f>
        <v>0</v>
      </c>
    </row>
    <row r="260" spans="1:117" s="12" customFormat="1" ht="15.75" customHeight="1" x14ac:dyDescent="0.25">
      <c r="A260" s="6">
        <v>259</v>
      </c>
      <c r="B260" s="6">
        <v>2</v>
      </c>
      <c r="C260" s="9" t="s">
        <v>244</v>
      </c>
      <c r="D260" s="8" t="s">
        <v>373</v>
      </c>
      <c r="E260" s="6">
        <v>293.14699999999999</v>
      </c>
      <c r="F260" s="6">
        <v>44.216000000000001</v>
      </c>
      <c r="G260" s="6">
        <v>248.93100000000001</v>
      </c>
      <c r="H260" s="10">
        <v>132.39264</v>
      </c>
      <c r="I260" s="3">
        <f t="shared" si="13"/>
        <v>381.32364000000001</v>
      </c>
      <c r="J260" s="3">
        <f t="shared" si="12"/>
        <v>2.0110000000000001</v>
      </c>
      <c r="K260" s="3">
        <f t="shared" si="14"/>
        <v>379.31263999999999</v>
      </c>
      <c r="L260" s="1" t="s">
        <v>28</v>
      </c>
      <c r="M260" s="1" t="s">
        <v>29</v>
      </c>
      <c r="N260" s="1">
        <f>'январь 2016'!N260+'февраль 2016'!N260+'март 2016'!N260</f>
        <v>0</v>
      </c>
      <c r="O260" s="1">
        <f>'январь 2016'!O260+'февраль 2016'!O260+'март 2016'!O260</f>
        <v>0</v>
      </c>
      <c r="P260" s="1" t="s">
        <v>30</v>
      </c>
      <c r="Q260" s="1" t="s">
        <v>34</v>
      </c>
      <c r="R260" s="1">
        <f>'январь 2016'!R260+'февраль 2016'!R260+'март 2016'!R260</f>
        <v>0</v>
      </c>
      <c r="S260" s="1">
        <f>'январь 2016'!S260+'февраль 2016'!S260+'март 2016'!S260</f>
        <v>0</v>
      </c>
      <c r="T260" s="1" t="s">
        <v>30</v>
      </c>
      <c r="U260" s="1" t="s">
        <v>32</v>
      </c>
      <c r="V260" s="6">
        <f>'январь 2016'!V260+'февраль 2016'!V260+'март 2016'!V260</f>
        <v>0</v>
      </c>
      <c r="W260" s="6">
        <f>'январь 2016'!W260+'февраль 2016'!W260+'март 2016'!W260</f>
        <v>0</v>
      </c>
      <c r="X260" s="6" t="s">
        <v>30</v>
      </c>
      <c r="Y260" s="6" t="s">
        <v>33</v>
      </c>
      <c r="Z260" s="6">
        <f>'январь 2016'!Z260+'февраль 2016'!Z260+'март 2016'!Z260</f>
        <v>0</v>
      </c>
      <c r="AA260" s="6">
        <f>'январь 2016'!AA260+'февраль 2016'!AA260+'март 2016'!AA260</f>
        <v>0</v>
      </c>
      <c r="AB260" s="1" t="s">
        <v>30</v>
      </c>
      <c r="AC260" s="1" t="s">
        <v>34</v>
      </c>
      <c r="AD260" s="1">
        <f>'январь 2016'!AD260+'февраль 2016'!AD260+'март 2016'!AD260</f>
        <v>0</v>
      </c>
      <c r="AE260" s="1">
        <f>'январь 2016'!AE260+'февраль 2016'!AE260+'март 2016'!AE260</f>
        <v>0</v>
      </c>
      <c r="AF260" s="1" t="s">
        <v>35</v>
      </c>
      <c r="AG260" s="1" t="s">
        <v>29</v>
      </c>
      <c r="AH260" s="1">
        <f>'январь 2016'!AH260+'февраль 2016'!AH260+'март 2016'!AH260</f>
        <v>0</v>
      </c>
      <c r="AI260" s="1">
        <f>'январь 2016'!AI260+'февраль 2016'!AI260+'март 2016'!AI260</f>
        <v>0</v>
      </c>
      <c r="AJ260" s="1" t="s">
        <v>36</v>
      </c>
      <c r="AK260" s="1" t="s">
        <v>37</v>
      </c>
      <c r="AL260" s="1">
        <f>'январь 2016'!AL260+'февраль 2016'!AL260+'март 2016'!AL260</f>
        <v>0</v>
      </c>
      <c r="AM260" s="1">
        <f>'январь 2016'!AM260+'февраль 2016'!AM260+'март 2016'!AM260</f>
        <v>0</v>
      </c>
      <c r="AN260" s="1" t="s">
        <v>38</v>
      </c>
      <c r="AO260" s="1" t="s">
        <v>39</v>
      </c>
      <c r="AP260" s="1">
        <f>'январь 2016'!AP260+'февраль 2016'!AP260+'март 2016'!AP260</f>
        <v>0</v>
      </c>
      <c r="AQ260" s="1">
        <f>'январь 2016'!AQ260+'февраль 2016'!AQ260+'март 2016'!AQ260</f>
        <v>0</v>
      </c>
      <c r="AR260" s="1" t="s">
        <v>40</v>
      </c>
      <c r="AS260" s="1" t="s">
        <v>41</v>
      </c>
      <c r="AT260" s="1">
        <f>'январь 2016'!AT260+'февраль 2016'!AT260+'март 2016'!AT260</f>
        <v>0</v>
      </c>
      <c r="AU260" s="1">
        <f>'январь 2016'!AU260+'февраль 2016'!AU260+'март 2016'!AU260</f>
        <v>0</v>
      </c>
      <c r="AV260" s="6"/>
      <c r="AW260" s="6"/>
      <c r="AX260" s="1">
        <f>'январь 2016'!AX260+'февраль 2016'!AX260+'март 2016'!AX260</f>
        <v>0</v>
      </c>
      <c r="AY260" s="1">
        <f>'январь 2016'!AY260+'февраль 2016'!AY260+'март 2016'!AY260</f>
        <v>0</v>
      </c>
      <c r="AZ260" s="1" t="s">
        <v>42</v>
      </c>
      <c r="BA260" s="1" t="s">
        <v>39</v>
      </c>
      <c r="BB260" s="1">
        <f>'январь 2016'!BB260+'февраль 2016'!BB260+'март 2016'!BB260</f>
        <v>0</v>
      </c>
      <c r="BC260" s="1">
        <f>'январь 2016'!BC260+'февраль 2016'!BC260+'март 2016'!BC260</f>
        <v>0</v>
      </c>
      <c r="BD260" s="1" t="s">
        <v>42</v>
      </c>
      <c r="BE260" s="1" t="s">
        <v>33</v>
      </c>
      <c r="BF260" s="1">
        <f>'январь 2016'!BF260+'февраль 2016'!BF260+'март 2016'!BF260</f>
        <v>0</v>
      </c>
      <c r="BG260" s="1">
        <f>'январь 2016'!BG260+'февраль 2016'!BG260+'март 2016'!BG260</f>
        <v>0</v>
      </c>
      <c r="BH260" s="1" t="s">
        <v>42</v>
      </c>
      <c r="BI260" s="1" t="s">
        <v>39</v>
      </c>
      <c r="BJ260" s="1">
        <f>'январь 2016'!BJ260+'февраль 2016'!BJ260+'март 2016'!BJ260</f>
        <v>0</v>
      </c>
      <c r="BK260" s="7">
        <f>'январь 2016'!BK260+'февраль 2016'!BK260+'март 2016'!BK260</f>
        <v>0</v>
      </c>
      <c r="BL260" s="1" t="s">
        <v>43</v>
      </c>
      <c r="BM260" s="1" t="s">
        <v>44</v>
      </c>
      <c r="BN260" s="1">
        <f>'январь 2016'!BN260+'февраль 2016'!BN260+'март 2016'!BN260</f>
        <v>0</v>
      </c>
      <c r="BO260" s="1">
        <f>'январь 2016'!BO260+'февраль 2016'!BO260+'март 2016'!BO260</f>
        <v>0</v>
      </c>
      <c r="BP260" s="1" t="s">
        <v>45</v>
      </c>
      <c r="BQ260" s="1" t="s">
        <v>44</v>
      </c>
      <c r="BR260" s="1">
        <f>'январь 2016'!BR260+'февраль 2016'!BR260+'март 2016'!BR260</f>
        <v>0</v>
      </c>
      <c r="BS260" s="1">
        <f>'январь 2016'!BS260+'февраль 2016'!BS260+'март 2016'!BS260</f>
        <v>0</v>
      </c>
      <c r="BT260" s="1" t="s">
        <v>46</v>
      </c>
      <c r="BU260" s="1" t="s">
        <v>47</v>
      </c>
      <c r="BV260" s="1">
        <f>'январь 2016'!BV260+'февраль 2016'!BV260+'март 2016'!BV260</f>
        <v>0</v>
      </c>
      <c r="BW260" s="1">
        <f>'январь 2016'!BW260+'февраль 2016'!BW260+'март 2016'!BW260</f>
        <v>0</v>
      </c>
      <c r="BX260" s="1" t="s">
        <v>46</v>
      </c>
      <c r="BY260" s="1" t="s">
        <v>41</v>
      </c>
      <c r="BZ260" s="1">
        <f>'январь 2016'!BZ260+'февраль 2016'!BZ260+'март 2016'!BZ260</f>
        <v>0</v>
      </c>
      <c r="CA260" s="1">
        <f>'январь 2016'!CA260+'февраль 2016'!CA260+'март 2016'!CA260</f>
        <v>0</v>
      </c>
      <c r="CB260" s="1" t="s">
        <v>46</v>
      </c>
      <c r="CC260" s="1" t="s">
        <v>48</v>
      </c>
      <c r="CD260" s="1">
        <f>'январь 2016'!CD260+'февраль 2016'!CD260+'март 2016'!CD260</f>
        <v>0</v>
      </c>
      <c r="CE260" s="1">
        <f>'январь 2016'!CE260+'февраль 2016'!CE260+'март 2016'!CE260</f>
        <v>0</v>
      </c>
      <c r="CF260" s="1" t="s">
        <v>46</v>
      </c>
      <c r="CG260" s="1" t="s">
        <v>48</v>
      </c>
      <c r="CH260" s="1">
        <f>'январь 2016'!CH260+'февраль 2016'!CH260+'март 2016'!CH260</f>
        <v>0</v>
      </c>
      <c r="CI260" s="1">
        <f>'январь 2016'!CI260+'февраль 2016'!CI260+'март 2016'!CI260</f>
        <v>0</v>
      </c>
      <c r="CJ260" s="1" t="s">
        <v>46</v>
      </c>
      <c r="CK260" s="1" t="s">
        <v>39</v>
      </c>
      <c r="CL260" s="1">
        <f>'январь 2016'!CL260+'февраль 2016'!CL260+'март 2016'!CL260</f>
        <v>0</v>
      </c>
      <c r="CM260" s="1">
        <f>'январь 2016'!CM260+'февраль 2016'!CM260+'март 2016'!CM260</f>
        <v>0</v>
      </c>
      <c r="CN260" s="1" t="s">
        <v>49</v>
      </c>
      <c r="CO260" s="1" t="s">
        <v>39</v>
      </c>
      <c r="CP260" s="1">
        <f>'январь 2016'!CP260+'февраль 2016'!CP260+'март 2016'!CP260</f>
        <v>0</v>
      </c>
      <c r="CQ260" s="1">
        <f>'январь 2016'!CQ260+'февраль 2016'!CQ260+'март 2016'!CQ260</f>
        <v>0</v>
      </c>
      <c r="CR260" s="1" t="s">
        <v>50</v>
      </c>
      <c r="CS260" s="1" t="s">
        <v>51</v>
      </c>
      <c r="CT260" s="1">
        <f>'январь 2016'!CT260+'февраль 2016'!CT260+'март 2016'!CT260</f>
        <v>0</v>
      </c>
      <c r="CU260" s="1">
        <f>'январь 2016'!CU260+'февраль 2016'!CU260+'март 2016'!CU260</f>
        <v>0</v>
      </c>
      <c r="CV260" s="1" t="s">
        <v>50</v>
      </c>
      <c r="CW260" s="1" t="s">
        <v>39</v>
      </c>
      <c r="CX260" s="1">
        <f>'январь 2016'!CX260+'февраль 2016'!CX260+'март 2016'!CX260</f>
        <v>3</v>
      </c>
      <c r="CY260" s="1">
        <f>'январь 2016'!CY260+'февраль 2016'!CY260+'март 2016'!CY260</f>
        <v>2.0110000000000001</v>
      </c>
      <c r="CZ260" s="1" t="s">
        <v>50</v>
      </c>
      <c r="DA260" s="1" t="s">
        <v>39</v>
      </c>
      <c r="DB260" s="1">
        <f>'январь 2016'!DB260+'февраль 2016'!DB260+'март 2016'!DB260</f>
        <v>0</v>
      </c>
      <c r="DC260" s="1">
        <f>'январь 2016'!DC260+'февраль 2016'!DC260+'март 2016'!DC260</f>
        <v>0</v>
      </c>
      <c r="DD260" s="1" t="s">
        <v>59</v>
      </c>
      <c r="DE260" s="1" t="s">
        <v>60</v>
      </c>
      <c r="DF260" s="1">
        <f>'январь 2016'!DF260+'февраль 2016'!DF260+'март 2016'!DF260</f>
        <v>0</v>
      </c>
      <c r="DG260" s="1">
        <f>'январь 2016'!DG260+'февраль 2016'!DG260+'март 2016'!DG260</f>
        <v>0</v>
      </c>
      <c r="DH260" s="1" t="s">
        <v>52</v>
      </c>
      <c r="DI260" s="1" t="s">
        <v>53</v>
      </c>
      <c r="DJ260" s="1">
        <f>'январь 2016'!DJ260+'февраль 2016'!DJ260+'март 2016'!DJ260</f>
        <v>0</v>
      </c>
      <c r="DK260" s="1">
        <f>'январь 2016'!DK260+'февраль 2016'!DK260+'март 2016'!DK260</f>
        <v>0</v>
      </c>
      <c r="DL260" s="1" t="s">
        <v>31</v>
      </c>
      <c r="DM260" s="7">
        <f>'январь 2016'!DM260+'февраль 2016'!DM260+'март 2016'!DM260</f>
        <v>0</v>
      </c>
    </row>
    <row r="261" spans="1:117" s="12" customFormat="1" ht="15.75" customHeight="1" x14ac:dyDescent="0.25">
      <c r="A261" s="6">
        <v>260</v>
      </c>
      <c r="B261" s="6">
        <v>2</v>
      </c>
      <c r="C261" s="9" t="s">
        <v>245</v>
      </c>
      <c r="D261" s="8" t="s">
        <v>373</v>
      </c>
      <c r="E261" s="6">
        <v>187.655</v>
      </c>
      <c r="F261" s="6">
        <v>5.2270000000000003</v>
      </c>
      <c r="G261" s="6">
        <v>181.19399999999999</v>
      </c>
      <c r="H261" s="10">
        <v>90.345960000000005</v>
      </c>
      <c r="I261" s="3">
        <f t="shared" si="13"/>
        <v>271.53996000000001</v>
      </c>
      <c r="J261" s="3">
        <f t="shared" si="12"/>
        <v>232.05199999999999</v>
      </c>
      <c r="K261" s="3">
        <f t="shared" si="14"/>
        <v>39.487960000000015</v>
      </c>
      <c r="L261" s="1" t="s">
        <v>28</v>
      </c>
      <c r="M261" s="1" t="s">
        <v>29</v>
      </c>
      <c r="N261" s="1">
        <f>'январь 2016'!N261+'февраль 2016'!N261+'март 2016'!N261</f>
        <v>0</v>
      </c>
      <c r="O261" s="1">
        <f>'январь 2016'!O261+'февраль 2016'!O261+'март 2016'!O261</f>
        <v>0</v>
      </c>
      <c r="P261" s="1" t="s">
        <v>30</v>
      </c>
      <c r="Q261" s="1" t="s">
        <v>34</v>
      </c>
      <c r="R261" s="1">
        <f>'январь 2016'!R261+'февраль 2016'!R261+'март 2016'!R261</f>
        <v>0</v>
      </c>
      <c r="S261" s="1">
        <f>'январь 2016'!S261+'февраль 2016'!S261+'март 2016'!S261</f>
        <v>0</v>
      </c>
      <c r="T261" s="1" t="s">
        <v>30</v>
      </c>
      <c r="U261" s="1" t="s">
        <v>32</v>
      </c>
      <c r="V261" s="6">
        <f>'январь 2016'!V261+'февраль 2016'!V261+'март 2016'!V261</f>
        <v>0</v>
      </c>
      <c r="W261" s="6">
        <f>'январь 2016'!W261+'февраль 2016'!W261+'март 2016'!W261</f>
        <v>0</v>
      </c>
      <c r="X261" s="6" t="s">
        <v>30</v>
      </c>
      <c r="Y261" s="6" t="s">
        <v>33</v>
      </c>
      <c r="Z261" s="6">
        <f>'январь 2016'!Z261+'февраль 2016'!Z261+'март 2016'!Z261</f>
        <v>0</v>
      </c>
      <c r="AA261" s="6">
        <f>'январь 2016'!AA261+'февраль 2016'!AA261+'март 2016'!AA261</f>
        <v>0</v>
      </c>
      <c r="AB261" s="1" t="s">
        <v>30</v>
      </c>
      <c r="AC261" s="1" t="s">
        <v>34</v>
      </c>
      <c r="AD261" s="1">
        <f>'январь 2016'!AD261+'февраль 2016'!AD261+'март 2016'!AD261</f>
        <v>0</v>
      </c>
      <c r="AE261" s="1">
        <f>'январь 2016'!AE261+'февраль 2016'!AE261+'март 2016'!AE261</f>
        <v>0</v>
      </c>
      <c r="AF261" s="1" t="s">
        <v>35</v>
      </c>
      <c r="AG261" s="1" t="s">
        <v>29</v>
      </c>
      <c r="AH261" s="1">
        <f>'январь 2016'!AH261+'февраль 2016'!AH261+'март 2016'!AH261</f>
        <v>0</v>
      </c>
      <c r="AI261" s="1">
        <f>'январь 2016'!AI261+'февраль 2016'!AI261+'март 2016'!AI261</f>
        <v>0</v>
      </c>
      <c r="AJ261" s="1" t="s">
        <v>36</v>
      </c>
      <c r="AK261" s="1" t="s">
        <v>37</v>
      </c>
      <c r="AL261" s="1">
        <f>'январь 2016'!AL261+'февраль 2016'!AL261+'март 2016'!AL261</f>
        <v>9.5000000000000001E-2</v>
      </c>
      <c r="AM261" s="1">
        <f>'январь 2016'!AM261+'февраль 2016'!AM261+'март 2016'!AM261</f>
        <v>221.11099999999999</v>
      </c>
      <c r="AN261" s="1" t="s">
        <v>38</v>
      </c>
      <c r="AO261" s="1" t="s">
        <v>39</v>
      </c>
      <c r="AP261" s="1">
        <f>'январь 2016'!AP261+'февраль 2016'!AP261+'март 2016'!AP261</f>
        <v>0</v>
      </c>
      <c r="AQ261" s="1">
        <f>'январь 2016'!AQ261+'февраль 2016'!AQ261+'март 2016'!AQ261</f>
        <v>0</v>
      </c>
      <c r="AR261" s="1" t="s">
        <v>40</v>
      </c>
      <c r="AS261" s="1" t="s">
        <v>41</v>
      </c>
      <c r="AT261" s="1">
        <f>'январь 2016'!AT261+'февраль 2016'!AT261+'март 2016'!AT261</f>
        <v>0</v>
      </c>
      <c r="AU261" s="1">
        <f>'январь 2016'!AU261+'февраль 2016'!AU261+'март 2016'!AU261</f>
        <v>0</v>
      </c>
      <c r="AV261" s="6"/>
      <c r="AW261" s="6"/>
      <c r="AX261" s="1">
        <f>'январь 2016'!AX261+'февраль 2016'!AX261+'март 2016'!AX261</f>
        <v>0</v>
      </c>
      <c r="AY261" s="1">
        <f>'январь 2016'!AY261+'февраль 2016'!AY261+'март 2016'!AY261</f>
        <v>0</v>
      </c>
      <c r="AZ261" s="1" t="s">
        <v>42</v>
      </c>
      <c r="BA261" s="1" t="s">
        <v>39</v>
      </c>
      <c r="BB261" s="1">
        <f>'январь 2016'!BB261+'февраль 2016'!BB261+'март 2016'!BB261</f>
        <v>0</v>
      </c>
      <c r="BC261" s="1">
        <f>'январь 2016'!BC261+'февраль 2016'!BC261+'март 2016'!BC261</f>
        <v>0</v>
      </c>
      <c r="BD261" s="1" t="s">
        <v>42</v>
      </c>
      <c r="BE261" s="1" t="s">
        <v>33</v>
      </c>
      <c r="BF261" s="1">
        <f>'январь 2016'!BF261+'февраль 2016'!BF261+'март 2016'!BF261</f>
        <v>0</v>
      </c>
      <c r="BG261" s="1">
        <f>'январь 2016'!BG261+'февраль 2016'!BG261+'март 2016'!BG261</f>
        <v>0</v>
      </c>
      <c r="BH261" s="1" t="s">
        <v>42</v>
      </c>
      <c r="BI261" s="1" t="s">
        <v>39</v>
      </c>
      <c r="BJ261" s="1">
        <f>'январь 2016'!BJ261+'февраль 2016'!BJ261+'март 2016'!BJ261</f>
        <v>0</v>
      </c>
      <c r="BK261" s="7">
        <f>'январь 2016'!BK261+'февраль 2016'!BK261+'март 2016'!BK261</f>
        <v>0</v>
      </c>
      <c r="BL261" s="1" t="s">
        <v>43</v>
      </c>
      <c r="BM261" s="1" t="s">
        <v>44</v>
      </c>
      <c r="BN261" s="1">
        <f>'январь 2016'!BN261+'февраль 2016'!BN261+'март 2016'!BN261</f>
        <v>0</v>
      </c>
      <c r="BO261" s="1">
        <f>'январь 2016'!BO261+'февраль 2016'!BO261+'март 2016'!BO261</f>
        <v>0</v>
      </c>
      <c r="BP261" s="1" t="s">
        <v>45</v>
      </c>
      <c r="BQ261" s="1" t="s">
        <v>44</v>
      </c>
      <c r="BR261" s="1">
        <f>'январь 2016'!BR261+'февраль 2016'!BR261+'март 2016'!BR261</f>
        <v>0</v>
      </c>
      <c r="BS261" s="1">
        <f>'январь 2016'!BS261+'февраль 2016'!BS261+'март 2016'!BS261</f>
        <v>0</v>
      </c>
      <c r="BT261" s="1" t="s">
        <v>46</v>
      </c>
      <c r="BU261" s="1" t="s">
        <v>47</v>
      </c>
      <c r="BV261" s="1">
        <f>'январь 2016'!BV261+'февраль 2016'!BV261+'март 2016'!BV261</f>
        <v>0</v>
      </c>
      <c r="BW261" s="1">
        <f>'январь 2016'!BW261+'февраль 2016'!BW261+'март 2016'!BW261</f>
        <v>0</v>
      </c>
      <c r="BX261" s="1" t="s">
        <v>46</v>
      </c>
      <c r="BY261" s="1" t="s">
        <v>41</v>
      </c>
      <c r="BZ261" s="1">
        <f>'январь 2016'!BZ261+'февраль 2016'!BZ261+'март 2016'!BZ261</f>
        <v>8.0000000000000002E-3</v>
      </c>
      <c r="CA261" s="1">
        <f>'январь 2016'!CA261+'февраль 2016'!CA261+'март 2016'!CA261</f>
        <v>10.941000000000001</v>
      </c>
      <c r="CB261" s="1" t="s">
        <v>46</v>
      </c>
      <c r="CC261" s="1" t="s">
        <v>48</v>
      </c>
      <c r="CD261" s="1">
        <f>'январь 2016'!CD261+'февраль 2016'!CD261+'март 2016'!CD261</f>
        <v>0</v>
      </c>
      <c r="CE261" s="1">
        <f>'январь 2016'!CE261+'февраль 2016'!CE261+'март 2016'!CE261</f>
        <v>0</v>
      </c>
      <c r="CF261" s="1" t="s">
        <v>46</v>
      </c>
      <c r="CG261" s="1" t="s">
        <v>48</v>
      </c>
      <c r="CH261" s="1">
        <f>'январь 2016'!CH261+'февраль 2016'!CH261+'март 2016'!CH261</f>
        <v>0</v>
      </c>
      <c r="CI261" s="1">
        <f>'январь 2016'!CI261+'февраль 2016'!CI261+'март 2016'!CI261</f>
        <v>0</v>
      </c>
      <c r="CJ261" s="1" t="s">
        <v>46</v>
      </c>
      <c r="CK261" s="1" t="s">
        <v>39</v>
      </c>
      <c r="CL261" s="1">
        <f>'январь 2016'!CL261+'февраль 2016'!CL261+'март 2016'!CL261</f>
        <v>0</v>
      </c>
      <c r="CM261" s="1">
        <f>'январь 2016'!CM261+'февраль 2016'!CM261+'март 2016'!CM261</f>
        <v>0</v>
      </c>
      <c r="CN261" s="1" t="s">
        <v>49</v>
      </c>
      <c r="CO261" s="1" t="s">
        <v>39</v>
      </c>
      <c r="CP261" s="1">
        <f>'январь 2016'!CP261+'февраль 2016'!CP261+'март 2016'!CP261</f>
        <v>0</v>
      </c>
      <c r="CQ261" s="1">
        <f>'январь 2016'!CQ261+'февраль 2016'!CQ261+'март 2016'!CQ261</f>
        <v>0</v>
      </c>
      <c r="CR261" s="1" t="s">
        <v>50</v>
      </c>
      <c r="CS261" s="1" t="s">
        <v>51</v>
      </c>
      <c r="CT261" s="1">
        <f>'январь 2016'!CT261+'февраль 2016'!CT261+'март 2016'!CT261</f>
        <v>0</v>
      </c>
      <c r="CU261" s="1">
        <f>'январь 2016'!CU261+'февраль 2016'!CU261+'март 2016'!CU261</f>
        <v>0</v>
      </c>
      <c r="CV261" s="1" t="s">
        <v>50</v>
      </c>
      <c r="CW261" s="1" t="s">
        <v>39</v>
      </c>
      <c r="CX261" s="1">
        <f>'январь 2016'!CX261+'февраль 2016'!CX261+'март 2016'!CX261</f>
        <v>0</v>
      </c>
      <c r="CY261" s="1">
        <f>'январь 2016'!CY261+'февраль 2016'!CY261+'март 2016'!CY261</f>
        <v>0</v>
      </c>
      <c r="CZ261" s="1" t="s">
        <v>50</v>
      </c>
      <c r="DA261" s="1" t="s">
        <v>39</v>
      </c>
      <c r="DB261" s="1">
        <f>'январь 2016'!DB261+'февраль 2016'!DB261+'март 2016'!DB261</f>
        <v>0</v>
      </c>
      <c r="DC261" s="1">
        <f>'январь 2016'!DC261+'февраль 2016'!DC261+'март 2016'!DC261</f>
        <v>0</v>
      </c>
      <c r="DD261" s="1" t="s">
        <v>59</v>
      </c>
      <c r="DE261" s="1" t="s">
        <v>60</v>
      </c>
      <c r="DF261" s="1">
        <f>'январь 2016'!DF261+'февраль 2016'!DF261+'март 2016'!DF261</f>
        <v>0</v>
      </c>
      <c r="DG261" s="1">
        <f>'январь 2016'!DG261+'февраль 2016'!DG261+'март 2016'!DG261</f>
        <v>0</v>
      </c>
      <c r="DH261" s="1" t="s">
        <v>52</v>
      </c>
      <c r="DI261" s="1" t="s">
        <v>53</v>
      </c>
      <c r="DJ261" s="1">
        <f>'январь 2016'!DJ261+'февраль 2016'!DJ261+'март 2016'!DJ261</f>
        <v>0</v>
      </c>
      <c r="DK261" s="1">
        <f>'январь 2016'!DK261+'февраль 2016'!DK261+'март 2016'!DK261</f>
        <v>0</v>
      </c>
      <c r="DL261" s="1" t="s">
        <v>31</v>
      </c>
      <c r="DM261" s="7">
        <f>'январь 2016'!DM261+'февраль 2016'!DM261+'март 2016'!DM261</f>
        <v>0</v>
      </c>
    </row>
    <row r="262" spans="1:117" s="12" customFormat="1" ht="15.75" customHeight="1" x14ac:dyDescent="0.25">
      <c r="A262" s="6">
        <v>261</v>
      </c>
      <c r="B262" s="6">
        <v>1</v>
      </c>
      <c r="C262" s="9" t="s">
        <v>246</v>
      </c>
      <c r="D262" s="8" t="s">
        <v>373</v>
      </c>
      <c r="E262" s="6">
        <v>35.756</v>
      </c>
      <c r="F262" s="6">
        <v>0</v>
      </c>
      <c r="G262" s="6">
        <v>34.755000000000003</v>
      </c>
      <c r="H262" s="10">
        <v>29.448599999999999</v>
      </c>
      <c r="I262" s="3">
        <f t="shared" si="13"/>
        <v>64.203599999999994</v>
      </c>
      <c r="J262" s="3">
        <f t="shared" si="12"/>
        <v>0</v>
      </c>
      <c r="K262" s="3">
        <f t="shared" si="14"/>
        <v>64.203599999999994</v>
      </c>
      <c r="L262" s="1" t="s">
        <v>28</v>
      </c>
      <c r="M262" s="1" t="s">
        <v>29</v>
      </c>
      <c r="N262" s="1">
        <f>'январь 2016'!N262+'февраль 2016'!N262+'март 2016'!N262</f>
        <v>0</v>
      </c>
      <c r="O262" s="1">
        <f>'январь 2016'!O262+'февраль 2016'!O262+'март 2016'!O262</f>
        <v>0</v>
      </c>
      <c r="P262" s="1" t="s">
        <v>30</v>
      </c>
      <c r="Q262" s="1" t="s">
        <v>34</v>
      </c>
      <c r="R262" s="1">
        <f>'январь 2016'!R262+'февраль 2016'!R262+'март 2016'!R262</f>
        <v>0</v>
      </c>
      <c r="S262" s="1">
        <f>'январь 2016'!S262+'февраль 2016'!S262+'март 2016'!S262</f>
        <v>0</v>
      </c>
      <c r="T262" s="1" t="s">
        <v>30</v>
      </c>
      <c r="U262" s="1" t="s">
        <v>32</v>
      </c>
      <c r="V262" s="6">
        <f>'январь 2016'!V262+'февраль 2016'!V262+'март 2016'!V262</f>
        <v>0</v>
      </c>
      <c r="W262" s="6">
        <f>'январь 2016'!W262+'февраль 2016'!W262+'март 2016'!W262</f>
        <v>0</v>
      </c>
      <c r="X262" s="6" t="s">
        <v>30</v>
      </c>
      <c r="Y262" s="6" t="s">
        <v>33</v>
      </c>
      <c r="Z262" s="6">
        <f>'январь 2016'!Z262+'февраль 2016'!Z262+'март 2016'!Z262</f>
        <v>0</v>
      </c>
      <c r="AA262" s="6">
        <f>'январь 2016'!AA262+'февраль 2016'!AA262+'март 2016'!AA262</f>
        <v>0</v>
      </c>
      <c r="AB262" s="1" t="s">
        <v>30</v>
      </c>
      <c r="AC262" s="1" t="s">
        <v>34</v>
      </c>
      <c r="AD262" s="1">
        <f>'январь 2016'!AD262+'февраль 2016'!AD262+'март 2016'!AD262</f>
        <v>0</v>
      </c>
      <c r="AE262" s="1">
        <f>'январь 2016'!AE262+'февраль 2016'!AE262+'март 2016'!AE262</f>
        <v>0</v>
      </c>
      <c r="AF262" s="1" t="s">
        <v>35</v>
      </c>
      <c r="AG262" s="1" t="s">
        <v>29</v>
      </c>
      <c r="AH262" s="1">
        <f>'январь 2016'!AH262+'февраль 2016'!AH262+'март 2016'!AH262</f>
        <v>0</v>
      </c>
      <c r="AI262" s="1">
        <f>'январь 2016'!AI262+'февраль 2016'!AI262+'март 2016'!AI262</f>
        <v>0</v>
      </c>
      <c r="AJ262" s="1" t="s">
        <v>36</v>
      </c>
      <c r="AK262" s="1" t="s">
        <v>37</v>
      </c>
      <c r="AL262" s="1">
        <f>'январь 2016'!AL262+'февраль 2016'!AL262+'март 2016'!AL262</f>
        <v>0</v>
      </c>
      <c r="AM262" s="1">
        <f>'январь 2016'!AM262+'февраль 2016'!AM262+'март 2016'!AM262</f>
        <v>0</v>
      </c>
      <c r="AN262" s="1" t="s">
        <v>38</v>
      </c>
      <c r="AO262" s="1" t="s">
        <v>39</v>
      </c>
      <c r="AP262" s="1">
        <f>'январь 2016'!AP262+'февраль 2016'!AP262+'март 2016'!AP262</f>
        <v>0</v>
      </c>
      <c r="AQ262" s="1">
        <f>'январь 2016'!AQ262+'февраль 2016'!AQ262+'март 2016'!AQ262</f>
        <v>0</v>
      </c>
      <c r="AR262" s="1" t="s">
        <v>40</v>
      </c>
      <c r="AS262" s="1" t="s">
        <v>41</v>
      </c>
      <c r="AT262" s="1">
        <f>'январь 2016'!AT262+'февраль 2016'!AT262+'март 2016'!AT262</f>
        <v>0</v>
      </c>
      <c r="AU262" s="1">
        <f>'январь 2016'!AU262+'февраль 2016'!AU262+'март 2016'!AU262</f>
        <v>0</v>
      </c>
      <c r="AV262" s="6"/>
      <c r="AW262" s="6"/>
      <c r="AX262" s="1">
        <f>'январь 2016'!AX262+'февраль 2016'!AX262+'март 2016'!AX262</f>
        <v>0</v>
      </c>
      <c r="AY262" s="1">
        <f>'январь 2016'!AY262+'февраль 2016'!AY262+'март 2016'!AY262</f>
        <v>0</v>
      </c>
      <c r="AZ262" s="1" t="s">
        <v>42</v>
      </c>
      <c r="BA262" s="1" t="s">
        <v>39</v>
      </c>
      <c r="BB262" s="1">
        <f>'январь 2016'!BB262+'февраль 2016'!BB262+'март 2016'!BB262</f>
        <v>0</v>
      </c>
      <c r="BC262" s="1">
        <f>'январь 2016'!BC262+'февраль 2016'!BC262+'март 2016'!BC262</f>
        <v>0</v>
      </c>
      <c r="BD262" s="1" t="s">
        <v>42</v>
      </c>
      <c r="BE262" s="1" t="s">
        <v>33</v>
      </c>
      <c r="BF262" s="1">
        <f>'январь 2016'!BF262+'февраль 2016'!BF262+'март 2016'!BF262</f>
        <v>0</v>
      </c>
      <c r="BG262" s="1">
        <f>'январь 2016'!BG262+'февраль 2016'!BG262+'март 2016'!BG262</f>
        <v>0</v>
      </c>
      <c r="BH262" s="1" t="s">
        <v>42</v>
      </c>
      <c r="BI262" s="1" t="s">
        <v>39</v>
      </c>
      <c r="BJ262" s="1">
        <f>'январь 2016'!BJ262+'февраль 2016'!BJ262+'март 2016'!BJ262</f>
        <v>0</v>
      </c>
      <c r="BK262" s="7">
        <f>'январь 2016'!BK262+'февраль 2016'!BK262+'март 2016'!BK262</f>
        <v>0</v>
      </c>
      <c r="BL262" s="1" t="s">
        <v>43</v>
      </c>
      <c r="BM262" s="1" t="s">
        <v>44</v>
      </c>
      <c r="BN262" s="1">
        <f>'январь 2016'!BN262+'февраль 2016'!BN262+'март 2016'!BN262</f>
        <v>0</v>
      </c>
      <c r="BO262" s="1">
        <f>'январь 2016'!BO262+'февраль 2016'!BO262+'март 2016'!BO262</f>
        <v>0</v>
      </c>
      <c r="BP262" s="1" t="s">
        <v>45</v>
      </c>
      <c r="BQ262" s="1" t="s">
        <v>44</v>
      </c>
      <c r="BR262" s="1">
        <f>'январь 2016'!BR262+'февраль 2016'!BR262+'март 2016'!BR262</f>
        <v>0</v>
      </c>
      <c r="BS262" s="1">
        <f>'январь 2016'!BS262+'февраль 2016'!BS262+'март 2016'!BS262</f>
        <v>0</v>
      </c>
      <c r="BT262" s="1" t="s">
        <v>46</v>
      </c>
      <c r="BU262" s="1" t="s">
        <v>47</v>
      </c>
      <c r="BV262" s="1">
        <f>'январь 2016'!BV262+'февраль 2016'!BV262+'март 2016'!BV262</f>
        <v>0</v>
      </c>
      <c r="BW262" s="1">
        <f>'январь 2016'!BW262+'февраль 2016'!BW262+'март 2016'!BW262</f>
        <v>0</v>
      </c>
      <c r="BX262" s="1" t="s">
        <v>46</v>
      </c>
      <c r="BY262" s="1" t="s">
        <v>41</v>
      </c>
      <c r="BZ262" s="1">
        <f>'январь 2016'!BZ262+'февраль 2016'!BZ262+'март 2016'!BZ262</f>
        <v>0</v>
      </c>
      <c r="CA262" s="1">
        <f>'январь 2016'!CA262+'февраль 2016'!CA262+'март 2016'!CA262</f>
        <v>0</v>
      </c>
      <c r="CB262" s="1" t="s">
        <v>46</v>
      </c>
      <c r="CC262" s="1" t="s">
        <v>48</v>
      </c>
      <c r="CD262" s="1">
        <f>'январь 2016'!CD262+'февраль 2016'!CD262+'март 2016'!CD262</f>
        <v>0</v>
      </c>
      <c r="CE262" s="1">
        <f>'январь 2016'!CE262+'февраль 2016'!CE262+'март 2016'!CE262</f>
        <v>0</v>
      </c>
      <c r="CF262" s="1" t="s">
        <v>46</v>
      </c>
      <c r="CG262" s="1" t="s">
        <v>48</v>
      </c>
      <c r="CH262" s="1">
        <f>'январь 2016'!CH262+'февраль 2016'!CH262+'март 2016'!CH262</f>
        <v>0</v>
      </c>
      <c r="CI262" s="1">
        <f>'январь 2016'!CI262+'февраль 2016'!CI262+'март 2016'!CI262</f>
        <v>0</v>
      </c>
      <c r="CJ262" s="1" t="s">
        <v>46</v>
      </c>
      <c r="CK262" s="1" t="s">
        <v>39</v>
      </c>
      <c r="CL262" s="1">
        <f>'январь 2016'!CL262+'февраль 2016'!CL262+'март 2016'!CL262</f>
        <v>0</v>
      </c>
      <c r="CM262" s="1">
        <f>'январь 2016'!CM262+'февраль 2016'!CM262+'март 2016'!CM262</f>
        <v>0</v>
      </c>
      <c r="CN262" s="1" t="s">
        <v>49</v>
      </c>
      <c r="CO262" s="1" t="s">
        <v>39</v>
      </c>
      <c r="CP262" s="1">
        <f>'январь 2016'!CP262+'февраль 2016'!CP262+'март 2016'!CP262</f>
        <v>0</v>
      </c>
      <c r="CQ262" s="1">
        <f>'январь 2016'!CQ262+'февраль 2016'!CQ262+'март 2016'!CQ262</f>
        <v>0</v>
      </c>
      <c r="CR262" s="1" t="s">
        <v>50</v>
      </c>
      <c r="CS262" s="1" t="s">
        <v>51</v>
      </c>
      <c r="CT262" s="1">
        <f>'январь 2016'!CT262+'февраль 2016'!CT262+'март 2016'!CT262</f>
        <v>0</v>
      </c>
      <c r="CU262" s="1">
        <f>'январь 2016'!CU262+'февраль 2016'!CU262+'март 2016'!CU262</f>
        <v>0</v>
      </c>
      <c r="CV262" s="1" t="s">
        <v>50</v>
      </c>
      <c r="CW262" s="1" t="s">
        <v>39</v>
      </c>
      <c r="CX262" s="1">
        <f>'январь 2016'!CX262+'февраль 2016'!CX262+'март 2016'!CX262</f>
        <v>0</v>
      </c>
      <c r="CY262" s="1">
        <f>'январь 2016'!CY262+'февраль 2016'!CY262+'март 2016'!CY262</f>
        <v>0</v>
      </c>
      <c r="CZ262" s="1" t="s">
        <v>50</v>
      </c>
      <c r="DA262" s="1" t="s">
        <v>39</v>
      </c>
      <c r="DB262" s="1">
        <f>'январь 2016'!DB262+'февраль 2016'!DB262+'март 2016'!DB262</f>
        <v>0</v>
      </c>
      <c r="DC262" s="1">
        <f>'январь 2016'!DC262+'февраль 2016'!DC262+'март 2016'!DC262</f>
        <v>0</v>
      </c>
      <c r="DD262" s="1" t="s">
        <v>59</v>
      </c>
      <c r="DE262" s="1" t="s">
        <v>60</v>
      </c>
      <c r="DF262" s="1">
        <f>'январь 2016'!DF262+'февраль 2016'!DF262+'март 2016'!DF262</f>
        <v>0</v>
      </c>
      <c r="DG262" s="1">
        <f>'январь 2016'!DG262+'февраль 2016'!DG262+'март 2016'!DG262</f>
        <v>0</v>
      </c>
      <c r="DH262" s="1" t="s">
        <v>52</v>
      </c>
      <c r="DI262" s="1" t="s">
        <v>53</v>
      </c>
      <c r="DJ262" s="1">
        <f>'январь 2016'!DJ262+'февраль 2016'!DJ262+'март 2016'!DJ262</f>
        <v>0</v>
      </c>
      <c r="DK262" s="1">
        <f>'январь 2016'!DK262+'февраль 2016'!DK262+'март 2016'!DK262</f>
        <v>0</v>
      </c>
      <c r="DL262" s="1" t="s">
        <v>31</v>
      </c>
      <c r="DM262" s="7">
        <f>'январь 2016'!DM262+'февраль 2016'!DM262+'март 2016'!DM262</f>
        <v>0</v>
      </c>
    </row>
    <row r="263" spans="1:117" s="12" customFormat="1" ht="15.75" customHeight="1" x14ac:dyDescent="0.25">
      <c r="A263" s="6">
        <v>262</v>
      </c>
      <c r="B263" s="6">
        <v>3</v>
      </c>
      <c r="C263" s="9" t="s">
        <v>247</v>
      </c>
      <c r="D263" s="8" t="s">
        <v>373</v>
      </c>
      <c r="E263" s="6">
        <v>222.36799999999999</v>
      </c>
      <c r="F263" s="6">
        <v>150.83799999999999</v>
      </c>
      <c r="G263" s="6">
        <v>67.168000000000006</v>
      </c>
      <c r="H263" s="10">
        <v>95.71284</v>
      </c>
      <c r="I263" s="3">
        <f t="shared" si="13"/>
        <v>162.88084000000001</v>
      </c>
      <c r="J263" s="3">
        <f t="shared" si="12"/>
        <v>3.125</v>
      </c>
      <c r="K263" s="3">
        <f t="shared" si="14"/>
        <v>159.75584000000001</v>
      </c>
      <c r="L263" s="1" t="s">
        <v>28</v>
      </c>
      <c r="M263" s="1" t="s">
        <v>29</v>
      </c>
      <c r="N263" s="1">
        <f>'январь 2016'!N263+'февраль 2016'!N263+'март 2016'!N263</f>
        <v>0</v>
      </c>
      <c r="O263" s="1">
        <f>'январь 2016'!O263+'февраль 2016'!O263+'март 2016'!O263</f>
        <v>0</v>
      </c>
      <c r="P263" s="1" t="s">
        <v>30</v>
      </c>
      <c r="Q263" s="1" t="s">
        <v>34</v>
      </c>
      <c r="R263" s="1">
        <f>'январь 2016'!R263+'февраль 2016'!R263+'март 2016'!R263</f>
        <v>0</v>
      </c>
      <c r="S263" s="1">
        <f>'январь 2016'!S263+'февраль 2016'!S263+'март 2016'!S263</f>
        <v>0</v>
      </c>
      <c r="T263" s="1" t="s">
        <v>30</v>
      </c>
      <c r="U263" s="1" t="s">
        <v>32</v>
      </c>
      <c r="V263" s="6">
        <f>'январь 2016'!V263+'февраль 2016'!V263+'март 2016'!V263</f>
        <v>0</v>
      </c>
      <c r="W263" s="6">
        <f>'январь 2016'!W263+'февраль 2016'!W263+'март 2016'!W263</f>
        <v>0</v>
      </c>
      <c r="X263" s="6" t="s">
        <v>30</v>
      </c>
      <c r="Y263" s="6" t="s">
        <v>33</v>
      </c>
      <c r="Z263" s="6">
        <f>'январь 2016'!Z263+'февраль 2016'!Z263+'март 2016'!Z263</f>
        <v>0</v>
      </c>
      <c r="AA263" s="6">
        <f>'январь 2016'!AA263+'февраль 2016'!AA263+'март 2016'!AA263</f>
        <v>0</v>
      </c>
      <c r="AB263" s="1" t="s">
        <v>30</v>
      </c>
      <c r="AC263" s="1" t="s">
        <v>34</v>
      </c>
      <c r="AD263" s="1">
        <f>'январь 2016'!AD263+'февраль 2016'!AD263+'март 2016'!AD263</f>
        <v>0</v>
      </c>
      <c r="AE263" s="1">
        <f>'январь 2016'!AE263+'февраль 2016'!AE263+'март 2016'!AE263</f>
        <v>0</v>
      </c>
      <c r="AF263" s="1" t="s">
        <v>35</v>
      </c>
      <c r="AG263" s="1" t="s">
        <v>29</v>
      </c>
      <c r="AH263" s="1">
        <f>'январь 2016'!AH263+'февраль 2016'!AH263+'март 2016'!AH263</f>
        <v>0</v>
      </c>
      <c r="AI263" s="1">
        <f>'январь 2016'!AI263+'февраль 2016'!AI263+'март 2016'!AI263</f>
        <v>0</v>
      </c>
      <c r="AJ263" s="1" t="s">
        <v>36</v>
      </c>
      <c r="AK263" s="1" t="s">
        <v>37</v>
      </c>
      <c r="AL263" s="1">
        <f>'январь 2016'!AL263+'февраль 2016'!AL263+'март 2016'!AL263</f>
        <v>0</v>
      </c>
      <c r="AM263" s="1">
        <f>'январь 2016'!AM263+'февраль 2016'!AM263+'март 2016'!AM263</f>
        <v>0</v>
      </c>
      <c r="AN263" s="1" t="s">
        <v>38</v>
      </c>
      <c r="AO263" s="1" t="s">
        <v>39</v>
      </c>
      <c r="AP263" s="1">
        <f>'январь 2016'!AP263+'февраль 2016'!AP263+'март 2016'!AP263</f>
        <v>0</v>
      </c>
      <c r="AQ263" s="1">
        <f>'январь 2016'!AQ263+'февраль 2016'!AQ263+'март 2016'!AQ263</f>
        <v>0</v>
      </c>
      <c r="AR263" s="1" t="s">
        <v>40</v>
      </c>
      <c r="AS263" s="1" t="s">
        <v>41</v>
      </c>
      <c r="AT263" s="1">
        <f>'январь 2016'!AT263+'февраль 2016'!AT263+'март 2016'!AT263</f>
        <v>0</v>
      </c>
      <c r="AU263" s="1">
        <f>'январь 2016'!AU263+'февраль 2016'!AU263+'март 2016'!AU263</f>
        <v>0</v>
      </c>
      <c r="AV263" s="6"/>
      <c r="AW263" s="6"/>
      <c r="AX263" s="1">
        <f>'январь 2016'!AX263+'февраль 2016'!AX263+'март 2016'!AX263</f>
        <v>0</v>
      </c>
      <c r="AY263" s="1">
        <f>'январь 2016'!AY263+'февраль 2016'!AY263+'март 2016'!AY263</f>
        <v>0</v>
      </c>
      <c r="AZ263" s="1" t="s">
        <v>42</v>
      </c>
      <c r="BA263" s="1" t="s">
        <v>39</v>
      </c>
      <c r="BB263" s="1">
        <f>'январь 2016'!BB263+'февраль 2016'!BB263+'март 2016'!BB263</f>
        <v>0</v>
      </c>
      <c r="BC263" s="1">
        <f>'январь 2016'!BC263+'февраль 2016'!BC263+'март 2016'!BC263</f>
        <v>0</v>
      </c>
      <c r="BD263" s="1" t="s">
        <v>42</v>
      </c>
      <c r="BE263" s="1" t="s">
        <v>33</v>
      </c>
      <c r="BF263" s="1">
        <f>'январь 2016'!BF263+'февраль 2016'!BF263+'март 2016'!BF263</f>
        <v>0</v>
      </c>
      <c r="BG263" s="1">
        <f>'январь 2016'!BG263+'февраль 2016'!BG263+'март 2016'!BG263</f>
        <v>0</v>
      </c>
      <c r="BH263" s="1" t="s">
        <v>42</v>
      </c>
      <c r="BI263" s="1" t="s">
        <v>39</v>
      </c>
      <c r="BJ263" s="1">
        <f>'январь 2016'!BJ263+'февраль 2016'!BJ263+'март 2016'!BJ263</f>
        <v>0</v>
      </c>
      <c r="BK263" s="7">
        <f>'январь 2016'!BK263+'февраль 2016'!BK263+'март 2016'!BK263</f>
        <v>0</v>
      </c>
      <c r="BL263" s="1" t="s">
        <v>43</v>
      </c>
      <c r="BM263" s="1" t="s">
        <v>44</v>
      </c>
      <c r="BN263" s="1">
        <f>'январь 2016'!BN263+'февраль 2016'!BN263+'март 2016'!BN263</f>
        <v>0</v>
      </c>
      <c r="BO263" s="1">
        <f>'январь 2016'!BO263+'февраль 2016'!BO263+'март 2016'!BO263</f>
        <v>0</v>
      </c>
      <c r="BP263" s="1" t="s">
        <v>45</v>
      </c>
      <c r="BQ263" s="1" t="s">
        <v>44</v>
      </c>
      <c r="BR263" s="1">
        <f>'январь 2016'!BR263+'февраль 2016'!BR263+'март 2016'!BR263</f>
        <v>0</v>
      </c>
      <c r="BS263" s="1">
        <f>'январь 2016'!BS263+'февраль 2016'!BS263+'март 2016'!BS263</f>
        <v>0</v>
      </c>
      <c r="BT263" s="1" t="s">
        <v>46</v>
      </c>
      <c r="BU263" s="1" t="s">
        <v>47</v>
      </c>
      <c r="BV263" s="1">
        <f>'январь 2016'!BV263+'февраль 2016'!BV263+'март 2016'!BV263</f>
        <v>0</v>
      </c>
      <c r="BW263" s="1">
        <f>'январь 2016'!BW263+'февраль 2016'!BW263+'март 2016'!BW263</f>
        <v>0</v>
      </c>
      <c r="BX263" s="1" t="s">
        <v>46</v>
      </c>
      <c r="BY263" s="1" t="s">
        <v>41</v>
      </c>
      <c r="BZ263" s="1">
        <f>'январь 2016'!BZ263+'февраль 2016'!BZ263+'март 2016'!BZ263</f>
        <v>0</v>
      </c>
      <c r="CA263" s="1">
        <f>'январь 2016'!CA263+'февраль 2016'!CA263+'март 2016'!CA263</f>
        <v>0</v>
      </c>
      <c r="CB263" s="1" t="s">
        <v>46</v>
      </c>
      <c r="CC263" s="1" t="s">
        <v>48</v>
      </c>
      <c r="CD263" s="1">
        <f>'январь 2016'!CD263+'февраль 2016'!CD263+'март 2016'!CD263</f>
        <v>0</v>
      </c>
      <c r="CE263" s="1">
        <f>'январь 2016'!CE263+'февраль 2016'!CE263+'март 2016'!CE263</f>
        <v>0</v>
      </c>
      <c r="CF263" s="1" t="s">
        <v>46</v>
      </c>
      <c r="CG263" s="1" t="s">
        <v>48</v>
      </c>
      <c r="CH263" s="1">
        <f>'январь 2016'!CH263+'февраль 2016'!CH263+'март 2016'!CH263</f>
        <v>0</v>
      </c>
      <c r="CI263" s="1">
        <f>'январь 2016'!CI263+'февраль 2016'!CI263+'март 2016'!CI263</f>
        <v>0</v>
      </c>
      <c r="CJ263" s="1" t="s">
        <v>46</v>
      </c>
      <c r="CK263" s="1" t="s">
        <v>39</v>
      </c>
      <c r="CL263" s="1">
        <f>'январь 2016'!CL263+'февраль 2016'!CL263+'март 2016'!CL263</f>
        <v>0</v>
      </c>
      <c r="CM263" s="1">
        <f>'январь 2016'!CM263+'февраль 2016'!CM263+'март 2016'!CM263</f>
        <v>0</v>
      </c>
      <c r="CN263" s="1" t="s">
        <v>49</v>
      </c>
      <c r="CO263" s="1" t="s">
        <v>39</v>
      </c>
      <c r="CP263" s="1">
        <f>'январь 2016'!CP263+'февраль 2016'!CP263+'март 2016'!CP263</f>
        <v>0</v>
      </c>
      <c r="CQ263" s="1">
        <f>'январь 2016'!CQ263+'февраль 2016'!CQ263+'март 2016'!CQ263</f>
        <v>0</v>
      </c>
      <c r="CR263" s="1" t="s">
        <v>50</v>
      </c>
      <c r="CS263" s="1" t="s">
        <v>51</v>
      </c>
      <c r="CT263" s="1">
        <f>'январь 2016'!CT263+'февраль 2016'!CT263+'март 2016'!CT263</f>
        <v>0</v>
      </c>
      <c r="CU263" s="1">
        <f>'январь 2016'!CU263+'февраль 2016'!CU263+'март 2016'!CU263</f>
        <v>0</v>
      </c>
      <c r="CV263" s="1" t="s">
        <v>50</v>
      </c>
      <c r="CW263" s="1" t="s">
        <v>39</v>
      </c>
      <c r="CX263" s="1">
        <f>'январь 2016'!CX263+'февраль 2016'!CX263+'март 2016'!CX263</f>
        <v>0</v>
      </c>
      <c r="CY263" s="1">
        <f>'январь 2016'!CY263+'февраль 2016'!CY263+'март 2016'!CY263</f>
        <v>0</v>
      </c>
      <c r="CZ263" s="1" t="s">
        <v>50</v>
      </c>
      <c r="DA263" s="1" t="s">
        <v>39</v>
      </c>
      <c r="DB263" s="1">
        <f>'январь 2016'!DB263+'февраль 2016'!DB263+'март 2016'!DB263</f>
        <v>0</v>
      </c>
      <c r="DC263" s="1">
        <f>'январь 2016'!DC263+'февраль 2016'!DC263+'март 2016'!DC263</f>
        <v>0</v>
      </c>
      <c r="DD263" s="1" t="s">
        <v>59</v>
      </c>
      <c r="DE263" s="1" t="s">
        <v>60</v>
      </c>
      <c r="DF263" s="1">
        <f>'январь 2016'!DF263+'февраль 2016'!DF263+'март 2016'!DF263</f>
        <v>0</v>
      </c>
      <c r="DG263" s="1">
        <f>'январь 2016'!DG263+'февраль 2016'!DG263+'март 2016'!DG263</f>
        <v>0</v>
      </c>
      <c r="DH263" s="1" t="s">
        <v>52</v>
      </c>
      <c r="DI263" s="1" t="s">
        <v>53</v>
      </c>
      <c r="DJ263" s="1">
        <f>'январь 2016'!DJ263+'февраль 2016'!DJ263+'март 2016'!DJ263</f>
        <v>0</v>
      </c>
      <c r="DK263" s="1">
        <f>'январь 2016'!DK263+'февраль 2016'!DK263+'март 2016'!DK263</f>
        <v>0</v>
      </c>
      <c r="DL263" s="1" t="s">
        <v>31</v>
      </c>
      <c r="DM263" s="7">
        <f>'январь 2016'!DM263+'февраль 2016'!DM263+'март 2016'!DM263</f>
        <v>3.125</v>
      </c>
    </row>
    <row r="264" spans="1:117" s="12" customFormat="1" ht="15.75" customHeight="1" x14ac:dyDescent="0.25">
      <c r="A264" s="6">
        <v>263</v>
      </c>
      <c r="B264" s="6">
        <v>1</v>
      </c>
      <c r="C264" s="9" t="s">
        <v>248</v>
      </c>
      <c r="D264" s="8" t="s">
        <v>373</v>
      </c>
      <c r="E264" s="6">
        <v>461.32900000000001</v>
      </c>
      <c r="F264" s="6">
        <v>5.3719999999999999</v>
      </c>
      <c r="G264" s="6">
        <v>444.358</v>
      </c>
      <c r="H264" s="10">
        <v>241.87656000000001</v>
      </c>
      <c r="I264" s="3">
        <f t="shared" si="13"/>
        <v>686.23455999999999</v>
      </c>
      <c r="J264" s="3">
        <f t="shared" si="12"/>
        <v>0.96399999999999997</v>
      </c>
      <c r="K264" s="3">
        <f t="shared" si="14"/>
        <v>685.27055999999993</v>
      </c>
      <c r="L264" s="1" t="s">
        <v>28</v>
      </c>
      <c r="M264" s="1" t="s">
        <v>29</v>
      </c>
      <c r="N264" s="1">
        <f>'январь 2016'!N264+'февраль 2016'!N264+'март 2016'!N264</f>
        <v>0</v>
      </c>
      <c r="O264" s="1">
        <f>'январь 2016'!O264+'февраль 2016'!O264+'март 2016'!O264</f>
        <v>0</v>
      </c>
      <c r="P264" s="1" t="s">
        <v>30</v>
      </c>
      <c r="Q264" s="1" t="s">
        <v>34</v>
      </c>
      <c r="R264" s="1">
        <f>'январь 2016'!R264+'февраль 2016'!R264+'март 2016'!R264</f>
        <v>0</v>
      </c>
      <c r="S264" s="1">
        <f>'январь 2016'!S264+'февраль 2016'!S264+'март 2016'!S264</f>
        <v>0</v>
      </c>
      <c r="T264" s="1" t="s">
        <v>30</v>
      </c>
      <c r="U264" s="1" t="s">
        <v>32</v>
      </c>
      <c r="V264" s="6">
        <f>'январь 2016'!V264+'февраль 2016'!V264+'март 2016'!V264</f>
        <v>0</v>
      </c>
      <c r="W264" s="6">
        <f>'январь 2016'!W264+'февраль 2016'!W264+'март 2016'!W264</f>
        <v>0</v>
      </c>
      <c r="X264" s="6" t="s">
        <v>30</v>
      </c>
      <c r="Y264" s="6" t="s">
        <v>33</v>
      </c>
      <c r="Z264" s="6">
        <f>'январь 2016'!Z264+'февраль 2016'!Z264+'март 2016'!Z264</f>
        <v>0</v>
      </c>
      <c r="AA264" s="6">
        <f>'январь 2016'!AA264+'февраль 2016'!AA264+'март 2016'!AA264</f>
        <v>0</v>
      </c>
      <c r="AB264" s="1" t="s">
        <v>30</v>
      </c>
      <c r="AC264" s="1" t="s">
        <v>34</v>
      </c>
      <c r="AD264" s="1">
        <f>'январь 2016'!AD264+'февраль 2016'!AD264+'март 2016'!AD264</f>
        <v>0</v>
      </c>
      <c r="AE264" s="1">
        <f>'январь 2016'!AE264+'февраль 2016'!AE264+'март 2016'!AE264</f>
        <v>0</v>
      </c>
      <c r="AF264" s="1" t="s">
        <v>35</v>
      </c>
      <c r="AG264" s="1" t="s">
        <v>29</v>
      </c>
      <c r="AH264" s="1">
        <f>'январь 2016'!AH264+'февраль 2016'!AH264+'март 2016'!AH264</f>
        <v>0</v>
      </c>
      <c r="AI264" s="1">
        <f>'январь 2016'!AI264+'февраль 2016'!AI264+'март 2016'!AI264</f>
        <v>0</v>
      </c>
      <c r="AJ264" s="1" t="s">
        <v>36</v>
      </c>
      <c r="AK264" s="1" t="s">
        <v>37</v>
      </c>
      <c r="AL264" s="1">
        <f>'январь 2016'!AL264+'февраль 2016'!AL264+'март 2016'!AL264</f>
        <v>0</v>
      </c>
      <c r="AM264" s="1">
        <f>'январь 2016'!AM264+'февраль 2016'!AM264+'март 2016'!AM264</f>
        <v>0</v>
      </c>
      <c r="AN264" s="1" t="s">
        <v>38</v>
      </c>
      <c r="AO264" s="1" t="s">
        <v>39</v>
      </c>
      <c r="AP264" s="1">
        <f>'январь 2016'!AP264+'февраль 2016'!AP264+'март 2016'!AP264</f>
        <v>0</v>
      </c>
      <c r="AQ264" s="1">
        <f>'январь 2016'!AQ264+'февраль 2016'!AQ264+'март 2016'!AQ264</f>
        <v>0</v>
      </c>
      <c r="AR264" s="1" t="s">
        <v>40</v>
      </c>
      <c r="AS264" s="1" t="s">
        <v>41</v>
      </c>
      <c r="AT264" s="1">
        <f>'январь 2016'!AT264+'февраль 2016'!AT264+'март 2016'!AT264</f>
        <v>0</v>
      </c>
      <c r="AU264" s="1">
        <f>'январь 2016'!AU264+'февраль 2016'!AU264+'март 2016'!AU264</f>
        <v>0</v>
      </c>
      <c r="AV264" s="6"/>
      <c r="AW264" s="6"/>
      <c r="AX264" s="1">
        <f>'январь 2016'!AX264+'февраль 2016'!AX264+'март 2016'!AX264</f>
        <v>0</v>
      </c>
      <c r="AY264" s="1">
        <f>'январь 2016'!AY264+'февраль 2016'!AY264+'март 2016'!AY264</f>
        <v>0</v>
      </c>
      <c r="AZ264" s="1" t="s">
        <v>42</v>
      </c>
      <c r="BA264" s="1" t="s">
        <v>39</v>
      </c>
      <c r="BB264" s="1">
        <f>'январь 2016'!BB264+'февраль 2016'!BB264+'март 2016'!BB264</f>
        <v>0</v>
      </c>
      <c r="BC264" s="1">
        <f>'январь 2016'!BC264+'февраль 2016'!BC264+'март 2016'!BC264</f>
        <v>0</v>
      </c>
      <c r="BD264" s="1" t="s">
        <v>42</v>
      </c>
      <c r="BE264" s="1" t="s">
        <v>33</v>
      </c>
      <c r="BF264" s="1">
        <f>'январь 2016'!BF264+'февраль 2016'!BF264+'март 2016'!BF264</f>
        <v>0</v>
      </c>
      <c r="BG264" s="1">
        <f>'январь 2016'!BG264+'февраль 2016'!BG264+'март 2016'!BG264</f>
        <v>0</v>
      </c>
      <c r="BH264" s="1" t="s">
        <v>42</v>
      </c>
      <c r="BI264" s="1" t="s">
        <v>39</v>
      </c>
      <c r="BJ264" s="1">
        <f>'январь 2016'!BJ264+'февраль 2016'!BJ264+'март 2016'!BJ264</f>
        <v>0</v>
      </c>
      <c r="BK264" s="7">
        <f>'январь 2016'!BK264+'февраль 2016'!BK264+'март 2016'!BK264</f>
        <v>0</v>
      </c>
      <c r="BL264" s="1" t="s">
        <v>43</v>
      </c>
      <c r="BM264" s="1" t="s">
        <v>44</v>
      </c>
      <c r="BN264" s="1">
        <f>'январь 2016'!BN264+'февраль 2016'!BN264+'март 2016'!BN264</f>
        <v>0</v>
      </c>
      <c r="BO264" s="1">
        <f>'январь 2016'!BO264+'февраль 2016'!BO264+'март 2016'!BO264</f>
        <v>0</v>
      </c>
      <c r="BP264" s="1" t="s">
        <v>45</v>
      </c>
      <c r="BQ264" s="1" t="s">
        <v>44</v>
      </c>
      <c r="BR264" s="1">
        <f>'январь 2016'!BR264+'февраль 2016'!BR264+'март 2016'!BR264</f>
        <v>0</v>
      </c>
      <c r="BS264" s="1">
        <f>'январь 2016'!BS264+'февраль 2016'!BS264+'март 2016'!BS264</f>
        <v>0</v>
      </c>
      <c r="BT264" s="1" t="s">
        <v>46</v>
      </c>
      <c r="BU264" s="1" t="s">
        <v>47</v>
      </c>
      <c r="BV264" s="1">
        <f>'январь 2016'!BV264+'февраль 2016'!BV264+'март 2016'!BV264</f>
        <v>0</v>
      </c>
      <c r="BW264" s="1">
        <f>'январь 2016'!BW264+'февраль 2016'!BW264+'март 2016'!BW264</f>
        <v>0</v>
      </c>
      <c r="BX264" s="1" t="s">
        <v>46</v>
      </c>
      <c r="BY264" s="1" t="s">
        <v>41</v>
      </c>
      <c r="BZ264" s="1">
        <f>'январь 2016'!BZ264+'февраль 2016'!BZ264+'март 2016'!BZ264</f>
        <v>0</v>
      </c>
      <c r="CA264" s="1">
        <f>'январь 2016'!CA264+'февраль 2016'!CA264+'март 2016'!CA264</f>
        <v>0</v>
      </c>
      <c r="CB264" s="1" t="s">
        <v>46</v>
      </c>
      <c r="CC264" s="1" t="s">
        <v>48</v>
      </c>
      <c r="CD264" s="1">
        <f>'январь 2016'!CD264+'февраль 2016'!CD264+'март 2016'!CD264</f>
        <v>0</v>
      </c>
      <c r="CE264" s="1">
        <f>'январь 2016'!CE264+'февраль 2016'!CE264+'март 2016'!CE264</f>
        <v>0</v>
      </c>
      <c r="CF264" s="1" t="s">
        <v>46</v>
      </c>
      <c r="CG264" s="1" t="s">
        <v>48</v>
      </c>
      <c r="CH264" s="1">
        <f>'январь 2016'!CH264+'февраль 2016'!CH264+'март 2016'!CH264</f>
        <v>0</v>
      </c>
      <c r="CI264" s="1">
        <f>'январь 2016'!CI264+'февраль 2016'!CI264+'март 2016'!CI264</f>
        <v>0</v>
      </c>
      <c r="CJ264" s="1" t="s">
        <v>46</v>
      </c>
      <c r="CK264" s="1" t="s">
        <v>39</v>
      </c>
      <c r="CL264" s="1">
        <f>'январь 2016'!CL264+'февраль 2016'!CL264+'март 2016'!CL264</f>
        <v>0</v>
      </c>
      <c r="CM264" s="1">
        <f>'январь 2016'!CM264+'февраль 2016'!CM264+'март 2016'!CM264</f>
        <v>0</v>
      </c>
      <c r="CN264" s="1" t="s">
        <v>49</v>
      </c>
      <c r="CO264" s="1" t="s">
        <v>39</v>
      </c>
      <c r="CP264" s="1">
        <f>'январь 2016'!CP264+'февраль 2016'!CP264+'март 2016'!CP264</f>
        <v>0</v>
      </c>
      <c r="CQ264" s="1">
        <f>'январь 2016'!CQ264+'февраль 2016'!CQ264+'март 2016'!CQ264</f>
        <v>0</v>
      </c>
      <c r="CR264" s="1" t="s">
        <v>50</v>
      </c>
      <c r="CS264" s="1" t="s">
        <v>51</v>
      </c>
      <c r="CT264" s="1">
        <f>'январь 2016'!CT264+'февраль 2016'!CT264+'март 2016'!CT264</f>
        <v>0</v>
      </c>
      <c r="CU264" s="1">
        <f>'январь 2016'!CU264+'февраль 2016'!CU264+'март 2016'!CU264</f>
        <v>0</v>
      </c>
      <c r="CV264" s="1" t="s">
        <v>50</v>
      </c>
      <c r="CW264" s="1" t="s">
        <v>39</v>
      </c>
      <c r="CX264" s="1">
        <f>'январь 2016'!CX264+'февраль 2016'!CX264+'март 2016'!CX264</f>
        <v>0</v>
      </c>
      <c r="CY264" s="1">
        <f>'январь 2016'!CY264+'февраль 2016'!CY264+'март 2016'!CY264</f>
        <v>0</v>
      </c>
      <c r="CZ264" s="1" t="s">
        <v>50</v>
      </c>
      <c r="DA264" s="1" t="s">
        <v>39</v>
      </c>
      <c r="DB264" s="1">
        <f>'январь 2016'!DB264+'февраль 2016'!DB264+'март 2016'!DB264</f>
        <v>0</v>
      </c>
      <c r="DC264" s="1">
        <f>'январь 2016'!DC264+'февраль 2016'!DC264+'март 2016'!DC264</f>
        <v>0</v>
      </c>
      <c r="DD264" s="1" t="s">
        <v>59</v>
      </c>
      <c r="DE264" s="1" t="s">
        <v>60</v>
      </c>
      <c r="DF264" s="1">
        <f>'январь 2016'!DF264+'февраль 2016'!DF264+'март 2016'!DF264</f>
        <v>0</v>
      </c>
      <c r="DG264" s="1">
        <f>'январь 2016'!DG264+'февраль 2016'!DG264+'март 2016'!DG264</f>
        <v>0</v>
      </c>
      <c r="DH264" s="1" t="s">
        <v>52</v>
      </c>
      <c r="DI264" s="1" t="s">
        <v>53</v>
      </c>
      <c r="DJ264" s="1">
        <f>'январь 2016'!DJ264+'февраль 2016'!DJ264+'март 2016'!DJ264</f>
        <v>0</v>
      </c>
      <c r="DK264" s="1">
        <f>'январь 2016'!DK264+'февраль 2016'!DK264+'март 2016'!DK264</f>
        <v>0</v>
      </c>
      <c r="DL264" s="1" t="s">
        <v>31</v>
      </c>
      <c r="DM264" s="7">
        <f>'январь 2016'!DM264+'февраль 2016'!DM264+'март 2016'!DM264</f>
        <v>0.96399999999999997</v>
      </c>
    </row>
    <row r="265" spans="1:117" s="12" customFormat="1" ht="15.75" customHeight="1" x14ac:dyDescent="0.25">
      <c r="A265" s="6">
        <v>264</v>
      </c>
      <c r="B265" s="6">
        <v>3</v>
      </c>
      <c r="C265" s="9" t="s">
        <v>249</v>
      </c>
      <c r="D265" s="8" t="s">
        <v>373</v>
      </c>
      <c r="E265" s="6">
        <v>235.696</v>
      </c>
      <c r="F265" s="6">
        <v>0</v>
      </c>
      <c r="G265" s="6">
        <v>120.289</v>
      </c>
      <c r="H265" s="10">
        <v>73.366079999999997</v>
      </c>
      <c r="I265" s="3">
        <f t="shared" si="13"/>
        <v>193.65508</v>
      </c>
      <c r="J265" s="3">
        <f t="shared" si="12"/>
        <v>1.929</v>
      </c>
      <c r="K265" s="3">
        <f t="shared" si="14"/>
        <v>191.72608</v>
      </c>
      <c r="L265" s="1" t="s">
        <v>28</v>
      </c>
      <c r="M265" s="1" t="s">
        <v>29</v>
      </c>
      <c r="N265" s="1">
        <f>'январь 2016'!N265+'февраль 2016'!N265+'март 2016'!N265</f>
        <v>0</v>
      </c>
      <c r="O265" s="1">
        <f>'январь 2016'!O265+'февраль 2016'!O265+'март 2016'!O265</f>
        <v>0</v>
      </c>
      <c r="P265" s="1" t="s">
        <v>30</v>
      </c>
      <c r="Q265" s="1" t="s">
        <v>34</v>
      </c>
      <c r="R265" s="1">
        <f>'январь 2016'!R265+'февраль 2016'!R265+'март 2016'!R265</f>
        <v>0</v>
      </c>
      <c r="S265" s="1">
        <f>'январь 2016'!S265+'февраль 2016'!S265+'март 2016'!S265</f>
        <v>0</v>
      </c>
      <c r="T265" s="1" t="s">
        <v>30</v>
      </c>
      <c r="U265" s="1" t="s">
        <v>32</v>
      </c>
      <c r="V265" s="6">
        <f>'январь 2016'!V265+'февраль 2016'!V265+'март 2016'!V265</f>
        <v>0</v>
      </c>
      <c r="W265" s="6">
        <f>'январь 2016'!W265+'февраль 2016'!W265+'март 2016'!W265</f>
        <v>0</v>
      </c>
      <c r="X265" s="6" t="s">
        <v>30</v>
      </c>
      <c r="Y265" s="6" t="s">
        <v>33</v>
      </c>
      <c r="Z265" s="6">
        <f>'январь 2016'!Z265+'февраль 2016'!Z265+'март 2016'!Z265</f>
        <v>0</v>
      </c>
      <c r="AA265" s="6">
        <f>'январь 2016'!AA265+'февраль 2016'!AA265+'март 2016'!AA265</f>
        <v>0</v>
      </c>
      <c r="AB265" s="1" t="s">
        <v>30</v>
      </c>
      <c r="AC265" s="1" t="s">
        <v>34</v>
      </c>
      <c r="AD265" s="1">
        <f>'январь 2016'!AD265+'февраль 2016'!AD265+'март 2016'!AD265</f>
        <v>0</v>
      </c>
      <c r="AE265" s="1">
        <f>'январь 2016'!AE265+'февраль 2016'!AE265+'март 2016'!AE265</f>
        <v>0</v>
      </c>
      <c r="AF265" s="1" t="s">
        <v>35</v>
      </c>
      <c r="AG265" s="1" t="s">
        <v>29</v>
      </c>
      <c r="AH265" s="1">
        <f>'январь 2016'!AH265+'февраль 2016'!AH265+'март 2016'!AH265</f>
        <v>0</v>
      </c>
      <c r="AI265" s="1">
        <f>'январь 2016'!AI265+'февраль 2016'!AI265+'март 2016'!AI265</f>
        <v>0</v>
      </c>
      <c r="AJ265" s="1" t="s">
        <v>36</v>
      </c>
      <c r="AK265" s="1" t="s">
        <v>37</v>
      </c>
      <c r="AL265" s="1">
        <f>'январь 2016'!AL265+'февраль 2016'!AL265+'март 2016'!AL265</f>
        <v>0</v>
      </c>
      <c r="AM265" s="1">
        <f>'январь 2016'!AM265+'февраль 2016'!AM265+'март 2016'!AM265</f>
        <v>0</v>
      </c>
      <c r="AN265" s="1" t="s">
        <v>38</v>
      </c>
      <c r="AO265" s="1" t="s">
        <v>39</v>
      </c>
      <c r="AP265" s="1">
        <f>'январь 2016'!AP265+'февраль 2016'!AP265+'март 2016'!AP265</f>
        <v>0</v>
      </c>
      <c r="AQ265" s="1">
        <f>'январь 2016'!AQ265+'февраль 2016'!AQ265+'март 2016'!AQ265</f>
        <v>0</v>
      </c>
      <c r="AR265" s="1" t="s">
        <v>40</v>
      </c>
      <c r="AS265" s="1" t="s">
        <v>41</v>
      </c>
      <c r="AT265" s="1">
        <f>'январь 2016'!AT265+'февраль 2016'!AT265+'март 2016'!AT265</f>
        <v>0</v>
      </c>
      <c r="AU265" s="1">
        <f>'январь 2016'!AU265+'февраль 2016'!AU265+'март 2016'!AU265</f>
        <v>0</v>
      </c>
      <c r="AV265" s="6"/>
      <c r="AW265" s="6"/>
      <c r="AX265" s="1">
        <f>'январь 2016'!AX265+'февраль 2016'!AX265+'март 2016'!AX265</f>
        <v>0</v>
      </c>
      <c r="AY265" s="1">
        <f>'январь 2016'!AY265+'февраль 2016'!AY265+'март 2016'!AY265</f>
        <v>0</v>
      </c>
      <c r="AZ265" s="1" t="s">
        <v>42</v>
      </c>
      <c r="BA265" s="1" t="s">
        <v>39</v>
      </c>
      <c r="BB265" s="1">
        <f>'январь 2016'!BB265+'февраль 2016'!BB265+'март 2016'!BB265</f>
        <v>0</v>
      </c>
      <c r="BC265" s="1">
        <f>'январь 2016'!BC265+'февраль 2016'!BC265+'март 2016'!BC265</f>
        <v>0</v>
      </c>
      <c r="BD265" s="1" t="s">
        <v>42</v>
      </c>
      <c r="BE265" s="1" t="s">
        <v>33</v>
      </c>
      <c r="BF265" s="1">
        <f>'январь 2016'!BF265+'февраль 2016'!BF265+'март 2016'!BF265</f>
        <v>0</v>
      </c>
      <c r="BG265" s="1">
        <f>'январь 2016'!BG265+'февраль 2016'!BG265+'март 2016'!BG265</f>
        <v>0</v>
      </c>
      <c r="BH265" s="1" t="s">
        <v>42</v>
      </c>
      <c r="BI265" s="1" t="s">
        <v>39</v>
      </c>
      <c r="BJ265" s="1">
        <f>'январь 2016'!BJ265+'февраль 2016'!BJ265+'март 2016'!BJ265</f>
        <v>0</v>
      </c>
      <c r="BK265" s="7">
        <f>'январь 2016'!BK265+'февраль 2016'!BK265+'март 2016'!BK265</f>
        <v>0</v>
      </c>
      <c r="BL265" s="1" t="s">
        <v>43</v>
      </c>
      <c r="BM265" s="1" t="s">
        <v>44</v>
      </c>
      <c r="BN265" s="1">
        <f>'январь 2016'!BN265+'февраль 2016'!BN265+'март 2016'!BN265</f>
        <v>0</v>
      </c>
      <c r="BO265" s="1">
        <f>'январь 2016'!BO265+'февраль 2016'!BO265+'март 2016'!BO265</f>
        <v>0</v>
      </c>
      <c r="BP265" s="1" t="s">
        <v>45</v>
      </c>
      <c r="BQ265" s="1" t="s">
        <v>44</v>
      </c>
      <c r="BR265" s="1">
        <f>'январь 2016'!BR265+'февраль 2016'!BR265+'март 2016'!BR265</f>
        <v>0</v>
      </c>
      <c r="BS265" s="1">
        <f>'январь 2016'!BS265+'февраль 2016'!BS265+'март 2016'!BS265</f>
        <v>0</v>
      </c>
      <c r="BT265" s="1" t="s">
        <v>46</v>
      </c>
      <c r="BU265" s="1" t="s">
        <v>47</v>
      </c>
      <c r="BV265" s="1">
        <f>'январь 2016'!BV265+'февраль 2016'!BV265+'март 2016'!BV265</f>
        <v>0</v>
      </c>
      <c r="BW265" s="1">
        <f>'январь 2016'!BW265+'февраль 2016'!BW265+'март 2016'!BW265</f>
        <v>0</v>
      </c>
      <c r="BX265" s="1" t="s">
        <v>46</v>
      </c>
      <c r="BY265" s="1" t="s">
        <v>41</v>
      </c>
      <c r="BZ265" s="1">
        <f>'январь 2016'!BZ265+'февраль 2016'!BZ265+'март 2016'!BZ265</f>
        <v>0</v>
      </c>
      <c r="CA265" s="1">
        <f>'январь 2016'!CA265+'февраль 2016'!CA265+'март 2016'!CA265</f>
        <v>0</v>
      </c>
      <c r="CB265" s="1" t="s">
        <v>46</v>
      </c>
      <c r="CC265" s="1" t="s">
        <v>48</v>
      </c>
      <c r="CD265" s="1">
        <f>'январь 2016'!CD265+'февраль 2016'!CD265+'март 2016'!CD265</f>
        <v>0</v>
      </c>
      <c r="CE265" s="1">
        <f>'январь 2016'!CE265+'февраль 2016'!CE265+'март 2016'!CE265</f>
        <v>0</v>
      </c>
      <c r="CF265" s="1" t="s">
        <v>46</v>
      </c>
      <c r="CG265" s="1" t="s">
        <v>48</v>
      </c>
      <c r="CH265" s="1">
        <f>'январь 2016'!CH265+'февраль 2016'!CH265+'март 2016'!CH265</f>
        <v>0</v>
      </c>
      <c r="CI265" s="1">
        <f>'январь 2016'!CI265+'февраль 2016'!CI265+'март 2016'!CI265</f>
        <v>0</v>
      </c>
      <c r="CJ265" s="1" t="s">
        <v>46</v>
      </c>
      <c r="CK265" s="1" t="s">
        <v>39</v>
      </c>
      <c r="CL265" s="1">
        <f>'январь 2016'!CL265+'февраль 2016'!CL265+'март 2016'!CL265</f>
        <v>0</v>
      </c>
      <c r="CM265" s="1">
        <f>'январь 2016'!CM265+'февраль 2016'!CM265+'март 2016'!CM265</f>
        <v>0</v>
      </c>
      <c r="CN265" s="1" t="s">
        <v>49</v>
      </c>
      <c r="CO265" s="1" t="s">
        <v>39</v>
      </c>
      <c r="CP265" s="1">
        <f>'январь 2016'!CP265+'февраль 2016'!CP265+'март 2016'!CP265</f>
        <v>0</v>
      </c>
      <c r="CQ265" s="1">
        <f>'январь 2016'!CQ265+'февраль 2016'!CQ265+'март 2016'!CQ265</f>
        <v>0</v>
      </c>
      <c r="CR265" s="1" t="s">
        <v>50</v>
      </c>
      <c r="CS265" s="1" t="s">
        <v>51</v>
      </c>
      <c r="CT265" s="1">
        <f>'январь 2016'!CT265+'февраль 2016'!CT265+'март 2016'!CT265</f>
        <v>0</v>
      </c>
      <c r="CU265" s="1">
        <f>'январь 2016'!CU265+'февраль 2016'!CU265+'март 2016'!CU265</f>
        <v>0</v>
      </c>
      <c r="CV265" s="1" t="s">
        <v>50</v>
      </c>
      <c r="CW265" s="1" t="s">
        <v>39</v>
      </c>
      <c r="CX265" s="1">
        <f>'январь 2016'!CX265+'февраль 2016'!CX265+'март 2016'!CX265</f>
        <v>1</v>
      </c>
      <c r="CY265" s="1">
        <f>'январь 2016'!CY265+'февраль 2016'!CY265+'март 2016'!CY265</f>
        <v>0.91700000000000004</v>
      </c>
      <c r="CZ265" s="1" t="s">
        <v>50</v>
      </c>
      <c r="DA265" s="1" t="s">
        <v>39</v>
      </c>
      <c r="DB265" s="1">
        <f>'январь 2016'!DB265+'февраль 2016'!DB265+'март 2016'!DB265</f>
        <v>0</v>
      </c>
      <c r="DC265" s="1">
        <f>'январь 2016'!DC265+'февраль 2016'!DC265+'март 2016'!DC265</f>
        <v>0</v>
      </c>
      <c r="DD265" s="1" t="s">
        <v>59</v>
      </c>
      <c r="DE265" s="1" t="s">
        <v>60</v>
      </c>
      <c r="DF265" s="1">
        <f>'январь 2016'!DF265+'февраль 2016'!DF265+'март 2016'!DF265</f>
        <v>0</v>
      </c>
      <c r="DG265" s="1">
        <f>'январь 2016'!DG265+'февраль 2016'!DG265+'март 2016'!DG265</f>
        <v>0</v>
      </c>
      <c r="DH265" s="1" t="s">
        <v>52</v>
      </c>
      <c r="DI265" s="1" t="s">
        <v>53</v>
      </c>
      <c r="DJ265" s="1">
        <f>'январь 2016'!DJ265+'февраль 2016'!DJ265+'март 2016'!DJ265</f>
        <v>0</v>
      </c>
      <c r="DK265" s="1">
        <f>'январь 2016'!DK265+'февраль 2016'!DK265+'март 2016'!DK265</f>
        <v>0</v>
      </c>
      <c r="DL265" s="1" t="s">
        <v>31</v>
      </c>
      <c r="DM265" s="7">
        <f>'январь 2016'!DM265+'февраль 2016'!DM265+'март 2016'!DM265</f>
        <v>1.012</v>
      </c>
    </row>
    <row r="266" spans="1:117" s="12" customFormat="1" ht="15.75" customHeight="1" x14ac:dyDescent="0.25">
      <c r="A266" s="6">
        <v>265</v>
      </c>
      <c r="B266" s="6">
        <v>3</v>
      </c>
      <c r="C266" s="9" t="s">
        <v>250</v>
      </c>
      <c r="D266" s="8" t="s">
        <v>373</v>
      </c>
      <c r="E266" s="6">
        <v>404.69</v>
      </c>
      <c r="F266" s="6">
        <v>29.134</v>
      </c>
      <c r="G266" s="6">
        <v>368.27600000000001</v>
      </c>
      <c r="H266" s="10">
        <v>150.79104000000001</v>
      </c>
      <c r="I266" s="3">
        <f t="shared" si="13"/>
        <v>519.06704000000002</v>
      </c>
      <c r="J266" s="3">
        <f t="shared" si="12"/>
        <v>0.41799999999999998</v>
      </c>
      <c r="K266" s="3">
        <f t="shared" si="14"/>
        <v>518.64904000000001</v>
      </c>
      <c r="L266" s="1" t="s">
        <v>28</v>
      </c>
      <c r="M266" s="1" t="s">
        <v>29</v>
      </c>
      <c r="N266" s="1">
        <f>'январь 2016'!N266+'февраль 2016'!N266+'март 2016'!N266</f>
        <v>0</v>
      </c>
      <c r="O266" s="1">
        <f>'январь 2016'!O266+'февраль 2016'!O266+'март 2016'!O266</f>
        <v>0</v>
      </c>
      <c r="P266" s="1" t="s">
        <v>30</v>
      </c>
      <c r="Q266" s="1" t="s">
        <v>34</v>
      </c>
      <c r="R266" s="1">
        <f>'январь 2016'!R266+'февраль 2016'!R266+'март 2016'!R266</f>
        <v>0</v>
      </c>
      <c r="S266" s="1">
        <f>'январь 2016'!S266+'февраль 2016'!S266+'март 2016'!S266</f>
        <v>0</v>
      </c>
      <c r="T266" s="1" t="s">
        <v>30</v>
      </c>
      <c r="U266" s="1" t="s">
        <v>32</v>
      </c>
      <c r="V266" s="6">
        <f>'январь 2016'!V266+'февраль 2016'!V266+'март 2016'!V266</f>
        <v>0</v>
      </c>
      <c r="W266" s="6">
        <f>'январь 2016'!W266+'февраль 2016'!W266+'март 2016'!W266</f>
        <v>0</v>
      </c>
      <c r="X266" s="6" t="s">
        <v>30</v>
      </c>
      <c r="Y266" s="6" t="s">
        <v>33</v>
      </c>
      <c r="Z266" s="6">
        <f>'январь 2016'!Z266+'февраль 2016'!Z266+'март 2016'!Z266</f>
        <v>0</v>
      </c>
      <c r="AA266" s="6">
        <f>'январь 2016'!AA266+'февраль 2016'!AA266+'март 2016'!AA266</f>
        <v>0</v>
      </c>
      <c r="AB266" s="1" t="s">
        <v>30</v>
      </c>
      <c r="AC266" s="1" t="s">
        <v>34</v>
      </c>
      <c r="AD266" s="1">
        <f>'январь 2016'!AD266+'февраль 2016'!AD266+'март 2016'!AD266</f>
        <v>0</v>
      </c>
      <c r="AE266" s="1">
        <f>'январь 2016'!AE266+'февраль 2016'!AE266+'март 2016'!AE266</f>
        <v>0</v>
      </c>
      <c r="AF266" s="1" t="s">
        <v>35</v>
      </c>
      <c r="AG266" s="1" t="s">
        <v>29</v>
      </c>
      <c r="AH266" s="1">
        <f>'январь 2016'!AH266+'февраль 2016'!AH266+'март 2016'!AH266</f>
        <v>0</v>
      </c>
      <c r="AI266" s="1">
        <f>'январь 2016'!AI266+'февраль 2016'!AI266+'март 2016'!AI266</f>
        <v>0</v>
      </c>
      <c r="AJ266" s="1" t="s">
        <v>36</v>
      </c>
      <c r="AK266" s="1" t="s">
        <v>37</v>
      </c>
      <c r="AL266" s="1">
        <f>'январь 2016'!AL266+'февраль 2016'!AL266+'март 2016'!AL266</f>
        <v>0</v>
      </c>
      <c r="AM266" s="1">
        <f>'январь 2016'!AM266+'февраль 2016'!AM266+'март 2016'!AM266</f>
        <v>0</v>
      </c>
      <c r="AN266" s="1" t="s">
        <v>38</v>
      </c>
      <c r="AO266" s="1" t="s">
        <v>39</v>
      </c>
      <c r="AP266" s="1">
        <f>'январь 2016'!AP266+'февраль 2016'!AP266+'март 2016'!AP266</f>
        <v>0</v>
      </c>
      <c r="AQ266" s="1">
        <f>'январь 2016'!AQ266+'февраль 2016'!AQ266+'март 2016'!AQ266</f>
        <v>0</v>
      </c>
      <c r="AR266" s="1" t="s">
        <v>40</v>
      </c>
      <c r="AS266" s="1" t="s">
        <v>41</v>
      </c>
      <c r="AT266" s="1">
        <f>'январь 2016'!AT266+'февраль 2016'!AT266+'март 2016'!AT266</f>
        <v>0</v>
      </c>
      <c r="AU266" s="1">
        <f>'январь 2016'!AU266+'февраль 2016'!AU266+'март 2016'!AU266</f>
        <v>0</v>
      </c>
      <c r="AV266" s="6"/>
      <c r="AW266" s="6"/>
      <c r="AX266" s="1">
        <f>'январь 2016'!AX266+'февраль 2016'!AX266+'март 2016'!AX266</f>
        <v>0</v>
      </c>
      <c r="AY266" s="1">
        <f>'январь 2016'!AY266+'февраль 2016'!AY266+'март 2016'!AY266</f>
        <v>0</v>
      </c>
      <c r="AZ266" s="1" t="s">
        <v>42</v>
      </c>
      <c r="BA266" s="1" t="s">
        <v>39</v>
      </c>
      <c r="BB266" s="1">
        <f>'январь 2016'!BB266+'февраль 2016'!BB266+'март 2016'!BB266</f>
        <v>0</v>
      </c>
      <c r="BC266" s="1">
        <f>'январь 2016'!BC266+'февраль 2016'!BC266+'март 2016'!BC266</f>
        <v>0</v>
      </c>
      <c r="BD266" s="1" t="s">
        <v>42</v>
      </c>
      <c r="BE266" s="1" t="s">
        <v>33</v>
      </c>
      <c r="BF266" s="1">
        <f>'январь 2016'!BF266+'февраль 2016'!BF266+'март 2016'!BF266</f>
        <v>0</v>
      </c>
      <c r="BG266" s="1">
        <f>'январь 2016'!BG266+'февраль 2016'!BG266+'март 2016'!BG266</f>
        <v>0</v>
      </c>
      <c r="BH266" s="1" t="s">
        <v>42</v>
      </c>
      <c r="BI266" s="1" t="s">
        <v>39</v>
      </c>
      <c r="BJ266" s="1">
        <f>'январь 2016'!BJ266+'февраль 2016'!BJ266+'март 2016'!BJ266</f>
        <v>0</v>
      </c>
      <c r="BK266" s="7">
        <f>'январь 2016'!BK266+'февраль 2016'!BK266+'март 2016'!BK266</f>
        <v>0</v>
      </c>
      <c r="BL266" s="1" t="s">
        <v>43</v>
      </c>
      <c r="BM266" s="1" t="s">
        <v>44</v>
      </c>
      <c r="BN266" s="1">
        <f>'январь 2016'!BN266+'февраль 2016'!BN266+'март 2016'!BN266</f>
        <v>1E-3</v>
      </c>
      <c r="BO266" s="1">
        <f>'январь 2016'!BO266+'февраль 2016'!BO266+'март 2016'!BO266</f>
        <v>0.41799999999999998</v>
      </c>
      <c r="BP266" s="1" t="s">
        <v>45</v>
      </c>
      <c r="BQ266" s="1" t="s">
        <v>44</v>
      </c>
      <c r="BR266" s="1">
        <f>'январь 2016'!BR266+'февраль 2016'!BR266+'март 2016'!BR266</f>
        <v>0</v>
      </c>
      <c r="BS266" s="1">
        <f>'январь 2016'!BS266+'февраль 2016'!BS266+'март 2016'!BS266</f>
        <v>0</v>
      </c>
      <c r="BT266" s="1" t="s">
        <v>46</v>
      </c>
      <c r="BU266" s="1" t="s">
        <v>47</v>
      </c>
      <c r="BV266" s="1">
        <f>'январь 2016'!BV266+'февраль 2016'!BV266+'март 2016'!BV266</f>
        <v>0</v>
      </c>
      <c r="BW266" s="1">
        <f>'январь 2016'!BW266+'февраль 2016'!BW266+'март 2016'!BW266</f>
        <v>0</v>
      </c>
      <c r="BX266" s="1" t="s">
        <v>46</v>
      </c>
      <c r="BY266" s="1" t="s">
        <v>41</v>
      </c>
      <c r="BZ266" s="1">
        <f>'январь 2016'!BZ266+'февраль 2016'!BZ266+'март 2016'!BZ266</f>
        <v>0</v>
      </c>
      <c r="CA266" s="1">
        <f>'январь 2016'!CA266+'февраль 2016'!CA266+'март 2016'!CA266</f>
        <v>0</v>
      </c>
      <c r="CB266" s="1" t="s">
        <v>46</v>
      </c>
      <c r="CC266" s="1" t="s">
        <v>48</v>
      </c>
      <c r="CD266" s="1">
        <f>'январь 2016'!CD266+'февраль 2016'!CD266+'март 2016'!CD266</f>
        <v>0</v>
      </c>
      <c r="CE266" s="1">
        <f>'январь 2016'!CE266+'февраль 2016'!CE266+'март 2016'!CE266</f>
        <v>0</v>
      </c>
      <c r="CF266" s="1" t="s">
        <v>46</v>
      </c>
      <c r="CG266" s="1" t="s">
        <v>48</v>
      </c>
      <c r="CH266" s="1">
        <f>'январь 2016'!CH266+'февраль 2016'!CH266+'март 2016'!CH266</f>
        <v>0</v>
      </c>
      <c r="CI266" s="1">
        <f>'январь 2016'!CI266+'февраль 2016'!CI266+'март 2016'!CI266</f>
        <v>0</v>
      </c>
      <c r="CJ266" s="1" t="s">
        <v>46</v>
      </c>
      <c r="CK266" s="1" t="s">
        <v>39</v>
      </c>
      <c r="CL266" s="1">
        <f>'январь 2016'!CL266+'февраль 2016'!CL266+'март 2016'!CL266</f>
        <v>0</v>
      </c>
      <c r="CM266" s="1">
        <f>'январь 2016'!CM266+'февраль 2016'!CM266+'март 2016'!CM266</f>
        <v>0</v>
      </c>
      <c r="CN266" s="1" t="s">
        <v>49</v>
      </c>
      <c r="CO266" s="1" t="s">
        <v>39</v>
      </c>
      <c r="CP266" s="1">
        <f>'январь 2016'!CP266+'февраль 2016'!CP266+'март 2016'!CP266</f>
        <v>0</v>
      </c>
      <c r="CQ266" s="1">
        <f>'январь 2016'!CQ266+'февраль 2016'!CQ266+'март 2016'!CQ266</f>
        <v>0</v>
      </c>
      <c r="CR266" s="1" t="s">
        <v>50</v>
      </c>
      <c r="CS266" s="1" t="s">
        <v>51</v>
      </c>
      <c r="CT266" s="1">
        <f>'январь 2016'!CT266+'февраль 2016'!CT266+'март 2016'!CT266</f>
        <v>0</v>
      </c>
      <c r="CU266" s="1">
        <f>'январь 2016'!CU266+'февраль 2016'!CU266+'март 2016'!CU266</f>
        <v>0</v>
      </c>
      <c r="CV266" s="1" t="s">
        <v>50</v>
      </c>
      <c r="CW266" s="1" t="s">
        <v>39</v>
      </c>
      <c r="CX266" s="1">
        <f>'январь 2016'!CX266+'февраль 2016'!CX266+'март 2016'!CX266</f>
        <v>0</v>
      </c>
      <c r="CY266" s="1">
        <f>'январь 2016'!CY266+'февраль 2016'!CY266+'март 2016'!CY266</f>
        <v>0</v>
      </c>
      <c r="CZ266" s="1" t="s">
        <v>50</v>
      </c>
      <c r="DA266" s="1" t="s">
        <v>39</v>
      </c>
      <c r="DB266" s="1">
        <f>'январь 2016'!DB266+'февраль 2016'!DB266+'март 2016'!DB266</f>
        <v>0</v>
      </c>
      <c r="DC266" s="1">
        <f>'январь 2016'!DC266+'февраль 2016'!DC266+'март 2016'!DC266</f>
        <v>0</v>
      </c>
      <c r="DD266" s="1" t="s">
        <v>59</v>
      </c>
      <c r="DE266" s="1" t="s">
        <v>60</v>
      </c>
      <c r="DF266" s="1">
        <f>'январь 2016'!DF266+'февраль 2016'!DF266+'март 2016'!DF266</f>
        <v>0</v>
      </c>
      <c r="DG266" s="1">
        <f>'январь 2016'!DG266+'февраль 2016'!DG266+'март 2016'!DG266</f>
        <v>0</v>
      </c>
      <c r="DH266" s="1" t="s">
        <v>52</v>
      </c>
      <c r="DI266" s="1" t="s">
        <v>53</v>
      </c>
      <c r="DJ266" s="1">
        <f>'январь 2016'!DJ266+'февраль 2016'!DJ266+'март 2016'!DJ266</f>
        <v>0</v>
      </c>
      <c r="DK266" s="1">
        <f>'январь 2016'!DK266+'февраль 2016'!DK266+'март 2016'!DK266</f>
        <v>0</v>
      </c>
      <c r="DL266" s="1" t="s">
        <v>31</v>
      </c>
      <c r="DM266" s="7">
        <f>'январь 2016'!DM266+'февраль 2016'!DM266+'март 2016'!DM266</f>
        <v>0</v>
      </c>
    </row>
    <row r="267" spans="1:117" s="12" customFormat="1" ht="15.75" customHeight="1" x14ac:dyDescent="0.25">
      <c r="A267" s="6">
        <v>266</v>
      </c>
      <c r="B267" s="6">
        <v>3</v>
      </c>
      <c r="C267" s="9" t="s">
        <v>251</v>
      </c>
      <c r="D267" s="8" t="s">
        <v>373</v>
      </c>
      <c r="E267" s="6">
        <v>-408.09399999999999</v>
      </c>
      <c r="F267" s="6">
        <v>9.0359999999999996</v>
      </c>
      <c r="G267" s="6">
        <v>-426.78199999999998</v>
      </c>
      <c r="H267" s="10">
        <v>141.41927999999999</v>
      </c>
      <c r="I267" s="3">
        <f t="shared" si="13"/>
        <v>-285.36271999999997</v>
      </c>
      <c r="J267" s="3">
        <f t="shared" si="12"/>
        <v>8.3439999999999994</v>
      </c>
      <c r="K267" s="3">
        <f t="shared" si="14"/>
        <v>-293.70671999999996</v>
      </c>
      <c r="L267" s="1" t="s">
        <v>28</v>
      </c>
      <c r="M267" s="1" t="s">
        <v>29</v>
      </c>
      <c r="N267" s="1">
        <f>'январь 2016'!N267+'февраль 2016'!N267+'март 2016'!N267</f>
        <v>0</v>
      </c>
      <c r="O267" s="1">
        <f>'январь 2016'!O267+'февраль 2016'!O267+'март 2016'!O267</f>
        <v>0</v>
      </c>
      <c r="P267" s="1" t="s">
        <v>30</v>
      </c>
      <c r="Q267" s="1" t="s">
        <v>34</v>
      </c>
      <c r="R267" s="1">
        <f>'январь 2016'!R267+'февраль 2016'!R267+'март 2016'!R267</f>
        <v>0</v>
      </c>
      <c r="S267" s="1">
        <f>'январь 2016'!S267+'февраль 2016'!S267+'март 2016'!S267</f>
        <v>0</v>
      </c>
      <c r="T267" s="1" t="s">
        <v>30</v>
      </c>
      <c r="U267" s="1" t="s">
        <v>32</v>
      </c>
      <c r="V267" s="6">
        <f>'январь 2016'!V267+'февраль 2016'!V267+'март 2016'!V267</f>
        <v>0</v>
      </c>
      <c r="W267" s="6">
        <f>'январь 2016'!W267+'февраль 2016'!W267+'март 2016'!W267</f>
        <v>0</v>
      </c>
      <c r="X267" s="6" t="s">
        <v>30</v>
      </c>
      <c r="Y267" s="6" t="s">
        <v>33</v>
      </c>
      <c r="Z267" s="6">
        <f>'январь 2016'!Z267+'февраль 2016'!Z267+'март 2016'!Z267</f>
        <v>0</v>
      </c>
      <c r="AA267" s="6">
        <f>'январь 2016'!AA267+'февраль 2016'!AA267+'март 2016'!AA267</f>
        <v>0</v>
      </c>
      <c r="AB267" s="1" t="s">
        <v>30</v>
      </c>
      <c r="AC267" s="1" t="s">
        <v>34</v>
      </c>
      <c r="AD267" s="1">
        <f>'январь 2016'!AD267+'февраль 2016'!AD267+'март 2016'!AD267</f>
        <v>0</v>
      </c>
      <c r="AE267" s="1">
        <f>'январь 2016'!AE267+'февраль 2016'!AE267+'март 2016'!AE267</f>
        <v>0</v>
      </c>
      <c r="AF267" s="1" t="s">
        <v>35</v>
      </c>
      <c r="AG267" s="1" t="s">
        <v>29</v>
      </c>
      <c r="AH267" s="1">
        <f>'январь 2016'!AH267+'февраль 2016'!AH267+'март 2016'!AH267</f>
        <v>0</v>
      </c>
      <c r="AI267" s="1">
        <f>'январь 2016'!AI267+'февраль 2016'!AI267+'март 2016'!AI267</f>
        <v>0</v>
      </c>
      <c r="AJ267" s="1" t="s">
        <v>36</v>
      </c>
      <c r="AK267" s="1" t="s">
        <v>37</v>
      </c>
      <c r="AL267" s="1">
        <f>'январь 2016'!AL267+'февраль 2016'!AL267+'март 2016'!AL267</f>
        <v>0</v>
      </c>
      <c r="AM267" s="1">
        <f>'январь 2016'!AM267+'февраль 2016'!AM267+'март 2016'!AM267</f>
        <v>0</v>
      </c>
      <c r="AN267" s="1" t="s">
        <v>38</v>
      </c>
      <c r="AO267" s="1" t="s">
        <v>39</v>
      </c>
      <c r="AP267" s="1">
        <f>'январь 2016'!AP267+'февраль 2016'!AP267+'март 2016'!AP267</f>
        <v>0</v>
      </c>
      <c r="AQ267" s="1">
        <f>'январь 2016'!AQ267+'февраль 2016'!AQ267+'март 2016'!AQ267</f>
        <v>0</v>
      </c>
      <c r="AR267" s="1" t="s">
        <v>40</v>
      </c>
      <c r="AS267" s="1" t="s">
        <v>41</v>
      </c>
      <c r="AT267" s="1">
        <f>'январь 2016'!AT267+'февраль 2016'!AT267+'март 2016'!AT267</f>
        <v>0</v>
      </c>
      <c r="AU267" s="1">
        <f>'январь 2016'!AU267+'февраль 2016'!AU267+'март 2016'!AU267</f>
        <v>0</v>
      </c>
      <c r="AV267" s="6"/>
      <c r="AW267" s="6"/>
      <c r="AX267" s="1">
        <f>'январь 2016'!AX267+'февраль 2016'!AX267+'март 2016'!AX267</f>
        <v>0</v>
      </c>
      <c r="AY267" s="1">
        <f>'январь 2016'!AY267+'февраль 2016'!AY267+'март 2016'!AY267</f>
        <v>0</v>
      </c>
      <c r="AZ267" s="1" t="s">
        <v>42</v>
      </c>
      <c r="BA267" s="1" t="s">
        <v>39</v>
      </c>
      <c r="BB267" s="1">
        <f>'январь 2016'!BB267+'февраль 2016'!BB267+'март 2016'!BB267</f>
        <v>0</v>
      </c>
      <c r="BC267" s="1">
        <f>'январь 2016'!BC267+'февраль 2016'!BC267+'март 2016'!BC267</f>
        <v>0</v>
      </c>
      <c r="BD267" s="1" t="s">
        <v>42</v>
      </c>
      <c r="BE267" s="1" t="s">
        <v>33</v>
      </c>
      <c r="BF267" s="1">
        <f>'январь 2016'!BF267+'февраль 2016'!BF267+'март 2016'!BF267</f>
        <v>0</v>
      </c>
      <c r="BG267" s="1">
        <f>'январь 2016'!BG267+'февраль 2016'!BG267+'март 2016'!BG267</f>
        <v>0</v>
      </c>
      <c r="BH267" s="1" t="s">
        <v>42</v>
      </c>
      <c r="BI267" s="1" t="s">
        <v>39</v>
      </c>
      <c r="BJ267" s="1">
        <f>'январь 2016'!BJ267+'февраль 2016'!BJ267+'март 2016'!BJ267</f>
        <v>0</v>
      </c>
      <c r="BK267" s="7">
        <f>'январь 2016'!BK267+'февраль 2016'!BK267+'март 2016'!BK267</f>
        <v>0</v>
      </c>
      <c r="BL267" s="1" t="s">
        <v>43</v>
      </c>
      <c r="BM267" s="1" t="s">
        <v>44</v>
      </c>
      <c r="BN267" s="1">
        <f>'январь 2016'!BN267+'февраль 2016'!BN267+'март 2016'!BN267</f>
        <v>0</v>
      </c>
      <c r="BO267" s="1">
        <f>'январь 2016'!BO267+'февраль 2016'!BO267+'март 2016'!BO267</f>
        <v>0</v>
      </c>
      <c r="BP267" s="1" t="s">
        <v>45</v>
      </c>
      <c r="BQ267" s="1" t="s">
        <v>44</v>
      </c>
      <c r="BR267" s="1">
        <f>'январь 2016'!BR267+'февраль 2016'!BR267+'март 2016'!BR267</f>
        <v>5.0000000000000001E-3</v>
      </c>
      <c r="BS267" s="1">
        <f>'январь 2016'!BS267+'февраль 2016'!BS267+'март 2016'!BS267</f>
        <v>8.3439999999999994</v>
      </c>
      <c r="BT267" s="1" t="s">
        <v>46</v>
      </c>
      <c r="BU267" s="1" t="s">
        <v>47</v>
      </c>
      <c r="BV267" s="1">
        <f>'январь 2016'!BV267+'февраль 2016'!BV267+'март 2016'!BV267</f>
        <v>0</v>
      </c>
      <c r="BW267" s="1">
        <f>'январь 2016'!BW267+'февраль 2016'!BW267+'март 2016'!BW267</f>
        <v>0</v>
      </c>
      <c r="BX267" s="1" t="s">
        <v>46</v>
      </c>
      <c r="BY267" s="1" t="s">
        <v>41</v>
      </c>
      <c r="BZ267" s="1">
        <f>'январь 2016'!BZ267+'февраль 2016'!BZ267+'март 2016'!BZ267</f>
        <v>0</v>
      </c>
      <c r="CA267" s="1">
        <f>'январь 2016'!CA267+'февраль 2016'!CA267+'март 2016'!CA267</f>
        <v>0</v>
      </c>
      <c r="CB267" s="1" t="s">
        <v>46</v>
      </c>
      <c r="CC267" s="1" t="s">
        <v>48</v>
      </c>
      <c r="CD267" s="1">
        <f>'январь 2016'!CD267+'февраль 2016'!CD267+'март 2016'!CD267</f>
        <v>0</v>
      </c>
      <c r="CE267" s="1">
        <f>'январь 2016'!CE267+'февраль 2016'!CE267+'март 2016'!CE267</f>
        <v>0</v>
      </c>
      <c r="CF267" s="1" t="s">
        <v>46</v>
      </c>
      <c r="CG267" s="1" t="s">
        <v>48</v>
      </c>
      <c r="CH267" s="1">
        <f>'январь 2016'!CH267+'февраль 2016'!CH267+'март 2016'!CH267</f>
        <v>0</v>
      </c>
      <c r="CI267" s="1">
        <f>'январь 2016'!CI267+'февраль 2016'!CI267+'март 2016'!CI267</f>
        <v>0</v>
      </c>
      <c r="CJ267" s="1" t="s">
        <v>46</v>
      </c>
      <c r="CK267" s="1" t="s">
        <v>39</v>
      </c>
      <c r="CL267" s="1">
        <f>'январь 2016'!CL267+'февраль 2016'!CL267+'март 2016'!CL267</f>
        <v>0</v>
      </c>
      <c r="CM267" s="1">
        <f>'январь 2016'!CM267+'февраль 2016'!CM267+'март 2016'!CM267</f>
        <v>0</v>
      </c>
      <c r="CN267" s="1" t="s">
        <v>49</v>
      </c>
      <c r="CO267" s="1" t="s">
        <v>39</v>
      </c>
      <c r="CP267" s="1">
        <f>'январь 2016'!CP267+'февраль 2016'!CP267+'март 2016'!CP267</f>
        <v>0</v>
      </c>
      <c r="CQ267" s="1">
        <f>'январь 2016'!CQ267+'февраль 2016'!CQ267+'март 2016'!CQ267</f>
        <v>0</v>
      </c>
      <c r="CR267" s="1" t="s">
        <v>50</v>
      </c>
      <c r="CS267" s="1" t="s">
        <v>51</v>
      </c>
      <c r="CT267" s="1">
        <f>'январь 2016'!CT267+'февраль 2016'!CT267+'март 2016'!CT267</f>
        <v>0</v>
      </c>
      <c r="CU267" s="1">
        <f>'январь 2016'!CU267+'февраль 2016'!CU267+'март 2016'!CU267</f>
        <v>0</v>
      </c>
      <c r="CV267" s="1" t="s">
        <v>50</v>
      </c>
      <c r="CW267" s="1" t="s">
        <v>39</v>
      </c>
      <c r="CX267" s="1">
        <f>'январь 2016'!CX267+'февраль 2016'!CX267+'март 2016'!CX267</f>
        <v>0</v>
      </c>
      <c r="CY267" s="1">
        <f>'январь 2016'!CY267+'февраль 2016'!CY267+'март 2016'!CY267</f>
        <v>0</v>
      </c>
      <c r="CZ267" s="1" t="s">
        <v>50</v>
      </c>
      <c r="DA267" s="1" t="s">
        <v>39</v>
      </c>
      <c r="DB267" s="1">
        <f>'январь 2016'!DB267+'февраль 2016'!DB267+'март 2016'!DB267</f>
        <v>0</v>
      </c>
      <c r="DC267" s="1">
        <f>'январь 2016'!DC267+'февраль 2016'!DC267+'март 2016'!DC267</f>
        <v>0</v>
      </c>
      <c r="DD267" s="1" t="s">
        <v>59</v>
      </c>
      <c r="DE267" s="1" t="s">
        <v>60</v>
      </c>
      <c r="DF267" s="1">
        <f>'январь 2016'!DF267+'февраль 2016'!DF267+'март 2016'!DF267</f>
        <v>0</v>
      </c>
      <c r="DG267" s="1">
        <f>'январь 2016'!DG267+'февраль 2016'!DG267+'март 2016'!DG267</f>
        <v>0</v>
      </c>
      <c r="DH267" s="1" t="s">
        <v>52</v>
      </c>
      <c r="DI267" s="1" t="s">
        <v>53</v>
      </c>
      <c r="DJ267" s="1">
        <f>'январь 2016'!DJ267+'февраль 2016'!DJ267+'март 2016'!DJ267</f>
        <v>0</v>
      </c>
      <c r="DK267" s="1">
        <f>'январь 2016'!DK267+'февраль 2016'!DK267+'март 2016'!DK267</f>
        <v>0</v>
      </c>
      <c r="DL267" s="1" t="s">
        <v>31</v>
      </c>
      <c r="DM267" s="7">
        <f>'январь 2016'!DM267+'февраль 2016'!DM267+'март 2016'!DM267</f>
        <v>0</v>
      </c>
    </row>
    <row r="268" spans="1:117" s="12" customFormat="1" ht="15.75" customHeight="1" x14ac:dyDescent="0.25">
      <c r="A268" s="6">
        <v>267</v>
      </c>
      <c r="B268" s="6">
        <v>3</v>
      </c>
      <c r="C268" s="9" t="s">
        <v>252</v>
      </c>
      <c r="D268" s="8" t="s">
        <v>373</v>
      </c>
      <c r="E268" s="6">
        <v>118.06699999999999</v>
      </c>
      <c r="F268" s="6">
        <v>16.262</v>
      </c>
      <c r="G268" s="6">
        <v>-292.60300000000001</v>
      </c>
      <c r="H268" s="10">
        <v>112.74527999999999</v>
      </c>
      <c r="I268" s="3">
        <f t="shared" si="13"/>
        <v>-179.85772000000003</v>
      </c>
      <c r="J268" s="3">
        <f t="shared" si="12"/>
        <v>0</v>
      </c>
      <c r="K268" s="3">
        <f t="shared" si="14"/>
        <v>-179.85772000000003</v>
      </c>
      <c r="L268" s="1" t="s">
        <v>28</v>
      </c>
      <c r="M268" s="1" t="s">
        <v>29</v>
      </c>
      <c r="N268" s="1">
        <f>'январь 2016'!N268+'февраль 2016'!N268+'март 2016'!N268</f>
        <v>0</v>
      </c>
      <c r="O268" s="1">
        <f>'январь 2016'!O268+'февраль 2016'!O268+'март 2016'!O268</f>
        <v>0</v>
      </c>
      <c r="P268" s="1" t="s">
        <v>30</v>
      </c>
      <c r="Q268" s="1" t="s">
        <v>34</v>
      </c>
      <c r="R268" s="1">
        <f>'январь 2016'!R268+'февраль 2016'!R268+'март 2016'!R268</f>
        <v>0</v>
      </c>
      <c r="S268" s="1">
        <f>'январь 2016'!S268+'февраль 2016'!S268+'март 2016'!S268</f>
        <v>0</v>
      </c>
      <c r="T268" s="1" t="s">
        <v>30</v>
      </c>
      <c r="U268" s="1" t="s">
        <v>32</v>
      </c>
      <c r="V268" s="6">
        <f>'январь 2016'!V268+'февраль 2016'!V268+'март 2016'!V268</f>
        <v>0</v>
      </c>
      <c r="W268" s="6">
        <f>'январь 2016'!W268+'февраль 2016'!W268+'март 2016'!W268</f>
        <v>0</v>
      </c>
      <c r="X268" s="6" t="s">
        <v>30</v>
      </c>
      <c r="Y268" s="6" t="s">
        <v>33</v>
      </c>
      <c r="Z268" s="6">
        <f>'январь 2016'!Z268+'февраль 2016'!Z268+'март 2016'!Z268</f>
        <v>0</v>
      </c>
      <c r="AA268" s="6">
        <f>'январь 2016'!AA268+'февраль 2016'!AA268+'март 2016'!AA268</f>
        <v>0</v>
      </c>
      <c r="AB268" s="1" t="s">
        <v>30</v>
      </c>
      <c r="AC268" s="1" t="s">
        <v>34</v>
      </c>
      <c r="AD268" s="1">
        <f>'январь 2016'!AD268+'февраль 2016'!AD268+'март 2016'!AD268</f>
        <v>0</v>
      </c>
      <c r="AE268" s="1">
        <f>'январь 2016'!AE268+'февраль 2016'!AE268+'март 2016'!AE268</f>
        <v>0</v>
      </c>
      <c r="AF268" s="1" t="s">
        <v>35</v>
      </c>
      <c r="AG268" s="1" t="s">
        <v>29</v>
      </c>
      <c r="AH268" s="1">
        <f>'январь 2016'!AH268+'февраль 2016'!AH268+'март 2016'!AH268</f>
        <v>0</v>
      </c>
      <c r="AI268" s="1">
        <f>'январь 2016'!AI268+'февраль 2016'!AI268+'март 2016'!AI268</f>
        <v>0</v>
      </c>
      <c r="AJ268" s="1" t="s">
        <v>36</v>
      </c>
      <c r="AK268" s="1" t="s">
        <v>37</v>
      </c>
      <c r="AL268" s="1">
        <f>'январь 2016'!AL268+'февраль 2016'!AL268+'март 2016'!AL268</f>
        <v>0</v>
      </c>
      <c r="AM268" s="1">
        <f>'январь 2016'!AM268+'февраль 2016'!AM268+'март 2016'!AM268</f>
        <v>0</v>
      </c>
      <c r="AN268" s="1" t="s">
        <v>38</v>
      </c>
      <c r="AO268" s="1" t="s">
        <v>39</v>
      </c>
      <c r="AP268" s="1">
        <f>'январь 2016'!AP268+'февраль 2016'!AP268+'март 2016'!AP268</f>
        <v>0</v>
      </c>
      <c r="AQ268" s="1">
        <f>'январь 2016'!AQ268+'февраль 2016'!AQ268+'март 2016'!AQ268</f>
        <v>0</v>
      </c>
      <c r="AR268" s="1" t="s">
        <v>40</v>
      </c>
      <c r="AS268" s="1" t="s">
        <v>41</v>
      </c>
      <c r="AT268" s="1">
        <f>'январь 2016'!AT268+'февраль 2016'!AT268+'март 2016'!AT268</f>
        <v>0</v>
      </c>
      <c r="AU268" s="1">
        <f>'январь 2016'!AU268+'февраль 2016'!AU268+'март 2016'!AU268</f>
        <v>0</v>
      </c>
      <c r="AV268" s="6"/>
      <c r="AW268" s="6"/>
      <c r="AX268" s="1">
        <f>'январь 2016'!AX268+'февраль 2016'!AX268+'март 2016'!AX268</f>
        <v>0</v>
      </c>
      <c r="AY268" s="1">
        <f>'январь 2016'!AY268+'февраль 2016'!AY268+'март 2016'!AY268</f>
        <v>0</v>
      </c>
      <c r="AZ268" s="1" t="s">
        <v>42</v>
      </c>
      <c r="BA268" s="1" t="s">
        <v>39</v>
      </c>
      <c r="BB268" s="1">
        <f>'январь 2016'!BB268+'февраль 2016'!BB268+'март 2016'!BB268</f>
        <v>0</v>
      </c>
      <c r="BC268" s="1">
        <f>'январь 2016'!BC268+'февраль 2016'!BC268+'март 2016'!BC268</f>
        <v>0</v>
      </c>
      <c r="BD268" s="1" t="s">
        <v>42</v>
      </c>
      <c r="BE268" s="1" t="s">
        <v>33</v>
      </c>
      <c r="BF268" s="1">
        <f>'январь 2016'!BF268+'февраль 2016'!BF268+'март 2016'!BF268</f>
        <v>0</v>
      </c>
      <c r="BG268" s="1">
        <f>'январь 2016'!BG268+'февраль 2016'!BG268+'март 2016'!BG268</f>
        <v>0</v>
      </c>
      <c r="BH268" s="1" t="s">
        <v>42</v>
      </c>
      <c r="BI268" s="1" t="s">
        <v>39</v>
      </c>
      <c r="BJ268" s="1">
        <f>'январь 2016'!BJ268+'февраль 2016'!BJ268+'март 2016'!BJ268</f>
        <v>0</v>
      </c>
      <c r="BK268" s="7">
        <f>'январь 2016'!BK268+'февраль 2016'!BK268+'март 2016'!BK268</f>
        <v>0</v>
      </c>
      <c r="BL268" s="1" t="s">
        <v>43</v>
      </c>
      <c r="BM268" s="1" t="s">
        <v>44</v>
      </c>
      <c r="BN268" s="1">
        <f>'январь 2016'!BN268+'февраль 2016'!BN268+'март 2016'!BN268</f>
        <v>0</v>
      </c>
      <c r="BO268" s="1">
        <f>'январь 2016'!BO268+'февраль 2016'!BO268+'март 2016'!BO268</f>
        <v>0</v>
      </c>
      <c r="BP268" s="1" t="s">
        <v>45</v>
      </c>
      <c r="BQ268" s="1" t="s">
        <v>44</v>
      </c>
      <c r="BR268" s="1">
        <f>'январь 2016'!BR268+'февраль 2016'!BR268+'март 2016'!BR268</f>
        <v>0</v>
      </c>
      <c r="BS268" s="1">
        <f>'январь 2016'!BS268+'февраль 2016'!BS268+'март 2016'!BS268</f>
        <v>0</v>
      </c>
      <c r="BT268" s="1" t="s">
        <v>46</v>
      </c>
      <c r="BU268" s="1" t="s">
        <v>47</v>
      </c>
      <c r="BV268" s="1">
        <f>'январь 2016'!BV268+'февраль 2016'!BV268+'март 2016'!BV268</f>
        <v>0</v>
      </c>
      <c r="BW268" s="1">
        <f>'январь 2016'!BW268+'февраль 2016'!BW268+'март 2016'!BW268</f>
        <v>0</v>
      </c>
      <c r="BX268" s="1" t="s">
        <v>46</v>
      </c>
      <c r="BY268" s="1" t="s">
        <v>41</v>
      </c>
      <c r="BZ268" s="1">
        <f>'январь 2016'!BZ268+'февраль 2016'!BZ268+'март 2016'!BZ268</f>
        <v>0</v>
      </c>
      <c r="CA268" s="1">
        <f>'январь 2016'!CA268+'февраль 2016'!CA268+'март 2016'!CA268</f>
        <v>0</v>
      </c>
      <c r="CB268" s="1" t="s">
        <v>46</v>
      </c>
      <c r="CC268" s="1" t="s">
        <v>48</v>
      </c>
      <c r="CD268" s="1">
        <f>'январь 2016'!CD268+'февраль 2016'!CD268+'март 2016'!CD268</f>
        <v>0</v>
      </c>
      <c r="CE268" s="1">
        <f>'январь 2016'!CE268+'февраль 2016'!CE268+'март 2016'!CE268</f>
        <v>0</v>
      </c>
      <c r="CF268" s="1" t="s">
        <v>46</v>
      </c>
      <c r="CG268" s="1" t="s">
        <v>48</v>
      </c>
      <c r="CH268" s="1">
        <f>'январь 2016'!CH268+'февраль 2016'!CH268+'март 2016'!CH268</f>
        <v>0</v>
      </c>
      <c r="CI268" s="1">
        <f>'январь 2016'!CI268+'февраль 2016'!CI268+'март 2016'!CI268</f>
        <v>0</v>
      </c>
      <c r="CJ268" s="1" t="s">
        <v>46</v>
      </c>
      <c r="CK268" s="1" t="s">
        <v>39</v>
      </c>
      <c r="CL268" s="1">
        <f>'январь 2016'!CL268+'февраль 2016'!CL268+'март 2016'!CL268</f>
        <v>0</v>
      </c>
      <c r="CM268" s="1">
        <f>'январь 2016'!CM268+'февраль 2016'!CM268+'март 2016'!CM268</f>
        <v>0</v>
      </c>
      <c r="CN268" s="1" t="s">
        <v>49</v>
      </c>
      <c r="CO268" s="1" t="s">
        <v>39</v>
      </c>
      <c r="CP268" s="1">
        <f>'январь 2016'!CP268+'февраль 2016'!CP268+'март 2016'!CP268</f>
        <v>0</v>
      </c>
      <c r="CQ268" s="1">
        <f>'январь 2016'!CQ268+'февраль 2016'!CQ268+'март 2016'!CQ268</f>
        <v>0</v>
      </c>
      <c r="CR268" s="1" t="s">
        <v>50</v>
      </c>
      <c r="CS268" s="1" t="s">
        <v>51</v>
      </c>
      <c r="CT268" s="1">
        <f>'январь 2016'!CT268+'февраль 2016'!CT268+'март 2016'!CT268</f>
        <v>0</v>
      </c>
      <c r="CU268" s="1">
        <f>'январь 2016'!CU268+'февраль 2016'!CU268+'март 2016'!CU268</f>
        <v>0</v>
      </c>
      <c r="CV268" s="1" t="s">
        <v>50</v>
      </c>
      <c r="CW268" s="1" t="s">
        <v>39</v>
      </c>
      <c r="CX268" s="1">
        <f>'январь 2016'!CX268+'февраль 2016'!CX268+'март 2016'!CX268</f>
        <v>0</v>
      </c>
      <c r="CY268" s="1">
        <f>'январь 2016'!CY268+'февраль 2016'!CY268+'март 2016'!CY268</f>
        <v>0</v>
      </c>
      <c r="CZ268" s="1" t="s">
        <v>50</v>
      </c>
      <c r="DA268" s="1" t="s">
        <v>39</v>
      </c>
      <c r="DB268" s="1">
        <f>'январь 2016'!DB268+'февраль 2016'!DB268+'март 2016'!DB268</f>
        <v>0</v>
      </c>
      <c r="DC268" s="1">
        <f>'январь 2016'!DC268+'февраль 2016'!DC268+'март 2016'!DC268</f>
        <v>0</v>
      </c>
      <c r="DD268" s="1" t="s">
        <v>59</v>
      </c>
      <c r="DE268" s="1" t="s">
        <v>60</v>
      </c>
      <c r="DF268" s="1">
        <f>'январь 2016'!DF268+'февраль 2016'!DF268+'март 2016'!DF268</f>
        <v>0</v>
      </c>
      <c r="DG268" s="1">
        <f>'январь 2016'!DG268+'февраль 2016'!DG268+'март 2016'!DG268</f>
        <v>0</v>
      </c>
      <c r="DH268" s="1" t="s">
        <v>52</v>
      </c>
      <c r="DI268" s="1" t="s">
        <v>53</v>
      </c>
      <c r="DJ268" s="1">
        <f>'январь 2016'!DJ268+'февраль 2016'!DJ268+'март 2016'!DJ268</f>
        <v>0</v>
      </c>
      <c r="DK268" s="1">
        <f>'январь 2016'!DK268+'февраль 2016'!DK268+'март 2016'!DK268</f>
        <v>0</v>
      </c>
      <c r="DL268" s="1" t="s">
        <v>31</v>
      </c>
      <c r="DM268" s="7">
        <f>'январь 2016'!DM268+'февраль 2016'!DM268+'март 2016'!DM268</f>
        <v>0</v>
      </c>
    </row>
    <row r="269" spans="1:117" s="12" customFormat="1" ht="15.75" customHeight="1" x14ac:dyDescent="0.25">
      <c r="A269" s="6">
        <v>268</v>
      </c>
      <c r="B269" s="6">
        <v>3</v>
      </c>
      <c r="C269" s="9" t="s">
        <v>253</v>
      </c>
      <c r="D269" s="8" t="s">
        <v>373</v>
      </c>
      <c r="E269" s="6">
        <v>118.999</v>
      </c>
      <c r="F269" s="6">
        <v>4.6559999999999997</v>
      </c>
      <c r="G269" s="6">
        <v>113.09099999999999</v>
      </c>
      <c r="H269" s="10">
        <v>89.458439999999996</v>
      </c>
      <c r="I269" s="3">
        <f t="shared" si="13"/>
        <v>202.54944</v>
      </c>
      <c r="J269" s="3">
        <f t="shared" si="12"/>
        <v>0</v>
      </c>
      <c r="K269" s="3">
        <f t="shared" si="14"/>
        <v>202.54944</v>
      </c>
      <c r="L269" s="1" t="s">
        <v>28</v>
      </c>
      <c r="M269" s="1" t="s">
        <v>29</v>
      </c>
      <c r="N269" s="1">
        <f>'январь 2016'!N269+'февраль 2016'!N269+'март 2016'!N269</f>
        <v>0</v>
      </c>
      <c r="O269" s="1">
        <f>'январь 2016'!O269+'февраль 2016'!O269+'март 2016'!O269</f>
        <v>0</v>
      </c>
      <c r="P269" s="1" t="s">
        <v>30</v>
      </c>
      <c r="Q269" s="1" t="s">
        <v>34</v>
      </c>
      <c r="R269" s="1">
        <f>'январь 2016'!R269+'февраль 2016'!R269+'март 2016'!R269</f>
        <v>0</v>
      </c>
      <c r="S269" s="1">
        <f>'январь 2016'!S269+'февраль 2016'!S269+'март 2016'!S269</f>
        <v>0</v>
      </c>
      <c r="T269" s="1" t="s">
        <v>30</v>
      </c>
      <c r="U269" s="1" t="s">
        <v>32</v>
      </c>
      <c r="V269" s="6">
        <f>'январь 2016'!V269+'февраль 2016'!V269+'март 2016'!V269</f>
        <v>0</v>
      </c>
      <c r="W269" s="6">
        <f>'январь 2016'!W269+'февраль 2016'!W269+'март 2016'!W269</f>
        <v>0</v>
      </c>
      <c r="X269" s="6" t="s">
        <v>30</v>
      </c>
      <c r="Y269" s="6" t="s">
        <v>33</v>
      </c>
      <c r="Z269" s="6">
        <f>'январь 2016'!Z269+'февраль 2016'!Z269+'март 2016'!Z269</f>
        <v>0</v>
      </c>
      <c r="AA269" s="6">
        <f>'январь 2016'!AA269+'февраль 2016'!AA269+'март 2016'!AA269</f>
        <v>0</v>
      </c>
      <c r="AB269" s="1" t="s">
        <v>30</v>
      </c>
      <c r="AC269" s="1" t="s">
        <v>34</v>
      </c>
      <c r="AD269" s="1">
        <f>'январь 2016'!AD269+'февраль 2016'!AD269+'март 2016'!AD269</f>
        <v>0</v>
      </c>
      <c r="AE269" s="1">
        <f>'январь 2016'!AE269+'февраль 2016'!AE269+'март 2016'!AE269</f>
        <v>0</v>
      </c>
      <c r="AF269" s="1" t="s">
        <v>35</v>
      </c>
      <c r="AG269" s="1" t="s">
        <v>29</v>
      </c>
      <c r="AH269" s="1">
        <f>'январь 2016'!AH269+'февраль 2016'!AH269+'март 2016'!AH269</f>
        <v>0</v>
      </c>
      <c r="AI269" s="1">
        <f>'январь 2016'!AI269+'февраль 2016'!AI269+'март 2016'!AI269</f>
        <v>0</v>
      </c>
      <c r="AJ269" s="1" t="s">
        <v>36</v>
      </c>
      <c r="AK269" s="1" t="s">
        <v>37</v>
      </c>
      <c r="AL269" s="1">
        <f>'январь 2016'!AL269+'февраль 2016'!AL269+'март 2016'!AL269</f>
        <v>0</v>
      </c>
      <c r="AM269" s="1">
        <f>'январь 2016'!AM269+'февраль 2016'!AM269+'март 2016'!AM269</f>
        <v>0</v>
      </c>
      <c r="AN269" s="1" t="s">
        <v>38</v>
      </c>
      <c r="AO269" s="1" t="s">
        <v>39</v>
      </c>
      <c r="AP269" s="1">
        <f>'январь 2016'!AP269+'февраль 2016'!AP269+'март 2016'!AP269</f>
        <v>0</v>
      </c>
      <c r="AQ269" s="1">
        <f>'январь 2016'!AQ269+'февраль 2016'!AQ269+'март 2016'!AQ269</f>
        <v>0</v>
      </c>
      <c r="AR269" s="1" t="s">
        <v>40</v>
      </c>
      <c r="AS269" s="1" t="s">
        <v>41</v>
      </c>
      <c r="AT269" s="1">
        <f>'январь 2016'!AT269+'февраль 2016'!AT269+'март 2016'!AT269</f>
        <v>0</v>
      </c>
      <c r="AU269" s="1">
        <f>'январь 2016'!AU269+'февраль 2016'!AU269+'март 2016'!AU269</f>
        <v>0</v>
      </c>
      <c r="AV269" s="6"/>
      <c r="AW269" s="6"/>
      <c r="AX269" s="1">
        <f>'январь 2016'!AX269+'февраль 2016'!AX269+'март 2016'!AX269</f>
        <v>0</v>
      </c>
      <c r="AY269" s="1">
        <f>'январь 2016'!AY269+'февраль 2016'!AY269+'март 2016'!AY269</f>
        <v>0</v>
      </c>
      <c r="AZ269" s="1" t="s">
        <v>42</v>
      </c>
      <c r="BA269" s="1" t="s">
        <v>39</v>
      </c>
      <c r="BB269" s="1">
        <f>'январь 2016'!BB269+'февраль 2016'!BB269+'март 2016'!BB269</f>
        <v>0</v>
      </c>
      <c r="BC269" s="1">
        <f>'январь 2016'!BC269+'февраль 2016'!BC269+'март 2016'!BC269</f>
        <v>0</v>
      </c>
      <c r="BD269" s="1" t="s">
        <v>42</v>
      </c>
      <c r="BE269" s="1" t="s">
        <v>33</v>
      </c>
      <c r="BF269" s="1">
        <f>'январь 2016'!BF269+'февраль 2016'!BF269+'март 2016'!BF269</f>
        <v>0</v>
      </c>
      <c r="BG269" s="1">
        <f>'январь 2016'!BG269+'февраль 2016'!BG269+'март 2016'!BG269</f>
        <v>0</v>
      </c>
      <c r="BH269" s="1" t="s">
        <v>42</v>
      </c>
      <c r="BI269" s="1" t="s">
        <v>39</v>
      </c>
      <c r="BJ269" s="1">
        <f>'январь 2016'!BJ269+'февраль 2016'!BJ269+'март 2016'!BJ269</f>
        <v>0</v>
      </c>
      <c r="BK269" s="7">
        <f>'январь 2016'!BK269+'февраль 2016'!BK269+'март 2016'!BK269</f>
        <v>0</v>
      </c>
      <c r="BL269" s="1" t="s">
        <v>43</v>
      </c>
      <c r="BM269" s="1" t="s">
        <v>44</v>
      </c>
      <c r="BN269" s="1">
        <f>'январь 2016'!BN269+'февраль 2016'!BN269+'март 2016'!BN269</f>
        <v>0</v>
      </c>
      <c r="BO269" s="1">
        <f>'январь 2016'!BO269+'февраль 2016'!BO269+'март 2016'!BO269</f>
        <v>0</v>
      </c>
      <c r="BP269" s="1" t="s">
        <v>45</v>
      </c>
      <c r="BQ269" s="1" t="s">
        <v>44</v>
      </c>
      <c r="BR269" s="1">
        <f>'январь 2016'!BR269+'февраль 2016'!BR269+'март 2016'!BR269</f>
        <v>0</v>
      </c>
      <c r="BS269" s="1">
        <f>'январь 2016'!BS269+'февраль 2016'!BS269+'март 2016'!BS269</f>
        <v>0</v>
      </c>
      <c r="BT269" s="1" t="s">
        <v>46</v>
      </c>
      <c r="BU269" s="1" t="s">
        <v>47</v>
      </c>
      <c r="BV269" s="1">
        <f>'январь 2016'!BV269+'февраль 2016'!BV269+'март 2016'!BV269</f>
        <v>0</v>
      </c>
      <c r="BW269" s="1">
        <f>'январь 2016'!BW269+'февраль 2016'!BW269+'март 2016'!BW269</f>
        <v>0</v>
      </c>
      <c r="BX269" s="1" t="s">
        <v>46</v>
      </c>
      <c r="BY269" s="1" t="s">
        <v>41</v>
      </c>
      <c r="BZ269" s="1">
        <f>'январь 2016'!BZ269+'февраль 2016'!BZ269+'март 2016'!BZ269</f>
        <v>0</v>
      </c>
      <c r="CA269" s="1">
        <f>'январь 2016'!CA269+'февраль 2016'!CA269+'март 2016'!CA269</f>
        <v>0</v>
      </c>
      <c r="CB269" s="1" t="s">
        <v>46</v>
      </c>
      <c r="CC269" s="1" t="s">
        <v>48</v>
      </c>
      <c r="CD269" s="1">
        <f>'январь 2016'!CD269+'февраль 2016'!CD269+'март 2016'!CD269</f>
        <v>0</v>
      </c>
      <c r="CE269" s="1">
        <f>'январь 2016'!CE269+'февраль 2016'!CE269+'март 2016'!CE269</f>
        <v>0</v>
      </c>
      <c r="CF269" s="1" t="s">
        <v>46</v>
      </c>
      <c r="CG269" s="1" t="s">
        <v>48</v>
      </c>
      <c r="CH269" s="1">
        <f>'январь 2016'!CH269+'февраль 2016'!CH269+'март 2016'!CH269</f>
        <v>0</v>
      </c>
      <c r="CI269" s="1">
        <f>'январь 2016'!CI269+'февраль 2016'!CI269+'март 2016'!CI269</f>
        <v>0</v>
      </c>
      <c r="CJ269" s="1" t="s">
        <v>46</v>
      </c>
      <c r="CK269" s="1" t="s">
        <v>39</v>
      </c>
      <c r="CL269" s="1">
        <f>'январь 2016'!CL269+'февраль 2016'!CL269+'март 2016'!CL269</f>
        <v>0</v>
      </c>
      <c r="CM269" s="1">
        <f>'январь 2016'!CM269+'февраль 2016'!CM269+'март 2016'!CM269</f>
        <v>0</v>
      </c>
      <c r="CN269" s="1" t="s">
        <v>49</v>
      </c>
      <c r="CO269" s="1" t="s">
        <v>39</v>
      </c>
      <c r="CP269" s="1">
        <f>'январь 2016'!CP269+'февраль 2016'!CP269+'март 2016'!CP269</f>
        <v>0</v>
      </c>
      <c r="CQ269" s="1">
        <f>'январь 2016'!CQ269+'февраль 2016'!CQ269+'март 2016'!CQ269</f>
        <v>0</v>
      </c>
      <c r="CR269" s="1" t="s">
        <v>50</v>
      </c>
      <c r="CS269" s="1" t="s">
        <v>51</v>
      </c>
      <c r="CT269" s="1">
        <f>'январь 2016'!CT269+'февраль 2016'!CT269+'март 2016'!CT269</f>
        <v>0</v>
      </c>
      <c r="CU269" s="1">
        <f>'январь 2016'!CU269+'февраль 2016'!CU269+'март 2016'!CU269</f>
        <v>0</v>
      </c>
      <c r="CV269" s="1" t="s">
        <v>50</v>
      </c>
      <c r="CW269" s="1" t="s">
        <v>39</v>
      </c>
      <c r="CX269" s="1">
        <f>'январь 2016'!CX269+'февраль 2016'!CX269+'март 2016'!CX269</f>
        <v>0</v>
      </c>
      <c r="CY269" s="1">
        <f>'январь 2016'!CY269+'февраль 2016'!CY269+'март 2016'!CY269</f>
        <v>0</v>
      </c>
      <c r="CZ269" s="1" t="s">
        <v>50</v>
      </c>
      <c r="DA269" s="1" t="s">
        <v>39</v>
      </c>
      <c r="DB269" s="1">
        <f>'январь 2016'!DB269+'февраль 2016'!DB269+'март 2016'!DB269</f>
        <v>0</v>
      </c>
      <c r="DC269" s="1">
        <f>'январь 2016'!DC269+'февраль 2016'!DC269+'март 2016'!DC269</f>
        <v>0</v>
      </c>
      <c r="DD269" s="1" t="s">
        <v>59</v>
      </c>
      <c r="DE269" s="1" t="s">
        <v>60</v>
      </c>
      <c r="DF269" s="1">
        <f>'январь 2016'!DF269+'февраль 2016'!DF269+'март 2016'!DF269</f>
        <v>0</v>
      </c>
      <c r="DG269" s="1">
        <f>'январь 2016'!DG269+'февраль 2016'!DG269+'март 2016'!DG269</f>
        <v>0</v>
      </c>
      <c r="DH269" s="1" t="s">
        <v>52</v>
      </c>
      <c r="DI269" s="1" t="s">
        <v>53</v>
      </c>
      <c r="DJ269" s="1">
        <f>'январь 2016'!DJ269+'февраль 2016'!DJ269+'март 2016'!DJ269</f>
        <v>0</v>
      </c>
      <c r="DK269" s="1">
        <f>'январь 2016'!DK269+'февраль 2016'!DK269+'март 2016'!DK269</f>
        <v>0</v>
      </c>
      <c r="DL269" s="1" t="s">
        <v>31</v>
      </c>
      <c r="DM269" s="7">
        <f>'январь 2016'!DM269+'февраль 2016'!DM269+'март 2016'!DM269</f>
        <v>0</v>
      </c>
    </row>
    <row r="270" spans="1:117" s="12" customFormat="1" ht="15.75" customHeight="1" x14ac:dyDescent="0.25">
      <c r="A270" s="6">
        <v>269</v>
      </c>
      <c r="B270" s="6">
        <v>3</v>
      </c>
      <c r="C270" s="9" t="s">
        <v>254</v>
      </c>
      <c r="D270" s="8" t="s">
        <v>373</v>
      </c>
      <c r="E270" s="6">
        <v>316.84399999999999</v>
      </c>
      <c r="F270" s="6">
        <v>0.873</v>
      </c>
      <c r="G270" s="6">
        <v>309.32400000000001</v>
      </c>
      <c r="H270" s="10">
        <v>160.86492000000001</v>
      </c>
      <c r="I270" s="3">
        <f t="shared" si="13"/>
        <v>470.18892000000005</v>
      </c>
      <c r="J270" s="3">
        <f t="shared" si="12"/>
        <v>75.201999999999998</v>
      </c>
      <c r="K270" s="3">
        <f t="shared" si="14"/>
        <v>394.98692000000005</v>
      </c>
      <c r="L270" s="1" t="s">
        <v>28</v>
      </c>
      <c r="M270" s="1" t="s">
        <v>29</v>
      </c>
      <c r="N270" s="1">
        <f>'январь 2016'!N270+'февраль 2016'!N270+'март 2016'!N270</f>
        <v>0</v>
      </c>
      <c r="O270" s="1">
        <f>'январь 2016'!O270+'февраль 2016'!O270+'март 2016'!O270</f>
        <v>0</v>
      </c>
      <c r="P270" s="1" t="s">
        <v>30</v>
      </c>
      <c r="Q270" s="1" t="s">
        <v>34</v>
      </c>
      <c r="R270" s="1">
        <f>'январь 2016'!R270+'февраль 2016'!R270+'март 2016'!R270</f>
        <v>0</v>
      </c>
      <c r="S270" s="1">
        <f>'январь 2016'!S270+'февраль 2016'!S270+'март 2016'!S270</f>
        <v>0</v>
      </c>
      <c r="T270" s="1" t="s">
        <v>30</v>
      </c>
      <c r="U270" s="1" t="s">
        <v>32</v>
      </c>
      <c r="V270" s="6">
        <f>'январь 2016'!V270+'февраль 2016'!V270+'март 2016'!V270</f>
        <v>0</v>
      </c>
      <c r="W270" s="6">
        <f>'январь 2016'!W270+'февраль 2016'!W270+'март 2016'!W270</f>
        <v>0</v>
      </c>
      <c r="X270" s="6" t="s">
        <v>30</v>
      </c>
      <c r="Y270" s="6" t="s">
        <v>33</v>
      </c>
      <c r="Z270" s="6">
        <f>'январь 2016'!Z270+'февраль 2016'!Z270+'март 2016'!Z270</f>
        <v>0</v>
      </c>
      <c r="AA270" s="6">
        <f>'январь 2016'!AA270+'февраль 2016'!AA270+'март 2016'!AA270</f>
        <v>0</v>
      </c>
      <c r="AB270" s="1" t="s">
        <v>30</v>
      </c>
      <c r="AC270" s="1" t="s">
        <v>34</v>
      </c>
      <c r="AD270" s="1">
        <f>'январь 2016'!AD270+'февраль 2016'!AD270+'март 2016'!AD270</f>
        <v>0</v>
      </c>
      <c r="AE270" s="1">
        <f>'январь 2016'!AE270+'февраль 2016'!AE270+'март 2016'!AE270</f>
        <v>0</v>
      </c>
      <c r="AF270" s="1" t="s">
        <v>35</v>
      </c>
      <c r="AG270" s="1" t="s">
        <v>29</v>
      </c>
      <c r="AH270" s="1">
        <f>'январь 2016'!AH270+'февраль 2016'!AH270+'март 2016'!AH270</f>
        <v>0</v>
      </c>
      <c r="AI270" s="1">
        <f>'январь 2016'!AI270+'февраль 2016'!AI270+'март 2016'!AI270</f>
        <v>0</v>
      </c>
      <c r="AJ270" s="1" t="s">
        <v>36</v>
      </c>
      <c r="AK270" s="1" t="s">
        <v>37</v>
      </c>
      <c r="AL270" s="1">
        <f>'январь 2016'!AL270+'февраль 2016'!AL270+'март 2016'!AL270</f>
        <v>0</v>
      </c>
      <c r="AM270" s="1">
        <f>'январь 2016'!AM270+'февраль 2016'!AM270+'март 2016'!AM270</f>
        <v>0</v>
      </c>
      <c r="AN270" s="1" t="s">
        <v>38</v>
      </c>
      <c r="AO270" s="1" t="s">
        <v>39</v>
      </c>
      <c r="AP270" s="1">
        <f>'январь 2016'!AP270+'февраль 2016'!AP270+'март 2016'!AP270</f>
        <v>0</v>
      </c>
      <c r="AQ270" s="1">
        <f>'январь 2016'!AQ270+'февраль 2016'!AQ270+'март 2016'!AQ270</f>
        <v>0</v>
      </c>
      <c r="AR270" s="1" t="s">
        <v>40</v>
      </c>
      <c r="AS270" s="1" t="s">
        <v>41</v>
      </c>
      <c r="AT270" s="1">
        <f>'январь 2016'!AT270+'февраль 2016'!AT270+'март 2016'!AT270</f>
        <v>0</v>
      </c>
      <c r="AU270" s="1">
        <f>'январь 2016'!AU270+'февраль 2016'!AU270+'март 2016'!AU270</f>
        <v>0</v>
      </c>
      <c r="AV270" s="6"/>
      <c r="AW270" s="6"/>
      <c r="AX270" s="1">
        <f>'январь 2016'!AX270+'февраль 2016'!AX270+'март 2016'!AX270</f>
        <v>0</v>
      </c>
      <c r="AY270" s="1">
        <f>'январь 2016'!AY270+'февраль 2016'!AY270+'март 2016'!AY270</f>
        <v>0</v>
      </c>
      <c r="AZ270" s="1" t="s">
        <v>42</v>
      </c>
      <c r="BA270" s="1" t="s">
        <v>39</v>
      </c>
      <c r="BB270" s="1">
        <f>'январь 2016'!BB270+'февраль 2016'!BB270+'март 2016'!BB270</f>
        <v>0</v>
      </c>
      <c r="BC270" s="1">
        <f>'январь 2016'!BC270+'февраль 2016'!BC270+'март 2016'!BC270</f>
        <v>0</v>
      </c>
      <c r="BD270" s="1" t="s">
        <v>42</v>
      </c>
      <c r="BE270" s="1" t="s">
        <v>33</v>
      </c>
      <c r="BF270" s="1">
        <f>'январь 2016'!BF270+'февраль 2016'!BF270+'март 2016'!BF270</f>
        <v>1</v>
      </c>
      <c r="BG270" s="1">
        <f>'январь 2016'!BG270+'февраль 2016'!BG270+'март 2016'!BG270</f>
        <v>75.201999999999998</v>
      </c>
      <c r="BH270" s="1" t="s">
        <v>42</v>
      </c>
      <c r="BI270" s="1" t="s">
        <v>39</v>
      </c>
      <c r="BJ270" s="1">
        <f>'январь 2016'!BJ270+'февраль 2016'!BJ270+'март 2016'!BJ270</f>
        <v>0</v>
      </c>
      <c r="BK270" s="7">
        <f>'январь 2016'!BK270+'февраль 2016'!BK270+'март 2016'!BK270</f>
        <v>0</v>
      </c>
      <c r="BL270" s="1" t="s">
        <v>43</v>
      </c>
      <c r="BM270" s="1" t="s">
        <v>44</v>
      </c>
      <c r="BN270" s="1">
        <f>'январь 2016'!BN270+'февраль 2016'!BN270+'март 2016'!BN270</f>
        <v>0</v>
      </c>
      <c r="BO270" s="1">
        <f>'январь 2016'!BO270+'февраль 2016'!BO270+'март 2016'!BO270</f>
        <v>0</v>
      </c>
      <c r="BP270" s="1" t="s">
        <v>45</v>
      </c>
      <c r="BQ270" s="1" t="s">
        <v>44</v>
      </c>
      <c r="BR270" s="1">
        <f>'январь 2016'!BR270+'февраль 2016'!BR270+'март 2016'!BR270</f>
        <v>0</v>
      </c>
      <c r="BS270" s="1">
        <f>'январь 2016'!BS270+'февраль 2016'!BS270+'март 2016'!BS270</f>
        <v>0</v>
      </c>
      <c r="BT270" s="1" t="s">
        <v>46</v>
      </c>
      <c r="BU270" s="1" t="s">
        <v>47</v>
      </c>
      <c r="BV270" s="1">
        <f>'январь 2016'!BV270+'февраль 2016'!BV270+'март 2016'!BV270</f>
        <v>0</v>
      </c>
      <c r="BW270" s="1">
        <f>'январь 2016'!BW270+'февраль 2016'!BW270+'март 2016'!BW270</f>
        <v>0</v>
      </c>
      <c r="BX270" s="1" t="s">
        <v>46</v>
      </c>
      <c r="BY270" s="1" t="s">
        <v>41</v>
      </c>
      <c r="BZ270" s="1">
        <f>'январь 2016'!BZ270+'февраль 2016'!BZ270+'март 2016'!BZ270</f>
        <v>0</v>
      </c>
      <c r="CA270" s="1">
        <f>'январь 2016'!CA270+'февраль 2016'!CA270+'март 2016'!CA270</f>
        <v>0</v>
      </c>
      <c r="CB270" s="1" t="s">
        <v>46</v>
      </c>
      <c r="CC270" s="1" t="s">
        <v>48</v>
      </c>
      <c r="CD270" s="1">
        <f>'январь 2016'!CD270+'февраль 2016'!CD270+'март 2016'!CD270</f>
        <v>0</v>
      </c>
      <c r="CE270" s="1">
        <f>'январь 2016'!CE270+'февраль 2016'!CE270+'март 2016'!CE270</f>
        <v>0</v>
      </c>
      <c r="CF270" s="1" t="s">
        <v>46</v>
      </c>
      <c r="CG270" s="1" t="s">
        <v>48</v>
      </c>
      <c r="CH270" s="1">
        <f>'январь 2016'!CH270+'февраль 2016'!CH270+'март 2016'!CH270</f>
        <v>0</v>
      </c>
      <c r="CI270" s="1">
        <f>'январь 2016'!CI270+'февраль 2016'!CI270+'март 2016'!CI270</f>
        <v>0</v>
      </c>
      <c r="CJ270" s="1" t="s">
        <v>46</v>
      </c>
      <c r="CK270" s="1" t="s">
        <v>39</v>
      </c>
      <c r="CL270" s="1">
        <f>'январь 2016'!CL270+'февраль 2016'!CL270+'март 2016'!CL270</f>
        <v>0</v>
      </c>
      <c r="CM270" s="1">
        <f>'январь 2016'!CM270+'февраль 2016'!CM270+'март 2016'!CM270</f>
        <v>0</v>
      </c>
      <c r="CN270" s="1" t="s">
        <v>49</v>
      </c>
      <c r="CO270" s="1" t="s">
        <v>39</v>
      </c>
      <c r="CP270" s="1">
        <f>'январь 2016'!CP270+'февраль 2016'!CP270+'март 2016'!CP270</f>
        <v>0</v>
      </c>
      <c r="CQ270" s="1">
        <f>'январь 2016'!CQ270+'февраль 2016'!CQ270+'март 2016'!CQ270</f>
        <v>0</v>
      </c>
      <c r="CR270" s="1" t="s">
        <v>50</v>
      </c>
      <c r="CS270" s="1" t="s">
        <v>51</v>
      </c>
      <c r="CT270" s="1">
        <f>'январь 2016'!CT270+'февраль 2016'!CT270+'март 2016'!CT270</f>
        <v>0</v>
      </c>
      <c r="CU270" s="1">
        <f>'январь 2016'!CU270+'февраль 2016'!CU270+'март 2016'!CU270</f>
        <v>0</v>
      </c>
      <c r="CV270" s="1" t="s">
        <v>50</v>
      </c>
      <c r="CW270" s="1" t="s">
        <v>39</v>
      </c>
      <c r="CX270" s="1">
        <f>'январь 2016'!CX270+'февраль 2016'!CX270+'март 2016'!CX270</f>
        <v>0</v>
      </c>
      <c r="CY270" s="1">
        <f>'январь 2016'!CY270+'февраль 2016'!CY270+'март 2016'!CY270</f>
        <v>0</v>
      </c>
      <c r="CZ270" s="1" t="s">
        <v>50</v>
      </c>
      <c r="DA270" s="1" t="s">
        <v>39</v>
      </c>
      <c r="DB270" s="1">
        <f>'январь 2016'!DB270+'февраль 2016'!DB270+'март 2016'!DB270</f>
        <v>0</v>
      </c>
      <c r="DC270" s="1">
        <f>'январь 2016'!DC270+'февраль 2016'!DC270+'март 2016'!DC270</f>
        <v>0</v>
      </c>
      <c r="DD270" s="1" t="s">
        <v>59</v>
      </c>
      <c r="DE270" s="1" t="s">
        <v>60</v>
      </c>
      <c r="DF270" s="1">
        <f>'январь 2016'!DF270+'февраль 2016'!DF270+'март 2016'!DF270</f>
        <v>0</v>
      </c>
      <c r="DG270" s="1">
        <f>'январь 2016'!DG270+'февраль 2016'!DG270+'март 2016'!DG270</f>
        <v>0</v>
      </c>
      <c r="DH270" s="1" t="s">
        <v>52</v>
      </c>
      <c r="DI270" s="1" t="s">
        <v>53</v>
      </c>
      <c r="DJ270" s="1">
        <f>'январь 2016'!DJ270+'февраль 2016'!DJ270+'март 2016'!DJ270</f>
        <v>0</v>
      </c>
      <c r="DK270" s="1">
        <f>'январь 2016'!DK270+'февраль 2016'!DK270+'март 2016'!DK270</f>
        <v>0</v>
      </c>
      <c r="DL270" s="1" t="s">
        <v>31</v>
      </c>
      <c r="DM270" s="7">
        <f>'январь 2016'!DM270+'февраль 2016'!DM270+'март 2016'!DM270</f>
        <v>0</v>
      </c>
    </row>
    <row r="271" spans="1:117" s="12" customFormat="1" ht="15.75" customHeight="1" x14ac:dyDescent="0.25">
      <c r="A271" s="6">
        <v>270</v>
      </c>
      <c r="B271" s="6">
        <v>3</v>
      </c>
      <c r="C271" s="9" t="s">
        <v>451</v>
      </c>
      <c r="D271" s="8" t="s">
        <v>373</v>
      </c>
      <c r="E271" s="6">
        <v>94.694999999999993</v>
      </c>
      <c r="F271" s="6">
        <v>7.18</v>
      </c>
      <c r="G271" s="6">
        <v>55.581000000000003</v>
      </c>
      <c r="H271" s="10">
        <v>102.51804</v>
      </c>
      <c r="I271" s="3">
        <f t="shared" si="13"/>
        <v>158.09904</v>
      </c>
      <c r="J271" s="3">
        <f t="shared" si="12"/>
        <v>0</v>
      </c>
      <c r="K271" s="3">
        <f t="shared" si="14"/>
        <v>158.09904</v>
      </c>
      <c r="L271" s="1" t="s">
        <v>28</v>
      </c>
      <c r="M271" s="1" t="s">
        <v>29</v>
      </c>
      <c r="N271" s="1">
        <f>'январь 2016'!N271+'февраль 2016'!N271+'март 2016'!N271</f>
        <v>0</v>
      </c>
      <c r="O271" s="1">
        <f>'январь 2016'!O271+'февраль 2016'!O271+'март 2016'!O271</f>
        <v>0</v>
      </c>
      <c r="P271" s="1" t="s">
        <v>30</v>
      </c>
      <c r="Q271" s="1" t="s">
        <v>34</v>
      </c>
      <c r="R271" s="1">
        <f>'январь 2016'!R271+'февраль 2016'!R271+'март 2016'!R271</f>
        <v>0</v>
      </c>
      <c r="S271" s="1">
        <f>'январь 2016'!S271+'февраль 2016'!S271+'март 2016'!S271</f>
        <v>0</v>
      </c>
      <c r="T271" s="1" t="s">
        <v>30</v>
      </c>
      <c r="U271" s="1" t="s">
        <v>32</v>
      </c>
      <c r="V271" s="6">
        <f>'январь 2016'!V271+'февраль 2016'!V271+'март 2016'!V271</f>
        <v>0</v>
      </c>
      <c r="W271" s="6">
        <f>'январь 2016'!W271+'февраль 2016'!W271+'март 2016'!W271</f>
        <v>0</v>
      </c>
      <c r="X271" s="6" t="s">
        <v>30</v>
      </c>
      <c r="Y271" s="6" t="s">
        <v>33</v>
      </c>
      <c r="Z271" s="6">
        <f>'январь 2016'!Z271+'февраль 2016'!Z271+'март 2016'!Z271</f>
        <v>0</v>
      </c>
      <c r="AA271" s="6">
        <f>'январь 2016'!AA271+'февраль 2016'!AA271+'март 2016'!AA271</f>
        <v>0</v>
      </c>
      <c r="AB271" s="1" t="s">
        <v>30</v>
      </c>
      <c r="AC271" s="1" t="s">
        <v>34</v>
      </c>
      <c r="AD271" s="1">
        <f>'январь 2016'!AD271+'февраль 2016'!AD271+'март 2016'!AD271</f>
        <v>0</v>
      </c>
      <c r="AE271" s="1">
        <f>'январь 2016'!AE271+'февраль 2016'!AE271+'март 2016'!AE271</f>
        <v>0</v>
      </c>
      <c r="AF271" s="1" t="s">
        <v>35</v>
      </c>
      <c r="AG271" s="1" t="s">
        <v>29</v>
      </c>
      <c r="AH271" s="1">
        <f>'январь 2016'!AH271+'февраль 2016'!AH271+'март 2016'!AH271</f>
        <v>0</v>
      </c>
      <c r="AI271" s="1">
        <f>'январь 2016'!AI271+'февраль 2016'!AI271+'март 2016'!AI271</f>
        <v>0</v>
      </c>
      <c r="AJ271" s="1" t="s">
        <v>36</v>
      </c>
      <c r="AK271" s="1" t="s">
        <v>37</v>
      </c>
      <c r="AL271" s="1">
        <f>'январь 2016'!AL271+'февраль 2016'!AL271+'март 2016'!AL271</f>
        <v>0</v>
      </c>
      <c r="AM271" s="1">
        <f>'январь 2016'!AM271+'февраль 2016'!AM271+'март 2016'!AM271</f>
        <v>0</v>
      </c>
      <c r="AN271" s="1" t="s">
        <v>38</v>
      </c>
      <c r="AO271" s="1" t="s">
        <v>39</v>
      </c>
      <c r="AP271" s="1">
        <f>'январь 2016'!AP271+'февраль 2016'!AP271+'март 2016'!AP271</f>
        <v>0</v>
      </c>
      <c r="AQ271" s="1">
        <f>'январь 2016'!AQ271+'февраль 2016'!AQ271+'март 2016'!AQ271</f>
        <v>0</v>
      </c>
      <c r="AR271" s="1" t="s">
        <v>40</v>
      </c>
      <c r="AS271" s="1" t="s">
        <v>41</v>
      </c>
      <c r="AT271" s="1">
        <f>'январь 2016'!AT271+'февраль 2016'!AT271+'март 2016'!AT271</f>
        <v>0</v>
      </c>
      <c r="AU271" s="1">
        <f>'январь 2016'!AU271+'февраль 2016'!AU271+'март 2016'!AU271</f>
        <v>0</v>
      </c>
      <c r="AV271" s="6"/>
      <c r="AW271" s="6"/>
      <c r="AX271" s="1">
        <f>'январь 2016'!AX271+'февраль 2016'!AX271+'март 2016'!AX271</f>
        <v>0</v>
      </c>
      <c r="AY271" s="1">
        <f>'январь 2016'!AY271+'февраль 2016'!AY271+'март 2016'!AY271</f>
        <v>0</v>
      </c>
      <c r="AZ271" s="1" t="s">
        <v>42</v>
      </c>
      <c r="BA271" s="1" t="s">
        <v>39</v>
      </c>
      <c r="BB271" s="1">
        <f>'январь 2016'!BB271+'февраль 2016'!BB271+'март 2016'!BB271</f>
        <v>0</v>
      </c>
      <c r="BC271" s="1">
        <f>'январь 2016'!BC271+'февраль 2016'!BC271+'март 2016'!BC271</f>
        <v>0</v>
      </c>
      <c r="BD271" s="1" t="s">
        <v>42</v>
      </c>
      <c r="BE271" s="1" t="s">
        <v>33</v>
      </c>
      <c r="BF271" s="1">
        <f>'январь 2016'!BF271+'февраль 2016'!BF271+'март 2016'!BF271</f>
        <v>0</v>
      </c>
      <c r="BG271" s="1">
        <f>'январь 2016'!BG271+'февраль 2016'!BG271+'март 2016'!BG271</f>
        <v>0</v>
      </c>
      <c r="BH271" s="1" t="s">
        <v>42</v>
      </c>
      <c r="BI271" s="1" t="s">
        <v>39</v>
      </c>
      <c r="BJ271" s="1">
        <f>'январь 2016'!BJ271+'февраль 2016'!BJ271+'март 2016'!BJ271</f>
        <v>0</v>
      </c>
      <c r="BK271" s="7">
        <f>'январь 2016'!BK271+'февраль 2016'!BK271+'март 2016'!BK271</f>
        <v>0</v>
      </c>
      <c r="BL271" s="1" t="s">
        <v>43</v>
      </c>
      <c r="BM271" s="1" t="s">
        <v>44</v>
      </c>
      <c r="BN271" s="1">
        <f>'январь 2016'!BN271+'февраль 2016'!BN271+'март 2016'!BN271</f>
        <v>0</v>
      </c>
      <c r="BO271" s="1">
        <f>'январь 2016'!BO271+'февраль 2016'!BO271+'март 2016'!BO271</f>
        <v>0</v>
      </c>
      <c r="BP271" s="1" t="s">
        <v>45</v>
      </c>
      <c r="BQ271" s="1" t="s">
        <v>44</v>
      </c>
      <c r="BR271" s="1">
        <f>'январь 2016'!BR271+'февраль 2016'!BR271+'март 2016'!BR271</f>
        <v>0</v>
      </c>
      <c r="BS271" s="1">
        <f>'январь 2016'!BS271+'февраль 2016'!BS271+'март 2016'!BS271</f>
        <v>0</v>
      </c>
      <c r="BT271" s="1" t="s">
        <v>46</v>
      </c>
      <c r="BU271" s="1" t="s">
        <v>47</v>
      </c>
      <c r="BV271" s="1">
        <f>'январь 2016'!BV271+'февраль 2016'!BV271+'март 2016'!BV271</f>
        <v>0</v>
      </c>
      <c r="BW271" s="1">
        <f>'январь 2016'!BW271+'февраль 2016'!BW271+'март 2016'!BW271</f>
        <v>0</v>
      </c>
      <c r="BX271" s="1" t="s">
        <v>46</v>
      </c>
      <c r="BY271" s="1" t="s">
        <v>41</v>
      </c>
      <c r="BZ271" s="1">
        <f>'январь 2016'!BZ271+'февраль 2016'!BZ271+'март 2016'!BZ271</f>
        <v>0</v>
      </c>
      <c r="CA271" s="1">
        <f>'январь 2016'!CA271+'февраль 2016'!CA271+'март 2016'!CA271</f>
        <v>0</v>
      </c>
      <c r="CB271" s="1" t="s">
        <v>46</v>
      </c>
      <c r="CC271" s="1" t="s">
        <v>48</v>
      </c>
      <c r="CD271" s="1">
        <f>'январь 2016'!CD271+'февраль 2016'!CD271+'март 2016'!CD271</f>
        <v>0</v>
      </c>
      <c r="CE271" s="1">
        <f>'январь 2016'!CE271+'февраль 2016'!CE271+'март 2016'!CE271</f>
        <v>0</v>
      </c>
      <c r="CF271" s="1" t="s">
        <v>46</v>
      </c>
      <c r="CG271" s="1" t="s">
        <v>48</v>
      </c>
      <c r="CH271" s="1">
        <f>'январь 2016'!CH271+'февраль 2016'!CH271+'март 2016'!CH271</f>
        <v>0</v>
      </c>
      <c r="CI271" s="1">
        <f>'январь 2016'!CI271+'февраль 2016'!CI271+'март 2016'!CI271</f>
        <v>0</v>
      </c>
      <c r="CJ271" s="1" t="s">
        <v>46</v>
      </c>
      <c r="CK271" s="1" t="s">
        <v>39</v>
      </c>
      <c r="CL271" s="1">
        <f>'январь 2016'!CL271+'февраль 2016'!CL271+'март 2016'!CL271</f>
        <v>0</v>
      </c>
      <c r="CM271" s="1">
        <f>'январь 2016'!CM271+'февраль 2016'!CM271+'март 2016'!CM271</f>
        <v>0</v>
      </c>
      <c r="CN271" s="1" t="s">
        <v>49</v>
      </c>
      <c r="CO271" s="1" t="s">
        <v>39</v>
      </c>
      <c r="CP271" s="1">
        <f>'январь 2016'!CP271+'февраль 2016'!CP271+'март 2016'!CP271</f>
        <v>0</v>
      </c>
      <c r="CQ271" s="1">
        <f>'январь 2016'!CQ271+'февраль 2016'!CQ271+'март 2016'!CQ271</f>
        <v>0</v>
      </c>
      <c r="CR271" s="1" t="s">
        <v>50</v>
      </c>
      <c r="CS271" s="1" t="s">
        <v>51</v>
      </c>
      <c r="CT271" s="1">
        <f>'январь 2016'!CT271+'февраль 2016'!CT271+'март 2016'!CT271</f>
        <v>0</v>
      </c>
      <c r="CU271" s="1">
        <f>'январь 2016'!CU271+'февраль 2016'!CU271+'март 2016'!CU271</f>
        <v>0</v>
      </c>
      <c r="CV271" s="1" t="s">
        <v>50</v>
      </c>
      <c r="CW271" s="1" t="s">
        <v>39</v>
      </c>
      <c r="CX271" s="1">
        <f>'январь 2016'!CX271+'февраль 2016'!CX271+'март 2016'!CX271</f>
        <v>0</v>
      </c>
      <c r="CY271" s="1">
        <f>'январь 2016'!CY271+'февраль 2016'!CY271+'март 2016'!CY271</f>
        <v>0</v>
      </c>
      <c r="CZ271" s="1" t="s">
        <v>50</v>
      </c>
      <c r="DA271" s="1" t="s">
        <v>39</v>
      </c>
      <c r="DB271" s="1">
        <f>'январь 2016'!DB271+'февраль 2016'!DB271+'март 2016'!DB271</f>
        <v>0</v>
      </c>
      <c r="DC271" s="1">
        <f>'январь 2016'!DC271+'февраль 2016'!DC271+'март 2016'!DC271</f>
        <v>0</v>
      </c>
      <c r="DD271" s="1" t="s">
        <v>59</v>
      </c>
      <c r="DE271" s="1" t="s">
        <v>60</v>
      </c>
      <c r="DF271" s="1">
        <f>'январь 2016'!DF271+'февраль 2016'!DF271+'март 2016'!DF271</f>
        <v>0</v>
      </c>
      <c r="DG271" s="1">
        <f>'январь 2016'!DG271+'февраль 2016'!DG271+'март 2016'!DG271</f>
        <v>0</v>
      </c>
      <c r="DH271" s="1" t="s">
        <v>52</v>
      </c>
      <c r="DI271" s="1" t="s">
        <v>53</v>
      </c>
      <c r="DJ271" s="1">
        <f>'январь 2016'!DJ271+'февраль 2016'!DJ271+'март 2016'!DJ271</f>
        <v>0</v>
      </c>
      <c r="DK271" s="1">
        <f>'январь 2016'!DK271+'февраль 2016'!DK271+'март 2016'!DK271</f>
        <v>0</v>
      </c>
      <c r="DL271" s="1" t="s">
        <v>31</v>
      </c>
      <c r="DM271" s="7">
        <f>'январь 2016'!DM271+'февраль 2016'!DM271+'март 2016'!DM271</f>
        <v>0</v>
      </c>
    </row>
    <row r="272" spans="1:117" s="12" customFormat="1" ht="15.75" customHeight="1" x14ac:dyDescent="0.25">
      <c r="A272" s="6">
        <v>271</v>
      </c>
      <c r="B272" s="6">
        <v>3</v>
      </c>
      <c r="C272" s="9" t="s">
        <v>452</v>
      </c>
      <c r="D272" s="8" t="s">
        <v>373</v>
      </c>
      <c r="E272" s="6">
        <v>21.847000000000001</v>
      </c>
      <c r="F272" s="6">
        <v>2.5670000000000002</v>
      </c>
      <c r="G272" s="6">
        <v>19.28</v>
      </c>
      <c r="H272" s="10">
        <v>26.670120000000001</v>
      </c>
      <c r="I272" s="3">
        <f t="shared" si="13"/>
        <v>45.950119999999998</v>
      </c>
      <c r="J272" s="3">
        <f t="shared" si="12"/>
        <v>0</v>
      </c>
      <c r="K272" s="3">
        <f t="shared" si="14"/>
        <v>45.950119999999998</v>
      </c>
      <c r="L272" s="1" t="s">
        <v>28</v>
      </c>
      <c r="M272" s="1" t="s">
        <v>29</v>
      </c>
      <c r="N272" s="1">
        <f>'январь 2016'!N272+'февраль 2016'!N272+'март 2016'!N272</f>
        <v>0</v>
      </c>
      <c r="O272" s="1">
        <f>'январь 2016'!O272+'февраль 2016'!O272+'март 2016'!O272</f>
        <v>0</v>
      </c>
      <c r="P272" s="1" t="s">
        <v>30</v>
      </c>
      <c r="Q272" s="1" t="s">
        <v>34</v>
      </c>
      <c r="R272" s="1">
        <f>'январь 2016'!R272+'февраль 2016'!R272+'март 2016'!R272</f>
        <v>0</v>
      </c>
      <c r="S272" s="1">
        <f>'январь 2016'!S272+'февраль 2016'!S272+'март 2016'!S272</f>
        <v>0</v>
      </c>
      <c r="T272" s="1" t="s">
        <v>30</v>
      </c>
      <c r="U272" s="1" t="s">
        <v>32</v>
      </c>
      <c r="V272" s="6">
        <f>'январь 2016'!V272+'февраль 2016'!V272+'март 2016'!V272</f>
        <v>0</v>
      </c>
      <c r="W272" s="6">
        <f>'январь 2016'!W272+'февраль 2016'!W272+'март 2016'!W272</f>
        <v>0</v>
      </c>
      <c r="X272" s="6" t="s">
        <v>30</v>
      </c>
      <c r="Y272" s="6" t="s">
        <v>33</v>
      </c>
      <c r="Z272" s="6">
        <f>'январь 2016'!Z272+'февраль 2016'!Z272+'март 2016'!Z272</f>
        <v>0</v>
      </c>
      <c r="AA272" s="6">
        <f>'январь 2016'!AA272+'февраль 2016'!AA272+'март 2016'!AA272</f>
        <v>0</v>
      </c>
      <c r="AB272" s="1" t="s">
        <v>30</v>
      </c>
      <c r="AC272" s="1" t="s">
        <v>34</v>
      </c>
      <c r="AD272" s="1">
        <f>'январь 2016'!AD272+'февраль 2016'!AD272+'март 2016'!AD272</f>
        <v>0</v>
      </c>
      <c r="AE272" s="1">
        <f>'январь 2016'!AE272+'февраль 2016'!AE272+'март 2016'!AE272</f>
        <v>0</v>
      </c>
      <c r="AF272" s="1" t="s">
        <v>35</v>
      </c>
      <c r="AG272" s="1" t="s">
        <v>29</v>
      </c>
      <c r="AH272" s="1">
        <f>'январь 2016'!AH272+'февраль 2016'!AH272+'март 2016'!AH272</f>
        <v>0</v>
      </c>
      <c r="AI272" s="1">
        <f>'январь 2016'!AI272+'февраль 2016'!AI272+'март 2016'!AI272</f>
        <v>0</v>
      </c>
      <c r="AJ272" s="1" t="s">
        <v>36</v>
      </c>
      <c r="AK272" s="1" t="s">
        <v>37</v>
      </c>
      <c r="AL272" s="1">
        <f>'январь 2016'!AL272+'февраль 2016'!AL272+'март 2016'!AL272</f>
        <v>0</v>
      </c>
      <c r="AM272" s="1">
        <f>'январь 2016'!AM272+'февраль 2016'!AM272+'март 2016'!AM272</f>
        <v>0</v>
      </c>
      <c r="AN272" s="1" t="s">
        <v>38</v>
      </c>
      <c r="AO272" s="1" t="s">
        <v>39</v>
      </c>
      <c r="AP272" s="1">
        <f>'январь 2016'!AP272+'февраль 2016'!AP272+'март 2016'!AP272</f>
        <v>0</v>
      </c>
      <c r="AQ272" s="1">
        <f>'январь 2016'!AQ272+'февраль 2016'!AQ272+'март 2016'!AQ272</f>
        <v>0</v>
      </c>
      <c r="AR272" s="1" t="s">
        <v>40</v>
      </c>
      <c r="AS272" s="1" t="s">
        <v>41</v>
      </c>
      <c r="AT272" s="1">
        <f>'январь 2016'!AT272+'февраль 2016'!AT272+'март 2016'!AT272</f>
        <v>0</v>
      </c>
      <c r="AU272" s="1">
        <f>'январь 2016'!AU272+'февраль 2016'!AU272+'март 2016'!AU272</f>
        <v>0</v>
      </c>
      <c r="AV272" s="6"/>
      <c r="AW272" s="6"/>
      <c r="AX272" s="1">
        <f>'январь 2016'!AX272+'февраль 2016'!AX272+'март 2016'!AX272</f>
        <v>0</v>
      </c>
      <c r="AY272" s="1">
        <f>'январь 2016'!AY272+'февраль 2016'!AY272+'март 2016'!AY272</f>
        <v>0</v>
      </c>
      <c r="AZ272" s="1" t="s">
        <v>42</v>
      </c>
      <c r="BA272" s="1" t="s">
        <v>39</v>
      </c>
      <c r="BB272" s="1">
        <f>'январь 2016'!BB272+'февраль 2016'!BB272+'март 2016'!BB272</f>
        <v>0</v>
      </c>
      <c r="BC272" s="1">
        <f>'январь 2016'!BC272+'февраль 2016'!BC272+'март 2016'!BC272</f>
        <v>0</v>
      </c>
      <c r="BD272" s="1" t="s">
        <v>42</v>
      </c>
      <c r="BE272" s="1" t="s">
        <v>33</v>
      </c>
      <c r="BF272" s="1">
        <f>'январь 2016'!BF272+'февраль 2016'!BF272+'март 2016'!BF272</f>
        <v>0</v>
      </c>
      <c r="BG272" s="1">
        <f>'январь 2016'!BG272+'февраль 2016'!BG272+'март 2016'!BG272</f>
        <v>0</v>
      </c>
      <c r="BH272" s="1" t="s">
        <v>42</v>
      </c>
      <c r="BI272" s="1" t="s">
        <v>39</v>
      </c>
      <c r="BJ272" s="1">
        <f>'январь 2016'!BJ272+'февраль 2016'!BJ272+'март 2016'!BJ272</f>
        <v>0</v>
      </c>
      <c r="BK272" s="7">
        <f>'январь 2016'!BK272+'февраль 2016'!BK272+'март 2016'!BK272</f>
        <v>0</v>
      </c>
      <c r="BL272" s="1" t="s">
        <v>43</v>
      </c>
      <c r="BM272" s="1" t="s">
        <v>44</v>
      </c>
      <c r="BN272" s="1">
        <f>'январь 2016'!BN272+'февраль 2016'!BN272+'март 2016'!BN272</f>
        <v>0</v>
      </c>
      <c r="BO272" s="1">
        <f>'январь 2016'!BO272+'февраль 2016'!BO272+'март 2016'!BO272</f>
        <v>0</v>
      </c>
      <c r="BP272" s="1" t="s">
        <v>45</v>
      </c>
      <c r="BQ272" s="1" t="s">
        <v>44</v>
      </c>
      <c r="BR272" s="1">
        <f>'январь 2016'!BR272+'февраль 2016'!BR272+'март 2016'!BR272</f>
        <v>0</v>
      </c>
      <c r="BS272" s="1">
        <f>'январь 2016'!BS272+'февраль 2016'!BS272+'март 2016'!BS272</f>
        <v>0</v>
      </c>
      <c r="BT272" s="1" t="s">
        <v>46</v>
      </c>
      <c r="BU272" s="1" t="s">
        <v>47</v>
      </c>
      <c r="BV272" s="1">
        <f>'январь 2016'!BV272+'февраль 2016'!BV272+'март 2016'!BV272</f>
        <v>0</v>
      </c>
      <c r="BW272" s="1">
        <f>'январь 2016'!BW272+'февраль 2016'!BW272+'март 2016'!BW272</f>
        <v>0</v>
      </c>
      <c r="BX272" s="1" t="s">
        <v>46</v>
      </c>
      <c r="BY272" s="1" t="s">
        <v>41</v>
      </c>
      <c r="BZ272" s="1">
        <f>'январь 2016'!BZ272+'февраль 2016'!BZ272+'март 2016'!BZ272</f>
        <v>0</v>
      </c>
      <c r="CA272" s="1">
        <f>'январь 2016'!CA272+'февраль 2016'!CA272+'март 2016'!CA272</f>
        <v>0</v>
      </c>
      <c r="CB272" s="1" t="s">
        <v>46</v>
      </c>
      <c r="CC272" s="1" t="s">
        <v>48</v>
      </c>
      <c r="CD272" s="1">
        <f>'январь 2016'!CD272+'февраль 2016'!CD272+'март 2016'!CD272</f>
        <v>0</v>
      </c>
      <c r="CE272" s="1">
        <f>'январь 2016'!CE272+'февраль 2016'!CE272+'март 2016'!CE272</f>
        <v>0</v>
      </c>
      <c r="CF272" s="1" t="s">
        <v>46</v>
      </c>
      <c r="CG272" s="1" t="s">
        <v>48</v>
      </c>
      <c r="CH272" s="1">
        <f>'январь 2016'!CH272+'февраль 2016'!CH272+'март 2016'!CH272</f>
        <v>0</v>
      </c>
      <c r="CI272" s="1">
        <f>'январь 2016'!CI272+'февраль 2016'!CI272+'март 2016'!CI272</f>
        <v>0</v>
      </c>
      <c r="CJ272" s="1" t="s">
        <v>46</v>
      </c>
      <c r="CK272" s="1" t="s">
        <v>39</v>
      </c>
      <c r="CL272" s="1">
        <f>'январь 2016'!CL272+'февраль 2016'!CL272+'март 2016'!CL272</f>
        <v>0</v>
      </c>
      <c r="CM272" s="1">
        <f>'январь 2016'!CM272+'февраль 2016'!CM272+'март 2016'!CM272</f>
        <v>0</v>
      </c>
      <c r="CN272" s="1" t="s">
        <v>49</v>
      </c>
      <c r="CO272" s="1" t="s">
        <v>39</v>
      </c>
      <c r="CP272" s="1">
        <f>'январь 2016'!CP272+'февраль 2016'!CP272+'март 2016'!CP272</f>
        <v>0</v>
      </c>
      <c r="CQ272" s="1">
        <f>'январь 2016'!CQ272+'февраль 2016'!CQ272+'март 2016'!CQ272</f>
        <v>0</v>
      </c>
      <c r="CR272" s="1" t="s">
        <v>50</v>
      </c>
      <c r="CS272" s="1" t="s">
        <v>51</v>
      </c>
      <c r="CT272" s="1">
        <f>'январь 2016'!CT272+'февраль 2016'!CT272+'март 2016'!CT272</f>
        <v>0</v>
      </c>
      <c r="CU272" s="1">
        <f>'январь 2016'!CU272+'февраль 2016'!CU272+'март 2016'!CU272</f>
        <v>0</v>
      </c>
      <c r="CV272" s="1" t="s">
        <v>50</v>
      </c>
      <c r="CW272" s="1" t="s">
        <v>39</v>
      </c>
      <c r="CX272" s="1">
        <f>'январь 2016'!CX272+'февраль 2016'!CX272+'март 2016'!CX272</f>
        <v>0</v>
      </c>
      <c r="CY272" s="1">
        <f>'январь 2016'!CY272+'февраль 2016'!CY272+'март 2016'!CY272</f>
        <v>0</v>
      </c>
      <c r="CZ272" s="1" t="s">
        <v>50</v>
      </c>
      <c r="DA272" s="1" t="s">
        <v>39</v>
      </c>
      <c r="DB272" s="1">
        <f>'январь 2016'!DB272+'февраль 2016'!DB272+'март 2016'!DB272</f>
        <v>0</v>
      </c>
      <c r="DC272" s="1">
        <f>'январь 2016'!DC272+'февраль 2016'!DC272+'март 2016'!DC272</f>
        <v>0</v>
      </c>
      <c r="DD272" s="1" t="s">
        <v>59</v>
      </c>
      <c r="DE272" s="1" t="s">
        <v>60</v>
      </c>
      <c r="DF272" s="1">
        <f>'январь 2016'!DF272+'февраль 2016'!DF272+'март 2016'!DF272</f>
        <v>0</v>
      </c>
      <c r="DG272" s="1">
        <f>'январь 2016'!DG272+'февраль 2016'!DG272+'март 2016'!DG272</f>
        <v>0</v>
      </c>
      <c r="DH272" s="1" t="s">
        <v>52</v>
      </c>
      <c r="DI272" s="1" t="s">
        <v>53</v>
      </c>
      <c r="DJ272" s="1">
        <f>'январь 2016'!DJ272+'февраль 2016'!DJ272+'март 2016'!DJ272</f>
        <v>0</v>
      </c>
      <c r="DK272" s="1">
        <f>'январь 2016'!DK272+'февраль 2016'!DK272+'март 2016'!DK272</f>
        <v>0</v>
      </c>
      <c r="DL272" s="1" t="s">
        <v>31</v>
      </c>
      <c r="DM272" s="7">
        <f>'январь 2016'!DM272+'февраль 2016'!DM272+'март 2016'!DM272</f>
        <v>0</v>
      </c>
    </row>
    <row r="273" spans="1:117" s="12" customFormat="1" ht="15.75" customHeight="1" x14ac:dyDescent="0.25">
      <c r="A273" s="6">
        <v>272</v>
      </c>
      <c r="B273" s="6">
        <v>3</v>
      </c>
      <c r="C273" s="9" t="s">
        <v>255</v>
      </c>
      <c r="D273" s="8" t="s">
        <v>373</v>
      </c>
      <c r="E273" s="6">
        <v>181.17</v>
      </c>
      <c r="F273" s="6">
        <v>40.795999999999999</v>
      </c>
      <c r="G273" s="6">
        <v>140.374</v>
      </c>
      <c r="H273" s="10">
        <v>162.54372000000001</v>
      </c>
      <c r="I273" s="3">
        <f t="shared" si="13"/>
        <v>302.91772000000003</v>
      </c>
      <c r="J273" s="3">
        <f t="shared" si="12"/>
        <v>0</v>
      </c>
      <c r="K273" s="3">
        <f t="shared" si="14"/>
        <v>302.91772000000003</v>
      </c>
      <c r="L273" s="1" t="s">
        <v>28</v>
      </c>
      <c r="M273" s="1" t="s">
        <v>29</v>
      </c>
      <c r="N273" s="1">
        <f>'январь 2016'!N273+'февраль 2016'!N273+'март 2016'!N273</f>
        <v>0</v>
      </c>
      <c r="O273" s="1">
        <f>'январь 2016'!O273+'февраль 2016'!O273+'март 2016'!O273</f>
        <v>0</v>
      </c>
      <c r="P273" s="1" t="s">
        <v>30</v>
      </c>
      <c r="Q273" s="1" t="s">
        <v>34</v>
      </c>
      <c r="R273" s="1">
        <f>'январь 2016'!R273+'февраль 2016'!R273+'март 2016'!R273</f>
        <v>0</v>
      </c>
      <c r="S273" s="1">
        <f>'январь 2016'!S273+'февраль 2016'!S273+'март 2016'!S273</f>
        <v>0</v>
      </c>
      <c r="T273" s="1" t="s">
        <v>30</v>
      </c>
      <c r="U273" s="1" t="s">
        <v>32</v>
      </c>
      <c r="V273" s="6">
        <f>'январь 2016'!V273+'февраль 2016'!V273+'март 2016'!V273</f>
        <v>0</v>
      </c>
      <c r="W273" s="6">
        <f>'январь 2016'!W273+'февраль 2016'!W273+'март 2016'!W273</f>
        <v>0</v>
      </c>
      <c r="X273" s="6" t="s">
        <v>30</v>
      </c>
      <c r="Y273" s="6" t="s">
        <v>33</v>
      </c>
      <c r="Z273" s="6">
        <f>'январь 2016'!Z273+'февраль 2016'!Z273+'март 2016'!Z273</f>
        <v>0</v>
      </c>
      <c r="AA273" s="6">
        <f>'январь 2016'!AA273+'февраль 2016'!AA273+'март 2016'!AA273</f>
        <v>0</v>
      </c>
      <c r="AB273" s="1" t="s">
        <v>30</v>
      </c>
      <c r="AC273" s="1" t="s">
        <v>34</v>
      </c>
      <c r="AD273" s="1">
        <f>'январь 2016'!AD273+'февраль 2016'!AD273+'март 2016'!AD273</f>
        <v>0</v>
      </c>
      <c r="AE273" s="1">
        <f>'январь 2016'!AE273+'февраль 2016'!AE273+'март 2016'!AE273</f>
        <v>0</v>
      </c>
      <c r="AF273" s="1" t="s">
        <v>35</v>
      </c>
      <c r="AG273" s="1" t="s">
        <v>29</v>
      </c>
      <c r="AH273" s="1">
        <f>'январь 2016'!AH273+'февраль 2016'!AH273+'март 2016'!AH273</f>
        <v>0</v>
      </c>
      <c r="AI273" s="1">
        <f>'январь 2016'!AI273+'февраль 2016'!AI273+'март 2016'!AI273</f>
        <v>0</v>
      </c>
      <c r="AJ273" s="1" t="s">
        <v>36</v>
      </c>
      <c r="AK273" s="1" t="s">
        <v>37</v>
      </c>
      <c r="AL273" s="1">
        <f>'январь 2016'!AL273+'февраль 2016'!AL273+'март 2016'!AL273</f>
        <v>0</v>
      </c>
      <c r="AM273" s="1">
        <f>'январь 2016'!AM273+'февраль 2016'!AM273+'март 2016'!AM273</f>
        <v>0</v>
      </c>
      <c r="AN273" s="1" t="s">
        <v>38</v>
      </c>
      <c r="AO273" s="1" t="s">
        <v>39</v>
      </c>
      <c r="AP273" s="1">
        <f>'январь 2016'!AP273+'февраль 2016'!AP273+'март 2016'!AP273</f>
        <v>0</v>
      </c>
      <c r="AQ273" s="1">
        <f>'январь 2016'!AQ273+'февраль 2016'!AQ273+'март 2016'!AQ273</f>
        <v>0</v>
      </c>
      <c r="AR273" s="1" t="s">
        <v>40</v>
      </c>
      <c r="AS273" s="1" t="s">
        <v>41</v>
      </c>
      <c r="AT273" s="1">
        <f>'январь 2016'!AT273+'февраль 2016'!AT273+'март 2016'!AT273</f>
        <v>0</v>
      </c>
      <c r="AU273" s="1">
        <f>'январь 2016'!AU273+'февраль 2016'!AU273+'март 2016'!AU273</f>
        <v>0</v>
      </c>
      <c r="AV273" s="6"/>
      <c r="AW273" s="6"/>
      <c r="AX273" s="1">
        <f>'январь 2016'!AX273+'февраль 2016'!AX273+'март 2016'!AX273</f>
        <v>0</v>
      </c>
      <c r="AY273" s="1">
        <f>'январь 2016'!AY273+'февраль 2016'!AY273+'март 2016'!AY273</f>
        <v>0</v>
      </c>
      <c r="AZ273" s="1" t="s">
        <v>42</v>
      </c>
      <c r="BA273" s="1" t="s">
        <v>39</v>
      </c>
      <c r="BB273" s="1">
        <f>'январь 2016'!BB273+'февраль 2016'!BB273+'март 2016'!BB273</f>
        <v>0</v>
      </c>
      <c r="BC273" s="1">
        <f>'январь 2016'!BC273+'февраль 2016'!BC273+'март 2016'!BC273</f>
        <v>0</v>
      </c>
      <c r="BD273" s="1" t="s">
        <v>42</v>
      </c>
      <c r="BE273" s="1" t="s">
        <v>33</v>
      </c>
      <c r="BF273" s="1">
        <f>'январь 2016'!BF273+'февраль 2016'!BF273+'март 2016'!BF273</f>
        <v>0</v>
      </c>
      <c r="BG273" s="1">
        <f>'январь 2016'!BG273+'февраль 2016'!BG273+'март 2016'!BG273</f>
        <v>0</v>
      </c>
      <c r="BH273" s="1" t="s">
        <v>42</v>
      </c>
      <c r="BI273" s="1" t="s">
        <v>39</v>
      </c>
      <c r="BJ273" s="1">
        <f>'январь 2016'!BJ273+'февраль 2016'!BJ273+'март 2016'!BJ273</f>
        <v>0</v>
      </c>
      <c r="BK273" s="7">
        <f>'январь 2016'!BK273+'февраль 2016'!BK273+'март 2016'!BK273</f>
        <v>0</v>
      </c>
      <c r="BL273" s="1" t="s">
        <v>43</v>
      </c>
      <c r="BM273" s="1" t="s">
        <v>44</v>
      </c>
      <c r="BN273" s="1">
        <f>'январь 2016'!BN273+'февраль 2016'!BN273+'март 2016'!BN273</f>
        <v>0</v>
      </c>
      <c r="BO273" s="1">
        <f>'январь 2016'!BO273+'февраль 2016'!BO273+'март 2016'!BO273</f>
        <v>0</v>
      </c>
      <c r="BP273" s="1" t="s">
        <v>45</v>
      </c>
      <c r="BQ273" s="1" t="s">
        <v>44</v>
      </c>
      <c r="BR273" s="1">
        <f>'январь 2016'!BR273+'февраль 2016'!BR273+'март 2016'!BR273</f>
        <v>0</v>
      </c>
      <c r="BS273" s="1">
        <f>'январь 2016'!BS273+'февраль 2016'!BS273+'март 2016'!BS273</f>
        <v>0</v>
      </c>
      <c r="BT273" s="1" t="s">
        <v>46</v>
      </c>
      <c r="BU273" s="1" t="s">
        <v>47</v>
      </c>
      <c r="BV273" s="1">
        <f>'январь 2016'!BV273+'февраль 2016'!BV273+'март 2016'!BV273</f>
        <v>0</v>
      </c>
      <c r="BW273" s="1">
        <f>'январь 2016'!BW273+'февраль 2016'!BW273+'март 2016'!BW273</f>
        <v>0</v>
      </c>
      <c r="BX273" s="1" t="s">
        <v>46</v>
      </c>
      <c r="BY273" s="1" t="s">
        <v>41</v>
      </c>
      <c r="BZ273" s="1">
        <f>'январь 2016'!BZ273+'февраль 2016'!BZ273+'март 2016'!BZ273</f>
        <v>0</v>
      </c>
      <c r="CA273" s="1">
        <f>'январь 2016'!CA273+'февраль 2016'!CA273+'март 2016'!CA273</f>
        <v>0</v>
      </c>
      <c r="CB273" s="1" t="s">
        <v>46</v>
      </c>
      <c r="CC273" s="1" t="s">
        <v>48</v>
      </c>
      <c r="CD273" s="1">
        <f>'январь 2016'!CD273+'февраль 2016'!CD273+'март 2016'!CD273</f>
        <v>0</v>
      </c>
      <c r="CE273" s="1">
        <f>'январь 2016'!CE273+'февраль 2016'!CE273+'март 2016'!CE273</f>
        <v>0</v>
      </c>
      <c r="CF273" s="1" t="s">
        <v>46</v>
      </c>
      <c r="CG273" s="1" t="s">
        <v>48</v>
      </c>
      <c r="CH273" s="1">
        <f>'январь 2016'!CH273+'февраль 2016'!CH273+'март 2016'!CH273</f>
        <v>0</v>
      </c>
      <c r="CI273" s="1">
        <f>'январь 2016'!CI273+'февраль 2016'!CI273+'март 2016'!CI273</f>
        <v>0</v>
      </c>
      <c r="CJ273" s="1" t="s">
        <v>46</v>
      </c>
      <c r="CK273" s="1" t="s">
        <v>39</v>
      </c>
      <c r="CL273" s="1">
        <f>'январь 2016'!CL273+'февраль 2016'!CL273+'март 2016'!CL273</f>
        <v>0</v>
      </c>
      <c r="CM273" s="1">
        <f>'январь 2016'!CM273+'февраль 2016'!CM273+'март 2016'!CM273</f>
        <v>0</v>
      </c>
      <c r="CN273" s="1" t="s">
        <v>49</v>
      </c>
      <c r="CO273" s="1" t="s">
        <v>39</v>
      </c>
      <c r="CP273" s="1">
        <f>'январь 2016'!CP273+'февраль 2016'!CP273+'март 2016'!CP273</f>
        <v>0</v>
      </c>
      <c r="CQ273" s="1">
        <f>'январь 2016'!CQ273+'февраль 2016'!CQ273+'март 2016'!CQ273</f>
        <v>0</v>
      </c>
      <c r="CR273" s="1" t="s">
        <v>50</v>
      </c>
      <c r="CS273" s="1" t="s">
        <v>51</v>
      </c>
      <c r="CT273" s="1">
        <f>'январь 2016'!CT273+'февраль 2016'!CT273+'март 2016'!CT273</f>
        <v>0</v>
      </c>
      <c r="CU273" s="1">
        <f>'январь 2016'!CU273+'февраль 2016'!CU273+'март 2016'!CU273</f>
        <v>0</v>
      </c>
      <c r="CV273" s="1" t="s">
        <v>50</v>
      </c>
      <c r="CW273" s="1" t="s">
        <v>39</v>
      </c>
      <c r="CX273" s="1">
        <f>'январь 2016'!CX273+'февраль 2016'!CX273+'март 2016'!CX273</f>
        <v>0</v>
      </c>
      <c r="CY273" s="1">
        <f>'январь 2016'!CY273+'февраль 2016'!CY273+'март 2016'!CY273</f>
        <v>0</v>
      </c>
      <c r="CZ273" s="1" t="s">
        <v>50</v>
      </c>
      <c r="DA273" s="1" t="s">
        <v>39</v>
      </c>
      <c r="DB273" s="1">
        <f>'январь 2016'!DB273+'февраль 2016'!DB273+'март 2016'!DB273</f>
        <v>0</v>
      </c>
      <c r="DC273" s="1">
        <f>'январь 2016'!DC273+'февраль 2016'!DC273+'март 2016'!DC273</f>
        <v>0</v>
      </c>
      <c r="DD273" s="1" t="s">
        <v>59</v>
      </c>
      <c r="DE273" s="1" t="s">
        <v>60</v>
      </c>
      <c r="DF273" s="1">
        <f>'январь 2016'!DF273+'февраль 2016'!DF273+'март 2016'!DF273</f>
        <v>0</v>
      </c>
      <c r="DG273" s="1">
        <f>'январь 2016'!DG273+'февраль 2016'!DG273+'март 2016'!DG273</f>
        <v>0</v>
      </c>
      <c r="DH273" s="1" t="s">
        <v>52</v>
      </c>
      <c r="DI273" s="1" t="s">
        <v>53</v>
      </c>
      <c r="DJ273" s="1">
        <f>'январь 2016'!DJ273+'февраль 2016'!DJ273+'март 2016'!DJ273</f>
        <v>0</v>
      </c>
      <c r="DK273" s="1">
        <f>'январь 2016'!DK273+'февраль 2016'!DK273+'март 2016'!DK273</f>
        <v>0</v>
      </c>
      <c r="DL273" s="1" t="s">
        <v>31</v>
      </c>
      <c r="DM273" s="7">
        <f>'январь 2016'!DM273+'февраль 2016'!DM273+'март 2016'!DM273</f>
        <v>0</v>
      </c>
    </row>
    <row r="274" spans="1:117" s="12" customFormat="1" ht="15.75" customHeight="1" x14ac:dyDescent="0.25">
      <c r="A274" s="6">
        <v>273</v>
      </c>
      <c r="B274" s="6">
        <v>3</v>
      </c>
      <c r="C274" s="9" t="s">
        <v>256</v>
      </c>
      <c r="D274" s="8" t="s">
        <v>373</v>
      </c>
      <c r="E274" s="6">
        <v>33.677</v>
      </c>
      <c r="F274" s="6">
        <v>13.794</v>
      </c>
      <c r="G274" s="6">
        <v>19.257000000000001</v>
      </c>
      <c r="H274" s="10">
        <v>42.164879999999997</v>
      </c>
      <c r="I274" s="3">
        <f t="shared" si="13"/>
        <v>61.421880000000002</v>
      </c>
      <c r="J274" s="3">
        <f t="shared" si="12"/>
        <v>0</v>
      </c>
      <c r="K274" s="3">
        <f t="shared" si="14"/>
        <v>61.421880000000002</v>
      </c>
      <c r="L274" s="1" t="s">
        <v>28</v>
      </c>
      <c r="M274" s="1" t="s">
        <v>29</v>
      </c>
      <c r="N274" s="1">
        <f>'январь 2016'!N274+'февраль 2016'!N274+'март 2016'!N274</f>
        <v>0</v>
      </c>
      <c r="O274" s="1">
        <f>'январь 2016'!O274+'февраль 2016'!O274+'март 2016'!O274</f>
        <v>0</v>
      </c>
      <c r="P274" s="1" t="s">
        <v>30</v>
      </c>
      <c r="Q274" s="1" t="s">
        <v>34</v>
      </c>
      <c r="R274" s="1">
        <f>'январь 2016'!R274+'февраль 2016'!R274+'март 2016'!R274</f>
        <v>0</v>
      </c>
      <c r="S274" s="1">
        <f>'январь 2016'!S274+'февраль 2016'!S274+'март 2016'!S274</f>
        <v>0</v>
      </c>
      <c r="T274" s="1" t="s">
        <v>30</v>
      </c>
      <c r="U274" s="1" t="s">
        <v>32</v>
      </c>
      <c r="V274" s="6">
        <f>'январь 2016'!V274+'февраль 2016'!V274+'март 2016'!V274</f>
        <v>0</v>
      </c>
      <c r="W274" s="6">
        <f>'январь 2016'!W274+'февраль 2016'!W274+'март 2016'!W274</f>
        <v>0</v>
      </c>
      <c r="X274" s="6" t="s">
        <v>30</v>
      </c>
      <c r="Y274" s="6" t="s">
        <v>33</v>
      </c>
      <c r="Z274" s="6">
        <f>'январь 2016'!Z274+'февраль 2016'!Z274+'март 2016'!Z274</f>
        <v>0</v>
      </c>
      <c r="AA274" s="6">
        <f>'январь 2016'!AA274+'февраль 2016'!AA274+'март 2016'!AA274</f>
        <v>0</v>
      </c>
      <c r="AB274" s="1" t="s">
        <v>30</v>
      </c>
      <c r="AC274" s="1" t="s">
        <v>34</v>
      </c>
      <c r="AD274" s="1">
        <f>'январь 2016'!AD274+'февраль 2016'!AD274+'март 2016'!AD274</f>
        <v>0</v>
      </c>
      <c r="AE274" s="1">
        <f>'январь 2016'!AE274+'февраль 2016'!AE274+'март 2016'!AE274</f>
        <v>0</v>
      </c>
      <c r="AF274" s="1" t="s">
        <v>35</v>
      </c>
      <c r="AG274" s="1" t="s">
        <v>29</v>
      </c>
      <c r="AH274" s="1">
        <f>'январь 2016'!AH274+'февраль 2016'!AH274+'март 2016'!AH274</f>
        <v>0</v>
      </c>
      <c r="AI274" s="1">
        <f>'январь 2016'!AI274+'февраль 2016'!AI274+'март 2016'!AI274</f>
        <v>0</v>
      </c>
      <c r="AJ274" s="1" t="s">
        <v>36</v>
      </c>
      <c r="AK274" s="1" t="s">
        <v>37</v>
      </c>
      <c r="AL274" s="1">
        <f>'январь 2016'!AL274+'февраль 2016'!AL274+'март 2016'!AL274</f>
        <v>0</v>
      </c>
      <c r="AM274" s="1">
        <f>'январь 2016'!AM274+'февраль 2016'!AM274+'март 2016'!AM274</f>
        <v>0</v>
      </c>
      <c r="AN274" s="1" t="s">
        <v>38</v>
      </c>
      <c r="AO274" s="1" t="s">
        <v>39</v>
      </c>
      <c r="AP274" s="1">
        <f>'январь 2016'!AP274+'февраль 2016'!AP274+'март 2016'!AP274</f>
        <v>0</v>
      </c>
      <c r="AQ274" s="1">
        <f>'январь 2016'!AQ274+'февраль 2016'!AQ274+'март 2016'!AQ274</f>
        <v>0</v>
      </c>
      <c r="AR274" s="1" t="s">
        <v>40</v>
      </c>
      <c r="AS274" s="1" t="s">
        <v>41</v>
      </c>
      <c r="AT274" s="1">
        <f>'январь 2016'!AT274+'февраль 2016'!AT274+'март 2016'!AT274</f>
        <v>0</v>
      </c>
      <c r="AU274" s="1">
        <f>'январь 2016'!AU274+'февраль 2016'!AU274+'март 2016'!AU274</f>
        <v>0</v>
      </c>
      <c r="AV274" s="6"/>
      <c r="AW274" s="6"/>
      <c r="AX274" s="1">
        <f>'январь 2016'!AX274+'февраль 2016'!AX274+'март 2016'!AX274</f>
        <v>0</v>
      </c>
      <c r="AY274" s="1">
        <f>'январь 2016'!AY274+'февраль 2016'!AY274+'март 2016'!AY274</f>
        <v>0</v>
      </c>
      <c r="AZ274" s="1" t="s">
        <v>42</v>
      </c>
      <c r="BA274" s="1" t="s">
        <v>39</v>
      </c>
      <c r="BB274" s="1">
        <f>'январь 2016'!BB274+'февраль 2016'!BB274+'март 2016'!BB274</f>
        <v>0</v>
      </c>
      <c r="BC274" s="1">
        <f>'январь 2016'!BC274+'февраль 2016'!BC274+'март 2016'!BC274</f>
        <v>0</v>
      </c>
      <c r="BD274" s="1" t="s">
        <v>42</v>
      </c>
      <c r="BE274" s="1" t="s">
        <v>33</v>
      </c>
      <c r="BF274" s="1">
        <f>'январь 2016'!BF274+'февраль 2016'!BF274+'март 2016'!BF274</f>
        <v>0</v>
      </c>
      <c r="BG274" s="1">
        <f>'январь 2016'!BG274+'февраль 2016'!BG274+'март 2016'!BG274</f>
        <v>0</v>
      </c>
      <c r="BH274" s="1" t="s">
        <v>42</v>
      </c>
      <c r="BI274" s="1" t="s">
        <v>39</v>
      </c>
      <c r="BJ274" s="1">
        <f>'январь 2016'!BJ274+'февраль 2016'!BJ274+'март 2016'!BJ274</f>
        <v>0</v>
      </c>
      <c r="BK274" s="7">
        <f>'январь 2016'!BK274+'февраль 2016'!BK274+'март 2016'!BK274</f>
        <v>0</v>
      </c>
      <c r="BL274" s="1" t="s">
        <v>43</v>
      </c>
      <c r="BM274" s="1" t="s">
        <v>44</v>
      </c>
      <c r="BN274" s="1">
        <f>'январь 2016'!BN274+'февраль 2016'!BN274+'март 2016'!BN274</f>
        <v>0</v>
      </c>
      <c r="BO274" s="1">
        <f>'январь 2016'!BO274+'февраль 2016'!BO274+'март 2016'!BO274</f>
        <v>0</v>
      </c>
      <c r="BP274" s="1" t="s">
        <v>45</v>
      </c>
      <c r="BQ274" s="1" t="s">
        <v>44</v>
      </c>
      <c r="BR274" s="1">
        <f>'январь 2016'!BR274+'февраль 2016'!BR274+'март 2016'!BR274</f>
        <v>0</v>
      </c>
      <c r="BS274" s="1">
        <f>'январь 2016'!BS274+'февраль 2016'!BS274+'март 2016'!BS274</f>
        <v>0</v>
      </c>
      <c r="BT274" s="1" t="s">
        <v>46</v>
      </c>
      <c r="BU274" s="1" t="s">
        <v>47</v>
      </c>
      <c r="BV274" s="1">
        <f>'январь 2016'!BV274+'февраль 2016'!BV274+'март 2016'!BV274</f>
        <v>0</v>
      </c>
      <c r="BW274" s="1">
        <f>'январь 2016'!BW274+'февраль 2016'!BW274+'март 2016'!BW274</f>
        <v>0</v>
      </c>
      <c r="BX274" s="1" t="s">
        <v>46</v>
      </c>
      <c r="BY274" s="1" t="s">
        <v>41</v>
      </c>
      <c r="BZ274" s="1">
        <f>'январь 2016'!BZ274+'февраль 2016'!BZ274+'март 2016'!BZ274</f>
        <v>0</v>
      </c>
      <c r="CA274" s="1">
        <f>'январь 2016'!CA274+'февраль 2016'!CA274+'март 2016'!CA274</f>
        <v>0</v>
      </c>
      <c r="CB274" s="1" t="s">
        <v>46</v>
      </c>
      <c r="CC274" s="1" t="s">
        <v>48</v>
      </c>
      <c r="CD274" s="1">
        <f>'январь 2016'!CD274+'февраль 2016'!CD274+'март 2016'!CD274</f>
        <v>0</v>
      </c>
      <c r="CE274" s="1">
        <f>'январь 2016'!CE274+'февраль 2016'!CE274+'март 2016'!CE274</f>
        <v>0</v>
      </c>
      <c r="CF274" s="1" t="s">
        <v>46</v>
      </c>
      <c r="CG274" s="1" t="s">
        <v>48</v>
      </c>
      <c r="CH274" s="1">
        <f>'январь 2016'!CH274+'февраль 2016'!CH274+'март 2016'!CH274</f>
        <v>0</v>
      </c>
      <c r="CI274" s="1">
        <f>'январь 2016'!CI274+'февраль 2016'!CI274+'март 2016'!CI274</f>
        <v>0</v>
      </c>
      <c r="CJ274" s="1" t="s">
        <v>46</v>
      </c>
      <c r="CK274" s="1" t="s">
        <v>39</v>
      </c>
      <c r="CL274" s="1">
        <f>'январь 2016'!CL274+'февраль 2016'!CL274+'март 2016'!CL274</f>
        <v>0</v>
      </c>
      <c r="CM274" s="1">
        <f>'январь 2016'!CM274+'февраль 2016'!CM274+'март 2016'!CM274</f>
        <v>0</v>
      </c>
      <c r="CN274" s="1" t="s">
        <v>49</v>
      </c>
      <c r="CO274" s="1" t="s">
        <v>39</v>
      </c>
      <c r="CP274" s="1">
        <f>'январь 2016'!CP274+'февраль 2016'!CP274+'март 2016'!CP274</f>
        <v>0</v>
      </c>
      <c r="CQ274" s="1">
        <f>'январь 2016'!CQ274+'февраль 2016'!CQ274+'март 2016'!CQ274</f>
        <v>0</v>
      </c>
      <c r="CR274" s="1" t="s">
        <v>50</v>
      </c>
      <c r="CS274" s="1" t="s">
        <v>51</v>
      </c>
      <c r="CT274" s="1">
        <f>'январь 2016'!CT274+'февраль 2016'!CT274+'март 2016'!CT274</f>
        <v>0</v>
      </c>
      <c r="CU274" s="1">
        <f>'январь 2016'!CU274+'февраль 2016'!CU274+'март 2016'!CU274</f>
        <v>0</v>
      </c>
      <c r="CV274" s="1" t="s">
        <v>50</v>
      </c>
      <c r="CW274" s="1" t="s">
        <v>39</v>
      </c>
      <c r="CX274" s="1">
        <f>'январь 2016'!CX274+'февраль 2016'!CX274+'март 2016'!CX274</f>
        <v>0</v>
      </c>
      <c r="CY274" s="1">
        <f>'январь 2016'!CY274+'февраль 2016'!CY274+'март 2016'!CY274</f>
        <v>0</v>
      </c>
      <c r="CZ274" s="1" t="s">
        <v>50</v>
      </c>
      <c r="DA274" s="1" t="s">
        <v>39</v>
      </c>
      <c r="DB274" s="1">
        <f>'январь 2016'!DB274+'февраль 2016'!DB274+'март 2016'!DB274</f>
        <v>0</v>
      </c>
      <c r="DC274" s="1">
        <f>'январь 2016'!DC274+'февраль 2016'!DC274+'март 2016'!DC274</f>
        <v>0</v>
      </c>
      <c r="DD274" s="1" t="s">
        <v>59</v>
      </c>
      <c r="DE274" s="1" t="s">
        <v>60</v>
      </c>
      <c r="DF274" s="1">
        <f>'январь 2016'!DF274+'февраль 2016'!DF274+'март 2016'!DF274</f>
        <v>0</v>
      </c>
      <c r="DG274" s="1">
        <f>'январь 2016'!DG274+'февраль 2016'!DG274+'март 2016'!DG274</f>
        <v>0</v>
      </c>
      <c r="DH274" s="1" t="s">
        <v>52</v>
      </c>
      <c r="DI274" s="1" t="s">
        <v>53</v>
      </c>
      <c r="DJ274" s="1">
        <f>'январь 2016'!DJ274+'февраль 2016'!DJ274+'март 2016'!DJ274</f>
        <v>0</v>
      </c>
      <c r="DK274" s="1">
        <f>'январь 2016'!DK274+'февраль 2016'!DK274+'март 2016'!DK274</f>
        <v>0</v>
      </c>
      <c r="DL274" s="1" t="s">
        <v>31</v>
      </c>
      <c r="DM274" s="7">
        <f>'январь 2016'!DM274+'февраль 2016'!DM274+'март 2016'!DM274</f>
        <v>0</v>
      </c>
    </row>
    <row r="275" spans="1:117" s="12" customFormat="1" ht="15.75" customHeight="1" x14ac:dyDescent="0.25">
      <c r="A275" s="6">
        <v>274</v>
      </c>
      <c r="B275" s="6">
        <v>3</v>
      </c>
      <c r="C275" s="9" t="s">
        <v>257</v>
      </c>
      <c r="D275" s="8" t="s">
        <v>373</v>
      </c>
      <c r="E275" s="6">
        <v>-490.15899999999999</v>
      </c>
      <c r="F275" s="6">
        <v>71.251000000000005</v>
      </c>
      <c r="G275" s="6">
        <v>-850.46</v>
      </c>
      <c r="H275" s="10">
        <v>276.59003999999999</v>
      </c>
      <c r="I275" s="3">
        <f t="shared" si="13"/>
        <v>-573.86995999999999</v>
      </c>
      <c r="J275" s="3">
        <f t="shared" si="12"/>
        <v>34.668999999999997</v>
      </c>
      <c r="K275" s="3">
        <f t="shared" si="14"/>
        <v>-608.53895999999997</v>
      </c>
      <c r="L275" s="1" t="s">
        <v>28</v>
      </c>
      <c r="M275" s="1" t="s">
        <v>29</v>
      </c>
      <c r="N275" s="1">
        <f>'январь 2016'!N275+'февраль 2016'!N275+'март 2016'!N275</f>
        <v>0</v>
      </c>
      <c r="O275" s="1">
        <f>'январь 2016'!O275+'февраль 2016'!O275+'март 2016'!O275</f>
        <v>0</v>
      </c>
      <c r="P275" s="1" t="s">
        <v>30</v>
      </c>
      <c r="Q275" s="1" t="s">
        <v>34</v>
      </c>
      <c r="R275" s="1">
        <f>'январь 2016'!R275+'февраль 2016'!R275+'март 2016'!R275</f>
        <v>0</v>
      </c>
      <c r="S275" s="1">
        <f>'январь 2016'!S275+'февраль 2016'!S275+'март 2016'!S275</f>
        <v>0</v>
      </c>
      <c r="T275" s="1" t="s">
        <v>30</v>
      </c>
      <c r="U275" s="1" t="s">
        <v>32</v>
      </c>
      <c r="V275" s="6">
        <f>'январь 2016'!V275+'февраль 2016'!V275+'март 2016'!V275</f>
        <v>0</v>
      </c>
      <c r="W275" s="6">
        <f>'январь 2016'!W275+'февраль 2016'!W275+'март 2016'!W275</f>
        <v>0</v>
      </c>
      <c r="X275" s="6" t="s">
        <v>30</v>
      </c>
      <c r="Y275" s="6" t="s">
        <v>33</v>
      </c>
      <c r="Z275" s="6">
        <f>'январь 2016'!Z275+'февраль 2016'!Z275+'март 2016'!Z275</f>
        <v>0</v>
      </c>
      <c r="AA275" s="6">
        <f>'январь 2016'!AA275+'февраль 2016'!AA275+'март 2016'!AA275</f>
        <v>0</v>
      </c>
      <c r="AB275" s="1" t="s">
        <v>30</v>
      </c>
      <c r="AC275" s="1" t="s">
        <v>34</v>
      </c>
      <c r="AD275" s="1">
        <f>'январь 2016'!AD275+'февраль 2016'!AD275+'март 2016'!AD275</f>
        <v>4</v>
      </c>
      <c r="AE275" s="1">
        <f>'январь 2016'!AE275+'февраль 2016'!AE275+'март 2016'!AE275</f>
        <v>11.207000000000001</v>
      </c>
      <c r="AF275" s="1" t="s">
        <v>35</v>
      </c>
      <c r="AG275" s="1" t="s">
        <v>29</v>
      </c>
      <c r="AH275" s="1">
        <f>'январь 2016'!AH275+'февраль 2016'!AH275+'март 2016'!AH275</f>
        <v>9.0000000000000011E-3</v>
      </c>
      <c r="AI275" s="1">
        <f>'январь 2016'!AI275+'февраль 2016'!AI275+'март 2016'!AI275</f>
        <v>10.494</v>
      </c>
      <c r="AJ275" s="1" t="s">
        <v>36</v>
      </c>
      <c r="AK275" s="1" t="s">
        <v>37</v>
      </c>
      <c r="AL275" s="1">
        <f>'январь 2016'!AL275+'февраль 2016'!AL275+'март 2016'!AL275</f>
        <v>0</v>
      </c>
      <c r="AM275" s="1">
        <f>'январь 2016'!AM275+'февраль 2016'!AM275+'март 2016'!AM275</f>
        <v>0</v>
      </c>
      <c r="AN275" s="1" t="s">
        <v>38</v>
      </c>
      <c r="AO275" s="1" t="s">
        <v>39</v>
      </c>
      <c r="AP275" s="1">
        <f>'январь 2016'!AP275+'февраль 2016'!AP275+'март 2016'!AP275</f>
        <v>0</v>
      </c>
      <c r="AQ275" s="1">
        <f>'январь 2016'!AQ275+'февраль 2016'!AQ275+'март 2016'!AQ275</f>
        <v>0</v>
      </c>
      <c r="AR275" s="1" t="s">
        <v>40</v>
      </c>
      <c r="AS275" s="1" t="s">
        <v>41</v>
      </c>
      <c r="AT275" s="1">
        <f>'январь 2016'!AT275+'февраль 2016'!AT275+'март 2016'!AT275</f>
        <v>0</v>
      </c>
      <c r="AU275" s="1">
        <f>'январь 2016'!AU275+'февраль 2016'!AU275+'март 2016'!AU275</f>
        <v>0</v>
      </c>
      <c r="AV275" s="6"/>
      <c r="AW275" s="6"/>
      <c r="AX275" s="1">
        <f>'январь 2016'!AX275+'февраль 2016'!AX275+'март 2016'!AX275</f>
        <v>0</v>
      </c>
      <c r="AY275" s="1">
        <f>'январь 2016'!AY275+'февраль 2016'!AY275+'март 2016'!AY275</f>
        <v>0</v>
      </c>
      <c r="AZ275" s="1" t="s">
        <v>42</v>
      </c>
      <c r="BA275" s="1" t="s">
        <v>39</v>
      </c>
      <c r="BB275" s="1">
        <f>'январь 2016'!BB275+'февраль 2016'!BB275+'март 2016'!BB275</f>
        <v>0</v>
      </c>
      <c r="BC275" s="1">
        <f>'январь 2016'!BC275+'февраль 2016'!BC275+'март 2016'!BC275</f>
        <v>0</v>
      </c>
      <c r="BD275" s="1" t="s">
        <v>42</v>
      </c>
      <c r="BE275" s="1" t="s">
        <v>33</v>
      </c>
      <c r="BF275" s="1">
        <f>'январь 2016'!BF275+'февраль 2016'!BF275+'март 2016'!BF275</f>
        <v>0</v>
      </c>
      <c r="BG275" s="1">
        <f>'январь 2016'!BG275+'февраль 2016'!BG275+'март 2016'!BG275</f>
        <v>0</v>
      </c>
      <c r="BH275" s="1" t="s">
        <v>42</v>
      </c>
      <c r="BI275" s="1" t="s">
        <v>39</v>
      </c>
      <c r="BJ275" s="1">
        <f>'январь 2016'!BJ275+'февраль 2016'!BJ275+'март 2016'!BJ275</f>
        <v>0</v>
      </c>
      <c r="BK275" s="7">
        <f>'январь 2016'!BK275+'февраль 2016'!BK275+'март 2016'!BK275</f>
        <v>0</v>
      </c>
      <c r="BL275" s="1" t="s">
        <v>43</v>
      </c>
      <c r="BM275" s="1" t="s">
        <v>44</v>
      </c>
      <c r="BN275" s="1">
        <f>'январь 2016'!BN275+'февраль 2016'!BN275+'март 2016'!BN275</f>
        <v>0</v>
      </c>
      <c r="BO275" s="1">
        <f>'январь 2016'!BO275+'февраль 2016'!BO275+'март 2016'!BO275</f>
        <v>0</v>
      </c>
      <c r="BP275" s="1" t="s">
        <v>45</v>
      </c>
      <c r="BQ275" s="1" t="s">
        <v>44</v>
      </c>
      <c r="BR275" s="1">
        <f>'январь 2016'!BR275+'февраль 2016'!BR275+'март 2016'!BR275</f>
        <v>0</v>
      </c>
      <c r="BS275" s="1">
        <f>'январь 2016'!BS275+'февраль 2016'!BS275+'март 2016'!BS275</f>
        <v>0</v>
      </c>
      <c r="BT275" s="1" t="s">
        <v>46</v>
      </c>
      <c r="BU275" s="1" t="s">
        <v>47</v>
      </c>
      <c r="BV275" s="1">
        <f>'январь 2016'!BV275+'февраль 2016'!BV275+'март 2016'!BV275</f>
        <v>0</v>
      </c>
      <c r="BW275" s="1">
        <f>'январь 2016'!BW275+'февраль 2016'!BW275+'март 2016'!BW275</f>
        <v>0</v>
      </c>
      <c r="BX275" s="1" t="s">
        <v>46</v>
      </c>
      <c r="BY275" s="1" t="s">
        <v>41</v>
      </c>
      <c r="BZ275" s="1">
        <f>'январь 2016'!BZ275+'февраль 2016'!BZ275+'март 2016'!BZ275</f>
        <v>0</v>
      </c>
      <c r="CA275" s="1">
        <f>'январь 2016'!CA275+'февраль 2016'!CA275+'март 2016'!CA275</f>
        <v>0</v>
      </c>
      <c r="CB275" s="1" t="s">
        <v>46</v>
      </c>
      <c r="CC275" s="1" t="s">
        <v>48</v>
      </c>
      <c r="CD275" s="1">
        <f>'январь 2016'!CD275+'февраль 2016'!CD275+'март 2016'!CD275</f>
        <v>0.01</v>
      </c>
      <c r="CE275" s="1">
        <f>'январь 2016'!CE275+'февраль 2016'!CE275+'март 2016'!CE275</f>
        <v>10.601000000000001</v>
      </c>
      <c r="CF275" s="1" t="s">
        <v>46</v>
      </c>
      <c r="CG275" s="1" t="s">
        <v>48</v>
      </c>
      <c r="CH275" s="1">
        <f>'январь 2016'!CH275+'февраль 2016'!CH275+'март 2016'!CH275</f>
        <v>0</v>
      </c>
      <c r="CI275" s="1">
        <f>'январь 2016'!CI275+'февраль 2016'!CI275+'март 2016'!CI275</f>
        <v>0</v>
      </c>
      <c r="CJ275" s="1" t="s">
        <v>46</v>
      </c>
      <c r="CK275" s="1" t="s">
        <v>39</v>
      </c>
      <c r="CL275" s="1">
        <f>'январь 2016'!CL275+'февраль 2016'!CL275+'март 2016'!CL275</f>
        <v>0</v>
      </c>
      <c r="CM275" s="1">
        <f>'январь 2016'!CM275+'февраль 2016'!CM275+'март 2016'!CM275</f>
        <v>0</v>
      </c>
      <c r="CN275" s="1" t="s">
        <v>49</v>
      </c>
      <c r="CO275" s="1" t="s">
        <v>39</v>
      </c>
      <c r="CP275" s="1">
        <f>'январь 2016'!CP275+'февраль 2016'!CP275+'март 2016'!CP275</f>
        <v>0</v>
      </c>
      <c r="CQ275" s="1">
        <f>'январь 2016'!CQ275+'февраль 2016'!CQ275+'март 2016'!CQ275</f>
        <v>0</v>
      </c>
      <c r="CR275" s="1" t="s">
        <v>50</v>
      </c>
      <c r="CS275" s="1" t="s">
        <v>51</v>
      </c>
      <c r="CT275" s="1">
        <f>'январь 2016'!CT275+'февраль 2016'!CT275+'март 2016'!CT275</f>
        <v>0</v>
      </c>
      <c r="CU275" s="1">
        <f>'январь 2016'!CU275+'февраль 2016'!CU275+'март 2016'!CU275</f>
        <v>0</v>
      </c>
      <c r="CV275" s="1" t="s">
        <v>50</v>
      </c>
      <c r="CW275" s="1" t="s">
        <v>39</v>
      </c>
      <c r="CX275" s="1">
        <f>'январь 2016'!CX275+'февраль 2016'!CX275+'март 2016'!CX275</f>
        <v>2</v>
      </c>
      <c r="CY275" s="1">
        <f>'январь 2016'!CY275+'февраль 2016'!CY275+'март 2016'!CY275</f>
        <v>2.367</v>
      </c>
      <c r="CZ275" s="1" t="s">
        <v>50</v>
      </c>
      <c r="DA275" s="1" t="s">
        <v>39</v>
      </c>
      <c r="DB275" s="1">
        <f>'январь 2016'!DB275+'февраль 2016'!DB275+'март 2016'!DB275</f>
        <v>0</v>
      </c>
      <c r="DC275" s="1">
        <f>'январь 2016'!DC275+'февраль 2016'!DC275+'март 2016'!DC275</f>
        <v>0</v>
      </c>
      <c r="DD275" s="1" t="s">
        <v>59</v>
      </c>
      <c r="DE275" s="1" t="s">
        <v>60</v>
      </c>
      <c r="DF275" s="1">
        <f>'январь 2016'!DF275+'февраль 2016'!DF275+'март 2016'!DF275</f>
        <v>0</v>
      </c>
      <c r="DG275" s="1">
        <f>'январь 2016'!DG275+'февраль 2016'!DG275+'март 2016'!DG275</f>
        <v>0</v>
      </c>
      <c r="DH275" s="1" t="s">
        <v>52</v>
      </c>
      <c r="DI275" s="1" t="s">
        <v>53</v>
      </c>
      <c r="DJ275" s="1">
        <f>'январь 2016'!DJ275+'февраль 2016'!DJ275+'март 2016'!DJ275</f>
        <v>0</v>
      </c>
      <c r="DK275" s="1">
        <f>'январь 2016'!DK275+'февраль 2016'!DK275+'март 2016'!DK275</f>
        <v>0</v>
      </c>
      <c r="DL275" s="1" t="s">
        <v>31</v>
      </c>
      <c r="DM275" s="7">
        <f>'январь 2016'!DM275+'февраль 2016'!DM275+'март 2016'!DM275</f>
        <v>0</v>
      </c>
    </row>
    <row r="276" spans="1:117" s="12" customFormat="1" ht="15.75" customHeight="1" x14ac:dyDescent="0.25">
      <c r="A276" s="6">
        <v>275</v>
      </c>
      <c r="B276" s="6">
        <v>3</v>
      </c>
      <c r="C276" s="9" t="s">
        <v>258</v>
      </c>
      <c r="D276" s="8" t="s">
        <v>373</v>
      </c>
      <c r="E276" s="6">
        <v>232.44499999999999</v>
      </c>
      <c r="F276" s="6">
        <v>15.419</v>
      </c>
      <c r="G276" s="6">
        <v>215.97900000000001</v>
      </c>
      <c r="H276" s="10">
        <v>94.175280000000001</v>
      </c>
      <c r="I276" s="3">
        <f t="shared" si="13"/>
        <v>310.15428000000003</v>
      </c>
      <c r="J276" s="3">
        <f t="shared" si="12"/>
        <v>0</v>
      </c>
      <c r="K276" s="3">
        <f t="shared" si="14"/>
        <v>310.15428000000003</v>
      </c>
      <c r="L276" s="1" t="s">
        <v>28</v>
      </c>
      <c r="M276" s="1" t="s">
        <v>29</v>
      </c>
      <c r="N276" s="1">
        <f>'январь 2016'!N276+'февраль 2016'!N276+'март 2016'!N276</f>
        <v>0</v>
      </c>
      <c r="O276" s="1">
        <f>'январь 2016'!O276+'февраль 2016'!O276+'март 2016'!O276</f>
        <v>0</v>
      </c>
      <c r="P276" s="1" t="s">
        <v>30</v>
      </c>
      <c r="Q276" s="1" t="s">
        <v>34</v>
      </c>
      <c r="R276" s="1">
        <f>'январь 2016'!R276+'февраль 2016'!R276+'март 2016'!R276</f>
        <v>0</v>
      </c>
      <c r="S276" s="1">
        <f>'январь 2016'!S276+'февраль 2016'!S276+'март 2016'!S276</f>
        <v>0</v>
      </c>
      <c r="T276" s="1" t="s">
        <v>30</v>
      </c>
      <c r="U276" s="1" t="s">
        <v>32</v>
      </c>
      <c r="V276" s="6">
        <f>'январь 2016'!V276+'февраль 2016'!V276+'март 2016'!V276</f>
        <v>0</v>
      </c>
      <c r="W276" s="6">
        <f>'январь 2016'!W276+'февраль 2016'!W276+'март 2016'!W276</f>
        <v>0</v>
      </c>
      <c r="X276" s="6" t="s">
        <v>30</v>
      </c>
      <c r="Y276" s="6" t="s">
        <v>33</v>
      </c>
      <c r="Z276" s="6">
        <f>'январь 2016'!Z276+'февраль 2016'!Z276+'март 2016'!Z276</f>
        <v>0</v>
      </c>
      <c r="AA276" s="6">
        <f>'январь 2016'!AA276+'февраль 2016'!AA276+'март 2016'!AA276</f>
        <v>0</v>
      </c>
      <c r="AB276" s="1" t="s">
        <v>30</v>
      </c>
      <c r="AC276" s="1" t="s">
        <v>34</v>
      </c>
      <c r="AD276" s="1">
        <f>'январь 2016'!AD276+'февраль 2016'!AD276+'март 2016'!AD276</f>
        <v>0</v>
      </c>
      <c r="AE276" s="1">
        <f>'январь 2016'!AE276+'февраль 2016'!AE276+'март 2016'!AE276</f>
        <v>0</v>
      </c>
      <c r="AF276" s="1" t="s">
        <v>35</v>
      </c>
      <c r="AG276" s="1" t="s">
        <v>29</v>
      </c>
      <c r="AH276" s="1">
        <f>'январь 2016'!AH276+'февраль 2016'!AH276+'март 2016'!AH276</f>
        <v>0</v>
      </c>
      <c r="AI276" s="1">
        <f>'январь 2016'!AI276+'февраль 2016'!AI276+'март 2016'!AI276</f>
        <v>0</v>
      </c>
      <c r="AJ276" s="1" t="s">
        <v>36</v>
      </c>
      <c r="AK276" s="1" t="s">
        <v>37</v>
      </c>
      <c r="AL276" s="1">
        <f>'январь 2016'!AL276+'февраль 2016'!AL276+'март 2016'!AL276</f>
        <v>0</v>
      </c>
      <c r="AM276" s="1">
        <f>'январь 2016'!AM276+'февраль 2016'!AM276+'март 2016'!AM276</f>
        <v>0</v>
      </c>
      <c r="AN276" s="1" t="s">
        <v>38</v>
      </c>
      <c r="AO276" s="1" t="s">
        <v>39</v>
      </c>
      <c r="AP276" s="1">
        <f>'январь 2016'!AP276+'февраль 2016'!AP276+'март 2016'!AP276</f>
        <v>0</v>
      </c>
      <c r="AQ276" s="1">
        <f>'январь 2016'!AQ276+'февраль 2016'!AQ276+'март 2016'!AQ276</f>
        <v>0</v>
      </c>
      <c r="AR276" s="1" t="s">
        <v>40</v>
      </c>
      <c r="AS276" s="1" t="s">
        <v>41</v>
      </c>
      <c r="AT276" s="1">
        <f>'январь 2016'!AT276+'февраль 2016'!AT276+'март 2016'!AT276</f>
        <v>0</v>
      </c>
      <c r="AU276" s="1">
        <f>'январь 2016'!AU276+'февраль 2016'!AU276+'март 2016'!AU276</f>
        <v>0</v>
      </c>
      <c r="AV276" s="6"/>
      <c r="AW276" s="6"/>
      <c r="AX276" s="1">
        <f>'январь 2016'!AX276+'февраль 2016'!AX276+'март 2016'!AX276</f>
        <v>0</v>
      </c>
      <c r="AY276" s="1">
        <f>'январь 2016'!AY276+'февраль 2016'!AY276+'март 2016'!AY276</f>
        <v>0</v>
      </c>
      <c r="AZ276" s="1" t="s">
        <v>42</v>
      </c>
      <c r="BA276" s="1" t="s">
        <v>39</v>
      </c>
      <c r="BB276" s="1">
        <f>'январь 2016'!BB276+'февраль 2016'!BB276+'март 2016'!BB276</f>
        <v>0</v>
      </c>
      <c r="BC276" s="1">
        <f>'январь 2016'!BC276+'февраль 2016'!BC276+'март 2016'!BC276</f>
        <v>0</v>
      </c>
      <c r="BD276" s="1" t="s">
        <v>42</v>
      </c>
      <c r="BE276" s="1" t="s">
        <v>33</v>
      </c>
      <c r="BF276" s="1">
        <f>'январь 2016'!BF276+'февраль 2016'!BF276+'март 2016'!BF276</f>
        <v>0</v>
      </c>
      <c r="BG276" s="1">
        <f>'январь 2016'!BG276+'февраль 2016'!BG276+'март 2016'!BG276</f>
        <v>0</v>
      </c>
      <c r="BH276" s="1" t="s">
        <v>42</v>
      </c>
      <c r="BI276" s="1" t="s">
        <v>39</v>
      </c>
      <c r="BJ276" s="1">
        <f>'январь 2016'!BJ276+'февраль 2016'!BJ276+'март 2016'!BJ276</f>
        <v>0</v>
      </c>
      <c r="BK276" s="7">
        <f>'январь 2016'!BK276+'февраль 2016'!BK276+'март 2016'!BK276</f>
        <v>0</v>
      </c>
      <c r="BL276" s="1" t="s">
        <v>43</v>
      </c>
      <c r="BM276" s="1" t="s">
        <v>44</v>
      </c>
      <c r="BN276" s="1">
        <f>'январь 2016'!BN276+'февраль 2016'!BN276+'март 2016'!BN276</f>
        <v>0</v>
      </c>
      <c r="BO276" s="1">
        <f>'январь 2016'!BO276+'февраль 2016'!BO276+'март 2016'!BO276</f>
        <v>0</v>
      </c>
      <c r="BP276" s="1" t="s">
        <v>45</v>
      </c>
      <c r="BQ276" s="1" t="s">
        <v>44</v>
      </c>
      <c r="BR276" s="1">
        <f>'январь 2016'!BR276+'февраль 2016'!BR276+'март 2016'!BR276</f>
        <v>0</v>
      </c>
      <c r="BS276" s="1">
        <f>'январь 2016'!BS276+'февраль 2016'!BS276+'март 2016'!BS276</f>
        <v>0</v>
      </c>
      <c r="BT276" s="1" t="s">
        <v>46</v>
      </c>
      <c r="BU276" s="1" t="s">
        <v>47</v>
      </c>
      <c r="BV276" s="1">
        <f>'январь 2016'!BV276+'февраль 2016'!BV276+'март 2016'!BV276</f>
        <v>0</v>
      </c>
      <c r="BW276" s="1">
        <f>'январь 2016'!BW276+'февраль 2016'!BW276+'март 2016'!BW276</f>
        <v>0</v>
      </c>
      <c r="BX276" s="1" t="s">
        <v>46</v>
      </c>
      <c r="BY276" s="1" t="s">
        <v>41</v>
      </c>
      <c r="BZ276" s="1">
        <f>'январь 2016'!BZ276+'февраль 2016'!BZ276+'март 2016'!BZ276</f>
        <v>0</v>
      </c>
      <c r="CA276" s="1">
        <f>'январь 2016'!CA276+'февраль 2016'!CA276+'март 2016'!CA276</f>
        <v>0</v>
      </c>
      <c r="CB276" s="1" t="s">
        <v>46</v>
      </c>
      <c r="CC276" s="1" t="s">
        <v>48</v>
      </c>
      <c r="CD276" s="1">
        <f>'январь 2016'!CD276+'февраль 2016'!CD276+'март 2016'!CD276</f>
        <v>0</v>
      </c>
      <c r="CE276" s="1">
        <f>'январь 2016'!CE276+'февраль 2016'!CE276+'март 2016'!CE276</f>
        <v>0</v>
      </c>
      <c r="CF276" s="1" t="s">
        <v>46</v>
      </c>
      <c r="CG276" s="1" t="s">
        <v>48</v>
      </c>
      <c r="CH276" s="1">
        <f>'январь 2016'!CH276+'февраль 2016'!CH276+'март 2016'!CH276</f>
        <v>0</v>
      </c>
      <c r="CI276" s="1">
        <f>'январь 2016'!CI276+'февраль 2016'!CI276+'март 2016'!CI276</f>
        <v>0</v>
      </c>
      <c r="CJ276" s="1" t="s">
        <v>46</v>
      </c>
      <c r="CK276" s="1" t="s">
        <v>39</v>
      </c>
      <c r="CL276" s="1">
        <f>'январь 2016'!CL276+'февраль 2016'!CL276+'март 2016'!CL276</f>
        <v>0</v>
      </c>
      <c r="CM276" s="1">
        <f>'январь 2016'!CM276+'февраль 2016'!CM276+'март 2016'!CM276</f>
        <v>0</v>
      </c>
      <c r="CN276" s="1" t="s">
        <v>49</v>
      </c>
      <c r="CO276" s="1" t="s">
        <v>39</v>
      </c>
      <c r="CP276" s="1">
        <f>'январь 2016'!CP276+'февраль 2016'!CP276+'март 2016'!CP276</f>
        <v>0</v>
      </c>
      <c r="CQ276" s="1">
        <f>'январь 2016'!CQ276+'февраль 2016'!CQ276+'март 2016'!CQ276</f>
        <v>0</v>
      </c>
      <c r="CR276" s="1" t="s">
        <v>50</v>
      </c>
      <c r="CS276" s="1" t="s">
        <v>51</v>
      </c>
      <c r="CT276" s="1">
        <f>'январь 2016'!CT276+'февраль 2016'!CT276+'март 2016'!CT276</f>
        <v>0</v>
      </c>
      <c r="CU276" s="1">
        <f>'январь 2016'!CU276+'февраль 2016'!CU276+'март 2016'!CU276</f>
        <v>0</v>
      </c>
      <c r="CV276" s="1" t="s">
        <v>50</v>
      </c>
      <c r="CW276" s="1" t="s">
        <v>39</v>
      </c>
      <c r="CX276" s="1">
        <f>'январь 2016'!CX276+'февраль 2016'!CX276+'март 2016'!CX276</f>
        <v>0</v>
      </c>
      <c r="CY276" s="1">
        <f>'январь 2016'!CY276+'февраль 2016'!CY276+'март 2016'!CY276</f>
        <v>0</v>
      </c>
      <c r="CZ276" s="1" t="s">
        <v>50</v>
      </c>
      <c r="DA276" s="1" t="s">
        <v>39</v>
      </c>
      <c r="DB276" s="1">
        <f>'январь 2016'!DB276+'февраль 2016'!DB276+'март 2016'!DB276</f>
        <v>0</v>
      </c>
      <c r="DC276" s="1">
        <f>'январь 2016'!DC276+'февраль 2016'!DC276+'март 2016'!DC276</f>
        <v>0</v>
      </c>
      <c r="DD276" s="1" t="s">
        <v>59</v>
      </c>
      <c r="DE276" s="1" t="s">
        <v>60</v>
      </c>
      <c r="DF276" s="1">
        <f>'январь 2016'!DF276+'февраль 2016'!DF276+'март 2016'!DF276</f>
        <v>0</v>
      </c>
      <c r="DG276" s="1">
        <f>'январь 2016'!DG276+'февраль 2016'!DG276+'март 2016'!DG276</f>
        <v>0</v>
      </c>
      <c r="DH276" s="1" t="s">
        <v>52</v>
      </c>
      <c r="DI276" s="1" t="s">
        <v>53</v>
      </c>
      <c r="DJ276" s="1">
        <f>'январь 2016'!DJ276+'февраль 2016'!DJ276+'март 2016'!DJ276</f>
        <v>0</v>
      </c>
      <c r="DK276" s="1">
        <f>'январь 2016'!DK276+'февраль 2016'!DK276+'март 2016'!DK276</f>
        <v>0</v>
      </c>
      <c r="DL276" s="1" t="s">
        <v>31</v>
      </c>
      <c r="DM276" s="7">
        <f>'январь 2016'!DM276+'февраль 2016'!DM276+'март 2016'!DM276</f>
        <v>0</v>
      </c>
    </row>
    <row r="277" spans="1:117" s="12" customFormat="1" ht="15.75" customHeight="1" x14ac:dyDescent="0.25">
      <c r="A277" s="6">
        <v>276</v>
      </c>
      <c r="B277" s="6">
        <v>3</v>
      </c>
      <c r="C277" s="9" t="s">
        <v>259</v>
      </c>
      <c r="D277" s="8" t="s">
        <v>373</v>
      </c>
      <c r="E277" s="6">
        <v>376.99400000000003</v>
      </c>
      <c r="F277" s="6">
        <v>42.984999999999999</v>
      </c>
      <c r="G277" s="6">
        <v>330.80799999999999</v>
      </c>
      <c r="H277" s="10">
        <v>399.95076</v>
      </c>
      <c r="I277" s="3">
        <f t="shared" si="13"/>
        <v>730.75875999999994</v>
      </c>
      <c r="J277" s="3">
        <f t="shared" si="12"/>
        <v>24.093</v>
      </c>
      <c r="K277" s="3">
        <f t="shared" si="14"/>
        <v>706.66575999999998</v>
      </c>
      <c r="L277" s="1" t="s">
        <v>28</v>
      </c>
      <c r="M277" s="1" t="s">
        <v>29</v>
      </c>
      <c r="N277" s="1">
        <f>'январь 2016'!N277+'февраль 2016'!N277+'март 2016'!N277</f>
        <v>0</v>
      </c>
      <c r="O277" s="1">
        <f>'январь 2016'!O277+'февраль 2016'!O277+'март 2016'!O277</f>
        <v>0</v>
      </c>
      <c r="P277" s="1" t="s">
        <v>30</v>
      </c>
      <c r="Q277" s="1" t="s">
        <v>34</v>
      </c>
      <c r="R277" s="1">
        <f>'январь 2016'!R277+'февраль 2016'!R277+'март 2016'!R277</f>
        <v>0</v>
      </c>
      <c r="S277" s="1">
        <f>'январь 2016'!S277+'февраль 2016'!S277+'март 2016'!S277</f>
        <v>0</v>
      </c>
      <c r="T277" s="1" t="s">
        <v>30</v>
      </c>
      <c r="U277" s="1" t="s">
        <v>32</v>
      </c>
      <c r="V277" s="6">
        <f>'январь 2016'!V277+'февраль 2016'!V277+'март 2016'!V277</f>
        <v>0</v>
      </c>
      <c r="W277" s="6">
        <f>'январь 2016'!W277+'февраль 2016'!W277+'март 2016'!W277</f>
        <v>0</v>
      </c>
      <c r="X277" s="6" t="s">
        <v>30</v>
      </c>
      <c r="Y277" s="6" t="s">
        <v>33</v>
      </c>
      <c r="Z277" s="6">
        <f>'январь 2016'!Z277+'февраль 2016'!Z277+'март 2016'!Z277</f>
        <v>0</v>
      </c>
      <c r="AA277" s="6">
        <f>'январь 2016'!AA277+'февраль 2016'!AA277+'март 2016'!AA277</f>
        <v>0</v>
      </c>
      <c r="AB277" s="1" t="s">
        <v>30</v>
      </c>
      <c r="AC277" s="1" t="s">
        <v>34</v>
      </c>
      <c r="AD277" s="1">
        <f>'январь 2016'!AD277+'февраль 2016'!AD277+'март 2016'!AD277</f>
        <v>0</v>
      </c>
      <c r="AE277" s="1">
        <f>'январь 2016'!AE277+'февраль 2016'!AE277+'март 2016'!AE277</f>
        <v>0</v>
      </c>
      <c r="AF277" s="1" t="s">
        <v>35</v>
      </c>
      <c r="AG277" s="1" t="s">
        <v>29</v>
      </c>
      <c r="AH277" s="1">
        <f>'январь 2016'!AH277+'февраль 2016'!AH277+'март 2016'!AH277</f>
        <v>0</v>
      </c>
      <c r="AI277" s="1">
        <f>'январь 2016'!AI277+'февраль 2016'!AI277+'март 2016'!AI277</f>
        <v>0</v>
      </c>
      <c r="AJ277" s="1" t="s">
        <v>36</v>
      </c>
      <c r="AK277" s="1" t="s">
        <v>37</v>
      </c>
      <c r="AL277" s="1">
        <f>'январь 2016'!AL277+'февраль 2016'!AL277+'март 2016'!AL277</f>
        <v>0</v>
      </c>
      <c r="AM277" s="1">
        <f>'январь 2016'!AM277+'февраль 2016'!AM277+'март 2016'!AM277</f>
        <v>0</v>
      </c>
      <c r="AN277" s="1" t="s">
        <v>38</v>
      </c>
      <c r="AO277" s="1" t="s">
        <v>39</v>
      </c>
      <c r="AP277" s="1">
        <f>'январь 2016'!AP277+'февраль 2016'!AP277+'март 2016'!AP277</f>
        <v>5</v>
      </c>
      <c r="AQ277" s="1">
        <f>'январь 2016'!AQ277+'февраль 2016'!AQ277+'март 2016'!AQ277</f>
        <v>4.2329999999999997</v>
      </c>
      <c r="AR277" s="1" t="s">
        <v>40</v>
      </c>
      <c r="AS277" s="1" t="s">
        <v>41</v>
      </c>
      <c r="AT277" s="1">
        <f>'январь 2016'!AT277+'февраль 2016'!AT277+'март 2016'!AT277</f>
        <v>0</v>
      </c>
      <c r="AU277" s="1">
        <f>'январь 2016'!AU277+'февраль 2016'!AU277+'март 2016'!AU277</f>
        <v>0</v>
      </c>
      <c r="AV277" s="6"/>
      <c r="AW277" s="6"/>
      <c r="AX277" s="1">
        <f>'январь 2016'!AX277+'февраль 2016'!AX277+'март 2016'!AX277</f>
        <v>0</v>
      </c>
      <c r="AY277" s="1">
        <f>'январь 2016'!AY277+'февраль 2016'!AY277+'март 2016'!AY277</f>
        <v>0</v>
      </c>
      <c r="AZ277" s="1" t="s">
        <v>42</v>
      </c>
      <c r="BA277" s="1" t="s">
        <v>39</v>
      </c>
      <c r="BB277" s="1">
        <f>'январь 2016'!BB277+'февраль 2016'!BB277+'март 2016'!BB277</f>
        <v>0</v>
      </c>
      <c r="BC277" s="1">
        <f>'январь 2016'!BC277+'февраль 2016'!BC277+'март 2016'!BC277</f>
        <v>0</v>
      </c>
      <c r="BD277" s="1" t="s">
        <v>42</v>
      </c>
      <c r="BE277" s="1" t="s">
        <v>33</v>
      </c>
      <c r="BF277" s="1">
        <f>'январь 2016'!BF277+'февраль 2016'!BF277+'март 2016'!BF277</f>
        <v>1</v>
      </c>
      <c r="BG277" s="1">
        <f>'январь 2016'!BG277+'февраль 2016'!BG277+'март 2016'!BG277</f>
        <v>18.8</v>
      </c>
      <c r="BH277" s="1" t="s">
        <v>42</v>
      </c>
      <c r="BI277" s="1" t="s">
        <v>39</v>
      </c>
      <c r="BJ277" s="1">
        <f>'январь 2016'!BJ277+'февраль 2016'!BJ277+'март 2016'!BJ277</f>
        <v>0</v>
      </c>
      <c r="BK277" s="7">
        <f>'январь 2016'!BK277+'февраль 2016'!BK277+'март 2016'!BK277</f>
        <v>0</v>
      </c>
      <c r="BL277" s="1" t="s">
        <v>43</v>
      </c>
      <c r="BM277" s="1" t="s">
        <v>44</v>
      </c>
      <c r="BN277" s="1">
        <f>'январь 2016'!BN277+'февраль 2016'!BN277+'март 2016'!BN277</f>
        <v>0</v>
      </c>
      <c r="BO277" s="1">
        <f>'январь 2016'!BO277+'февраль 2016'!BO277+'март 2016'!BO277</f>
        <v>0</v>
      </c>
      <c r="BP277" s="1" t="s">
        <v>45</v>
      </c>
      <c r="BQ277" s="1" t="s">
        <v>44</v>
      </c>
      <c r="BR277" s="1">
        <f>'январь 2016'!BR277+'февраль 2016'!BR277+'март 2016'!BR277</f>
        <v>0</v>
      </c>
      <c r="BS277" s="1">
        <f>'январь 2016'!BS277+'февраль 2016'!BS277+'март 2016'!BS277</f>
        <v>0</v>
      </c>
      <c r="BT277" s="1" t="s">
        <v>46</v>
      </c>
      <c r="BU277" s="1" t="s">
        <v>47</v>
      </c>
      <c r="BV277" s="1">
        <f>'январь 2016'!BV277+'февраль 2016'!BV277+'март 2016'!BV277</f>
        <v>0</v>
      </c>
      <c r="BW277" s="1">
        <f>'январь 2016'!BW277+'февраль 2016'!BW277+'март 2016'!BW277</f>
        <v>0</v>
      </c>
      <c r="BX277" s="1" t="s">
        <v>46</v>
      </c>
      <c r="BY277" s="1" t="s">
        <v>41</v>
      </c>
      <c r="BZ277" s="1">
        <f>'январь 2016'!BZ277+'февраль 2016'!BZ277+'март 2016'!BZ277</f>
        <v>0</v>
      </c>
      <c r="CA277" s="1">
        <f>'январь 2016'!CA277+'февраль 2016'!CA277+'март 2016'!CA277</f>
        <v>0</v>
      </c>
      <c r="CB277" s="1" t="s">
        <v>46</v>
      </c>
      <c r="CC277" s="1" t="s">
        <v>48</v>
      </c>
      <c r="CD277" s="1">
        <f>'январь 2016'!CD277+'февраль 2016'!CD277+'март 2016'!CD277</f>
        <v>0</v>
      </c>
      <c r="CE277" s="1">
        <f>'январь 2016'!CE277+'февраль 2016'!CE277+'март 2016'!CE277</f>
        <v>0</v>
      </c>
      <c r="CF277" s="1" t="s">
        <v>46</v>
      </c>
      <c r="CG277" s="1" t="s">
        <v>48</v>
      </c>
      <c r="CH277" s="1">
        <f>'январь 2016'!CH277+'февраль 2016'!CH277+'март 2016'!CH277</f>
        <v>0</v>
      </c>
      <c r="CI277" s="1">
        <f>'январь 2016'!CI277+'февраль 2016'!CI277+'март 2016'!CI277</f>
        <v>0</v>
      </c>
      <c r="CJ277" s="1" t="s">
        <v>46</v>
      </c>
      <c r="CK277" s="1" t="s">
        <v>39</v>
      </c>
      <c r="CL277" s="1">
        <f>'январь 2016'!CL277+'февраль 2016'!CL277+'март 2016'!CL277</f>
        <v>0</v>
      </c>
      <c r="CM277" s="1">
        <f>'январь 2016'!CM277+'февраль 2016'!CM277+'март 2016'!CM277</f>
        <v>0</v>
      </c>
      <c r="CN277" s="1" t="s">
        <v>49</v>
      </c>
      <c r="CO277" s="1" t="s">
        <v>39</v>
      </c>
      <c r="CP277" s="1">
        <f>'январь 2016'!CP277+'февраль 2016'!CP277+'март 2016'!CP277</f>
        <v>0</v>
      </c>
      <c r="CQ277" s="1">
        <f>'январь 2016'!CQ277+'февраль 2016'!CQ277+'март 2016'!CQ277</f>
        <v>0</v>
      </c>
      <c r="CR277" s="1" t="s">
        <v>50</v>
      </c>
      <c r="CS277" s="1" t="s">
        <v>51</v>
      </c>
      <c r="CT277" s="1">
        <f>'январь 2016'!CT277+'февраль 2016'!CT277+'март 2016'!CT277</f>
        <v>0</v>
      </c>
      <c r="CU277" s="1">
        <f>'январь 2016'!CU277+'февраль 2016'!CU277+'март 2016'!CU277</f>
        <v>0</v>
      </c>
      <c r="CV277" s="1" t="s">
        <v>50</v>
      </c>
      <c r="CW277" s="1" t="s">
        <v>39</v>
      </c>
      <c r="CX277" s="1">
        <f>'январь 2016'!CX277+'февраль 2016'!CX277+'март 2016'!CX277</f>
        <v>0</v>
      </c>
      <c r="CY277" s="1">
        <f>'январь 2016'!CY277+'февраль 2016'!CY277+'март 2016'!CY277</f>
        <v>0</v>
      </c>
      <c r="CZ277" s="1" t="s">
        <v>50</v>
      </c>
      <c r="DA277" s="1" t="s">
        <v>39</v>
      </c>
      <c r="DB277" s="1">
        <f>'январь 2016'!DB277+'февраль 2016'!DB277+'март 2016'!DB277</f>
        <v>0</v>
      </c>
      <c r="DC277" s="1">
        <f>'январь 2016'!DC277+'февраль 2016'!DC277+'март 2016'!DC277</f>
        <v>0</v>
      </c>
      <c r="DD277" s="1" t="s">
        <v>59</v>
      </c>
      <c r="DE277" s="1" t="s">
        <v>60</v>
      </c>
      <c r="DF277" s="1">
        <f>'январь 2016'!DF277+'февраль 2016'!DF277+'март 2016'!DF277</f>
        <v>0</v>
      </c>
      <c r="DG277" s="1">
        <f>'январь 2016'!DG277+'февраль 2016'!DG277+'март 2016'!DG277</f>
        <v>0</v>
      </c>
      <c r="DH277" s="1" t="s">
        <v>52</v>
      </c>
      <c r="DI277" s="1" t="s">
        <v>53</v>
      </c>
      <c r="DJ277" s="1">
        <f>'январь 2016'!DJ277+'февраль 2016'!DJ277+'март 2016'!DJ277</f>
        <v>0</v>
      </c>
      <c r="DK277" s="1">
        <f>'январь 2016'!DK277+'февраль 2016'!DK277+'март 2016'!DK277</f>
        <v>0</v>
      </c>
      <c r="DL277" s="1" t="s">
        <v>31</v>
      </c>
      <c r="DM277" s="7">
        <f>'январь 2016'!DM277+'февраль 2016'!DM277+'март 2016'!DM277</f>
        <v>1.06</v>
      </c>
    </row>
    <row r="278" spans="1:117" s="12" customFormat="1" ht="15.75" customHeight="1" x14ac:dyDescent="0.25">
      <c r="A278" s="6">
        <v>277</v>
      </c>
      <c r="B278" s="6">
        <v>1</v>
      </c>
      <c r="C278" s="9" t="s">
        <v>260</v>
      </c>
      <c r="D278" s="8" t="s">
        <v>373</v>
      </c>
      <c r="E278" s="6">
        <v>1560.345</v>
      </c>
      <c r="F278" s="6">
        <v>316.089</v>
      </c>
      <c r="G278" s="6">
        <v>1198.415</v>
      </c>
      <c r="H278" s="10">
        <v>718.57115999999996</v>
      </c>
      <c r="I278" s="3">
        <f t="shared" si="13"/>
        <v>1916.9861599999999</v>
      </c>
      <c r="J278" s="3">
        <f t="shared" si="12"/>
        <v>4.8959999999999999</v>
      </c>
      <c r="K278" s="3">
        <f t="shared" si="14"/>
        <v>1912.09016</v>
      </c>
      <c r="L278" s="1" t="s">
        <v>28</v>
      </c>
      <c r="M278" s="1" t="s">
        <v>29</v>
      </c>
      <c r="N278" s="1">
        <f>'январь 2016'!N278+'февраль 2016'!N278+'март 2016'!N278</f>
        <v>0</v>
      </c>
      <c r="O278" s="1">
        <f>'январь 2016'!O278+'февраль 2016'!O278+'март 2016'!O278</f>
        <v>0</v>
      </c>
      <c r="P278" s="1" t="s">
        <v>30</v>
      </c>
      <c r="Q278" s="1" t="s">
        <v>34</v>
      </c>
      <c r="R278" s="1">
        <f>'январь 2016'!R278+'февраль 2016'!R278+'март 2016'!R278</f>
        <v>0</v>
      </c>
      <c r="S278" s="1">
        <f>'январь 2016'!S278+'февраль 2016'!S278+'март 2016'!S278</f>
        <v>0</v>
      </c>
      <c r="T278" s="1" t="s">
        <v>30</v>
      </c>
      <c r="U278" s="1" t="s">
        <v>32</v>
      </c>
      <c r="V278" s="6">
        <f>'январь 2016'!V278+'февраль 2016'!V278+'март 2016'!V278</f>
        <v>0</v>
      </c>
      <c r="W278" s="6">
        <f>'январь 2016'!W278+'февраль 2016'!W278+'март 2016'!W278</f>
        <v>0</v>
      </c>
      <c r="X278" s="6" t="s">
        <v>30</v>
      </c>
      <c r="Y278" s="6" t="s">
        <v>33</v>
      </c>
      <c r="Z278" s="6">
        <f>'январь 2016'!Z278+'февраль 2016'!Z278+'март 2016'!Z278</f>
        <v>0</v>
      </c>
      <c r="AA278" s="6">
        <f>'январь 2016'!AA278+'февраль 2016'!AA278+'март 2016'!AA278</f>
        <v>0</v>
      </c>
      <c r="AB278" s="1" t="s">
        <v>30</v>
      </c>
      <c r="AC278" s="1" t="s">
        <v>34</v>
      </c>
      <c r="AD278" s="1">
        <f>'январь 2016'!AD278+'февраль 2016'!AD278+'март 2016'!AD278</f>
        <v>0</v>
      </c>
      <c r="AE278" s="1">
        <f>'январь 2016'!AE278+'февраль 2016'!AE278+'март 2016'!AE278</f>
        <v>0</v>
      </c>
      <c r="AF278" s="1" t="s">
        <v>35</v>
      </c>
      <c r="AG278" s="1" t="s">
        <v>29</v>
      </c>
      <c r="AH278" s="1">
        <f>'январь 2016'!AH278+'февраль 2016'!AH278+'март 2016'!AH278</f>
        <v>0</v>
      </c>
      <c r="AI278" s="1">
        <f>'январь 2016'!AI278+'февраль 2016'!AI278+'март 2016'!AI278</f>
        <v>0</v>
      </c>
      <c r="AJ278" s="1" t="s">
        <v>36</v>
      </c>
      <c r="AK278" s="1" t="s">
        <v>37</v>
      </c>
      <c r="AL278" s="1">
        <f>'январь 2016'!AL278+'февраль 2016'!AL278+'март 2016'!AL278</f>
        <v>0</v>
      </c>
      <c r="AM278" s="1">
        <f>'январь 2016'!AM278+'февраль 2016'!AM278+'март 2016'!AM278</f>
        <v>0</v>
      </c>
      <c r="AN278" s="1" t="s">
        <v>38</v>
      </c>
      <c r="AO278" s="1" t="s">
        <v>39</v>
      </c>
      <c r="AP278" s="1">
        <f>'январь 2016'!AP278+'февраль 2016'!AP278+'март 2016'!AP278</f>
        <v>4</v>
      </c>
      <c r="AQ278" s="1">
        <f>'январь 2016'!AQ278+'февраль 2016'!AQ278+'март 2016'!AQ278</f>
        <v>2.7469999999999999</v>
      </c>
      <c r="AR278" s="1" t="s">
        <v>40</v>
      </c>
      <c r="AS278" s="1" t="s">
        <v>41</v>
      </c>
      <c r="AT278" s="1">
        <f>'январь 2016'!AT278+'февраль 2016'!AT278+'март 2016'!AT278</f>
        <v>0</v>
      </c>
      <c r="AU278" s="1">
        <f>'январь 2016'!AU278+'февраль 2016'!AU278+'март 2016'!AU278</f>
        <v>0</v>
      </c>
      <c r="AV278" s="6"/>
      <c r="AW278" s="6"/>
      <c r="AX278" s="1">
        <f>'январь 2016'!AX278+'февраль 2016'!AX278+'март 2016'!AX278</f>
        <v>0</v>
      </c>
      <c r="AY278" s="1">
        <f>'январь 2016'!AY278+'февраль 2016'!AY278+'март 2016'!AY278</f>
        <v>0</v>
      </c>
      <c r="AZ278" s="1" t="s">
        <v>42</v>
      </c>
      <c r="BA278" s="1" t="s">
        <v>39</v>
      </c>
      <c r="BB278" s="1">
        <f>'январь 2016'!BB278+'февраль 2016'!BB278+'март 2016'!BB278</f>
        <v>0</v>
      </c>
      <c r="BC278" s="1">
        <f>'январь 2016'!BC278+'февраль 2016'!BC278+'март 2016'!BC278</f>
        <v>0</v>
      </c>
      <c r="BD278" s="1" t="s">
        <v>42</v>
      </c>
      <c r="BE278" s="1" t="s">
        <v>33</v>
      </c>
      <c r="BF278" s="1">
        <f>'январь 2016'!BF278+'февраль 2016'!BF278+'март 2016'!BF278</f>
        <v>0</v>
      </c>
      <c r="BG278" s="1">
        <f>'январь 2016'!BG278+'февраль 2016'!BG278+'март 2016'!BG278</f>
        <v>0</v>
      </c>
      <c r="BH278" s="1" t="s">
        <v>42</v>
      </c>
      <c r="BI278" s="1" t="s">
        <v>39</v>
      </c>
      <c r="BJ278" s="1">
        <f>'январь 2016'!BJ278+'февраль 2016'!BJ278+'март 2016'!BJ278</f>
        <v>0</v>
      </c>
      <c r="BK278" s="7">
        <f>'январь 2016'!BK278+'февраль 2016'!BK278+'март 2016'!BK278</f>
        <v>0</v>
      </c>
      <c r="BL278" s="1" t="s">
        <v>43</v>
      </c>
      <c r="BM278" s="1" t="s">
        <v>44</v>
      </c>
      <c r="BN278" s="1">
        <f>'январь 2016'!BN278+'февраль 2016'!BN278+'март 2016'!BN278</f>
        <v>0</v>
      </c>
      <c r="BO278" s="1">
        <f>'январь 2016'!BO278+'февраль 2016'!BO278+'март 2016'!BO278</f>
        <v>0</v>
      </c>
      <c r="BP278" s="1" t="s">
        <v>45</v>
      </c>
      <c r="BQ278" s="1" t="s">
        <v>44</v>
      </c>
      <c r="BR278" s="1">
        <f>'январь 2016'!BR278+'февраль 2016'!BR278+'март 2016'!BR278</f>
        <v>0</v>
      </c>
      <c r="BS278" s="1">
        <f>'январь 2016'!BS278+'февраль 2016'!BS278+'март 2016'!BS278</f>
        <v>0</v>
      </c>
      <c r="BT278" s="1" t="s">
        <v>46</v>
      </c>
      <c r="BU278" s="1" t="s">
        <v>47</v>
      </c>
      <c r="BV278" s="1">
        <f>'январь 2016'!BV278+'февраль 2016'!BV278+'март 2016'!BV278</f>
        <v>0</v>
      </c>
      <c r="BW278" s="1">
        <f>'январь 2016'!BW278+'февраль 2016'!BW278+'март 2016'!BW278</f>
        <v>0</v>
      </c>
      <c r="BX278" s="1" t="s">
        <v>46</v>
      </c>
      <c r="BY278" s="1" t="s">
        <v>41</v>
      </c>
      <c r="BZ278" s="1">
        <f>'январь 2016'!BZ278+'февраль 2016'!BZ278+'март 2016'!BZ278</f>
        <v>0</v>
      </c>
      <c r="CA278" s="1">
        <f>'январь 2016'!CA278+'февраль 2016'!CA278+'март 2016'!CA278</f>
        <v>0</v>
      </c>
      <c r="CB278" s="1" t="s">
        <v>46</v>
      </c>
      <c r="CC278" s="1" t="s">
        <v>48</v>
      </c>
      <c r="CD278" s="1">
        <f>'январь 2016'!CD278+'февраль 2016'!CD278+'март 2016'!CD278</f>
        <v>0</v>
      </c>
      <c r="CE278" s="1">
        <f>'январь 2016'!CE278+'февраль 2016'!CE278+'март 2016'!CE278</f>
        <v>0</v>
      </c>
      <c r="CF278" s="1" t="s">
        <v>46</v>
      </c>
      <c r="CG278" s="1" t="s">
        <v>48</v>
      </c>
      <c r="CH278" s="1">
        <f>'январь 2016'!CH278+'февраль 2016'!CH278+'март 2016'!CH278</f>
        <v>0</v>
      </c>
      <c r="CI278" s="1">
        <f>'январь 2016'!CI278+'февраль 2016'!CI278+'март 2016'!CI278</f>
        <v>0</v>
      </c>
      <c r="CJ278" s="1" t="s">
        <v>46</v>
      </c>
      <c r="CK278" s="1" t="s">
        <v>39</v>
      </c>
      <c r="CL278" s="1">
        <f>'январь 2016'!CL278+'февраль 2016'!CL278+'март 2016'!CL278</f>
        <v>0</v>
      </c>
      <c r="CM278" s="1">
        <f>'январь 2016'!CM278+'февраль 2016'!CM278+'март 2016'!CM278</f>
        <v>0</v>
      </c>
      <c r="CN278" s="1" t="s">
        <v>49</v>
      </c>
      <c r="CO278" s="1" t="s">
        <v>39</v>
      </c>
      <c r="CP278" s="1">
        <f>'январь 2016'!CP278+'февраль 2016'!CP278+'март 2016'!CP278</f>
        <v>0</v>
      </c>
      <c r="CQ278" s="1">
        <f>'январь 2016'!CQ278+'февраль 2016'!CQ278+'март 2016'!CQ278</f>
        <v>0</v>
      </c>
      <c r="CR278" s="1" t="s">
        <v>50</v>
      </c>
      <c r="CS278" s="1" t="s">
        <v>51</v>
      </c>
      <c r="CT278" s="1">
        <f>'январь 2016'!CT278+'февраль 2016'!CT278+'март 2016'!CT278</f>
        <v>0</v>
      </c>
      <c r="CU278" s="1">
        <f>'январь 2016'!CU278+'февраль 2016'!CU278+'март 2016'!CU278</f>
        <v>0</v>
      </c>
      <c r="CV278" s="1" t="s">
        <v>50</v>
      </c>
      <c r="CW278" s="1" t="s">
        <v>39</v>
      </c>
      <c r="CX278" s="1">
        <f>'январь 2016'!CX278+'февраль 2016'!CX278+'март 2016'!CX278</f>
        <v>0</v>
      </c>
      <c r="CY278" s="1">
        <f>'январь 2016'!CY278+'февраль 2016'!CY278+'март 2016'!CY278</f>
        <v>0</v>
      </c>
      <c r="CZ278" s="1" t="s">
        <v>50</v>
      </c>
      <c r="DA278" s="1" t="s">
        <v>39</v>
      </c>
      <c r="DB278" s="1">
        <f>'январь 2016'!DB278+'февраль 2016'!DB278+'март 2016'!DB278</f>
        <v>0</v>
      </c>
      <c r="DC278" s="1">
        <f>'январь 2016'!DC278+'февраль 2016'!DC278+'март 2016'!DC278</f>
        <v>0</v>
      </c>
      <c r="DD278" s="1" t="s">
        <v>59</v>
      </c>
      <c r="DE278" s="1" t="s">
        <v>60</v>
      </c>
      <c r="DF278" s="1">
        <f>'январь 2016'!DF278+'февраль 2016'!DF278+'март 2016'!DF278</f>
        <v>0</v>
      </c>
      <c r="DG278" s="1">
        <f>'январь 2016'!DG278+'февраль 2016'!DG278+'март 2016'!DG278</f>
        <v>0</v>
      </c>
      <c r="DH278" s="1" t="s">
        <v>52</v>
      </c>
      <c r="DI278" s="1" t="s">
        <v>53</v>
      </c>
      <c r="DJ278" s="1">
        <f>'январь 2016'!DJ278+'февраль 2016'!DJ278+'март 2016'!DJ278</f>
        <v>0</v>
      </c>
      <c r="DK278" s="1">
        <f>'январь 2016'!DK278+'февраль 2016'!DK278+'март 2016'!DK278</f>
        <v>0</v>
      </c>
      <c r="DL278" s="1" t="s">
        <v>31</v>
      </c>
      <c r="DM278" s="7">
        <f>'январь 2016'!DM278+'февраль 2016'!DM278+'март 2016'!DM278</f>
        <v>2.149</v>
      </c>
    </row>
    <row r="279" spans="1:117" s="12" customFormat="1" ht="15.75" customHeight="1" x14ac:dyDescent="0.25">
      <c r="A279" s="6">
        <v>278</v>
      </c>
      <c r="B279" s="6">
        <v>3</v>
      </c>
      <c r="C279" s="9" t="s">
        <v>261</v>
      </c>
      <c r="D279" s="8" t="s">
        <v>373</v>
      </c>
      <c r="E279" s="6">
        <v>-295.13299999999998</v>
      </c>
      <c r="F279" s="6">
        <v>3.2210000000000001</v>
      </c>
      <c r="G279" s="6">
        <v>-298.35399999999998</v>
      </c>
      <c r="H279" s="10">
        <v>178.31327999999999</v>
      </c>
      <c r="I279" s="3">
        <f t="shared" si="13"/>
        <v>-120.04071999999999</v>
      </c>
      <c r="J279" s="3">
        <f t="shared" si="12"/>
        <v>1.833</v>
      </c>
      <c r="K279" s="3">
        <f t="shared" si="14"/>
        <v>-121.87371999999999</v>
      </c>
      <c r="L279" s="1" t="s">
        <v>28</v>
      </c>
      <c r="M279" s="1" t="s">
        <v>29</v>
      </c>
      <c r="N279" s="1">
        <f>'январь 2016'!N279+'февраль 2016'!N279+'март 2016'!N279</f>
        <v>0</v>
      </c>
      <c r="O279" s="1">
        <f>'январь 2016'!O279+'февраль 2016'!O279+'март 2016'!O279</f>
        <v>0</v>
      </c>
      <c r="P279" s="1" t="s">
        <v>30</v>
      </c>
      <c r="Q279" s="1" t="s">
        <v>34</v>
      </c>
      <c r="R279" s="1">
        <f>'январь 2016'!R279+'февраль 2016'!R279+'март 2016'!R279</f>
        <v>0</v>
      </c>
      <c r="S279" s="1">
        <f>'январь 2016'!S279+'февраль 2016'!S279+'март 2016'!S279</f>
        <v>0</v>
      </c>
      <c r="T279" s="1" t="s">
        <v>30</v>
      </c>
      <c r="U279" s="1" t="s">
        <v>32</v>
      </c>
      <c r="V279" s="6">
        <f>'январь 2016'!V279+'февраль 2016'!V279+'март 2016'!V279</f>
        <v>0</v>
      </c>
      <c r="W279" s="6">
        <f>'январь 2016'!W279+'февраль 2016'!W279+'март 2016'!W279</f>
        <v>0</v>
      </c>
      <c r="X279" s="6" t="s">
        <v>30</v>
      </c>
      <c r="Y279" s="6" t="s">
        <v>33</v>
      </c>
      <c r="Z279" s="6">
        <f>'январь 2016'!Z279+'февраль 2016'!Z279+'март 2016'!Z279</f>
        <v>0</v>
      </c>
      <c r="AA279" s="6">
        <f>'январь 2016'!AA279+'февраль 2016'!AA279+'март 2016'!AA279</f>
        <v>0</v>
      </c>
      <c r="AB279" s="1" t="s">
        <v>30</v>
      </c>
      <c r="AC279" s="1" t="s">
        <v>34</v>
      </c>
      <c r="AD279" s="1">
        <f>'январь 2016'!AD279+'февраль 2016'!AD279+'март 2016'!AD279</f>
        <v>0</v>
      </c>
      <c r="AE279" s="1">
        <f>'январь 2016'!AE279+'февраль 2016'!AE279+'март 2016'!AE279</f>
        <v>0</v>
      </c>
      <c r="AF279" s="1" t="s">
        <v>35</v>
      </c>
      <c r="AG279" s="1" t="s">
        <v>29</v>
      </c>
      <c r="AH279" s="1">
        <f>'январь 2016'!AH279+'февраль 2016'!AH279+'март 2016'!AH279</f>
        <v>0</v>
      </c>
      <c r="AI279" s="1">
        <f>'январь 2016'!AI279+'февраль 2016'!AI279+'март 2016'!AI279</f>
        <v>0</v>
      </c>
      <c r="AJ279" s="1" t="s">
        <v>36</v>
      </c>
      <c r="AK279" s="1" t="s">
        <v>37</v>
      </c>
      <c r="AL279" s="1">
        <f>'январь 2016'!AL279+'февраль 2016'!AL279+'март 2016'!AL279</f>
        <v>0</v>
      </c>
      <c r="AM279" s="1">
        <f>'январь 2016'!AM279+'февраль 2016'!AM279+'март 2016'!AM279</f>
        <v>0</v>
      </c>
      <c r="AN279" s="1" t="s">
        <v>38</v>
      </c>
      <c r="AO279" s="1" t="s">
        <v>39</v>
      </c>
      <c r="AP279" s="1">
        <f>'январь 2016'!AP279+'февраль 2016'!AP279+'март 2016'!AP279</f>
        <v>0</v>
      </c>
      <c r="AQ279" s="1">
        <f>'январь 2016'!AQ279+'февраль 2016'!AQ279+'март 2016'!AQ279</f>
        <v>0</v>
      </c>
      <c r="AR279" s="1" t="s">
        <v>40</v>
      </c>
      <c r="AS279" s="1" t="s">
        <v>41</v>
      </c>
      <c r="AT279" s="1">
        <f>'январь 2016'!AT279+'февраль 2016'!AT279+'март 2016'!AT279</f>
        <v>0</v>
      </c>
      <c r="AU279" s="1">
        <f>'январь 2016'!AU279+'февраль 2016'!AU279+'март 2016'!AU279</f>
        <v>0</v>
      </c>
      <c r="AV279" s="6"/>
      <c r="AW279" s="6"/>
      <c r="AX279" s="1">
        <f>'январь 2016'!AX279+'февраль 2016'!AX279+'март 2016'!AX279</f>
        <v>0</v>
      </c>
      <c r="AY279" s="1">
        <f>'январь 2016'!AY279+'февраль 2016'!AY279+'март 2016'!AY279</f>
        <v>0</v>
      </c>
      <c r="AZ279" s="1" t="s">
        <v>42</v>
      </c>
      <c r="BA279" s="1" t="s">
        <v>39</v>
      </c>
      <c r="BB279" s="1">
        <f>'январь 2016'!BB279+'февраль 2016'!BB279+'март 2016'!BB279</f>
        <v>0</v>
      </c>
      <c r="BC279" s="1">
        <f>'январь 2016'!BC279+'февраль 2016'!BC279+'март 2016'!BC279</f>
        <v>0</v>
      </c>
      <c r="BD279" s="1" t="s">
        <v>42</v>
      </c>
      <c r="BE279" s="1" t="s">
        <v>33</v>
      </c>
      <c r="BF279" s="1">
        <f>'январь 2016'!BF279+'февраль 2016'!BF279+'март 2016'!BF279</f>
        <v>0</v>
      </c>
      <c r="BG279" s="1">
        <f>'январь 2016'!BG279+'февраль 2016'!BG279+'март 2016'!BG279</f>
        <v>0</v>
      </c>
      <c r="BH279" s="1" t="s">
        <v>42</v>
      </c>
      <c r="BI279" s="1" t="s">
        <v>39</v>
      </c>
      <c r="BJ279" s="1">
        <f>'январь 2016'!BJ279+'февраль 2016'!BJ279+'март 2016'!BJ279</f>
        <v>0</v>
      </c>
      <c r="BK279" s="7">
        <f>'январь 2016'!BK279+'февраль 2016'!BK279+'март 2016'!BK279</f>
        <v>0</v>
      </c>
      <c r="BL279" s="1" t="s">
        <v>43</v>
      </c>
      <c r="BM279" s="1" t="s">
        <v>44</v>
      </c>
      <c r="BN279" s="1">
        <f>'январь 2016'!BN279+'февраль 2016'!BN279+'март 2016'!BN279</f>
        <v>0</v>
      </c>
      <c r="BO279" s="1">
        <f>'январь 2016'!BO279+'февраль 2016'!BO279+'март 2016'!BO279</f>
        <v>0</v>
      </c>
      <c r="BP279" s="1" t="s">
        <v>45</v>
      </c>
      <c r="BQ279" s="1" t="s">
        <v>44</v>
      </c>
      <c r="BR279" s="1">
        <f>'январь 2016'!BR279+'февраль 2016'!BR279+'март 2016'!BR279</f>
        <v>1E-3</v>
      </c>
      <c r="BS279" s="1">
        <f>'январь 2016'!BS279+'февраль 2016'!BS279+'март 2016'!BS279</f>
        <v>0.16600000000000001</v>
      </c>
      <c r="BT279" s="1" t="s">
        <v>46</v>
      </c>
      <c r="BU279" s="1" t="s">
        <v>47</v>
      </c>
      <c r="BV279" s="1">
        <f>'январь 2016'!BV279+'февраль 2016'!BV279+'март 2016'!BV279</f>
        <v>0</v>
      </c>
      <c r="BW279" s="1">
        <f>'январь 2016'!BW279+'февраль 2016'!BW279+'март 2016'!BW279</f>
        <v>0</v>
      </c>
      <c r="BX279" s="1" t="s">
        <v>46</v>
      </c>
      <c r="BY279" s="1" t="s">
        <v>41</v>
      </c>
      <c r="BZ279" s="1">
        <f>'январь 2016'!BZ279+'февраль 2016'!BZ279+'март 2016'!BZ279</f>
        <v>0</v>
      </c>
      <c r="CA279" s="1">
        <f>'январь 2016'!CA279+'февраль 2016'!CA279+'март 2016'!CA279</f>
        <v>0</v>
      </c>
      <c r="CB279" s="1" t="s">
        <v>46</v>
      </c>
      <c r="CC279" s="1" t="s">
        <v>48</v>
      </c>
      <c r="CD279" s="1">
        <f>'январь 2016'!CD279+'февраль 2016'!CD279+'март 2016'!CD279</f>
        <v>0</v>
      </c>
      <c r="CE279" s="1">
        <f>'январь 2016'!CE279+'февраль 2016'!CE279+'март 2016'!CE279</f>
        <v>0</v>
      </c>
      <c r="CF279" s="1" t="s">
        <v>46</v>
      </c>
      <c r="CG279" s="1" t="s">
        <v>48</v>
      </c>
      <c r="CH279" s="1">
        <f>'январь 2016'!CH279+'февраль 2016'!CH279+'март 2016'!CH279</f>
        <v>0</v>
      </c>
      <c r="CI279" s="1">
        <f>'январь 2016'!CI279+'февраль 2016'!CI279+'март 2016'!CI279</f>
        <v>0</v>
      </c>
      <c r="CJ279" s="1" t="s">
        <v>46</v>
      </c>
      <c r="CK279" s="1" t="s">
        <v>39</v>
      </c>
      <c r="CL279" s="1">
        <f>'январь 2016'!CL279+'февраль 2016'!CL279+'март 2016'!CL279</f>
        <v>0</v>
      </c>
      <c r="CM279" s="1">
        <f>'январь 2016'!CM279+'февраль 2016'!CM279+'март 2016'!CM279</f>
        <v>0</v>
      </c>
      <c r="CN279" s="1" t="s">
        <v>49</v>
      </c>
      <c r="CO279" s="1" t="s">
        <v>39</v>
      </c>
      <c r="CP279" s="1">
        <f>'январь 2016'!CP279+'февраль 2016'!CP279+'март 2016'!CP279</f>
        <v>0</v>
      </c>
      <c r="CQ279" s="1">
        <f>'январь 2016'!CQ279+'февраль 2016'!CQ279+'март 2016'!CQ279</f>
        <v>0</v>
      </c>
      <c r="CR279" s="1" t="s">
        <v>50</v>
      </c>
      <c r="CS279" s="1" t="s">
        <v>51</v>
      </c>
      <c r="CT279" s="1">
        <f>'январь 2016'!CT279+'февраль 2016'!CT279+'март 2016'!CT279</f>
        <v>0</v>
      </c>
      <c r="CU279" s="1">
        <f>'январь 2016'!CU279+'февраль 2016'!CU279+'март 2016'!CU279</f>
        <v>0</v>
      </c>
      <c r="CV279" s="1" t="s">
        <v>50</v>
      </c>
      <c r="CW279" s="1" t="s">
        <v>39</v>
      </c>
      <c r="CX279" s="1">
        <f>'январь 2016'!CX279+'февраль 2016'!CX279+'март 2016'!CX279</f>
        <v>2</v>
      </c>
      <c r="CY279" s="1">
        <f>'январь 2016'!CY279+'февраль 2016'!CY279+'март 2016'!CY279</f>
        <v>1.667</v>
      </c>
      <c r="CZ279" s="1" t="s">
        <v>50</v>
      </c>
      <c r="DA279" s="1" t="s">
        <v>39</v>
      </c>
      <c r="DB279" s="1">
        <f>'январь 2016'!DB279+'февраль 2016'!DB279+'март 2016'!DB279</f>
        <v>0</v>
      </c>
      <c r="DC279" s="1">
        <f>'январь 2016'!DC279+'февраль 2016'!DC279+'март 2016'!DC279</f>
        <v>0</v>
      </c>
      <c r="DD279" s="1" t="s">
        <v>59</v>
      </c>
      <c r="DE279" s="1" t="s">
        <v>60</v>
      </c>
      <c r="DF279" s="1">
        <f>'январь 2016'!DF279+'февраль 2016'!DF279+'март 2016'!DF279</f>
        <v>0</v>
      </c>
      <c r="DG279" s="1">
        <f>'январь 2016'!DG279+'февраль 2016'!DG279+'март 2016'!DG279</f>
        <v>0</v>
      </c>
      <c r="DH279" s="1" t="s">
        <v>52</v>
      </c>
      <c r="DI279" s="1" t="s">
        <v>53</v>
      </c>
      <c r="DJ279" s="1">
        <f>'январь 2016'!DJ279+'февраль 2016'!DJ279+'март 2016'!DJ279</f>
        <v>0</v>
      </c>
      <c r="DK279" s="1">
        <f>'январь 2016'!DK279+'февраль 2016'!DK279+'март 2016'!DK279</f>
        <v>0</v>
      </c>
      <c r="DL279" s="1" t="s">
        <v>31</v>
      </c>
      <c r="DM279" s="7">
        <f>'январь 2016'!DM279+'февраль 2016'!DM279+'март 2016'!DM279</f>
        <v>0</v>
      </c>
    </row>
    <row r="280" spans="1:117" s="12" customFormat="1" ht="15.75" customHeight="1" x14ac:dyDescent="0.25">
      <c r="A280" s="6">
        <v>279</v>
      </c>
      <c r="B280" s="6">
        <v>3</v>
      </c>
      <c r="C280" s="9" t="s">
        <v>262</v>
      </c>
      <c r="D280" s="8" t="s">
        <v>373</v>
      </c>
      <c r="E280" s="6">
        <v>29.38</v>
      </c>
      <c r="F280" s="6">
        <v>4.8659999999999997</v>
      </c>
      <c r="G280" s="6">
        <v>24.513999999999999</v>
      </c>
      <c r="H280" s="10">
        <v>11.625120000000001</v>
      </c>
      <c r="I280" s="3">
        <f t="shared" si="13"/>
        <v>36.139119999999998</v>
      </c>
      <c r="J280" s="3">
        <f t="shared" si="12"/>
        <v>0</v>
      </c>
      <c r="K280" s="3">
        <f t="shared" si="14"/>
        <v>36.139119999999998</v>
      </c>
      <c r="L280" s="1" t="s">
        <v>28</v>
      </c>
      <c r="M280" s="1" t="s">
        <v>29</v>
      </c>
      <c r="N280" s="1">
        <f>'январь 2016'!N280+'февраль 2016'!N280+'март 2016'!N280</f>
        <v>0</v>
      </c>
      <c r="O280" s="1">
        <f>'январь 2016'!O280+'февраль 2016'!O280+'март 2016'!O280</f>
        <v>0</v>
      </c>
      <c r="P280" s="1" t="s">
        <v>30</v>
      </c>
      <c r="Q280" s="1" t="s">
        <v>34</v>
      </c>
      <c r="R280" s="1">
        <f>'январь 2016'!R280+'февраль 2016'!R280+'март 2016'!R280</f>
        <v>0</v>
      </c>
      <c r="S280" s="1">
        <f>'январь 2016'!S280+'февраль 2016'!S280+'март 2016'!S280</f>
        <v>0</v>
      </c>
      <c r="T280" s="1" t="s">
        <v>30</v>
      </c>
      <c r="U280" s="1" t="s">
        <v>32</v>
      </c>
      <c r="V280" s="6">
        <f>'январь 2016'!V280+'февраль 2016'!V280+'март 2016'!V280</f>
        <v>0</v>
      </c>
      <c r="W280" s="6">
        <f>'январь 2016'!W280+'февраль 2016'!W280+'март 2016'!W280</f>
        <v>0</v>
      </c>
      <c r="X280" s="6" t="s">
        <v>30</v>
      </c>
      <c r="Y280" s="6" t="s">
        <v>33</v>
      </c>
      <c r="Z280" s="6">
        <f>'январь 2016'!Z280+'февраль 2016'!Z280+'март 2016'!Z280</f>
        <v>0</v>
      </c>
      <c r="AA280" s="6">
        <f>'январь 2016'!AA280+'февраль 2016'!AA280+'март 2016'!AA280</f>
        <v>0</v>
      </c>
      <c r="AB280" s="1" t="s">
        <v>30</v>
      </c>
      <c r="AC280" s="1" t="s">
        <v>34</v>
      </c>
      <c r="AD280" s="1">
        <f>'январь 2016'!AD280+'февраль 2016'!AD280+'март 2016'!AD280</f>
        <v>0</v>
      </c>
      <c r="AE280" s="1">
        <f>'январь 2016'!AE280+'февраль 2016'!AE280+'март 2016'!AE280</f>
        <v>0</v>
      </c>
      <c r="AF280" s="1" t="s">
        <v>35</v>
      </c>
      <c r="AG280" s="1" t="s">
        <v>29</v>
      </c>
      <c r="AH280" s="1">
        <f>'январь 2016'!AH280+'февраль 2016'!AH280+'март 2016'!AH280</f>
        <v>0</v>
      </c>
      <c r="AI280" s="1">
        <f>'январь 2016'!AI280+'февраль 2016'!AI280+'март 2016'!AI280</f>
        <v>0</v>
      </c>
      <c r="AJ280" s="1" t="s">
        <v>36</v>
      </c>
      <c r="AK280" s="1" t="s">
        <v>37</v>
      </c>
      <c r="AL280" s="1">
        <f>'январь 2016'!AL280+'февраль 2016'!AL280+'март 2016'!AL280</f>
        <v>0</v>
      </c>
      <c r="AM280" s="1">
        <f>'январь 2016'!AM280+'февраль 2016'!AM280+'март 2016'!AM280</f>
        <v>0</v>
      </c>
      <c r="AN280" s="1" t="s">
        <v>38</v>
      </c>
      <c r="AO280" s="1" t="s">
        <v>39</v>
      </c>
      <c r="AP280" s="1">
        <f>'январь 2016'!AP280+'февраль 2016'!AP280+'март 2016'!AP280</f>
        <v>0</v>
      </c>
      <c r="AQ280" s="1">
        <f>'январь 2016'!AQ280+'февраль 2016'!AQ280+'март 2016'!AQ280</f>
        <v>0</v>
      </c>
      <c r="AR280" s="1" t="s">
        <v>40</v>
      </c>
      <c r="AS280" s="1" t="s">
        <v>41</v>
      </c>
      <c r="AT280" s="1">
        <f>'январь 2016'!AT280+'февраль 2016'!AT280+'март 2016'!AT280</f>
        <v>0</v>
      </c>
      <c r="AU280" s="1">
        <f>'январь 2016'!AU280+'февраль 2016'!AU280+'март 2016'!AU280</f>
        <v>0</v>
      </c>
      <c r="AV280" s="6"/>
      <c r="AW280" s="6"/>
      <c r="AX280" s="1">
        <f>'январь 2016'!AX280+'февраль 2016'!AX280+'март 2016'!AX280</f>
        <v>0</v>
      </c>
      <c r="AY280" s="1">
        <f>'январь 2016'!AY280+'февраль 2016'!AY280+'март 2016'!AY280</f>
        <v>0</v>
      </c>
      <c r="AZ280" s="1" t="s">
        <v>42</v>
      </c>
      <c r="BA280" s="1" t="s">
        <v>39</v>
      </c>
      <c r="BB280" s="1">
        <f>'январь 2016'!BB280+'февраль 2016'!BB280+'март 2016'!BB280</f>
        <v>0</v>
      </c>
      <c r="BC280" s="1">
        <f>'январь 2016'!BC280+'февраль 2016'!BC280+'март 2016'!BC280</f>
        <v>0</v>
      </c>
      <c r="BD280" s="1" t="s">
        <v>42</v>
      </c>
      <c r="BE280" s="1" t="s">
        <v>33</v>
      </c>
      <c r="BF280" s="1">
        <f>'январь 2016'!BF280+'февраль 2016'!BF280+'март 2016'!BF280</f>
        <v>0</v>
      </c>
      <c r="BG280" s="1">
        <f>'январь 2016'!BG280+'февраль 2016'!BG280+'март 2016'!BG280</f>
        <v>0</v>
      </c>
      <c r="BH280" s="1" t="s">
        <v>42</v>
      </c>
      <c r="BI280" s="1" t="s">
        <v>39</v>
      </c>
      <c r="BJ280" s="1">
        <f>'январь 2016'!BJ280+'февраль 2016'!BJ280+'март 2016'!BJ280</f>
        <v>0</v>
      </c>
      <c r="BK280" s="7">
        <f>'январь 2016'!BK280+'февраль 2016'!BK280+'март 2016'!BK280</f>
        <v>0</v>
      </c>
      <c r="BL280" s="1" t="s">
        <v>43</v>
      </c>
      <c r="BM280" s="1" t="s">
        <v>44</v>
      </c>
      <c r="BN280" s="1">
        <f>'январь 2016'!BN280+'февраль 2016'!BN280+'март 2016'!BN280</f>
        <v>0</v>
      </c>
      <c r="BO280" s="1">
        <f>'январь 2016'!BO280+'февраль 2016'!BO280+'март 2016'!BO280</f>
        <v>0</v>
      </c>
      <c r="BP280" s="1" t="s">
        <v>45</v>
      </c>
      <c r="BQ280" s="1" t="s">
        <v>44</v>
      </c>
      <c r="BR280" s="1">
        <f>'январь 2016'!BR280+'февраль 2016'!BR280+'март 2016'!BR280</f>
        <v>0</v>
      </c>
      <c r="BS280" s="1">
        <f>'январь 2016'!BS280+'февраль 2016'!BS280+'март 2016'!BS280</f>
        <v>0</v>
      </c>
      <c r="BT280" s="1" t="s">
        <v>46</v>
      </c>
      <c r="BU280" s="1" t="s">
        <v>47</v>
      </c>
      <c r="BV280" s="1">
        <f>'январь 2016'!BV280+'февраль 2016'!BV280+'март 2016'!BV280</f>
        <v>0</v>
      </c>
      <c r="BW280" s="1">
        <f>'январь 2016'!BW280+'февраль 2016'!BW280+'март 2016'!BW280</f>
        <v>0</v>
      </c>
      <c r="BX280" s="1" t="s">
        <v>46</v>
      </c>
      <c r="BY280" s="1" t="s">
        <v>41</v>
      </c>
      <c r="BZ280" s="1">
        <f>'январь 2016'!BZ280+'февраль 2016'!BZ280+'март 2016'!BZ280</f>
        <v>0</v>
      </c>
      <c r="CA280" s="1">
        <f>'январь 2016'!CA280+'февраль 2016'!CA280+'март 2016'!CA280</f>
        <v>0</v>
      </c>
      <c r="CB280" s="1" t="s">
        <v>46</v>
      </c>
      <c r="CC280" s="1" t="s">
        <v>48</v>
      </c>
      <c r="CD280" s="1">
        <f>'январь 2016'!CD280+'февраль 2016'!CD280+'март 2016'!CD280</f>
        <v>0</v>
      </c>
      <c r="CE280" s="1">
        <f>'январь 2016'!CE280+'февраль 2016'!CE280+'март 2016'!CE280</f>
        <v>0</v>
      </c>
      <c r="CF280" s="1" t="s">
        <v>46</v>
      </c>
      <c r="CG280" s="1" t="s">
        <v>48</v>
      </c>
      <c r="CH280" s="1">
        <f>'январь 2016'!CH280+'февраль 2016'!CH280+'март 2016'!CH280</f>
        <v>0</v>
      </c>
      <c r="CI280" s="1">
        <f>'январь 2016'!CI280+'февраль 2016'!CI280+'март 2016'!CI280</f>
        <v>0</v>
      </c>
      <c r="CJ280" s="1" t="s">
        <v>46</v>
      </c>
      <c r="CK280" s="1" t="s">
        <v>39</v>
      </c>
      <c r="CL280" s="1">
        <f>'январь 2016'!CL280+'февраль 2016'!CL280+'март 2016'!CL280</f>
        <v>0</v>
      </c>
      <c r="CM280" s="1">
        <f>'январь 2016'!CM280+'февраль 2016'!CM280+'март 2016'!CM280</f>
        <v>0</v>
      </c>
      <c r="CN280" s="1" t="s">
        <v>49</v>
      </c>
      <c r="CO280" s="1" t="s">
        <v>39</v>
      </c>
      <c r="CP280" s="1">
        <f>'январь 2016'!CP280+'февраль 2016'!CP280+'март 2016'!CP280</f>
        <v>0</v>
      </c>
      <c r="CQ280" s="1">
        <f>'январь 2016'!CQ280+'февраль 2016'!CQ280+'март 2016'!CQ280</f>
        <v>0</v>
      </c>
      <c r="CR280" s="1" t="s">
        <v>50</v>
      </c>
      <c r="CS280" s="1" t="s">
        <v>51</v>
      </c>
      <c r="CT280" s="1">
        <f>'январь 2016'!CT280+'февраль 2016'!CT280+'март 2016'!CT280</f>
        <v>0</v>
      </c>
      <c r="CU280" s="1">
        <f>'январь 2016'!CU280+'февраль 2016'!CU280+'март 2016'!CU280</f>
        <v>0</v>
      </c>
      <c r="CV280" s="1" t="s">
        <v>50</v>
      </c>
      <c r="CW280" s="1" t="s">
        <v>39</v>
      </c>
      <c r="CX280" s="1">
        <f>'январь 2016'!CX280+'февраль 2016'!CX280+'март 2016'!CX280</f>
        <v>0</v>
      </c>
      <c r="CY280" s="1">
        <f>'январь 2016'!CY280+'февраль 2016'!CY280+'март 2016'!CY280</f>
        <v>0</v>
      </c>
      <c r="CZ280" s="1" t="s">
        <v>50</v>
      </c>
      <c r="DA280" s="1" t="s">
        <v>39</v>
      </c>
      <c r="DB280" s="1">
        <f>'январь 2016'!DB280+'февраль 2016'!DB280+'март 2016'!DB280</f>
        <v>0</v>
      </c>
      <c r="DC280" s="1">
        <f>'январь 2016'!DC280+'февраль 2016'!DC280+'март 2016'!DC280</f>
        <v>0</v>
      </c>
      <c r="DD280" s="1" t="s">
        <v>59</v>
      </c>
      <c r="DE280" s="1" t="s">
        <v>60</v>
      </c>
      <c r="DF280" s="1">
        <f>'январь 2016'!DF280+'февраль 2016'!DF280+'март 2016'!DF280</f>
        <v>0</v>
      </c>
      <c r="DG280" s="1">
        <f>'январь 2016'!DG280+'февраль 2016'!DG280+'март 2016'!DG280</f>
        <v>0</v>
      </c>
      <c r="DH280" s="1" t="s">
        <v>52</v>
      </c>
      <c r="DI280" s="1" t="s">
        <v>53</v>
      </c>
      <c r="DJ280" s="1">
        <f>'январь 2016'!DJ280+'февраль 2016'!DJ280+'март 2016'!DJ280</f>
        <v>0</v>
      </c>
      <c r="DK280" s="1">
        <f>'январь 2016'!DK280+'февраль 2016'!DK280+'март 2016'!DK280</f>
        <v>0</v>
      </c>
      <c r="DL280" s="1" t="s">
        <v>31</v>
      </c>
      <c r="DM280" s="7">
        <f>'январь 2016'!DM280+'февраль 2016'!DM280+'март 2016'!DM280</f>
        <v>0</v>
      </c>
    </row>
    <row r="281" spans="1:117" s="12" customFormat="1" ht="15.75" customHeight="1" x14ac:dyDescent="0.25">
      <c r="A281" s="6">
        <v>280</v>
      </c>
      <c r="B281" s="6">
        <v>3</v>
      </c>
      <c r="C281" s="9" t="s">
        <v>453</v>
      </c>
      <c r="D281" s="8" t="s">
        <v>373</v>
      </c>
      <c r="E281" s="6">
        <v>72.742000000000004</v>
      </c>
      <c r="F281" s="6">
        <v>557.94299999999998</v>
      </c>
      <c r="G281" s="6">
        <v>-520.66999999999996</v>
      </c>
      <c r="H281" s="10">
        <v>314.01996000000003</v>
      </c>
      <c r="I281" s="3">
        <f t="shared" si="13"/>
        <v>-206.65003999999993</v>
      </c>
      <c r="J281" s="3">
        <f t="shared" si="12"/>
        <v>0.81499999999999995</v>
      </c>
      <c r="K281" s="3">
        <f t="shared" si="14"/>
        <v>-207.46503999999993</v>
      </c>
      <c r="L281" s="1" t="s">
        <v>28</v>
      </c>
      <c r="M281" s="1" t="s">
        <v>29</v>
      </c>
      <c r="N281" s="1">
        <f>'январь 2016'!N281+'февраль 2016'!N281+'март 2016'!N281</f>
        <v>0</v>
      </c>
      <c r="O281" s="1">
        <f>'январь 2016'!O281+'февраль 2016'!O281+'март 2016'!O281</f>
        <v>0</v>
      </c>
      <c r="P281" s="1" t="s">
        <v>30</v>
      </c>
      <c r="Q281" s="1" t="s">
        <v>34</v>
      </c>
      <c r="R281" s="1">
        <f>'январь 2016'!R281+'февраль 2016'!R281+'март 2016'!R281</f>
        <v>0</v>
      </c>
      <c r="S281" s="1">
        <f>'январь 2016'!S281+'февраль 2016'!S281+'март 2016'!S281</f>
        <v>0</v>
      </c>
      <c r="T281" s="1" t="s">
        <v>30</v>
      </c>
      <c r="U281" s="1" t="s">
        <v>32</v>
      </c>
      <c r="V281" s="6">
        <f>'январь 2016'!V281+'февраль 2016'!V281+'март 2016'!V281</f>
        <v>0</v>
      </c>
      <c r="W281" s="6">
        <f>'январь 2016'!W281+'февраль 2016'!W281+'март 2016'!W281</f>
        <v>0</v>
      </c>
      <c r="X281" s="6" t="s">
        <v>30</v>
      </c>
      <c r="Y281" s="6" t="s">
        <v>33</v>
      </c>
      <c r="Z281" s="6">
        <f>'январь 2016'!Z281+'февраль 2016'!Z281+'март 2016'!Z281</f>
        <v>0</v>
      </c>
      <c r="AA281" s="6">
        <f>'январь 2016'!AA281+'февраль 2016'!AA281+'март 2016'!AA281</f>
        <v>0</v>
      </c>
      <c r="AB281" s="1" t="s">
        <v>30</v>
      </c>
      <c r="AC281" s="1" t="s">
        <v>34</v>
      </c>
      <c r="AD281" s="1">
        <f>'январь 2016'!AD281+'февраль 2016'!AD281+'март 2016'!AD281</f>
        <v>0</v>
      </c>
      <c r="AE281" s="1">
        <f>'январь 2016'!AE281+'февраль 2016'!AE281+'март 2016'!AE281</f>
        <v>0</v>
      </c>
      <c r="AF281" s="1" t="s">
        <v>35</v>
      </c>
      <c r="AG281" s="1" t="s">
        <v>29</v>
      </c>
      <c r="AH281" s="1">
        <f>'январь 2016'!AH281+'февраль 2016'!AH281+'март 2016'!AH281</f>
        <v>0</v>
      </c>
      <c r="AI281" s="1">
        <f>'январь 2016'!AI281+'февраль 2016'!AI281+'март 2016'!AI281</f>
        <v>0</v>
      </c>
      <c r="AJ281" s="1" t="s">
        <v>36</v>
      </c>
      <c r="AK281" s="1" t="s">
        <v>37</v>
      </c>
      <c r="AL281" s="1">
        <f>'январь 2016'!AL281+'февраль 2016'!AL281+'март 2016'!AL281</f>
        <v>0</v>
      </c>
      <c r="AM281" s="1">
        <f>'январь 2016'!AM281+'февраль 2016'!AM281+'март 2016'!AM281</f>
        <v>0</v>
      </c>
      <c r="AN281" s="1" t="s">
        <v>38</v>
      </c>
      <c r="AO281" s="1" t="s">
        <v>39</v>
      </c>
      <c r="AP281" s="1">
        <f>'январь 2016'!AP281+'февраль 2016'!AP281+'март 2016'!AP281</f>
        <v>0</v>
      </c>
      <c r="AQ281" s="1">
        <f>'январь 2016'!AQ281+'февраль 2016'!AQ281+'март 2016'!AQ281</f>
        <v>0</v>
      </c>
      <c r="AR281" s="1" t="s">
        <v>40</v>
      </c>
      <c r="AS281" s="1" t="s">
        <v>41</v>
      </c>
      <c r="AT281" s="1">
        <f>'январь 2016'!AT281+'февраль 2016'!AT281+'март 2016'!AT281</f>
        <v>0</v>
      </c>
      <c r="AU281" s="1">
        <f>'январь 2016'!AU281+'февраль 2016'!AU281+'март 2016'!AU281</f>
        <v>0</v>
      </c>
      <c r="AV281" s="6"/>
      <c r="AW281" s="6"/>
      <c r="AX281" s="1">
        <f>'январь 2016'!AX281+'февраль 2016'!AX281+'март 2016'!AX281</f>
        <v>0</v>
      </c>
      <c r="AY281" s="1">
        <f>'январь 2016'!AY281+'февраль 2016'!AY281+'март 2016'!AY281</f>
        <v>0</v>
      </c>
      <c r="AZ281" s="1" t="s">
        <v>42</v>
      </c>
      <c r="BA281" s="1" t="s">
        <v>39</v>
      </c>
      <c r="BB281" s="1">
        <f>'январь 2016'!BB281+'февраль 2016'!BB281+'март 2016'!BB281</f>
        <v>0</v>
      </c>
      <c r="BC281" s="1">
        <f>'январь 2016'!BC281+'февраль 2016'!BC281+'март 2016'!BC281</f>
        <v>0</v>
      </c>
      <c r="BD281" s="1" t="s">
        <v>42</v>
      </c>
      <c r="BE281" s="1" t="s">
        <v>33</v>
      </c>
      <c r="BF281" s="1">
        <f>'январь 2016'!BF281+'февраль 2016'!BF281+'март 2016'!BF281</f>
        <v>0</v>
      </c>
      <c r="BG281" s="1">
        <f>'январь 2016'!BG281+'февраль 2016'!BG281+'март 2016'!BG281</f>
        <v>0</v>
      </c>
      <c r="BH281" s="1" t="s">
        <v>42</v>
      </c>
      <c r="BI281" s="1" t="s">
        <v>39</v>
      </c>
      <c r="BJ281" s="1">
        <f>'январь 2016'!BJ281+'февраль 2016'!BJ281+'март 2016'!BJ281</f>
        <v>0</v>
      </c>
      <c r="BK281" s="7">
        <f>'январь 2016'!BK281+'февраль 2016'!BK281+'март 2016'!BK281</f>
        <v>0</v>
      </c>
      <c r="BL281" s="1" t="s">
        <v>43</v>
      </c>
      <c r="BM281" s="1" t="s">
        <v>44</v>
      </c>
      <c r="BN281" s="1">
        <f>'январь 2016'!BN281+'февраль 2016'!BN281+'март 2016'!BN281</f>
        <v>0</v>
      </c>
      <c r="BO281" s="1">
        <f>'январь 2016'!BO281+'февраль 2016'!BO281+'март 2016'!BO281</f>
        <v>0</v>
      </c>
      <c r="BP281" s="1" t="s">
        <v>45</v>
      </c>
      <c r="BQ281" s="1" t="s">
        <v>44</v>
      </c>
      <c r="BR281" s="1">
        <f>'январь 2016'!BR281+'февраль 2016'!BR281+'март 2016'!BR281</f>
        <v>0</v>
      </c>
      <c r="BS281" s="1">
        <f>'январь 2016'!BS281+'февраль 2016'!BS281+'март 2016'!BS281</f>
        <v>0</v>
      </c>
      <c r="BT281" s="1" t="s">
        <v>46</v>
      </c>
      <c r="BU281" s="1" t="s">
        <v>47</v>
      </c>
      <c r="BV281" s="1">
        <f>'январь 2016'!BV281+'февраль 2016'!BV281+'март 2016'!BV281</f>
        <v>0</v>
      </c>
      <c r="BW281" s="1">
        <f>'январь 2016'!BW281+'февраль 2016'!BW281+'март 2016'!BW281</f>
        <v>0</v>
      </c>
      <c r="BX281" s="1" t="s">
        <v>46</v>
      </c>
      <c r="BY281" s="1" t="s">
        <v>41</v>
      </c>
      <c r="BZ281" s="1">
        <f>'январь 2016'!BZ281+'февраль 2016'!BZ281+'март 2016'!BZ281</f>
        <v>0</v>
      </c>
      <c r="CA281" s="1">
        <f>'январь 2016'!CA281+'февраль 2016'!CA281+'март 2016'!CA281</f>
        <v>0</v>
      </c>
      <c r="CB281" s="1" t="s">
        <v>46</v>
      </c>
      <c r="CC281" s="1" t="s">
        <v>48</v>
      </c>
      <c r="CD281" s="1">
        <f>'январь 2016'!CD281+'февраль 2016'!CD281+'март 2016'!CD281</f>
        <v>0</v>
      </c>
      <c r="CE281" s="1">
        <f>'январь 2016'!CE281+'февраль 2016'!CE281+'март 2016'!CE281</f>
        <v>0</v>
      </c>
      <c r="CF281" s="1" t="s">
        <v>46</v>
      </c>
      <c r="CG281" s="1" t="s">
        <v>48</v>
      </c>
      <c r="CH281" s="1">
        <f>'январь 2016'!CH281+'февраль 2016'!CH281+'март 2016'!CH281</f>
        <v>0</v>
      </c>
      <c r="CI281" s="1">
        <f>'январь 2016'!CI281+'февраль 2016'!CI281+'март 2016'!CI281</f>
        <v>0</v>
      </c>
      <c r="CJ281" s="1" t="s">
        <v>46</v>
      </c>
      <c r="CK281" s="1" t="s">
        <v>39</v>
      </c>
      <c r="CL281" s="1">
        <f>'январь 2016'!CL281+'февраль 2016'!CL281+'март 2016'!CL281</f>
        <v>0</v>
      </c>
      <c r="CM281" s="1">
        <f>'январь 2016'!CM281+'февраль 2016'!CM281+'март 2016'!CM281</f>
        <v>0</v>
      </c>
      <c r="CN281" s="1" t="s">
        <v>49</v>
      </c>
      <c r="CO281" s="1" t="s">
        <v>39</v>
      </c>
      <c r="CP281" s="1">
        <f>'январь 2016'!CP281+'февраль 2016'!CP281+'март 2016'!CP281</f>
        <v>0</v>
      </c>
      <c r="CQ281" s="1">
        <f>'январь 2016'!CQ281+'февраль 2016'!CQ281+'март 2016'!CQ281</f>
        <v>0</v>
      </c>
      <c r="CR281" s="1" t="s">
        <v>50</v>
      </c>
      <c r="CS281" s="1" t="s">
        <v>51</v>
      </c>
      <c r="CT281" s="1">
        <f>'январь 2016'!CT281+'февраль 2016'!CT281+'март 2016'!CT281</f>
        <v>0</v>
      </c>
      <c r="CU281" s="1">
        <f>'январь 2016'!CU281+'февраль 2016'!CU281+'март 2016'!CU281</f>
        <v>0</v>
      </c>
      <c r="CV281" s="1" t="s">
        <v>50</v>
      </c>
      <c r="CW281" s="1" t="s">
        <v>39</v>
      </c>
      <c r="CX281" s="1">
        <f>'январь 2016'!CX281+'февраль 2016'!CX281+'март 2016'!CX281</f>
        <v>0</v>
      </c>
      <c r="CY281" s="1">
        <f>'январь 2016'!CY281+'февраль 2016'!CY281+'март 2016'!CY281</f>
        <v>0</v>
      </c>
      <c r="CZ281" s="1" t="s">
        <v>50</v>
      </c>
      <c r="DA281" s="1" t="s">
        <v>39</v>
      </c>
      <c r="DB281" s="1">
        <f>'январь 2016'!DB281+'февраль 2016'!DB281+'март 2016'!DB281</f>
        <v>0</v>
      </c>
      <c r="DC281" s="1">
        <f>'январь 2016'!DC281+'февраль 2016'!DC281+'март 2016'!DC281</f>
        <v>0</v>
      </c>
      <c r="DD281" s="1" t="s">
        <v>59</v>
      </c>
      <c r="DE281" s="1" t="s">
        <v>60</v>
      </c>
      <c r="DF281" s="1">
        <f>'январь 2016'!DF281+'февраль 2016'!DF281+'март 2016'!DF281</f>
        <v>0</v>
      </c>
      <c r="DG281" s="1">
        <f>'январь 2016'!DG281+'февраль 2016'!DG281+'март 2016'!DG281</f>
        <v>0</v>
      </c>
      <c r="DH281" s="1" t="s">
        <v>52</v>
      </c>
      <c r="DI281" s="1" t="s">
        <v>53</v>
      </c>
      <c r="DJ281" s="1">
        <f>'январь 2016'!DJ281+'февраль 2016'!DJ281+'март 2016'!DJ281</f>
        <v>0</v>
      </c>
      <c r="DK281" s="1">
        <f>'январь 2016'!DK281+'февраль 2016'!DK281+'март 2016'!DK281</f>
        <v>0</v>
      </c>
      <c r="DL281" s="1" t="s">
        <v>31</v>
      </c>
      <c r="DM281" s="7">
        <f>'январь 2016'!DM281+'февраль 2016'!DM281+'март 2016'!DM281</f>
        <v>0.81499999999999995</v>
      </c>
    </row>
    <row r="282" spans="1:117" s="12" customFormat="1" ht="15.75" customHeight="1" x14ac:dyDescent="0.25">
      <c r="A282" s="6">
        <v>281</v>
      </c>
      <c r="B282" s="6">
        <v>3</v>
      </c>
      <c r="C282" s="9" t="s">
        <v>454</v>
      </c>
      <c r="D282" s="8" t="s">
        <v>373</v>
      </c>
      <c r="E282" s="6">
        <v>65.533000000000001</v>
      </c>
      <c r="F282" s="6">
        <v>316.60899999999998</v>
      </c>
      <c r="G282" s="6">
        <v>-251.07599999999999</v>
      </c>
      <c r="H282" s="10">
        <v>164.535</v>
      </c>
      <c r="I282" s="3">
        <f t="shared" si="13"/>
        <v>-86.540999999999997</v>
      </c>
      <c r="J282" s="3">
        <f t="shared" si="12"/>
        <v>0</v>
      </c>
      <c r="K282" s="3">
        <f t="shared" si="14"/>
        <v>-86.540999999999997</v>
      </c>
      <c r="L282" s="1" t="s">
        <v>28</v>
      </c>
      <c r="M282" s="1" t="s">
        <v>29</v>
      </c>
      <c r="N282" s="1">
        <f>'январь 2016'!N282+'февраль 2016'!N282+'март 2016'!N282</f>
        <v>0</v>
      </c>
      <c r="O282" s="1">
        <f>'январь 2016'!O282+'февраль 2016'!O282+'март 2016'!O282</f>
        <v>0</v>
      </c>
      <c r="P282" s="1" t="s">
        <v>30</v>
      </c>
      <c r="Q282" s="1" t="s">
        <v>34</v>
      </c>
      <c r="R282" s="1">
        <f>'январь 2016'!R282+'февраль 2016'!R282+'март 2016'!R282</f>
        <v>0</v>
      </c>
      <c r="S282" s="1">
        <f>'январь 2016'!S282+'февраль 2016'!S282+'март 2016'!S282</f>
        <v>0</v>
      </c>
      <c r="T282" s="1" t="s">
        <v>30</v>
      </c>
      <c r="U282" s="1" t="s">
        <v>32</v>
      </c>
      <c r="V282" s="6">
        <f>'январь 2016'!V282+'февраль 2016'!V282+'март 2016'!V282</f>
        <v>0</v>
      </c>
      <c r="W282" s="6">
        <f>'январь 2016'!W282+'февраль 2016'!W282+'март 2016'!W282</f>
        <v>0</v>
      </c>
      <c r="X282" s="6" t="s">
        <v>30</v>
      </c>
      <c r="Y282" s="6" t="s">
        <v>33</v>
      </c>
      <c r="Z282" s="6">
        <f>'январь 2016'!Z282+'февраль 2016'!Z282+'март 2016'!Z282</f>
        <v>0</v>
      </c>
      <c r="AA282" s="6">
        <f>'январь 2016'!AA282+'февраль 2016'!AA282+'март 2016'!AA282</f>
        <v>0</v>
      </c>
      <c r="AB282" s="1" t="s">
        <v>30</v>
      </c>
      <c r="AC282" s="1" t="s">
        <v>34</v>
      </c>
      <c r="AD282" s="1">
        <f>'январь 2016'!AD282+'февраль 2016'!AD282+'март 2016'!AD282</f>
        <v>0</v>
      </c>
      <c r="AE282" s="1">
        <f>'январь 2016'!AE282+'февраль 2016'!AE282+'март 2016'!AE282</f>
        <v>0</v>
      </c>
      <c r="AF282" s="1" t="s">
        <v>35</v>
      </c>
      <c r="AG282" s="1" t="s">
        <v>29</v>
      </c>
      <c r="AH282" s="1">
        <f>'январь 2016'!AH282+'февраль 2016'!AH282+'март 2016'!AH282</f>
        <v>0</v>
      </c>
      <c r="AI282" s="1">
        <f>'январь 2016'!AI282+'февраль 2016'!AI282+'март 2016'!AI282</f>
        <v>0</v>
      </c>
      <c r="AJ282" s="1" t="s">
        <v>36</v>
      </c>
      <c r="AK282" s="1" t="s">
        <v>37</v>
      </c>
      <c r="AL282" s="1">
        <f>'январь 2016'!AL282+'февраль 2016'!AL282+'март 2016'!AL282</f>
        <v>0</v>
      </c>
      <c r="AM282" s="1">
        <f>'январь 2016'!AM282+'февраль 2016'!AM282+'март 2016'!AM282</f>
        <v>0</v>
      </c>
      <c r="AN282" s="1" t="s">
        <v>38</v>
      </c>
      <c r="AO282" s="1" t="s">
        <v>39</v>
      </c>
      <c r="AP282" s="1">
        <f>'январь 2016'!AP282+'февраль 2016'!AP282+'март 2016'!AP282</f>
        <v>0</v>
      </c>
      <c r="AQ282" s="1">
        <f>'январь 2016'!AQ282+'февраль 2016'!AQ282+'март 2016'!AQ282</f>
        <v>0</v>
      </c>
      <c r="AR282" s="1" t="s">
        <v>40</v>
      </c>
      <c r="AS282" s="1" t="s">
        <v>41</v>
      </c>
      <c r="AT282" s="1">
        <f>'январь 2016'!AT282+'февраль 2016'!AT282+'март 2016'!AT282</f>
        <v>0</v>
      </c>
      <c r="AU282" s="1">
        <f>'январь 2016'!AU282+'февраль 2016'!AU282+'март 2016'!AU282</f>
        <v>0</v>
      </c>
      <c r="AV282" s="6"/>
      <c r="AW282" s="6"/>
      <c r="AX282" s="1">
        <f>'январь 2016'!AX282+'февраль 2016'!AX282+'март 2016'!AX282</f>
        <v>0</v>
      </c>
      <c r="AY282" s="1">
        <f>'январь 2016'!AY282+'февраль 2016'!AY282+'март 2016'!AY282</f>
        <v>0</v>
      </c>
      <c r="AZ282" s="1" t="s">
        <v>42</v>
      </c>
      <c r="BA282" s="1" t="s">
        <v>39</v>
      </c>
      <c r="BB282" s="1">
        <f>'январь 2016'!BB282+'февраль 2016'!BB282+'март 2016'!BB282</f>
        <v>0</v>
      </c>
      <c r="BC282" s="1">
        <f>'январь 2016'!BC282+'февраль 2016'!BC282+'март 2016'!BC282</f>
        <v>0</v>
      </c>
      <c r="BD282" s="1" t="s">
        <v>42</v>
      </c>
      <c r="BE282" s="1" t="s">
        <v>33</v>
      </c>
      <c r="BF282" s="1">
        <f>'январь 2016'!BF282+'февраль 2016'!BF282+'март 2016'!BF282</f>
        <v>0</v>
      </c>
      <c r="BG282" s="1">
        <f>'январь 2016'!BG282+'февраль 2016'!BG282+'март 2016'!BG282</f>
        <v>0</v>
      </c>
      <c r="BH282" s="1" t="s">
        <v>42</v>
      </c>
      <c r="BI282" s="1" t="s">
        <v>39</v>
      </c>
      <c r="BJ282" s="1">
        <f>'январь 2016'!BJ282+'февраль 2016'!BJ282+'март 2016'!BJ282</f>
        <v>0</v>
      </c>
      <c r="BK282" s="7">
        <f>'январь 2016'!BK282+'февраль 2016'!BK282+'март 2016'!BK282</f>
        <v>0</v>
      </c>
      <c r="BL282" s="1" t="s">
        <v>43</v>
      </c>
      <c r="BM282" s="1" t="s">
        <v>44</v>
      </c>
      <c r="BN282" s="1">
        <f>'январь 2016'!BN282+'февраль 2016'!BN282+'март 2016'!BN282</f>
        <v>0</v>
      </c>
      <c r="BO282" s="1">
        <f>'январь 2016'!BO282+'февраль 2016'!BO282+'март 2016'!BO282</f>
        <v>0</v>
      </c>
      <c r="BP282" s="1" t="s">
        <v>45</v>
      </c>
      <c r="BQ282" s="1" t="s">
        <v>44</v>
      </c>
      <c r="BR282" s="1">
        <f>'январь 2016'!BR282+'февраль 2016'!BR282+'март 2016'!BR282</f>
        <v>0</v>
      </c>
      <c r="BS282" s="1">
        <f>'январь 2016'!BS282+'февраль 2016'!BS282+'март 2016'!BS282</f>
        <v>0</v>
      </c>
      <c r="BT282" s="1" t="s">
        <v>46</v>
      </c>
      <c r="BU282" s="1" t="s">
        <v>47</v>
      </c>
      <c r="BV282" s="1">
        <f>'январь 2016'!BV282+'февраль 2016'!BV282+'март 2016'!BV282</f>
        <v>0</v>
      </c>
      <c r="BW282" s="1">
        <f>'январь 2016'!BW282+'февраль 2016'!BW282+'март 2016'!BW282</f>
        <v>0</v>
      </c>
      <c r="BX282" s="1" t="s">
        <v>46</v>
      </c>
      <c r="BY282" s="1" t="s">
        <v>41</v>
      </c>
      <c r="BZ282" s="1">
        <f>'январь 2016'!BZ282+'февраль 2016'!BZ282+'март 2016'!BZ282</f>
        <v>0</v>
      </c>
      <c r="CA282" s="1">
        <f>'январь 2016'!CA282+'февраль 2016'!CA282+'март 2016'!CA282</f>
        <v>0</v>
      </c>
      <c r="CB282" s="1" t="s">
        <v>46</v>
      </c>
      <c r="CC282" s="1" t="s">
        <v>48</v>
      </c>
      <c r="CD282" s="1">
        <f>'январь 2016'!CD282+'февраль 2016'!CD282+'март 2016'!CD282</f>
        <v>0</v>
      </c>
      <c r="CE282" s="1">
        <f>'январь 2016'!CE282+'февраль 2016'!CE282+'март 2016'!CE282</f>
        <v>0</v>
      </c>
      <c r="CF282" s="1" t="s">
        <v>46</v>
      </c>
      <c r="CG282" s="1" t="s">
        <v>48</v>
      </c>
      <c r="CH282" s="1">
        <f>'январь 2016'!CH282+'февраль 2016'!CH282+'март 2016'!CH282</f>
        <v>0</v>
      </c>
      <c r="CI282" s="1">
        <f>'январь 2016'!CI282+'февраль 2016'!CI282+'март 2016'!CI282</f>
        <v>0</v>
      </c>
      <c r="CJ282" s="1" t="s">
        <v>46</v>
      </c>
      <c r="CK282" s="1" t="s">
        <v>39</v>
      </c>
      <c r="CL282" s="1">
        <f>'январь 2016'!CL282+'февраль 2016'!CL282+'март 2016'!CL282</f>
        <v>0</v>
      </c>
      <c r="CM282" s="1">
        <f>'январь 2016'!CM282+'февраль 2016'!CM282+'март 2016'!CM282</f>
        <v>0</v>
      </c>
      <c r="CN282" s="1" t="s">
        <v>49</v>
      </c>
      <c r="CO282" s="1" t="s">
        <v>39</v>
      </c>
      <c r="CP282" s="1">
        <f>'январь 2016'!CP282+'февраль 2016'!CP282+'март 2016'!CP282</f>
        <v>0</v>
      </c>
      <c r="CQ282" s="1">
        <f>'январь 2016'!CQ282+'февраль 2016'!CQ282+'март 2016'!CQ282</f>
        <v>0</v>
      </c>
      <c r="CR282" s="1" t="s">
        <v>50</v>
      </c>
      <c r="CS282" s="1" t="s">
        <v>51</v>
      </c>
      <c r="CT282" s="1">
        <f>'январь 2016'!CT282+'февраль 2016'!CT282+'март 2016'!CT282</f>
        <v>0</v>
      </c>
      <c r="CU282" s="1">
        <f>'январь 2016'!CU282+'февраль 2016'!CU282+'март 2016'!CU282</f>
        <v>0</v>
      </c>
      <c r="CV282" s="1" t="s">
        <v>50</v>
      </c>
      <c r="CW282" s="1" t="s">
        <v>39</v>
      </c>
      <c r="CX282" s="1">
        <f>'январь 2016'!CX282+'февраль 2016'!CX282+'март 2016'!CX282</f>
        <v>0</v>
      </c>
      <c r="CY282" s="1">
        <f>'январь 2016'!CY282+'февраль 2016'!CY282+'март 2016'!CY282</f>
        <v>0</v>
      </c>
      <c r="CZ282" s="1" t="s">
        <v>50</v>
      </c>
      <c r="DA282" s="1" t="s">
        <v>39</v>
      </c>
      <c r="DB282" s="1">
        <f>'январь 2016'!DB282+'февраль 2016'!DB282+'март 2016'!DB282</f>
        <v>0</v>
      </c>
      <c r="DC282" s="1">
        <f>'январь 2016'!DC282+'февраль 2016'!DC282+'март 2016'!DC282</f>
        <v>0</v>
      </c>
      <c r="DD282" s="1" t="s">
        <v>59</v>
      </c>
      <c r="DE282" s="1" t="s">
        <v>60</v>
      </c>
      <c r="DF282" s="1">
        <f>'январь 2016'!DF282+'февраль 2016'!DF282+'март 2016'!DF282</f>
        <v>0</v>
      </c>
      <c r="DG282" s="1">
        <f>'январь 2016'!DG282+'февраль 2016'!DG282+'март 2016'!DG282</f>
        <v>0</v>
      </c>
      <c r="DH282" s="1" t="s">
        <v>52</v>
      </c>
      <c r="DI282" s="1" t="s">
        <v>53</v>
      </c>
      <c r="DJ282" s="1">
        <f>'январь 2016'!DJ282+'февраль 2016'!DJ282+'март 2016'!DJ282</f>
        <v>0</v>
      </c>
      <c r="DK282" s="1">
        <f>'январь 2016'!DK282+'февраль 2016'!DK282+'март 2016'!DK282</f>
        <v>0</v>
      </c>
      <c r="DL282" s="1" t="s">
        <v>31</v>
      </c>
      <c r="DM282" s="7">
        <f>'январь 2016'!DM282+'февраль 2016'!DM282+'март 2016'!DM282</f>
        <v>0</v>
      </c>
    </row>
    <row r="283" spans="1:117" s="12" customFormat="1" ht="15.75" customHeight="1" x14ac:dyDescent="0.25">
      <c r="A283" s="6">
        <v>282</v>
      </c>
      <c r="B283" s="6">
        <v>3</v>
      </c>
      <c r="C283" s="9" t="s">
        <v>263</v>
      </c>
      <c r="D283" s="8" t="s">
        <v>373</v>
      </c>
      <c r="E283" s="6">
        <v>109.261</v>
      </c>
      <c r="F283" s="6">
        <v>312.33100000000002</v>
      </c>
      <c r="G283" s="6">
        <v>-203.07</v>
      </c>
      <c r="H283" s="10">
        <v>92.298240000000007</v>
      </c>
      <c r="I283" s="3">
        <f t="shared" si="13"/>
        <v>-110.77175999999999</v>
      </c>
      <c r="J283" s="3">
        <f t="shared" si="12"/>
        <v>0</v>
      </c>
      <c r="K283" s="3">
        <f t="shared" si="14"/>
        <v>-110.77175999999999</v>
      </c>
      <c r="L283" s="1" t="s">
        <v>28</v>
      </c>
      <c r="M283" s="1" t="s">
        <v>29</v>
      </c>
      <c r="N283" s="1">
        <f>'январь 2016'!N283+'февраль 2016'!N283+'март 2016'!N283</f>
        <v>0</v>
      </c>
      <c r="O283" s="1">
        <f>'январь 2016'!O283+'февраль 2016'!O283+'март 2016'!O283</f>
        <v>0</v>
      </c>
      <c r="P283" s="1" t="s">
        <v>30</v>
      </c>
      <c r="Q283" s="1" t="s">
        <v>34</v>
      </c>
      <c r="R283" s="1">
        <f>'январь 2016'!R283+'февраль 2016'!R283+'март 2016'!R283</f>
        <v>0</v>
      </c>
      <c r="S283" s="1">
        <f>'январь 2016'!S283+'февраль 2016'!S283+'март 2016'!S283</f>
        <v>0</v>
      </c>
      <c r="T283" s="1" t="s">
        <v>30</v>
      </c>
      <c r="U283" s="1" t="s">
        <v>32</v>
      </c>
      <c r="V283" s="6">
        <f>'январь 2016'!V283+'февраль 2016'!V283+'март 2016'!V283</f>
        <v>0</v>
      </c>
      <c r="W283" s="6">
        <f>'январь 2016'!W283+'февраль 2016'!W283+'март 2016'!W283</f>
        <v>0</v>
      </c>
      <c r="X283" s="6" t="s">
        <v>30</v>
      </c>
      <c r="Y283" s="6" t="s">
        <v>33</v>
      </c>
      <c r="Z283" s="6">
        <f>'январь 2016'!Z283+'февраль 2016'!Z283+'март 2016'!Z283</f>
        <v>0</v>
      </c>
      <c r="AA283" s="6">
        <f>'январь 2016'!AA283+'февраль 2016'!AA283+'март 2016'!AA283</f>
        <v>0</v>
      </c>
      <c r="AB283" s="1" t="s">
        <v>30</v>
      </c>
      <c r="AC283" s="1" t="s">
        <v>34</v>
      </c>
      <c r="AD283" s="1">
        <f>'январь 2016'!AD283+'февраль 2016'!AD283+'март 2016'!AD283</f>
        <v>0</v>
      </c>
      <c r="AE283" s="1">
        <f>'январь 2016'!AE283+'февраль 2016'!AE283+'март 2016'!AE283</f>
        <v>0</v>
      </c>
      <c r="AF283" s="1" t="s">
        <v>35</v>
      </c>
      <c r="AG283" s="1" t="s">
        <v>29</v>
      </c>
      <c r="AH283" s="1">
        <f>'январь 2016'!AH283+'февраль 2016'!AH283+'март 2016'!AH283</f>
        <v>0</v>
      </c>
      <c r="AI283" s="1">
        <f>'январь 2016'!AI283+'февраль 2016'!AI283+'март 2016'!AI283</f>
        <v>0</v>
      </c>
      <c r="AJ283" s="1" t="s">
        <v>36</v>
      </c>
      <c r="AK283" s="1" t="s">
        <v>37</v>
      </c>
      <c r="AL283" s="1">
        <f>'январь 2016'!AL283+'февраль 2016'!AL283+'март 2016'!AL283</f>
        <v>0</v>
      </c>
      <c r="AM283" s="1">
        <f>'январь 2016'!AM283+'февраль 2016'!AM283+'март 2016'!AM283</f>
        <v>0</v>
      </c>
      <c r="AN283" s="1" t="s">
        <v>38</v>
      </c>
      <c r="AO283" s="1" t="s">
        <v>39</v>
      </c>
      <c r="AP283" s="1">
        <f>'январь 2016'!AP283+'февраль 2016'!AP283+'март 2016'!AP283</f>
        <v>0</v>
      </c>
      <c r="AQ283" s="1">
        <f>'январь 2016'!AQ283+'февраль 2016'!AQ283+'март 2016'!AQ283</f>
        <v>0</v>
      </c>
      <c r="AR283" s="1" t="s">
        <v>40</v>
      </c>
      <c r="AS283" s="1" t="s">
        <v>41</v>
      </c>
      <c r="AT283" s="1">
        <f>'январь 2016'!AT283+'февраль 2016'!AT283+'март 2016'!AT283</f>
        <v>0</v>
      </c>
      <c r="AU283" s="1">
        <f>'январь 2016'!AU283+'февраль 2016'!AU283+'март 2016'!AU283</f>
        <v>0</v>
      </c>
      <c r="AV283" s="6"/>
      <c r="AW283" s="6"/>
      <c r="AX283" s="1">
        <f>'январь 2016'!AX283+'февраль 2016'!AX283+'март 2016'!AX283</f>
        <v>0</v>
      </c>
      <c r="AY283" s="1">
        <f>'январь 2016'!AY283+'февраль 2016'!AY283+'март 2016'!AY283</f>
        <v>0</v>
      </c>
      <c r="AZ283" s="1" t="s">
        <v>42</v>
      </c>
      <c r="BA283" s="1" t="s">
        <v>39</v>
      </c>
      <c r="BB283" s="1">
        <f>'январь 2016'!BB283+'февраль 2016'!BB283+'март 2016'!BB283</f>
        <v>0</v>
      </c>
      <c r="BC283" s="1">
        <f>'январь 2016'!BC283+'февраль 2016'!BC283+'март 2016'!BC283</f>
        <v>0</v>
      </c>
      <c r="BD283" s="1" t="s">
        <v>42</v>
      </c>
      <c r="BE283" s="1" t="s">
        <v>33</v>
      </c>
      <c r="BF283" s="1">
        <f>'январь 2016'!BF283+'февраль 2016'!BF283+'март 2016'!BF283</f>
        <v>0</v>
      </c>
      <c r="BG283" s="1">
        <f>'январь 2016'!BG283+'февраль 2016'!BG283+'март 2016'!BG283</f>
        <v>0</v>
      </c>
      <c r="BH283" s="1" t="s">
        <v>42</v>
      </c>
      <c r="BI283" s="1" t="s">
        <v>39</v>
      </c>
      <c r="BJ283" s="1">
        <f>'январь 2016'!BJ283+'февраль 2016'!BJ283+'март 2016'!BJ283</f>
        <v>0</v>
      </c>
      <c r="BK283" s="7">
        <f>'январь 2016'!BK283+'февраль 2016'!BK283+'март 2016'!BK283</f>
        <v>0</v>
      </c>
      <c r="BL283" s="1" t="s">
        <v>43</v>
      </c>
      <c r="BM283" s="1" t="s">
        <v>44</v>
      </c>
      <c r="BN283" s="1">
        <f>'январь 2016'!BN283+'февраль 2016'!BN283+'март 2016'!BN283</f>
        <v>0</v>
      </c>
      <c r="BO283" s="1">
        <f>'январь 2016'!BO283+'февраль 2016'!BO283+'март 2016'!BO283</f>
        <v>0</v>
      </c>
      <c r="BP283" s="1" t="s">
        <v>45</v>
      </c>
      <c r="BQ283" s="1" t="s">
        <v>44</v>
      </c>
      <c r="BR283" s="1">
        <f>'январь 2016'!BR283+'февраль 2016'!BR283+'март 2016'!BR283</f>
        <v>0</v>
      </c>
      <c r="BS283" s="1">
        <f>'январь 2016'!BS283+'февраль 2016'!BS283+'март 2016'!BS283</f>
        <v>0</v>
      </c>
      <c r="BT283" s="1" t="s">
        <v>46</v>
      </c>
      <c r="BU283" s="1" t="s">
        <v>47</v>
      </c>
      <c r="BV283" s="1">
        <f>'январь 2016'!BV283+'февраль 2016'!BV283+'март 2016'!BV283</f>
        <v>0</v>
      </c>
      <c r="BW283" s="1">
        <f>'январь 2016'!BW283+'февраль 2016'!BW283+'март 2016'!BW283</f>
        <v>0</v>
      </c>
      <c r="BX283" s="1" t="s">
        <v>46</v>
      </c>
      <c r="BY283" s="1" t="s">
        <v>41</v>
      </c>
      <c r="BZ283" s="1">
        <f>'январь 2016'!BZ283+'февраль 2016'!BZ283+'март 2016'!BZ283</f>
        <v>0</v>
      </c>
      <c r="CA283" s="1">
        <f>'январь 2016'!CA283+'февраль 2016'!CA283+'март 2016'!CA283</f>
        <v>0</v>
      </c>
      <c r="CB283" s="1" t="s">
        <v>46</v>
      </c>
      <c r="CC283" s="1" t="s">
        <v>48</v>
      </c>
      <c r="CD283" s="1">
        <f>'январь 2016'!CD283+'февраль 2016'!CD283+'март 2016'!CD283</f>
        <v>0</v>
      </c>
      <c r="CE283" s="1">
        <f>'январь 2016'!CE283+'февраль 2016'!CE283+'март 2016'!CE283</f>
        <v>0</v>
      </c>
      <c r="CF283" s="1" t="s">
        <v>46</v>
      </c>
      <c r="CG283" s="1" t="s">
        <v>48</v>
      </c>
      <c r="CH283" s="1">
        <f>'январь 2016'!CH283+'февраль 2016'!CH283+'март 2016'!CH283</f>
        <v>0</v>
      </c>
      <c r="CI283" s="1">
        <f>'январь 2016'!CI283+'февраль 2016'!CI283+'март 2016'!CI283</f>
        <v>0</v>
      </c>
      <c r="CJ283" s="1" t="s">
        <v>46</v>
      </c>
      <c r="CK283" s="1" t="s">
        <v>39</v>
      </c>
      <c r="CL283" s="1">
        <f>'январь 2016'!CL283+'февраль 2016'!CL283+'март 2016'!CL283</f>
        <v>0</v>
      </c>
      <c r="CM283" s="1">
        <f>'январь 2016'!CM283+'февраль 2016'!CM283+'март 2016'!CM283</f>
        <v>0</v>
      </c>
      <c r="CN283" s="1" t="s">
        <v>49</v>
      </c>
      <c r="CO283" s="1" t="s">
        <v>39</v>
      </c>
      <c r="CP283" s="1">
        <f>'январь 2016'!CP283+'февраль 2016'!CP283+'март 2016'!CP283</f>
        <v>0</v>
      </c>
      <c r="CQ283" s="1">
        <f>'январь 2016'!CQ283+'февраль 2016'!CQ283+'март 2016'!CQ283</f>
        <v>0</v>
      </c>
      <c r="CR283" s="1" t="s">
        <v>50</v>
      </c>
      <c r="CS283" s="1" t="s">
        <v>51</v>
      </c>
      <c r="CT283" s="1">
        <f>'январь 2016'!CT283+'февраль 2016'!CT283+'март 2016'!CT283</f>
        <v>0</v>
      </c>
      <c r="CU283" s="1">
        <f>'январь 2016'!CU283+'февраль 2016'!CU283+'март 2016'!CU283</f>
        <v>0</v>
      </c>
      <c r="CV283" s="1" t="s">
        <v>50</v>
      </c>
      <c r="CW283" s="1" t="s">
        <v>39</v>
      </c>
      <c r="CX283" s="1">
        <f>'январь 2016'!CX283+'февраль 2016'!CX283+'март 2016'!CX283</f>
        <v>0</v>
      </c>
      <c r="CY283" s="1">
        <f>'январь 2016'!CY283+'февраль 2016'!CY283+'март 2016'!CY283</f>
        <v>0</v>
      </c>
      <c r="CZ283" s="1" t="s">
        <v>50</v>
      </c>
      <c r="DA283" s="1" t="s">
        <v>39</v>
      </c>
      <c r="DB283" s="1">
        <f>'январь 2016'!DB283+'февраль 2016'!DB283+'март 2016'!DB283</f>
        <v>0</v>
      </c>
      <c r="DC283" s="1">
        <f>'январь 2016'!DC283+'февраль 2016'!DC283+'март 2016'!DC283</f>
        <v>0</v>
      </c>
      <c r="DD283" s="1" t="s">
        <v>59</v>
      </c>
      <c r="DE283" s="1" t="s">
        <v>60</v>
      </c>
      <c r="DF283" s="1">
        <f>'январь 2016'!DF283+'февраль 2016'!DF283+'март 2016'!DF283</f>
        <v>0</v>
      </c>
      <c r="DG283" s="1">
        <f>'январь 2016'!DG283+'февраль 2016'!DG283+'март 2016'!DG283</f>
        <v>0</v>
      </c>
      <c r="DH283" s="1" t="s">
        <v>52</v>
      </c>
      <c r="DI283" s="1" t="s">
        <v>53</v>
      </c>
      <c r="DJ283" s="1">
        <f>'январь 2016'!DJ283+'февраль 2016'!DJ283+'март 2016'!DJ283</f>
        <v>0</v>
      </c>
      <c r="DK283" s="1">
        <f>'январь 2016'!DK283+'февраль 2016'!DK283+'март 2016'!DK283</f>
        <v>0</v>
      </c>
      <c r="DL283" s="1" t="s">
        <v>31</v>
      </c>
      <c r="DM283" s="7">
        <f>'январь 2016'!DM283+'февраль 2016'!DM283+'март 2016'!DM283</f>
        <v>0</v>
      </c>
    </row>
    <row r="284" spans="1:117" s="12" customFormat="1" ht="15.75" customHeight="1" x14ac:dyDescent="0.25">
      <c r="A284" s="6">
        <v>283</v>
      </c>
      <c r="B284" s="6">
        <v>3</v>
      </c>
      <c r="C284" s="9" t="s">
        <v>455</v>
      </c>
      <c r="D284" s="8" t="s">
        <v>373</v>
      </c>
      <c r="E284" s="6">
        <v>-793.70299999999997</v>
      </c>
      <c r="F284" s="6">
        <v>307.209</v>
      </c>
      <c r="G284" s="6">
        <v>-1126.412</v>
      </c>
      <c r="H284" s="10">
        <v>243.12540000000001</v>
      </c>
      <c r="I284" s="3">
        <f t="shared" si="13"/>
        <v>-883.28660000000002</v>
      </c>
      <c r="J284" s="3">
        <f t="shared" si="12"/>
        <v>254.27299999999997</v>
      </c>
      <c r="K284" s="3">
        <f t="shared" si="14"/>
        <v>-1137.5596</v>
      </c>
      <c r="L284" s="1" t="s">
        <v>28</v>
      </c>
      <c r="M284" s="1" t="s">
        <v>29</v>
      </c>
      <c r="N284" s="1">
        <f>'январь 2016'!N284+'февраль 2016'!N284+'март 2016'!N284</f>
        <v>0</v>
      </c>
      <c r="O284" s="1">
        <f>'январь 2016'!O284+'февраль 2016'!O284+'март 2016'!O284</f>
        <v>0</v>
      </c>
      <c r="P284" s="1" t="s">
        <v>30</v>
      </c>
      <c r="Q284" s="1" t="s">
        <v>34</v>
      </c>
      <c r="R284" s="1">
        <f>'январь 2016'!R284+'февраль 2016'!R284+'март 2016'!R284</f>
        <v>0</v>
      </c>
      <c r="S284" s="1">
        <f>'январь 2016'!S284+'февраль 2016'!S284+'март 2016'!S284</f>
        <v>0</v>
      </c>
      <c r="T284" s="1" t="s">
        <v>30</v>
      </c>
      <c r="U284" s="1" t="s">
        <v>32</v>
      </c>
      <c r="V284" s="6">
        <f>'январь 2016'!V284+'февраль 2016'!V284+'март 2016'!V284</f>
        <v>0</v>
      </c>
      <c r="W284" s="6">
        <f>'январь 2016'!W284+'февраль 2016'!W284+'март 2016'!W284</f>
        <v>0</v>
      </c>
      <c r="X284" s="6" t="s">
        <v>30</v>
      </c>
      <c r="Y284" s="6" t="s">
        <v>33</v>
      </c>
      <c r="Z284" s="6">
        <f>'январь 2016'!Z284+'февраль 2016'!Z284+'март 2016'!Z284</f>
        <v>0</v>
      </c>
      <c r="AA284" s="6">
        <f>'январь 2016'!AA284+'февраль 2016'!AA284+'март 2016'!AA284</f>
        <v>0</v>
      </c>
      <c r="AB284" s="1" t="s">
        <v>30</v>
      </c>
      <c r="AC284" s="1" t="s">
        <v>34</v>
      </c>
      <c r="AD284" s="1">
        <f>'январь 2016'!AD284+'февраль 2016'!AD284+'март 2016'!AD284</f>
        <v>0</v>
      </c>
      <c r="AE284" s="1">
        <f>'январь 2016'!AE284+'февраль 2016'!AE284+'март 2016'!AE284</f>
        <v>0</v>
      </c>
      <c r="AF284" s="1" t="s">
        <v>35</v>
      </c>
      <c r="AG284" s="1" t="s">
        <v>29</v>
      </c>
      <c r="AH284" s="1">
        <f>'январь 2016'!AH284+'февраль 2016'!AH284+'март 2016'!AH284</f>
        <v>0</v>
      </c>
      <c r="AI284" s="1">
        <f>'январь 2016'!AI284+'февраль 2016'!AI284+'март 2016'!AI284</f>
        <v>0</v>
      </c>
      <c r="AJ284" s="1" t="s">
        <v>36</v>
      </c>
      <c r="AK284" s="1" t="s">
        <v>37</v>
      </c>
      <c r="AL284" s="1">
        <f>'январь 2016'!AL284+'февраль 2016'!AL284+'март 2016'!AL284</f>
        <v>0</v>
      </c>
      <c r="AM284" s="1">
        <f>'январь 2016'!AM284+'февраль 2016'!AM284+'март 2016'!AM284</f>
        <v>0</v>
      </c>
      <c r="AN284" s="1" t="s">
        <v>38</v>
      </c>
      <c r="AO284" s="1" t="s">
        <v>39</v>
      </c>
      <c r="AP284" s="1">
        <f>'январь 2016'!AP284+'февраль 2016'!AP284+'март 2016'!AP284</f>
        <v>1</v>
      </c>
      <c r="AQ284" s="1">
        <f>'январь 2016'!AQ284+'февраль 2016'!AQ284+'март 2016'!AQ284</f>
        <v>1.0029999999999999</v>
      </c>
      <c r="AR284" s="1" t="s">
        <v>40</v>
      </c>
      <c r="AS284" s="1" t="s">
        <v>41</v>
      </c>
      <c r="AT284" s="1">
        <f>'январь 2016'!AT284+'февраль 2016'!AT284+'март 2016'!AT284</f>
        <v>0</v>
      </c>
      <c r="AU284" s="1">
        <f>'январь 2016'!AU284+'февраль 2016'!AU284+'март 2016'!AU284</f>
        <v>0</v>
      </c>
      <c r="AV284" s="6"/>
      <c r="AW284" s="6"/>
      <c r="AX284" s="1">
        <f>'январь 2016'!AX284+'февраль 2016'!AX284+'март 2016'!AX284</f>
        <v>0</v>
      </c>
      <c r="AY284" s="1">
        <f>'январь 2016'!AY284+'февраль 2016'!AY284+'март 2016'!AY284</f>
        <v>0</v>
      </c>
      <c r="AZ284" s="1" t="s">
        <v>42</v>
      </c>
      <c r="BA284" s="1" t="s">
        <v>39</v>
      </c>
      <c r="BB284" s="1">
        <f>'январь 2016'!BB284+'февраль 2016'!BB284+'март 2016'!BB284</f>
        <v>0</v>
      </c>
      <c r="BC284" s="1">
        <f>'январь 2016'!BC284+'февраль 2016'!BC284+'март 2016'!BC284</f>
        <v>0</v>
      </c>
      <c r="BD284" s="1" t="s">
        <v>42</v>
      </c>
      <c r="BE284" s="1" t="s">
        <v>33</v>
      </c>
      <c r="BF284" s="1">
        <f>'январь 2016'!BF284+'февраль 2016'!BF284+'март 2016'!BF284</f>
        <v>0</v>
      </c>
      <c r="BG284" s="1">
        <f>'январь 2016'!BG284+'февраль 2016'!BG284+'март 2016'!BG284</f>
        <v>0</v>
      </c>
      <c r="BH284" s="1" t="s">
        <v>42</v>
      </c>
      <c r="BI284" s="1" t="s">
        <v>39</v>
      </c>
      <c r="BJ284" s="1">
        <f>'январь 2016'!BJ284+'февраль 2016'!BJ284+'март 2016'!BJ284</f>
        <v>0</v>
      </c>
      <c r="BK284" s="7">
        <f>'январь 2016'!BK284+'февраль 2016'!BK284+'март 2016'!BK284</f>
        <v>0</v>
      </c>
      <c r="BL284" s="1" t="s">
        <v>43</v>
      </c>
      <c r="BM284" s="1" t="s">
        <v>44</v>
      </c>
      <c r="BN284" s="1">
        <f>'январь 2016'!BN284+'февраль 2016'!BN284+'март 2016'!BN284</f>
        <v>0</v>
      </c>
      <c r="BO284" s="1">
        <f>'январь 2016'!BO284+'февраль 2016'!BO284+'март 2016'!BO284</f>
        <v>0</v>
      </c>
      <c r="BP284" s="1" t="s">
        <v>45</v>
      </c>
      <c r="BQ284" s="1" t="s">
        <v>44</v>
      </c>
      <c r="BR284" s="1">
        <f>'январь 2016'!BR284+'февраль 2016'!BR284+'март 2016'!BR284</f>
        <v>0</v>
      </c>
      <c r="BS284" s="1">
        <f>'январь 2016'!BS284+'февраль 2016'!BS284+'март 2016'!BS284</f>
        <v>0</v>
      </c>
      <c r="BT284" s="1" t="s">
        <v>46</v>
      </c>
      <c r="BU284" s="1" t="s">
        <v>47</v>
      </c>
      <c r="BV284" s="1">
        <f>'январь 2016'!BV284+'февраль 2016'!BV284+'март 2016'!BV284</f>
        <v>0.18</v>
      </c>
      <c r="BW284" s="1">
        <f>'январь 2016'!BW284+'февраль 2016'!BW284+'март 2016'!BW284</f>
        <v>241.39699999999999</v>
      </c>
      <c r="BX284" s="1" t="s">
        <v>46</v>
      </c>
      <c r="BY284" s="1" t="s">
        <v>41</v>
      </c>
      <c r="BZ284" s="1">
        <f>'январь 2016'!BZ284+'февраль 2016'!BZ284+'март 2016'!BZ284</f>
        <v>6.0000000000000001E-3</v>
      </c>
      <c r="CA284" s="1">
        <f>'январь 2016'!CA284+'февраль 2016'!CA284+'март 2016'!CA284</f>
        <v>4.891</v>
      </c>
      <c r="CB284" s="1" t="s">
        <v>46</v>
      </c>
      <c r="CC284" s="1" t="s">
        <v>48</v>
      </c>
      <c r="CD284" s="1">
        <f>'январь 2016'!CD284+'февраль 2016'!CD284+'март 2016'!CD284</f>
        <v>0</v>
      </c>
      <c r="CE284" s="1">
        <f>'январь 2016'!CE284+'февраль 2016'!CE284+'март 2016'!CE284</f>
        <v>0</v>
      </c>
      <c r="CF284" s="1" t="s">
        <v>46</v>
      </c>
      <c r="CG284" s="1" t="s">
        <v>48</v>
      </c>
      <c r="CH284" s="1">
        <f>'январь 2016'!CH284+'февраль 2016'!CH284+'март 2016'!CH284</f>
        <v>0</v>
      </c>
      <c r="CI284" s="1">
        <f>'январь 2016'!CI284+'февраль 2016'!CI284+'март 2016'!CI284</f>
        <v>0</v>
      </c>
      <c r="CJ284" s="1" t="s">
        <v>46</v>
      </c>
      <c r="CK284" s="1" t="s">
        <v>39</v>
      </c>
      <c r="CL284" s="1">
        <f>'январь 2016'!CL284+'февраль 2016'!CL284+'март 2016'!CL284</f>
        <v>0</v>
      </c>
      <c r="CM284" s="1">
        <f>'январь 2016'!CM284+'февраль 2016'!CM284+'март 2016'!CM284</f>
        <v>0</v>
      </c>
      <c r="CN284" s="1" t="s">
        <v>49</v>
      </c>
      <c r="CO284" s="1" t="s">
        <v>39</v>
      </c>
      <c r="CP284" s="1">
        <f>'январь 2016'!CP284+'февраль 2016'!CP284+'март 2016'!CP284</f>
        <v>0</v>
      </c>
      <c r="CQ284" s="1">
        <f>'январь 2016'!CQ284+'февраль 2016'!CQ284+'март 2016'!CQ284</f>
        <v>0</v>
      </c>
      <c r="CR284" s="1" t="s">
        <v>50</v>
      </c>
      <c r="CS284" s="1" t="s">
        <v>51</v>
      </c>
      <c r="CT284" s="1">
        <f>'январь 2016'!CT284+'февраль 2016'!CT284+'март 2016'!CT284</f>
        <v>0</v>
      </c>
      <c r="CU284" s="1">
        <f>'январь 2016'!CU284+'февраль 2016'!CU284+'март 2016'!CU284</f>
        <v>0</v>
      </c>
      <c r="CV284" s="1" t="s">
        <v>50</v>
      </c>
      <c r="CW284" s="1" t="s">
        <v>39</v>
      </c>
      <c r="CX284" s="1">
        <f>'январь 2016'!CX284+'февраль 2016'!CX284+'март 2016'!CX284</f>
        <v>4</v>
      </c>
      <c r="CY284" s="1">
        <f>'январь 2016'!CY284+'февраль 2016'!CY284+'март 2016'!CY284</f>
        <v>2.9830000000000001</v>
      </c>
      <c r="CZ284" s="1" t="s">
        <v>50</v>
      </c>
      <c r="DA284" s="1" t="s">
        <v>39</v>
      </c>
      <c r="DB284" s="1">
        <f>'январь 2016'!DB284+'февраль 2016'!DB284+'март 2016'!DB284</f>
        <v>1</v>
      </c>
      <c r="DC284" s="1">
        <f>'январь 2016'!DC284+'февраль 2016'!DC284+'март 2016'!DC284</f>
        <v>2.871</v>
      </c>
      <c r="DD284" s="1" t="s">
        <v>59</v>
      </c>
      <c r="DE284" s="1" t="s">
        <v>60</v>
      </c>
      <c r="DF284" s="1">
        <f>'январь 2016'!DF284+'февраль 2016'!DF284+'март 2016'!DF284</f>
        <v>0</v>
      </c>
      <c r="DG284" s="1">
        <f>'январь 2016'!DG284+'февраль 2016'!DG284+'март 2016'!DG284</f>
        <v>0</v>
      </c>
      <c r="DH284" s="1" t="s">
        <v>52</v>
      </c>
      <c r="DI284" s="1" t="s">
        <v>53</v>
      </c>
      <c r="DJ284" s="1">
        <f>'январь 2016'!DJ284+'февраль 2016'!DJ284+'март 2016'!DJ284</f>
        <v>0</v>
      </c>
      <c r="DK284" s="1">
        <f>'январь 2016'!DK284+'февраль 2016'!DK284+'март 2016'!DK284</f>
        <v>0</v>
      </c>
      <c r="DL284" s="1" t="s">
        <v>31</v>
      </c>
      <c r="DM284" s="7">
        <f>'январь 2016'!DM284+'февраль 2016'!DM284+'март 2016'!DM284</f>
        <v>1.1279999999999999</v>
      </c>
    </row>
    <row r="285" spans="1:117" s="12" customFormat="1" ht="15.75" customHeight="1" x14ac:dyDescent="0.25">
      <c r="A285" s="6">
        <v>284</v>
      </c>
      <c r="B285" s="6">
        <v>3</v>
      </c>
      <c r="C285" s="9" t="s">
        <v>456</v>
      </c>
      <c r="D285" s="8" t="s">
        <v>373</v>
      </c>
      <c r="E285" s="6">
        <v>-68</v>
      </c>
      <c r="F285" s="6">
        <v>19.414999999999999</v>
      </c>
      <c r="G285" s="6">
        <v>-87.415000000000006</v>
      </c>
      <c r="H285" s="10">
        <v>19.84188</v>
      </c>
      <c r="I285" s="3">
        <f t="shared" si="13"/>
        <v>-67.573120000000003</v>
      </c>
      <c r="J285" s="3">
        <f t="shared" si="12"/>
        <v>0</v>
      </c>
      <c r="K285" s="3">
        <f t="shared" si="14"/>
        <v>-67.573120000000003</v>
      </c>
      <c r="L285" s="1" t="s">
        <v>28</v>
      </c>
      <c r="M285" s="1" t="s">
        <v>29</v>
      </c>
      <c r="N285" s="1">
        <f>'январь 2016'!N285+'февраль 2016'!N285+'март 2016'!N285</f>
        <v>0</v>
      </c>
      <c r="O285" s="1">
        <f>'январь 2016'!O285+'февраль 2016'!O285+'март 2016'!O285</f>
        <v>0</v>
      </c>
      <c r="P285" s="1" t="s">
        <v>30</v>
      </c>
      <c r="Q285" s="1" t="s">
        <v>34</v>
      </c>
      <c r="R285" s="1">
        <f>'январь 2016'!R285+'февраль 2016'!R285+'март 2016'!R285</f>
        <v>0</v>
      </c>
      <c r="S285" s="1">
        <f>'январь 2016'!S285+'февраль 2016'!S285+'март 2016'!S285</f>
        <v>0</v>
      </c>
      <c r="T285" s="1" t="s">
        <v>30</v>
      </c>
      <c r="U285" s="1" t="s">
        <v>32</v>
      </c>
      <c r="V285" s="6">
        <f>'январь 2016'!V285+'февраль 2016'!V285+'март 2016'!V285</f>
        <v>0</v>
      </c>
      <c r="W285" s="6">
        <f>'январь 2016'!W285+'февраль 2016'!W285+'март 2016'!W285</f>
        <v>0</v>
      </c>
      <c r="X285" s="6" t="s">
        <v>30</v>
      </c>
      <c r="Y285" s="6" t="s">
        <v>33</v>
      </c>
      <c r="Z285" s="6">
        <f>'январь 2016'!Z285+'февраль 2016'!Z285+'март 2016'!Z285</f>
        <v>0</v>
      </c>
      <c r="AA285" s="6">
        <f>'январь 2016'!AA285+'февраль 2016'!AA285+'март 2016'!AA285</f>
        <v>0</v>
      </c>
      <c r="AB285" s="1" t="s">
        <v>30</v>
      </c>
      <c r="AC285" s="1" t="s">
        <v>34</v>
      </c>
      <c r="AD285" s="1">
        <f>'январь 2016'!AD285+'февраль 2016'!AD285+'март 2016'!AD285</f>
        <v>0</v>
      </c>
      <c r="AE285" s="1">
        <f>'январь 2016'!AE285+'февраль 2016'!AE285+'март 2016'!AE285</f>
        <v>0</v>
      </c>
      <c r="AF285" s="1" t="s">
        <v>35</v>
      </c>
      <c r="AG285" s="1" t="s">
        <v>29</v>
      </c>
      <c r="AH285" s="1">
        <f>'январь 2016'!AH285+'февраль 2016'!AH285+'март 2016'!AH285</f>
        <v>0</v>
      </c>
      <c r="AI285" s="1">
        <f>'январь 2016'!AI285+'февраль 2016'!AI285+'март 2016'!AI285</f>
        <v>0</v>
      </c>
      <c r="AJ285" s="1" t="s">
        <v>36</v>
      </c>
      <c r="AK285" s="1" t="s">
        <v>37</v>
      </c>
      <c r="AL285" s="1">
        <f>'январь 2016'!AL285+'февраль 2016'!AL285+'март 2016'!AL285</f>
        <v>0</v>
      </c>
      <c r="AM285" s="1">
        <f>'январь 2016'!AM285+'февраль 2016'!AM285+'март 2016'!AM285</f>
        <v>0</v>
      </c>
      <c r="AN285" s="1" t="s">
        <v>38</v>
      </c>
      <c r="AO285" s="1" t="s">
        <v>39</v>
      </c>
      <c r="AP285" s="1">
        <f>'январь 2016'!AP285+'февраль 2016'!AP285+'март 2016'!AP285</f>
        <v>0</v>
      </c>
      <c r="AQ285" s="1">
        <f>'январь 2016'!AQ285+'февраль 2016'!AQ285+'март 2016'!AQ285</f>
        <v>0</v>
      </c>
      <c r="AR285" s="1" t="s">
        <v>40</v>
      </c>
      <c r="AS285" s="1" t="s">
        <v>41</v>
      </c>
      <c r="AT285" s="1">
        <f>'январь 2016'!AT285+'февраль 2016'!AT285+'март 2016'!AT285</f>
        <v>0</v>
      </c>
      <c r="AU285" s="1">
        <f>'январь 2016'!AU285+'февраль 2016'!AU285+'март 2016'!AU285</f>
        <v>0</v>
      </c>
      <c r="AV285" s="6"/>
      <c r="AW285" s="6"/>
      <c r="AX285" s="1">
        <f>'январь 2016'!AX285+'февраль 2016'!AX285+'март 2016'!AX285</f>
        <v>0</v>
      </c>
      <c r="AY285" s="1">
        <f>'январь 2016'!AY285+'февраль 2016'!AY285+'март 2016'!AY285</f>
        <v>0</v>
      </c>
      <c r="AZ285" s="1" t="s">
        <v>42</v>
      </c>
      <c r="BA285" s="1" t="s">
        <v>39</v>
      </c>
      <c r="BB285" s="1">
        <f>'январь 2016'!BB285+'февраль 2016'!BB285+'март 2016'!BB285</f>
        <v>0</v>
      </c>
      <c r="BC285" s="1">
        <f>'январь 2016'!BC285+'февраль 2016'!BC285+'март 2016'!BC285</f>
        <v>0</v>
      </c>
      <c r="BD285" s="1" t="s">
        <v>42</v>
      </c>
      <c r="BE285" s="1" t="s">
        <v>33</v>
      </c>
      <c r="BF285" s="1">
        <f>'январь 2016'!BF285+'февраль 2016'!BF285+'март 2016'!BF285</f>
        <v>0</v>
      </c>
      <c r="BG285" s="1">
        <f>'январь 2016'!BG285+'февраль 2016'!BG285+'март 2016'!BG285</f>
        <v>0</v>
      </c>
      <c r="BH285" s="1" t="s">
        <v>42</v>
      </c>
      <c r="BI285" s="1" t="s">
        <v>39</v>
      </c>
      <c r="BJ285" s="1">
        <f>'январь 2016'!BJ285+'февраль 2016'!BJ285+'март 2016'!BJ285</f>
        <v>0</v>
      </c>
      <c r="BK285" s="7">
        <f>'январь 2016'!BK285+'февраль 2016'!BK285+'март 2016'!BK285</f>
        <v>0</v>
      </c>
      <c r="BL285" s="1" t="s">
        <v>43</v>
      </c>
      <c r="BM285" s="1" t="s">
        <v>44</v>
      </c>
      <c r="BN285" s="1">
        <f>'январь 2016'!BN285+'февраль 2016'!BN285+'март 2016'!BN285</f>
        <v>0</v>
      </c>
      <c r="BO285" s="1">
        <f>'январь 2016'!BO285+'февраль 2016'!BO285+'март 2016'!BO285</f>
        <v>0</v>
      </c>
      <c r="BP285" s="1" t="s">
        <v>45</v>
      </c>
      <c r="BQ285" s="1" t="s">
        <v>44</v>
      </c>
      <c r="BR285" s="1">
        <f>'январь 2016'!BR285+'февраль 2016'!BR285+'март 2016'!BR285</f>
        <v>0</v>
      </c>
      <c r="BS285" s="1">
        <f>'январь 2016'!BS285+'февраль 2016'!BS285+'март 2016'!BS285</f>
        <v>0</v>
      </c>
      <c r="BT285" s="1" t="s">
        <v>46</v>
      </c>
      <c r="BU285" s="1" t="s">
        <v>47</v>
      </c>
      <c r="BV285" s="1">
        <f>'январь 2016'!BV285+'февраль 2016'!BV285+'март 2016'!BV285</f>
        <v>0</v>
      </c>
      <c r="BW285" s="1">
        <f>'январь 2016'!BW285+'февраль 2016'!BW285+'март 2016'!BW285</f>
        <v>0</v>
      </c>
      <c r="BX285" s="1" t="s">
        <v>46</v>
      </c>
      <c r="BY285" s="1" t="s">
        <v>41</v>
      </c>
      <c r="BZ285" s="1">
        <f>'январь 2016'!BZ285+'февраль 2016'!BZ285+'март 2016'!BZ285</f>
        <v>0</v>
      </c>
      <c r="CA285" s="1">
        <f>'январь 2016'!CA285+'февраль 2016'!CA285+'март 2016'!CA285</f>
        <v>0</v>
      </c>
      <c r="CB285" s="1" t="s">
        <v>46</v>
      </c>
      <c r="CC285" s="1" t="s">
        <v>48</v>
      </c>
      <c r="CD285" s="1">
        <f>'январь 2016'!CD285+'февраль 2016'!CD285+'март 2016'!CD285</f>
        <v>0</v>
      </c>
      <c r="CE285" s="1">
        <f>'январь 2016'!CE285+'февраль 2016'!CE285+'март 2016'!CE285</f>
        <v>0</v>
      </c>
      <c r="CF285" s="1" t="s">
        <v>46</v>
      </c>
      <c r="CG285" s="1" t="s">
        <v>48</v>
      </c>
      <c r="CH285" s="1">
        <f>'январь 2016'!CH285+'февраль 2016'!CH285+'март 2016'!CH285</f>
        <v>0</v>
      </c>
      <c r="CI285" s="1">
        <f>'январь 2016'!CI285+'февраль 2016'!CI285+'март 2016'!CI285</f>
        <v>0</v>
      </c>
      <c r="CJ285" s="1" t="s">
        <v>46</v>
      </c>
      <c r="CK285" s="1" t="s">
        <v>39</v>
      </c>
      <c r="CL285" s="1">
        <f>'январь 2016'!CL285+'февраль 2016'!CL285+'март 2016'!CL285</f>
        <v>0</v>
      </c>
      <c r="CM285" s="1">
        <f>'январь 2016'!CM285+'февраль 2016'!CM285+'март 2016'!CM285</f>
        <v>0</v>
      </c>
      <c r="CN285" s="1" t="s">
        <v>49</v>
      </c>
      <c r="CO285" s="1" t="s">
        <v>39</v>
      </c>
      <c r="CP285" s="1">
        <f>'январь 2016'!CP285+'февраль 2016'!CP285+'март 2016'!CP285</f>
        <v>0</v>
      </c>
      <c r="CQ285" s="1">
        <f>'январь 2016'!CQ285+'февраль 2016'!CQ285+'март 2016'!CQ285</f>
        <v>0</v>
      </c>
      <c r="CR285" s="1" t="s">
        <v>50</v>
      </c>
      <c r="CS285" s="1" t="s">
        <v>51</v>
      </c>
      <c r="CT285" s="1">
        <f>'январь 2016'!CT285+'февраль 2016'!CT285+'март 2016'!CT285</f>
        <v>0</v>
      </c>
      <c r="CU285" s="1">
        <f>'январь 2016'!CU285+'февраль 2016'!CU285+'март 2016'!CU285</f>
        <v>0</v>
      </c>
      <c r="CV285" s="1" t="s">
        <v>50</v>
      </c>
      <c r="CW285" s="1" t="s">
        <v>39</v>
      </c>
      <c r="CX285" s="1">
        <f>'январь 2016'!CX285+'февраль 2016'!CX285+'март 2016'!CX285</f>
        <v>0</v>
      </c>
      <c r="CY285" s="1">
        <f>'январь 2016'!CY285+'февраль 2016'!CY285+'март 2016'!CY285</f>
        <v>0</v>
      </c>
      <c r="CZ285" s="1" t="s">
        <v>50</v>
      </c>
      <c r="DA285" s="1" t="s">
        <v>39</v>
      </c>
      <c r="DB285" s="1">
        <f>'январь 2016'!DB285+'февраль 2016'!DB285+'март 2016'!DB285</f>
        <v>0</v>
      </c>
      <c r="DC285" s="1">
        <f>'январь 2016'!DC285+'февраль 2016'!DC285+'март 2016'!DC285</f>
        <v>0</v>
      </c>
      <c r="DD285" s="1" t="s">
        <v>59</v>
      </c>
      <c r="DE285" s="1" t="s">
        <v>60</v>
      </c>
      <c r="DF285" s="1">
        <f>'январь 2016'!DF285+'февраль 2016'!DF285+'март 2016'!DF285</f>
        <v>0</v>
      </c>
      <c r="DG285" s="1">
        <f>'январь 2016'!DG285+'февраль 2016'!DG285+'март 2016'!DG285</f>
        <v>0</v>
      </c>
      <c r="DH285" s="1" t="s">
        <v>52</v>
      </c>
      <c r="DI285" s="1" t="s">
        <v>53</v>
      </c>
      <c r="DJ285" s="1">
        <f>'январь 2016'!DJ285+'февраль 2016'!DJ285+'март 2016'!DJ285</f>
        <v>0</v>
      </c>
      <c r="DK285" s="1">
        <f>'январь 2016'!DK285+'февраль 2016'!DK285+'март 2016'!DK285</f>
        <v>0</v>
      </c>
      <c r="DL285" s="1" t="s">
        <v>31</v>
      </c>
      <c r="DM285" s="7">
        <f>'январь 2016'!DM285+'февраль 2016'!DM285+'март 2016'!DM285</f>
        <v>0</v>
      </c>
    </row>
    <row r="286" spans="1:117" s="12" customFormat="1" ht="15.75" customHeight="1" x14ac:dyDescent="0.25">
      <c r="A286" s="6">
        <v>285</v>
      </c>
      <c r="B286" s="6">
        <v>2</v>
      </c>
      <c r="C286" s="9" t="s">
        <v>264</v>
      </c>
      <c r="D286" s="8" t="s">
        <v>373</v>
      </c>
      <c r="E286" s="6">
        <v>422.37200000000001</v>
      </c>
      <c r="F286" s="6">
        <v>7.173</v>
      </c>
      <c r="G286" s="6">
        <v>414.61</v>
      </c>
      <c r="H286" s="10">
        <v>152.08296000000001</v>
      </c>
      <c r="I286" s="3">
        <f t="shared" si="13"/>
        <v>566.69296000000008</v>
      </c>
      <c r="J286" s="3">
        <f t="shared" si="12"/>
        <v>5.3279999999999994</v>
      </c>
      <c r="K286" s="3">
        <f t="shared" si="14"/>
        <v>561.36496000000011</v>
      </c>
      <c r="L286" s="1" t="s">
        <v>28</v>
      </c>
      <c r="M286" s="1" t="s">
        <v>29</v>
      </c>
      <c r="N286" s="1">
        <f>'январь 2016'!N286+'февраль 2016'!N286+'март 2016'!N286</f>
        <v>0</v>
      </c>
      <c r="O286" s="1">
        <f>'январь 2016'!O286+'февраль 2016'!O286+'март 2016'!O286</f>
        <v>0</v>
      </c>
      <c r="P286" s="1" t="s">
        <v>30</v>
      </c>
      <c r="Q286" s="1" t="s">
        <v>34</v>
      </c>
      <c r="R286" s="1">
        <f>'январь 2016'!R286+'февраль 2016'!R286+'март 2016'!R286</f>
        <v>0</v>
      </c>
      <c r="S286" s="1">
        <f>'январь 2016'!S286+'февраль 2016'!S286+'март 2016'!S286</f>
        <v>0</v>
      </c>
      <c r="T286" s="1" t="s">
        <v>30</v>
      </c>
      <c r="U286" s="1" t="s">
        <v>32</v>
      </c>
      <c r="V286" s="6">
        <f>'январь 2016'!V286+'февраль 2016'!V286+'март 2016'!V286</f>
        <v>0</v>
      </c>
      <c r="W286" s="6">
        <f>'январь 2016'!W286+'февраль 2016'!W286+'март 2016'!W286</f>
        <v>0</v>
      </c>
      <c r="X286" s="6" t="s">
        <v>30</v>
      </c>
      <c r="Y286" s="6" t="s">
        <v>33</v>
      </c>
      <c r="Z286" s="6">
        <f>'январь 2016'!Z286+'февраль 2016'!Z286+'март 2016'!Z286</f>
        <v>0</v>
      </c>
      <c r="AA286" s="6">
        <f>'январь 2016'!AA286+'февраль 2016'!AA286+'март 2016'!AA286</f>
        <v>0</v>
      </c>
      <c r="AB286" s="1" t="s">
        <v>30</v>
      </c>
      <c r="AC286" s="1" t="s">
        <v>34</v>
      </c>
      <c r="AD286" s="1">
        <f>'январь 2016'!AD286+'февраль 2016'!AD286+'март 2016'!AD286</f>
        <v>0</v>
      </c>
      <c r="AE286" s="1">
        <f>'январь 2016'!AE286+'февраль 2016'!AE286+'март 2016'!AE286</f>
        <v>0</v>
      </c>
      <c r="AF286" s="1" t="s">
        <v>35</v>
      </c>
      <c r="AG286" s="1" t="s">
        <v>29</v>
      </c>
      <c r="AH286" s="1">
        <f>'январь 2016'!AH286+'февраль 2016'!AH286+'март 2016'!AH286</f>
        <v>0</v>
      </c>
      <c r="AI286" s="1">
        <f>'январь 2016'!AI286+'февраль 2016'!AI286+'март 2016'!AI286</f>
        <v>0</v>
      </c>
      <c r="AJ286" s="1" t="s">
        <v>36</v>
      </c>
      <c r="AK286" s="1" t="s">
        <v>37</v>
      </c>
      <c r="AL286" s="1">
        <f>'январь 2016'!AL286+'февраль 2016'!AL286+'март 2016'!AL286</f>
        <v>0</v>
      </c>
      <c r="AM286" s="1">
        <f>'январь 2016'!AM286+'февраль 2016'!AM286+'март 2016'!AM286</f>
        <v>0</v>
      </c>
      <c r="AN286" s="1" t="s">
        <v>38</v>
      </c>
      <c r="AO286" s="1" t="s">
        <v>39</v>
      </c>
      <c r="AP286" s="1">
        <f>'январь 2016'!AP286+'февраль 2016'!AP286+'март 2016'!AP286</f>
        <v>0</v>
      </c>
      <c r="AQ286" s="1">
        <f>'январь 2016'!AQ286+'февраль 2016'!AQ286+'март 2016'!AQ286</f>
        <v>0</v>
      </c>
      <c r="AR286" s="1" t="s">
        <v>40</v>
      </c>
      <c r="AS286" s="1" t="s">
        <v>41</v>
      </c>
      <c r="AT286" s="1">
        <f>'январь 2016'!AT286+'февраль 2016'!AT286+'март 2016'!AT286</f>
        <v>0</v>
      </c>
      <c r="AU286" s="1">
        <f>'январь 2016'!AU286+'февраль 2016'!AU286+'март 2016'!AU286</f>
        <v>0</v>
      </c>
      <c r="AV286" s="6"/>
      <c r="AW286" s="6"/>
      <c r="AX286" s="1">
        <f>'январь 2016'!AX286+'февраль 2016'!AX286+'март 2016'!AX286</f>
        <v>0</v>
      </c>
      <c r="AY286" s="1">
        <f>'январь 2016'!AY286+'февраль 2016'!AY286+'март 2016'!AY286</f>
        <v>0</v>
      </c>
      <c r="AZ286" s="1" t="s">
        <v>42</v>
      </c>
      <c r="BA286" s="1" t="s">
        <v>39</v>
      </c>
      <c r="BB286" s="1">
        <f>'январь 2016'!BB286+'февраль 2016'!BB286+'март 2016'!BB286</f>
        <v>0</v>
      </c>
      <c r="BC286" s="1">
        <f>'январь 2016'!BC286+'февраль 2016'!BC286+'март 2016'!BC286</f>
        <v>0</v>
      </c>
      <c r="BD286" s="1" t="s">
        <v>42</v>
      </c>
      <c r="BE286" s="1" t="s">
        <v>33</v>
      </c>
      <c r="BF286" s="1">
        <f>'январь 2016'!BF286+'февраль 2016'!BF286+'март 2016'!BF286</f>
        <v>0</v>
      </c>
      <c r="BG286" s="1">
        <f>'январь 2016'!BG286+'февраль 2016'!BG286+'март 2016'!BG286</f>
        <v>0</v>
      </c>
      <c r="BH286" s="1" t="s">
        <v>42</v>
      </c>
      <c r="BI286" s="1" t="s">
        <v>39</v>
      </c>
      <c r="BJ286" s="1">
        <f>'январь 2016'!BJ286+'февраль 2016'!BJ286+'март 2016'!BJ286</f>
        <v>0</v>
      </c>
      <c r="BK286" s="7">
        <f>'январь 2016'!BK286+'февраль 2016'!BK286+'март 2016'!BK286</f>
        <v>0</v>
      </c>
      <c r="BL286" s="1" t="s">
        <v>43</v>
      </c>
      <c r="BM286" s="1" t="s">
        <v>44</v>
      </c>
      <c r="BN286" s="1">
        <f>'январь 2016'!BN286+'февраль 2016'!BN286+'март 2016'!BN286</f>
        <v>0</v>
      </c>
      <c r="BO286" s="1">
        <f>'январь 2016'!BO286+'февраль 2016'!BO286+'март 2016'!BO286</f>
        <v>0</v>
      </c>
      <c r="BP286" s="1" t="s">
        <v>45</v>
      </c>
      <c r="BQ286" s="1" t="s">
        <v>44</v>
      </c>
      <c r="BR286" s="1">
        <f>'январь 2016'!BR286+'февраль 2016'!BR286+'март 2016'!BR286</f>
        <v>0</v>
      </c>
      <c r="BS286" s="1">
        <f>'январь 2016'!BS286+'февраль 2016'!BS286+'март 2016'!BS286</f>
        <v>0</v>
      </c>
      <c r="BT286" s="1" t="s">
        <v>46</v>
      </c>
      <c r="BU286" s="1" t="s">
        <v>47</v>
      </c>
      <c r="BV286" s="1">
        <f>'январь 2016'!BV286+'февраль 2016'!BV286+'март 2016'!BV286</f>
        <v>0</v>
      </c>
      <c r="BW286" s="1">
        <f>'январь 2016'!BW286+'февраль 2016'!BW286+'март 2016'!BW286</f>
        <v>0</v>
      </c>
      <c r="BX286" s="1" t="s">
        <v>46</v>
      </c>
      <c r="BY286" s="1" t="s">
        <v>41</v>
      </c>
      <c r="BZ286" s="1">
        <f>'январь 2016'!BZ286+'февраль 2016'!BZ286+'март 2016'!BZ286</f>
        <v>0</v>
      </c>
      <c r="CA286" s="1">
        <f>'январь 2016'!CA286+'февраль 2016'!CA286+'март 2016'!CA286</f>
        <v>0</v>
      </c>
      <c r="CB286" s="1" t="s">
        <v>46</v>
      </c>
      <c r="CC286" s="1" t="s">
        <v>48</v>
      </c>
      <c r="CD286" s="1">
        <f>'январь 2016'!CD286+'февраль 2016'!CD286+'март 2016'!CD286</f>
        <v>0</v>
      </c>
      <c r="CE286" s="1">
        <f>'январь 2016'!CE286+'февраль 2016'!CE286+'март 2016'!CE286</f>
        <v>0</v>
      </c>
      <c r="CF286" s="1" t="s">
        <v>46</v>
      </c>
      <c r="CG286" s="1" t="s">
        <v>48</v>
      </c>
      <c r="CH286" s="1">
        <f>'январь 2016'!CH286+'февраль 2016'!CH286+'март 2016'!CH286</f>
        <v>0</v>
      </c>
      <c r="CI286" s="1">
        <f>'январь 2016'!CI286+'февраль 2016'!CI286+'март 2016'!CI286</f>
        <v>0</v>
      </c>
      <c r="CJ286" s="1" t="s">
        <v>46</v>
      </c>
      <c r="CK286" s="1" t="s">
        <v>39</v>
      </c>
      <c r="CL286" s="1">
        <f>'январь 2016'!CL286+'февраль 2016'!CL286+'март 2016'!CL286</f>
        <v>0</v>
      </c>
      <c r="CM286" s="1">
        <f>'январь 2016'!CM286+'февраль 2016'!CM286+'март 2016'!CM286</f>
        <v>0</v>
      </c>
      <c r="CN286" s="1" t="s">
        <v>49</v>
      </c>
      <c r="CO286" s="1" t="s">
        <v>39</v>
      </c>
      <c r="CP286" s="1">
        <f>'январь 2016'!CP286+'февраль 2016'!CP286+'март 2016'!CP286</f>
        <v>0</v>
      </c>
      <c r="CQ286" s="1">
        <f>'январь 2016'!CQ286+'февраль 2016'!CQ286+'март 2016'!CQ286</f>
        <v>0</v>
      </c>
      <c r="CR286" s="1" t="s">
        <v>50</v>
      </c>
      <c r="CS286" s="1" t="s">
        <v>51</v>
      </c>
      <c r="CT286" s="1">
        <f>'январь 2016'!CT286+'февраль 2016'!CT286+'март 2016'!CT286</f>
        <v>0</v>
      </c>
      <c r="CU286" s="1">
        <f>'январь 2016'!CU286+'февраль 2016'!CU286+'март 2016'!CU286</f>
        <v>0</v>
      </c>
      <c r="CV286" s="1" t="s">
        <v>50</v>
      </c>
      <c r="CW286" s="1" t="s">
        <v>39</v>
      </c>
      <c r="CX286" s="1">
        <f>'январь 2016'!CX286+'февраль 2016'!CX286+'март 2016'!CX286</f>
        <v>5</v>
      </c>
      <c r="CY286" s="1">
        <f>'январь 2016'!CY286+'февраль 2016'!CY286+'март 2016'!CY286</f>
        <v>1.855</v>
      </c>
      <c r="CZ286" s="1" t="s">
        <v>50</v>
      </c>
      <c r="DA286" s="1" t="s">
        <v>39</v>
      </c>
      <c r="DB286" s="1">
        <f>'январь 2016'!DB286+'февраль 2016'!DB286+'март 2016'!DB286</f>
        <v>0</v>
      </c>
      <c r="DC286" s="1">
        <f>'январь 2016'!DC286+'февраль 2016'!DC286+'март 2016'!DC286</f>
        <v>0</v>
      </c>
      <c r="DD286" s="1" t="s">
        <v>59</v>
      </c>
      <c r="DE286" s="1" t="s">
        <v>60</v>
      </c>
      <c r="DF286" s="1">
        <f>'январь 2016'!DF286+'февраль 2016'!DF286+'март 2016'!DF286</f>
        <v>0</v>
      </c>
      <c r="DG286" s="1">
        <f>'январь 2016'!DG286+'февраль 2016'!DG286+'март 2016'!DG286</f>
        <v>0</v>
      </c>
      <c r="DH286" s="1" t="s">
        <v>52</v>
      </c>
      <c r="DI286" s="1" t="s">
        <v>53</v>
      </c>
      <c r="DJ286" s="1">
        <f>'январь 2016'!DJ286+'февраль 2016'!DJ286+'март 2016'!DJ286</f>
        <v>0</v>
      </c>
      <c r="DK286" s="1">
        <f>'январь 2016'!DK286+'февраль 2016'!DK286+'март 2016'!DK286</f>
        <v>0</v>
      </c>
      <c r="DL286" s="1" t="s">
        <v>31</v>
      </c>
      <c r="DM286" s="7">
        <f>'январь 2016'!DM286+'февраль 2016'!DM286+'март 2016'!DM286</f>
        <v>3.4729999999999999</v>
      </c>
    </row>
    <row r="287" spans="1:117" s="12" customFormat="1" ht="15.75" customHeight="1" x14ac:dyDescent="0.25">
      <c r="A287" s="6">
        <v>286</v>
      </c>
      <c r="B287" s="6">
        <v>2</v>
      </c>
      <c r="C287" s="9" t="s">
        <v>457</v>
      </c>
      <c r="D287" s="8" t="s">
        <v>373</v>
      </c>
      <c r="E287" s="6">
        <v>243.28899999999999</v>
      </c>
      <c r="F287" s="6">
        <v>104.262</v>
      </c>
      <c r="G287" s="6">
        <v>123.928</v>
      </c>
      <c r="H287" s="10">
        <v>146.88947999999999</v>
      </c>
      <c r="I287" s="3">
        <f t="shared" si="13"/>
        <v>270.81747999999999</v>
      </c>
      <c r="J287" s="3">
        <f t="shared" si="12"/>
        <v>0.16800000000000001</v>
      </c>
      <c r="K287" s="3">
        <f t="shared" si="14"/>
        <v>270.64947999999998</v>
      </c>
      <c r="L287" s="1" t="s">
        <v>28</v>
      </c>
      <c r="M287" s="1" t="s">
        <v>29</v>
      </c>
      <c r="N287" s="1">
        <f>'январь 2016'!N287+'февраль 2016'!N287+'март 2016'!N287</f>
        <v>0</v>
      </c>
      <c r="O287" s="1">
        <f>'январь 2016'!O287+'февраль 2016'!O287+'март 2016'!O287</f>
        <v>0</v>
      </c>
      <c r="P287" s="1" t="s">
        <v>30</v>
      </c>
      <c r="Q287" s="1" t="s">
        <v>34</v>
      </c>
      <c r="R287" s="1">
        <f>'январь 2016'!R287+'февраль 2016'!R287+'март 2016'!R287</f>
        <v>0</v>
      </c>
      <c r="S287" s="1">
        <f>'январь 2016'!S287+'февраль 2016'!S287+'март 2016'!S287</f>
        <v>0</v>
      </c>
      <c r="T287" s="1" t="s">
        <v>30</v>
      </c>
      <c r="U287" s="1" t="s">
        <v>32</v>
      </c>
      <c r="V287" s="6">
        <f>'январь 2016'!V287+'февраль 2016'!V287+'март 2016'!V287</f>
        <v>0</v>
      </c>
      <c r="W287" s="6">
        <f>'январь 2016'!W287+'февраль 2016'!W287+'март 2016'!W287</f>
        <v>0</v>
      </c>
      <c r="X287" s="6" t="s">
        <v>30</v>
      </c>
      <c r="Y287" s="6" t="s">
        <v>33</v>
      </c>
      <c r="Z287" s="6">
        <f>'январь 2016'!Z287+'февраль 2016'!Z287+'март 2016'!Z287</f>
        <v>0</v>
      </c>
      <c r="AA287" s="6">
        <f>'январь 2016'!AA287+'февраль 2016'!AA287+'март 2016'!AA287</f>
        <v>0</v>
      </c>
      <c r="AB287" s="1" t="s">
        <v>30</v>
      </c>
      <c r="AC287" s="1" t="s">
        <v>34</v>
      </c>
      <c r="AD287" s="1">
        <f>'январь 2016'!AD287+'февраль 2016'!AD287+'март 2016'!AD287</f>
        <v>0</v>
      </c>
      <c r="AE287" s="1">
        <f>'январь 2016'!AE287+'февраль 2016'!AE287+'март 2016'!AE287</f>
        <v>0</v>
      </c>
      <c r="AF287" s="1" t="s">
        <v>35</v>
      </c>
      <c r="AG287" s="1" t="s">
        <v>29</v>
      </c>
      <c r="AH287" s="1">
        <f>'январь 2016'!AH287+'февраль 2016'!AH287+'март 2016'!AH287</f>
        <v>0</v>
      </c>
      <c r="AI287" s="1">
        <f>'январь 2016'!AI287+'февраль 2016'!AI287+'март 2016'!AI287</f>
        <v>0</v>
      </c>
      <c r="AJ287" s="1" t="s">
        <v>36</v>
      </c>
      <c r="AK287" s="1" t="s">
        <v>37</v>
      </c>
      <c r="AL287" s="1">
        <f>'январь 2016'!AL287+'февраль 2016'!AL287+'март 2016'!AL287</f>
        <v>0</v>
      </c>
      <c r="AM287" s="1">
        <f>'январь 2016'!AM287+'февраль 2016'!AM287+'март 2016'!AM287</f>
        <v>0</v>
      </c>
      <c r="AN287" s="1" t="s">
        <v>38</v>
      </c>
      <c r="AO287" s="1" t="s">
        <v>39</v>
      </c>
      <c r="AP287" s="1">
        <f>'январь 2016'!AP287+'февраль 2016'!AP287+'март 2016'!AP287</f>
        <v>0</v>
      </c>
      <c r="AQ287" s="1">
        <f>'январь 2016'!AQ287+'февраль 2016'!AQ287+'март 2016'!AQ287</f>
        <v>0</v>
      </c>
      <c r="AR287" s="1" t="s">
        <v>40</v>
      </c>
      <c r="AS287" s="1" t="s">
        <v>41</v>
      </c>
      <c r="AT287" s="1">
        <f>'январь 2016'!AT287+'февраль 2016'!AT287+'март 2016'!AT287</f>
        <v>0</v>
      </c>
      <c r="AU287" s="1">
        <f>'январь 2016'!AU287+'февраль 2016'!AU287+'март 2016'!AU287</f>
        <v>0</v>
      </c>
      <c r="AV287" s="6"/>
      <c r="AW287" s="6"/>
      <c r="AX287" s="1">
        <f>'январь 2016'!AX287+'февраль 2016'!AX287+'март 2016'!AX287</f>
        <v>0</v>
      </c>
      <c r="AY287" s="1">
        <f>'январь 2016'!AY287+'февраль 2016'!AY287+'март 2016'!AY287</f>
        <v>0</v>
      </c>
      <c r="AZ287" s="1" t="s">
        <v>42</v>
      </c>
      <c r="BA287" s="1" t="s">
        <v>39</v>
      </c>
      <c r="BB287" s="1">
        <f>'январь 2016'!BB287+'февраль 2016'!BB287+'март 2016'!BB287</f>
        <v>0</v>
      </c>
      <c r="BC287" s="1">
        <f>'январь 2016'!BC287+'февраль 2016'!BC287+'март 2016'!BC287</f>
        <v>0</v>
      </c>
      <c r="BD287" s="1" t="s">
        <v>42</v>
      </c>
      <c r="BE287" s="1" t="s">
        <v>33</v>
      </c>
      <c r="BF287" s="1">
        <f>'январь 2016'!BF287+'февраль 2016'!BF287+'март 2016'!BF287</f>
        <v>0</v>
      </c>
      <c r="BG287" s="1">
        <f>'январь 2016'!BG287+'февраль 2016'!BG287+'март 2016'!BG287</f>
        <v>0</v>
      </c>
      <c r="BH287" s="1" t="s">
        <v>42</v>
      </c>
      <c r="BI287" s="1" t="s">
        <v>39</v>
      </c>
      <c r="BJ287" s="1">
        <f>'январь 2016'!BJ287+'февраль 2016'!BJ287+'март 2016'!BJ287</f>
        <v>0</v>
      </c>
      <c r="BK287" s="7">
        <f>'январь 2016'!BK287+'февраль 2016'!BK287+'март 2016'!BK287</f>
        <v>0</v>
      </c>
      <c r="BL287" s="1" t="s">
        <v>43</v>
      </c>
      <c r="BM287" s="1" t="s">
        <v>44</v>
      </c>
      <c r="BN287" s="1">
        <f>'январь 2016'!BN287+'февраль 2016'!BN287+'март 2016'!BN287</f>
        <v>0</v>
      </c>
      <c r="BO287" s="1">
        <f>'январь 2016'!BO287+'февраль 2016'!BO287+'март 2016'!BO287</f>
        <v>0</v>
      </c>
      <c r="BP287" s="1" t="s">
        <v>45</v>
      </c>
      <c r="BQ287" s="1" t="s">
        <v>44</v>
      </c>
      <c r="BR287" s="1">
        <f>'январь 2016'!BR287+'февраль 2016'!BR287+'март 2016'!BR287</f>
        <v>0</v>
      </c>
      <c r="BS287" s="1">
        <f>'январь 2016'!BS287+'февраль 2016'!BS287+'март 2016'!BS287</f>
        <v>0</v>
      </c>
      <c r="BT287" s="1" t="s">
        <v>46</v>
      </c>
      <c r="BU287" s="1" t="s">
        <v>47</v>
      </c>
      <c r="BV287" s="1">
        <f>'январь 2016'!BV287+'февраль 2016'!BV287+'март 2016'!BV287</f>
        <v>0</v>
      </c>
      <c r="BW287" s="1">
        <f>'январь 2016'!BW287+'февраль 2016'!BW287+'март 2016'!BW287</f>
        <v>0</v>
      </c>
      <c r="BX287" s="1" t="s">
        <v>46</v>
      </c>
      <c r="BY287" s="1" t="s">
        <v>41</v>
      </c>
      <c r="BZ287" s="1">
        <f>'январь 2016'!BZ287+'февраль 2016'!BZ287+'март 2016'!BZ287</f>
        <v>0</v>
      </c>
      <c r="CA287" s="1">
        <f>'январь 2016'!CA287+'февраль 2016'!CA287+'март 2016'!CA287</f>
        <v>0</v>
      </c>
      <c r="CB287" s="1" t="s">
        <v>46</v>
      </c>
      <c r="CC287" s="1" t="s">
        <v>48</v>
      </c>
      <c r="CD287" s="1">
        <f>'январь 2016'!CD287+'февраль 2016'!CD287+'март 2016'!CD287</f>
        <v>0</v>
      </c>
      <c r="CE287" s="1">
        <f>'январь 2016'!CE287+'февраль 2016'!CE287+'март 2016'!CE287</f>
        <v>0</v>
      </c>
      <c r="CF287" s="1" t="s">
        <v>46</v>
      </c>
      <c r="CG287" s="1" t="s">
        <v>48</v>
      </c>
      <c r="CH287" s="1">
        <f>'январь 2016'!CH287+'февраль 2016'!CH287+'март 2016'!CH287</f>
        <v>0</v>
      </c>
      <c r="CI287" s="1">
        <f>'январь 2016'!CI287+'февраль 2016'!CI287+'март 2016'!CI287</f>
        <v>0</v>
      </c>
      <c r="CJ287" s="1" t="s">
        <v>46</v>
      </c>
      <c r="CK287" s="1" t="s">
        <v>39</v>
      </c>
      <c r="CL287" s="1">
        <f>'январь 2016'!CL287+'февраль 2016'!CL287+'март 2016'!CL287</f>
        <v>0</v>
      </c>
      <c r="CM287" s="1">
        <f>'январь 2016'!CM287+'февраль 2016'!CM287+'март 2016'!CM287</f>
        <v>0</v>
      </c>
      <c r="CN287" s="1" t="s">
        <v>49</v>
      </c>
      <c r="CO287" s="1" t="s">
        <v>39</v>
      </c>
      <c r="CP287" s="1">
        <f>'январь 2016'!CP287+'февраль 2016'!CP287+'март 2016'!CP287</f>
        <v>0</v>
      </c>
      <c r="CQ287" s="1">
        <f>'январь 2016'!CQ287+'февраль 2016'!CQ287+'март 2016'!CQ287</f>
        <v>0</v>
      </c>
      <c r="CR287" s="1" t="s">
        <v>50</v>
      </c>
      <c r="CS287" s="1" t="s">
        <v>51</v>
      </c>
      <c r="CT287" s="1">
        <f>'январь 2016'!CT287+'февраль 2016'!CT287+'март 2016'!CT287</f>
        <v>0</v>
      </c>
      <c r="CU287" s="1">
        <f>'январь 2016'!CU287+'февраль 2016'!CU287+'март 2016'!CU287</f>
        <v>0</v>
      </c>
      <c r="CV287" s="1" t="s">
        <v>50</v>
      </c>
      <c r="CW287" s="1" t="s">
        <v>39</v>
      </c>
      <c r="CX287" s="1">
        <f>'январь 2016'!CX287+'февраль 2016'!CX287+'март 2016'!CX287</f>
        <v>1</v>
      </c>
      <c r="CY287" s="1">
        <f>'январь 2016'!CY287+'февраль 2016'!CY287+'март 2016'!CY287</f>
        <v>0.16800000000000001</v>
      </c>
      <c r="CZ287" s="1" t="s">
        <v>50</v>
      </c>
      <c r="DA287" s="1" t="s">
        <v>39</v>
      </c>
      <c r="DB287" s="1">
        <f>'январь 2016'!DB287+'февраль 2016'!DB287+'март 2016'!DB287</f>
        <v>0</v>
      </c>
      <c r="DC287" s="1">
        <f>'январь 2016'!DC287+'февраль 2016'!DC287+'март 2016'!DC287</f>
        <v>0</v>
      </c>
      <c r="DD287" s="1" t="s">
        <v>59</v>
      </c>
      <c r="DE287" s="1" t="s">
        <v>60</v>
      </c>
      <c r="DF287" s="1">
        <f>'январь 2016'!DF287+'февраль 2016'!DF287+'март 2016'!DF287</f>
        <v>0</v>
      </c>
      <c r="DG287" s="1">
        <f>'январь 2016'!DG287+'февраль 2016'!DG287+'март 2016'!DG287</f>
        <v>0</v>
      </c>
      <c r="DH287" s="1" t="s">
        <v>52</v>
      </c>
      <c r="DI287" s="1" t="s">
        <v>53</v>
      </c>
      <c r="DJ287" s="1">
        <f>'январь 2016'!DJ287+'февраль 2016'!DJ287+'март 2016'!DJ287</f>
        <v>0</v>
      </c>
      <c r="DK287" s="1">
        <f>'январь 2016'!DK287+'февраль 2016'!DK287+'март 2016'!DK287</f>
        <v>0</v>
      </c>
      <c r="DL287" s="1" t="s">
        <v>31</v>
      </c>
      <c r="DM287" s="7">
        <f>'январь 2016'!DM287+'февраль 2016'!DM287+'март 2016'!DM287</f>
        <v>0</v>
      </c>
    </row>
    <row r="288" spans="1:117" s="12" customFormat="1" ht="15.75" customHeight="1" x14ac:dyDescent="0.25">
      <c r="A288" s="6">
        <v>287</v>
      </c>
      <c r="B288" s="6">
        <v>2</v>
      </c>
      <c r="C288" s="9" t="s">
        <v>458</v>
      </c>
      <c r="D288" s="8" t="s">
        <v>373</v>
      </c>
      <c r="E288" s="6">
        <v>22.585000000000001</v>
      </c>
      <c r="F288" s="6">
        <v>0.88600000000000001</v>
      </c>
      <c r="G288" s="6">
        <v>21.699000000000002</v>
      </c>
      <c r="H288" s="10">
        <v>13.636799999999999</v>
      </c>
      <c r="I288" s="3">
        <f t="shared" si="13"/>
        <v>35.335799999999999</v>
      </c>
      <c r="J288" s="3">
        <f t="shared" si="12"/>
        <v>2.9539999999999997</v>
      </c>
      <c r="K288" s="3">
        <f t="shared" si="14"/>
        <v>32.381799999999998</v>
      </c>
      <c r="L288" s="1" t="s">
        <v>28</v>
      </c>
      <c r="M288" s="1" t="s">
        <v>29</v>
      </c>
      <c r="N288" s="1">
        <f>'январь 2016'!N288+'февраль 2016'!N288+'март 2016'!N288</f>
        <v>0</v>
      </c>
      <c r="O288" s="1">
        <f>'январь 2016'!O288+'февраль 2016'!O288+'март 2016'!O288</f>
        <v>0</v>
      </c>
      <c r="P288" s="1" t="s">
        <v>30</v>
      </c>
      <c r="Q288" s="1" t="s">
        <v>34</v>
      </c>
      <c r="R288" s="1">
        <f>'январь 2016'!R288+'февраль 2016'!R288+'март 2016'!R288</f>
        <v>0</v>
      </c>
      <c r="S288" s="1">
        <f>'январь 2016'!S288+'февраль 2016'!S288+'март 2016'!S288</f>
        <v>0</v>
      </c>
      <c r="T288" s="1" t="s">
        <v>30</v>
      </c>
      <c r="U288" s="1" t="s">
        <v>32</v>
      </c>
      <c r="V288" s="6">
        <f>'январь 2016'!V288+'февраль 2016'!V288+'март 2016'!V288</f>
        <v>0</v>
      </c>
      <c r="W288" s="6">
        <f>'январь 2016'!W288+'февраль 2016'!W288+'март 2016'!W288</f>
        <v>0</v>
      </c>
      <c r="X288" s="6" t="s">
        <v>30</v>
      </c>
      <c r="Y288" s="6" t="s">
        <v>33</v>
      </c>
      <c r="Z288" s="6">
        <f>'январь 2016'!Z288+'февраль 2016'!Z288+'март 2016'!Z288</f>
        <v>0</v>
      </c>
      <c r="AA288" s="6">
        <f>'январь 2016'!AA288+'февраль 2016'!AA288+'март 2016'!AA288</f>
        <v>0</v>
      </c>
      <c r="AB288" s="1" t="s">
        <v>30</v>
      </c>
      <c r="AC288" s="1" t="s">
        <v>34</v>
      </c>
      <c r="AD288" s="1">
        <f>'январь 2016'!AD288+'февраль 2016'!AD288+'март 2016'!AD288</f>
        <v>0</v>
      </c>
      <c r="AE288" s="1">
        <f>'январь 2016'!AE288+'февраль 2016'!AE288+'март 2016'!AE288</f>
        <v>0</v>
      </c>
      <c r="AF288" s="1" t="s">
        <v>35</v>
      </c>
      <c r="AG288" s="1" t="s">
        <v>29</v>
      </c>
      <c r="AH288" s="1">
        <f>'январь 2016'!AH288+'февраль 2016'!AH288+'март 2016'!AH288</f>
        <v>0</v>
      </c>
      <c r="AI288" s="1">
        <f>'январь 2016'!AI288+'февраль 2016'!AI288+'март 2016'!AI288</f>
        <v>0</v>
      </c>
      <c r="AJ288" s="1" t="s">
        <v>36</v>
      </c>
      <c r="AK288" s="1" t="s">
        <v>37</v>
      </c>
      <c r="AL288" s="1">
        <f>'январь 2016'!AL288+'февраль 2016'!AL288+'март 2016'!AL288</f>
        <v>0</v>
      </c>
      <c r="AM288" s="1">
        <f>'январь 2016'!AM288+'февраль 2016'!AM288+'март 2016'!AM288</f>
        <v>0</v>
      </c>
      <c r="AN288" s="1" t="s">
        <v>38</v>
      </c>
      <c r="AO288" s="1" t="s">
        <v>39</v>
      </c>
      <c r="AP288" s="1">
        <f>'январь 2016'!AP288+'февраль 2016'!AP288+'март 2016'!AP288</f>
        <v>0</v>
      </c>
      <c r="AQ288" s="1">
        <f>'январь 2016'!AQ288+'февраль 2016'!AQ288+'март 2016'!AQ288</f>
        <v>0</v>
      </c>
      <c r="AR288" s="1" t="s">
        <v>40</v>
      </c>
      <c r="AS288" s="1" t="s">
        <v>41</v>
      </c>
      <c r="AT288" s="1">
        <f>'январь 2016'!AT288+'февраль 2016'!AT288+'март 2016'!AT288</f>
        <v>0</v>
      </c>
      <c r="AU288" s="1">
        <f>'январь 2016'!AU288+'февраль 2016'!AU288+'март 2016'!AU288</f>
        <v>0</v>
      </c>
      <c r="AV288" s="6"/>
      <c r="AW288" s="6"/>
      <c r="AX288" s="1">
        <f>'январь 2016'!AX288+'февраль 2016'!AX288+'март 2016'!AX288</f>
        <v>0</v>
      </c>
      <c r="AY288" s="1">
        <f>'январь 2016'!AY288+'февраль 2016'!AY288+'март 2016'!AY288</f>
        <v>0</v>
      </c>
      <c r="AZ288" s="1" t="s">
        <v>42</v>
      </c>
      <c r="BA288" s="1" t="s">
        <v>39</v>
      </c>
      <c r="BB288" s="1">
        <f>'январь 2016'!BB288+'февраль 2016'!BB288+'март 2016'!BB288</f>
        <v>0</v>
      </c>
      <c r="BC288" s="1">
        <f>'январь 2016'!BC288+'февраль 2016'!BC288+'март 2016'!BC288</f>
        <v>0</v>
      </c>
      <c r="BD288" s="1" t="s">
        <v>42</v>
      </c>
      <c r="BE288" s="1" t="s">
        <v>33</v>
      </c>
      <c r="BF288" s="1">
        <f>'январь 2016'!BF288+'февраль 2016'!BF288+'март 2016'!BF288</f>
        <v>0</v>
      </c>
      <c r="BG288" s="1">
        <f>'январь 2016'!BG288+'февраль 2016'!BG288+'март 2016'!BG288</f>
        <v>0</v>
      </c>
      <c r="BH288" s="1" t="s">
        <v>42</v>
      </c>
      <c r="BI288" s="1" t="s">
        <v>39</v>
      </c>
      <c r="BJ288" s="1">
        <f>'январь 2016'!BJ288+'февраль 2016'!BJ288+'март 2016'!BJ288</f>
        <v>0</v>
      </c>
      <c r="BK288" s="7">
        <f>'январь 2016'!BK288+'февраль 2016'!BK288+'март 2016'!BK288</f>
        <v>0</v>
      </c>
      <c r="BL288" s="1" t="s">
        <v>43</v>
      </c>
      <c r="BM288" s="1" t="s">
        <v>44</v>
      </c>
      <c r="BN288" s="1">
        <f>'январь 2016'!BN288+'февраль 2016'!BN288+'март 2016'!BN288</f>
        <v>0</v>
      </c>
      <c r="BO288" s="1">
        <f>'январь 2016'!BO288+'февраль 2016'!BO288+'март 2016'!BO288</f>
        <v>0</v>
      </c>
      <c r="BP288" s="1" t="s">
        <v>45</v>
      </c>
      <c r="BQ288" s="1" t="s">
        <v>44</v>
      </c>
      <c r="BR288" s="1">
        <f>'январь 2016'!BR288+'февраль 2016'!BR288+'март 2016'!BR288</f>
        <v>0</v>
      </c>
      <c r="BS288" s="1">
        <f>'январь 2016'!BS288+'февраль 2016'!BS288+'март 2016'!BS288</f>
        <v>0</v>
      </c>
      <c r="BT288" s="1" t="s">
        <v>46</v>
      </c>
      <c r="BU288" s="1" t="s">
        <v>47</v>
      </c>
      <c r="BV288" s="1">
        <f>'январь 2016'!BV288+'февраль 2016'!BV288+'март 2016'!BV288</f>
        <v>0</v>
      </c>
      <c r="BW288" s="1">
        <f>'январь 2016'!BW288+'февраль 2016'!BW288+'март 2016'!BW288</f>
        <v>0</v>
      </c>
      <c r="BX288" s="1" t="s">
        <v>46</v>
      </c>
      <c r="BY288" s="1" t="s">
        <v>41</v>
      </c>
      <c r="BZ288" s="1">
        <f>'январь 2016'!BZ288+'февраль 2016'!BZ288+'март 2016'!BZ288</f>
        <v>0</v>
      </c>
      <c r="CA288" s="1">
        <f>'январь 2016'!CA288+'февраль 2016'!CA288+'март 2016'!CA288</f>
        <v>0</v>
      </c>
      <c r="CB288" s="1" t="s">
        <v>46</v>
      </c>
      <c r="CC288" s="1" t="s">
        <v>48</v>
      </c>
      <c r="CD288" s="1">
        <f>'январь 2016'!CD288+'февраль 2016'!CD288+'март 2016'!CD288</f>
        <v>0</v>
      </c>
      <c r="CE288" s="1">
        <f>'январь 2016'!CE288+'февраль 2016'!CE288+'март 2016'!CE288</f>
        <v>0</v>
      </c>
      <c r="CF288" s="1" t="s">
        <v>46</v>
      </c>
      <c r="CG288" s="1" t="s">
        <v>48</v>
      </c>
      <c r="CH288" s="1">
        <f>'январь 2016'!CH288+'февраль 2016'!CH288+'март 2016'!CH288</f>
        <v>0</v>
      </c>
      <c r="CI288" s="1">
        <f>'январь 2016'!CI288+'февраль 2016'!CI288+'март 2016'!CI288</f>
        <v>0</v>
      </c>
      <c r="CJ288" s="1" t="s">
        <v>46</v>
      </c>
      <c r="CK288" s="1" t="s">
        <v>39</v>
      </c>
      <c r="CL288" s="1">
        <f>'январь 2016'!CL288+'февраль 2016'!CL288+'март 2016'!CL288</f>
        <v>0</v>
      </c>
      <c r="CM288" s="1">
        <f>'январь 2016'!CM288+'февраль 2016'!CM288+'март 2016'!CM288</f>
        <v>0</v>
      </c>
      <c r="CN288" s="1" t="s">
        <v>49</v>
      </c>
      <c r="CO288" s="1" t="s">
        <v>39</v>
      </c>
      <c r="CP288" s="1">
        <f>'январь 2016'!CP288+'февраль 2016'!CP288+'март 2016'!CP288</f>
        <v>0</v>
      </c>
      <c r="CQ288" s="1">
        <f>'январь 2016'!CQ288+'февраль 2016'!CQ288+'март 2016'!CQ288</f>
        <v>0</v>
      </c>
      <c r="CR288" s="1" t="s">
        <v>50</v>
      </c>
      <c r="CS288" s="1" t="s">
        <v>51</v>
      </c>
      <c r="CT288" s="1">
        <f>'январь 2016'!CT288+'февраль 2016'!CT288+'март 2016'!CT288</f>
        <v>0</v>
      </c>
      <c r="CU288" s="1">
        <f>'январь 2016'!CU288+'февраль 2016'!CU288+'март 2016'!CU288</f>
        <v>0</v>
      </c>
      <c r="CV288" s="1" t="s">
        <v>50</v>
      </c>
      <c r="CW288" s="1" t="s">
        <v>39</v>
      </c>
      <c r="CX288" s="1">
        <f>'январь 2016'!CX288+'февраль 2016'!CX288+'март 2016'!CX288</f>
        <v>1</v>
      </c>
      <c r="CY288" s="1">
        <f>'январь 2016'!CY288+'февраль 2016'!CY288+'март 2016'!CY288</f>
        <v>0.92100000000000004</v>
      </c>
      <c r="CZ288" s="1" t="s">
        <v>50</v>
      </c>
      <c r="DA288" s="1" t="s">
        <v>39</v>
      </c>
      <c r="DB288" s="1">
        <f>'январь 2016'!DB288+'февраль 2016'!DB288+'март 2016'!DB288</f>
        <v>0</v>
      </c>
      <c r="DC288" s="1">
        <f>'январь 2016'!DC288+'февраль 2016'!DC288+'март 2016'!DC288</f>
        <v>0</v>
      </c>
      <c r="DD288" s="1" t="s">
        <v>59</v>
      </c>
      <c r="DE288" s="1" t="s">
        <v>60</v>
      </c>
      <c r="DF288" s="1">
        <f>'январь 2016'!DF288+'февраль 2016'!DF288+'март 2016'!DF288</f>
        <v>0</v>
      </c>
      <c r="DG288" s="1">
        <f>'январь 2016'!DG288+'февраль 2016'!DG288+'март 2016'!DG288</f>
        <v>0</v>
      </c>
      <c r="DH288" s="1" t="s">
        <v>52</v>
      </c>
      <c r="DI288" s="1" t="s">
        <v>53</v>
      </c>
      <c r="DJ288" s="1">
        <f>'январь 2016'!DJ288+'февраль 2016'!DJ288+'март 2016'!DJ288</f>
        <v>0</v>
      </c>
      <c r="DK288" s="1">
        <f>'январь 2016'!DK288+'февраль 2016'!DK288+'март 2016'!DK288</f>
        <v>0</v>
      </c>
      <c r="DL288" s="1" t="s">
        <v>31</v>
      </c>
      <c r="DM288" s="7">
        <f>'январь 2016'!DM288+'февраль 2016'!DM288+'март 2016'!DM288</f>
        <v>2.0329999999999999</v>
      </c>
    </row>
    <row r="289" spans="1:117" s="12" customFormat="1" ht="15.75" customHeight="1" x14ac:dyDescent="0.25">
      <c r="A289" s="6">
        <v>288</v>
      </c>
      <c r="B289" s="6">
        <v>2</v>
      </c>
      <c r="C289" s="9" t="s">
        <v>459</v>
      </c>
      <c r="D289" s="8" t="s">
        <v>373</v>
      </c>
      <c r="E289" s="6">
        <v>171.886</v>
      </c>
      <c r="F289" s="6">
        <v>14.875</v>
      </c>
      <c r="G289" s="6">
        <v>157.011</v>
      </c>
      <c r="H289" s="10">
        <v>97.097399999999993</v>
      </c>
      <c r="I289" s="3">
        <f t="shared" si="13"/>
        <v>254.10839999999999</v>
      </c>
      <c r="J289" s="3">
        <f t="shared" si="12"/>
        <v>0</v>
      </c>
      <c r="K289" s="3">
        <f t="shared" si="14"/>
        <v>254.10839999999999</v>
      </c>
      <c r="L289" s="1" t="s">
        <v>28</v>
      </c>
      <c r="M289" s="1" t="s">
        <v>29</v>
      </c>
      <c r="N289" s="1">
        <f>'январь 2016'!N289+'февраль 2016'!N289+'март 2016'!N289</f>
        <v>0</v>
      </c>
      <c r="O289" s="1">
        <f>'январь 2016'!O289+'февраль 2016'!O289+'март 2016'!O289</f>
        <v>0</v>
      </c>
      <c r="P289" s="1" t="s">
        <v>30</v>
      </c>
      <c r="Q289" s="1" t="s">
        <v>34</v>
      </c>
      <c r="R289" s="1">
        <f>'январь 2016'!R289+'февраль 2016'!R289+'март 2016'!R289</f>
        <v>0</v>
      </c>
      <c r="S289" s="1">
        <f>'январь 2016'!S289+'февраль 2016'!S289+'март 2016'!S289</f>
        <v>0</v>
      </c>
      <c r="T289" s="1" t="s">
        <v>30</v>
      </c>
      <c r="U289" s="1" t="s">
        <v>32</v>
      </c>
      <c r="V289" s="6">
        <f>'январь 2016'!V289+'февраль 2016'!V289+'март 2016'!V289</f>
        <v>0</v>
      </c>
      <c r="W289" s="6">
        <f>'январь 2016'!W289+'февраль 2016'!W289+'март 2016'!W289</f>
        <v>0</v>
      </c>
      <c r="X289" s="6" t="s">
        <v>30</v>
      </c>
      <c r="Y289" s="6" t="s">
        <v>33</v>
      </c>
      <c r="Z289" s="6">
        <f>'январь 2016'!Z289+'февраль 2016'!Z289+'март 2016'!Z289</f>
        <v>0</v>
      </c>
      <c r="AA289" s="6">
        <f>'январь 2016'!AA289+'февраль 2016'!AA289+'март 2016'!AA289</f>
        <v>0</v>
      </c>
      <c r="AB289" s="1" t="s">
        <v>30</v>
      </c>
      <c r="AC289" s="1" t="s">
        <v>34</v>
      </c>
      <c r="AD289" s="1">
        <f>'январь 2016'!AD289+'февраль 2016'!AD289+'март 2016'!AD289</f>
        <v>0</v>
      </c>
      <c r="AE289" s="1">
        <f>'январь 2016'!AE289+'февраль 2016'!AE289+'март 2016'!AE289</f>
        <v>0</v>
      </c>
      <c r="AF289" s="1" t="s">
        <v>35</v>
      </c>
      <c r="AG289" s="1" t="s">
        <v>29</v>
      </c>
      <c r="AH289" s="1">
        <f>'январь 2016'!AH289+'февраль 2016'!AH289+'март 2016'!AH289</f>
        <v>0</v>
      </c>
      <c r="AI289" s="1">
        <f>'январь 2016'!AI289+'февраль 2016'!AI289+'март 2016'!AI289</f>
        <v>0</v>
      </c>
      <c r="AJ289" s="1" t="s">
        <v>36</v>
      </c>
      <c r="AK289" s="1" t="s">
        <v>37</v>
      </c>
      <c r="AL289" s="1">
        <f>'январь 2016'!AL289+'февраль 2016'!AL289+'март 2016'!AL289</f>
        <v>0</v>
      </c>
      <c r="AM289" s="1">
        <f>'январь 2016'!AM289+'февраль 2016'!AM289+'март 2016'!AM289</f>
        <v>0</v>
      </c>
      <c r="AN289" s="1" t="s">
        <v>38</v>
      </c>
      <c r="AO289" s="1" t="s">
        <v>39</v>
      </c>
      <c r="AP289" s="1">
        <f>'январь 2016'!AP289+'февраль 2016'!AP289+'март 2016'!AP289</f>
        <v>0</v>
      </c>
      <c r="AQ289" s="1">
        <f>'январь 2016'!AQ289+'февраль 2016'!AQ289+'март 2016'!AQ289</f>
        <v>0</v>
      </c>
      <c r="AR289" s="1" t="s">
        <v>40</v>
      </c>
      <c r="AS289" s="1" t="s">
        <v>41</v>
      </c>
      <c r="AT289" s="1">
        <f>'январь 2016'!AT289+'февраль 2016'!AT289+'март 2016'!AT289</f>
        <v>0</v>
      </c>
      <c r="AU289" s="1">
        <f>'январь 2016'!AU289+'февраль 2016'!AU289+'март 2016'!AU289</f>
        <v>0</v>
      </c>
      <c r="AV289" s="6"/>
      <c r="AW289" s="6"/>
      <c r="AX289" s="1">
        <f>'январь 2016'!AX289+'февраль 2016'!AX289+'март 2016'!AX289</f>
        <v>0</v>
      </c>
      <c r="AY289" s="1">
        <f>'январь 2016'!AY289+'февраль 2016'!AY289+'март 2016'!AY289</f>
        <v>0</v>
      </c>
      <c r="AZ289" s="1" t="s">
        <v>42</v>
      </c>
      <c r="BA289" s="1" t="s">
        <v>39</v>
      </c>
      <c r="BB289" s="1">
        <f>'январь 2016'!BB289+'февраль 2016'!BB289+'март 2016'!BB289</f>
        <v>0</v>
      </c>
      <c r="BC289" s="1">
        <f>'январь 2016'!BC289+'февраль 2016'!BC289+'март 2016'!BC289</f>
        <v>0</v>
      </c>
      <c r="BD289" s="1" t="s">
        <v>42</v>
      </c>
      <c r="BE289" s="1" t="s">
        <v>33</v>
      </c>
      <c r="BF289" s="1">
        <f>'январь 2016'!BF289+'февраль 2016'!BF289+'март 2016'!BF289</f>
        <v>0</v>
      </c>
      <c r="BG289" s="1">
        <f>'январь 2016'!BG289+'февраль 2016'!BG289+'март 2016'!BG289</f>
        <v>0</v>
      </c>
      <c r="BH289" s="1" t="s">
        <v>42</v>
      </c>
      <c r="BI289" s="1" t="s">
        <v>39</v>
      </c>
      <c r="BJ289" s="1">
        <f>'январь 2016'!BJ289+'февраль 2016'!BJ289+'март 2016'!BJ289</f>
        <v>0</v>
      </c>
      <c r="BK289" s="7">
        <f>'январь 2016'!BK289+'февраль 2016'!BK289+'март 2016'!BK289</f>
        <v>0</v>
      </c>
      <c r="BL289" s="1" t="s">
        <v>43</v>
      </c>
      <c r="BM289" s="1" t="s">
        <v>44</v>
      </c>
      <c r="BN289" s="1">
        <f>'январь 2016'!BN289+'февраль 2016'!BN289+'март 2016'!BN289</f>
        <v>0</v>
      </c>
      <c r="BO289" s="1">
        <f>'январь 2016'!BO289+'февраль 2016'!BO289+'март 2016'!BO289</f>
        <v>0</v>
      </c>
      <c r="BP289" s="1" t="s">
        <v>45</v>
      </c>
      <c r="BQ289" s="1" t="s">
        <v>44</v>
      </c>
      <c r="BR289" s="1">
        <f>'январь 2016'!BR289+'февраль 2016'!BR289+'март 2016'!BR289</f>
        <v>0</v>
      </c>
      <c r="BS289" s="1">
        <f>'январь 2016'!BS289+'февраль 2016'!BS289+'март 2016'!BS289</f>
        <v>0</v>
      </c>
      <c r="BT289" s="1" t="s">
        <v>46</v>
      </c>
      <c r="BU289" s="1" t="s">
        <v>47</v>
      </c>
      <c r="BV289" s="1">
        <f>'январь 2016'!BV289+'февраль 2016'!BV289+'март 2016'!BV289</f>
        <v>0</v>
      </c>
      <c r="BW289" s="1">
        <f>'январь 2016'!BW289+'февраль 2016'!BW289+'март 2016'!BW289</f>
        <v>0</v>
      </c>
      <c r="BX289" s="1" t="s">
        <v>46</v>
      </c>
      <c r="BY289" s="1" t="s">
        <v>41</v>
      </c>
      <c r="BZ289" s="1">
        <f>'январь 2016'!BZ289+'февраль 2016'!BZ289+'март 2016'!BZ289</f>
        <v>0</v>
      </c>
      <c r="CA289" s="1">
        <f>'январь 2016'!CA289+'февраль 2016'!CA289+'март 2016'!CA289</f>
        <v>0</v>
      </c>
      <c r="CB289" s="1" t="s">
        <v>46</v>
      </c>
      <c r="CC289" s="1" t="s">
        <v>48</v>
      </c>
      <c r="CD289" s="1">
        <f>'январь 2016'!CD289+'февраль 2016'!CD289+'март 2016'!CD289</f>
        <v>0</v>
      </c>
      <c r="CE289" s="1">
        <f>'январь 2016'!CE289+'февраль 2016'!CE289+'март 2016'!CE289</f>
        <v>0</v>
      </c>
      <c r="CF289" s="1" t="s">
        <v>46</v>
      </c>
      <c r="CG289" s="1" t="s">
        <v>48</v>
      </c>
      <c r="CH289" s="1">
        <f>'январь 2016'!CH289+'февраль 2016'!CH289+'март 2016'!CH289</f>
        <v>0</v>
      </c>
      <c r="CI289" s="1">
        <f>'январь 2016'!CI289+'февраль 2016'!CI289+'март 2016'!CI289</f>
        <v>0</v>
      </c>
      <c r="CJ289" s="1" t="s">
        <v>46</v>
      </c>
      <c r="CK289" s="1" t="s">
        <v>39</v>
      </c>
      <c r="CL289" s="1">
        <f>'январь 2016'!CL289+'февраль 2016'!CL289+'март 2016'!CL289</f>
        <v>0</v>
      </c>
      <c r="CM289" s="1">
        <f>'январь 2016'!CM289+'февраль 2016'!CM289+'март 2016'!CM289</f>
        <v>0</v>
      </c>
      <c r="CN289" s="1" t="s">
        <v>49</v>
      </c>
      <c r="CO289" s="1" t="s">
        <v>39</v>
      </c>
      <c r="CP289" s="1">
        <f>'январь 2016'!CP289+'февраль 2016'!CP289+'март 2016'!CP289</f>
        <v>0</v>
      </c>
      <c r="CQ289" s="1">
        <f>'январь 2016'!CQ289+'февраль 2016'!CQ289+'март 2016'!CQ289</f>
        <v>0</v>
      </c>
      <c r="CR289" s="1" t="s">
        <v>50</v>
      </c>
      <c r="CS289" s="1" t="s">
        <v>51</v>
      </c>
      <c r="CT289" s="1">
        <f>'январь 2016'!CT289+'февраль 2016'!CT289+'март 2016'!CT289</f>
        <v>0</v>
      </c>
      <c r="CU289" s="1">
        <f>'январь 2016'!CU289+'февраль 2016'!CU289+'март 2016'!CU289</f>
        <v>0</v>
      </c>
      <c r="CV289" s="1" t="s">
        <v>50</v>
      </c>
      <c r="CW289" s="1" t="s">
        <v>39</v>
      </c>
      <c r="CX289" s="1">
        <f>'январь 2016'!CX289+'февраль 2016'!CX289+'март 2016'!CX289</f>
        <v>0</v>
      </c>
      <c r="CY289" s="1">
        <f>'январь 2016'!CY289+'февраль 2016'!CY289+'март 2016'!CY289</f>
        <v>0</v>
      </c>
      <c r="CZ289" s="1" t="s">
        <v>50</v>
      </c>
      <c r="DA289" s="1" t="s">
        <v>39</v>
      </c>
      <c r="DB289" s="1">
        <f>'январь 2016'!DB289+'февраль 2016'!DB289+'март 2016'!DB289</f>
        <v>0</v>
      </c>
      <c r="DC289" s="1">
        <f>'январь 2016'!DC289+'февраль 2016'!DC289+'март 2016'!DC289</f>
        <v>0</v>
      </c>
      <c r="DD289" s="1" t="s">
        <v>59</v>
      </c>
      <c r="DE289" s="1" t="s">
        <v>60</v>
      </c>
      <c r="DF289" s="1">
        <f>'январь 2016'!DF289+'февраль 2016'!DF289+'март 2016'!DF289</f>
        <v>0</v>
      </c>
      <c r="DG289" s="1">
        <f>'январь 2016'!DG289+'февраль 2016'!DG289+'март 2016'!DG289</f>
        <v>0</v>
      </c>
      <c r="DH289" s="1" t="s">
        <v>52</v>
      </c>
      <c r="DI289" s="1" t="s">
        <v>53</v>
      </c>
      <c r="DJ289" s="1">
        <f>'январь 2016'!DJ289+'февраль 2016'!DJ289+'март 2016'!DJ289</f>
        <v>0</v>
      </c>
      <c r="DK289" s="1">
        <f>'январь 2016'!DK289+'февраль 2016'!DK289+'март 2016'!DK289</f>
        <v>0</v>
      </c>
      <c r="DL289" s="1" t="s">
        <v>31</v>
      </c>
      <c r="DM289" s="7">
        <f>'январь 2016'!DM289+'февраль 2016'!DM289+'март 2016'!DM289</f>
        <v>0</v>
      </c>
    </row>
    <row r="290" spans="1:117" s="12" customFormat="1" ht="15.75" customHeight="1" x14ac:dyDescent="0.25">
      <c r="A290" s="6">
        <v>289</v>
      </c>
      <c r="B290" s="6">
        <v>2</v>
      </c>
      <c r="C290" s="9" t="s">
        <v>265</v>
      </c>
      <c r="D290" s="8" t="s">
        <v>373</v>
      </c>
      <c r="E290" s="6">
        <v>702.09699999999998</v>
      </c>
      <c r="F290" s="6">
        <v>4.7229999999999999</v>
      </c>
      <c r="G290" s="6">
        <v>674.98699999999997</v>
      </c>
      <c r="H290" s="10">
        <v>224.46755999999999</v>
      </c>
      <c r="I290" s="3">
        <f t="shared" si="13"/>
        <v>899.4545599999999</v>
      </c>
      <c r="J290" s="3">
        <f t="shared" si="12"/>
        <v>0.501</v>
      </c>
      <c r="K290" s="3">
        <f t="shared" si="14"/>
        <v>898.95355999999992</v>
      </c>
      <c r="L290" s="1" t="s">
        <v>28</v>
      </c>
      <c r="M290" s="1" t="s">
        <v>29</v>
      </c>
      <c r="N290" s="1">
        <f>'январь 2016'!N290+'февраль 2016'!N290+'март 2016'!N290</f>
        <v>0</v>
      </c>
      <c r="O290" s="1">
        <f>'январь 2016'!O290+'февраль 2016'!O290+'март 2016'!O290</f>
        <v>0</v>
      </c>
      <c r="P290" s="1" t="s">
        <v>30</v>
      </c>
      <c r="Q290" s="1" t="s">
        <v>34</v>
      </c>
      <c r="R290" s="1">
        <f>'январь 2016'!R290+'февраль 2016'!R290+'март 2016'!R290</f>
        <v>0</v>
      </c>
      <c r="S290" s="1">
        <f>'январь 2016'!S290+'февраль 2016'!S290+'март 2016'!S290</f>
        <v>0</v>
      </c>
      <c r="T290" s="1" t="s">
        <v>30</v>
      </c>
      <c r="U290" s="1" t="s">
        <v>32</v>
      </c>
      <c r="V290" s="6">
        <f>'январь 2016'!V290+'февраль 2016'!V290+'март 2016'!V290</f>
        <v>0</v>
      </c>
      <c r="W290" s="6">
        <f>'январь 2016'!W290+'февраль 2016'!W290+'март 2016'!W290</f>
        <v>0</v>
      </c>
      <c r="X290" s="6" t="s">
        <v>30</v>
      </c>
      <c r="Y290" s="6" t="s">
        <v>33</v>
      </c>
      <c r="Z290" s="6">
        <f>'январь 2016'!Z290+'февраль 2016'!Z290+'март 2016'!Z290</f>
        <v>0</v>
      </c>
      <c r="AA290" s="6">
        <f>'январь 2016'!AA290+'февраль 2016'!AA290+'март 2016'!AA290</f>
        <v>0</v>
      </c>
      <c r="AB290" s="1" t="s">
        <v>30</v>
      </c>
      <c r="AC290" s="1" t="s">
        <v>34</v>
      </c>
      <c r="AD290" s="1">
        <f>'январь 2016'!AD290+'февраль 2016'!AD290+'март 2016'!AD290</f>
        <v>0</v>
      </c>
      <c r="AE290" s="1">
        <f>'январь 2016'!AE290+'февраль 2016'!AE290+'март 2016'!AE290</f>
        <v>0</v>
      </c>
      <c r="AF290" s="1" t="s">
        <v>35</v>
      </c>
      <c r="AG290" s="1" t="s">
        <v>29</v>
      </c>
      <c r="AH290" s="1">
        <f>'январь 2016'!AH290+'февраль 2016'!AH290+'март 2016'!AH290</f>
        <v>0</v>
      </c>
      <c r="AI290" s="1">
        <f>'январь 2016'!AI290+'февраль 2016'!AI290+'март 2016'!AI290</f>
        <v>0</v>
      </c>
      <c r="AJ290" s="1" t="s">
        <v>36</v>
      </c>
      <c r="AK290" s="1" t="s">
        <v>37</v>
      </c>
      <c r="AL290" s="1">
        <f>'январь 2016'!AL290+'февраль 2016'!AL290+'март 2016'!AL290</f>
        <v>0</v>
      </c>
      <c r="AM290" s="1">
        <f>'январь 2016'!AM290+'февраль 2016'!AM290+'март 2016'!AM290</f>
        <v>0</v>
      </c>
      <c r="AN290" s="1" t="s">
        <v>38</v>
      </c>
      <c r="AO290" s="1" t="s">
        <v>39</v>
      </c>
      <c r="AP290" s="1">
        <f>'январь 2016'!AP290+'февраль 2016'!AP290+'март 2016'!AP290</f>
        <v>1</v>
      </c>
      <c r="AQ290" s="1">
        <f>'январь 2016'!AQ290+'февраль 2016'!AQ290+'март 2016'!AQ290</f>
        <v>0.501</v>
      </c>
      <c r="AR290" s="1" t="s">
        <v>40</v>
      </c>
      <c r="AS290" s="1" t="s">
        <v>41</v>
      </c>
      <c r="AT290" s="1">
        <f>'январь 2016'!AT290+'февраль 2016'!AT290+'март 2016'!AT290</f>
        <v>0</v>
      </c>
      <c r="AU290" s="1">
        <f>'январь 2016'!AU290+'февраль 2016'!AU290+'март 2016'!AU290</f>
        <v>0</v>
      </c>
      <c r="AV290" s="6"/>
      <c r="AW290" s="6"/>
      <c r="AX290" s="1">
        <f>'январь 2016'!AX290+'февраль 2016'!AX290+'март 2016'!AX290</f>
        <v>0</v>
      </c>
      <c r="AY290" s="1">
        <f>'январь 2016'!AY290+'февраль 2016'!AY290+'март 2016'!AY290</f>
        <v>0</v>
      </c>
      <c r="AZ290" s="1" t="s">
        <v>42</v>
      </c>
      <c r="BA290" s="1" t="s">
        <v>39</v>
      </c>
      <c r="BB290" s="1">
        <f>'январь 2016'!BB290+'февраль 2016'!BB290+'март 2016'!BB290</f>
        <v>0</v>
      </c>
      <c r="BC290" s="1">
        <f>'январь 2016'!BC290+'февраль 2016'!BC290+'март 2016'!BC290</f>
        <v>0</v>
      </c>
      <c r="BD290" s="1" t="s">
        <v>42</v>
      </c>
      <c r="BE290" s="1" t="s">
        <v>33</v>
      </c>
      <c r="BF290" s="1">
        <f>'январь 2016'!BF290+'февраль 2016'!BF290+'март 2016'!BF290</f>
        <v>0</v>
      </c>
      <c r="BG290" s="1">
        <f>'январь 2016'!BG290+'февраль 2016'!BG290+'март 2016'!BG290</f>
        <v>0</v>
      </c>
      <c r="BH290" s="1" t="s">
        <v>42</v>
      </c>
      <c r="BI290" s="1" t="s">
        <v>39</v>
      </c>
      <c r="BJ290" s="1">
        <f>'январь 2016'!BJ290+'февраль 2016'!BJ290+'март 2016'!BJ290</f>
        <v>0</v>
      </c>
      <c r="BK290" s="7">
        <f>'январь 2016'!BK290+'февраль 2016'!BK290+'март 2016'!BK290</f>
        <v>0</v>
      </c>
      <c r="BL290" s="1" t="s">
        <v>43</v>
      </c>
      <c r="BM290" s="1" t="s">
        <v>44</v>
      </c>
      <c r="BN290" s="1">
        <f>'январь 2016'!BN290+'февраль 2016'!BN290+'март 2016'!BN290</f>
        <v>0</v>
      </c>
      <c r="BO290" s="1">
        <f>'январь 2016'!BO290+'февраль 2016'!BO290+'март 2016'!BO290</f>
        <v>0</v>
      </c>
      <c r="BP290" s="1" t="s">
        <v>45</v>
      </c>
      <c r="BQ290" s="1" t="s">
        <v>44</v>
      </c>
      <c r="BR290" s="1">
        <f>'январь 2016'!BR290+'февраль 2016'!BR290+'март 2016'!BR290</f>
        <v>0</v>
      </c>
      <c r="BS290" s="1">
        <f>'январь 2016'!BS290+'февраль 2016'!BS290+'март 2016'!BS290</f>
        <v>0</v>
      </c>
      <c r="BT290" s="1" t="s">
        <v>46</v>
      </c>
      <c r="BU290" s="1" t="s">
        <v>47</v>
      </c>
      <c r="BV290" s="1">
        <f>'январь 2016'!BV290+'февраль 2016'!BV290+'март 2016'!BV290</f>
        <v>0</v>
      </c>
      <c r="BW290" s="1">
        <f>'январь 2016'!BW290+'февраль 2016'!BW290+'март 2016'!BW290</f>
        <v>0</v>
      </c>
      <c r="BX290" s="1" t="s">
        <v>46</v>
      </c>
      <c r="BY290" s="1" t="s">
        <v>41</v>
      </c>
      <c r="BZ290" s="1">
        <f>'январь 2016'!BZ290+'февраль 2016'!BZ290+'март 2016'!BZ290</f>
        <v>0</v>
      </c>
      <c r="CA290" s="1">
        <f>'январь 2016'!CA290+'февраль 2016'!CA290+'март 2016'!CA290</f>
        <v>0</v>
      </c>
      <c r="CB290" s="1" t="s">
        <v>46</v>
      </c>
      <c r="CC290" s="1" t="s">
        <v>48</v>
      </c>
      <c r="CD290" s="1">
        <f>'январь 2016'!CD290+'февраль 2016'!CD290+'март 2016'!CD290</f>
        <v>0</v>
      </c>
      <c r="CE290" s="1">
        <f>'январь 2016'!CE290+'февраль 2016'!CE290+'март 2016'!CE290</f>
        <v>0</v>
      </c>
      <c r="CF290" s="1" t="s">
        <v>46</v>
      </c>
      <c r="CG290" s="1" t="s">
        <v>48</v>
      </c>
      <c r="CH290" s="1">
        <f>'январь 2016'!CH290+'февраль 2016'!CH290+'март 2016'!CH290</f>
        <v>0</v>
      </c>
      <c r="CI290" s="1">
        <f>'январь 2016'!CI290+'февраль 2016'!CI290+'март 2016'!CI290</f>
        <v>0</v>
      </c>
      <c r="CJ290" s="1" t="s">
        <v>46</v>
      </c>
      <c r="CK290" s="1" t="s">
        <v>39</v>
      </c>
      <c r="CL290" s="1">
        <f>'январь 2016'!CL290+'февраль 2016'!CL290+'март 2016'!CL290</f>
        <v>0</v>
      </c>
      <c r="CM290" s="1">
        <f>'январь 2016'!CM290+'февраль 2016'!CM290+'март 2016'!CM290</f>
        <v>0</v>
      </c>
      <c r="CN290" s="1" t="s">
        <v>49</v>
      </c>
      <c r="CO290" s="1" t="s">
        <v>39</v>
      </c>
      <c r="CP290" s="1">
        <f>'январь 2016'!CP290+'февраль 2016'!CP290+'март 2016'!CP290</f>
        <v>0</v>
      </c>
      <c r="CQ290" s="1">
        <f>'январь 2016'!CQ290+'февраль 2016'!CQ290+'март 2016'!CQ290</f>
        <v>0</v>
      </c>
      <c r="CR290" s="1" t="s">
        <v>50</v>
      </c>
      <c r="CS290" s="1" t="s">
        <v>51</v>
      </c>
      <c r="CT290" s="1">
        <f>'январь 2016'!CT290+'февраль 2016'!CT290+'март 2016'!CT290</f>
        <v>0</v>
      </c>
      <c r="CU290" s="1">
        <f>'январь 2016'!CU290+'февраль 2016'!CU290+'март 2016'!CU290</f>
        <v>0</v>
      </c>
      <c r="CV290" s="1" t="s">
        <v>50</v>
      </c>
      <c r="CW290" s="1" t="s">
        <v>39</v>
      </c>
      <c r="CX290" s="1">
        <f>'январь 2016'!CX290+'февраль 2016'!CX290+'март 2016'!CX290</f>
        <v>0</v>
      </c>
      <c r="CY290" s="1">
        <f>'январь 2016'!CY290+'февраль 2016'!CY290+'март 2016'!CY290</f>
        <v>0</v>
      </c>
      <c r="CZ290" s="1" t="s">
        <v>50</v>
      </c>
      <c r="DA290" s="1" t="s">
        <v>39</v>
      </c>
      <c r="DB290" s="1">
        <f>'январь 2016'!DB290+'февраль 2016'!DB290+'март 2016'!DB290</f>
        <v>0</v>
      </c>
      <c r="DC290" s="1">
        <f>'январь 2016'!DC290+'февраль 2016'!DC290+'март 2016'!DC290</f>
        <v>0</v>
      </c>
      <c r="DD290" s="1" t="s">
        <v>59</v>
      </c>
      <c r="DE290" s="1" t="s">
        <v>60</v>
      </c>
      <c r="DF290" s="1">
        <f>'январь 2016'!DF290+'февраль 2016'!DF290+'март 2016'!DF290</f>
        <v>0</v>
      </c>
      <c r="DG290" s="1">
        <f>'январь 2016'!DG290+'февраль 2016'!DG290+'март 2016'!DG290</f>
        <v>0</v>
      </c>
      <c r="DH290" s="1" t="s">
        <v>52</v>
      </c>
      <c r="DI290" s="1" t="s">
        <v>53</v>
      </c>
      <c r="DJ290" s="1">
        <f>'январь 2016'!DJ290+'февраль 2016'!DJ290+'март 2016'!DJ290</f>
        <v>0</v>
      </c>
      <c r="DK290" s="1">
        <f>'январь 2016'!DK290+'февраль 2016'!DK290+'март 2016'!DK290</f>
        <v>0</v>
      </c>
      <c r="DL290" s="1" t="s">
        <v>31</v>
      </c>
      <c r="DM290" s="7">
        <f>'январь 2016'!DM290+'февраль 2016'!DM290+'март 2016'!DM290</f>
        <v>0</v>
      </c>
    </row>
    <row r="291" spans="1:117" s="12" customFormat="1" ht="15.75" customHeight="1" x14ac:dyDescent="0.25">
      <c r="A291" s="6">
        <v>290</v>
      </c>
      <c r="B291" s="6">
        <v>2</v>
      </c>
      <c r="C291" s="9" t="s">
        <v>266</v>
      </c>
      <c r="D291" s="8" t="s">
        <v>373</v>
      </c>
      <c r="E291" s="6">
        <v>192.03100000000001</v>
      </c>
      <c r="F291" s="6">
        <v>17.343</v>
      </c>
      <c r="G291" s="6">
        <v>-162.43899999999999</v>
      </c>
      <c r="H291" s="10">
        <v>186.72492</v>
      </c>
      <c r="I291" s="3">
        <f t="shared" si="13"/>
        <v>24.285920000000004</v>
      </c>
      <c r="J291" s="3">
        <f t="shared" si="12"/>
        <v>0</v>
      </c>
      <c r="K291" s="3">
        <f t="shared" si="14"/>
        <v>24.285920000000004</v>
      </c>
      <c r="L291" s="1" t="s">
        <v>28</v>
      </c>
      <c r="M291" s="1" t="s">
        <v>29</v>
      </c>
      <c r="N291" s="1">
        <f>'январь 2016'!N291+'февраль 2016'!N291+'март 2016'!N291</f>
        <v>0</v>
      </c>
      <c r="O291" s="1">
        <f>'январь 2016'!O291+'февраль 2016'!O291+'март 2016'!O291</f>
        <v>0</v>
      </c>
      <c r="P291" s="1" t="s">
        <v>30</v>
      </c>
      <c r="Q291" s="1" t="s">
        <v>34</v>
      </c>
      <c r="R291" s="1">
        <f>'январь 2016'!R291+'февраль 2016'!R291+'март 2016'!R291</f>
        <v>0</v>
      </c>
      <c r="S291" s="1">
        <f>'январь 2016'!S291+'февраль 2016'!S291+'март 2016'!S291</f>
        <v>0</v>
      </c>
      <c r="T291" s="1" t="s">
        <v>30</v>
      </c>
      <c r="U291" s="1" t="s">
        <v>32</v>
      </c>
      <c r="V291" s="6">
        <f>'январь 2016'!V291+'февраль 2016'!V291+'март 2016'!V291</f>
        <v>0</v>
      </c>
      <c r="W291" s="6">
        <f>'январь 2016'!W291+'февраль 2016'!W291+'март 2016'!W291</f>
        <v>0</v>
      </c>
      <c r="X291" s="6" t="s">
        <v>30</v>
      </c>
      <c r="Y291" s="6" t="s">
        <v>33</v>
      </c>
      <c r="Z291" s="6">
        <f>'январь 2016'!Z291+'февраль 2016'!Z291+'март 2016'!Z291</f>
        <v>0</v>
      </c>
      <c r="AA291" s="6">
        <f>'январь 2016'!AA291+'февраль 2016'!AA291+'март 2016'!AA291</f>
        <v>0</v>
      </c>
      <c r="AB291" s="1" t="s">
        <v>30</v>
      </c>
      <c r="AC291" s="1" t="s">
        <v>34</v>
      </c>
      <c r="AD291" s="1">
        <f>'январь 2016'!AD291+'февраль 2016'!AD291+'март 2016'!AD291</f>
        <v>0</v>
      </c>
      <c r="AE291" s="1">
        <f>'январь 2016'!AE291+'февраль 2016'!AE291+'март 2016'!AE291</f>
        <v>0</v>
      </c>
      <c r="AF291" s="1" t="s">
        <v>35</v>
      </c>
      <c r="AG291" s="1" t="s">
        <v>29</v>
      </c>
      <c r="AH291" s="1">
        <f>'январь 2016'!AH291+'февраль 2016'!AH291+'март 2016'!AH291</f>
        <v>0</v>
      </c>
      <c r="AI291" s="1">
        <f>'январь 2016'!AI291+'февраль 2016'!AI291+'март 2016'!AI291</f>
        <v>0</v>
      </c>
      <c r="AJ291" s="1" t="s">
        <v>36</v>
      </c>
      <c r="AK291" s="1" t="s">
        <v>37</v>
      </c>
      <c r="AL291" s="1">
        <f>'январь 2016'!AL291+'февраль 2016'!AL291+'март 2016'!AL291</f>
        <v>0</v>
      </c>
      <c r="AM291" s="1">
        <f>'январь 2016'!AM291+'февраль 2016'!AM291+'март 2016'!AM291</f>
        <v>0</v>
      </c>
      <c r="AN291" s="1" t="s">
        <v>38</v>
      </c>
      <c r="AO291" s="1" t="s">
        <v>39</v>
      </c>
      <c r="AP291" s="1">
        <f>'январь 2016'!AP291+'февраль 2016'!AP291+'март 2016'!AP291</f>
        <v>0</v>
      </c>
      <c r="AQ291" s="1">
        <f>'январь 2016'!AQ291+'февраль 2016'!AQ291+'март 2016'!AQ291</f>
        <v>0</v>
      </c>
      <c r="AR291" s="1" t="s">
        <v>40</v>
      </c>
      <c r="AS291" s="1" t="s">
        <v>41</v>
      </c>
      <c r="AT291" s="1">
        <f>'январь 2016'!AT291+'февраль 2016'!AT291+'март 2016'!AT291</f>
        <v>0</v>
      </c>
      <c r="AU291" s="1">
        <f>'январь 2016'!AU291+'февраль 2016'!AU291+'март 2016'!AU291</f>
        <v>0</v>
      </c>
      <c r="AV291" s="6"/>
      <c r="AW291" s="6"/>
      <c r="AX291" s="1">
        <f>'январь 2016'!AX291+'февраль 2016'!AX291+'март 2016'!AX291</f>
        <v>0</v>
      </c>
      <c r="AY291" s="1">
        <f>'январь 2016'!AY291+'февраль 2016'!AY291+'март 2016'!AY291</f>
        <v>0</v>
      </c>
      <c r="AZ291" s="1" t="s">
        <v>42</v>
      </c>
      <c r="BA291" s="1" t="s">
        <v>39</v>
      </c>
      <c r="BB291" s="1">
        <f>'январь 2016'!BB291+'февраль 2016'!BB291+'март 2016'!BB291</f>
        <v>0</v>
      </c>
      <c r="BC291" s="1">
        <f>'январь 2016'!BC291+'февраль 2016'!BC291+'март 2016'!BC291</f>
        <v>0</v>
      </c>
      <c r="BD291" s="1" t="s">
        <v>42</v>
      </c>
      <c r="BE291" s="1" t="s">
        <v>33</v>
      </c>
      <c r="BF291" s="1">
        <f>'январь 2016'!BF291+'февраль 2016'!BF291+'март 2016'!BF291</f>
        <v>0</v>
      </c>
      <c r="BG291" s="1">
        <f>'январь 2016'!BG291+'февраль 2016'!BG291+'март 2016'!BG291</f>
        <v>0</v>
      </c>
      <c r="BH291" s="1" t="s">
        <v>42</v>
      </c>
      <c r="BI291" s="1" t="s">
        <v>39</v>
      </c>
      <c r="BJ291" s="1">
        <f>'январь 2016'!BJ291+'февраль 2016'!BJ291+'март 2016'!BJ291</f>
        <v>0</v>
      </c>
      <c r="BK291" s="7">
        <f>'январь 2016'!BK291+'февраль 2016'!BK291+'март 2016'!BK291</f>
        <v>0</v>
      </c>
      <c r="BL291" s="1" t="s">
        <v>43</v>
      </c>
      <c r="BM291" s="1" t="s">
        <v>44</v>
      </c>
      <c r="BN291" s="1">
        <f>'январь 2016'!BN291+'февраль 2016'!BN291+'март 2016'!BN291</f>
        <v>0</v>
      </c>
      <c r="BO291" s="1">
        <f>'январь 2016'!BO291+'февраль 2016'!BO291+'март 2016'!BO291</f>
        <v>0</v>
      </c>
      <c r="BP291" s="1" t="s">
        <v>45</v>
      </c>
      <c r="BQ291" s="1" t="s">
        <v>44</v>
      </c>
      <c r="BR291" s="1">
        <f>'январь 2016'!BR291+'февраль 2016'!BR291+'март 2016'!BR291</f>
        <v>0</v>
      </c>
      <c r="BS291" s="1">
        <f>'январь 2016'!BS291+'февраль 2016'!BS291+'март 2016'!BS291</f>
        <v>0</v>
      </c>
      <c r="BT291" s="1" t="s">
        <v>46</v>
      </c>
      <c r="BU291" s="1" t="s">
        <v>47</v>
      </c>
      <c r="BV291" s="1">
        <f>'январь 2016'!BV291+'февраль 2016'!BV291+'март 2016'!BV291</f>
        <v>0</v>
      </c>
      <c r="BW291" s="1">
        <f>'январь 2016'!BW291+'февраль 2016'!BW291+'март 2016'!BW291</f>
        <v>0</v>
      </c>
      <c r="BX291" s="1" t="s">
        <v>46</v>
      </c>
      <c r="BY291" s="1" t="s">
        <v>41</v>
      </c>
      <c r="BZ291" s="1">
        <f>'январь 2016'!BZ291+'февраль 2016'!BZ291+'март 2016'!BZ291</f>
        <v>0</v>
      </c>
      <c r="CA291" s="1">
        <f>'январь 2016'!CA291+'февраль 2016'!CA291+'март 2016'!CA291</f>
        <v>0</v>
      </c>
      <c r="CB291" s="1" t="s">
        <v>46</v>
      </c>
      <c r="CC291" s="1" t="s">
        <v>48</v>
      </c>
      <c r="CD291" s="1">
        <f>'январь 2016'!CD291+'февраль 2016'!CD291+'март 2016'!CD291</f>
        <v>0</v>
      </c>
      <c r="CE291" s="1">
        <f>'январь 2016'!CE291+'февраль 2016'!CE291+'март 2016'!CE291</f>
        <v>0</v>
      </c>
      <c r="CF291" s="1" t="s">
        <v>46</v>
      </c>
      <c r="CG291" s="1" t="s">
        <v>48</v>
      </c>
      <c r="CH291" s="1">
        <f>'январь 2016'!CH291+'февраль 2016'!CH291+'март 2016'!CH291</f>
        <v>0</v>
      </c>
      <c r="CI291" s="1">
        <f>'январь 2016'!CI291+'февраль 2016'!CI291+'март 2016'!CI291</f>
        <v>0</v>
      </c>
      <c r="CJ291" s="1" t="s">
        <v>46</v>
      </c>
      <c r="CK291" s="1" t="s">
        <v>39</v>
      </c>
      <c r="CL291" s="1">
        <f>'январь 2016'!CL291+'февраль 2016'!CL291+'март 2016'!CL291</f>
        <v>0</v>
      </c>
      <c r="CM291" s="1">
        <f>'январь 2016'!CM291+'февраль 2016'!CM291+'март 2016'!CM291</f>
        <v>0</v>
      </c>
      <c r="CN291" s="1" t="s">
        <v>49</v>
      </c>
      <c r="CO291" s="1" t="s">
        <v>39</v>
      </c>
      <c r="CP291" s="1">
        <f>'январь 2016'!CP291+'февраль 2016'!CP291+'март 2016'!CP291</f>
        <v>0</v>
      </c>
      <c r="CQ291" s="1">
        <f>'январь 2016'!CQ291+'февраль 2016'!CQ291+'март 2016'!CQ291</f>
        <v>0</v>
      </c>
      <c r="CR291" s="1" t="s">
        <v>50</v>
      </c>
      <c r="CS291" s="1" t="s">
        <v>51</v>
      </c>
      <c r="CT291" s="1">
        <f>'январь 2016'!CT291+'февраль 2016'!CT291+'март 2016'!CT291</f>
        <v>0</v>
      </c>
      <c r="CU291" s="1">
        <f>'январь 2016'!CU291+'февраль 2016'!CU291+'март 2016'!CU291</f>
        <v>0</v>
      </c>
      <c r="CV291" s="1" t="s">
        <v>50</v>
      </c>
      <c r="CW291" s="1" t="s">
        <v>39</v>
      </c>
      <c r="CX291" s="1">
        <f>'январь 2016'!CX291+'февраль 2016'!CX291+'март 2016'!CX291</f>
        <v>0</v>
      </c>
      <c r="CY291" s="1">
        <f>'январь 2016'!CY291+'февраль 2016'!CY291+'март 2016'!CY291</f>
        <v>0</v>
      </c>
      <c r="CZ291" s="1" t="s">
        <v>50</v>
      </c>
      <c r="DA291" s="1" t="s">
        <v>39</v>
      </c>
      <c r="DB291" s="1">
        <f>'январь 2016'!DB291+'февраль 2016'!DB291+'март 2016'!DB291</f>
        <v>0</v>
      </c>
      <c r="DC291" s="1">
        <f>'январь 2016'!DC291+'февраль 2016'!DC291+'март 2016'!DC291</f>
        <v>0</v>
      </c>
      <c r="DD291" s="1" t="s">
        <v>59</v>
      </c>
      <c r="DE291" s="1" t="s">
        <v>60</v>
      </c>
      <c r="DF291" s="1">
        <f>'январь 2016'!DF291+'февраль 2016'!DF291+'март 2016'!DF291</f>
        <v>0</v>
      </c>
      <c r="DG291" s="1">
        <f>'январь 2016'!DG291+'февраль 2016'!DG291+'март 2016'!DG291</f>
        <v>0</v>
      </c>
      <c r="DH291" s="1" t="s">
        <v>52</v>
      </c>
      <c r="DI291" s="1" t="s">
        <v>53</v>
      </c>
      <c r="DJ291" s="1">
        <f>'январь 2016'!DJ291+'февраль 2016'!DJ291+'март 2016'!DJ291</f>
        <v>0</v>
      </c>
      <c r="DK291" s="1">
        <f>'январь 2016'!DK291+'февраль 2016'!DK291+'март 2016'!DK291</f>
        <v>0</v>
      </c>
      <c r="DL291" s="1" t="s">
        <v>31</v>
      </c>
      <c r="DM291" s="7">
        <f>'январь 2016'!DM291+'февраль 2016'!DM291+'март 2016'!DM291</f>
        <v>0</v>
      </c>
    </row>
    <row r="292" spans="1:117" s="12" customFormat="1" ht="15.75" customHeight="1" x14ac:dyDescent="0.25">
      <c r="A292" s="6">
        <v>291</v>
      </c>
      <c r="B292" s="6">
        <v>2</v>
      </c>
      <c r="C292" s="9" t="s">
        <v>460</v>
      </c>
      <c r="D292" s="8" t="s">
        <v>373</v>
      </c>
      <c r="E292" s="6">
        <v>500.54599999999999</v>
      </c>
      <c r="F292" s="6">
        <v>12.321999999999999</v>
      </c>
      <c r="G292" s="6">
        <v>488.22399999999999</v>
      </c>
      <c r="H292" s="10">
        <v>334.96427999999997</v>
      </c>
      <c r="I292" s="3">
        <f t="shared" si="13"/>
        <v>823.18827999999996</v>
      </c>
      <c r="J292" s="3">
        <f t="shared" si="12"/>
        <v>4.9530000000000003</v>
      </c>
      <c r="K292" s="3">
        <f t="shared" si="14"/>
        <v>818.23527999999999</v>
      </c>
      <c r="L292" s="1" t="s">
        <v>28</v>
      </c>
      <c r="M292" s="1" t="s">
        <v>29</v>
      </c>
      <c r="N292" s="1">
        <f>'январь 2016'!N292+'февраль 2016'!N292+'март 2016'!N292</f>
        <v>0</v>
      </c>
      <c r="O292" s="1">
        <f>'январь 2016'!O292+'февраль 2016'!O292+'март 2016'!O292</f>
        <v>0</v>
      </c>
      <c r="P292" s="1" t="s">
        <v>30</v>
      </c>
      <c r="Q292" s="1" t="s">
        <v>34</v>
      </c>
      <c r="R292" s="1">
        <f>'январь 2016'!R292+'февраль 2016'!R292+'март 2016'!R292</f>
        <v>0</v>
      </c>
      <c r="S292" s="1">
        <f>'январь 2016'!S292+'февраль 2016'!S292+'март 2016'!S292</f>
        <v>0</v>
      </c>
      <c r="T292" s="1" t="s">
        <v>30</v>
      </c>
      <c r="U292" s="1" t="s">
        <v>32</v>
      </c>
      <c r="V292" s="6">
        <f>'январь 2016'!V292+'февраль 2016'!V292+'март 2016'!V292</f>
        <v>0</v>
      </c>
      <c r="W292" s="6">
        <f>'январь 2016'!W292+'февраль 2016'!W292+'март 2016'!W292</f>
        <v>0</v>
      </c>
      <c r="X292" s="6" t="s">
        <v>30</v>
      </c>
      <c r="Y292" s="6" t="s">
        <v>33</v>
      </c>
      <c r="Z292" s="6">
        <f>'январь 2016'!Z292+'февраль 2016'!Z292+'март 2016'!Z292</f>
        <v>0</v>
      </c>
      <c r="AA292" s="6">
        <f>'январь 2016'!AA292+'февраль 2016'!AA292+'март 2016'!AA292</f>
        <v>0</v>
      </c>
      <c r="AB292" s="1" t="s">
        <v>30</v>
      </c>
      <c r="AC292" s="1" t="s">
        <v>34</v>
      </c>
      <c r="AD292" s="1">
        <f>'январь 2016'!AD292+'февраль 2016'!AD292+'март 2016'!AD292</f>
        <v>0</v>
      </c>
      <c r="AE292" s="1">
        <f>'январь 2016'!AE292+'февраль 2016'!AE292+'март 2016'!AE292</f>
        <v>0</v>
      </c>
      <c r="AF292" s="1" t="s">
        <v>35</v>
      </c>
      <c r="AG292" s="1" t="s">
        <v>29</v>
      </c>
      <c r="AH292" s="1">
        <f>'январь 2016'!AH292+'февраль 2016'!AH292+'март 2016'!AH292</f>
        <v>0</v>
      </c>
      <c r="AI292" s="1">
        <f>'январь 2016'!AI292+'февраль 2016'!AI292+'март 2016'!AI292</f>
        <v>0</v>
      </c>
      <c r="AJ292" s="1" t="s">
        <v>36</v>
      </c>
      <c r="AK292" s="1" t="s">
        <v>37</v>
      </c>
      <c r="AL292" s="1">
        <f>'январь 2016'!AL292+'февраль 2016'!AL292+'март 2016'!AL292</f>
        <v>0</v>
      </c>
      <c r="AM292" s="1">
        <f>'январь 2016'!AM292+'февраль 2016'!AM292+'март 2016'!AM292</f>
        <v>0</v>
      </c>
      <c r="AN292" s="1" t="s">
        <v>38</v>
      </c>
      <c r="AO292" s="1" t="s">
        <v>39</v>
      </c>
      <c r="AP292" s="1">
        <f>'январь 2016'!AP292+'февраль 2016'!AP292+'март 2016'!AP292</f>
        <v>0</v>
      </c>
      <c r="AQ292" s="1">
        <f>'январь 2016'!AQ292+'февраль 2016'!AQ292+'март 2016'!AQ292</f>
        <v>0</v>
      </c>
      <c r="AR292" s="1" t="s">
        <v>40</v>
      </c>
      <c r="AS292" s="1" t="s">
        <v>41</v>
      </c>
      <c r="AT292" s="1">
        <f>'январь 2016'!AT292+'февраль 2016'!AT292+'март 2016'!AT292</f>
        <v>0</v>
      </c>
      <c r="AU292" s="1">
        <f>'январь 2016'!AU292+'февраль 2016'!AU292+'март 2016'!AU292</f>
        <v>0</v>
      </c>
      <c r="AV292" s="6"/>
      <c r="AW292" s="6"/>
      <c r="AX292" s="1">
        <f>'январь 2016'!AX292+'февраль 2016'!AX292+'март 2016'!AX292</f>
        <v>0</v>
      </c>
      <c r="AY292" s="1">
        <f>'январь 2016'!AY292+'февраль 2016'!AY292+'март 2016'!AY292</f>
        <v>0</v>
      </c>
      <c r="AZ292" s="1" t="s">
        <v>42</v>
      </c>
      <c r="BA292" s="1" t="s">
        <v>39</v>
      </c>
      <c r="BB292" s="1">
        <f>'январь 2016'!BB292+'февраль 2016'!BB292+'март 2016'!BB292</f>
        <v>0</v>
      </c>
      <c r="BC292" s="1">
        <f>'январь 2016'!BC292+'февраль 2016'!BC292+'март 2016'!BC292</f>
        <v>0</v>
      </c>
      <c r="BD292" s="1" t="s">
        <v>42</v>
      </c>
      <c r="BE292" s="1" t="s">
        <v>33</v>
      </c>
      <c r="BF292" s="1">
        <f>'январь 2016'!BF292+'февраль 2016'!BF292+'март 2016'!BF292</f>
        <v>0</v>
      </c>
      <c r="BG292" s="1">
        <f>'январь 2016'!BG292+'февраль 2016'!BG292+'март 2016'!BG292</f>
        <v>0</v>
      </c>
      <c r="BH292" s="1" t="s">
        <v>42</v>
      </c>
      <c r="BI292" s="1" t="s">
        <v>39</v>
      </c>
      <c r="BJ292" s="1">
        <f>'январь 2016'!BJ292+'февраль 2016'!BJ292+'март 2016'!BJ292</f>
        <v>0</v>
      </c>
      <c r="BK292" s="7">
        <f>'январь 2016'!BK292+'февраль 2016'!BK292+'март 2016'!BK292</f>
        <v>0</v>
      </c>
      <c r="BL292" s="1" t="s">
        <v>43</v>
      </c>
      <c r="BM292" s="1" t="s">
        <v>44</v>
      </c>
      <c r="BN292" s="1">
        <f>'январь 2016'!BN292+'февраль 2016'!BN292+'март 2016'!BN292</f>
        <v>0</v>
      </c>
      <c r="BO292" s="1">
        <f>'январь 2016'!BO292+'февраль 2016'!BO292+'март 2016'!BO292</f>
        <v>0</v>
      </c>
      <c r="BP292" s="1" t="s">
        <v>45</v>
      </c>
      <c r="BQ292" s="1" t="s">
        <v>44</v>
      </c>
      <c r="BR292" s="1">
        <f>'январь 2016'!BR292+'февраль 2016'!BR292+'март 2016'!BR292</f>
        <v>0</v>
      </c>
      <c r="BS292" s="1">
        <f>'январь 2016'!BS292+'февраль 2016'!BS292+'март 2016'!BS292</f>
        <v>0</v>
      </c>
      <c r="BT292" s="1" t="s">
        <v>46</v>
      </c>
      <c r="BU292" s="1" t="s">
        <v>47</v>
      </c>
      <c r="BV292" s="1">
        <f>'январь 2016'!BV292+'февраль 2016'!BV292+'март 2016'!BV292</f>
        <v>0</v>
      </c>
      <c r="BW292" s="1">
        <f>'январь 2016'!BW292+'февраль 2016'!BW292+'март 2016'!BW292</f>
        <v>0</v>
      </c>
      <c r="BX292" s="1" t="s">
        <v>46</v>
      </c>
      <c r="BY292" s="1" t="s">
        <v>41</v>
      </c>
      <c r="BZ292" s="1">
        <f>'январь 2016'!BZ292+'февраль 2016'!BZ292+'март 2016'!BZ292</f>
        <v>0</v>
      </c>
      <c r="CA292" s="1">
        <f>'январь 2016'!CA292+'февраль 2016'!CA292+'март 2016'!CA292</f>
        <v>0</v>
      </c>
      <c r="CB292" s="1" t="s">
        <v>46</v>
      </c>
      <c r="CC292" s="1" t="s">
        <v>48</v>
      </c>
      <c r="CD292" s="1">
        <f>'январь 2016'!CD292+'февраль 2016'!CD292+'март 2016'!CD292</f>
        <v>0</v>
      </c>
      <c r="CE292" s="1">
        <f>'январь 2016'!CE292+'февраль 2016'!CE292+'март 2016'!CE292</f>
        <v>0</v>
      </c>
      <c r="CF292" s="1" t="s">
        <v>46</v>
      </c>
      <c r="CG292" s="1" t="s">
        <v>48</v>
      </c>
      <c r="CH292" s="1">
        <f>'январь 2016'!CH292+'февраль 2016'!CH292+'март 2016'!CH292</f>
        <v>0</v>
      </c>
      <c r="CI292" s="1">
        <f>'январь 2016'!CI292+'февраль 2016'!CI292+'март 2016'!CI292</f>
        <v>0</v>
      </c>
      <c r="CJ292" s="1" t="s">
        <v>46</v>
      </c>
      <c r="CK292" s="1" t="s">
        <v>39</v>
      </c>
      <c r="CL292" s="1">
        <f>'январь 2016'!CL292+'февраль 2016'!CL292+'март 2016'!CL292</f>
        <v>0</v>
      </c>
      <c r="CM292" s="1">
        <f>'январь 2016'!CM292+'февраль 2016'!CM292+'март 2016'!CM292</f>
        <v>0</v>
      </c>
      <c r="CN292" s="1" t="s">
        <v>49</v>
      </c>
      <c r="CO292" s="1" t="s">
        <v>39</v>
      </c>
      <c r="CP292" s="1">
        <f>'январь 2016'!CP292+'февраль 2016'!CP292+'март 2016'!CP292</f>
        <v>0</v>
      </c>
      <c r="CQ292" s="1">
        <f>'январь 2016'!CQ292+'февраль 2016'!CQ292+'март 2016'!CQ292</f>
        <v>0</v>
      </c>
      <c r="CR292" s="1" t="s">
        <v>50</v>
      </c>
      <c r="CS292" s="1" t="s">
        <v>51</v>
      </c>
      <c r="CT292" s="1">
        <f>'январь 2016'!CT292+'февраль 2016'!CT292+'март 2016'!CT292</f>
        <v>1.4999999999999999E-2</v>
      </c>
      <c r="CU292" s="1">
        <f>'январь 2016'!CU292+'февраль 2016'!CU292+'март 2016'!CU292</f>
        <v>2.5470000000000002</v>
      </c>
      <c r="CV292" s="1" t="s">
        <v>50</v>
      </c>
      <c r="CW292" s="1" t="s">
        <v>39</v>
      </c>
      <c r="CX292" s="1">
        <f>'январь 2016'!CX292+'февраль 2016'!CX292+'март 2016'!CX292</f>
        <v>4</v>
      </c>
      <c r="CY292" s="1">
        <f>'январь 2016'!CY292+'февраль 2016'!CY292+'март 2016'!CY292</f>
        <v>2.4060000000000001</v>
      </c>
      <c r="CZ292" s="1" t="s">
        <v>50</v>
      </c>
      <c r="DA292" s="1" t="s">
        <v>39</v>
      </c>
      <c r="DB292" s="1">
        <f>'январь 2016'!DB292+'февраль 2016'!DB292+'март 2016'!DB292</f>
        <v>0</v>
      </c>
      <c r="DC292" s="1">
        <f>'январь 2016'!DC292+'февраль 2016'!DC292+'март 2016'!DC292</f>
        <v>0</v>
      </c>
      <c r="DD292" s="1" t="s">
        <v>59</v>
      </c>
      <c r="DE292" s="1" t="s">
        <v>60</v>
      </c>
      <c r="DF292" s="1">
        <f>'январь 2016'!DF292+'февраль 2016'!DF292+'март 2016'!DF292</f>
        <v>0</v>
      </c>
      <c r="DG292" s="1">
        <f>'январь 2016'!DG292+'февраль 2016'!DG292+'март 2016'!DG292</f>
        <v>0</v>
      </c>
      <c r="DH292" s="1" t="s">
        <v>52</v>
      </c>
      <c r="DI292" s="1" t="s">
        <v>53</v>
      </c>
      <c r="DJ292" s="1">
        <f>'январь 2016'!DJ292+'февраль 2016'!DJ292+'март 2016'!DJ292</f>
        <v>0</v>
      </c>
      <c r="DK292" s="1">
        <f>'январь 2016'!DK292+'февраль 2016'!DK292+'март 2016'!DK292</f>
        <v>0</v>
      </c>
      <c r="DL292" s="1" t="s">
        <v>31</v>
      </c>
      <c r="DM292" s="7">
        <f>'январь 2016'!DM292+'февраль 2016'!DM292+'март 2016'!DM292</f>
        <v>0</v>
      </c>
    </row>
    <row r="293" spans="1:117" s="12" customFormat="1" ht="15.75" customHeight="1" x14ac:dyDescent="0.25">
      <c r="A293" s="6">
        <v>292</v>
      </c>
      <c r="B293" s="6">
        <v>2</v>
      </c>
      <c r="C293" s="9" t="s">
        <v>461</v>
      </c>
      <c r="D293" s="8" t="s">
        <v>373</v>
      </c>
      <c r="E293" s="6">
        <v>74.061999999999998</v>
      </c>
      <c r="F293" s="6">
        <v>6.1319999999999997</v>
      </c>
      <c r="G293" s="6">
        <v>64.63</v>
      </c>
      <c r="H293" s="10">
        <v>51.626519999999999</v>
      </c>
      <c r="I293" s="3">
        <f t="shared" si="13"/>
        <v>116.25651999999999</v>
      </c>
      <c r="J293" s="3">
        <f t="shared" si="12"/>
        <v>0</v>
      </c>
      <c r="K293" s="3">
        <f t="shared" si="14"/>
        <v>116.25651999999999</v>
      </c>
      <c r="L293" s="1" t="s">
        <v>28</v>
      </c>
      <c r="M293" s="1" t="s">
        <v>29</v>
      </c>
      <c r="N293" s="1">
        <f>'январь 2016'!N293+'февраль 2016'!N293+'март 2016'!N293</f>
        <v>0</v>
      </c>
      <c r="O293" s="1">
        <f>'январь 2016'!O293+'февраль 2016'!O293+'март 2016'!O293</f>
        <v>0</v>
      </c>
      <c r="P293" s="1" t="s">
        <v>30</v>
      </c>
      <c r="Q293" s="1" t="s">
        <v>34</v>
      </c>
      <c r="R293" s="1">
        <f>'январь 2016'!R293+'февраль 2016'!R293+'март 2016'!R293</f>
        <v>0</v>
      </c>
      <c r="S293" s="1">
        <f>'январь 2016'!S293+'февраль 2016'!S293+'март 2016'!S293</f>
        <v>0</v>
      </c>
      <c r="T293" s="1" t="s">
        <v>30</v>
      </c>
      <c r="U293" s="1" t="s">
        <v>32</v>
      </c>
      <c r="V293" s="6">
        <f>'январь 2016'!V293+'февраль 2016'!V293+'март 2016'!V293</f>
        <v>0</v>
      </c>
      <c r="W293" s="6">
        <f>'январь 2016'!W293+'февраль 2016'!W293+'март 2016'!W293</f>
        <v>0</v>
      </c>
      <c r="X293" s="6" t="s">
        <v>30</v>
      </c>
      <c r="Y293" s="6" t="s">
        <v>33</v>
      </c>
      <c r="Z293" s="6">
        <f>'январь 2016'!Z293+'февраль 2016'!Z293+'март 2016'!Z293</f>
        <v>0</v>
      </c>
      <c r="AA293" s="6">
        <f>'январь 2016'!AA293+'февраль 2016'!AA293+'март 2016'!AA293</f>
        <v>0</v>
      </c>
      <c r="AB293" s="1" t="s">
        <v>30</v>
      </c>
      <c r="AC293" s="1" t="s">
        <v>34</v>
      </c>
      <c r="AD293" s="1">
        <f>'январь 2016'!AD293+'февраль 2016'!AD293+'март 2016'!AD293</f>
        <v>0</v>
      </c>
      <c r="AE293" s="1">
        <f>'январь 2016'!AE293+'февраль 2016'!AE293+'март 2016'!AE293</f>
        <v>0</v>
      </c>
      <c r="AF293" s="1" t="s">
        <v>35</v>
      </c>
      <c r="AG293" s="1" t="s">
        <v>29</v>
      </c>
      <c r="AH293" s="1">
        <f>'январь 2016'!AH293+'февраль 2016'!AH293+'март 2016'!AH293</f>
        <v>0</v>
      </c>
      <c r="AI293" s="1">
        <f>'январь 2016'!AI293+'февраль 2016'!AI293+'март 2016'!AI293</f>
        <v>0</v>
      </c>
      <c r="AJ293" s="1" t="s">
        <v>36</v>
      </c>
      <c r="AK293" s="1" t="s">
        <v>37</v>
      </c>
      <c r="AL293" s="1">
        <f>'январь 2016'!AL293+'февраль 2016'!AL293+'март 2016'!AL293</f>
        <v>0</v>
      </c>
      <c r="AM293" s="1">
        <f>'январь 2016'!AM293+'февраль 2016'!AM293+'март 2016'!AM293</f>
        <v>0</v>
      </c>
      <c r="AN293" s="1" t="s">
        <v>38</v>
      </c>
      <c r="AO293" s="1" t="s">
        <v>39</v>
      </c>
      <c r="AP293" s="1">
        <f>'январь 2016'!AP293+'февраль 2016'!AP293+'март 2016'!AP293</f>
        <v>0</v>
      </c>
      <c r="AQ293" s="1">
        <f>'январь 2016'!AQ293+'февраль 2016'!AQ293+'март 2016'!AQ293</f>
        <v>0</v>
      </c>
      <c r="AR293" s="1" t="s">
        <v>40</v>
      </c>
      <c r="AS293" s="1" t="s">
        <v>41</v>
      </c>
      <c r="AT293" s="1">
        <f>'январь 2016'!AT293+'февраль 2016'!AT293+'март 2016'!AT293</f>
        <v>0</v>
      </c>
      <c r="AU293" s="1">
        <f>'январь 2016'!AU293+'февраль 2016'!AU293+'март 2016'!AU293</f>
        <v>0</v>
      </c>
      <c r="AV293" s="6"/>
      <c r="AW293" s="6"/>
      <c r="AX293" s="1">
        <f>'январь 2016'!AX293+'февраль 2016'!AX293+'март 2016'!AX293</f>
        <v>0</v>
      </c>
      <c r="AY293" s="1">
        <f>'январь 2016'!AY293+'февраль 2016'!AY293+'март 2016'!AY293</f>
        <v>0</v>
      </c>
      <c r="AZ293" s="1" t="s">
        <v>42</v>
      </c>
      <c r="BA293" s="1" t="s">
        <v>39</v>
      </c>
      <c r="BB293" s="1">
        <f>'январь 2016'!BB293+'февраль 2016'!BB293+'март 2016'!BB293</f>
        <v>0</v>
      </c>
      <c r="BC293" s="1">
        <f>'январь 2016'!BC293+'февраль 2016'!BC293+'март 2016'!BC293</f>
        <v>0</v>
      </c>
      <c r="BD293" s="1" t="s">
        <v>42</v>
      </c>
      <c r="BE293" s="1" t="s">
        <v>33</v>
      </c>
      <c r="BF293" s="1">
        <f>'январь 2016'!BF293+'февраль 2016'!BF293+'март 2016'!BF293</f>
        <v>0</v>
      </c>
      <c r="BG293" s="1">
        <f>'январь 2016'!BG293+'февраль 2016'!BG293+'март 2016'!BG293</f>
        <v>0</v>
      </c>
      <c r="BH293" s="1" t="s">
        <v>42</v>
      </c>
      <c r="BI293" s="1" t="s">
        <v>39</v>
      </c>
      <c r="BJ293" s="1">
        <f>'январь 2016'!BJ293+'февраль 2016'!BJ293+'март 2016'!BJ293</f>
        <v>0</v>
      </c>
      <c r="BK293" s="7">
        <f>'январь 2016'!BK293+'февраль 2016'!BK293+'март 2016'!BK293</f>
        <v>0</v>
      </c>
      <c r="BL293" s="1" t="s">
        <v>43</v>
      </c>
      <c r="BM293" s="1" t="s">
        <v>44</v>
      </c>
      <c r="BN293" s="1">
        <f>'январь 2016'!BN293+'февраль 2016'!BN293+'март 2016'!BN293</f>
        <v>0</v>
      </c>
      <c r="BO293" s="1">
        <f>'январь 2016'!BO293+'февраль 2016'!BO293+'март 2016'!BO293</f>
        <v>0</v>
      </c>
      <c r="BP293" s="1" t="s">
        <v>45</v>
      </c>
      <c r="BQ293" s="1" t="s">
        <v>44</v>
      </c>
      <c r="BR293" s="1">
        <f>'январь 2016'!BR293+'февраль 2016'!BR293+'март 2016'!BR293</f>
        <v>0</v>
      </c>
      <c r="BS293" s="1">
        <f>'январь 2016'!BS293+'февраль 2016'!BS293+'март 2016'!BS293</f>
        <v>0</v>
      </c>
      <c r="BT293" s="1" t="s">
        <v>46</v>
      </c>
      <c r="BU293" s="1" t="s">
        <v>47</v>
      </c>
      <c r="BV293" s="1">
        <f>'январь 2016'!BV293+'февраль 2016'!BV293+'март 2016'!BV293</f>
        <v>0</v>
      </c>
      <c r="BW293" s="1">
        <f>'январь 2016'!BW293+'февраль 2016'!BW293+'март 2016'!BW293</f>
        <v>0</v>
      </c>
      <c r="BX293" s="1" t="s">
        <v>46</v>
      </c>
      <c r="BY293" s="1" t="s">
        <v>41</v>
      </c>
      <c r="BZ293" s="1">
        <f>'январь 2016'!BZ293+'февраль 2016'!BZ293+'март 2016'!BZ293</f>
        <v>0</v>
      </c>
      <c r="CA293" s="1">
        <f>'январь 2016'!CA293+'февраль 2016'!CA293+'март 2016'!CA293</f>
        <v>0</v>
      </c>
      <c r="CB293" s="1" t="s">
        <v>46</v>
      </c>
      <c r="CC293" s="1" t="s">
        <v>48</v>
      </c>
      <c r="CD293" s="1">
        <f>'январь 2016'!CD293+'февраль 2016'!CD293+'март 2016'!CD293</f>
        <v>0</v>
      </c>
      <c r="CE293" s="1">
        <f>'январь 2016'!CE293+'февраль 2016'!CE293+'март 2016'!CE293</f>
        <v>0</v>
      </c>
      <c r="CF293" s="1" t="s">
        <v>46</v>
      </c>
      <c r="CG293" s="1" t="s">
        <v>48</v>
      </c>
      <c r="CH293" s="1">
        <f>'январь 2016'!CH293+'февраль 2016'!CH293+'март 2016'!CH293</f>
        <v>0</v>
      </c>
      <c r="CI293" s="1">
        <f>'январь 2016'!CI293+'февраль 2016'!CI293+'март 2016'!CI293</f>
        <v>0</v>
      </c>
      <c r="CJ293" s="1" t="s">
        <v>46</v>
      </c>
      <c r="CK293" s="1" t="s">
        <v>39</v>
      </c>
      <c r="CL293" s="1">
        <f>'январь 2016'!CL293+'февраль 2016'!CL293+'март 2016'!CL293</f>
        <v>0</v>
      </c>
      <c r="CM293" s="1">
        <f>'январь 2016'!CM293+'февраль 2016'!CM293+'март 2016'!CM293</f>
        <v>0</v>
      </c>
      <c r="CN293" s="1" t="s">
        <v>49</v>
      </c>
      <c r="CO293" s="1" t="s">
        <v>39</v>
      </c>
      <c r="CP293" s="1">
        <f>'январь 2016'!CP293+'февраль 2016'!CP293+'март 2016'!CP293</f>
        <v>0</v>
      </c>
      <c r="CQ293" s="1">
        <f>'январь 2016'!CQ293+'февраль 2016'!CQ293+'март 2016'!CQ293</f>
        <v>0</v>
      </c>
      <c r="CR293" s="1" t="s">
        <v>50</v>
      </c>
      <c r="CS293" s="1" t="s">
        <v>51</v>
      </c>
      <c r="CT293" s="1">
        <f>'январь 2016'!CT293+'февраль 2016'!CT293+'март 2016'!CT293</f>
        <v>0</v>
      </c>
      <c r="CU293" s="1">
        <f>'январь 2016'!CU293+'февраль 2016'!CU293+'март 2016'!CU293</f>
        <v>0</v>
      </c>
      <c r="CV293" s="1" t="s">
        <v>50</v>
      </c>
      <c r="CW293" s="1" t="s">
        <v>39</v>
      </c>
      <c r="CX293" s="1">
        <f>'январь 2016'!CX293+'февраль 2016'!CX293+'март 2016'!CX293</f>
        <v>0</v>
      </c>
      <c r="CY293" s="1">
        <f>'январь 2016'!CY293+'февраль 2016'!CY293+'март 2016'!CY293</f>
        <v>0</v>
      </c>
      <c r="CZ293" s="1" t="s">
        <v>50</v>
      </c>
      <c r="DA293" s="1" t="s">
        <v>39</v>
      </c>
      <c r="DB293" s="1">
        <f>'январь 2016'!DB293+'февраль 2016'!DB293+'март 2016'!DB293</f>
        <v>0</v>
      </c>
      <c r="DC293" s="1">
        <f>'январь 2016'!DC293+'февраль 2016'!DC293+'март 2016'!DC293</f>
        <v>0</v>
      </c>
      <c r="DD293" s="1" t="s">
        <v>59</v>
      </c>
      <c r="DE293" s="1" t="s">
        <v>60</v>
      </c>
      <c r="DF293" s="1">
        <f>'январь 2016'!DF293+'февраль 2016'!DF293+'март 2016'!DF293</f>
        <v>0</v>
      </c>
      <c r="DG293" s="1">
        <f>'январь 2016'!DG293+'февраль 2016'!DG293+'март 2016'!DG293</f>
        <v>0</v>
      </c>
      <c r="DH293" s="1" t="s">
        <v>52</v>
      </c>
      <c r="DI293" s="1" t="s">
        <v>53</v>
      </c>
      <c r="DJ293" s="1">
        <f>'январь 2016'!DJ293+'февраль 2016'!DJ293+'март 2016'!DJ293</f>
        <v>0</v>
      </c>
      <c r="DK293" s="1">
        <f>'январь 2016'!DK293+'февраль 2016'!DK293+'март 2016'!DK293</f>
        <v>0</v>
      </c>
      <c r="DL293" s="1" t="s">
        <v>31</v>
      </c>
      <c r="DM293" s="7">
        <f>'январь 2016'!DM293+'февраль 2016'!DM293+'март 2016'!DM293</f>
        <v>0</v>
      </c>
    </row>
    <row r="294" spans="1:117" s="12" customFormat="1" ht="15.75" customHeight="1" x14ac:dyDescent="0.25">
      <c r="A294" s="6">
        <v>293</v>
      </c>
      <c r="B294" s="6">
        <v>2</v>
      </c>
      <c r="C294" s="9" t="s">
        <v>267</v>
      </c>
      <c r="D294" s="8" t="s">
        <v>373</v>
      </c>
      <c r="E294" s="6">
        <v>136.52099999999999</v>
      </c>
      <c r="F294" s="6">
        <v>27.353000000000002</v>
      </c>
      <c r="G294" s="6">
        <v>-105.126</v>
      </c>
      <c r="H294" s="10">
        <v>55.803239999999903</v>
      </c>
      <c r="I294" s="3">
        <f t="shared" si="13"/>
        <v>-49.322760000000102</v>
      </c>
      <c r="J294" s="3">
        <f t="shared" si="12"/>
        <v>0</v>
      </c>
      <c r="K294" s="3">
        <f t="shared" si="14"/>
        <v>-49.322760000000102</v>
      </c>
      <c r="L294" s="1" t="s">
        <v>28</v>
      </c>
      <c r="M294" s="1" t="s">
        <v>29</v>
      </c>
      <c r="N294" s="1">
        <f>'январь 2016'!N294+'февраль 2016'!N294+'март 2016'!N294</f>
        <v>0</v>
      </c>
      <c r="O294" s="1">
        <f>'январь 2016'!O294+'февраль 2016'!O294+'март 2016'!O294</f>
        <v>0</v>
      </c>
      <c r="P294" s="1" t="s">
        <v>30</v>
      </c>
      <c r="Q294" s="1" t="s">
        <v>34</v>
      </c>
      <c r="R294" s="1">
        <f>'январь 2016'!R294+'февраль 2016'!R294+'март 2016'!R294</f>
        <v>0</v>
      </c>
      <c r="S294" s="1">
        <f>'январь 2016'!S294+'февраль 2016'!S294+'март 2016'!S294</f>
        <v>0</v>
      </c>
      <c r="T294" s="1" t="s">
        <v>30</v>
      </c>
      <c r="U294" s="1" t="s">
        <v>32</v>
      </c>
      <c r="V294" s="6">
        <f>'январь 2016'!V294+'февраль 2016'!V294+'март 2016'!V294</f>
        <v>0</v>
      </c>
      <c r="W294" s="6">
        <f>'январь 2016'!W294+'февраль 2016'!W294+'март 2016'!W294</f>
        <v>0</v>
      </c>
      <c r="X294" s="6" t="s">
        <v>30</v>
      </c>
      <c r="Y294" s="6" t="s">
        <v>33</v>
      </c>
      <c r="Z294" s="6">
        <f>'январь 2016'!Z294+'февраль 2016'!Z294+'март 2016'!Z294</f>
        <v>0</v>
      </c>
      <c r="AA294" s="6">
        <f>'январь 2016'!AA294+'февраль 2016'!AA294+'март 2016'!AA294</f>
        <v>0</v>
      </c>
      <c r="AB294" s="1" t="s">
        <v>30</v>
      </c>
      <c r="AC294" s="1" t="s">
        <v>34</v>
      </c>
      <c r="AD294" s="1">
        <f>'январь 2016'!AD294+'февраль 2016'!AD294+'март 2016'!AD294</f>
        <v>0</v>
      </c>
      <c r="AE294" s="1">
        <f>'январь 2016'!AE294+'февраль 2016'!AE294+'март 2016'!AE294</f>
        <v>0</v>
      </c>
      <c r="AF294" s="1" t="s">
        <v>35</v>
      </c>
      <c r="AG294" s="1" t="s">
        <v>29</v>
      </c>
      <c r="AH294" s="1">
        <f>'январь 2016'!AH294+'февраль 2016'!AH294+'март 2016'!AH294</f>
        <v>0</v>
      </c>
      <c r="AI294" s="1">
        <f>'январь 2016'!AI294+'февраль 2016'!AI294+'март 2016'!AI294</f>
        <v>0</v>
      </c>
      <c r="AJ294" s="1" t="s">
        <v>36</v>
      </c>
      <c r="AK294" s="1" t="s">
        <v>37</v>
      </c>
      <c r="AL294" s="1">
        <f>'январь 2016'!AL294+'февраль 2016'!AL294+'март 2016'!AL294</f>
        <v>0</v>
      </c>
      <c r="AM294" s="1">
        <f>'январь 2016'!AM294+'февраль 2016'!AM294+'март 2016'!AM294</f>
        <v>0</v>
      </c>
      <c r="AN294" s="1" t="s">
        <v>38</v>
      </c>
      <c r="AO294" s="1" t="s">
        <v>39</v>
      </c>
      <c r="AP294" s="1">
        <f>'январь 2016'!AP294+'февраль 2016'!AP294+'март 2016'!AP294</f>
        <v>0</v>
      </c>
      <c r="AQ294" s="1">
        <f>'январь 2016'!AQ294+'февраль 2016'!AQ294+'март 2016'!AQ294</f>
        <v>0</v>
      </c>
      <c r="AR294" s="1" t="s">
        <v>40</v>
      </c>
      <c r="AS294" s="1" t="s">
        <v>41</v>
      </c>
      <c r="AT294" s="1">
        <f>'январь 2016'!AT294+'февраль 2016'!AT294+'март 2016'!AT294</f>
        <v>0</v>
      </c>
      <c r="AU294" s="1">
        <f>'январь 2016'!AU294+'февраль 2016'!AU294+'март 2016'!AU294</f>
        <v>0</v>
      </c>
      <c r="AV294" s="6"/>
      <c r="AW294" s="6"/>
      <c r="AX294" s="1">
        <f>'январь 2016'!AX294+'февраль 2016'!AX294+'март 2016'!AX294</f>
        <v>0</v>
      </c>
      <c r="AY294" s="1">
        <f>'январь 2016'!AY294+'февраль 2016'!AY294+'март 2016'!AY294</f>
        <v>0</v>
      </c>
      <c r="AZ294" s="1" t="s">
        <v>42</v>
      </c>
      <c r="BA294" s="1" t="s">
        <v>39</v>
      </c>
      <c r="BB294" s="1">
        <f>'январь 2016'!BB294+'февраль 2016'!BB294+'март 2016'!BB294</f>
        <v>0</v>
      </c>
      <c r="BC294" s="1">
        <f>'январь 2016'!BC294+'февраль 2016'!BC294+'март 2016'!BC294</f>
        <v>0</v>
      </c>
      <c r="BD294" s="1" t="s">
        <v>42</v>
      </c>
      <c r="BE294" s="1" t="s">
        <v>33</v>
      </c>
      <c r="BF294" s="1">
        <f>'январь 2016'!BF294+'февраль 2016'!BF294+'март 2016'!BF294</f>
        <v>0</v>
      </c>
      <c r="BG294" s="1">
        <f>'январь 2016'!BG294+'февраль 2016'!BG294+'март 2016'!BG294</f>
        <v>0</v>
      </c>
      <c r="BH294" s="1" t="s">
        <v>42</v>
      </c>
      <c r="BI294" s="1" t="s">
        <v>39</v>
      </c>
      <c r="BJ294" s="1">
        <f>'январь 2016'!BJ294+'февраль 2016'!BJ294+'март 2016'!BJ294</f>
        <v>0</v>
      </c>
      <c r="BK294" s="7">
        <f>'январь 2016'!BK294+'февраль 2016'!BK294+'март 2016'!BK294</f>
        <v>0</v>
      </c>
      <c r="BL294" s="1" t="s">
        <v>43</v>
      </c>
      <c r="BM294" s="1" t="s">
        <v>44</v>
      </c>
      <c r="BN294" s="1">
        <f>'январь 2016'!BN294+'февраль 2016'!BN294+'март 2016'!BN294</f>
        <v>0</v>
      </c>
      <c r="BO294" s="1">
        <f>'январь 2016'!BO294+'февраль 2016'!BO294+'март 2016'!BO294</f>
        <v>0</v>
      </c>
      <c r="BP294" s="1" t="s">
        <v>45</v>
      </c>
      <c r="BQ294" s="1" t="s">
        <v>44</v>
      </c>
      <c r="BR294" s="1">
        <f>'январь 2016'!BR294+'февраль 2016'!BR294+'март 2016'!BR294</f>
        <v>0</v>
      </c>
      <c r="BS294" s="1">
        <f>'январь 2016'!BS294+'февраль 2016'!BS294+'март 2016'!BS294</f>
        <v>0</v>
      </c>
      <c r="BT294" s="1" t="s">
        <v>46</v>
      </c>
      <c r="BU294" s="1" t="s">
        <v>47</v>
      </c>
      <c r="BV294" s="1">
        <f>'январь 2016'!BV294+'февраль 2016'!BV294+'март 2016'!BV294</f>
        <v>0</v>
      </c>
      <c r="BW294" s="1">
        <f>'январь 2016'!BW294+'февраль 2016'!BW294+'март 2016'!BW294</f>
        <v>0</v>
      </c>
      <c r="BX294" s="1" t="s">
        <v>46</v>
      </c>
      <c r="BY294" s="1" t="s">
        <v>41</v>
      </c>
      <c r="BZ294" s="1">
        <f>'январь 2016'!BZ294+'февраль 2016'!BZ294+'март 2016'!BZ294</f>
        <v>0</v>
      </c>
      <c r="CA294" s="1">
        <f>'январь 2016'!CA294+'февраль 2016'!CA294+'март 2016'!CA294</f>
        <v>0</v>
      </c>
      <c r="CB294" s="1" t="s">
        <v>46</v>
      </c>
      <c r="CC294" s="1" t="s">
        <v>48</v>
      </c>
      <c r="CD294" s="1">
        <f>'январь 2016'!CD294+'февраль 2016'!CD294+'март 2016'!CD294</f>
        <v>0</v>
      </c>
      <c r="CE294" s="1">
        <f>'январь 2016'!CE294+'февраль 2016'!CE294+'март 2016'!CE294</f>
        <v>0</v>
      </c>
      <c r="CF294" s="1" t="s">
        <v>46</v>
      </c>
      <c r="CG294" s="1" t="s">
        <v>48</v>
      </c>
      <c r="CH294" s="1">
        <f>'январь 2016'!CH294+'февраль 2016'!CH294+'март 2016'!CH294</f>
        <v>0</v>
      </c>
      <c r="CI294" s="1">
        <f>'январь 2016'!CI294+'февраль 2016'!CI294+'март 2016'!CI294</f>
        <v>0</v>
      </c>
      <c r="CJ294" s="1" t="s">
        <v>46</v>
      </c>
      <c r="CK294" s="1" t="s">
        <v>39</v>
      </c>
      <c r="CL294" s="1">
        <f>'январь 2016'!CL294+'февраль 2016'!CL294+'март 2016'!CL294</f>
        <v>0</v>
      </c>
      <c r="CM294" s="1">
        <f>'январь 2016'!CM294+'февраль 2016'!CM294+'март 2016'!CM294</f>
        <v>0</v>
      </c>
      <c r="CN294" s="1" t="s">
        <v>49</v>
      </c>
      <c r="CO294" s="1" t="s">
        <v>39</v>
      </c>
      <c r="CP294" s="1">
        <f>'январь 2016'!CP294+'февраль 2016'!CP294+'март 2016'!CP294</f>
        <v>0</v>
      </c>
      <c r="CQ294" s="1">
        <f>'январь 2016'!CQ294+'февраль 2016'!CQ294+'март 2016'!CQ294</f>
        <v>0</v>
      </c>
      <c r="CR294" s="1" t="s">
        <v>50</v>
      </c>
      <c r="CS294" s="1" t="s">
        <v>51</v>
      </c>
      <c r="CT294" s="1">
        <f>'январь 2016'!CT294+'февраль 2016'!CT294+'март 2016'!CT294</f>
        <v>0</v>
      </c>
      <c r="CU294" s="1">
        <f>'январь 2016'!CU294+'февраль 2016'!CU294+'март 2016'!CU294</f>
        <v>0</v>
      </c>
      <c r="CV294" s="1" t="s">
        <v>50</v>
      </c>
      <c r="CW294" s="1" t="s">
        <v>39</v>
      </c>
      <c r="CX294" s="1">
        <f>'январь 2016'!CX294+'февраль 2016'!CX294+'март 2016'!CX294</f>
        <v>0</v>
      </c>
      <c r="CY294" s="1">
        <f>'январь 2016'!CY294+'февраль 2016'!CY294+'март 2016'!CY294</f>
        <v>0</v>
      </c>
      <c r="CZ294" s="1" t="s">
        <v>50</v>
      </c>
      <c r="DA294" s="1" t="s">
        <v>39</v>
      </c>
      <c r="DB294" s="1">
        <f>'январь 2016'!DB294+'февраль 2016'!DB294+'март 2016'!DB294</f>
        <v>0</v>
      </c>
      <c r="DC294" s="1">
        <f>'январь 2016'!DC294+'февраль 2016'!DC294+'март 2016'!DC294</f>
        <v>0</v>
      </c>
      <c r="DD294" s="1" t="s">
        <v>59</v>
      </c>
      <c r="DE294" s="1" t="s">
        <v>60</v>
      </c>
      <c r="DF294" s="1">
        <f>'январь 2016'!DF294+'февраль 2016'!DF294+'март 2016'!DF294</f>
        <v>0</v>
      </c>
      <c r="DG294" s="1">
        <f>'январь 2016'!DG294+'февраль 2016'!DG294+'март 2016'!DG294</f>
        <v>0</v>
      </c>
      <c r="DH294" s="1" t="s">
        <v>52</v>
      </c>
      <c r="DI294" s="1" t="s">
        <v>53</v>
      </c>
      <c r="DJ294" s="1">
        <f>'январь 2016'!DJ294+'февраль 2016'!DJ294+'март 2016'!DJ294</f>
        <v>0</v>
      </c>
      <c r="DK294" s="1">
        <f>'январь 2016'!DK294+'февраль 2016'!DK294+'март 2016'!DK294</f>
        <v>0</v>
      </c>
      <c r="DL294" s="1" t="s">
        <v>31</v>
      </c>
      <c r="DM294" s="7">
        <f>'январь 2016'!DM294+'февраль 2016'!DM294+'март 2016'!DM294</f>
        <v>0</v>
      </c>
    </row>
    <row r="295" spans="1:117" s="12" customFormat="1" ht="15.75" customHeight="1" x14ac:dyDescent="0.25">
      <c r="A295" s="6">
        <v>294</v>
      </c>
      <c r="B295" s="6">
        <v>2</v>
      </c>
      <c r="C295" s="9" t="s">
        <v>462</v>
      </c>
      <c r="D295" s="8" t="s">
        <v>373</v>
      </c>
      <c r="E295" s="6">
        <v>87.331000000000003</v>
      </c>
      <c r="F295" s="6">
        <v>59.863999999999997</v>
      </c>
      <c r="G295" s="6">
        <v>26.739000000000001</v>
      </c>
      <c r="H295" s="10">
        <v>53.260680000000001</v>
      </c>
      <c r="I295" s="3">
        <f t="shared" si="13"/>
        <v>79.999679999999998</v>
      </c>
      <c r="J295" s="3">
        <f t="shared" si="12"/>
        <v>0</v>
      </c>
      <c r="K295" s="3">
        <f t="shared" si="14"/>
        <v>79.999679999999998</v>
      </c>
      <c r="L295" s="1" t="s">
        <v>28</v>
      </c>
      <c r="M295" s="1" t="s">
        <v>29</v>
      </c>
      <c r="N295" s="1">
        <f>'январь 2016'!N295+'февраль 2016'!N295+'март 2016'!N295</f>
        <v>0</v>
      </c>
      <c r="O295" s="1">
        <f>'январь 2016'!O295+'февраль 2016'!O295+'март 2016'!O295</f>
        <v>0</v>
      </c>
      <c r="P295" s="1" t="s">
        <v>30</v>
      </c>
      <c r="Q295" s="1" t="s">
        <v>34</v>
      </c>
      <c r="R295" s="1">
        <f>'январь 2016'!R295+'февраль 2016'!R295+'март 2016'!R295</f>
        <v>0</v>
      </c>
      <c r="S295" s="1">
        <f>'январь 2016'!S295+'февраль 2016'!S295+'март 2016'!S295</f>
        <v>0</v>
      </c>
      <c r="T295" s="1" t="s">
        <v>30</v>
      </c>
      <c r="U295" s="1" t="s">
        <v>32</v>
      </c>
      <c r="V295" s="6">
        <f>'январь 2016'!V295+'февраль 2016'!V295+'март 2016'!V295</f>
        <v>0</v>
      </c>
      <c r="W295" s="6">
        <f>'январь 2016'!W295+'февраль 2016'!W295+'март 2016'!W295</f>
        <v>0</v>
      </c>
      <c r="X295" s="6" t="s">
        <v>30</v>
      </c>
      <c r="Y295" s="6" t="s">
        <v>33</v>
      </c>
      <c r="Z295" s="6">
        <f>'январь 2016'!Z295+'февраль 2016'!Z295+'март 2016'!Z295</f>
        <v>0</v>
      </c>
      <c r="AA295" s="6">
        <f>'январь 2016'!AA295+'февраль 2016'!AA295+'март 2016'!AA295</f>
        <v>0</v>
      </c>
      <c r="AB295" s="1" t="s">
        <v>30</v>
      </c>
      <c r="AC295" s="1" t="s">
        <v>34</v>
      </c>
      <c r="AD295" s="1">
        <f>'январь 2016'!AD295+'февраль 2016'!AD295+'март 2016'!AD295</f>
        <v>0</v>
      </c>
      <c r="AE295" s="1">
        <f>'январь 2016'!AE295+'февраль 2016'!AE295+'март 2016'!AE295</f>
        <v>0</v>
      </c>
      <c r="AF295" s="1" t="s">
        <v>35</v>
      </c>
      <c r="AG295" s="1" t="s">
        <v>29</v>
      </c>
      <c r="AH295" s="1">
        <f>'январь 2016'!AH295+'февраль 2016'!AH295+'март 2016'!AH295</f>
        <v>0</v>
      </c>
      <c r="AI295" s="1">
        <f>'январь 2016'!AI295+'февраль 2016'!AI295+'март 2016'!AI295</f>
        <v>0</v>
      </c>
      <c r="AJ295" s="1" t="s">
        <v>36</v>
      </c>
      <c r="AK295" s="1" t="s">
        <v>37</v>
      </c>
      <c r="AL295" s="1">
        <f>'январь 2016'!AL295+'февраль 2016'!AL295+'март 2016'!AL295</f>
        <v>0</v>
      </c>
      <c r="AM295" s="1">
        <f>'январь 2016'!AM295+'февраль 2016'!AM295+'март 2016'!AM295</f>
        <v>0</v>
      </c>
      <c r="AN295" s="1" t="s">
        <v>38</v>
      </c>
      <c r="AO295" s="1" t="s">
        <v>39</v>
      </c>
      <c r="AP295" s="1">
        <f>'январь 2016'!AP295+'февраль 2016'!AP295+'март 2016'!AP295</f>
        <v>0</v>
      </c>
      <c r="AQ295" s="1">
        <f>'январь 2016'!AQ295+'февраль 2016'!AQ295+'март 2016'!AQ295</f>
        <v>0</v>
      </c>
      <c r="AR295" s="1" t="s">
        <v>40</v>
      </c>
      <c r="AS295" s="1" t="s">
        <v>41</v>
      </c>
      <c r="AT295" s="1">
        <f>'январь 2016'!AT295+'февраль 2016'!AT295+'март 2016'!AT295</f>
        <v>0</v>
      </c>
      <c r="AU295" s="1">
        <f>'январь 2016'!AU295+'февраль 2016'!AU295+'март 2016'!AU295</f>
        <v>0</v>
      </c>
      <c r="AV295" s="6"/>
      <c r="AW295" s="6"/>
      <c r="AX295" s="1">
        <f>'январь 2016'!AX295+'февраль 2016'!AX295+'март 2016'!AX295</f>
        <v>0</v>
      </c>
      <c r="AY295" s="1">
        <f>'январь 2016'!AY295+'февраль 2016'!AY295+'март 2016'!AY295</f>
        <v>0</v>
      </c>
      <c r="AZ295" s="1" t="s">
        <v>42</v>
      </c>
      <c r="BA295" s="1" t="s">
        <v>39</v>
      </c>
      <c r="BB295" s="1">
        <f>'январь 2016'!BB295+'февраль 2016'!BB295+'март 2016'!BB295</f>
        <v>0</v>
      </c>
      <c r="BC295" s="1">
        <f>'январь 2016'!BC295+'февраль 2016'!BC295+'март 2016'!BC295</f>
        <v>0</v>
      </c>
      <c r="BD295" s="1" t="s">
        <v>42</v>
      </c>
      <c r="BE295" s="1" t="s">
        <v>33</v>
      </c>
      <c r="BF295" s="1">
        <f>'январь 2016'!BF295+'февраль 2016'!BF295+'март 2016'!BF295</f>
        <v>0</v>
      </c>
      <c r="BG295" s="1">
        <f>'январь 2016'!BG295+'февраль 2016'!BG295+'март 2016'!BG295</f>
        <v>0</v>
      </c>
      <c r="BH295" s="1" t="s">
        <v>42</v>
      </c>
      <c r="BI295" s="1" t="s">
        <v>39</v>
      </c>
      <c r="BJ295" s="1">
        <f>'январь 2016'!BJ295+'февраль 2016'!BJ295+'март 2016'!BJ295</f>
        <v>0</v>
      </c>
      <c r="BK295" s="7">
        <f>'январь 2016'!BK295+'февраль 2016'!BK295+'март 2016'!BK295</f>
        <v>0</v>
      </c>
      <c r="BL295" s="1" t="s">
        <v>43</v>
      </c>
      <c r="BM295" s="1" t="s">
        <v>44</v>
      </c>
      <c r="BN295" s="1">
        <f>'январь 2016'!BN295+'февраль 2016'!BN295+'март 2016'!BN295</f>
        <v>0</v>
      </c>
      <c r="BO295" s="1">
        <f>'январь 2016'!BO295+'февраль 2016'!BO295+'март 2016'!BO295</f>
        <v>0</v>
      </c>
      <c r="BP295" s="1" t="s">
        <v>45</v>
      </c>
      <c r="BQ295" s="1" t="s">
        <v>44</v>
      </c>
      <c r="BR295" s="1">
        <f>'январь 2016'!BR295+'февраль 2016'!BR295+'март 2016'!BR295</f>
        <v>0</v>
      </c>
      <c r="BS295" s="1">
        <f>'январь 2016'!BS295+'февраль 2016'!BS295+'март 2016'!BS295</f>
        <v>0</v>
      </c>
      <c r="BT295" s="1" t="s">
        <v>46</v>
      </c>
      <c r="BU295" s="1" t="s">
        <v>47</v>
      </c>
      <c r="BV295" s="1">
        <f>'январь 2016'!BV295+'февраль 2016'!BV295+'март 2016'!BV295</f>
        <v>0</v>
      </c>
      <c r="BW295" s="1">
        <f>'январь 2016'!BW295+'февраль 2016'!BW295+'март 2016'!BW295</f>
        <v>0</v>
      </c>
      <c r="BX295" s="1" t="s">
        <v>46</v>
      </c>
      <c r="BY295" s="1" t="s">
        <v>41</v>
      </c>
      <c r="BZ295" s="1">
        <f>'январь 2016'!BZ295+'февраль 2016'!BZ295+'март 2016'!BZ295</f>
        <v>0</v>
      </c>
      <c r="CA295" s="1">
        <f>'январь 2016'!CA295+'февраль 2016'!CA295+'март 2016'!CA295</f>
        <v>0</v>
      </c>
      <c r="CB295" s="1" t="s">
        <v>46</v>
      </c>
      <c r="CC295" s="1" t="s">
        <v>48</v>
      </c>
      <c r="CD295" s="1">
        <f>'январь 2016'!CD295+'февраль 2016'!CD295+'март 2016'!CD295</f>
        <v>0</v>
      </c>
      <c r="CE295" s="1">
        <f>'январь 2016'!CE295+'февраль 2016'!CE295+'март 2016'!CE295</f>
        <v>0</v>
      </c>
      <c r="CF295" s="1" t="s">
        <v>46</v>
      </c>
      <c r="CG295" s="1" t="s">
        <v>48</v>
      </c>
      <c r="CH295" s="1">
        <f>'январь 2016'!CH295+'февраль 2016'!CH295+'март 2016'!CH295</f>
        <v>0</v>
      </c>
      <c r="CI295" s="1">
        <f>'январь 2016'!CI295+'февраль 2016'!CI295+'март 2016'!CI295</f>
        <v>0</v>
      </c>
      <c r="CJ295" s="1" t="s">
        <v>46</v>
      </c>
      <c r="CK295" s="1" t="s">
        <v>39</v>
      </c>
      <c r="CL295" s="1">
        <f>'январь 2016'!CL295+'февраль 2016'!CL295+'март 2016'!CL295</f>
        <v>0</v>
      </c>
      <c r="CM295" s="1">
        <f>'январь 2016'!CM295+'февраль 2016'!CM295+'март 2016'!CM295</f>
        <v>0</v>
      </c>
      <c r="CN295" s="1" t="s">
        <v>49</v>
      </c>
      <c r="CO295" s="1" t="s">
        <v>39</v>
      </c>
      <c r="CP295" s="1">
        <f>'январь 2016'!CP295+'февраль 2016'!CP295+'март 2016'!CP295</f>
        <v>0</v>
      </c>
      <c r="CQ295" s="1">
        <f>'январь 2016'!CQ295+'февраль 2016'!CQ295+'март 2016'!CQ295</f>
        <v>0</v>
      </c>
      <c r="CR295" s="1" t="s">
        <v>50</v>
      </c>
      <c r="CS295" s="1" t="s">
        <v>51</v>
      </c>
      <c r="CT295" s="1">
        <f>'январь 2016'!CT295+'февраль 2016'!CT295+'март 2016'!CT295</f>
        <v>0</v>
      </c>
      <c r="CU295" s="1">
        <f>'январь 2016'!CU295+'февраль 2016'!CU295+'март 2016'!CU295</f>
        <v>0</v>
      </c>
      <c r="CV295" s="1" t="s">
        <v>50</v>
      </c>
      <c r="CW295" s="1" t="s">
        <v>39</v>
      </c>
      <c r="CX295" s="1">
        <f>'январь 2016'!CX295+'февраль 2016'!CX295+'март 2016'!CX295</f>
        <v>0</v>
      </c>
      <c r="CY295" s="1">
        <f>'январь 2016'!CY295+'февраль 2016'!CY295+'март 2016'!CY295</f>
        <v>0</v>
      </c>
      <c r="CZ295" s="1" t="s">
        <v>50</v>
      </c>
      <c r="DA295" s="1" t="s">
        <v>39</v>
      </c>
      <c r="DB295" s="1">
        <f>'январь 2016'!DB295+'февраль 2016'!DB295+'март 2016'!DB295</f>
        <v>0</v>
      </c>
      <c r="DC295" s="1">
        <f>'январь 2016'!DC295+'февраль 2016'!DC295+'март 2016'!DC295</f>
        <v>0</v>
      </c>
      <c r="DD295" s="1" t="s">
        <v>59</v>
      </c>
      <c r="DE295" s="1" t="s">
        <v>60</v>
      </c>
      <c r="DF295" s="1">
        <f>'январь 2016'!DF295+'февраль 2016'!DF295+'март 2016'!DF295</f>
        <v>0</v>
      </c>
      <c r="DG295" s="1">
        <f>'январь 2016'!DG295+'февраль 2016'!DG295+'март 2016'!DG295</f>
        <v>0</v>
      </c>
      <c r="DH295" s="1" t="s">
        <v>52</v>
      </c>
      <c r="DI295" s="1" t="s">
        <v>53</v>
      </c>
      <c r="DJ295" s="1">
        <f>'январь 2016'!DJ295+'февраль 2016'!DJ295+'март 2016'!DJ295</f>
        <v>0</v>
      </c>
      <c r="DK295" s="1">
        <f>'январь 2016'!DK295+'февраль 2016'!DK295+'март 2016'!DK295</f>
        <v>0</v>
      </c>
      <c r="DL295" s="1" t="s">
        <v>31</v>
      </c>
      <c r="DM295" s="7">
        <f>'январь 2016'!DM295+'февраль 2016'!DM295+'март 2016'!DM295</f>
        <v>0</v>
      </c>
    </row>
    <row r="296" spans="1:117" s="12" customFormat="1" ht="15.75" customHeight="1" x14ac:dyDescent="0.25">
      <c r="A296" s="6">
        <v>295</v>
      </c>
      <c r="B296" s="6">
        <v>2</v>
      </c>
      <c r="C296" s="9" t="s">
        <v>463</v>
      </c>
      <c r="D296" s="8" t="s">
        <v>373</v>
      </c>
      <c r="E296" s="6">
        <v>54.524000000000001</v>
      </c>
      <c r="F296" s="6">
        <v>14.712999999999999</v>
      </c>
      <c r="G296" s="6">
        <v>-125.473</v>
      </c>
      <c r="H296" s="10">
        <v>32.948639999999997</v>
      </c>
      <c r="I296" s="3">
        <f t="shared" si="13"/>
        <v>-92.524360000000001</v>
      </c>
      <c r="J296" s="3">
        <f t="shared" si="12"/>
        <v>0</v>
      </c>
      <c r="K296" s="3">
        <f t="shared" si="14"/>
        <v>-92.524360000000001</v>
      </c>
      <c r="L296" s="1" t="s">
        <v>28</v>
      </c>
      <c r="M296" s="1" t="s">
        <v>29</v>
      </c>
      <c r="N296" s="1">
        <f>'январь 2016'!N296+'февраль 2016'!N296+'март 2016'!N296</f>
        <v>0</v>
      </c>
      <c r="O296" s="1">
        <f>'январь 2016'!O296+'февраль 2016'!O296+'март 2016'!O296</f>
        <v>0</v>
      </c>
      <c r="P296" s="1" t="s">
        <v>30</v>
      </c>
      <c r="Q296" s="1" t="s">
        <v>34</v>
      </c>
      <c r="R296" s="1">
        <f>'январь 2016'!R296+'февраль 2016'!R296+'март 2016'!R296</f>
        <v>0</v>
      </c>
      <c r="S296" s="1">
        <f>'январь 2016'!S296+'февраль 2016'!S296+'март 2016'!S296</f>
        <v>0</v>
      </c>
      <c r="T296" s="1" t="s">
        <v>30</v>
      </c>
      <c r="U296" s="1" t="s">
        <v>32</v>
      </c>
      <c r="V296" s="6">
        <f>'январь 2016'!V296+'февраль 2016'!V296+'март 2016'!V296</f>
        <v>0</v>
      </c>
      <c r="W296" s="6">
        <f>'январь 2016'!W296+'февраль 2016'!W296+'март 2016'!W296</f>
        <v>0</v>
      </c>
      <c r="X296" s="6" t="s">
        <v>30</v>
      </c>
      <c r="Y296" s="6" t="s">
        <v>33</v>
      </c>
      <c r="Z296" s="6">
        <f>'январь 2016'!Z296+'февраль 2016'!Z296+'март 2016'!Z296</f>
        <v>0</v>
      </c>
      <c r="AA296" s="6">
        <f>'январь 2016'!AA296+'февраль 2016'!AA296+'март 2016'!AA296</f>
        <v>0</v>
      </c>
      <c r="AB296" s="1" t="s">
        <v>30</v>
      </c>
      <c r="AC296" s="1" t="s">
        <v>34</v>
      </c>
      <c r="AD296" s="1">
        <f>'январь 2016'!AD296+'февраль 2016'!AD296+'март 2016'!AD296</f>
        <v>0</v>
      </c>
      <c r="AE296" s="1">
        <f>'январь 2016'!AE296+'февраль 2016'!AE296+'март 2016'!AE296</f>
        <v>0</v>
      </c>
      <c r="AF296" s="1" t="s">
        <v>35</v>
      </c>
      <c r="AG296" s="1" t="s">
        <v>29</v>
      </c>
      <c r="AH296" s="1">
        <f>'январь 2016'!AH296+'февраль 2016'!AH296+'март 2016'!AH296</f>
        <v>0</v>
      </c>
      <c r="AI296" s="1">
        <f>'январь 2016'!AI296+'февраль 2016'!AI296+'март 2016'!AI296</f>
        <v>0</v>
      </c>
      <c r="AJ296" s="1" t="s">
        <v>36</v>
      </c>
      <c r="AK296" s="1" t="s">
        <v>37</v>
      </c>
      <c r="AL296" s="1">
        <f>'январь 2016'!AL296+'февраль 2016'!AL296+'март 2016'!AL296</f>
        <v>0</v>
      </c>
      <c r="AM296" s="1">
        <f>'январь 2016'!AM296+'февраль 2016'!AM296+'март 2016'!AM296</f>
        <v>0</v>
      </c>
      <c r="AN296" s="1" t="s">
        <v>38</v>
      </c>
      <c r="AO296" s="1" t="s">
        <v>39</v>
      </c>
      <c r="AP296" s="1">
        <f>'январь 2016'!AP296+'февраль 2016'!AP296+'март 2016'!AP296</f>
        <v>0</v>
      </c>
      <c r="AQ296" s="1">
        <f>'январь 2016'!AQ296+'февраль 2016'!AQ296+'март 2016'!AQ296</f>
        <v>0</v>
      </c>
      <c r="AR296" s="1" t="s">
        <v>40</v>
      </c>
      <c r="AS296" s="1" t="s">
        <v>41</v>
      </c>
      <c r="AT296" s="1">
        <f>'январь 2016'!AT296+'февраль 2016'!AT296+'март 2016'!AT296</f>
        <v>0</v>
      </c>
      <c r="AU296" s="1">
        <f>'январь 2016'!AU296+'февраль 2016'!AU296+'март 2016'!AU296</f>
        <v>0</v>
      </c>
      <c r="AV296" s="6"/>
      <c r="AW296" s="6"/>
      <c r="AX296" s="1">
        <f>'январь 2016'!AX296+'февраль 2016'!AX296+'март 2016'!AX296</f>
        <v>0</v>
      </c>
      <c r="AY296" s="1">
        <f>'январь 2016'!AY296+'февраль 2016'!AY296+'март 2016'!AY296</f>
        <v>0</v>
      </c>
      <c r="AZ296" s="1" t="s">
        <v>42</v>
      </c>
      <c r="BA296" s="1" t="s">
        <v>39</v>
      </c>
      <c r="BB296" s="1">
        <f>'январь 2016'!BB296+'февраль 2016'!BB296+'март 2016'!BB296</f>
        <v>0</v>
      </c>
      <c r="BC296" s="1">
        <f>'январь 2016'!BC296+'февраль 2016'!BC296+'март 2016'!BC296</f>
        <v>0</v>
      </c>
      <c r="BD296" s="1" t="s">
        <v>42</v>
      </c>
      <c r="BE296" s="1" t="s">
        <v>33</v>
      </c>
      <c r="BF296" s="1">
        <f>'январь 2016'!BF296+'февраль 2016'!BF296+'март 2016'!BF296</f>
        <v>0</v>
      </c>
      <c r="BG296" s="1">
        <f>'январь 2016'!BG296+'февраль 2016'!BG296+'март 2016'!BG296</f>
        <v>0</v>
      </c>
      <c r="BH296" s="1" t="s">
        <v>42</v>
      </c>
      <c r="BI296" s="1" t="s">
        <v>39</v>
      </c>
      <c r="BJ296" s="1">
        <f>'январь 2016'!BJ296+'февраль 2016'!BJ296+'март 2016'!BJ296</f>
        <v>0</v>
      </c>
      <c r="BK296" s="7">
        <f>'январь 2016'!BK296+'февраль 2016'!BK296+'март 2016'!BK296</f>
        <v>0</v>
      </c>
      <c r="BL296" s="1" t="s">
        <v>43</v>
      </c>
      <c r="BM296" s="1" t="s">
        <v>44</v>
      </c>
      <c r="BN296" s="1">
        <f>'январь 2016'!BN296+'февраль 2016'!BN296+'март 2016'!BN296</f>
        <v>0</v>
      </c>
      <c r="BO296" s="1">
        <f>'январь 2016'!BO296+'февраль 2016'!BO296+'март 2016'!BO296</f>
        <v>0</v>
      </c>
      <c r="BP296" s="1" t="s">
        <v>45</v>
      </c>
      <c r="BQ296" s="1" t="s">
        <v>44</v>
      </c>
      <c r="BR296" s="1">
        <f>'январь 2016'!BR296+'февраль 2016'!BR296+'март 2016'!BR296</f>
        <v>0</v>
      </c>
      <c r="BS296" s="1">
        <f>'январь 2016'!BS296+'февраль 2016'!BS296+'март 2016'!BS296</f>
        <v>0</v>
      </c>
      <c r="BT296" s="1" t="s">
        <v>46</v>
      </c>
      <c r="BU296" s="1" t="s">
        <v>47</v>
      </c>
      <c r="BV296" s="1">
        <f>'январь 2016'!BV296+'февраль 2016'!BV296+'март 2016'!BV296</f>
        <v>0</v>
      </c>
      <c r="BW296" s="1">
        <f>'январь 2016'!BW296+'февраль 2016'!BW296+'март 2016'!BW296</f>
        <v>0</v>
      </c>
      <c r="BX296" s="1" t="s">
        <v>46</v>
      </c>
      <c r="BY296" s="1" t="s">
        <v>41</v>
      </c>
      <c r="BZ296" s="1">
        <f>'январь 2016'!BZ296+'февраль 2016'!BZ296+'март 2016'!BZ296</f>
        <v>0</v>
      </c>
      <c r="CA296" s="1">
        <f>'январь 2016'!CA296+'февраль 2016'!CA296+'март 2016'!CA296</f>
        <v>0</v>
      </c>
      <c r="CB296" s="1" t="s">
        <v>46</v>
      </c>
      <c r="CC296" s="1" t="s">
        <v>48</v>
      </c>
      <c r="CD296" s="1">
        <f>'январь 2016'!CD296+'февраль 2016'!CD296+'март 2016'!CD296</f>
        <v>0</v>
      </c>
      <c r="CE296" s="1">
        <f>'январь 2016'!CE296+'февраль 2016'!CE296+'март 2016'!CE296</f>
        <v>0</v>
      </c>
      <c r="CF296" s="1" t="s">
        <v>46</v>
      </c>
      <c r="CG296" s="1" t="s">
        <v>48</v>
      </c>
      <c r="CH296" s="1">
        <f>'январь 2016'!CH296+'февраль 2016'!CH296+'март 2016'!CH296</f>
        <v>0</v>
      </c>
      <c r="CI296" s="1">
        <f>'январь 2016'!CI296+'февраль 2016'!CI296+'март 2016'!CI296</f>
        <v>0</v>
      </c>
      <c r="CJ296" s="1" t="s">
        <v>46</v>
      </c>
      <c r="CK296" s="1" t="s">
        <v>39</v>
      </c>
      <c r="CL296" s="1">
        <f>'январь 2016'!CL296+'февраль 2016'!CL296+'март 2016'!CL296</f>
        <v>0</v>
      </c>
      <c r="CM296" s="1">
        <f>'январь 2016'!CM296+'февраль 2016'!CM296+'март 2016'!CM296</f>
        <v>0</v>
      </c>
      <c r="CN296" s="1" t="s">
        <v>49</v>
      </c>
      <c r="CO296" s="1" t="s">
        <v>39</v>
      </c>
      <c r="CP296" s="1">
        <f>'январь 2016'!CP296+'февраль 2016'!CP296+'март 2016'!CP296</f>
        <v>0</v>
      </c>
      <c r="CQ296" s="1">
        <f>'январь 2016'!CQ296+'февраль 2016'!CQ296+'март 2016'!CQ296</f>
        <v>0</v>
      </c>
      <c r="CR296" s="1" t="s">
        <v>50</v>
      </c>
      <c r="CS296" s="1" t="s">
        <v>51</v>
      </c>
      <c r="CT296" s="1">
        <f>'январь 2016'!CT296+'февраль 2016'!CT296+'март 2016'!CT296</f>
        <v>0</v>
      </c>
      <c r="CU296" s="1">
        <f>'январь 2016'!CU296+'февраль 2016'!CU296+'март 2016'!CU296</f>
        <v>0</v>
      </c>
      <c r="CV296" s="1" t="s">
        <v>50</v>
      </c>
      <c r="CW296" s="1" t="s">
        <v>39</v>
      </c>
      <c r="CX296" s="1">
        <f>'январь 2016'!CX296+'февраль 2016'!CX296+'март 2016'!CX296</f>
        <v>0</v>
      </c>
      <c r="CY296" s="1">
        <f>'январь 2016'!CY296+'февраль 2016'!CY296+'март 2016'!CY296</f>
        <v>0</v>
      </c>
      <c r="CZ296" s="1" t="s">
        <v>50</v>
      </c>
      <c r="DA296" s="1" t="s">
        <v>39</v>
      </c>
      <c r="DB296" s="1">
        <f>'январь 2016'!DB296+'февраль 2016'!DB296+'март 2016'!DB296</f>
        <v>0</v>
      </c>
      <c r="DC296" s="1">
        <f>'январь 2016'!DC296+'февраль 2016'!DC296+'март 2016'!DC296</f>
        <v>0</v>
      </c>
      <c r="DD296" s="1" t="s">
        <v>59</v>
      </c>
      <c r="DE296" s="1" t="s">
        <v>60</v>
      </c>
      <c r="DF296" s="1">
        <f>'январь 2016'!DF296+'февраль 2016'!DF296+'март 2016'!DF296</f>
        <v>0</v>
      </c>
      <c r="DG296" s="1">
        <f>'январь 2016'!DG296+'февраль 2016'!DG296+'март 2016'!DG296</f>
        <v>0</v>
      </c>
      <c r="DH296" s="1" t="s">
        <v>52</v>
      </c>
      <c r="DI296" s="1" t="s">
        <v>53</v>
      </c>
      <c r="DJ296" s="1">
        <f>'январь 2016'!DJ296+'февраль 2016'!DJ296+'март 2016'!DJ296</f>
        <v>0</v>
      </c>
      <c r="DK296" s="1">
        <f>'январь 2016'!DK296+'февраль 2016'!DK296+'март 2016'!DK296</f>
        <v>0</v>
      </c>
      <c r="DL296" s="1" t="s">
        <v>31</v>
      </c>
      <c r="DM296" s="7">
        <f>'январь 2016'!DM296+'февраль 2016'!DM296+'март 2016'!DM296</f>
        <v>0</v>
      </c>
    </row>
    <row r="297" spans="1:117" s="12" customFormat="1" ht="15.75" customHeight="1" x14ac:dyDescent="0.25">
      <c r="A297" s="6">
        <v>296</v>
      </c>
      <c r="B297" s="6">
        <v>2</v>
      </c>
      <c r="C297" s="9" t="s">
        <v>268</v>
      </c>
      <c r="D297" s="8" t="s">
        <v>373</v>
      </c>
      <c r="E297" s="6">
        <v>300.77100000000002</v>
      </c>
      <c r="F297" s="6">
        <v>52.845999999999997</v>
      </c>
      <c r="G297" s="6">
        <v>241.952</v>
      </c>
      <c r="H297" s="10">
        <v>88.447199999999995</v>
      </c>
      <c r="I297" s="3">
        <f t="shared" si="13"/>
        <v>330.39920000000001</v>
      </c>
      <c r="J297" s="3">
        <f t="shared" si="12"/>
        <v>3.3159999999999998</v>
      </c>
      <c r="K297" s="3">
        <f t="shared" si="14"/>
        <v>327.08320000000003</v>
      </c>
      <c r="L297" s="1" t="s">
        <v>28</v>
      </c>
      <c r="M297" s="1" t="s">
        <v>29</v>
      </c>
      <c r="N297" s="1">
        <f>'январь 2016'!N297+'февраль 2016'!N297+'март 2016'!N297</f>
        <v>0</v>
      </c>
      <c r="O297" s="1">
        <f>'январь 2016'!O297+'февраль 2016'!O297+'март 2016'!O297</f>
        <v>0</v>
      </c>
      <c r="P297" s="1" t="s">
        <v>30</v>
      </c>
      <c r="Q297" s="1" t="s">
        <v>34</v>
      </c>
      <c r="R297" s="1">
        <f>'январь 2016'!R297+'февраль 2016'!R297+'март 2016'!R297</f>
        <v>0</v>
      </c>
      <c r="S297" s="1">
        <f>'январь 2016'!S297+'февраль 2016'!S297+'март 2016'!S297</f>
        <v>0</v>
      </c>
      <c r="T297" s="1" t="s">
        <v>30</v>
      </c>
      <c r="U297" s="1" t="s">
        <v>32</v>
      </c>
      <c r="V297" s="6">
        <f>'январь 2016'!V297+'февраль 2016'!V297+'март 2016'!V297</f>
        <v>0</v>
      </c>
      <c r="W297" s="6">
        <f>'январь 2016'!W297+'февраль 2016'!W297+'март 2016'!W297</f>
        <v>0</v>
      </c>
      <c r="X297" s="6" t="s">
        <v>30</v>
      </c>
      <c r="Y297" s="6" t="s">
        <v>33</v>
      </c>
      <c r="Z297" s="6">
        <f>'январь 2016'!Z297+'февраль 2016'!Z297+'март 2016'!Z297</f>
        <v>0</v>
      </c>
      <c r="AA297" s="6">
        <f>'январь 2016'!AA297+'февраль 2016'!AA297+'март 2016'!AA297</f>
        <v>0</v>
      </c>
      <c r="AB297" s="1" t="s">
        <v>30</v>
      </c>
      <c r="AC297" s="1" t="s">
        <v>34</v>
      </c>
      <c r="AD297" s="1">
        <f>'январь 2016'!AD297+'февраль 2016'!AD297+'март 2016'!AD297</f>
        <v>0</v>
      </c>
      <c r="AE297" s="1">
        <f>'январь 2016'!AE297+'февраль 2016'!AE297+'март 2016'!AE297</f>
        <v>0</v>
      </c>
      <c r="AF297" s="1" t="s">
        <v>35</v>
      </c>
      <c r="AG297" s="1" t="s">
        <v>29</v>
      </c>
      <c r="AH297" s="1">
        <f>'январь 2016'!AH297+'февраль 2016'!AH297+'март 2016'!AH297</f>
        <v>0</v>
      </c>
      <c r="AI297" s="1">
        <f>'январь 2016'!AI297+'февраль 2016'!AI297+'март 2016'!AI297</f>
        <v>0</v>
      </c>
      <c r="AJ297" s="1" t="s">
        <v>36</v>
      </c>
      <c r="AK297" s="1" t="s">
        <v>37</v>
      </c>
      <c r="AL297" s="1">
        <f>'январь 2016'!AL297+'февраль 2016'!AL297+'март 2016'!AL297</f>
        <v>0</v>
      </c>
      <c r="AM297" s="1">
        <f>'январь 2016'!AM297+'февраль 2016'!AM297+'март 2016'!AM297</f>
        <v>0</v>
      </c>
      <c r="AN297" s="1" t="s">
        <v>38</v>
      </c>
      <c r="AO297" s="1" t="s">
        <v>39</v>
      </c>
      <c r="AP297" s="1">
        <f>'январь 2016'!AP297+'февраль 2016'!AP297+'март 2016'!AP297</f>
        <v>0</v>
      </c>
      <c r="AQ297" s="1">
        <f>'январь 2016'!AQ297+'февраль 2016'!AQ297+'март 2016'!AQ297</f>
        <v>0</v>
      </c>
      <c r="AR297" s="1" t="s">
        <v>40</v>
      </c>
      <c r="AS297" s="1" t="s">
        <v>41</v>
      </c>
      <c r="AT297" s="1">
        <f>'январь 2016'!AT297+'февраль 2016'!AT297+'март 2016'!AT297</f>
        <v>0</v>
      </c>
      <c r="AU297" s="1">
        <f>'январь 2016'!AU297+'февраль 2016'!AU297+'март 2016'!AU297</f>
        <v>0</v>
      </c>
      <c r="AV297" s="6"/>
      <c r="AW297" s="6"/>
      <c r="AX297" s="1">
        <f>'январь 2016'!AX297+'февраль 2016'!AX297+'март 2016'!AX297</f>
        <v>0</v>
      </c>
      <c r="AY297" s="1">
        <f>'январь 2016'!AY297+'февраль 2016'!AY297+'март 2016'!AY297</f>
        <v>0</v>
      </c>
      <c r="AZ297" s="1" t="s">
        <v>42</v>
      </c>
      <c r="BA297" s="1" t="s">
        <v>39</v>
      </c>
      <c r="BB297" s="1">
        <f>'январь 2016'!BB297+'февраль 2016'!BB297+'март 2016'!BB297</f>
        <v>0</v>
      </c>
      <c r="BC297" s="1">
        <f>'январь 2016'!BC297+'февраль 2016'!BC297+'март 2016'!BC297</f>
        <v>0</v>
      </c>
      <c r="BD297" s="1" t="s">
        <v>42</v>
      </c>
      <c r="BE297" s="1" t="s">
        <v>33</v>
      </c>
      <c r="BF297" s="1">
        <f>'январь 2016'!BF297+'февраль 2016'!BF297+'март 2016'!BF297</f>
        <v>0</v>
      </c>
      <c r="BG297" s="1">
        <f>'январь 2016'!BG297+'февраль 2016'!BG297+'март 2016'!BG297</f>
        <v>0</v>
      </c>
      <c r="BH297" s="1" t="s">
        <v>42</v>
      </c>
      <c r="BI297" s="1" t="s">
        <v>39</v>
      </c>
      <c r="BJ297" s="1">
        <f>'январь 2016'!BJ297+'февраль 2016'!BJ297+'март 2016'!BJ297</f>
        <v>0</v>
      </c>
      <c r="BK297" s="7">
        <f>'январь 2016'!BK297+'февраль 2016'!BK297+'март 2016'!BK297</f>
        <v>0</v>
      </c>
      <c r="BL297" s="1" t="s">
        <v>43</v>
      </c>
      <c r="BM297" s="1" t="s">
        <v>44</v>
      </c>
      <c r="BN297" s="1">
        <f>'январь 2016'!BN297+'февраль 2016'!BN297+'март 2016'!BN297</f>
        <v>0</v>
      </c>
      <c r="BO297" s="1">
        <f>'январь 2016'!BO297+'февраль 2016'!BO297+'март 2016'!BO297</f>
        <v>0</v>
      </c>
      <c r="BP297" s="1" t="s">
        <v>45</v>
      </c>
      <c r="BQ297" s="1" t="s">
        <v>44</v>
      </c>
      <c r="BR297" s="1">
        <f>'январь 2016'!BR297+'февраль 2016'!BR297+'март 2016'!BR297</f>
        <v>0</v>
      </c>
      <c r="BS297" s="1">
        <f>'январь 2016'!BS297+'февраль 2016'!BS297+'март 2016'!BS297</f>
        <v>0</v>
      </c>
      <c r="BT297" s="1" t="s">
        <v>46</v>
      </c>
      <c r="BU297" s="1" t="s">
        <v>47</v>
      </c>
      <c r="BV297" s="1">
        <f>'январь 2016'!BV297+'февраль 2016'!BV297+'март 2016'!BV297</f>
        <v>0</v>
      </c>
      <c r="BW297" s="1">
        <f>'январь 2016'!BW297+'февраль 2016'!BW297+'март 2016'!BW297</f>
        <v>0</v>
      </c>
      <c r="BX297" s="1" t="s">
        <v>46</v>
      </c>
      <c r="BY297" s="1" t="s">
        <v>41</v>
      </c>
      <c r="BZ297" s="1">
        <f>'январь 2016'!BZ297+'февраль 2016'!BZ297+'март 2016'!BZ297</f>
        <v>0</v>
      </c>
      <c r="CA297" s="1">
        <f>'январь 2016'!CA297+'февраль 2016'!CA297+'март 2016'!CA297</f>
        <v>0</v>
      </c>
      <c r="CB297" s="1" t="s">
        <v>46</v>
      </c>
      <c r="CC297" s="1" t="s">
        <v>48</v>
      </c>
      <c r="CD297" s="1">
        <f>'январь 2016'!CD297+'февраль 2016'!CD297+'март 2016'!CD297</f>
        <v>0</v>
      </c>
      <c r="CE297" s="1">
        <f>'январь 2016'!CE297+'февраль 2016'!CE297+'март 2016'!CE297</f>
        <v>0</v>
      </c>
      <c r="CF297" s="1" t="s">
        <v>46</v>
      </c>
      <c r="CG297" s="1" t="s">
        <v>48</v>
      </c>
      <c r="CH297" s="1">
        <f>'январь 2016'!CH297+'февраль 2016'!CH297+'март 2016'!CH297</f>
        <v>0</v>
      </c>
      <c r="CI297" s="1">
        <f>'январь 2016'!CI297+'февраль 2016'!CI297+'март 2016'!CI297</f>
        <v>0</v>
      </c>
      <c r="CJ297" s="1" t="s">
        <v>46</v>
      </c>
      <c r="CK297" s="1" t="s">
        <v>39</v>
      </c>
      <c r="CL297" s="1">
        <f>'январь 2016'!CL297+'февраль 2016'!CL297+'март 2016'!CL297</f>
        <v>0</v>
      </c>
      <c r="CM297" s="1">
        <f>'январь 2016'!CM297+'февраль 2016'!CM297+'март 2016'!CM297</f>
        <v>0</v>
      </c>
      <c r="CN297" s="1" t="s">
        <v>49</v>
      </c>
      <c r="CO297" s="1" t="s">
        <v>39</v>
      </c>
      <c r="CP297" s="1">
        <f>'январь 2016'!CP297+'февраль 2016'!CP297+'март 2016'!CP297</f>
        <v>0</v>
      </c>
      <c r="CQ297" s="1">
        <f>'январь 2016'!CQ297+'февраль 2016'!CQ297+'март 2016'!CQ297</f>
        <v>0</v>
      </c>
      <c r="CR297" s="1" t="s">
        <v>50</v>
      </c>
      <c r="CS297" s="1" t="s">
        <v>51</v>
      </c>
      <c r="CT297" s="1">
        <f>'январь 2016'!CT297+'февраль 2016'!CT297+'март 2016'!CT297</f>
        <v>0</v>
      </c>
      <c r="CU297" s="1">
        <f>'январь 2016'!CU297+'февраль 2016'!CU297+'март 2016'!CU297</f>
        <v>0</v>
      </c>
      <c r="CV297" s="1" t="s">
        <v>50</v>
      </c>
      <c r="CW297" s="1" t="s">
        <v>39</v>
      </c>
      <c r="CX297" s="1">
        <f>'январь 2016'!CX297+'февраль 2016'!CX297+'март 2016'!CX297</f>
        <v>4</v>
      </c>
      <c r="CY297" s="1">
        <f>'январь 2016'!CY297+'февраль 2016'!CY297+'март 2016'!CY297</f>
        <v>3.3159999999999998</v>
      </c>
      <c r="CZ297" s="1" t="s">
        <v>50</v>
      </c>
      <c r="DA297" s="1" t="s">
        <v>39</v>
      </c>
      <c r="DB297" s="1">
        <f>'январь 2016'!DB297+'февраль 2016'!DB297+'март 2016'!DB297</f>
        <v>0</v>
      </c>
      <c r="DC297" s="1">
        <f>'январь 2016'!DC297+'февраль 2016'!DC297+'март 2016'!DC297</f>
        <v>0</v>
      </c>
      <c r="DD297" s="1" t="s">
        <v>59</v>
      </c>
      <c r="DE297" s="1" t="s">
        <v>60</v>
      </c>
      <c r="DF297" s="1">
        <f>'январь 2016'!DF297+'февраль 2016'!DF297+'март 2016'!DF297</f>
        <v>0</v>
      </c>
      <c r="DG297" s="1">
        <f>'январь 2016'!DG297+'февраль 2016'!DG297+'март 2016'!DG297</f>
        <v>0</v>
      </c>
      <c r="DH297" s="1" t="s">
        <v>52</v>
      </c>
      <c r="DI297" s="1" t="s">
        <v>53</v>
      </c>
      <c r="DJ297" s="1">
        <f>'январь 2016'!DJ297+'февраль 2016'!DJ297+'март 2016'!DJ297</f>
        <v>0</v>
      </c>
      <c r="DK297" s="1">
        <f>'январь 2016'!DK297+'февраль 2016'!DK297+'март 2016'!DK297</f>
        <v>0</v>
      </c>
      <c r="DL297" s="1" t="s">
        <v>31</v>
      </c>
      <c r="DM297" s="7">
        <f>'январь 2016'!DM297+'февраль 2016'!DM297+'март 2016'!DM297</f>
        <v>0</v>
      </c>
    </row>
    <row r="298" spans="1:117" s="12" customFormat="1" ht="15.75" customHeight="1" x14ac:dyDescent="0.25">
      <c r="A298" s="6">
        <v>297</v>
      </c>
      <c r="B298" s="6">
        <v>2</v>
      </c>
      <c r="C298" s="9" t="s">
        <v>269</v>
      </c>
      <c r="D298" s="8" t="s">
        <v>373</v>
      </c>
      <c r="E298" s="6">
        <v>1139.6089999999999</v>
      </c>
      <c r="F298" s="6">
        <v>1679.135</v>
      </c>
      <c r="G298" s="6">
        <v>-540.1</v>
      </c>
      <c r="H298" s="10">
        <v>502.41768000000002</v>
      </c>
      <c r="I298" s="3">
        <f t="shared" si="13"/>
        <v>-37.682320000000004</v>
      </c>
      <c r="J298" s="3">
        <f t="shared" si="12"/>
        <v>349.51400000000001</v>
      </c>
      <c r="K298" s="3">
        <f t="shared" si="14"/>
        <v>-387.19632000000001</v>
      </c>
      <c r="L298" s="1" t="s">
        <v>28</v>
      </c>
      <c r="M298" s="1" t="s">
        <v>29</v>
      </c>
      <c r="N298" s="1">
        <f>'январь 2016'!N298+'февраль 2016'!N298+'март 2016'!N298</f>
        <v>0</v>
      </c>
      <c r="O298" s="1">
        <f>'январь 2016'!O298+'февраль 2016'!O298+'март 2016'!O298</f>
        <v>0</v>
      </c>
      <c r="P298" s="1" t="s">
        <v>30</v>
      </c>
      <c r="Q298" s="1" t="s">
        <v>34</v>
      </c>
      <c r="R298" s="1">
        <f>'январь 2016'!R298+'февраль 2016'!R298+'март 2016'!R298</f>
        <v>0</v>
      </c>
      <c r="S298" s="1">
        <f>'январь 2016'!S298+'февраль 2016'!S298+'март 2016'!S298</f>
        <v>0</v>
      </c>
      <c r="T298" s="1" t="s">
        <v>30</v>
      </c>
      <c r="U298" s="1" t="s">
        <v>32</v>
      </c>
      <c r="V298" s="6">
        <f>'январь 2016'!V298+'февраль 2016'!V298+'март 2016'!V298</f>
        <v>0</v>
      </c>
      <c r="W298" s="6">
        <f>'январь 2016'!W298+'февраль 2016'!W298+'март 2016'!W298</f>
        <v>0</v>
      </c>
      <c r="X298" s="6" t="s">
        <v>30</v>
      </c>
      <c r="Y298" s="6" t="s">
        <v>33</v>
      </c>
      <c r="Z298" s="6">
        <f>'январь 2016'!Z298+'февраль 2016'!Z298+'март 2016'!Z298</f>
        <v>0</v>
      </c>
      <c r="AA298" s="6">
        <f>'январь 2016'!AA298+'февраль 2016'!AA298+'март 2016'!AA298</f>
        <v>0</v>
      </c>
      <c r="AB298" s="1" t="s">
        <v>30</v>
      </c>
      <c r="AC298" s="1" t="s">
        <v>34</v>
      </c>
      <c r="AD298" s="1">
        <f>'январь 2016'!AD298+'февраль 2016'!AD298+'март 2016'!AD298</f>
        <v>0</v>
      </c>
      <c r="AE298" s="1">
        <f>'январь 2016'!AE298+'февраль 2016'!AE298+'март 2016'!AE298</f>
        <v>0</v>
      </c>
      <c r="AF298" s="1" t="s">
        <v>35</v>
      </c>
      <c r="AG298" s="1" t="s">
        <v>29</v>
      </c>
      <c r="AH298" s="1">
        <f>'январь 2016'!AH298+'февраль 2016'!AH298+'март 2016'!AH298</f>
        <v>0</v>
      </c>
      <c r="AI298" s="1">
        <f>'январь 2016'!AI298+'февраль 2016'!AI298+'март 2016'!AI298</f>
        <v>0</v>
      </c>
      <c r="AJ298" s="1" t="s">
        <v>36</v>
      </c>
      <c r="AK298" s="1" t="s">
        <v>37</v>
      </c>
      <c r="AL298" s="1">
        <f>'январь 2016'!AL298+'февраль 2016'!AL298+'март 2016'!AL298</f>
        <v>0.17399999999999999</v>
      </c>
      <c r="AM298" s="1">
        <f>'январь 2016'!AM298+'февраль 2016'!AM298+'март 2016'!AM298</f>
        <v>346.75</v>
      </c>
      <c r="AN298" s="1" t="s">
        <v>38</v>
      </c>
      <c r="AO298" s="1" t="s">
        <v>39</v>
      </c>
      <c r="AP298" s="1">
        <f>'январь 2016'!AP298+'февраль 2016'!AP298+'март 2016'!AP298</f>
        <v>0</v>
      </c>
      <c r="AQ298" s="1">
        <f>'январь 2016'!AQ298+'февраль 2016'!AQ298+'март 2016'!AQ298</f>
        <v>0</v>
      </c>
      <c r="AR298" s="1" t="s">
        <v>40</v>
      </c>
      <c r="AS298" s="1" t="s">
        <v>41</v>
      </c>
      <c r="AT298" s="1">
        <f>'январь 2016'!AT298+'февраль 2016'!AT298+'март 2016'!AT298</f>
        <v>0</v>
      </c>
      <c r="AU298" s="1">
        <f>'январь 2016'!AU298+'февраль 2016'!AU298+'март 2016'!AU298</f>
        <v>0</v>
      </c>
      <c r="AV298" s="6"/>
      <c r="AW298" s="6"/>
      <c r="AX298" s="1">
        <f>'январь 2016'!AX298+'февраль 2016'!AX298+'март 2016'!AX298</f>
        <v>0</v>
      </c>
      <c r="AY298" s="1">
        <f>'январь 2016'!AY298+'февраль 2016'!AY298+'март 2016'!AY298</f>
        <v>0</v>
      </c>
      <c r="AZ298" s="1" t="s">
        <v>42</v>
      </c>
      <c r="BA298" s="1" t="s">
        <v>39</v>
      </c>
      <c r="BB298" s="1">
        <f>'январь 2016'!BB298+'февраль 2016'!BB298+'март 2016'!BB298</f>
        <v>0</v>
      </c>
      <c r="BC298" s="1">
        <f>'январь 2016'!BC298+'февраль 2016'!BC298+'март 2016'!BC298</f>
        <v>0</v>
      </c>
      <c r="BD298" s="1" t="s">
        <v>42</v>
      </c>
      <c r="BE298" s="1" t="s">
        <v>33</v>
      </c>
      <c r="BF298" s="1">
        <f>'январь 2016'!BF298+'февраль 2016'!BF298+'март 2016'!BF298</f>
        <v>0</v>
      </c>
      <c r="BG298" s="1">
        <f>'январь 2016'!BG298+'февраль 2016'!BG298+'март 2016'!BG298</f>
        <v>0</v>
      </c>
      <c r="BH298" s="1" t="s">
        <v>42</v>
      </c>
      <c r="BI298" s="1" t="s">
        <v>39</v>
      </c>
      <c r="BJ298" s="1">
        <f>'январь 2016'!BJ298+'февраль 2016'!BJ298+'март 2016'!BJ298</f>
        <v>0</v>
      </c>
      <c r="BK298" s="7">
        <f>'январь 2016'!BK298+'февраль 2016'!BK298+'март 2016'!BK298</f>
        <v>0</v>
      </c>
      <c r="BL298" s="1" t="s">
        <v>43</v>
      </c>
      <c r="BM298" s="1" t="s">
        <v>44</v>
      </c>
      <c r="BN298" s="1">
        <f>'январь 2016'!BN298+'февраль 2016'!BN298+'март 2016'!BN298</f>
        <v>0</v>
      </c>
      <c r="BO298" s="1">
        <f>'январь 2016'!BO298+'февраль 2016'!BO298+'март 2016'!BO298</f>
        <v>0</v>
      </c>
      <c r="BP298" s="1" t="s">
        <v>45</v>
      </c>
      <c r="BQ298" s="1" t="s">
        <v>44</v>
      </c>
      <c r="BR298" s="1">
        <f>'январь 2016'!BR298+'февраль 2016'!BR298+'март 2016'!BR298</f>
        <v>0</v>
      </c>
      <c r="BS298" s="1">
        <f>'январь 2016'!BS298+'февраль 2016'!BS298+'март 2016'!BS298</f>
        <v>0</v>
      </c>
      <c r="BT298" s="1" t="s">
        <v>46</v>
      </c>
      <c r="BU298" s="1" t="s">
        <v>47</v>
      </c>
      <c r="BV298" s="1">
        <f>'январь 2016'!BV298+'февраль 2016'!BV298+'март 2016'!BV298</f>
        <v>0</v>
      </c>
      <c r="BW298" s="1">
        <f>'январь 2016'!BW298+'февраль 2016'!BW298+'март 2016'!BW298</f>
        <v>0</v>
      </c>
      <c r="BX298" s="1" t="s">
        <v>46</v>
      </c>
      <c r="BY298" s="1" t="s">
        <v>41</v>
      </c>
      <c r="BZ298" s="1">
        <f>'январь 2016'!BZ298+'февраль 2016'!BZ298+'март 2016'!BZ298</f>
        <v>0</v>
      </c>
      <c r="CA298" s="1">
        <f>'январь 2016'!CA298+'февраль 2016'!CA298+'март 2016'!CA298</f>
        <v>0</v>
      </c>
      <c r="CB298" s="1" t="s">
        <v>46</v>
      </c>
      <c r="CC298" s="1" t="s">
        <v>48</v>
      </c>
      <c r="CD298" s="1">
        <f>'январь 2016'!CD298+'февраль 2016'!CD298+'март 2016'!CD298</f>
        <v>0</v>
      </c>
      <c r="CE298" s="1">
        <f>'январь 2016'!CE298+'февраль 2016'!CE298+'март 2016'!CE298</f>
        <v>0</v>
      </c>
      <c r="CF298" s="1" t="s">
        <v>46</v>
      </c>
      <c r="CG298" s="1" t="s">
        <v>48</v>
      </c>
      <c r="CH298" s="1">
        <f>'январь 2016'!CH298+'февраль 2016'!CH298+'март 2016'!CH298</f>
        <v>0</v>
      </c>
      <c r="CI298" s="1">
        <f>'январь 2016'!CI298+'февраль 2016'!CI298+'март 2016'!CI298</f>
        <v>0</v>
      </c>
      <c r="CJ298" s="1" t="s">
        <v>46</v>
      </c>
      <c r="CK298" s="1" t="s">
        <v>39</v>
      </c>
      <c r="CL298" s="1">
        <f>'январь 2016'!CL298+'февраль 2016'!CL298+'март 2016'!CL298</f>
        <v>0</v>
      </c>
      <c r="CM298" s="1">
        <f>'январь 2016'!CM298+'февраль 2016'!CM298+'март 2016'!CM298</f>
        <v>0</v>
      </c>
      <c r="CN298" s="1" t="s">
        <v>49</v>
      </c>
      <c r="CO298" s="1" t="s">
        <v>39</v>
      </c>
      <c r="CP298" s="1">
        <f>'январь 2016'!CP298+'февраль 2016'!CP298+'март 2016'!CP298</f>
        <v>0</v>
      </c>
      <c r="CQ298" s="1">
        <f>'январь 2016'!CQ298+'февраль 2016'!CQ298+'март 2016'!CQ298</f>
        <v>0</v>
      </c>
      <c r="CR298" s="1" t="s">
        <v>50</v>
      </c>
      <c r="CS298" s="1" t="s">
        <v>51</v>
      </c>
      <c r="CT298" s="1">
        <f>'январь 2016'!CT298+'февраль 2016'!CT298+'март 2016'!CT298</f>
        <v>0</v>
      </c>
      <c r="CU298" s="1">
        <f>'январь 2016'!CU298+'февраль 2016'!CU298+'март 2016'!CU298</f>
        <v>0</v>
      </c>
      <c r="CV298" s="1" t="s">
        <v>50</v>
      </c>
      <c r="CW298" s="1" t="s">
        <v>39</v>
      </c>
      <c r="CX298" s="1">
        <f>'январь 2016'!CX298+'февраль 2016'!CX298+'март 2016'!CX298</f>
        <v>3</v>
      </c>
      <c r="CY298" s="1">
        <f>'январь 2016'!CY298+'февраль 2016'!CY298+'март 2016'!CY298</f>
        <v>2.7639999999999998</v>
      </c>
      <c r="CZ298" s="1" t="s">
        <v>50</v>
      </c>
      <c r="DA298" s="1" t="s">
        <v>39</v>
      </c>
      <c r="DB298" s="1">
        <f>'январь 2016'!DB298+'февраль 2016'!DB298+'март 2016'!DB298</f>
        <v>0</v>
      </c>
      <c r="DC298" s="1">
        <f>'январь 2016'!DC298+'февраль 2016'!DC298+'март 2016'!DC298</f>
        <v>0</v>
      </c>
      <c r="DD298" s="1" t="s">
        <v>59</v>
      </c>
      <c r="DE298" s="1" t="s">
        <v>60</v>
      </c>
      <c r="DF298" s="1">
        <f>'январь 2016'!DF298+'февраль 2016'!DF298+'март 2016'!DF298</f>
        <v>0</v>
      </c>
      <c r="DG298" s="1">
        <f>'январь 2016'!DG298+'февраль 2016'!DG298+'март 2016'!DG298</f>
        <v>0</v>
      </c>
      <c r="DH298" s="1" t="s">
        <v>52</v>
      </c>
      <c r="DI298" s="1" t="s">
        <v>53</v>
      </c>
      <c r="DJ298" s="1">
        <f>'январь 2016'!DJ298+'февраль 2016'!DJ298+'март 2016'!DJ298</f>
        <v>0</v>
      </c>
      <c r="DK298" s="1">
        <f>'январь 2016'!DK298+'февраль 2016'!DK298+'март 2016'!DK298</f>
        <v>0</v>
      </c>
      <c r="DL298" s="1" t="s">
        <v>31</v>
      </c>
      <c r="DM298" s="7">
        <f>'январь 2016'!DM298+'февраль 2016'!DM298+'март 2016'!DM298</f>
        <v>0</v>
      </c>
    </row>
    <row r="299" spans="1:117" s="12" customFormat="1" ht="15.75" customHeight="1" x14ac:dyDescent="0.25">
      <c r="A299" s="6">
        <v>298</v>
      </c>
      <c r="B299" s="6">
        <v>2</v>
      </c>
      <c r="C299" s="9" t="s">
        <v>464</v>
      </c>
      <c r="D299" s="8" t="s">
        <v>373</v>
      </c>
      <c r="E299" s="6">
        <v>155.63999999999999</v>
      </c>
      <c r="F299" s="6">
        <v>16.16</v>
      </c>
      <c r="G299" s="6">
        <v>81.563999999999993</v>
      </c>
      <c r="H299" s="10">
        <v>73.070279999999997</v>
      </c>
      <c r="I299" s="3">
        <f t="shared" si="13"/>
        <v>154.63427999999999</v>
      </c>
      <c r="J299" s="3">
        <f t="shared" si="12"/>
        <v>0</v>
      </c>
      <c r="K299" s="3">
        <f t="shared" si="14"/>
        <v>154.63427999999999</v>
      </c>
      <c r="L299" s="1" t="s">
        <v>28</v>
      </c>
      <c r="M299" s="1" t="s">
        <v>29</v>
      </c>
      <c r="N299" s="1">
        <f>'январь 2016'!N299+'февраль 2016'!N299+'март 2016'!N299</f>
        <v>0</v>
      </c>
      <c r="O299" s="1">
        <f>'январь 2016'!O299+'февраль 2016'!O299+'март 2016'!O299</f>
        <v>0</v>
      </c>
      <c r="P299" s="1" t="s">
        <v>30</v>
      </c>
      <c r="Q299" s="1" t="s">
        <v>34</v>
      </c>
      <c r="R299" s="1">
        <f>'январь 2016'!R299+'февраль 2016'!R299+'март 2016'!R299</f>
        <v>0</v>
      </c>
      <c r="S299" s="1">
        <f>'январь 2016'!S299+'февраль 2016'!S299+'март 2016'!S299</f>
        <v>0</v>
      </c>
      <c r="T299" s="1" t="s">
        <v>30</v>
      </c>
      <c r="U299" s="1" t="s">
        <v>32</v>
      </c>
      <c r="V299" s="6">
        <f>'январь 2016'!V299+'февраль 2016'!V299+'март 2016'!V299</f>
        <v>0</v>
      </c>
      <c r="W299" s="6">
        <f>'январь 2016'!W299+'февраль 2016'!W299+'март 2016'!W299</f>
        <v>0</v>
      </c>
      <c r="X299" s="6" t="s">
        <v>30</v>
      </c>
      <c r="Y299" s="6" t="s">
        <v>33</v>
      </c>
      <c r="Z299" s="6">
        <f>'январь 2016'!Z299+'февраль 2016'!Z299+'март 2016'!Z299</f>
        <v>0</v>
      </c>
      <c r="AA299" s="6">
        <f>'январь 2016'!AA299+'февраль 2016'!AA299+'март 2016'!AA299</f>
        <v>0</v>
      </c>
      <c r="AB299" s="1" t="s">
        <v>30</v>
      </c>
      <c r="AC299" s="1" t="s">
        <v>34</v>
      </c>
      <c r="AD299" s="1">
        <f>'январь 2016'!AD299+'февраль 2016'!AD299+'март 2016'!AD299</f>
        <v>0</v>
      </c>
      <c r="AE299" s="1">
        <f>'январь 2016'!AE299+'февраль 2016'!AE299+'март 2016'!AE299</f>
        <v>0</v>
      </c>
      <c r="AF299" s="1" t="s">
        <v>35</v>
      </c>
      <c r="AG299" s="1" t="s">
        <v>29</v>
      </c>
      <c r="AH299" s="1">
        <f>'январь 2016'!AH299+'февраль 2016'!AH299+'март 2016'!AH299</f>
        <v>0</v>
      </c>
      <c r="AI299" s="1">
        <f>'январь 2016'!AI299+'февраль 2016'!AI299+'март 2016'!AI299</f>
        <v>0</v>
      </c>
      <c r="AJ299" s="1" t="s">
        <v>36</v>
      </c>
      <c r="AK299" s="1" t="s">
        <v>37</v>
      </c>
      <c r="AL299" s="1">
        <f>'январь 2016'!AL299+'февраль 2016'!AL299+'март 2016'!AL299</f>
        <v>0</v>
      </c>
      <c r="AM299" s="1">
        <f>'январь 2016'!AM299+'февраль 2016'!AM299+'март 2016'!AM299</f>
        <v>0</v>
      </c>
      <c r="AN299" s="1" t="s">
        <v>38</v>
      </c>
      <c r="AO299" s="1" t="s">
        <v>39</v>
      </c>
      <c r="AP299" s="1">
        <f>'январь 2016'!AP299+'февраль 2016'!AP299+'март 2016'!AP299</f>
        <v>0</v>
      </c>
      <c r="AQ299" s="1">
        <f>'январь 2016'!AQ299+'февраль 2016'!AQ299+'март 2016'!AQ299</f>
        <v>0</v>
      </c>
      <c r="AR299" s="1" t="s">
        <v>40</v>
      </c>
      <c r="AS299" s="1" t="s">
        <v>41</v>
      </c>
      <c r="AT299" s="1">
        <f>'январь 2016'!AT299+'февраль 2016'!AT299+'март 2016'!AT299</f>
        <v>0</v>
      </c>
      <c r="AU299" s="1">
        <f>'январь 2016'!AU299+'февраль 2016'!AU299+'март 2016'!AU299</f>
        <v>0</v>
      </c>
      <c r="AV299" s="6"/>
      <c r="AW299" s="6"/>
      <c r="AX299" s="1">
        <f>'январь 2016'!AX299+'февраль 2016'!AX299+'март 2016'!AX299</f>
        <v>0</v>
      </c>
      <c r="AY299" s="1">
        <f>'январь 2016'!AY299+'февраль 2016'!AY299+'март 2016'!AY299</f>
        <v>0</v>
      </c>
      <c r="AZ299" s="1" t="s">
        <v>42</v>
      </c>
      <c r="BA299" s="1" t="s">
        <v>39</v>
      </c>
      <c r="BB299" s="1">
        <f>'январь 2016'!BB299+'февраль 2016'!BB299+'март 2016'!BB299</f>
        <v>0</v>
      </c>
      <c r="BC299" s="1">
        <f>'январь 2016'!BC299+'февраль 2016'!BC299+'март 2016'!BC299</f>
        <v>0</v>
      </c>
      <c r="BD299" s="1" t="s">
        <v>42</v>
      </c>
      <c r="BE299" s="1" t="s">
        <v>33</v>
      </c>
      <c r="BF299" s="1">
        <f>'январь 2016'!BF299+'февраль 2016'!BF299+'март 2016'!BF299</f>
        <v>0</v>
      </c>
      <c r="BG299" s="1">
        <f>'январь 2016'!BG299+'февраль 2016'!BG299+'март 2016'!BG299</f>
        <v>0</v>
      </c>
      <c r="BH299" s="1" t="s">
        <v>42</v>
      </c>
      <c r="BI299" s="1" t="s">
        <v>39</v>
      </c>
      <c r="BJ299" s="1">
        <f>'январь 2016'!BJ299+'февраль 2016'!BJ299+'март 2016'!BJ299</f>
        <v>0</v>
      </c>
      <c r="BK299" s="7">
        <f>'январь 2016'!BK299+'февраль 2016'!BK299+'март 2016'!BK299</f>
        <v>0</v>
      </c>
      <c r="BL299" s="1" t="s">
        <v>43</v>
      </c>
      <c r="BM299" s="1" t="s">
        <v>44</v>
      </c>
      <c r="BN299" s="1">
        <f>'январь 2016'!BN299+'февраль 2016'!BN299+'март 2016'!BN299</f>
        <v>0</v>
      </c>
      <c r="BO299" s="1">
        <f>'январь 2016'!BO299+'февраль 2016'!BO299+'март 2016'!BO299</f>
        <v>0</v>
      </c>
      <c r="BP299" s="1" t="s">
        <v>45</v>
      </c>
      <c r="BQ299" s="1" t="s">
        <v>44</v>
      </c>
      <c r="BR299" s="1">
        <f>'январь 2016'!BR299+'февраль 2016'!BR299+'март 2016'!BR299</f>
        <v>0</v>
      </c>
      <c r="BS299" s="1">
        <f>'январь 2016'!BS299+'февраль 2016'!BS299+'март 2016'!BS299</f>
        <v>0</v>
      </c>
      <c r="BT299" s="1" t="s">
        <v>46</v>
      </c>
      <c r="BU299" s="1" t="s">
        <v>47</v>
      </c>
      <c r="BV299" s="1">
        <f>'январь 2016'!BV299+'февраль 2016'!BV299+'март 2016'!BV299</f>
        <v>0</v>
      </c>
      <c r="BW299" s="1">
        <f>'январь 2016'!BW299+'февраль 2016'!BW299+'март 2016'!BW299</f>
        <v>0</v>
      </c>
      <c r="BX299" s="1" t="s">
        <v>46</v>
      </c>
      <c r="BY299" s="1" t="s">
        <v>41</v>
      </c>
      <c r="BZ299" s="1">
        <f>'январь 2016'!BZ299+'февраль 2016'!BZ299+'март 2016'!BZ299</f>
        <v>0</v>
      </c>
      <c r="CA299" s="1">
        <f>'январь 2016'!CA299+'февраль 2016'!CA299+'март 2016'!CA299</f>
        <v>0</v>
      </c>
      <c r="CB299" s="1" t="s">
        <v>46</v>
      </c>
      <c r="CC299" s="1" t="s">
        <v>48</v>
      </c>
      <c r="CD299" s="1">
        <f>'январь 2016'!CD299+'февраль 2016'!CD299+'март 2016'!CD299</f>
        <v>0</v>
      </c>
      <c r="CE299" s="1">
        <f>'январь 2016'!CE299+'февраль 2016'!CE299+'март 2016'!CE299</f>
        <v>0</v>
      </c>
      <c r="CF299" s="1" t="s">
        <v>46</v>
      </c>
      <c r="CG299" s="1" t="s">
        <v>48</v>
      </c>
      <c r="CH299" s="1">
        <f>'январь 2016'!CH299+'февраль 2016'!CH299+'март 2016'!CH299</f>
        <v>0</v>
      </c>
      <c r="CI299" s="1">
        <f>'январь 2016'!CI299+'февраль 2016'!CI299+'март 2016'!CI299</f>
        <v>0</v>
      </c>
      <c r="CJ299" s="1" t="s">
        <v>46</v>
      </c>
      <c r="CK299" s="1" t="s">
        <v>39</v>
      </c>
      <c r="CL299" s="1">
        <f>'январь 2016'!CL299+'февраль 2016'!CL299+'март 2016'!CL299</f>
        <v>0</v>
      </c>
      <c r="CM299" s="1">
        <f>'январь 2016'!CM299+'февраль 2016'!CM299+'март 2016'!CM299</f>
        <v>0</v>
      </c>
      <c r="CN299" s="1" t="s">
        <v>49</v>
      </c>
      <c r="CO299" s="1" t="s">
        <v>39</v>
      </c>
      <c r="CP299" s="1">
        <f>'январь 2016'!CP299+'февраль 2016'!CP299+'март 2016'!CP299</f>
        <v>0</v>
      </c>
      <c r="CQ299" s="1">
        <f>'январь 2016'!CQ299+'февраль 2016'!CQ299+'март 2016'!CQ299</f>
        <v>0</v>
      </c>
      <c r="CR299" s="1" t="s">
        <v>50</v>
      </c>
      <c r="CS299" s="1" t="s">
        <v>51</v>
      </c>
      <c r="CT299" s="1">
        <f>'январь 2016'!CT299+'февраль 2016'!CT299+'март 2016'!CT299</f>
        <v>0</v>
      </c>
      <c r="CU299" s="1">
        <f>'январь 2016'!CU299+'февраль 2016'!CU299+'март 2016'!CU299</f>
        <v>0</v>
      </c>
      <c r="CV299" s="1" t="s">
        <v>50</v>
      </c>
      <c r="CW299" s="1" t="s">
        <v>39</v>
      </c>
      <c r="CX299" s="1">
        <f>'январь 2016'!CX299+'февраль 2016'!CX299+'март 2016'!CX299</f>
        <v>0</v>
      </c>
      <c r="CY299" s="1">
        <f>'январь 2016'!CY299+'февраль 2016'!CY299+'март 2016'!CY299</f>
        <v>0</v>
      </c>
      <c r="CZ299" s="1" t="s">
        <v>50</v>
      </c>
      <c r="DA299" s="1" t="s">
        <v>39</v>
      </c>
      <c r="DB299" s="1">
        <f>'январь 2016'!DB299+'февраль 2016'!DB299+'март 2016'!DB299</f>
        <v>0</v>
      </c>
      <c r="DC299" s="1">
        <f>'январь 2016'!DC299+'февраль 2016'!DC299+'март 2016'!DC299</f>
        <v>0</v>
      </c>
      <c r="DD299" s="1" t="s">
        <v>59</v>
      </c>
      <c r="DE299" s="1" t="s">
        <v>60</v>
      </c>
      <c r="DF299" s="1">
        <f>'январь 2016'!DF299+'февраль 2016'!DF299+'март 2016'!DF299</f>
        <v>0</v>
      </c>
      <c r="DG299" s="1">
        <f>'январь 2016'!DG299+'февраль 2016'!DG299+'март 2016'!DG299</f>
        <v>0</v>
      </c>
      <c r="DH299" s="1" t="s">
        <v>52</v>
      </c>
      <c r="DI299" s="1" t="s">
        <v>53</v>
      </c>
      <c r="DJ299" s="1">
        <f>'январь 2016'!DJ299+'февраль 2016'!DJ299+'март 2016'!DJ299</f>
        <v>0</v>
      </c>
      <c r="DK299" s="1">
        <f>'январь 2016'!DK299+'февраль 2016'!DK299+'март 2016'!DK299</f>
        <v>0</v>
      </c>
      <c r="DL299" s="1" t="s">
        <v>31</v>
      </c>
      <c r="DM299" s="7">
        <f>'январь 2016'!DM299+'февраль 2016'!DM299+'март 2016'!DM299</f>
        <v>0</v>
      </c>
    </row>
    <row r="300" spans="1:117" s="12" customFormat="1" ht="15.75" customHeight="1" x14ac:dyDescent="0.25">
      <c r="A300" s="6">
        <v>299</v>
      </c>
      <c r="B300" s="6">
        <v>2</v>
      </c>
      <c r="C300" s="9" t="s">
        <v>465</v>
      </c>
      <c r="D300" s="8" t="s">
        <v>373</v>
      </c>
      <c r="E300" s="6">
        <v>34.027000000000001</v>
      </c>
      <c r="F300" s="6">
        <v>0</v>
      </c>
      <c r="G300" s="6">
        <v>28.84</v>
      </c>
      <c r="H300" s="10">
        <v>15.92892</v>
      </c>
      <c r="I300" s="3">
        <f t="shared" si="13"/>
        <v>44.768920000000001</v>
      </c>
      <c r="J300" s="3">
        <f t="shared" si="12"/>
        <v>0</v>
      </c>
      <c r="K300" s="3">
        <f t="shared" si="14"/>
        <v>44.768920000000001</v>
      </c>
      <c r="L300" s="1" t="s">
        <v>28</v>
      </c>
      <c r="M300" s="1" t="s">
        <v>29</v>
      </c>
      <c r="N300" s="1">
        <f>'январь 2016'!N300+'февраль 2016'!N300+'март 2016'!N300</f>
        <v>0</v>
      </c>
      <c r="O300" s="1">
        <f>'январь 2016'!O300+'февраль 2016'!O300+'март 2016'!O300</f>
        <v>0</v>
      </c>
      <c r="P300" s="1" t="s">
        <v>30</v>
      </c>
      <c r="Q300" s="1" t="s">
        <v>34</v>
      </c>
      <c r="R300" s="1">
        <f>'январь 2016'!R300+'февраль 2016'!R300+'март 2016'!R300</f>
        <v>0</v>
      </c>
      <c r="S300" s="1">
        <f>'январь 2016'!S300+'февраль 2016'!S300+'март 2016'!S300</f>
        <v>0</v>
      </c>
      <c r="T300" s="1" t="s">
        <v>30</v>
      </c>
      <c r="U300" s="1" t="s">
        <v>32</v>
      </c>
      <c r="V300" s="6">
        <f>'январь 2016'!V300+'февраль 2016'!V300+'март 2016'!V300</f>
        <v>0</v>
      </c>
      <c r="W300" s="6">
        <f>'январь 2016'!W300+'февраль 2016'!W300+'март 2016'!W300</f>
        <v>0</v>
      </c>
      <c r="X300" s="6" t="s">
        <v>30</v>
      </c>
      <c r="Y300" s="6" t="s">
        <v>33</v>
      </c>
      <c r="Z300" s="6">
        <f>'январь 2016'!Z300+'февраль 2016'!Z300+'март 2016'!Z300</f>
        <v>0</v>
      </c>
      <c r="AA300" s="6">
        <f>'январь 2016'!AA300+'февраль 2016'!AA300+'март 2016'!AA300</f>
        <v>0</v>
      </c>
      <c r="AB300" s="1" t="s">
        <v>30</v>
      </c>
      <c r="AC300" s="1" t="s">
        <v>34</v>
      </c>
      <c r="AD300" s="1">
        <f>'январь 2016'!AD300+'февраль 2016'!AD300+'март 2016'!AD300</f>
        <v>0</v>
      </c>
      <c r="AE300" s="1">
        <f>'январь 2016'!AE300+'февраль 2016'!AE300+'март 2016'!AE300</f>
        <v>0</v>
      </c>
      <c r="AF300" s="1" t="s">
        <v>35</v>
      </c>
      <c r="AG300" s="1" t="s">
        <v>29</v>
      </c>
      <c r="AH300" s="1">
        <f>'январь 2016'!AH300+'февраль 2016'!AH300+'март 2016'!AH300</f>
        <v>0</v>
      </c>
      <c r="AI300" s="1">
        <f>'январь 2016'!AI300+'февраль 2016'!AI300+'март 2016'!AI300</f>
        <v>0</v>
      </c>
      <c r="AJ300" s="1" t="s">
        <v>36</v>
      </c>
      <c r="AK300" s="1" t="s">
        <v>37</v>
      </c>
      <c r="AL300" s="1">
        <f>'январь 2016'!AL300+'февраль 2016'!AL300+'март 2016'!AL300</f>
        <v>0</v>
      </c>
      <c r="AM300" s="1">
        <f>'январь 2016'!AM300+'февраль 2016'!AM300+'март 2016'!AM300</f>
        <v>0</v>
      </c>
      <c r="AN300" s="1" t="s">
        <v>38</v>
      </c>
      <c r="AO300" s="1" t="s">
        <v>39</v>
      </c>
      <c r="AP300" s="1">
        <f>'январь 2016'!AP300+'февраль 2016'!AP300+'март 2016'!AP300</f>
        <v>0</v>
      </c>
      <c r="AQ300" s="1">
        <f>'январь 2016'!AQ300+'февраль 2016'!AQ300+'март 2016'!AQ300</f>
        <v>0</v>
      </c>
      <c r="AR300" s="1" t="s">
        <v>40</v>
      </c>
      <c r="AS300" s="1" t="s">
        <v>41</v>
      </c>
      <c r="AT300" s="1">
        <f>'январь 2016'!AT300+'февраль 2016'!AT300+'март 2016'!AT300</f>
        <v>0</v>
      </c>
      <c r="AU300" s="1">
        <f>'январь 2016'!AU300+'февраль 2016'!AU300+'март 2016'!AU300</f>
        <v>0</v>
      </c>
      <c r="AV300" s="6"/>
      <c r="AW300" s="6"/>
      <c r="AX300" s="1">
        <f>'январь 2016'!AX300+'февраль 2016'!AX300+'март 2016'!AX300</f>
        <v>0</v>
      </c>
      <c r="AY300" s="1">
        <f>'январь 2016'!AY300+'февраль 2016'!AY300+'март 2016'!AY300</f>
        <v>0</v>
      </c>
      <c r="AZ300" s="1" t="s">
        <v>42</v>
      </c>
      <c r="BA300" s="1" t="s">
        <v>39</v>
      </c>
      <c r="BB300" s="1">
        <f>'январь 2016'!BB300+'февраль 2016'!BB300+'март 2016'!BB300</f>
        <v>0</v>
      </c>
      <c r="BC300" s="1">
        <f>'январь 2016'!BC300+'февраль 2016'!BC300+'март 2016'!BC300</f>
        <v>0</v>
      </c>
      <c r="BD300" s="1" t="s">
        <v>42</v>
      </c>
      <c r="BE300" s="1" t="s">
        <v>33</v>
      </c>
      <c r="BF300" s="1">
        <f>'январь 2016'!BF300+'февраль 2016'!BF300+'март 2016'!BF300</f>
        <v>0</v>
      </c>
      <c r="BG300" s="1">
        <f>'январь 2016'!BG300+'февраль 2016'!BG300+'март 2016'!BG300</f>
        <v>0</v>
      </c>
      <c r="BH300" s="1" t="s">
        <v>42</v>
      </c>
      <c r="BI300" s="1" t="s">
        <v>39</v>
      </c>
      <c r="BJ300" s="1">
        <f>'январь 2016'!BJ300+'февраль 2016'!BJ300+'март 2016'!BJ300</f>
        <v>0</v>
      </c>
      <c r="BK300" s="7">
        <f>'январь 2016'!BK300+'февраль 2016'!BK300+'март 2016'!BK300</f>
        <v>0</v>
      </c>
      <c r="BL300" s="1" t="s">
        <v>43</v>
      </c>
      <c r="BM300" s="1" t="s">
        <v>44</v>
      </c>
      <c r="BN300" s="1">
        <f>'январь 2016'!BN300+'февраль 2016'!BN300+'март 2016'!BN300</f>
        <v>0</v>
      </c>
      <c r="BO300" s="1">
        <f>'январь 2016'!BO300+'февраль 2016'!BO300+'март 2016'!BO300</f>
        <v>0</v>
      </c>
      <c r="BP300" s="1" t="s">
        <v>45</v>
      </c>
      <c r="BQ300" s="1" t="s">
        <v>44</v>
      </c>
      <c r="BR300" s="1">
        <f>'январь 2016'!BR300+'февраль 2016'!BR300+'март 2016'!BR300</f>
        <v>0</v>
      </c>
      <c r="BS300" s="1">
        <f>'январь 2016'!BS300+'февраль 2016'!BS300+'март 2016'!BS300</f>
        <v>0</v>
      </c>
      <c r="BT300" s="1" t="s">
        <v>46</v>
      </c>
      <c r="BU300" s="1" t="s">
        <v>47</v>
      </c>
      <c r="BV300" s="1">
        <f>'январь 2016'!BV300+'февраль 2016'!BV300+'март 2016'!BV300</f>
        <v>0</v>
      </c>
      <c r="BW300" s="1">
        <f>'январь 2016'!BW300+'февраль 2016'!BW300+'март 2016'!BW300</f>
        <v>0</v>
      </c>
      <c r="BX300" s="1" t="s">
        <v>46</v>
      </c>
      <c r="BY300" s="1" t="s">
        <v>41</v>
      </c>
      <c r="BZ300" s="1">
        <f>'январь 2016'!BZ300+'февраль 2016'!BZ300+'март 2016'!BZ300</f>
        <v>0</v>
      </c>
      <c r="CA300" s="1">
        <f>'январь 2016'!CA300+'февраль 2016'!CA300+'март 2016'!CA300</f>
        <v>0</v>
      </c>
      <c r="CB300" s="1" t="s">
        <v>46</v>
      </c>
      <c r="CC300" s="1" t="s">
        <v>48</v>
      </c>
      <c r="CD300" s="1">
        <f>'январь 2016'!CD300+'февраль 2016'!CD300+'март 2016'!CD300</f>
        <v>0</v>
      </c>
      <c r="CE300" s="1">
        <f>'январь 2016'!CE300+'февраль 2016'!CE300+'март 2016'!CE300</f>
        <v>0</v>
      </c>
      <c r="CF300" s="1" t="s">
        <v>46</v>
      </c>
      <c r="CG300" s="1" t="s">
        <v>48</v>
      </c>
      <c r="CH300" s="1">
        <f>'январь 2016'!CH300+'февраль 2016'!CH300+'март 2016'!CH300</f>
        <v>0</v>
      </c>
      <c r="CI300" s="1">
        <f>'январь 2016'!CI300+'февраль 2016'!CI300+'март 2016'!CI300</f>
        <v>0</v>
      </c>
      <c r="CJ300" s="1" t="s">
        <v>46</v>
      </c>
      <c r="CK300" s="1" t="s">
        <v>39</v>
      </c>
      <c r="CL300" s="1">
        <f>'январь 2016'!CL300+'февраль 2016'!CL300+'март 2016'!CL300</f>
        <v>0</v>
      </c>
      <c r="CM300" s="1">
        <f>'январь 2016'!CM300+'февраль 2016'!CM300+'март 2016'!CM300</f>
        <v>0</v>
      </c>
      <c r="CN300" s="1" t="s">
        <v>49</v>
      </c>
      <c r="CO300" s="1" t="s">
        <v>39</v>
      </c>
      <c r="CP300" s="1">
        <f>'январь 2016'!CP300+'февраль 2016'!CP300+'март 2016'!CP300</f>
        <v>0</v>
      </c>
      <c r="CQ300" s="1">
        <f>'январь 2016'!CQ300+'февраль 2016'!CQ300+'март 2016'!CQ300</f>
        <v>0</v>
      </c>
      <c r="CR300" s="1" t="s">
        <v>50</v>
      </c>
      <c r="CS300" s="1" t="s">
        <v>51</v>
      </c>
      <c r="CT300" s="1">
        <f>'январь 2016'!CT300+'февраль 2016'!CT300+'март 2016'!CT300</f>
        <v>0</v>
      </c>
      <c r="CU300" s="1">
        <f>'январь 2016'!CU300+'февраль 2016'!CU300+'март 2016'!CU300</f>
        <v>0</v>
      </c>
      <c r="CV300" s="1" t="s">
        <v>50</v>
      </c>
      <c r="CW300" s="1" t="s">
        <v>39</v>
      </c>
      <c r="CX300" s="1">
        <f>'январь 2016'!CX300+'февраль 2016'!CX300+'март 2016'!CX300</f>
        <v>0</v>
      </c>
      <c r="CY300" s="1">
        <f>'январь 2016'!CY300+'февраль 2016'!CY300+'март 2016'!CY300</f>
        <v>0</v>
      </c>
      <c r="CZ300" s="1" t="s">
        <v>50</v>
      </c>
      <c r="DA300" s="1" t="s">
        <v>39</v>
      </c>
      <c r="DB300" s="1">
        <f>'январь 2016'!DB300+'февраль 2016'!DB300+'март 2016'!DB300</f>
        <v>0</v>
      </c>
      <c r="DC300" s="1">
        <f>'январь 2016'!DC300+'февраль 2016'!DC300+'март 2016'!DC300</f>
        <v>0</v>
      </c>
      <c r="DD300" s="1" t="s">
        <v>59</v>
      </c>
      <c r="DE300" s="1" t="s">
        <v>60</v>
      </c>
      <c r="DF300" s="1">
        <f>'январь 2016'!DF300+'февраль 2016'!DF300+'март 2016'!DF300</f>
        <v>0</v>
      </c>
      <c r="DG300" s="1">
        <f>'январь 2016'!DG300+'февраль 2016'!DG300+'март 2016'!DG300</f>
        <v>0</v>
      </c>
      <c r="DH300" s="1" t="s">
        <v>52</v>
      </c>
      <c r="DI300" s="1" t="s">
        <v>53</v>
      </c>
      <c r="DJ300" s="1">
        <f>'январь 2016'!DJ300+'февраль 2016'!DJ300+'март 2016'!DJ300</f>
        <v>0</v>
      </c>
      <c r="DK300" s="1">
        <f>'январь 2016'!DK300+'февраль 2016'!DK300+'март 2016'!DK300</f>
        <v>0</v>
      </c>
      <c r="DL300" s="1" t="s">
        <v>31</v>
      </c>
      <c r="DM300" s="7">
        <f>'январь 2016'!DM300+'февраль 2016'!DM300+'март 2016'!DM300</f>
        <v>0</v>
      </c>
    </row>
    <row r="301" spans="1:117" s="12" customFormat="1" ht="15.75" customHeight="1" x14ac:dyDescent="0.25">
      <c r="A301" s="6">
        <v>300</v>
      </c>
      <c r="B301" s="6">
        <v>2</v>
      </c>
      <c r="C301" s="9" t="s">
        <v>466</v>
      </c>
      <c r="D301" s="8" t="s">
        <v>373</v>
      </c>
      <c r="E301" s="6">
        <v>79.614999999999995</v>
      </c>
      <c r="F301" s="6">
        <v>5.391</v>
      </c>
      <c r="G301" s="6">
        <v>74.224000000000004</v>
      </c>
      <c r="H301" s="10">
        <v>53.790599999999998</v>
      </c>
      <c r="I301" s="3">
        <f t="shared" si="13"/>
        <v>128.0146</v>
      </c>
      <c r="J301" s="3">
        <f t="shared" si="12"/>
        <v>0.16800000000000001</v>
      </c>
      <c r="K301" s="3">
        <f t="shared" si="14"/>
        <v>127.8466</v>
      </c>
      <c r="L301" s="1" t="s">
        <v>28</v>
      </c>
      <c r="M301" s="1" t="s">
        <v>29</v>
      </c>
      <c r="N301" s="1">
        <f>'январь 2016'!N301+'февраль 2016'!N301+'март 2016'!N301</f>
        <v>0</v>
      </c>
      <c r="O301" s="1">
        <f>'январь 2016'!O301+'февраль 2016'!O301+'март 2016'!O301</f>
        <v>0</v>
      </c>
      <c r="P301" s="1" t="s">
        <v>30</v>
      </c>
      <c r="Q301" s="1" t="s">
        <v>34</v>
      </c>
      <c r="R301" s="1">
        <f>'январь 2016'!R301+'февраль 2016'!R301+'март 2016'!R301</f>
        <v>0</v>
      </c>
      <c r="S301" s="1">
        <f>'январь 2016'!S301+'февраль 2016'!S301+'март 2016'!S301</f>
        <v>0</v>
      </c>
      <c r="T301" s="1" t="s">
        <v>30</v>
      </c>
      <c r="U301" s="1" t="s">
        <v>32</v>
      </c>
      <c r="V301" s="6">
        <f>'январь 2016'!V301+'февраль 2016'!V301+'март 2016'!V301</f>
        <v>0</v>
      </c>
      <c r="W301" s="6">
        <f>'январь 2016'!W301+'февраль 2016'!W301+'март 2016'!W301</f>
        <v>0</v>
      </c>
      <c r="X301" s="6" t="s">
        <v>30</v>
      </c>
      <c r="Y301" s="6" t="s">
        <v>33</v>
      </c>
      <c r="Z301" s="6">
        <f>'январь 2016'!Z301+'февраль 2016'!Z301+'март 2016'!Z301</f>
        <v>0</v>
      </c>
      <c r="AA301" s="6">
        <f>'январь 2016'!AA301+'февраль 2016'!AA301+'март 2016'!AA301</f>
        <v>0</v>
      </c>
      <c r="AB301" s="1" t="s">
        <v>30</v>
      </c>
      <c r="AC301" s="1" t="s">
        <v>34</v>
      </c>
      <c r="AD301" s="1">
        <f>'январь 2016'!AD301+'февраль 2016'!AD301+'март 2016'!AD301</f>
        <v>0</v>
      </c>
      <c r="AE301" s="1">
        <f>'январь 2016'!AE301+'февраль 2016'!AE301+'март 2016'!AE301</f>
        <v>0</v>
      </c>
      <c r="AF301" s="1" t="s">
        <v>35</v>
      </c>
      <c r="AG301" s="1" t="s">
        <v>29</v>
      </c>
      <c r="AH301" s="1">
        <f>'январь 2016'!AH301+'февраль 2016'!AH301+'март 2016'!AH301</f>
        <v>0</v>
      </c>
      <c r="AI301" s="1">
        <f>'январь 2016'!AI301+'февраль 2016'!AI301+'март 2016'!AI301</f>
        <v>0</v>
      </c>
      <c r="AJ301" s="1" t="s">
        <v>36</v>
      </c>
      <c r="AK301" s="1" t="s">
        <v>37</v>
      </c>
      <c r="AL301" s="1">
        <f>'январь 2016'!AL301+'февраль 2016'!AL301+'март 2016'!AL301</f>
        <v>0</v>
      </c>
      <c r="AM301" s="1">
        <f>'январь 2016'!AM301+'февраль 2016'!AM301+'март 2016'!AM301</f>
        <v>0</v>
      </c>
      <c r="AN301" s="1" t="s">
        <v>38</v>
      </c>
      <c r="AO301" s="1" t="s">
        <v>39</v>
      </c>
      <c r="AP301" s="1">
        <f>'январь 2016'!AP301+'февраль 2016'!AP301+'март 2016'!AP301</f>
        <v>0</v>
      </c>
      <c r="AQ301" s="1">
        <f>'январь 2016'!AQ301+'февраль 2016'!AQ301+'март 2016'!AQ301</f>
        <v>0</v>
      </c>
      <c r="AR301" s="1" t="s">
        <v>40</v>
      </c>
      <c r="AS301" s="1" t="s">
        <v>41</v>
      </c>
      <c r="AT301" s="1">
        <f>'январь 2016'!AT301+'февраль 2016'!AT301+'март 2016'!AT301</f>
        <v>0</v>
      </c>
      <c r="AU301" s="1">
        <f>'январь 2016'!AU301+'февраль 2016'!AU301+'март 2016'!AU301</f>
        <v>0</v>
      </c>
      <c r="AV301" s="6"/>
      <c r="AW301" s="6"/>
      <c r="AX301" s="1">
        <f>'январь 2016'!AX301+'февраль 2016'!AX301+'март 2016'!AX301</f>
        <v>0</v>
      </c>
      <c r="AY301" s="1">
        <f>'январь 2016'!AY301+'февраль 2016'!AY301+'март 2016'!AY301</f>
        <v>0</v>
      </c>
      <c r="AZ301" s="1" t="s">
        <v>42</v>
      </c>
      <c r="BA301" s="1" t="s">
        <v>39</v>
      </c>
      <c r="BB301" s="1">
        <f>'январь 2016'!BB301+'февраль 2016'!BB301+'март 2016'!BB301</f>
        <v>0</v>
      </c>
      <c r="BC301" s="1">
        <f>'январь 2016'!BC301+'февраль 2016'!BC301+'март 2016'!BC301</f>
        <v>0</v>
      </c>
      <c r="BD301" s="1" t="s">
        <v>42</v>
      </c>
      <c r="BE301" s="1" t="s">
        <v>33</v>
      </c>
      <c r="BF301" s="1">
        <f>'январь 2016'!BF301+'февраль 2016'!BF301+'март 2016'!BF301</f>
        <v>0</v>
      </c>
      <c r="BG301" s="1">
        <f>'январь 2016'!BG301+'февраль 2016'!BG301+'март 2016'!BG301</f>
        <v>0</v>
      </c>
      <c r="BH301" s="1" t="s">
        <v>42</v>
      </c>
      <c r="BI301" s="1" t="s">
        <v>39</v>
      </c>
      <c r="BJ301" s="1">
        <f>'январь 2016'!BJ301+'февраль 2016'!BJ301+'март 2016'!BJ301</f>
        <v>0</v>
      </c>
      <c r="BK301" s="7">
        <f>'январь 2016'!BK301+'февраль 2016'!BK301+'март 2016'!BK301</f>
        <v>0</v>
      </c>
      <c r="BL301" s="1" t="s">
        <v>43</v>
      </c>
      <c r="BM301" s="1" t="s">
        <v>44</v>
      </c>
      <c r="BN301" s="1">
        <f>'январь 2016'!BN301+'февраль 2016'!BN301+'март 2016'!BN301</f>
        <v>0</v>
      </c>
      <c r="BO301" s="1">
        <f>'январь 2016'!BO301+'февраль 2016'!BO301+'март 2016'!BO301</f>
        <v>0</v>
      </c>
      <c r="BP301" s="1" t="s">
        <v>45</v>
      </c>
      <c r="BQ301" s="1" t="s">
        <v>44</v>
      </c>
      <c r="BR301" s="1">
        <f>'январь 2016'!BR301+'февраль 2016'!BR301+'март 2016'!BR301</f>
        <v>0</v>
      </c>
      <c r="BS301" s="1">
        <f>'январь 2016'!BS301+'февраль 2016'!BS301+'март 2016'!BS301</f>
        <v>0</v>
      </c>
      <c r="BT301" s="1" t="s">
        <v>46</v>
      </c>
      <c r="BU301" s="1" t="s">
        <v>47</v>
      </c>
      <c r="BV301" s="1">
        <f>'январь 2016'!BV301+'февраль 2016'!BV301+'март 2016'!BV301</f>
        <v>0</v>
      </c>
      <c r="BW301" s="1">
        <f>'январь 2016'!BW301+'февраль 2016'!BW301+'март 2016'!BW301</f>
        <v>0</v>
      </c>
      <c r="BX301" s="1" t="s">
        <v>46</v>
      </c>
      <c r="BY301" s="1" t="s">
        <v>41</v>
      </c>
      <c r="BZ301" s="1">
        <f>'январь 2016'!BZ301+'февраль 2016'!BZ301+'март 2016'!BZ301</f>
        <v>0</v>
      </c>
      <c r="CA301" s="1">
        <f>'январь 2016'!CA301+'февраль 2016'!CA301+'март 2016'!CA301</f>
        <v>0</v>
      </c>
      <c r="CB301" s="1" t="s">
        <v>46</v>
      </c>
      <c r="CC301" s="1" t="s">
        <v>48</v>
      </c>
      <c r="CD301" s="1">
        <f>'январь 2016'!CD301+'февраль 2016'!CD301+'март 2016'!CD301</f>
        <v>0</v>
      </c>
      <c r="CE301" s="1">
        <f>'январь 2016'!CE301+'февраль 2016'!CE301+'март 2016'!CE301</f>
        <v>0</v>
      </c>
      <c r="CF301" s="1" t="s">
        <v>46</v>
      </c>
      <c r="CG301" s="1" t="s">
        <v>48</v>
      </c>
      <c r="CH301" s="1">
        <f>'январь 2016'!CH301+'февраль 2016'!CH301+'март 2016'!CH301</f>
        <v>0</v>
      </c>
      <c r="CI301" s="1">
        <f>'январь 2016'!CI301+'февраль 2016'!CI301+'март 2016'!CI301</f>
        <v>0</v>
      </c>
      <c r="CJ301" s="1" t="s">
        <v>46</v>
      </c>
      <c r="CK301" s="1" t="s">
        <v>39</v>
      </c>
      <c r="CL301" s="1">
        <f>'январь 2016'!CL301+'февраль 2016'!CL301+'март 2016'!CL301</f>
        <v>0</v>
      </c>
      <c r="CM301" s="1">
        <f>'январь 2016'!CM301+'февраль 2016'!CM301+'март 2016'!CM301</f>
        <v>0</v>
      </c>
      <c r="CN301" s="1" t="s">
        <v>49</v>
      </c>
      <c r="CO301" s="1" t="s">
        <v>39</v>
      </c>
      <c r="CP301" s="1">
        <f>'январь 2016'!CP301+'февраль 2016'!CP301+'март 2016'!CP301</f>
        <v>0</v>
      </c>
      <c r="CQ301" s="1">
        <f>'январь 2016'!CQ301+'февраль 2016'!CQ301+'март 2016'!CQ301</f>
        <v>0</v>
      </c>
      <c r="CR301" s="1" t="s">
        <v>50</v>
      </c>
      <c r="CS301" s="1" t="s">
        <v>51</v>
      </c>
      <c r="CT301" s="1">
        <f>'январь 2016'!CT301+'февраль 2016'!CT301+'март 2016'!CT301</f>
        <v>0</v>
      </c>
      <c r="CU301" s="1">
        <f>'январь 2016'!CU301+'февраль 2016'!CU301+'март 2016'!CU301</f>
        <v>0</v>
      </c>
      <c r="CV301" s="1" t="s">
        <v>50</v>
      </c>
      <c r="CW301" s="1" t="s">
        <v>39</v>
      </c>
      <c r="CX301" s="1">
        <f>'январь 2016'!CX301+'февраль 2016'!CX301+'март 2016'!CX301</f>
        <v>1</v>
      </c>
      <c r="CY301" s="1">
        <f>'январь 2016'!CY301+'февраль 2016'!CY301+'март 2016'!CY301</f>
        <v>0.16800000000000001</v>
      </c>
      <c r="CZ301" s="1" t="s">
        <v>50</v>
      </c>
      <c r="DA301" s="1" t="s">
        <v>39</v>
      </c>
      <c r="DB301" s="1">
        <f>'январь 2016'!DB301+'февраль 2016'!DB301+'март 2016'!DB301</f>
        <v>0</v>
      </c>
      <c r="DC301" s="1">
        <f>'январь 2016'!DC301+'февраль 2016'!DC301+'март 2016'!DC301</f>
        <v>0</v>
      </c>
      <c r="DD301" s="1" t="s">
        <v>59</v>
      </c>
      <c r="DE301" s="1" t="s">
        <v>60</v>
      </c>
      <c r="DF301" s="1">
        <f>'январь 2016'!DF301+'февраль 2016'!DF301+'март 2016'!DF301</f>
        <v>0</v>
      </c>
      <c r="DG301" s="1">
        <f>'январь 2016'!DG301+'февраль 2016'!DG301+'март 2016'!DG301</f>
        <v>0</v>
      </c>
      <c r="DH301" s="1" t="s">
        <v>52</v>
      </c>
      <c r="DI301" s="1" t="s">
        <v>53</v>
      </c>
      <c r="DJ301" s="1">
        <f>'январь 2016'!DJ301+'февраль 2016'!DJ301+'март 2016'!DJ301</f>
        <v>0</v>
      </c>
      <c r="DK301" s="1">
        <f>'январь 2016'!DK301+'февраль 2016'!DK301+'март 2016'!DK301</f>
        <v>0</v>
      </c>
      <c r="DL301" s="1" t="s">
        <v>31</v>
      </c>
      <c r="DM301" s="7">
        <f>'январь 2016'!DM301+'февраль 2016'!DM301+'март 2016'!DM301</f>
        <v>0</v>
      </c>
    </row>
    <row r="302" spans="1:117" s="12" customFormat="1" ht="15.75" customHeight="1" x14ac:dyDescent="0.25">
      <c r="A302" s="6">
        <v>301</v>
      </c>
      <c r="B302" s="6">
        <v>2</v>
      </c>
      <c r="C302" s="9" t="s">
        <v>467</v>
      </c>
      <c r="D302" s="8" t="s">
        <v>373</v>
      </c>
      <c r="E302" s="6">
        <v>-324.74400000000003</v>
      </c>
      <c r="F302" s="6">
        <v>338.34100000000001</v>
      </c>
      <c r="G302" s="6">
        <v>-663.08500000000004</v>
      </c>
      <c r="H302" s="10">
        <v>43.842239999999997</v>
      </c>
      <c r="I302" s="3">
        <f t="shared" si="13"/>
        <v>-619.24276000000009</v>
      </c>
      <c r="J302" s="3">
        <f t="shared" si="12"/>
        <v>0.33600000000000002</v>
      </c>
      <c r="K302" s="3">
        <f t="shared" si="14"/>
        <v>-619.5787600000001</v>
      </c>
      <c r="L302" s="1" t="s">
        <v>28</v>
      </c>
      <c r="M302" s="1" t="s">
        <v>29</v>
      </c>
      <c r="N302" s="1">
        <f>'январь 2016'!N302+'февраль 2016'!N302+'март 2016'!N302</f>
        <v>0</v>
      </c>
      <c r="O302" s="1">
        <f>'январь 2016'!O302+'февраль 2016'!O302+'март 2016'!O302</f>
        <v>0</v>
      </c>
      <c r="P302" s="1" t="s">
        <v>30</v>
      </c>
      <c r="Q302" s="1" t="s">
        <v>34</v>
      </c>
      <c r="R302" s="1">
        <f>'январь 2016'!R302+'февраль 2016'!R302+'март 2016'!R302</f>
        <v>0</v>
      </c>
      <c r="S302" s="1">
        <f>'январь 2016'!S302+'февраль 2016'!S302+'март 2016'!S302</f>
        <v>0</v>
      </c>
      <c r="T302" s="1" t="s">
        <v>30</v>
      </c>
      <c r="U302" s="1" t="s">
        <v>32</v>
      </c>
      <c r="V302" s="6">
        <f>'январь 2016'!V302+'февраль 2016'!V302+'март 2016'!V302</f>
        <v>0</v>
      </c>
      <c r="W302" s="6">
        <f>'январь 2016'!W302+'февраль 2016'!W302+'март 2016'!W302</f>
        <v>0</v>
      </c>
      <c r="X302" s="6" t="s">
        <v>30</v>
      </c>
      <c r="Y302" s="6" t="s">
        <v>33</v>
      </c>
      <c r="Z302" s="6">
        <f>'январь 2016'!Z302+'февраль 2016'!Z302+'март 2016'!Z302</f>
        <v>0</v>
      </c>
      <c r="AA302" s="6">
        <f>'январь 2016'!AA302+'февраль 2016'!AA302+'март 2016'!AA302</f>
        <v>0</v>
      </c>
      <c r="AB302" s="1" t="s">
        <v>30</v>
      </c>
      <c r="AC302" s="1" t="s">
        <v>34</v>
      </c>
      <c r="AD302" s="1">
        <f>'январь 2016'!AD302+'февраль 2016'!AD302+'март 2016'!AD302</f>
        <v>0</v>
      </c>
      <c r="AE302" s="1">
        <f>'январь 2016'!AE302+'февраль 2016'!AE302+'март 2016'!AE302</f>
        <v>0</v>
      </c>
      <c r="AF302" s="1" t="s">
        <v>35</v>
      </c>
      <c r="AG302" s="1" t="s">
        <v>29</v>
      </c>
      <c r="AH302" s="1">
        <f>'январь 2016'!AH302+'февраль 2016'!AH302+'март 2016'!AH302</f>
        <v>0</v>
      </c>
      <c r="AI302" s="1">
        <f>'январь 2016'!AI302+'февраль 2016'!AI302+'март 2016'!AI302</f>
        <v>0</v>
      </c>
      <c r="AJ302" s="1" t="s">
        <v>36</v>
      </c>
      <c r="AK302" s="1" t="s">
        <v>37</v>
      </c>
      <c r="AL302" s="1">
        <f>'январь 2016'!AL302+'февраль 2016'!AL302+'март 2016'!AL302</f>
        <v>0</v>
      </c>
      <c r="AM302" s="1">
        <f>'январь 2016'!AM302+'февраль 2016'!AM302+'март 2016'!AM302</f>
        <v>0</v>
      </c>
      <c r="AN302" s="1" t="s">
        <v>38</v>
      </c>
      <c r="AO302" s="1" t="s">
        <v>39</v>
      </c>
      <c r="AP302" s="1">
        <f>'январь 2016'!AP302+'февраль 2016'!AP302+'март 2016'!AP302</f>
        <v>0</v>
      </c>
      <c r="AQ302" s="1">
        <f>'январь 2016'!AQ302+'февраль 2016'!AQ302+'март 2016'!AQ302</f>
        <v>0</v>
      </c>
      <c r="AR302" s="1" t="s">
        <v>40</v>
      </c>
      <c r="AS302" s="1" t="s">
        <v>41</v>
      </c>
      <c r="AT302" s="1">
        <f>'январь 2016'!AT302+'февраль 2016'!AT302+'март 2016'!AT302</f>
        <v>0</v>
      </c>
      <c r="AU302" s="1">
        <f>'январь 2016'!AU302+'февраль 2016'!AU302+'март 2016'!AU302</f>
        <v>0</v>
      </c>
      <c r="AV302" s="6"/>
      <c r="AW302" s="6"/>
      <c r="AX302" s="1">
        <f>'январь 2016'!AX302+'февраль 2016'!AX302+'март 2016'!AX302</f>
        <v>0</v>
      </c>
      <c r="AY302" s="1">
        <f>'январь 2016'!AY302+'февраль 2016'!AY302+'март 2016'!AY302</f>
        <v>0</v>
      </c>
      <c r="AZ302" s="1" t="s">
        <v>42</v>
      </c>
      <c r="BA302" s="1" t="s">
        <v>39</v>
      </c>
      <c r="BB302" s="1">
        <f>'январь 2016'!BB302+'февраль 2016'!BB302+'март 2016'!BB302</f>
        <v>0</v>
      </c>
      <c r="BC302" s="1">
        <f>'январь 2016'!BC302+'февраль 2016'!BC302+'март 2016'!BC302</f>
        <v>0</v>
      </c>
      <c r="BD302" s="1" t="s">
        <v>42</v>
      </c>
      <c r="BE302" s="1" t="s">
        <v>33</v>
      </c>
      <c r="BF302" s="1">
        <f>'январь 2016'!BF302+'февраль 2016'!BF302+'март 2016'!BF302</f>
        <v>0</v>
      </c>
      <c r="BG302" s="1">
        <f>'январь 2016'!BG302+'февраль 2016'!BG302+'март 2016'!BG302</f>
        <v>0</v>
      </c>
      <c r="BH302" s="1" t="s">
        <v>42</v>
      </c>
      <c r="BI302" s="1" t="s">
        <v>39</v>
      </c>
      <c r="BJ302" s="1">
        <f>'январь 2016'!BJ302+'февраль 2016'!BJ302+'март 2016'!BJ302</f>
        <v>0</v>
      </c>
      <c r="BK302" s="7">
        <f>'январь 2016'!BK302+'февраль 2016'!BK302+'март 2016'!BK302</f>
        <v>0</v>
      </c>
      <c r="BL302" s="1" t="s">
        <v>43</v>
      </c>
      <c r="BM302" s="1" t="s">
        <v>44</v>
      </c>
      <c r="BN302" s="1">
        <f>'январь 2016'!BN302+'февраль 2016'!BN302+'март 2016'!BN302</f>
        <v>0</v>
      </c>
      <c r="BO302" s="1">
        <f>'январь 2016'!BO302+'февраль 2016'!BO302+'март 2016'!BO302</f>
        <v>0</v>
      </c>
      <c r="BP302" s="1" t="s">
        <v>45</v>
      </c>
      <c r="BQ302" s="1" t="s">
        <v>44</v>
      </c>
      <c r="BR302" s="1">
        <f>'январь 2016'!BR302+'февраль 2016'!BR302+'март 2016'!BR302</f>
        <v>0</v>
      </c>
      <c r="BS302" s="1">
        <f>'январь 2016'!BS302+'февраль 2016'!BS302+'март 2016'!BS302</f>
        <v>0</v>
      </c>
      <c r="BT302" s="1" t="s">
        <v>46</v>
      </c>
      <c r="BU302" s="1" t="s">
        <v>47</v>
      </c>
      <c r="BV302" s="1">
        <f>'январь 2016'!BV302+'февраль 2016'!BV302+'март 2016'!BV302</f>
        <v>0</v>
      </c>
      <c r="BW302" s="1">
        <f>'январь 2016'!BW302+'февраль 2016'!BW302+'март 2016'!BW302</f>
        <v>0</v>
      </c>
      <c r="BX302" s="1" t="s">
        <v>46</v>
      </c>
      <c r="BY302" s="1" t="s">
        <v>41</v>
      </c>
      <c r="BZ302" s="1">
        <f>'январь 2016'!BZ302+'февраль 2016'!BZ302+'март 2016'!BZ302</f>
        <v>0</v>
      </c>
      <c r="CA302" s="1">
        <f>'январь 2016'!CA302+'февраль 2016'!CA302+'март 2016'!CA302</f>
        <v>0</v>
      </c>
      <c r="CB302" s="1" t="s">
        <v>46</v>
      </c>
      <c r="CC302" s="1" t="s">
        <v>48</v>
      </c>
      <c r="CD302" s="1">
        <f>'январь 2016'!CD302+'февраль 2016'!CD302+'март 2016'!CD302</f>
        <v>0</v>
      </c>
      <c r="CE302" s="1">
        <f>'январь 2016'!CE302+'февраль 2016'!CE302+'март 2016'!CE302</f>
        <v>0</v>
      </c>
      <c r="CF302" s="1" t="s">
        <v>46</v>
      </c>
      <c r="CG302" s="1" t="s">
        <v>48</v>
      </c>
      <c r="CH302" s="1">
        <f>'январь 2016'!CH302+'февраль 2016'!CH302+'март 2016'!CH302</f>
        <v>0</v>
      </c>
      <c r="CI302" s="1">
        <f>'январь 2016'!CI302+'февраль 2016'!CI302+'март 2016'!CI302</f>
        <v>0</v>
      </c>
      <c r="CJ302" s="1" t="s">
        <v>46</v>
      </c>
      <c r="CK302" s="1" t="s">
        <v>39</v>
      </c>
      <c r="CL302" s="1">
        <f>'январь 2016'!CL302+'февраль 2016'!CL302+'март 2016'!CL302</f>
        <v>0</v>
      </c>
      <c r="CM302" s="1">
        <f>'январь 2016'!CM302+'февраль 2016'!CM302+'март 2016'!CM302</f>
        <v>0</v>
      </c>
      <c r="CN302" s="1" t="s">
        <v>49</v>
      </c>
      <c r="CO302" s="1" t="s">
        <v>39</v>
      </c>
      <c r="CP302" s="1">
        <f>'январь 2016'!CP302+'февраль 2016'!CP302+'март 2016'!CP302</f>
        <v>0</v>
      </c>
      <c r="CQ302" s="1">
        <f>'январь 2016'!CQ302+'февраль 2016'!CQ302+'март 2016'!CQ302</f>
        <v>0</v>
      </c>
      <c r="CR302" s="1" t="s">
        <v>50</v>
      </c>
      <c r="CS302" s="1" t="s">
        <v>51</v>
      </c>
      <c r="CT302" s="1">
        <f>'январь 2016'!CT302+'февраль 2016'!CT302+'март 2016'!CT302</f>
        <v>0</v>
      </c>
      <c r="CU302" s="1">
        <f>'январь 2016'!CU302+'февраль 2016'!CU302+'март 2016'!CU302</f>
        <v>0</v>
      </c>
      <c r="CV302" s="1" t="s">
        <v>50</v>
      </c>
      <c r="CW302" s="1" t="s">
        <v>39</v>
      </c>
      <c r="CX302" s="1">
        <f>'январь 2016'!CX302+'февраль 2016'!CX302+'март 2016'!CX302</f>
        <v>2</v>
      </c>
      <c r="CY302" s="1">
        <f>'январь 2016'!CY302+'февраль 2016'!CY302+'март 2016'!CY302</f>
        <v>0.33600000000000002</v>
      </c>
      <c r="CZ302" s="1" t="s">
        <v>50</v>
      </c>
      <c r="DA302" s="1" t="s">
        <v>39</v>
      </c>
      <c r="DB302" s="1">
        <f>'январь 2016'!DB302+'февраль 2016'!DB302+'март 2016'!DB302</f>
        <v>0</v>
      </c>
      <c r="DC302" s="1">
        <f>'январь 2016'!DC302+'февраль 2016'!DC302+'март 2016'!DC302</f>
        <v>0</v>
      </c>
      <c r="DD302" s="1" t="s">
        <v>59</v>
      </c>
      <c r="DE302" s="1" t="s">
        <v>60</v>
      </c>
      <c r="DF302" s="1">
        <f>'январь 2016'!DF302+'февраль 2016'!DF302+'март 2016'!DF302</f>
        <v>0</v>
      </c>
      <c r="DG302" s="1">
        <f>'январь 2016'!DG302+'февраль 2016'!DG302+'март 2016'!DG302</f>
        <v>0</v>
      </c>
      <c r="DH302" s="1" t="s">
        <v>52</v>
      </c>
      <c r="DI302" s="1" t="s">
        <v>53</v>
      </c>
      <c r="DJ302" s="1">
        <f>'январь 2016'!DJ302+'февраль 2016'!DJ302+'март 2016'!DJ302</f>
        <v>0</v>
      </c>
      <c r="DK302" s="1">
        <f>'январь 2016'!DK302+'февраль 2016'!DK302+'март 2016'!DK302</f>
        <v>0</v>
      </c>
      <c r="DL302" s="1" t="s">
        <v>31</v>
      </c>
      <c r="DM302" s="7">
        <f>'январь 2016'!DM302+'февраль 2016'!DM302+'март 2016'!DM302</f>
        <v>0</v>
      </c>
    </row>
    <row r="303" spans="1:117" s="12" customFormat="1" ht="15.75" customHeight="1" x14ac:dyDescent="0.25">
      <c r="A303" s="6">
        <v>302</v>
      </c>
      <c r="B303" s="6">
        <v>2</v>
      </c>
      <c r="C303" s="9" t="s">
        <v>270</v>
      </c>
      <c r="D303" s="8" t="s">
        <v>373</v>
      </c>
      <c r="E303" s="6">
        <v>570.08100000000002</v>
      </c>
      <c r="F303" s="6">
        <v>3.9060000000000001</v>
      </c>
      <c r="G303" s="6">
        <v>558.05399999999997</v>
      </c>
      <c r="H303" s="10">
        <v>231.09384</v>
      </c>
      <c r="I303" s="3">
        <f t="shared" si="13"/>
        <v>789.14783999999997</v>
      </c>
      <c r="J303" s="3">
        <f t="shared" si="12"/>
        <v>0</v>
      </c>
      <c r="K303" s="3">
        <f t="shared" si="14"/>
        <v>789.14783999999997</v>
      </c>
      <c r="L303" s="1" t="s">
        <v>28</v>
      </c>
      <c r="M303" s="1" t="s">
        <v>29</v>
      </c>
      <c r="N303" s="1">
        <f>'январь 2016'!N303+'февраль 2016'!N303+'март 2016'!N303</f>
        <v>0</v>
      </c>
      <c r="O303" s="1">
        <f>'январь 2016'!O303+'февраль 2016'!O303+'март 2016'!O303</f>
        <v>0</v>
      </c>
      <c r="P303" s="1" t="s">
        <v>30</v>
      </c>
      <c r="Q303" s="1" t="s">
        <v>34</v>
      </c>
      <c r="R303" s="1">
        <f>'январь 2016'!R303+'февраль 2016'!R303+'март 2016'!R303</f>
        <v>0</v>
      </c>
      <c r="S303" s="1">
        <f>'январь 2016'!S303+'февраль 2016'!S303+'март 2016'!S303</f>
        <v>0</v>
      </c>
      <c r="T303" s="1" t="s">
        <v>30</v>
      </c>
      <c r="U303" s="1" t="s">
        <v>32</v>
      </c>
      <c r="V303" s="6">
        <f>'январь 2016'!V303+'февраль 2016'!V303+'март 2016'!V303</f>
        <v>0</v>
      </c>
      <c r="W303" s="6">
        <f>'январь 2016'!W303+'февраль 2016'!W303+'март 2016'!W303</f>
        <v>0</v>
      </c>
      <c r="X303" s="6" t="s">
        <v>30</v>
      </c>
      <c r="Y303" s="6" t="s">
        <v>33</v>
      </c>
      <c r="Z303" s="6">
        <f>'январь 2016'!Z303+'февраль 2016'!Z303+'март 2016'!Z303</f>
        <v>0</v>
      </c>
      <c r="AA303" s="6">
        <f>'январь 2016'!AA303+'февраль 2016'!AA303+'март 2016'!AA303</f>
        <v>0</v>
      </c>
      <c r="AB303" s="1" t="s">
        <v>30</v>
      </c>
      <c r="AC303" s="1" t="s">
        <v>34</v>
      </c>
      <c r="AD303" s="1">
        <f>'январь 2016'!AD303+'февраль 2016'!AD303+'март 2016'!AD303</f>
        <v>0</v>
      </c>
      <c r="AE303" s="1">
        <f>'январь 2016'!AE303+'февраль 2016'!AE303+'март 2016'!AE303</f>
        <v>0</v>
      </c>
      <c r="AF303" s="1" t="s">
        <v>35</v>
      </c>
      <c r="AG303" s="1" t="s">
        <v>29</v>
      </c>
      <c r="AH303" s="1">
        <f>'январь 2016'!AH303+'февраль 2016'!AH303+'март 2016'!AH303</f>
        <v>0</v>
      </c>
      <c r="AI303" s="1">
        <f>'январь 2016'!AI303+'февраль 2016'!AI303+'март 2016'!AI303</f>
        <v>0</v>
      </c>
      <c r="AJ303" s="1" t="s">
        <v>36</v>
      </c>
      <c r="AK303" s="1" t="s">
        <v>37</v>
      </c>
      <c r="AL303" s="1">
        <f>'январь 2016'!AL303+'февраль 2016'!AL303+'март 2016'!AL303</f>
        <v>0</v>
      </c>
      <c r="AM303" s="1">
        <f>'январь 2016'!AM303+'февраль 2016'!AM303+'март 2016'!AM303</f>
        <v>0</v>
      </c>
      <c r="AN303" s="1" t="s">
        <v>38</v>
      </c>
      <c r="AO303" s="1" t="s">
        <v>39</v>
      </c>
      <c r="AP303" s="1">
        <f>'январь 2016'!AP303+'февраль 2016'!AP303+'март 2016'!AP303</f>
        <v>0</v>
      </c>
      <c r="AQ303" s="1">
        <f>'январь 2016'!AQ303+'февраль 2016'!AQ303+'март 2016'!AQ303</f>
        <v>0</v>
      </c>
      <c r="AR303" s="1" t="s">
        <v>40</v>
      </c>
      <c r="AS303" s="1" t="s">
        <v>41</v>
      </c>
      <c r="AT303" s="1">
        <f>'январь 2016'!AT303+'февраль 2016'!AT303+'март 2016'!AT303</f>
        <v>0</v>
      </c>
      <c r="AU303" s="1">
        <f>'январь 2016'!AU303+'февраль 2016'!AU303+'март 2016'!AU303</f>
        <v>0</v>
      </c>
      <c r="AV303" s="6"/>
      <c r="AW303" s="6"/>
      <c r="AX303" s="1">
        <f>'январь 2016'!AX303+'февраль 2016'!AX303+'март 2016'!AX303</f>
        <v>0</v>
      </c>
      <c r="AY303" s="1">
        <f>'январь 2016'!AY303+'февраль 2016'!AY303+'март 2016'!AY303</f>
        <v>0</v>
      </c>
      <c r="AZ303" s="1" t="s">
        <v>42</v>
      </c>
      <c r="BA303" s="1" t="s">
        <v>39</v>
      </c>
      <c r="BB303" s="1">
        <f>'январь 2016'!BB303+'февраль 2016'!BB303+'март 2016'!BB303</f>
        <v>0</v>
      </c>
      <c r="BC303" s="1">
        <f>'январь 2016'!BC303+'февраль 2016'!BC303+'март 2016'!BC303</f>
        <v>0</v>
      </c>
      <c r="BD303" s="1" t="s">
        <v>42</v>
      </c>
      <c r="BE303" s="1" t="s">
        <v>33</v>
      </c>
      <c r="BF303" s="1">
        <f>'январь 2016'!BF303+'февраль 2016'!BF303+'март 2016'!BF303</f>
        <v>0</v>
      </c>
      <c r="BG303" s="1">
        <f>'январь 2016'!BG303+'февраль 2016'!BG303+'март 2016'!BG303</f>
        <v>0</v>
      </c>
      <c r="BH303" s="1" t="s">
        <v>42</v>
      </c>
      <c r="BI303" s="1" t="s">
        <v>39</v>
      </c>
      <c r="BJ303" s="1">
        <f>'январь 2016'!BJ303+'февраль 2016'!BJ303+'март 2016'!BJ303</f>
        <v>0</v>
      </c>
      <c r="BK303" s="7">
        <f>'январь 2016'!BK303+'февраль 2016'!BK303+'март 2016'!BK303</f>
        <v>0</v>
      </c>
      <c r="BL303" s="1" t="s">
        <v>43</v>
      </c>
      <c r="BM303" s="1" t="s">
        <v>44</v>
      </c>
      <c r="BN303" s="1">
        <f>'январь 2016'!BN303+'февраль 2016'!BN303+'март 2016'!BN303</f>
        <v>0</v>
      </c>
      <c r="BO303" s="1">
        <f>'январь 2016'!BO303+'февраль 2016'!BO303+'март 2016'!BO303</f>
        <v>0</v>
      </c>
      <c r="BP303" s="1" t="s">
        <v>45</v>
      </c>
      <c r="BQ303" s="1" t="s">
        <v>44</v>
      </c>
      <c r="BR303" s="1">
        <f>'январь 2016'!BR303+'февраль 2016'!BR303+'март 2016'!BR303</f>
        <v>0</v>
      </c>
      <c r="BS303" s="1">
        <f>'январь 2016'!BS303+'февраль 2016'!BS303+'март 2016'!BS303</f>
        <v>0</v>
      </c>
      <c r="BT303" s="1" t="s">
        <v>46</v>
      </c>
      <c r="BU303" s="1" t="s">
        <v>47</v>
      </c>
      <c r="BV303" s="1">
        <f>'январь 2016'!BV303+'февраль 2016'!BV303+'март 2016'!BV303</f>
        <v>0</v>
      </c>
      <c r="BW303" s="1">
        <f>'январь 2016'!BW303+'февраль 2016'!BW303+'март 2016'!BW303</f>
        <v>0</v>
      </c>
      <c r="BX303" s="1" t="s">
        <v>46</v>
      </c>
      <c r="BY303" s="1" t="s">
        <v>41</v>
      </c>
      <c r="BZ303" s="1">
        <f>'январь 2016'!BZ303+'февраль 2016'!BZ303+'март 2016'!BZ303</f>
        <v>0</v>
      </c>
      <c r="CA303" s="1">
        <f>'январь 2016'!CA303+'февраль 2016'!CA303+'март 2016'!CA303</f>
        <v>0</v>
      </c>
      <c r="CB303" s="1" t="s">
        <v>46</v>
      </c>
      <c r="CC303" s="1" t="s">
        <v>48</v>
      </c>
      <c r="CD303" s="1">
        <f>'январь 2016'!CD303+'февраль 2016'!CD303+'март 2016'!CD303</f>
        <v>0</v>
      </c>
      <c r="CE303" s="1">
        <f>'январь 2016'!CE303+'февраль 2016'!CE303+'март 2016'!CE303</f>
        <v>0</v>
      </c>
      <c r="CF303" s="1" t="s">
        <v>46</v>
      </c>
      <c r="CG303" s="1" t="s">
        <v>48</v>
      </c>
      <c r="CH303" s="1">
        <f>'январь 2016'!CH303+'февраль 2016'!CH303+'март 2016'!CH303</f>
        <v>0</v>
      </c>
      <c r="CI303" s="1">
        <f>'январь 2016'!CI303+'февраль 2016'!CI303+'март 2016'!CI303</f>
        <v>0</v>
      </c>
      <c r="CJ303" s="1" t="s">
        <v>46</v>
      </c>
      <c r="CK303" s="1" t="s">
        <v>39</v>
      </c>
      <c r="CL303" s="1">
        <f>'январь 2016'!CL303+'февраль 2016'!CL303+'март 2016'!CL303</f>
        <v>0</v>
      </c>
      <c r="CM303" s="1">
        <f>'январь 2016'!CM303+'февраль 2016'!CM303+'март 2016'!CM303</f>
        <v>0</v>
      </c>
      <c r="CN303" s="1" t="s">
        <v>49</v>
      </c>
      <c r="CO303" s="1" t="s">
        <v>39</v>
      </c>
      <c r="CP303" s="1">
        <f>'январь 2016'!CP303+'февраль 2016'!CP303+'март 2016'!CP303</f>
        <v>0</v>
      </c>
      <c r="CQ303" s="1">
        <f>'январь 2016'!CQ303+'февраль 2016'!CQ303+'март 2016'!CQ303</f>
        <v>0</v>
      </c>
      <c r="CR303" s="1" t="s">
        <v>50</v>
      </c>
      <c r="CS303" s="1" t="s">
        <v>51</v>
      </c>
      <c r="CT303" s="1">
        <f>'январь 2016'!CT303+'февраль 2016'!CT303+'март 2016'!CT303</f>
        <v>0</v>
      </c>
      <c r="CU303" s="1">
        <f>'январь 2016'!CU303+'февраль 2016'!CU303+'март 2016'!CU303</f>
        <v>0</v>
      </c>
      <c r="CV303" s="1" t="s">
        <v>50</v>
      </c>
      <c r="CW303" s="1" t="s">
        <v>39</v>
      </c>
      <c r="CX303" s="1">
        <f>'январь 2016'!CX303+'февраль 2016'!CX303+'март 2016'!CX303</f>
        <v>0</v>
      </c>
      <c r="CY303" s="1">
        <f>'январь 2016'!CY303+'февраль 2016'!CY303+'март 2016'!CY303</f>
        <v>0</v>
      </c>
      <c r="CZ303" s="1" t="s">
        <v>50</v>
      </c>
      <c r="DA303" s="1" t="s">
        <v>39</v>
      </c>
      <c r="DB303" s="1">
        <f>'январь 2016'!DB303+'февраль 2016'!DB303+'март 2016'!DB303</f>
        <v>0</v>
      </c>
      <c r="DC303" s="1">
        <f>'январь 2016'!DC303+'февраль 2016'!DC303+'март 2016'!DC303</f>
        <v>0</v>
      </c>
      <c r="DD303" s="1" t="s">
        <v>59</v>
      </c>
      <c r="DE303" s="1" t="s">
        <v>60</v>
      </c>
      <c r="DF303" s="1">
        <f>'январь 2016'!DF303+'февраль 2016'!DF303+'март 2016'!DF303</f>
        <v>0</v>
      </c>
      <c r="DG303" s="1">
        <f>'январь 2016'!DG303+'февраль 2016'!DG303+'март 2016'!DG303</f>
        <v>0</v>
      </c>
      <c r="DH303" s="1" t="s">
        <v>52</v>
      </c>
      <c r="DI303" s="1" t="s">
        <v>53</v>
      </c>
      <c r="DJ303" s="1">
        <f>'январь 2016'!DJ303+'февраль 2016'!DJ303+'март 2016'!DJ303</f>
        <v>0</v>
      </c>
      <c r="DK303" s="1">
        <f>'январь 2016'!DK303+'февраль 2016'!DK303+'март 2016'!DK303</f>
        <v>0</v>
      </c>
      <c r="DL303" s="1" t="s">
        <v>31</v>
      </c>
      <c r="DM303" s="7">
        <f>'январь 2016'!DM303+'февраль 2016'!DM303+'март 2016'!DM303</f>
        <v>0</v>
      </c>
    </row>
    <row r="304" spans="1:117" s="12" customFormat="1" ht="15.75" customHeight="1" x14ac:dyDescent="0.25">
      <c r="A304" s="6">
        <v>303</v>
      </c>
      <c r="B304" s="6">
        <v>2</v>
      </c>
      <c r="C304" s="9" t="s">
        <v>271</v>
      </c>
      <c r="D304" s="8" t="s">
        <v>373</v>
      </c>
      <c r="E304" s="6">
        <v>283.06400000000002</v>
      </c>
      <c r="F304" s="6">
        <v>1.1020000000000001</v>
      </c>
      <c r="G304" s="6">
        <v>281.96199999999999</v>
      </c>
      <c r="H304" s="10">
        <v>97.706760000000003</v>
      </c>
      <c r="I304" s="3">
        <f t="shared" si="13"/>
        <v>379.66876000000002</v>
      </c>
      <c r="J304" s="3">
        <f t="shared" si="12"/>
        <v>0</v>
      </c>
      <c r="K304" s="3">
        <f t="shared" si="14"/>
        <v>379.66876000000002</v>
      </c>
      <c r="L304" s="1" t="s">
        <v>28</v>
      </c>
      <c r="M304" s="1" t="s">
        <v>29</v>
      </c>
      <c r="N304" s="1">
        <f>'январь 2016'!N304+'февраль 2016'!N304+'март 2016'!N304</f>
        <v>0</v>
      </c>
      <c r="O304" s="1">
        <f>'январь 2016'!O304+'февраль 2016'!O304+'март 2016'!O304</f>
        <v>0</v>
      </c>
      <c r="P304" s="1" t="s">
        <v>30</v>
      </c>
      <c r="Q304" s="1" t="s">
        <v>34</v>
      </c>
      <c r="R304" s="1">
        <f>'январь 2016'!R304+'февраль 2016'!R304+'март 2016'!R304</f>
        <v>0</v>
      </c>
      <c r="S304" s="1">
        <f>'январь 2016'!S304+'февраль 2016'!S304+'март 2016'!S304</f>
        <v>0</v>
      </c>
      <c r="T304" s="1" t="s">
        <v>30</v>
      </c>
      <c r="U304" s="1" t="s">
        <v>32</v>
      </c>
      <c r="V304" s="6">
        <f>'январь 2016'!V304+'февраль 2016'!V304+'март 2016'!V304</f>
        <v>0</v>
      </c>
      <c r="W304" s="6">
        <f>'январь 2016'!W304+'февраль 2016'!W304+'март 2016'!W304</f>
        <v>0</v>
      </c>
      <c r="X304" s="6" t="s">
        <v>30</v>
      </c>
      <c r="Y304" s="6" t="s">
        <v>33</v>
      </c>
      <c r="Z304" s="6">
        <f>'январь 2016'!Z304+'февраль 2016'!Z304+'март 2016'!Z304</f>
        <v>0</v>
      </c>
      <c r="AA304" s="6">
        <f>'январь 2016'!AA304+'февраль 2016'!AA304+'март 2016'!AA304</f>
        <v>0</v>
      </c>
      <c r="AB304" s="1" t="s">
        <v>30</v>
      </c>
      <c r="AC304" s="1" t="s">
        <v>34</v>
      </c>
      <c r="AD304" s="1">
        <f>'январь 2016'!AD304+'февраль 2016'!AD304+'март 2016'!AD304</f>
        <v>0</v>
      </c>
      <c r="AE304" s="1">
        <f>'январь 2016'!AE304+'февраль 2016'!AE304+'март 2016'!AE304</f>
        <v>0</v>
      </c>
      <c r="AF304" s="1" t="s">
        <v>35</v>
      </c>
      <c r="AG304" s="1" t="s">
        <v>29</v>
      </c>
      <c r="AH304" s="1">
        <f>'январь 2016'!AH304+'февраль 2016'!AH304+'март 2016'!AH304</f>
        <v>0</v>
      </c>
      <c r="AI304" s="1">
        <f>'январь 2016'!AI304+'февраль 2016'!AI304+'март 2016'!AI304</f>
        <v>0</v>
      </c>
      <c r="AJ304" s="1" t="s">
        <v>36</v>
      </c>
      <c r="AK304" s="1" t="s">
        <v>37</v>
      </c>
      <c r="AL304" s="1">
        <f>'январь 2016'!AL304+'февраль 2016'!AL304+'март 2016'!AL304</f>
        <v>0</v>
      </c>
      <c r="AM304" s="1">
        <f>'январь 2016'!AM304+'февраль 2016'!AM304+'март 2016'!AM304</f>
        <v>0</v>
      </c>
      <c r="AN304" s="1" t="s">
        <v>38</v>
      </c>
      <c r="AO304" s="1" t="s">
        <v>39</v>
      </c>
      <c r="AP304" s="1">
        <f>'январь 2016'!AP304+'февраль 2016'!AP304+'март 2016'!AP304</f>
        <v>0</v>
      </c>
      <c r="AQ304" s="1">
        <f>'январь 2016'!AQ304+'февраль 2016'!AQ304+'март 2016'!AQ304</f>
        <v>0</v>
      </c>
      <c r="AR304" s="1" t="s">
        <v>40</v>
      </c>
      <c r="AS304" s="1" t="s">
        <v>41</v>
      </c>
      <c r="AT304" s="1">
        <f>'январь 2016'!AT304+'февраль 2016'!AT304+'март 2016'!AT304</f>
        <v>0</v>
      </c>
      <c r="AU304" s="1">
        <f>'январь 2016'!AU304+'февраль 2016'!AU304+'март 2016'!AU304</f>
        <v>0</v>
      </c>
      <c r="AV304" s="6"/>
      <c r="AW304" s="6"/>
      <c r="AX304" s="1">
        <f>'январь 2016'!AX304+'февраль 2016'!AX304+'март 2016'!AX304</f>
        <v>0</v>
      </c>
      <c r="AY304" s="1">
        <f>'январь 2016'!AY304+'февраль 2016'!AY304+'март 2016'!AY304</f>
        <v>0</v>
      </c>
      <c r="AZ304" s="1" t="s">
        <v>42</v>
      </c>
      <c r="BA304" s="1" t="s">
        <v>39</v>
      </c>
      <c r="BB304" s="1">
        <f>'январь 2016'!BB304+'февраль 2016'!BB304+'март 2016'!BB304</f>
        <v>0</v>
      </c>
      <c r="BC304" s="1">
        <f>'январь 2016'!BC304+'февраль 2016'!BC304+'март 2016'!BC304</f>
        <v>0</v>
      </c>
      <c r="BD304" s="1" t="s">
        <v>42</v>
      </c>
      <c r="BE304" s="1" t="s">
        <v>33</v>
      </c>
      <c r="BF304" s="1">
        <f>'январь 2016'!BF304+'февраль 2016'!BF304+'март 2016'!BF304</f>
        <v>0</v>
      </c>
      <c r="BG304" s="1">
        <f>'январь 2016'!BG304+'февраль 2016'!BG304+'март 2016'!BG304</f>
        <v>0</v>
      </c>
      <c r="BH304" s="1" t="s">
        <v>42</v>
      </c>
      <c r="BI304" s="1" t="s">
        <v>39</v>
      </c>
      <c r="BJ304" s="1">
        <f>'январь 2016'!BJ304+'февраль 2016'!BJ304+'март 2016'!BJ304</f>
        <v>0</v>
      </c>
      <c r="BK304" s="7">
        <f>'январь 2016'!BK304+'февраль 2016'!BK304+'март 2016'!BK304</f>
        <v>0</v>
      </c>
      <c r="BL304" s="1" t="s">
        <v>43</v>
      </c>
      <c r="BM304" s="1" t="s">
        <v>44</v>
      </c>
      <c r="BN304" s="1">
        <f>'январь 2016'!BN304+'февраль 2016'!BN304+'март 2016'!BN304</f>
        <v>0</v>
      </c>
      <c r="BO304" s="1">
        <f>'январь 2016'!BO304+'февраль 2016'!BO304+'март 2016'!BO304</f>
        <v>0</v>
      </c>
      <c r="BP304" s="1" t="s">
        <v>45</v>
      </c>
      <c r="BQ304" s="1" t="s">
        <v>44</v>
      </c>
      <c r="BR304" s="1">
        <f>'январь 2016'!BR304+'февраль 2016'!BR304+'март 2016'!BR304</f>
        <v>0</v>
      </c>
      <c r="BS304" s="1">
        <f>'январь 2016'!BS304+'февраль 2016'!BS304+'март 2016'!BS304</f>
        <v>0</v>
      </c>
      <c r="BT304" s="1" t="s">
        <v>46</v>
      </c>
      <c r="BU304" s="1" t="s">
        <v>47</v>
      </c>
      <c r="BV304" s="1">
        <f>'январь 2016'!BV304+'февраль 2016'!BV304+'март 2016'!BV304</f>
        <v>0</v>
      </c>
      <c r="BW304" s="1">
        <f>'январь 2016'!BW304+'февраль 2016'!BW304+'март 2016'!BW304</f>
        <v>0</v>
      </c>
      <c r="BX304" s="1" t="s">
        <v>46</v>
      </c>
      <c r="BY304" s="1" t="s">
        <v>41</v>
      </c>
      <c r="BZ304" s="1">
        <f>'январь 2016'!BZ304+'февраль 2016'!BZ304+'март 2016'!BZ304</f>
        <v>0</v>
      </c>
      <c r="CA304" s="1">
        <f>'январь 2016'!CA304+'февраль 2016'!CA304+'март 2016'!CA304</f>
        <v>0</v>
      </c>
      <c r="CB304" s="1" t="s">
        <v>46</v>
      </c>
      <c r="CC304" s="1" t="s">
        <v>48</v>
      </c>
      <c r="CD304" s="1">
        <f>'январь 2016'!CD304+'февраль 2016'!CD304+'март 2016'!CD304</f>
        <v>0</v>
      </c>
      <c r="CE304" s="1">
        <f>'январь 2016'!CE304+'февраль 2016'!CE304+'март 2016'!CE304</f>
        <v>0</v>
      </c>
      <c r="CF304" s="1" t="s">
        <v>46</v>
      </c>
      <c r="CG304" s="1" t="s">
        <v>48</v>
      </c>
      <c r="CH304" s="1">
        <f>'январь 2016'!CH304+'февраль 2016'!CH304+'март 2016'!CH304</f>
        <v>0</v>
      </c>
      <c r="CI304" s="1">
        <f>'январь 2016'!CI304+'февраль 2016'!CI304+'март 2016'!CI304</f>
        <v>0</v>
      </c>
      <c r="CJ304" s="1" t="s">
        <v>46</v>
      </c>
      <c r="CK304" s="1" t="s">
        <v>39</v>
      </c>
      <c r="CL304" s="1">
        <f>'январь 2016'!CL304+'февраль 2016'!CL304+'март 2016'!CL304</f>
        <v>0</v>
      </c>
      <c r="CM304" s="1">
        <f>'январь 2016'!CM304+'февраль 2016'!CM304+'март 2016'!CM304</f>
        <v>0</v>
      </c>
      <c r="CN304" s="1" t="s">
        <v>49</v>
      </c>
      <c r="CO304" s="1" t="s">
        <v>39</v>
      </c>
      <c r="CP304" s="1">
        <f>'январь 2016'!CP304+'февраль 2016'!CP304+'март 2016'!CP304</f>
        <v>0</v>
      </c>
      <c r="CQ304" s="1">
        <f>'январь 2016'!CQ304+'февраль 2016'!CQ304+'март 2016'!CQ304</f>
        <v>0</v>
      </c>
      <c r="CR304" s="1" t="s">
        <v>50</v>
      </c>
      <c r="CS304" s="1" t="s">
        <v>51</v>
      </c>
      <c r="CT304" s="1">
        <f>'январь 2016'!CT304+'февраль 2016'!CT304+'март 2016'!CT304</f>
        <v>0</v>
      </c>
      <c r="CU304" s="1">
        <f>'январь 2016'!CU304+'февраль 2016'!CU304+'март 2016'!CU304</f>
        <v>0</v>
      </c>
      <c r="CV304" s="1" t="s">
        <v>50</v>
      </c>
      <c r="CW304" s="1" t="s">
        <v>39</v>
      </c>
      <c r="CX304" s="1">
        <f>'январь 2016'!CX304+'февраль 2016'!CX304+'март 2016'!CX304</f>
        <v>0</v>
      </c>
      <c r="CY304" s="1">
        <f>'январь 2016'!CY304+'февраль 2016'!CY304+'март 2016'!CY304</f>
        <v>0</v>
      </c>
      <c r="CZ304" s="1" t="s">
        <v>50</v>
      </c>
      <c r="DA304" s="1" t="s">
        <v>39</v>
      </c>
      <c r="DB304" s="1">
        <f>'январь 2016'!DB304+'февраль 2016'!DB304+'март 2016'!DB304</f>
        <v>0</v>
      </c>
      <c r="DC304" s="1">
        <f>'январь 2016'!DC304+'февраль 2016'!DC304+'март 2016'!DC304</f>
        <v>0</v>
      </c>
      <c r="DD304" s="1" t="s">
        <v>59</v>
      </c>
      <c r="DE304" s="1" t="s">
        <v>60</v>
      </c>
      <c r="DF304" s="1">
        <f>'январь 2016'!DF304+'февраль 2016'!DF304+'март 2016'!DF304</f>
        <v>0</v>
      </c>
      <c r="DG304" s="1">
        <f>'январь 2016'!DG304+'февраль 2016'!DG304+'март 2016'!DG304</f>
        <v>0</v>
      </c>
      <c r="DH304" s="1" t="s">
        <v>52</v>
      </c>
      <c r="DI304" s="1" t="s">
        <v>53</v>
      </c>
      <c r="DJ304" s="1">
        <f>'январь 2016'!DJ304+'февраль 2016'!DJ304+'март 2016'!DJ304</f>
        <v>0</v>
      </c>
      <c r="DK304" s="1">
        <f>'январь 2016'!DK304+'февраль 2016'!DK304+'март 2016'!DK304</f>
        <v>0</v>
      </c>
      <c r="DL304" s="1" t="s">
        <v>31</v>
      </c>
      <c r="DM304" s="7">
        <f>'январь 2016'!DM304+'февраль 2016'!DM304+'март 2016'!DM304</f>
        <v>0</v>
      </c>
    </row>
    <row r="305" spans="1:117" s="12" customFormat="1" ht="15.75" customHeight="1" x14ac:dyDescent="0.25">
      <c r="A305" s="6">
        <v>304</v>
      </c>
      <c r="B305" s="6">
        <v>1</v>
      </c>
      <c r="C305" s="9" t="s">
        <v>272</v>
      </c>
      <c r="D305" s="8" t="s">
        <v>373</v>
      </c>
      <c r="E305" s="6">
        <v>15.664</v>
      </c>
      <c r="F305" s="6">
        <v>9.8059999999999992</v>
      </c>
      <c r="G305" s="6">
        <v>-8.6690000000000005</v>
      </c>
      <c r="H305" s="10">
        <v>98.092799999999997</v>
      </c>
      <c r="I305" s="3">
        <f t="shared" si="13"/>
        <v>89.4238</v>
      </c>
      <c r="J305" s="3">
        <f t="shared" si="12"/>
        <v>4.3070000000000004</v>
      </c>
      <c r="K305" s="3">
        <f t="shared" si="14"/>
        <v>85.116799999999998</v>
      </c>
      <c r="L305" s="1" t="s">
        <v>28</v>
      </c>
      <c r="M305" s="1" t="s">
        <v>29</v>
      </c>
      <c r="N305" s="1">
        <f>'январь 2016'!N305+'февраль 2016'!N305+'март 2016'!N305</f>
        <v>0</v>
      </c>
      <c r="O305" s="1">
        <f>'январь 2016'!O305+'февраль 2016'!O305+'март 2016'!O305</f>
        <v>0</v>
      </c>
      <c r="P305" s="1" t="s">
        <v>30</v>
      </c>
      <c r="Q305" s="1" t="s">
        <v>34</v>
      </c>
      <c r="R305" s="1">
        <f>'январь 2016'!R305+'февраль 2016'!R305+'март 2016'!R305</f>
        <v>0</v>
      </c>
      <c r="S305" s="1">
        <f>'январь 2016'!S305+'февраль 2016'!S305+'март 2016'!S305</f>
        <v>0</v>
      </c>
      <c r="T305" s="1" t="s">
        <v>30</v>
      </c>
      <c r="U305" s="1" t="s">
        <v>32</v>
      </c>
      <c r="V305" s="6">
        <f>'январь 2016'!V305+'февраль 2016'!V305+'март 2016'!V305</f>
        <v>0</v>
      </c>
      <c r="W305" s="6">
        <f>'январь 2016'!W305+'февраль 2016'!W305+'март 2016'!W305</f>
        <v>0</v>
      </c>
      <c r="X305" s="6" t="s">
        <v>30</v>
      </c>
      <c r="Y305" s="6" t="s">
        <v>33</v>
      </c>
      <c r="Z305" s="6">
        <f>'январь 2016'!Z305+'февраль 2016'!Z305+'март 2016'!Z305</f>
        <v>0</v>
      </c>
      <c r="AA305" s="6">
        <f>'январь 2016'!AA305+'февраль 2016'!AA305+'март 2016'!AA305</f>
        <v>0</v>
      </c>
      <c r="AB305" s="1" t="s">
        <v>30</v>
      </c>
      <c r="AC305" s="1" t="s">
        <v>34</v>
      </c>
      <c r="AD305" s="1">
        <f>'январь 2016'!AD305+'февраль 2016'!AD305+'март 2016'!AD305</f>
        <v>0</v>
      </c>
      <c r="AE305" s="1">
        <f>'январь 2016'!AE305+'февраль 2016'!AE305+'март 2016'!AE305</f>
        <v>0</v>
      </c>
      <c r="AF305" s="1" t="s">
        <v>35</v>
      </c>
      <c r="AG305" s="1" t="s">
        <v>29</v>
      </c>
      <c r="AH305" s="1">
        <f>'январь 2016'!AH305+'февраль 2016'!AH305+'март 2016'!AH305</f>
        <v>0</v>
      </c>
      <c r="AI305" s="1">
        <f>'январь 2016'!AI305+'февраль 2016'!AI305+'март 2016'!AI305</f>
        <v>0</v>
      </c>
      <c r="AJ305" s="1" t="s">
        <v>36</v>
      </c>
      <c r="AK305" s="1" t="s">
        <v>37</v>
      </c>
      <c r="AL305" s="1">
        <f>'январь 2016'!AL305+'февраль 2016'!AL305+'март 2016'!AL305</f>
        <v>0</v>
      </c>
      <c r="AM305" s="1">
        <f>'январь 2016'!AM305+'февраль 2016'!AM305+'март 2016'!AM305</f>
        <v>0</v>
      </c>
      <c r="AN305" s="1" t="s">
        <v>38</v>
      </c>
      <c r="AO305" s="1" t="s">
        <v>39</v>
      </c>
      <c r="AP305" s="1">
        <f>'январь 2016'!AP305+'февраль 2016'!AP305+'март 2016'!AP305</f>
        <v>4</v>
      </c>
      <c r="AQ305" s="1">
        <f>'январь 2016'!AQ305+'февраль 2016'!AQ305+'март 2016'!AQ305</f>
        <v>1.966</v>
      </c>
      <c r="AR305" s="1" t="s">
        <v>40</v>
      </c>
      <c r="AS305" s="1" t="s">
        <v>41</v>
      </c>
      <c r="AT305" s="1">
        <f>'январь 2016'!AT305+'февраль 2016'!AT305+'март 2016'!AT305</f>
        <v>0</v>
      </c>
      <c r="AU305" s="1">
        <f>'январь 2016'!AU305+'февраль 2016'!AU305+'март 2016'!AU305</f>
        <v>0</v>
      </c>
      <c r="AV305" s="6"/>
      <c r="AW305" s="6"/>
      <c r="AX305" s="1">
        <f>'январь 2016'!AX305+'февраль 2016'!AX305+'март 2016'!AX305</f>
        <v>0</v>
      </c>
      <c r="AY305" s="1">
        <f>'январь 2016'!AY305+'февраль 2016'!AY305+'март 2016'!AY305</f>
        <v>0</v>
      </c>
      <c r="AZ305" s="1" t="s">
        <v>42</v>
      </c>
      <c r="BA305" s="1" t="s">
        <v>39</v>
      </c>
      <c r="BB305" s="1">
        <f>'январь 2016'!BB305+'февраль 2016'!BB305+'март 2016'!BB305</f>
        <v>0</v>
      </c>
      <c r="BC305" s="1">
        <f>'январь 2016'!BC305+'февраль 2016'!BC305+'март 2016'!BC305</f>
        <v>0</v>
      </c>
      <c r="BD305" s="1" t="s">
        <v>42</v>
      </c>
      <c r="BE305" s="1" t="s">
        <v>33</v>
      </c>
      <c r="BF305" s="1">
        <f>'январь 2016'!BF305+'февраль 2016'!BF305+'март 2016'!BF305</f>
        <v>0</v>
      </c>
      <c r="BG305" s="1">
        <f>'январь 2016'!BG305+'февраль 2016'!BG305+'март 2016'!BG305</f>
        <v>0</v>
      </c>
      <c r="BH305" s="1" t="s">
        <v>42</v>
      </c>
      <c r="BI305" s="1" t="s">
        <v>39</v>
      </c>
      <c r="BJ305" s="1">
        <f>'январь 2016'!BJ305+'февраль 2016'!BJ305+'март 2016'!BJ305</f>
        <v>0</v>
      </c>
      <c r="BK305" s="7">
        <f>'январь 2016'!BK305+'февраль 2016'!BK305+'март 2016'!BK305</f>
        <v>0</v>
      </c>
      <c r="BL305" s="1" t="s">
        <v>43</v>
      </c>
      <c r="BM305" s="1" t="s">
        <v>44</v>
      </c>
      <c r="BN305" s="1">
        <f>'январь 2016'!BN305+'февраль 2016'!BN305+'март 2016'!BN305</f>
        <v>0</v>
      </c>
      <c r="BO305" s="1">
        <f>'январь 2016'!BO305+'февраль 2016'!BO305+'март 2016'!BO305</f>
        <v>0</v>
      </c>
      <c r="BP305" s="1" t="s">
        <v>45</v>
      </c>
      <c r="BQ305" s="1" t="s">
        <v>44</v>
      </c>
      <c r="BR305" s="1">
        <f>'январь 2016'!BR305+'февраль 2016'!BR305+'март 2016'!BR305</f>
        <v>0</v>
      </c>
      <c r="BS305" s="1">
        <f>'январь 2016'!BS305+'февраль 2016'!BS305+'март 2016'!BS305</f>
        <v>0</v>
      </c>
      <c r="BT305" s="1" t="s">
        <v>46</v>
      </c>
      <c r="BU305" s="1" t="s">
        <v>47</v>
      </c>
      <c r="BV305" s="1">
        <f>'январь 2016'!BV305+'февраль 2016'!BV305+'март 2016'!BV305</f>
        <v>0</v>
      </c>
      <c r="BW305" s="1">
        <f>'январь 2016'!BW305+'февраль 2016'!BW305+'март 2016'!BW305</f>
        <v>0</v>
      </c>
      <c r="BX305" s="1" t="s">
        <v>46</v>
      </c>
      <c r="BY305" s="1" t="s">
        <v>41</v>
      </c>
      <c r="BZ305" s="1">
        <f>'январь 2016'!BZ305+'февраль 2016'!BZ305+'март 2016'!BZ305</f>
        <v>0</v>
      </c>
      <c r="CA305" s="1">
        <f>'январь 2016'!CA305+'февраль 2016'!CA305+'март 2016'!CA305</f>
        <v>0</v>
      </c>
      <c r="CB305" s="1" t="s">
        <v>46</v>
      </c>
      <c r="CC305" s="1" t="s">
        <v>48</v>
      </c>
      <c r="CD305" s="1">
        <f>'январь 2016'!CD305+'февраль 2016'!CD305+'март 2016'!CD305</f>
        <v>0</v>
      </c>
      <c r="CE305" s="1">
        <f>'январь 2016'!CE305+'февраль 2016'!CE305+'март 2016'!CE305</f>
        <v>0</v>
      </c>
      <c r="CF305" s="1" t="s">
        <v>46</v>
      </c>
      <c r="CG305" s="1" t="s">
        <v>48</v>
      </c>
      <c r="CH305" s="1">
        <f>'январь 2016'!CH305+'февраль 2016'!CH305+'март 2016'!CH305</f>
        <v>0</v>
      </c>
      <c r="CI305" s="1">
        <f>'январь 2016'!CI305+'февраль 2016'!CI305+'март 2016'!CI305</f>
        <v>0</v>
      </c>
      <c r="CJ305" s="1" t="s">
        <v>46</v>
      </c>
      <c r="CK305" s="1" t="s">
        <v>39</v>
      </c>
      <c r="CL305" s="1">
        <f>'январь 2016'!CL305+'февраль 2016'!CL305+'март 2016'!CL305</f>
        <v>0</v>
      </c>
      <c r="CM305" s="1">
        <f>'январь 2016'!CM305+'февраль 2016'!CM305+'март 2016'!CM305</f>
        <v>0</v>
      </c>
      <c r="CN305" s="1" t="s">
        <v>49</v>
      </c>
      <c r="CO305" s="1" t="s">
        <v>39</v>
      </c>
      <c r="CP305" s="1">
        <f>'январь 2016'!CP305+'февраль 2016'!CP305+'март 2016'!CP305</f>
        <v>4</v>
      </c>
      <c r="CQ305" s="1">
        <f>'январь 2016'!CQ305+'февраль 2016'!CQ305+'март 2016'!CQ305</f>
        <v>2.3410000000000002</v>
      </c>
      <c r="CR305" s="1" t="s">
        <v>50</v>
      </c>
      <c r="CS305" s="1" t="s">
        <v>51</v>
      </c>
      <c r="CT305" s="1">
        <f>'январь 2016'!CT305+'февраль 2016'!CT305+'март 2016'!CT305</f>
        <v>0</v>
      </c>
      <c r="CU305" s="1">
        <f>'январь 2016'!CU305+'февраль 2016'!CU305+'март 2016'!CU305</f>
        <v>0</v>
      </c>
      <c r="CV305" s="1" t="s">
        <v>50</v>
      </c>
      <c r="CW305" s="1" t="s">
        <v>39</v>
      </c>
      <c r="CX305" s="1">
        <f>'январь 2016'!CX305+'февраль 2016'!CX305+'март 2016'!CX305</f>
        <v>0</v>
      </c>
      <c r="CY305" s="1">
        <f>'январь 2016'!CY305+'февраль 2016'!CY305+'март 2016'!CY305</f>
        <v>0</v>
      </c>
      <c r="CZ305" s="1" t="s">
        <v>50</v>
      </c>
      <c r="DA305" s="1" t="s">
        <v>39</v>
      </c>
      <c r="DB305" s="1">
        <f>'январь 2016'!DB305+'февраль 2016'!DB305+'март 2016'!DB305</f>
        <v>0</v>
      </c>
      <c r="DC305" s="1">
        <f>'январь 2016'!DC305+'февраль 2016'!DC305+'март 2016'!DC305</f>
        <v>0</v>
      </c>
      <c r="DD305" s="1" t="s">
        <v>59</v>
      </c>
      <c r="DE305" s="1" t="s">
        <v>60</v>
      </c>
      <c r="DF305" s="1">
        <f>'январь 2016'!DF305+'февраль 2016'!DF305+'март 2016'!DF305</f>
        <v>0</v>
      </c>
      <c r="DG305" s="1">
        <f>'январь 2016'!DG305+'февраль 2016'!DG305+'март 2016'!DG305</f>
        <v>0</v>
      </c>
      <c r="DH305" s="1" t="s">
        <v>52</v>
      </c>
      <c r="DI305" s="1" t="s">
        <v>53</v>
      </c>
      <c r="DJ305" s="1">
        <f>'январь 2016'!DJ305+'февраль 2016'!DJ305+'март 2016'!DJ305</f>
        <v>0</v>
      </c>
      <c r="DK305" s="1">
        <f>'январь 2016'!DK305+'февраль 2016'!DK305+'март 2016'!DK305</f>
        <v>0</v>
      </c>
      <c r="DL305" s="1" t="s">
        <v>31</v>
      </c>
      <c r="DM305" s="7">
        <f>'январь 2016'!DM305+'февраль 2016'!DM305+'март 2016'!DM305</f>
        <v>0</v>
      </c>
    </row>
    <row r="306" spans="1:117" s="12" customFormat="1" ht="15.75" customHeight="1" x14ac:dyDescent="0.25">
      <c r="A306" s="6">
        <v>305</v>
      </c>
      <c r="B306" s="6">
        <v>1</v>
      </c>
      <c r="C306" s="9" t="s">
        <v>468</v>
      </c>
      <c r="D306" s="8" t="s">
        <v>373</v>
      </c>
      <c r="E306" s="6">
        <v>114.616</v>
      </c>
      <c r="F306" s="6">
        <v>10.837</v>
      </c>
      <c r="G306" s="6">
        <v>103.779</v>
      </c>
      <c r="H306" s="10">
        <v>53.394240000000003</v>
      </c>
      <c r="I306" s="3">
        <f t="shared" si="13"/>
        <v>157.17323999999999</v>
      </c>
      <c r="J306" s="3">
        <f t="shared" si="12"/>
        <v>0</v>
      </c>
      <c r="K306" s="3">
        <f t="shared" si="14"/>
        <v>157.17323999999999</v>
      </c>
      <c r="L306" s="1" t="s">
        <v>28</v>
      </c>
      <c r="M306" s="1" t="s">
        <v>29</v>
      </c>
      <c r="N306" s="1">
        <f>'январь 2016'!N306+'февраль 2016'!N306+'март 2016'!N306</f>
        <v>0</v>
      </c>
      <c r="O306" s="1">
        <f>'январь 2016'!O306+'февраль 2016'!O306+'март 2016'!O306</f>
        <v>0</v>
      </c>
      <c r="P306" s="1" t="s">
        <v>30</v>
      </c>
      <c r="Q306" s="1" t="s">
        <v>34</v>
      </c>
      <c r="R306" s="1">
        <f>'январь 2016'!R306+'февраль 2016'!R306+'март 2016'!R306</f>
        <v>0</v>
      </c>
      <c r="S306" s="1">
        <f>'январь 2016'!S306+'февраль 2016'!S306+'март 2016'!S306</f>
        <v>0</v>
      </c>
      <c r="T306" s="1" t="s">
        <v>30</v>
      </c>
      <c r="U306" s="1" t="s">
        <v>32</v>
      </c>
      <c r="V306" s="6">
        <f>'январь 2016'!V306+'февраль 2016'!V306+'март 2016'!V306</f>
        <v>0</v>
      </c>
      <c r="W306" s="6">
        <f>'январь 2016'!W306+'февраль 2016'!W306+'март 2016'!W306</f>
        <v>0</v>
      </c>
      <c r="X306" s="6" t="s">
        <v>30</v>
      </c>
      <c r="Y306" s="6" t="s">
        <v>33</v>
      </c>
      <c r="Z306" s="6">
        <f>'январь 2016'!Z306+'февраль 2016'!Z306+'март 2016'!Z306</f>
        <v>0</v>
      </c>
      <c r="AA306" s="6">
        <f>'январь 2016'!AA306+'февраль 2016'!AA306+'март 2016'!AA306</f>
        <v>0</v>
      </c>
      <c r="AB306" s="1" t="s">
        <v>30</v>
      </c>
      <c r="AC306" s="1" t="s">
        <v>34</v>
      </c>
      <c r="AD306" s="1">
        <f>'январь 2016'!AD306+'февраль 2016'!AD306+'март 2016'!AD306</f>
        <v>0</v>
      </c>
      <c r="AE306" s="1">
        <f>'январь 2016'!AE306+'февраль 2016'!AE306+'март 2016'!AE306</f>
        <v>0</v>
      </c>
      <c r="AF306" s="1" t="s">
        <v>35</v>
      </c>
      <c r="AG306" s="1" t="s">
        <v>29</v>
      </c>
      <c r="AH306" s="1">
        <f>'январь 2016'!AH306+'февраль 2016'!AH306+'март 2016'!AH306</f>
        <v>0</v>
      </c>
      <c r="AI306" s="1">
        <f>'январь 2016'!AI306+'февраль 2016'!AI306+'март 2016'!AI306</f>
        <v>0</v>
      </c>
      <c r="AJ306" s="1" t="s">
        <v>36</v>
      </c>
      <c r="AK306" s="1" t="s">
        <v>37</v>
      </c>
      <c r="AL306" s="1">
        <f>'январь 2016'!AL306+'февраль 2016'!AL306+'март 2016'!AL306</f>
        <v>0</v>
      </c>
      <c r="AM306" s="1">
        <f>'январь 2016'!AM306+'февраль 2016'!AM306+'март 2016'!AM306</f>
        <v>0</v>
      </c>
      <c r="AN306" s="1" t="s">
        <v>38</v>
      </c>
      <c r="AO306" s="1" t="s">
        <v>39</v>
      </c>
      <c r="AP306" s="1">
        <f>'январь 2016'!AP306+'февраль 2016'!AP306+'март 2016'!AP306</f>
        <v>0</v>
      </c>
      <c r="AQ306" s="1">
        <f>'январь 2016'!AQ306+'февраль 2016'!AQ306+'март 2016'!AQ306</f>
        <v>0</v>
      </c>
      <c r="AR306" s="1" t="s">
        <v>40</v>
      </c>
      <c r="AS306" s="1" t="s">
        <v>41</v>
      </c>
      <c r="AT306" s="1">
        <f>'январь 2016'!AT306+'февраль 2016'!AT306+'март 2016'!AT306</f>
        <v>0</v>
      </c>
      <c r="AU306" s="1">
        <f>'январь 2016'!AU306+'февраль 2016'!AU306+'март 2016'!AU306</f>
        <v>0</v>
      </c>
      <c r="AV306" s="6"/>
      <c r="AW306" s="6"/>
      <c r="AX306" s="1">
        <f>'январь 2016'!AX306+'февраль 2016'!AX306+'март 2016'!AX306</f>
        <v>0</v>
      </c>
      <c r="AY306" s="1">
        <f>'январь 2016'!AY306+'февраль 2016'!AY306+'март 2016'!AY306</f>
        <v>0</v>
      </c>
      <c r="AZ306" s="1" t="s">
        <v>42</v>
      </c>
      <c r="BA306" s="1" t="s">
        <v>39</v>
      </c>
      <c r="BB306" s="1">
        <f>'январь 2016'!BB306+'февраль 2016'!BB306+'март 2016'!BB306</f>
        <v>0</v>
      </c>
      <c r="BC306" s="1">
        <f>'январь 2016'!BC306+'февраль 2016'!BC306+'март 2016'!BC306</f>
        <v>0</v>
      </c>
      <c r="BD306" s="1" t="s">
        <v>42</v>
      </c>
      <c r="BE306" s="1" t="s">
        <v>33</v>
      </c>
      <c r="BF306" s="1">
        <f>'январь 2016'!BF306+'февраль 2016'!BF306+'март 2016'!BF306</f>
        <v>0</v>
      </c>
      <c r="BG306" s="1">
        <f>'январь 2016'!BG306+'февраль 2016'!BG306+'март 2016'!BG306</f>
        <v>0</v>
      </c>
      <c r="BH306" s="1" t="s">
        <v>42</v>
      </c>
      <c r="BI306" s="1" t="s">
        <v>39</v>
      </c>
      <c r="BJ306" s="1">
        <f>'январь 2016'!BJ306+'февраль 2016'!BJ306+'март 2016'!BJ306</f>
        <v>0</v>
      </c>
      <c r="BK306" s="7">
        <f>'январь 2016'!BK306+'февраль 2016'!BK306+'март 2016'!BK306</f>
        <v>0</v>
      </c>
      <c r="BL306" s="1" t="s">
        <v>43</v>
      </c>
      <c r="BM306" s="1" t="s">
        <v>44</v>
      </c>
      <c r="BN306" s="1">
        <f>'январь 2016'!BN306+'февраль 2016'!BN306+'март 2016'!BN306</f>
        <v>0</v>
      </c>
      <c r="BO306" s="1">
        <f>'январь 2016'!BO306+'февраль 2016'!BO306+'март 2016'!BO306</f>
        <v>0</v>
      </c>
      <c r="BP306" s="1" t="s">
        <v>45</v>
      </c>
      <c r="BQ306" s="1" t="s">
        <v>44</v>
      </c>
      <c r="BR306" s="1">
        <f>'январь 2016'!BR306+'февраль 2016'!BR306+'март 2016'!BR306</f>
        <v>0</v>
      </c>
      <c r="BS306" s="1">
        <f>'январь 2016'!BS306+'февраль 2016'!BS306+'март 2016'!BS306</f>
        <v>0</v>
      </c>
      <c r="BT306" s="1" t="s">
        <v>46</v>
      </c>
      <c r="BU306" s="1" t="s">
        <v>47</v>
      </c>
      <c r="BV306" s="1">
        <f>'январь 2016'!BV306+'февраль 2016'!BV306+'март 2016'!BV306</f>
        <v>0</v>
      </c>
      <c r="BW306" s="1">
        <f>'январь 2016'!BW306+'февраль 2016'!BW306+'март 2016'!BW306</f>
        <v>0</v>
      </c>
      <c r="BX306" s="1" t="s">
        <v>46</v>
      </c>
      <c r="BY306" s="1" t="s">
        <v>41</v>
      </c>
      <c r="BZ306" s="1">
        <f>'январь 2016'!BZ306+'февраль 2016'!BZ306+'март 2016'!BZ306</f>
        <v>0</v>
      </c>
      <c r="CA306" s="1">
        <f>'январь 2016'!CA306+'февраль 2016'!CA306+'март 2016'!CA306</f>
        <v>0</v>
      </c>
      <c r="CB306" s="1" t="s">
        <v>46</v>
      </c>
      <c r="CC306" s="1" t="s">
        <v>48</v>
      </c>
      <c r="CD306" s="1">
        <f>'январь 2016'!CD306+'февраль 2016'!CD306+'март 2016'!CD306</f>
        <v>0</v>
      </c>
      <c r="CE306" s="1">
        <f>'январь 2016'!CE306+'февраль 2016'!CE306+'март 2016'!CE306</f>
        <v>0</v>
      </c>
      <c r="CF306" s="1" t="s">
        <v>46</v>
      </c>
      <c r="CG306" s="1" t="s">
        <v>48</v>
      </c>
      <c r="CH306" s="1">
        <f>'январь 2016'!CH306+'февраль 2016'!CH306+'март 2016'!CH306</f>
        <v>0</v>
      </c>
      <c r="CI306" s="1">
        <f>'январь 2016'!CI306+'февраль 2016'!CI306+'март 2016'!CI306</f>
        <v>0</v>
      </c>
      <c r="CJ306" s="1" t="s">
        <v>46</v>
      </c>
      <c r="CK306" s="1" t="s">
        <v>39</v>
      </c>
      <c r="CL306" s="1">
        <f>'январь 2016'!CL306+'февраль 2016'!CL306+'март 2016'!CL306</f>
        <v>0</v>
      </c>
      <c r="CM306" s="1">
        <f>'январь 2016'!CM306+'февраль 2016'!CM306+'март 2016'!CM306</f>
        <v>0</v>
      </c>
      <c r="CN306" s="1" t="s">
        <v>49</v>
      </c>
      <c r="CO306" s="1" t="s">
        <v>39</v>
      </c>
      <c r="CP306" s="1">
        <f>'январь 2016'!CP306+'февраль 2016'!CP306+'март 2016'!CP306</f>
        <v>0</v>
      </c>
      <c r="CQ306" s="1">
        <f>'январь 2016'!CQ306+'февраль 2016'!CQ306+'март 2016'!CQ306</f>
        <v>0</v>
      </c>
      <c r="CR306" s="1" t="s">
        <v>50</v>
      </c>
      <c r="CS306" s="1" t="s">
        <v>51</v>
      </c>
      <c r="CT306" s="1">
        <f>'январь 2016'!CT306+'февраль 2016'!CT306+'март 2016'!CT306</f>
        <v>0</v>
      </c>
      <c r="CU306" s="1">
        <f>'январь 2016'!CU306+'февраль 2016'!CU306+'март 2016'!CU306</f>
        <v>0</v>
      </c>
      <c r="CV306" s="1" t="s">
        <v>50</v>
      </c>
      <c r="CW306" s="1" t="s">
        <v>39</v>
      </c>
      <c r="CX306" s="1">
        <f>'январь 2016'!CX306+'февраль 2016'!CX306+'март 2016'!CX306</f>
        <v>0</v>
      </c>
      <c r="CY306" s="1">
        <f>'январь 2016'!CY306+'февраль 2016'!CY306+'март 2016'!CY306</f>
        <v>0</v>
      </c>
      <c r="CZ306" s="1" t="s">
        <v>50</v>
      </c>
      <c r="DA306" s="1" t="s">
        <v>39</v>
      </c>
      <c r="DB306" s="1">
        <f>'январь 2016'!DB306+'февраль 2016'!DB306+'март 2016'!DB306</f>
        <v>0</v>
      </c>
      <c r="DC306" s="1">
        <f>'январь 2016'!DC306+'февраль 2016'!DC306+'март 2016'!DC306</f>
        <v>0</v>
      </c>
      <c r="DD306" s="1" t="s">
        <v>59</v>
      </c>
      <c r="DE306" s="1" t="s">
        <v>60</v>
      </c>
      <c r="DF306" s="1">
        <f>'январь 2016'!DF306+'февраль 2016'!DF306+'март 2016'!DF306</f>
        <v>0</v>
      </c>
      <c r="DG306" s="1">
        <f>'январь 2016'!DG306+'февраль 2016'!DG306+'март 2016'!DG306</f>
        <v>0</v>
      </c>
      <c r="DH306" s="1" t="s">
        <v>52</v>
      </c>
      <c r="DI306" s="1" t="s">
        <v>53</v>
      </c>
      <c r="DJ306" s="1">
        <f>'январь 2016'!DJ306+'февраль 2016'!DJ306+'март 2016'!DJ306</f>
        <v>0</v>
      </c>
      <c r="DK306" s="1">
        <f>'январь 2016'!DK306+'февраль 2016'!DK306+'март 2016'!DK306</f>
        <v>0</v>
      </c>
      <c r="DL306" s="1" t="s">
        <v>31</v>
      </c>
      <c r="DM306" s="7">
        <f>'январь 2016'!DM306+'февраль 2016'!DM306+'март 2016'!DM306</f>
        <v>0</v>
      </c>
    </row>
    <row r="307" spans="1:117" s="12" customFormat="1" ht="15.75" customHeight="1" x14ac:dyDescent="0.25">
      <c r="A307" s="6">
        <v>306</v>
      </c>
      <c r="B307" s="6">
        <v>1</v>
      </c>
      <c r="C307" s="9" t="s">
        <v>469</v>
      </c>
      <c r="D307" s="8" t="s">
        <v>373</v>
      </c>
      <c r="E307" s="6">
        <v>67.572000000000003</v>
      </c>
      <c r="F307" s="6">
        <v>0</v>
      </c>
      <c r="G307" s="6">
        <v>67.572000000000003</v>
      </c>
      <c r="H307" s="10">
        <v>27.86496</v>
      </c>
      <c r="I307" s="3">
        <f t="shared" si="13"/>
        <v>95.436959999999999</v>
      </c>
      <c r="J307" s="3">
        <f t="shared" si="12"/>
        <v>0</v>
      </c>
      <c r="K307" s="3">
        <f t="shared" si="14"/>
        <v>95.436959999999999</v>
      </c>
      <c r="L307" s="1" t="s">
        <v>28</v>
      </c>
      <c r="M307" s="1" t="s">
        <v>29</v>
      </c>
      <c r="N307" s="1">
        <f>'январь 2016'!N307+'февраль 2016'!N307+'март 2016'!N307</f>
        <v>0</v>
      </c>
      <c r="O307" s="1">
        <f>'январь 2016'!O307+'февраль 2016'!O307+'март 2016'!O307</f>
        <v>0</v>
      </c>
      <c r="P307" s="1" t="s">
        <v>30</v>
      </c>
      <c r="Q307" s="1" t="s">
        <v>34</v>
      </c>
      <c r="R307" s="1">
        <f>'январь 2016'!R307+'февраль 2016'!R307+'март 2016'!R307</f>
        <v>0</v>
      </c>
      <c r="S307" s="1">
        <f>'январь 2016'!S307+'февраль 2016'!S307+'март 2016'!S307</f>
        <v>0</v>
      </c>
      <c r="T307" s="1" t="s">
        <v>30</v>
      </c>
      <c r="U307" s="1" t="s">
        <v>32</v>
      </c>
      <c r="V307" s="6">
        <f>'январь 2016'!V307+'февраль 2016'!V307+'март 2016'!V307</f>
        <v>0</v>
      </c>
      <c r="W307" s="6">
        <f>'январь 2016'!W307+'февраль 2016'!W307+'март 2016'!W307</f>
        <v>0</v>
      </c>
      <c r="X307" s="6" t="s">
        <v>30</v>
      </c>
      <c r="Y307" s="6" t="s">
        <v>33</v>
      </c>
      <c r="Z307" s="6">
        <f>'январь 2016'!Z307+'февраль 2016'!Z307+'март 2016'!Z307</f>
        <v>0</v>
      </c>
      <c r="AA307" s="6">
        <f>'январь 2016'!AA307+'февраль 2016'!AA307+'март 2016'!AA307</f>
        <v>0</v>
      </c>
      <c r="AB307" s="1" t="s">
        <v>30</v>
      </c>
      <c r="AC307" s="1" t="s">
        <v>34</v>
      </c>
      <c r="AD307" s="1">
        <f>'январь 2016'!AD307+'февраль 2016'!AD307+'март 2016'!AD307</f>
        <v>0</v>
      </c>
      <c r="AE307" s="1">
        <f>'январь 2016'!AE307+'февраль 2016'!AE307+'март 2016'!AE307</f>
        <v>0</v>
      </c>
      <c r="AF307" s="1" t="s">
        <v>35</v>
      </c>
      <c r="AG307" s="1" t="s">
        <v>29</v>
      </c>
      <c r="AH307" s="1">
        <f>'январь 2016'!AH307+'февраль 2016'!AH307+'март 2016'!AH307</f>
        <v>0</v>
      </c>
      <c r="AI307" s="1">
        <f>'январь 2016'!AI307+'февраль 2016'!AI307+'март 2016'!AI307</f>
        <v>0</v>
      </c>
      <c r="AJ307" s="1" t="s">
        <v>36</v>
      </c>
      <c r="AK307" s="1" t="s">
        <v>37</v>
      </c>
      <c r="AL307" s="1">
        <f>'январь 2016'!AL307+'февраль 2016'!AL307+'март 2016'!AL307</f>
        <v>0</v>
      </c>
      <c r="AM307" s="1">
        <f>'январь 2016'!AM307+'февраль 2016'!AM307+'март 2016'!AM307</f>
        <v>0</v>
      </c>
      <c r="AN307" s="1" t="s">
        <v>38</v>
      </c>
      <c r="AO307" s="1" t="s">
        <v>39</v>
      </c>
      <c r="AP307" s="1">
        <f>'январь 2016'!AP307+'февраль 2016'!AP307+'март 2016'!AP307</f>
        <v>0</v>
      </c>
      <c r="AQ307" s="1">
        <f>'январь 2016'!AQ307+'февраль 2016'!AQ307+'март 2016'!AQ307</f>
        <v>0</v>
      </c>
      <c r="AR307" s="1" t="s">
        <v>40</v>
      </c>
      <c r="AS307" s="1" t="s">
        <v>41</v>
      </c>
      <c r="AT307" s="1">
        <f>'январь 2016'!AT307+'февраль 2016'!AT307+'март 2016'!AT307</f>
        <v>0</v>
      </c>
      <c r="AU307" s="1">
        <f>'январь 2016'!AU307+'февраль 2016'!AU307+'март 2016'!AU307</f>
        <v>0</v>
      </c>
      <c r="AV307" s="6"/>
      <c r="AW307" s="6"/>
      <c r="AX307" s="1">
        <f>'январь 2016'!AX307+'февраль 2016'!AX307+'март 2016'!AX307</f>
        <v>0</v>
      </c>
      <c r="AY307" s="1">
        <f>'январь 2016'!AY307+'февраль 2016'!AY307+'март 2016'!AY307</f>
        <v>0</v>
      </c>
      <c r="AZ307" s="1" t="s">
        <v>42</v>
      </c>
      <c r="BA307" s="1" t="s">
        <v>39</v>
      </c>
      <c r="BB307" s="1">
        <f>'январь 2016'!BB307+'февраль 2016'!BB307+'март 2016'!BB307</f>
        <v>0</v>
      </c>
      <c r="BC307" s="1">
        <f>'январь 2016'!BC307+'февраль 2016'!BC307+'март 2016'!BC307</f>
        <v>0</v>
      </c>
      <c r="BD307" s="1" t="s">
        <v>42</v>
      </c>
      <c r="BE307" s="1" t="s">
        <v>33</v>
      </c>
      <c r="BF307" s="1">
        <f>'январь 2016'!BF307+'февраль 2016'!BF307+'март 2016'!BF307</f>
        <v>0</v>
      </c>
      <c r="BG307" s="1">
        <f>'январь 2016'!BG307+'февраль 2016'!BG307+'март 2016'!BG307</f>
        <v>0</v>
      </c>
      <c r="BH307" s="1" t="s">
        <v>42</v>
      </c>
      <c r="BI307" s="1" t="s">
        <v>39</v>
      </c>
      <c r="BJ307" s="1">
        <f>'январь 2016'!BJ307+'февраль 2016'!BJ307+'март 2016'!BJ307</f>
        <v>0</v>
      </c>
      <c r="BK307" s="7">
        <f>'январь 2016'!BK307+'февраль 2016'!BK307+'март 2016'!BK307</f>
        <v>0</v>
      </c>
      <c r="BL307" s="1" t="s">
        <v>43</v>
      </c>
      <c r="BM307" s="1" t="s">
        <v>44</v>
      </c>
      <c r="BN307" s="1">
        <f>'январь 2016'!BN307+'февраль 2016'!BN307+'март 2016'!BN307</f>
        <v>0</v>
      </c>
      <c r="BO307" s="1">
        <f>'январь 2016'!BO307+'февраль 2016'!BO307+'март 2016'!BO307</f>
        <v>0</v>
      </c>
      <c r="BP307" s="1" t="s">
        <v>45</v>
      </c>
      <c r="BQ307" s="1" t="s">
        <v>44</v>
      </c>
      <c r="BR307" s="1">
        <f>'январь 2016'!BR307+'февраль 2016'!BR307+'март 2016'!BR307</f>
        <v>0</v>
      </c>
      <c r="BS307" s="1">
        <f>'январь 2016'!BS307+'февраль 2016'!BS307+'март 2016'!BS307</f>
        <v>0</v>
      </c>
      <c r="BT307" s="1" t="s">
        <v>46</v>
      </c>
      <c r="BU307" s="1" t="s">
        <v>47</v>
      </c>
      <c r="BV307" s="1">
        <f>'январь 2016'!BV307+'февраль 2016'!BV307+'март 2016'!BV307</f>
        <v>0</v>
      </c>
      <c r="BW307" s="1">
        <f>'январь 2016'!BW307+'февраль 2016'!BW307+'март 2016'!BW307</f>
        <v>0</v>
      </c>
      <c r="BX307" s="1" t="s">
        <v>46</v>
      </c>
      <c r="BY307" s="1" t="s">
        <v>41</v>
      </c>
      <c r="BZ307" s="1">
        <f>'январь 2016'!BZ307+'февраль 2016'!BZ307+'март 2016'!BZ307</f>
        <v>0</v>
      </c>
      <c r="CA307" s="1">
        <f>'январь 2016'!CA307+'февраль 2016'!CA307+'март 2016'!CA307</f>
        <v>0</v>
      </c>
      <c r="CB307" s="1" t="s">
        <v>46</v>
      </c>
      <c r="CC307" s="1" t="s">
        <v>48</v>
      </c>
      <c r="CD307" s="1">
        <f>'январь 2016'!CD307+'февраль 2016'!CD307+'март 2016'!CD307</f>
        <v>0</v>
      </c>
      <c r="CE307" s="1">
        <f>'январь 2016'!CE307+'февраль 2016'!CE307+'март 2016'!CE307</f>
        <v>0</v>
      </c>
      <c r="CF307" s="1" t="s">
        <v>46</v>
      </c>
      <c r="CG307" s="1" t="s">
        <v>48</v>
      </c>
      <c r="CH307" s="1">
        <f>'январь 2016'!CH307+'февраль 2016'!CH307+'март 2016'!CH307</f>
        <v>0</v>
      </c>
      <c r="CI307" s="1">
        <f>'январь 2016'!CI307+'февраль 2016'!CI307+'март 2016'!CI307</f>
        <v>0</v>
      </c>
      <c r="CJ307" s="1" t="s">
        <v>46</v>
      </c>
      <c r="CK307" s="1" t="s">
        <v>39</v>
      </c>
      <c r="CL307" s="1">
        <f>'январь 2016'!CL307+'февраль 2016'!CL307+'март 2016'!CL307</f>
        <v>0</v>
      </c>
      <c r="CM307" s="1">
        <f>'январь 2016'!CM307+'февраль 2016'!CM307+'март 2016'!CM307</f>
        <v>0</v>
      </c>
      <c r="CN307" s="1" t="s">
        <v>49</v>
      </c>
      <c r="CO307" s="1" t="s">
        <v>39</v>
      </c>
      <c r="CP307" s="1">
        <f>'январь 2016'!CP307+'февраль 2016'!CP307+'март 2016'!CP307</f>
        <v>0</v>
      </c>
      <c r="CQ307" s="1">
        <f>'январь 2016'!CQ307+'февраль 2016'!CQ307+'март 2016'!CQ307</f>
        <v>0</v>
      </c>
      <c r="CR307" s="1" t="s">
        <v>50</v>
      </c>
      <c r="CS307" s="1" t="s">
        <v>51</v>
      </c>
      <c r="CT307" s="1">
        <f>'январь 2016'!CT307+'февраль 2016'!CT307+'март 2016'!CT307</f>
        <v>0</v>
      </c>
      <c r="CU307" s="1">
        <f>'январь 2016'!CU307+'февраль 2016'!CU307+'март 2016'!CU307</f>
        <v>0</v>
      </c>
      <c r="CV307" s="1" t="s">
        <v>50</v>
      </c>
      <c r="CW307" s="1" t="s">
        <v>39</v>
      </c>
      <c r="CX307" s="1">
        <f>'январь 2016'!CX307+'февраль 2016'!CX307+'март 2016'!CX307</f>
        <v>0</v>
      </c>
      <c r="CY307" s="1">
        <f>'январь 2016'!CY307+'февраль 2016'!CY307+'март 2016'!CY307</f>
        <v>0</v>
      </c>
      <c r="CZ307" s="1" t="s">
        <v>50</v>
      </c>
      <c r="DA307" s="1" t="s">
        <v>39</v>
      </c>
      <c r="DB307" s="1">
        <f>'январь 2016'!DB307+'февраль 2016'!DB307+'март 2016'!DB307</f>
        <v>0</v>
      </c>
      <c r="DC307" s="1">
        <f>'январь 2016'!DC307+'февраль 2016'!DC307+'март 2016'!DC307</f>
        <v>0</v>
      </c>
      <c r="DD307" s="1" t="s">
        <v>59</v>
      </c>
      <c r="DE307" s="1" t="s">
        <v>60</v>
      </c>
      <c r="DF307" s="1">
        <f>'январь 2016'!DF307+'февраль 2016'!DF307+'март 2016'!DF307</f>
        <v>0</v>
      </c>
      <c r="DG307" s="1">
        <f>'январь 2016'!DG307+'февраль 2016'!DG307+'март 2016'!DG307</f>
        <v>0</v>
      </c>
      <c r="DH307" s="1" t="s">
        <v>52</v>
      </c>
      <c r="DI307" s="1" t="s">
        <v>53</v>
      </c>
      <c r="DJ307" s="1">
        <f>'январь 2016'!DJ307+'февраль 2016'!DJ307+'март 2016'!DJ307</f>
        <v>0</v>
      </c>
      <c r="DK307" s="1">
        <f>'январь 2016'!DK307+'февраль 2016'!DK307+'март 2016'!DK307</f>
        <v>0</v>
      </c>
      <c r="DL307" s="1" t="s">
        <v>31</v>
      </c>
      <c r="DM307" s="7">
        <f>'январь 2016'!DM307+'февраль 2016'!DM307+'март 2016'!DM307</f>
        <v>0</v>
      </c>
    </row>
    <row r="308" spans="1:117" s="12" customFormat="1" ht="15.75" customHeight="1" x14ac:dyDescent="0.25">
      <c r="A308" s="6">
        <v>307</v>
      </c>
      <c r="B308" s="6">
        <v>1</v>
      </c>
      <c r="C308" s="9" t="s">
        <v>273</v>
      </c>
      <c r="D308" s="8" t="s">
        <v>373</v>
      </c>
      <c r="E308" s="6">
        <v>67.004000000000005</v>
      </c>
      <c r="F308" s="6">
        <v>3.2509999999999999</v>
      </c>
      <c r="G308" s="6">
        <v>62.835000000000001</v>
      </c>
      <c r="H308" s="10">
        <v>28.239719999999998</v>
      </c>
      <c r="I308" s="3">
        <f t="shared" si="13"/>
        <v>91.074719999999999</v>
      </c>
      <c r="J308" s="3">
        <f t="shared" si="12"/>
        <v>0</v>
      </c>
      <c r="K308" s="3">
        <f t="shared" si="14"/>
        <v>91.074719999999999</v>
      </c>
      <c r="L308" s="1" t="s">
        <v>28</v>
      </c>
      <c r="M308" s="1" t="s">
        <v>29</v>
      </c>
      <c r="N308" s="1">
        <f>'январь 2016'!N308+'февраль 2016'!N308+'март 2016'!N308</f>
        <v>0</v>
      </c>
      <c r="O308" s="1">
        <f>'январь 2016'!O308+'февраль 2016'!O308+'март 2016'!O308</f>
        <v>0</v>
      </c>
      <c r="P308" s="1" t="s">
        <v>30</v>
      </c>
      <c r="Q308" s="1" t="s">
        <v>34</v>
      </c>
      <c r="R308" s="1">
        <f>'январь 2016'!R308+'февраль 2016'!R308+'март 2016'!R308</f>
        <v>0</v>
      </c>
      <c r="S308" s="1">
        <f>'январь 2016'!S308+'февраль 2016'!S308+'март 2016'!S308</f>
        <v>0</v>
      </c>
      <c r="T308" s="1" t="s">
        <v>30</v>
      </c>
      <c r="U308" s="1" t="s">
        <v>32</v>
      </c>
      <c r="V308" s="6">
        <f>'январь 2016'!V308+'февраль 2016'!V308+'март 2016'!V308</f>
        <v>0</v>
      </c>
      <c r="W308" s="6">
        <f>'январь 2016'!W308+'февраль 2016'!W308+'март 2016'!W308</f>
        <v>0</v>
      </c>
      <c r="X308" s="6" t="s">
        <v>30</v>
      </c>
      <c r="Y308" s="6" t="s">
        <v>33</v>
      </c>
      <c r="Z308" s="6">
        <f>'январь 2016'!Z308+'февраль 2016'!Z308+'март 2016'!Z308</f>
        <v>0</v>
      </c>
      <c r="AA308" s="6">
        <f>'январь 2016'!AA308+'февраль 2016'!AA308+'март 2016'!AA308</f>
        <v>0</v>
      </c>
      <c r="AB308" s="1" t="s">
        <v>30</v>
      </c>
      <c r="AC308" s="1" t="s">
        <v>34</v>
      </c>
      <c r="AD308" s="1">
        <f>'январь 2016'!AD308+'февраль 2016'!AD308+'март 2016'!AD308</f>
        <v>0</v>
      </c>
      <c r="AE308" s="1">
        <f>'январь 2016'!AE308+'февраль 2016'!AE308+'март 2016'!AE308</f>
        <v>0</v>
      </c>
      <c r="AF308" s="1" t="s">
        <v>35</v>
      </c>
      <c r="AG308" s="1" t="s">
        <v>29</v>
      </c>
      <c r="AH308" s="1">
        <f>'январь 2016'!AH308+'февраль 2016'!AH308+'март 2016'!AH308</f>
        <v>0</v>
      </c>
      <c r="AI308" s="1">
        <f>'январь 2016'!AI308+'февраль 2016'!AI308+'март 2016'!AI308</f>
        <v>0</v>
      </c>
      <c r="AJ308" s="1" t="s">
        <v>36</v>
      </c>
      <c r="AK308" s="1" t="s">
        <v>37</v>
      </c>
      <c r="AL308" s="1">
        <f>'январь 2016'!AL308+'февраль 2016'!AL308+'март 2016'!AL308</f>
        <v>0</v>
      </c>
      <c r="AM308" s="1">
        <f>'январь 2016'!AM308+'февраль 2016'!AM308+'март 2016'!AM308</f>
        <v>0</v>
      </c>
      <c r="AN308" s="1" t="s">
        <v>38</v>
      </c>
      <c r="AO308" s="1" t="s">
        <v>39</v>
      </c>
      <c r="AP308" s="1">
        <f>'январь 2016'!AP308+'февраль 2016'!AP308+'март 2016'!AP308</f>
        <v>0</v>
      </c>
      <c r="AQ308" s="1">
        <f>'январь 2016'!AQ308+'февраль 2016'!AQ308+'март 2016'!AQ308</f>
        <v>0</v>
      </c>
      <c r="AR308" s="1" t="s">
        <v>40</v>
      </c>
      <c r="AS308" s="1" t="s">
        <v>41</v>
      </c>
      <c r="AT308" s="1">
        <f>'январь 2016'!AT308+'февраль 2016'!AT308+'март 2016'!AT308</f>
        <v>0</v>
      </c>
      <c r="AU308" s="1">
        <f>'январь 2016'!AU308+'февраль 2016'!AU308+'март 2016'!AU308</f>
        <v>0</v>
      </c>
      <c r="AV308" s="6"/>
      <c r="AW308" s="6"/>
      <c r="AX308" s="1">
        <f>'январь 2016'!AX308+'февраль 2016'!AX308+'март 2016'!AX308</f>
        <v>0</v>
      </c>
      <c r="AY308" s="1">
        <f>'январь 2016'!AY308+'февраль 2016'!AY308+'март 2016'!AY308</f>
        <v>0</v>
      </c>
      <c r="AZ308" s="1" t="s">
        <v>42</v>
      </c>
      <c r="BA308" s="1" t="s">
        <v>39</v>
      </c>
      <c r="BB308" s="1">
        <f>'январь 2016'!BB308+'февраль 2016'!BB308+'март 2016'!BB308</f>
        <v>0</v>
      </c>
      <c r="BC308" s="1">
        <f>'январь 2016'!BC308+'февраль 2016'!BC308+'март 2016'!BC308</f>
        <v>0</v>
      </c>
      <c r="BD308" s="1" t="s">
        <v>42</v>
      </c>
      <c r="BE308" s="1" t="s">
        <v>33</v>
      </c>
      <c r="BF308" s="1">
        <f>'январь 2016'!BF308+'февраль 2016'!BF308+'март 2016'!BF308</f>
        <v>0</v>
      </c>
      <c r="BG308" s="1">
        <f>'январь 2016'!BG308+'февраль 2016'!BG308+'март 2016'!BG308</f>
        <v>0</v>
      </c>
      <c r="BH308" s="1" t="s">
        <v>42</v>
      </c>
      <c r="BI308" s="1" t="s">
        <v>39</v>
      </c>
      <c r="BJ308" s="1">
        <f>'январь 2016'!BJ308+'февраль 2016'!BJ308+'март 2016'!BJ308</f>
        <v>0</v>
      </c>
      <c r="BK308" s="7">
        <f>'январь 2016'!BK308+'февраль 2016'!BK308+'март 2016'!BK308</f>
        <v>0</v>
      </c>
      <c r="BL308" s="1" t="s">
        <v>43</v>
      </c>
      <c r="BM308" s="1" t="s">
        <v>44</v>
      </c>
      <c r="BN308" s="1">
        <f>'январь 2016'!BN308+'февраль 2016'!BN308+'март 2016'!BN308</f>
        <v>0</v>
      </c>
      <c r="BO308" s="1">
        <f>'январь 2016'!BO308+'февраль 2016'!BO308+'март 2016'!BO308</f>
        <v>0</v>
      </c>
      <c r="BP308" s="1" t="s">
        <v>45</v>
      </c>
      <c r="BQ308" s="1" t="s">
        <v>44</v>
      </c>
      <c r="BR308" s="1">
        <f>'январь 2016'!BR308+'февраль 2016'!BR308+'март 2016'!BR308</f>
        <v>0</v>
      </c>
      <c r="BS308" s="1">
        <f>'январь 2016'!BS308+'февраль 2016'!BS308+'март 2016'!BS308</f>
        <v>0</v>
      </c>
      <c r="BT308" s="1" t="s">
        <v>46</v>
      </c>
      <c r="BU308" s="1" t="s">
        <v>47</v>
      </c>
      <c r="BV308" s="1">
        <f>'январь 2016'!BV308+'февраль 2016'!BV308+'март 2016'!BV308</f>
        <v>0</v>
      </c>
      <c r="BW308" s="1">
        <f>'январь 2016'!BW308+'февраль 2016'!BW308+'март 2016'!BW308</f>
        <v>0</v>
      </c>
      <c r="BX308" s="1" t="s">
        <v>46</v>
      </c>
      <c r="BY308" s="1" t="s">
        <v>41</v>
      </c>
      <c r="BZ308" s="1">
        <f>'январь 2016'!BZ308+'февраль 2016'!BZ308+'март 2016'!BZ308</f>
        <v>0</v>
      </c>
      <c r="CA308" s="1">
        <f>'январь 2016'!CA308+'февраль 2016'!CA308+'март 2016'!CA308</f>
        <v>0</v>
      </c>
      <c r="CB308" s="1" t="s">
        <v>46</v>
      </c>
      <c r="CC308" s="1" t="s">
        <v>48</v>
      </c>
      <c r="CD308" s="1">
        <f>'январь 2016'!CD308+'февраль 2016'!CD308+'март 2016'!CD308</f>
        <v>0</v>
      </c>
      <c r="CE308" s="1">
        <f>'январь 2016'!CE308+'февраль 2016'!CE308+'март 2016'!CE308</f>
        <v>0</v>
      </c>
      <c r="CF308" s="1" t="s">
        <v>46</v>
      </c>
      <c r="CG308" s="1" t="s">
        <v>48</v>
      </c>
      <c r="CH308" s="1">
        <f>'январь 2016'!CH308+'февраль 2016'!CH308+'март 2016'!CH308</f>
        <v>0</v>
      </c>
      <c r="CI308" s="1">
        <f>'январь 2016'!CI308+'февраль 2016'!CI308+'март 2016'!CI308</f>
        <v>0</v>
      </c>
      <c r="CJ308" s="1" t="s">
        <v>46</v>
      </c>
      <c r="CK308" s="1" t="s">
        <v>39</v>
      </c>
      <c r="CL308" s="1">
        <f>'январь 2016'!CL308+'февраль 2016'!CL308+'март 2016'!CL308</f>
        <v>0</v>
      </c>
      <c r="CM308" s="1">
        <f>'январь 2016'!CM308+'февраль 2016'!CM308+'март 2016'!CM308</f>
        <v>0</v>
      </c>
      <c r="CN308" s="1" t="s">
        <v>49</v>
      </c>
      <c r="CO308" s="1" t="s">
        <v>39</v>
      </c>
      <c r="CP308" s="1">
        <f>'январь 2016'!CP308+'февраль 2016'!CP308+'март 2016'!CP308</f>
        <v>0</v>
      </c>
      <c r="CQ308" s="1">
        <f>'январь 2016'!CQ308+'февраль 2016'!CQ308+'март 2016'!CQ308</f>
        <v>0</v>
      </c>
      <c r="CR308" s="1" t="s">
        <v>50</v>
      </c>
      <c r="CS308" s="1" t="s">
        <v>51</v>
      </c>
      <c r="CT308" s="1">
        <f>'январь 2016'!CT308+'февраль 2016'!CT308+'март 2016'!CT308</f>
        <v>0</v>
      </c>
      <c r="CU308" s="1">
        <f>'январь 2016'!CU308+'февраль 2016'!CU308+'март 2016'!CU308</f>
        <v>0</v>
      </c>
      <c r="CV308" s="1" t="s">
        <v>50</v>
      </c>
      <c r="CW308" s="1" t="s">
        <v>39</v>
      </c>
      <c r="CX308" s="1">
        <f>'январь 2016'!CX308+'февраль 2016'!CX308+'март 2016'!CX308</f>
        <v>0</v>
      </c>
      <c r="CY308" s="1">
        <f>'январь 2016'!CY308+'февраль 2016'!CY308+'март 2016'!CY308</f>
        <v>0</v>
      </c>
      <c r="CZ308" s="1" t="s">
        <v>50</v>
      </c>
      <c r="DA308" s="1" t="s">
        <v>39</v>
      </c>
      <c r="DB308" s="1">
        <f>'январь 2016'!DB308+'февраль 2016'!DB308+'март 2016'!DB308</f>
        <v>0</v>
      </c>
      <c r="DC308" s="1">
        <f>'январь 2016'!DC308+'февраль 2016'!DC308+'март 2016'!DC308</f>
        <v>0</v>
      </c>
      <c r="DD308" s="1" t="s">
        <v>59</v>
      </c>
      <c r="DE308" s="1" t="s">
        <v>60</v>
      </c>
      <c r="DF308" s="1">
        <f>'январь 2016'!DF308+'февраль 2016'!DF308+'март 2016'!DF308</f>
        <v>0</v>
      </c>
      <c r="DG308" s="1">
        <f>'январь 2016'!DG308+'февраль 2016'!DG308+'март 2016'!DG308</f>
        <v>0</v>
      </c>
      <c r="DH308" s="1" t="s">
        <v>52</v>
      </c>
      <c r="DI308" s="1" t="s">
        <v>53</v>
      </c>
      <c r="DJ308" s="1">
        <f>'январь 2016'!DJ308+'февраль 2016'!DJ308+'март 2016'!DJ308</f>
        <v>0</v>
      </c>
      <c r="DK308" s="1">
        <f>'январь 2016'!DK308+'февраль 2016'!DK308+'март 2016'!DK308</f>
        <v>0</v>
      </c>
      <c r="DL308" s="1" t="s">
        <v>31</v>
      </c>
      <c r="DM308" s="7">
        <f>'январь 2016'!DM308+'февраль 2016'!DM308+'март 2016'!DM308</f>
        <v>0</v>
      </c>
    </row>
    <row r="309" spans="1:117" s="12" customFormat="1" ht="15.75" customHeight="1" x14ac:dyDescent="0.25">
      <c r="A309" s="6">
        <v>308</v>
      </c>
      <c r="B309" s="6">
        <v>1</v>
      </c>
      <c r="C309" s="9" t="s">
        <v>470</v>
      </c>
      <c r="D309" s="8" t="s">
        <v>373</v>
      </c>
      <c r="E309" s="6">
        <v>313.29500000000002</v>
      </c>
      <c r="F309" s="6">
        <v>46.451999999999998</v>
      </c>
      <c r="G309" s="6">
        <v>266.84300000000002</v>
      </c>
      <c r="H309" s="10">
        <v>69.750479999999996</v>
      </c>
      <c r="I309" s="3">
        <f t="shared" si="13"/>
        <v>336.59348</v>
      </c>
      <c r="J309" s="3">
        <f t="shared" si="12"/>
        <v>0</v>
      </c>
      <c r="K309" s="3">
        <f t="shared" si="14"/>
        <v>336.59348</v>
      </c>
      <c r="L309" s="1" t="s">
        <v>28</v>
      </c>
      <c r="M309" s="1" t="s">
        <v>29</v>
      </c>
      <c r="N309" s="1">
        <f>'январь 2016'!N309+'февраль 2016'!N309+'март 2016'!N309</f>
        <v>0</v>
      </c>
      <c r="O309" s="1">
        <f>'январь 2016'!O309+'февраль 2016'!O309+'март 2016'!O309</f>
        <v>0</v>
      </c>
      <c r="P309" s="1" t="s">
        <v>30</v>
      </c>
      <c r="Q309" s="1" t="s">
        <v>34</v>
      </c>
      <c r="R309" s="1">
        <f>'январь 2016'!R309+'февраль 2016'!R309+'март 2016'!R309</f>
        <v>0</v>
      </c>
      <c r="S309" s="1">
        <f>'январь 2016'!S309+'февраль 2016'!S309+'март 2016'!S309</f>
        <v>0</v>
      </c>
      <c r="T309" s="1" t="s">
        <v>30</v>
      </c>
      <c r="U309" s="1" t="s">
        <v>32</v>
      </c>
      <c r="V309" s="6">
        <f>'январь 2016'!V309+'февраль 2016'!V309+'март 2016'!V309</f>
        <v>0</v>
      </c>
      <c r="W309" s="6">
        <f>'январь 2016'!W309+'февраль 2016'!W309+'март 2016'!W309</f>
        <v>0</v>
      </c>
      <c r="X309" s="6" t="s">
        <v>30</v>
      </c>
      <c r="Y309" s="6" t="s">
        <v>33</v>
      </c>
      <c r="Z309" s="6">
        <f>'январь 2016'!Z309+'февраль 2016'!Z309+'март 2016'!Z309</f>
        <v>0</v>
      </c>
      <c r="AA309" s="6">
        <f>'январь 2016'!AA309+'февраль 2016'!AA309+'март 2016'!AA309</f>
        <v>0</v>
      </c>
      <c r="AB309" s="1" t="s">
        <v>30</v>
      </c>
      <c r="AC309" s="1" t="s">
        <v>34</v>
      </c>
      <c r="AD309" s="1">
        <f>'январь 2016'!AD309+'февраль 2016'!AD309+'март 2016'!AD309</f>
        <v>0</v>
      </c>
      <c r="AE309" s="1">
        <f>'январь 2016'!AE309+'февраль 2016'!AE309+'март 2016'!AE309</f>
        <v>0</v>
      </c>
      <c r="AF309" s="1" t="s">
        <v>35</v>
      </c>
      <c r="AG309" s="1" t="s">
        <v>29</v>
      </c>
      <c r="AH309" s="1">
        <f>'январь 2016'!AH309+'февраль 2016'!AH309+'март 2016'!AH309</f>
        <v>0</v>
      </c>
      <c r="AI309" s="1">
        <f>'январь 2016'!AI309+'февраль 2016'!AI309+'март 2016'!AI309</f>
        <v>0</v>
      </c>
      <c r="AJ309" s="1" t="s">
        <v>36</v>
      </c>
      <c r="AK309" s="1" t="s">
        <v>37</v>
      </c>
      <c r="AL309" s="1">
        <f>'январь 2016'!AL309+'февраль 2016'!AL309+'март 2016'!AL309</f>
        <v>0</v>
      </c>
      <c r="AM309" s="1">
        <f>'январь 2016'!AM309+'февраль 2016'!AM309+'март 2016'!AM309</f>
        <v>0</v>
      </c>
      <c r="AN309" s="1" t="s">
        <v>38</v>
      </c>
      <c r="AO309" s="1" t="s">
        <v>39</v>
      </c>
      <c r="AP309" s="1">
        <f>'январь 2016'!AP309+'февраль 2016'!AP309+'март 2016'!AP309</f>
        <v>0</v>
      </c>
      <c r="AQ309" s="1">
        <f>'январь 2016'!AQ309+'февраль 2016'!AQ309+'март 2016'!AQ309</f>
        <v>0</v>
      </c>
      <c r="AR309" s="1" t="s">
        <v>40</v>
      </c>
      <c r="AS309" s="1" t="s">
        <v>41</v>
      </c>
      <c r="AT309" s="1">
        <f>'январь 2016'!AT309+'февраль 2016'!AT309+'март 2016'!AT309</f>
        <v>0</v>
      </c>
      <c r="AU309" s="1">
        <f>'январь 2016'!AU309+'февраль 2016'!AU309+'март 2016'!AU309</f>
        <v>0</v>
      </c>
      <c r="AV309" s="6"/>
      <c r="AW309" s="6"/>
      <c r="AX309" s="1">
        <f>'январь 2016'!AX309+'февраль 2016'!AX309+'март 2016'!AX309</f>
        <v>0</v>
      </c>
      <c r="AY309" s="1">
        <f>'январь 2016'!AY309+'февраль 2016'!AY309+'март 2016'!AY309</f>
        <v>0</v>
      </c>
      <c r="AZ309" s="1" t="s">
        <v>42</v>
      </c>
      <c r="BA309" s="1" t="s">
        <v>39</v>
      </c>
      <c r="BB309" s="1">
        <f>'январь 2016'!BB309+'февраль 2016'!BB309+'март 2016'!BB309</f>
        <v>0</v>
      </c>
      <c r="BC309" s="1">
        <f>'январь 2016'!BC309+'февраль 2016'!BC309+'март 2016'!BC309</f>
        <v>0</v>
      </c>
      <c r="BD309" s="1" t="s">
        <v>42</v>
      </c>
      <c r="BE309" s="1" t="s">
        <v>33</v>
      </c>
      <c r="BF309" s="1">
        <f>'январь 2016'!BF309+'февраль 2016'!BF309+'март 2016'!BF309</f>
        <v>0</v>
      </c>
      <c r="BG309" s="1">
        <f>'январь 2016'!BG309+'февраль 2016'!BG309+'март 2016'!BG309</f>
        <v>0</v>
      </c>
      <c r="BH309" s="1" t="s">
        <v>42</v>
      </c>
      <c r="BI309" s="1" t="s">
        <v>39</v>
      </c>
      <c r="BJ309" s="1">
        <f>'январь 2016'!BJ309+'февраль 2016'!BJ309+'март 2016'!BJ309</f>
        <v>0</v>
      </c>
      <c r="BK309" s="7">
        <f>'январь 2016'!BK309+'февраль 2016'!BK309+'март 2016'!BK309</f>
        <v>0</v>
      </c>
      <c r="BL309" s="1" t="s">
        <v>43</v>
      </c>
      <c r="BM309" s="1" t="s">
        <v>44</v>
      </c>
      <c r="BN309" s="1">
        <f>'январь 2016'!BN309+'февраль 2016'!BN309+'март 2016'!BN309</f>
        <v>0</v>
      </c>
      <c r="BO309" s="1">
        <f>'январь 2016'!BO309+'февраль 2016'!BO309+'март 2016'!BO309</f>
        <v>0</v>
      </c>
      <c r="BP309" s="1" t="s">
        <v>45</v>
      </c>
      <c r="BQ309" s="1" t="s">
        <v>44</v>
      </c>
      <c r="BR309" s="1">
        <f>'январь 2016'!BR309+'февраль 2016'!BR309+'март 2016'!BR309</f>
        <v>0</v>
      </c>
      <c r="BS309" s="1">
        <f>'январь 2016'!BS309+'февраль 2016'!BS309+'март 2016'!BS309</f>
        <v>0</v>
      </c>
      <c r="BT309" s="1" t="s">
        <v>46</v>
      </c>
      <c r="BU309" s="1" t="s">
        <v>47</v>
      </c>
      <c r="BV309" s="1">
        <f>'январь 2016'!BV309+'февраль 2016'!BV309+'март 2016'!BV309</f>
        <v>0</v>
      </c>
      <c r="BW309" s="1">
        <f>'январь 2016'!BW309+'февраль 2016'!BW309+'март 2016'!BW309</f>
        <v>0</v>
      </c>
      <c r="BX309" s="1" t="s">
        <v>46</v>
      </c>
      <c r="BY309" s="1" t="s">
        <v>41</v>
      </c>
      <c r="BZ309" s="1">
        <f>'январь 2016'!BZ309+'февраль 2016'!BZ309+'март 2016'!BZ309</f>
        <v>0</v>
      </c>
      <c r="CA309" s="1">
        <f>'январь 2016'!CA309+'февраль 2016'!CA309+'март 2016'!CA309</f>
        <v>0</v>
      </c>
      <c r="CB309" s="1" t="s">
        <v>46</v>
      </c>
      <c r="CC309" s="1" t="s">
        <v>48</v>
      </c>
      <c r="CD309" s="1">
        <f>'январь 2016'!CD309+'февраль 2016'!CD309+'март 2016'!CD309</f>
        <v>0</v>
      </c>
      <c r="CE309" s="1">
        <f>'январь 2016'!CE309+'февраль 2016'!CE309+'март 2016'!CE309</f>
        <v>0</v>
      </c>
      <c r="CF309" s="1" t="s">
        <v>46</v>
      </c>
      <c r="CG309" s="1" t="s">
        <v>48</v>
      </c>
      <c r="CH309" s="1">
        <f>'январь 2016'!CH309+'февраль 2016'!CH309+'март 2016'!CH309</f>
        <v>0</v>
      </c>
      <c r="CI309" s="1">
        <f>'январь 2016'!CI309+'февраль 2016'!CI309+'март 2016'!CI309</f>
        <v>0</v>
      </c>
      <c r="CJ309" s="1" t="s">
        <v>46</v>
      </c>
      <c r="CK309" s="1" t="s">
        <v>39</v>
      </c>
      <c r="CL309" s="1">
        <f>'январь 2016'!CL309+'февраль 2016'!CL309+'март 2016'!CL309</f>
        <v>0</v>
      </c>
      <c r="CM309" s="1">
        <f>'январь 2016'!CM309+'февраль 2016'!CM309+'март 2016'!CM309</f>
        <v>0</v>
      </c>
      <c r="CN309" s="1" t="s">
        <v>49</v>
      </c>
      <c r="CO309" s="1" t="s">
        <v>39</v>
      </c>
      <c r="CP309" s="1">
        <f>'январь 2016'!CP309+'февраль 2016'!CP309+'март 2016'!CP309</f>
        <v>0</v>
      </c>
      <c r="CQ309" s="1">
        <f>'январь 2016'!CQ309+'февраль 2016'!CQ309+'март 2016'!CQ309</f>
        <v>0</v>
      </c>
      <c r="CR309" s="1" t="s">
        <v>50</v>
      </c>
      <c r="CS309" s="1" t="s">
        <v>51</v>
      </c>
      <c r="CT309" s="1">
        <f>'январь 2016'!CT309+'февраль 2016'!CT309+'март 2016'!CT309</f>
        <v>0</v>
      </c>
      <c r="CU309" s="1">
        <f>'январь 2016'!CU309+'февраль 2016'!CU309+'март 2016'!CU309</f>
        <v>0</v>
      </c>
      <c r="CV309" s="1" t="s">
        <v>50</v>
      </c>
      <c r="CW309" s="1" t="s">
        <v>39</v>
      </c>
      <c r="CX309" s="1">
        <f>'январь 2016'!CX309+'февраль 2016'!CX309+'март 2016'!CX309</f>
        <v>0</v>
      </c>
      <c r="CY309" s="1">
        <f>'январь 2016'!CY309+'февраль 2016'!CY309+'март 2016'!CY309</f>
        <v>0</v>
      </c>
      <c r="CZ309" s="1" t="s">
        <v>50</v>
      </c>
      <c r="DA309" s="1" t="s">
        <v>39</v>
      </c>
      <c r="DB309" s="1">
        <f>'январь 2016'!DB309+'февраль 2016'!DB309+'март 2016'!DB309</f>
        <v>0</v>
      </c>
      <c r="DC309" s="1">
        <f>'январь 2016'!DC309+'февраль 2016'!DC309+'март 2016'!DC309</f>
        <v>0</v>
      </c>
      <c r="DD309" s="1" t="s">
        <v>59</v>
      </c>
      <c r="DE309" s="1" t="s">
        <v>60</v>
      </c>
      <c r="DF309" s="1">
        <f>'январь 2016'!DF309+'февраль 2016'!DF309+'март 2016'!DF309</f>
        <v>0</v>
      </c>
      <c r="DG309" s="1">
        <f>'январь 2016'!DG309+'февраль 2016'!DG309+'март 2016'!DG309</f>
        <v>0</v>
      </c>
      <c r="DH309" s="1" t="s">
        <v>52</v>
      </c>
      <c r="DI309" s="1" t="s">
        <v>53</v>
      </c>
      <c r="DJ309" s="1">
        <f>'январь 2016'!DJ309+'февраль 2016'!DJ309+'март 2016'!DJ309</f>
        <v>0</v>
      </c>
      <c r="DK309" s="1">
        <f>'январь 2016'!DK309+'февраль 2016'!DK309+'март 2016'!DK309</f>
        <v>0</v>
      </c>
      <c r="DL309" s="1" t="s">
        <v>31</v>
      </c>
      <c r="DM309" s="7">
        <f>'январь 2016'!DM309+'февраль 2016'!DM309+'март 2016'!DM309</f>
        <v>0</v>
      </c>
    </row>
    <row r="310" spans="1:117" s="12" customFormat="1" ht="15.75" customHeight="1" x14ac:dyDescent="0.25">
      <c r="A310" s="6">
        <v>309</v>
      </c>
      <c r="B310" s="6">
        <v>1</v>
      </c>
      <c r="C310" s="9" t="s">
        <v>471</v>
      </c>
      <c r="D310" s="8" t="s">
        <v>373</v>
      </c>
      <c r="E310" s="6">
        <v>9.8130000000000006</v>
      </c>
      <c r="F310" s="6">
        <v>422.04199999999997</v>
      </c>
      <c r="G310" s="6">
        <v>-758.85199999999998</v>
      </c>
      <c r="H310" s="10">
        <v>35.094839999999998</v>
      </c>
      <c r="I310" s="3">
        <f t="shared" si="13"/>
        <v>-723.75716</v>
      </c>
      <c r="J310" s="3">
        <f t="shared" si="12"/>
        <v>0</v>
      </c>
      <c r="K310" s="3">
        <f t="shared" si="14"/>
        <v>-723.75716</v>
      </c>
      <c r="L310" s="1" t="s">
        <v>28</v>
      </c>
      <c r="M310" s="1" t="s">
        <v>29</v>
      </c>
      <c r="N310" s="1">
        <f>'январь 2016'!N310+'февраль 2016'!N310+'март 2016'!N310</f>
        <v>0</v>
      </c>
      <c r="O310" s="1">
        <f>'январь 2016'!O310+'февраль 2016'!O310+'март 2016'!O310</f>
        <v>0</v>
      </c>
      <c r="P310" s="1" t="s">
        <v>30</v>
      </c>
      <c r="Q310" s="1" t="s">
        <v>34</v>
      </c>
      <c r="R310" s="1">
        <f>'январь 2016'!R310+'февраль 2016'!R310+'март 2016'!R310</f>
        <v>0</v>
      </c>
      <c r="S310" s="1">
        <f>'январь 2016'!S310+'февраль 2016'!S310+'март 2016'!S310</f>
        <v>0</v>
      </c>
      <c r="T310" s="1" t="s">
        <v>30</v>
      </c>
      <c r="U310" s="1" t="s">
        <v>32</v>
      </c>
      <c r="V310" s="6">
        <f>'январь 2016'!V310+'февраль 2016'!V310+'март 2016'!V310</f>
        <v>0</v>
      </c>
      <c r="W310" s="6">
        <f>'январь 2016'!W310+'февраль 2016'!W310+'март 2016'!W310</f>
        <v>0</v>
      </c>
      <c r="X310" s="6" t="s">
        <v>30</v>
      </c>
      <c r="Y310" s="6" t="s">
        <v>33</v>
      </c>
      <c r="Z310" s="6">
        <f>'январь 2016'!Z310+'февраль 2016'!Z310+'март 2016'!Z310</f>
        <v>0</v>
      </c>
      <c r="AA310" s="6">
        <f>'январь 2016'!AA310+'февраль 2016'!AA310+'март 2016'!AA310</f>
        <v>0</v>
      </c>
      <c r="AB310" s="1" t="s">
        <v>30</v>
      </c>
      <c r="AC310" s="1" t="s">
        <v>34</v>
      </c>
      <c r="AD310" s="1">
        <f>'январь 2016'!AD310+'февраль 2016'!AD310+'март 2016'!AD310</f>
        <v>0</v>
      </c>
      <c r="AE310" s="1">
        <f>'январь 2016'!AE310+'февраль 2016'!AE310+'март 2016'!AE310</f>
        <v>0</v>
      </c>
      <c r="AF310" s="1" t="s">
        <v>35</v>
      </c>
      <c r="AG310" s="1" t="s">
        <v>29</v>
      </c>
      <c r="AH310" s="1">
        <f>'январь 2016'!AH310+'февраль 2016'!AH310+'март 2016'!AH310</f>
        <v>0</v>
      </c>
      <c r="AI310" s="1">
        <f>'январь 2016'!AI310+'февраль 2016'!AI310+'март 2016'!AI310</f>
        <v>0</v>
      </c>
      <c r="AJ310" s="1" t="s">
        <v>36</v>
      </c>
      <c r="AK310" s="1" t="s">
        <v>37</v>
      </c>
      <c r="AL310" s="1">
        <f>'январь 2016'!AL310+'февраль 2016'!AL310+'март 2016'!AL310</f>
        <v>0</v>
      </c>
      <c r="AM310" s="1">
        <f>'январь 2016'!AM310+'февраль 2016'!AM310+'март 2016'!AM310</f>
        <v>0</v>
      </c>
      <c r="AN310" s="1" t="s">
        <v>38</v>
      </c>
      <c r="AO310" s="1" t="s">
        <v>39</v>
      </c>
      <c r="AP310" s="1">
        <f>'январь 2016'!AP310+'февраль 2016'!AP310+'март 2016'!AP310</f>
        <v>0</v>
      </c>
      <c r="AQ310" s="1">
        <f>'январь 2016'!AQ310+'февраль 2016'!AQ310+'март 2016'!AQ310</f>
        <v>0</v>
      </c>
      <c r="AR310" s="1" t="s">
        <v>40</v>
      </c>
      <c r="AS310" s="1" t="s">
        <v>41</v>
      </c>
      <c r="AT310" s="1">
        <f>'январь 2016'!AT310+'февраль 2016'!AT310+'март 2016'!AT310</f>
        <v>0</v>
      </c>
      <c r="AU310" s="1">
        <f>'январь 2016'!AU310+'февраль 2016'!AU310+'март 2016'!AU310</f>
        <v>0</v>
      </c>
      <c r="AV310" s="6"/>
      <c r="AW310" s="6"/>
      <c r="AX310" s="1">
        <f>'январь 2016'!AX310+'февраль 2016'!AX310+'март 2016'!AX310</f>
        <v>0</v>
      </c>
      <c r="AY310" s="1">
        <f>'январь 2016'!AY310+'февраль 2016'!AY310+'март 2016'!AY310</f>
        <v>0</v>
      </c>
      <c r="AZ310" s="1" t="s">
        <v>42</v>
      </c>
      <c r="BA310" s="1" t="s">
        <v>39</v>
      </c>
      <c r="BB310" s="1">
        <f>'январь 2016'!BB310+'февраль 2016'!BB310+'март 2016'!BB310</f>
        <v>0</v>
      </c>
      <c r="BC310" s="1">
        <f>'январь 2016'!BC310+'февраль 2016'!BC310+'март 2016'!BC310</f>
        <v>0</v>
      </c>
      <c r="BD310" s="1" t="s">
        <v>42</v>
      </c>
      <c r="BE310" s="1" t="s">
        <v>33</v>
      </c>
      <c r="BF310" s="1">
        <f>'январь 2016'!BF310+'февраль 2016'!BF310+'март 2016'!BF310</f>
        <v>0</v>
      </c>
      <c r="BG310" s="1">
        <f>'январь 2016'!BG310+'февраль 2016'!BG310+'март 2016'!BG310</f>
        <v>0</v>
      </c>
      <c r="BH310" s="1" t="s">
        <v>42</v>
      </c>
      <c r="BI310" s="1" t="s">
        <v>39</v>
      </c>
      <c r="BJ310" s="1">
        <f>'январь 2016'!BJ310+'февраль 2016'!BJ310+'март 2016'!BJ310</f>
        <v>0</v>
      </c>
      <c r="BK310" s="7">
        <f>'январь 2016'!BK310+'февраль 2016'!BK310+'март 2016'!BK310</f>
        <v>0</v>
      </c>
      <c r="BL310" s="1" t="s">
        <v>43</v>
      </c>
      <c r="BM310" s="1" t="s">
        <v>44</v>
      </c>
      <c r="BN310" s="1">
        <f>'январь 2016'!BN310+'февраль 2016'!BN310+'март 2016'!BN310</f>
        <v>0</v>
      </c>
      <c r="BO310" s="1">
        <f>'январь 2016'!BO310+'февраль 2016'!BO310+'март 2016'!BO310</f>
        <v>0</v>
      </c>
      <c r="BP310" s="1" t="s">
        <v>45</v>
      </c>
      <c r="BQ310" s="1" t="s">
        <v>44</v>
      </c>
      <c r="BR310" s="1">
        <f>'январь 2016'!BR310+'февраль 2016'!BR310+'март 2016'!BR310</f>
        <v>0</v>
      </c>
      <c r="BS310" s="1">
        <f>'январь 2016'!BS310+'февраль 2016'!BS310+'март 2016'!BS310</f>
        <v>0</v>
      </c>
      <c r="BT310" s="1" t="s">
        <v>46</v>
      </c>
      <c r="BU310" s="1" t="s">
        <v>47</v>
      </c>
      <c r="BV310" s="1">
        <f>'январь 2016'!BV310+'февраль 2016'!BV310+'март 2016'!BV310</f>
        <v>0</v>
      </c>
      <c r="BW310" s="1">
        <f>'январь 2016'!BW310+'февраль 2016'!BW310+'март 2016'!BW310</f>
        <v>0</v>
      </c>
      <c r="BX310" s="1" t="s">
        <v>46</v>
      </c>
      <c r="BY310" s="1" t="s">
        <v>41</v>
      </c>
      <c r="BZ310" s="1">
        <f>'январь 2016'!BZ310+'февраль 2016'!BZ310+'март 2016'!BZ310</f>
        <v>0</v>
      </c>
      <c r="CA310" s="1">
        <f>'январь 2016'!CA310+'февраль 2016'!CA310+'март 2016'!CA310</f>
        <v>0</v>
      </c>
      <c r="CB310" s="1" t="s">
        <v>46</v>
      </c>
      <c r="CC310" s="1" t="s">
        <v>48</v>
      </c>
      <c r="CD310" s="1">
        <f>'январь 2016'!CD310+'февраль 2016'!CD310+'март 2016'!CD310</f>
        <v>0</v>
      </c>
      <c r="CE310" s="1">
        <f>'январь 2016'!CE310+'февраль 2016'!CE310+'март 2016'!CE310</f>
        <v>0</v>
      </c>
      <c r="CF310" s="1" t="s">
        <v>46</v>
      </c>
      <c r="CG310" s="1" t="s">
        <v>48</v>
      </c>
      <c r="CH310" s="1">
        <f>'январь 2016'!CH310+'февраль 2016'!CH310+'март 2016'!CH310</f>
        <v>0</v>
      </c>
      <c r="CI310" s="1">
        <f>'январь 2016'!CI310+'февраль 2016'!CI310+'март 2016'!CI310</f>
        <v>0</v>
      </c>
      <c r="CJ310" s="1" t="s">
        <v>46</v>
      </c>
      <c r="CK310" s="1" t="s">
        <v>39</v>
      </c>
      <c r="CL310" s="1">
        <f>'январь 2016'!CL310+'февраль 2016'!CL310+'март 2016'!CL310</f>
        <v>0</v>
      </c>
      <c r="CM310" s="1">
        <f>'январь 2016'!CM310+'февраль 2016'!CM310+'март 2016'!CM310</f>
        <v>0</v>
      </c>
      <c r="CN310" s="1" t="s">
        <v>49</v>
      </c>
      <c r="CO310" s="1" t="s">
        <v>39</v>
      </c>
      <c r="CP310" s="1">
        <f>'январь 2016'!CP310+'февраль 2016'!CP310+'март 2016'!CP310</f>
        <v>0</v>
      </c>
      <c r="CQ310" s="1">
        <f>'январь 2016'!CQ310+'февраль 2016'!CQ310+'март 2016'!CQ310</f>
        <v>0</v>
      </c>
      <c r="CR310" s="1" t="s">
        <v>50</v>
      </c>
      <c r="CS310" s="1" t="s">
        <v>51</v>
      </c>
      <c r="CT310" s="1">
        <f>'январь 2016'!CT310+'февраль 2016'!CT310+'март 2016'!CT310</f>
        <v>0</v>
      </c>
      <c r="CU310" s="1">
        <f>'январь 2016'!CU310+'февраль 2016'!CU310+'март 2016'!CU310</f>
        <v>0</v>
      </c>
      <c r="CV310" s="1" t="s">
        <v>50</v>
      </c>
      <c r="CW310" s="1" t="s">
        <v>39</v>
      </c>
      <c r="CX310" s="1">
        <f>'январь 2016'!CX310+'февраль 2016'!CX310+'март 2016'!CX310</f>
        <v>0</v>
      </c>
      <c r="CY310" s="1">
        <f>'январь 2016'!CY310+'февраль 2016'!CY310+'март 2016'!CY310</f>
        <v>0</v>
      </c>
      <c r="CZ310" s="1" t="s">
        <v>50</v>
      </c>
      <c r="DA310" s="1" t="s">
        <v>39</v>
      </c>
      <c r="DB310" s="1">
        <f>'январь 2016'!DB310+'февраль 2016'!DB310+'март 2016'!DB310</f>
        <v>0</v>
      </c>
      <c r="DC310" s="1">
        <f>'январь 2016'!DC310+'февраль 2016'!DC310+'март 2016'!DC310</f>
        <v>0</v>
      </c>
      <c r="DD310" s="1" t="s">
        <v>59</v>
      </c>
      <c r="DE310" s="1" t="s">
        <v>60</v>
      </c>
      <c r="DF310" s="1">
        <f>'январь 2016'!DF310+'февраль 2016'!DF310+'март 2016'!DF310</f>
        <v>0</v>
      </c>
      <c r="DG310" s="1">
        <f>'январь 2016'!DG310+'февраль 2016'!DG310+'март 2016'!DG310</f>
        <v>0</v>
      </c>
      <c r="DH310" s="1" t="s">
        <v>52</v>
      </c>
      <c r="DI310" s="1" t="s">
        <v>53</v>
      </c>
      <c r="DJ310" s="1">
        <f>'январь 2016'!DJ310+'февраль 2016'!DJ310+'март 2016'!DJ310</f>
        <v>0</v>
      </c>
      <c r="DK310" s="1">
        <f>'январь 2016'!DK310+'февраль 2016'!DK310+'март 2016'!DK310</f>
        <v>0</v>
      </c>
      <c r="DL310" s="1" t="s">
        <v>31</v>
      </c>
      <c r="DM310" s="7">
        <f>'январь 2016'!DM310+'февраль 2016'!DM310+'март 2016'!DM310</f>
        <v>0</v>
      </c>
    </row>
    <row r="311" spans="1:117" s="12" customFormat="1" ht="15.75" customHeight="1" x14ac:dyDescent="0.25">
      <c r="A311" s="6">
        <v>310</v>
      </c>
      <c r="B311" s="6">
        <v>1</v>
      </c>
      <c r="C311" s="9" t="s">
        <v>472</v>
      </c>
      <c r="D311" s="8" t="s">
        <v>373</v>
      </c>
      <c r="E311" s="6">
        <v>188.756</v>
      </c>
      <c r="F311" s="6">
        <v>11.25</v>
      </c>
      <c r="G311" s="6">
        <v>-204.02600000000001</v>
      </c>
      <c r="H311" s="10">
        <v>76.255679999999998</v>
      </c>
      <c r="I311" s="3">
        <f t="shared" si="13"/>
        <v>-127.77032000000001</v>
      </c>
      <c r="J311" s="3">
        <f t="shared" si="12"/>
        <v>0</v>
      </c>
      <c r="K311" s="3">
        <f t="shared" si="14"/>
        <v>-127.77032000000001</v>
      </c>
      <c r="L311" s="1" t="s">
        <v>28</v>
      </c>
      <c r="M311" s="1" t="s">
        <v>29</v>
      </c>
      <c r="N311" s="1">
        <f>'январь 2016'!N311+'февраль 2016'!N311+'март 2016'!N311</f>
        <v>0</v>
      </c>
      <c r="O311" s="1">
        <f>'январь 2016'!O311+'февраль 2016'!O311+'март 2016'!O311</f>
        <v>0</v>
      </c>
      <c r="P311" s="1" t="s">
        <v>30</v>
      </c>
      <c r="Q311" s="1" t="s">
        <v>34</v>
      </c>
      <c r="R311" s="1">
        <f>'январь 2016'!R311+'февраль 2016'!R311+'март 2016'!R311</f>
        <v>0</v>
      </c>
      <c r="S311" s="1">
        <f>'январь 2016'!S311+'февраль 2016'!S311+'март 2016'!S311</f>
        <v>0</v>
      </c>
      <c r="T311" s="1" t="s">
        <v>30</v>
      </c>
      <c r="U311" s="1" t="s">
        <v>32</v>
      </c>
      <c r="V311" s="6">
        <f>'январь 2016'!V311+'февраль 2016'!V311+'март 2016'!V311</f>
        <v>0</v>
      </c>
      <c r="W311" s="6">
        <f>'январь 2016'!W311+'февраль 2016'!W311+'март 2016'!W311</f>
        <v>0</v>
      </c>
      <c r="X311" s="6" t="s">
        <v>30</v>
      </c>
      <c r="Y311" s="6" t="s">
        <v>33</v>
      </c>
      <c r="Z311" s="6">
        <f>'январь 2016'!Z311+'февраль 2016'!Z311+'март 2016'!Z311</f>
        <v>0</v>
      </c>
      <c r="AA311" s="6">
        <f>'январь 2016'!AA311+'февраль 2016'!AA311+'март 2016'!AA311</f>
        <v>0</v>
      </c>
      <c r="AB311" s="1" t="s">
        <v>30</v>
      </c>
      <c r="AC311" s="1" t="s">
        <v>34</v>
      </c>
      <c r="AD311" s="1">
        <f>'январь 2016'!AD311+'февраль 2016'!AD311+'март 2016'!AD311</f>
        <v>0</v>
      </c>
      <c r="AE311" s="1">
        <f>'январь 2016'!AE311+'февраль 2016'!AE311+'март 2016'!AE311</f>
        <v>0</v>
      </c>
      <c r="AF311" s="1" t="s">
        <v>35</v>
      </c>
      <c r="AG311" s="1" t="s">
        <v>29</v>
      </c>
      <c r="AH311" s="1">
        <f>'январь 2016'!AH311+'февраль 2016'!AH311+'март 2016'!AH311</f>
        <v>0</v>
      </c>
      <c r="AI311" s="1">
        <f>'январь 2016'!AI311+'февраль 2016'!AI311+'март 2016'!AI311</f>
        <v>0</v>
      </c>
      <c r="AJ311" s="1" t="s">
        <v>36</v>
      </c>
      <c r="AK311" s="1" t="s">
        <v>37</v>
      </c>
      <c r="AL311" s="1">
        <f>'январь 2016'!AL311+'февраль 2016'!AL311+'март 2016'!AL311</f>
        <v>0</v>
      </c>
      <c r="AM311" s="1">
        <f>'январь 2016'!AM311+'февраль 2016'!AM311+'март 2016'!AM311</f>
        <v>0</v>
      </c>
      <c r="AN311" s="1" t="s">
        <v>38</v>
      </c>
      <c r="AO311" s="1" t="s">
        <v>39</v>
      </c>
      <c r="AP311" s="1">
        <f>'январь 2016'!AP311+'февраль 2016'!AP311+'март 2016'!AP311</f>
        <v>0</v>
      </c>
      <c r="AQ311" s="1">
        <f>'январь 2016'!AQ311+'февраль 2016'!AQ311+'март 2016'!AQ311</f>
        <v>0</v>
      </c>
      <c r="AR311" s="1" t="s">
        <v>40</v>
      </c>
      <c r="AS311" s="1" t="s">
        <v>41</v>
      </c>
      <c r="AT311" s="1">
        <f>'январь 2016'!AT311+'февраль 2016'!AT311+'март 2016'!AT311</f>
        <v>0</v>
      </c>
      <c r="AU311" s="1">
        <f>'январь 2016'!AU311+'февраль 2016'!AU311+'март 2016'!AU311</f>
        <v>0</v>
      </c>
      <c r="AV311" s="6"/>
      <c r="AW311" s="6"/>
      <c r="AX311" s="1">
        <f>'январь 2016'!AX311+'февраль 2016'!AX311+'март 2016'!AX311</f>
        <v>0</v>
      </c>
      <c r="AY311" s="1">
        <f>'январь 2016'!AY311+'февраль 2016'!AY311+'март 2016'!AY311</f>
        <v>0</v>
      </c>
      <c r="AZ311" s="1" t="s">
        <v>42</v>
      </c>
      <c r="BA311" s="1" t="s">
        <v>39</v>
      </c>
      <c r="BB311" s="1">
        <f>'январь 2016'!BB311+'февраль 2016'!BB311+'март 2016'!BB311</f>
        <v>0</v>
      </c>
      <c r="BC311" s="1">
        <f>'январь 2016'!BC311+'февраль 2016'!BC311+'март 2016'!BC311</f>
        <v>0</v>
      </c>
      <c r="BD311" s="1" t="s">
        <v>42</v>
      </c>
      <c r="BE311" s="1" t="s">
        <v>33</v>
      </c>
      <c r="BF311" s="1">
        <f>'январь 2016'!BF311+'февраль 2016'!BF311+'март 2016'!BF311</f>
        <v>0</v>
      </c>
      <c r="BG311" s="1">
        <f>'январь 2016'!BG311+'февраль 2016'!BG311+'март 2016'!BG311</f>
        <v>0</v>
      </c>
      <c r="BH311" s="1" t="s">
        <v>42</v>
      </c>
      <c r="BI311" s="1" t="s">
        <v>39</v>
      </c>
      <c r="BJ311" s="1">
        <f>'январь 2016'!BJ311+'февраль 2016'!BJ311+'март 2016'!BJ311</f>
        <v>0</v>
      </c>
      <c r="BK311" s="7">
        <f>'январь 2016'!BK311+'февраль 2016'!BK311+'март 2016'!BK311</f>
        <v>0</v>
      </c>
      <c r="BL311" s="1" t="s">
        <v>43</v>
      </c>
      <c r="BM311" s="1" t="s">
        <v>44</v>
      </c>
      <c r="BN311" s="1">
        <f>'январь 2016'!BN311+'февраль 2016'!BN311+'март 2016'!BN311</f>
        <v>0</v>
      </c>
      <c r="BO311" s="1">
        <f>'январь 2016'!BO311+'февраль 2016'!BO311+'март 2016'!BO311</f>
        <v>0</v>
      </c>
      <c r="BP311" s="1" t="s">
        <v>45</v>
      </c>
      <c r="BQ311" s="1" t="s">
        <v>44</v>
      </c>
      <c r="BR311" s="1">
        <f>'январь 2016'!BR311+'февраль 2016'!BR311+'март 2016'!BR311</f>
        <v>0</v>
      </c>
      <c r="BS311" s="1">
        <f>'январь 2016'!BS311+'февраль 2016'!BS311+'март 2016'!BS311</f>
        <v>0</v>
      </c>
      <c r="BT311" s="1" t="s">
        <v>46</v>
      </c>
      <c r="BU311" s="1" t="s">
        <v>47</v>
      </c>
      <c r="BV311" s="1">
        <f>'январь 2016'!BV311+'февраль 2016'!BV311+'март 2016'!BV311</f>
        <v>0</v>
      </c>
      <c r="BW311" s="1">
        <f>'январь 2016'!BW311+'февраль 2016'!BW311+'март 2016'!BW311</f>
        <v>0</v>
      </c>
      <c r="BX311" s="1" t="s">
        <v>46</v>
      </c>
      <c r="BY311" s="1" t="s">
        <v>41</v>
      </c>
      <c r="BZ311" s="1">
        <f>'январь 2016'!BZ311+'февраль 2016'!BZ311+'март 2016'!BZ311</f>
        <v>0</v>
      </c>
      <c r="CA311" s="1">
        <f>'январь 2016'!CA311+'февраль 2016'!CA311+'март 2016'!CA311</f>
        <v>0</v>
      </c>
      <c r="CB311" s="1" t="s">
        <v>46</v>
      </c>
      <c r="CC311" s="1" t="s">
        <v>48</v>
      </c>
      <c r="CD311" s="1">
        <f>'январь 2016'!CD311+'февраль 2016'!CD311+'март 2016'!CD311</f>
        <v>0</v>
      </c>
      <c r="CE311" s="1">
        <f>'январь 2016'!CE311+'февраль 2016'!CE311+'март 2016'!CE311</f>
        <v>0</v>
      </c>
      <c r="CF311" s="1" t="s">
        <v>46</v>
      </c>
      <c r="CG311" s="1" t="s">
        <v>48</v>
      </c>
      <c r="CH311" s="1">
        <f>'январь 2016'!CH311+'февраль 2016'!CH311+'март 2016'!CH311</f>
        <v>0</v>
      </c>
      <c r="CI311" s="1">
        <f>'январь 2016'!CI311+'февраль 2016'!CI311+'март 2016'!CI311</f>
        <v>0</v>
      </c>
      <c r="CJ311" s="1" t="s">
        <v>46</v>
      </c>
      <c r="CK311" s="1" t="s">
        <v>39</v>
      </c>
      <c r="CL311" s="1">
        <f>'январь 2016'!CL311+'февраль 2016'!CL311+'март 2016'!CL311</f>
        <v>0</v>
      </c>
      <c r="CM311" s="1">
        <f>'январь 2016'!CM311+'февраль 2016'!CM311+'март 2016'!CM311</f>
        <v>0</v>
      </c>
      <c r="CN311" s="1" t="s">
        <v>49</v>
      </c>
      <c r="CO311" s="1" t="s">
        <v>39</v>
      </c>
      <c r="CP311" s="1">
        <f>'январь 2016'!CP311+'февраль 2016'!CP311+'март 2016'!CP311</f>
        <v>0</v>
      </c>
      <c r="CQ311" s="1">
        <f>'январь 2016'!CQ311+'февраль 2016'!CQ311+'март 2016'!CQ311</f>
        <v>0</v>
      </c>
      <c r="CR311" s="1" t="s">
        <v>50</v>
      </c>
      <c r="CS311" s="1" t="s">
        <v>51</v>
      </c>
      <c r="CT311" s="1">
        <f>'январь 2016'!CT311+'февраль 2016'!CT311+'март 2016'!CT311</f>
        <v>0</v>
      </c>
      <c r="CU311" s="1">
        <f>'январь 2016'!CU311+'февраль 2016'!CU311+'март 2016'!CU311</f>
        <v>0</v>
      </c>
      <c r="CV311" s="1" t="s">
        <v>50</v>
      </c>
      <c r="CW311" s="1" t="s">
        <v>39</v>
      </c>
      <c r="CX311" s="1">
        <f>'январь 2016'!CX311+'февраль 2016'!CX311+'март 2016'!CX311</f>
        <v>0</v>
      </c>
      <c r="CY311" s="1">
        <f>'январь 2016'!CY311+'февраль 2016'!CY311+'март 2016'!CY311</f>
        <v>0</v>
      </c>
      <c r="CZ311" s="1" t="s">
        <v>50</v>
      </c>
      <c r="DA311" s="1" t="s">
        <v>39</v>
      </c>
      <c r="DB311" s="1">
        <f>'январь 2016'!DB311+'февраль 2016'!DB311+'март 2016'!DB311</f>
        <v>0</v>
      </c>
      <c r="DC311" s="1">
        <f>'январь 2016'!DC311+'февраль 2016'!DC311+'март 2016'!DC311</f>
        <v>0</v>
      </c>
      <c r="DD311" s="1" t="s">
        <v>59</v>
      </c>
      <c r="DE311" s="1" t="s">
        <v>60</v>
      </c>
      <c r="DF311" s="1">
        <f>'январь 2016'!DF311+'февраль 2016'!DF311+'март 2016'!DF311</f>
        <v>0</v>
      </c>
      <c r="DG311" s="1">
        <f>'январь 2016'!DG311+'февраль 2016'!DG311+'март 2016'!DG311</f>
        <v>0</v>
      </c>
      <c r="DH311" s="1" t="s">
        <v>52</v>
      </c>
      <c r="DI311" s="1" t="s">
        <v>53</v>
      </c>
      <c r="DJ311" s="1">
        <f>'январь 2016'!DJ311+'февраль 2016'!DJ311+'март 2016'!DJ311</f>
        <v>0</v>
      </c>
      <c r="DK311" s="1">
        <f>'январь 2016'!DK311+'февраль 2016'!DK311+'март 2016'!DK311</f>
        <v>0</v>
      </c>
      <c r="DL311" s="1" t="s">
        <v>31</v>
      </c>
      <c r="DM311" s="7">
        <f>'январь 2016'!DM311+'февраль 2016'!DM311+'март 2016'!DM311</f>
        <v>0</v>
      </c>
    </row>
    <row r="312" spans="1:117" s="12" customFormat="1" ht="15.75" customHeight="1" x14ac:dyDescent="0.25">
      <c r="A312" s="6">
        <v>311</v>
      </c>
      <c r="B312" s="6">
        <v>1</v>
      </c>
      <c r="C312" s="9" t="s">
        <v>473</v>
      </c>
      <c r="D312" s="8" t="s">
        <v>373</v>
      </c>
      <c r="E312" s="6">
        <v>80.274000000000001</v>
      </c>
      <c r="F312" s="6">
        <v>0</v>
      </c>
      <c r="G312" s="6">
        <v>80.274000000000001</v>
      </c>
      <c r="H312" s="10">
        <v>27.364920000000001</v>
      </c>
      <c r="I312" s="3">
        <f t="shared" si="13"/>
        <v>107.63892</v>
      </c>
      <c r="J312" s="3">
        <f t="shared" si="12"/>
        <v>0</v>
      </c>
      <c r="K312" s="3">
        <f t="shared" si="14"/>
        <v>107.63892</v>
      </c>
      <c r="L312" s="1" t="s">
        <v>28</v>
      </c>
      <c r="M312" s="1" t="s">
        <v>29</v>
      </c>
      <c r="N312" s="1">
        <f>'январь 2016'!N312+'февраль 2016'!N312+'март 2016'!N312</f>
        <v>0</v>
      </c>
      <c r="O312" s="1">
        <f>'январь 2016'!O312+'февраль 2016'!O312+'март 2016'!O312</f>
        <v>0</v>
      </c>
      <c r="P312" s="1" t="s">
        <v>30</v>
      </c>
      <c r="Q312" s="1" t="s">
        <v>34</v>
      </c>
      <c r="R312" s="1">
        <f>'январь 2016'!R312+'февраль 2016'!R312+'март 2016'!R312</f>
        <v>0</v>
      </c>
      <c r="S312" s="1">
        <f>'январь 2016'!S312+'февраль 2016'!S312+'март 2016'!S312</f>
        <v>0</v>
      </c>
      <c r="T312" s="1" t="s">
        <v>30</v>
      </c>
      <c r="U312" s="1" t="s">
        <v>32</v>
      </c>
      <c r="V312" s="6">
        <f>'январь 2016'!V312+'февраль 2016'!V312+'март 2016'!V312</f>
        <v>0</v>
      </c>
      <c r="W312" s="6">
        <f>'январь 2016'!W312+'февраль 2016'!W312+'март 2016'!W312</f>
        <v>0</v>
      </c>
      <c r="X312" s="6" t="s">
        <v>30</v>
      </c>
      <c r="Y312" s="6" t="s">
        <v>33</v>
      </c>
      <c r="Z312" s="6">
        <f>'январь 2016'!Z312+'февраль 2016'!Z312+'март 2016'!Z312</f>
        <v>0</v>
      </c>
      <c r="AA312" s="6">
        <f>'январь 2016'!AA312+'февраль 2016'!AA312+'март 2016'!AA312</f>
        <v>0</v>
      </c>
      <c r="AB312" s="1" t="s">
        <v>30</v>
      </c>
      <c r="AC312" s="1" t="s">
        <v>34</v>
      </c>
      <c r="AD312" s="1">
        <f>'январь 2016'!AD312+'февраль 2016'!AD312+'март 2016'!AD312</f>
        <v>0</v>
      </c>
      <c r="AE312" s="1">
        <f>'январь 2016'!AE312+'февраль 2016'!AE312+'март 2016'!AE312</f>
        <v>0</v>
      </c>
      <c r="AF312" s="1" t="s">
        <v>35</v>
      </c>
      <c r="AG312" s="1" t="s">
        <v>29</v>
      </c>
      <c r="AH312" s="1">
        <f>'январь 2016'!AH312+'февраль 2016'!AH312+'март 2016'!AH312</f>
        <v>0</v>
      </c>
      <c r="AI312" s="1">
        <f>'январь 2016'!AI312+'февраль 2016'!AI312+'март 2016'!AI312</f>
        <v>0</v>
      </c>
      <c r="AJ312" s="1" t="s">
        <v>36</v>
      </c>
      <c r="AK312" s="1" t="s">
        <v>37</v>
      </c>
      <c r="AL312" s="1">
        <f>'январь 2016'!AL312+'февраль 2016'!AL312+'март 2016'!AL312</f>
        <v>0</v>
      </c>
      <c r="AM312" s="1">
        <f>'январь 2016'!AM312+'февраль 2016'!AM312+'март 2016'!AM312</f>
        <v>0</v>
      </c>
      <c r="AN312" s="1" t="s">
        <v>38</v>
      </c>
      <c r="AO312" s="1" t="s">
        <v>39</v>
      </c>
      <c r="AP312" s="1">
        <f>'январь 2016'!AP312+'февраль 2016'!AP312+'март 2016'!AP312</f>
        <v>0</v>
      </c>
      <c r="AQ312" s="1">
        <f>'январь 2016'!AQ312+'февраль 2016'!AQ312+'март 2016'!AQ312</f>
        <v>0</v>
      </c>
      <c r="AR312" s="1" t="s">
        <v>40</v>
      </c>
      <c r="AS312" s="1" t="s">
        <v>41</v>
      </c>
      <c r="AT312" s="1">
        <f>'январь 2016'!AT312+'февраль 2016'!AT312+'март 2016'!AT312</f>
        <v>0</v>
      </c>
      <c r="AU312" s="1">
        <f>'январь 2016'!AU312+'февраль 2016'!AU312+'март 2016'!AU312</f>
        <v>0</v>
      </c>
      <c r="AV312" s="6"/>
      <c r="AW312" s="6"/>
      <c r="AX312" s="1">
        <f>'январь 2016'!AX312+'февраль 2016'!AX312+'март 2016'!AX312</f>
        <v>0</v>
      </c>
      <c r="AY312" s="1">
        <f>'январь 2016'!AY312+'февраль 2016'!AY312+'март 2016'!AY312</f>
        <v>0</v>
      </c>
      <c r="AZ312" s="1" t="s">
        <v>42</v>
      </c>
      <c r="BA312" s="1" t="s">
        <v>39</v>
      </c>
      <c r="BB312" s="1">
        <f>'январь 2016'!BB312+'февраль 2016'!BB312+'март 2016'!BB312</f>
        <v>0</v>
      </c>
      <c r="BC312" s="1">
        <f>'январь 2016'!BC312+'февраль 2016'!BC312+'март 2016'!BC312</f>
        <v>0</v>
      </c>
      <c r="BD312" s="1" t="s">
        <v>42</v>
      </c>
      <c r="BE312" s="1" t="s">
        <v>33</v>
      </c>
      <c r="BF312" s="1">
        <f>'январь 2016'!BF312+'февраль 2016'!BF312+'март 2016'!BF312</f>
        <v>0</v>
      </c>
      <c r="BG312" s="1">
        <f>'январь 2016'!BG312+'февраль 2016'!BG312+'март 2016'!BG312</f>
        <v>0</v>
      </c>
      <c r="BH312" s="1" t="s">
        <v>42</v>
      </c>
      <c r="BI312" s="1" t="s">
        <v>39</v>
      </c>
      <c r="BJ312" s="1">
        <f>'январь 2016'!BJ312+'февраль 2016'!BJ312+'март 2016'!BJ312</f>
        <v>0</v>
      </c>
      <c r="BK312" s="7">
        <f>'январь 2016'!BK312+'февраль 2016'!BK312+'март 2016'!BK312</f>
        <v>0</v>
      </c>
      <c r="BL312" s="1" t="s">
        <v>43</v>
      </c>
      <c r="BM312" s="1" t="s">
        <v>44</v>
      </c>
      <c r="BN312" s="1">
        <f>'январь 2016'!BN312+'февраль 2016'!BN312+'март 2016'!BN312</f>
        <v>0</v>
      </c>
      <c r="BO312" s="1">
        <f>'январь 2016'!BO312+'февраль 2016'!BO312+'март 2016'!BO312</f>
        <v>0</v>
      </c>
      <c r="BP312" s="1" t="s">
        <v>45</v>
      </c>
      <c r="BQ312" s="1" t="s">
        <v>44</v>
      </c>
      <c r="BR312" s="1">
        <f>'январь 2016'!BR312+'февраль 2016'!BR312+'март 2016'!BR312</f>
        <v>0</v>
      </c>
      <c r="BS312" s="1">
        <f>'январь 2016'!BS312+'февраль 2016'!BS312+'март 2016'!BS312</f>
        <v>0</v>
      </c>
      <c r="BT312" s="1" t="s">
        <v>46</v>
      </c>
      <c r="BU312" s="1" t="s">
        <v>47</v>
      </c>
      <c r="BV312" s="1">
        <f>'январь 2016'!BV312+'февраль 2016'!BV312+'март 2016'!BV312</f>
        <v>0</v>
      </c>
      <c r="BW312" s="1">
        <f>'январь 2016'!BW312+'февраль 2016'!BW312+'март 2016'!BW312</f>
        <v>0</v>
      </c>
      <c r="BX312" s="1" t="s">
        <v>46</v>
      </c>
      <c r="BY312" s="1" t="s">
        <v>41</v>
      </c>
      <c r="BZ312" s="1">
        <f>'январь 2016'!BZ312+'февраль 2016'!BZ312+'март 2016'!BZ312</f>
        <v>0</v>
      </c>
      <c r="CA312" s="1">
        <f>'январь 2016'!CA312+'февраль 2016'!CA312+'март 2016'!CA312</f>
        <v>0</v>
      </c>
      <c r="CB312" s="1" t="s">
        <v>46</v>
      </c>
      <c r="CC312" s="1" t="s">
        <v>48</v>
      </c>
      <c r="CD312" s="1">
        <f>'январь 2016'!CD312+'февраль 2016'!CD312+'март 2016'!CD312</f>
        <v>0</v>
      </c>
      <c r="CE312" s="1">
        <f>'январь 2016'!CE312+'февраль 2016'!CE312+'март 2016'!CE312</f>
        <v>0</v>
      </c>
      <c r="CF312" s="1" t="s">
        <v>46</v>
      </c>
      <c r="CG312" s="1" t="s">
        <v>48</v>
      </c>
      <c r="CH312" s="1">
        <f>'январь 2016'!CH312+'февраль 2016'!CH312+'март 2016'!CH312</f>
        <v>0</v>
      </c>
      <c r="CI312" s="1">
        <f>'январь 2016'!CI312+'февраль 2016'!CI312+'март 2016'!CI312</f>
        <v>0</v>
      </c>
      <c r="CJ312" s="1" t="s">
        <v>46</v>
      </c>
      <c r="CK312" s="1" t="s">
        <v>39</v>
      </c>
      <c r="CL312" s="1">
        <f>'январь 2016'!CL312+'февраль 2016'!CL312+'март 2016'!CL312</f>
        <v>0</v>
      </c>
      <c r="CM312" s="1">
        <f>'январь 2016'!CM312+'февраль 2016'!CM312+'март 2016'!CM312</f>
        <v>0</v>
      </c>
      <c r="CN312" s="1" t="s">
        <v>49</v>
      </c>
      <c r="CO312" s="1" t="s">
        <v>39</v>
      </c>
      <c r="CP312" s="1">
        <f>'январь 2016'!CP312+'февраль 2016'!CP312+'март 2016'!CP312</f>
        <v>0</v>
      </c>
      <c r="CQ312" s="1">
        <f>'январь 2016'!CQ312+'февраль 2016'!CQ312+'март 2016'!CQ312</f>
        <v>0</v>
      </c>
      <c r="CR312" s="1" t="s">
        <v>50</v>
      </c>
      <c r="CS312" s="1" t="s">
        <v>51</v>
      </c>
      <c r="CT312" s="1">
        <f>'январь 2016'!CT312+'февраль 2016'!CT312+'март 2016'!CT312</f>
        <v>0</v>
      </c>
      <c r="CU312" s="1">
        <f>'январь 2016'!CU312+'февраль 2016'!CU312+'март 2016'!CU312</f>
        <v>0</v>
      </c>
      <c r="CV312" s="1" t="s">
        <v>50</v>
      </c>
      <c r="CW312" s="1" t="s">
        <v>39</v>
      </c>
      <c r="CX312" s="1">
        <f>'январь 2016'!CX312+'февраль 2016'!CX312+'март 2016'!CX312</f>
        <v>0</v>
      </c>
      <c r="CY312" s="1">
        <f>'январь 2016'!CY312+'февраль 2016'!CY312+'март 2016'!CY312</f>
        <v>0</v>
      </c>
      <c r="CZ312" s="1" t="s">
        <v>50</v>
      </c>
      <c r="DA312" s="1" t="s">
        <v>39</v>
      </c>
      <c r="DB312" s="1">
        <f>'январь 2016'!DB312+'февраль 2016'!DB312+'март 2016'!DB312</f>
        <v>0</v>
      </c>
      <c r="DC312" s="1">
        <f>'январь 2016'!DC312+'февраль 2016'!DC312+'март 2016'!DC312</f>
        <v>0</v>
      </c>
      <c r="DD312" s="1" t="s">
        <v>59</v>
      </c>
      <c r="DE312" s="1" t="s">
        <v>60</v>
      </c>
      <c r="DF312" s="1">
        <f>'январь 2016'!DF312+'февраль 2016'!DF312+'март 2016'!DF312</f>
        <v>0</v>
      </c>
      <c r="DG312" s="1">
        <f>'январь 2016'!DG312+'февраль 2016'!DG312+'март 2016'!DG312</f>
        <v>0</v>
      </c>
      <c r="DH312" s="1" t="s">
        <v>52</v>
      </c>
      <c r="DI312" s="1" t="s">
        <v>53</v>
      </c>
      <c r="DJ312" s="1">
        <f>'январь 2016'!DJ312+'февраль 2016'!DJ312+'март 2016'!DJ312</f>
        <v>0</v>
      </c>
      <c r="DK312" s="1">
        <f>'январь 2016'!DK312+'февраль 2016'!DK312+'март 2016'!DK312</f>
        <v>0</v>
      </c>
      <c r="DL312" s="1" t="s">
        <v>31</v>
      </c>
      <c r="DM312" s="7">
        <f>'январь 2016'!DM312+'февраль 2016'!DM312+'март 2016'!DM312</f>
        <v>0</v>
      </c>
    </row>
    <row r="313" spans="1:117" s="12" customFormat="1" ht="15.75" customHeight="1" x14ac:dyDescent="0.25">
      <c r="A313" s="6">
        <v>312</v>
      </c>
      <c r="B313" s="6">
        <v>1</v>
      </c>
      <c r="C313" s="9" t="s">
        <v>274</v>
      </c>
      <c r="D313" s="8" t="s">
        <v>373</v>
      </c>
      <c r="E313" s="6">
        <v>-33.39</v>
      </c>
      <c r="F313" s="6">
        <v>3.67</v>
      </c>
      <c r="G313" s="6">
        <v>-37.06</v>
      </c>
      <c r="H313" s="10">
        <v>37.60248</v>
      </c>
      <c r="I313" s="3">
        <f t="shared" si="13"/>
        <v>0.54247999999999763</v>
      </c>
      <c r="J313" s="3">
        <f t="shared" si="12"/>
        <v>0</v>
      </c>
      <c r="K313" s="3">
        <f t="shared" si="14"/>
        <v>0.54247999999999763</v>
      </c>
      <c r="L313" s="1" t="s">
        <v>28</v>
      </c>
      <c r="M313" s="1" t="s">
        <v>29</v>
      </c>
      <c r="N313" s="1">
        <f>'январь 2016'!N313+'февраль 2016'!N313+'март 2016'!N313</f>
        <v>0</v>
      </c>
      <c r="O313" s="1">
        <f>'январь 2016'!O313+'февраль 2016'!O313+'март 2016'!O313</f>
        <v>0</v>
      </c>
      <c r="P313" s="1" t="s">
        <v>30</v>
      </c>
      <c r="Q313" s="1" t="s">
        <v>34</v>
      </c>
      <c r="R313" s="1">
        <f>'январь 2016'!R313+'февраль 2016'!R313+'март 2016'!R313</f>
        <v>0</v>
      </c>
      <c r="S313" s="1">
        <f>'январь 2016'!S313+'февраль 2016'!S313+'март 2016'!S313</f>
        <v>0</v>
      </c>
      <c r="T313" s="1" t="s">
        <v>30</v>
      </c>
      <c r="U313" s="1" t="s">
        <v>32</v>
      </c>
      <c r="V313" s="6">
        <f>'январь 2016'!V313+'февраль 2016'!V313+'март 2016'!V313</f>
        <v>0</v>
      </c>
      <c r="W313" s="6">
        <f>'январь 2016'!W313+'февраль 2016'!W313+'март 2016'!W313</f>
        <v>0</v>
      </c>
      <c r="X313" s="6" t="s">
        <v>30</v>
      </c>
      <c r="Y313" s="6" t="s">
        <v>33</v>
      </c>
      <c r="Z313" s="6">
        <f>'январь 2016'!Z313+'февраль 2016'!Z313+'март 2016'!Z313</f>
        <v>0</v>
      </c>
      <c r="AA313" s="6">
        <f>'январь 2016'!AA313+'февраль 2016'!AA313+'март 2016'!AA313</f>
        <v>0</v>
      </c>
      <c r="AB313" s="1" t="s">
        <v>30</v>
      </c>
      <c r="AC313" s="1" t="s">
        <v>34</v>
      </c>
      <c r="AD313" s="1">
        <f>'январь 2016'!AD313+'февраль 2016'!AD313+'март 2016'!AD313</f>
        <v>0</v>
      </c>
      <c r="AE313" s="1">
        <f>'январь 2016'!AE313+'февраль 2016'!AE313+'март 2016'!AE313</f>
        <v>0</v>
      </c>
      <c r="AF313" s="1" t="s">
        <v>35</v>
      </c>
      <c r="AG313" s="1" t="s">
        <v>29</v>
      </c>
      <c r="AH313" s="1">
        <f>'январь 2016'!AH313+'февраль 2016'!AH313+'март 2016'!AH313</f>
        <v>0</v>
      </c>
      <c r="AI313" s="1">
        <f>'январь 2016'!AI313+'февраль 2016'!AI313+'март 2016'!AI313</f>
        <v>0</v>
      </c>
      <c r="AJ313" s="1" t="s">
        <v>36</v>
      </c>
      <c r="AK313" s="1" t="s">
        <v>37</v>
      </c>
      <c r="AL313" s="1">
        <f>'январь 2016'!AL313+'февраль 2016'!AL313+'март 2016'!AL313</f>
        <v>0</v>
      </c>
      <c r="AM313" s="1">
        <f>'январь 2016'!AM313+'февраль 2016'!AM313+'март 2016'!AM313</f>
        <v>0</v>
      </c>
      <c r="AN313" s="1" t="s">
        <v>38</v>
      </c>
      <c r="AO313" s="1" t="s">
        <v>39</v>
      </c>
      <c r="AP313" s="1">
        <f>'январь 2016'!AP313+'февраль 2016'!AP313+'март 2016'!AP313</f>
        <v>0</v>
      </c>
      <c r="AQ313" s="1">
        <f>'январь 2016'!AQ313+'февраль 2016'!AQ313+'март 2016'!AQ313</f>
        <v>0</v>
      </c>
      <c r="AR313" s="1" t="s">
        <v>40</v>
      </c>
      <c r="AS313" s="1" t="s">
        <v>41</v>
      </c>
      <c r="AT313" s="1">
        <f>'январь 2016'!AT313+'февраль 2016'!AT313+'март 2016'!AT313</f>
        <v>0</v>
      </c>
      <c r="AU313" s="1">
        <f>'январь 2016'!AU313+'февраль 2016'!AU313+'март 2016'!AU313</f>
        <v>0</v>
      </c>
      <c r="AV313" s="6"/>
      <c r="AW313" s="6"/>
      <c r="AX313" s="1">
        <f>'январь 2016'!AX313+'февраль 2016'!AX313+'март 2016'!AX313</f>
        <v>0</v>
      </c>
      <c r="AY313" s="1">
        <f>'январь 2016'!AY313+'февраль 2016'!AY313+'март 2016'!AY313</f>
        <v>0</v>
      </c>
      <c r="AZ313" s="1" t="s">
        <v>42</v>
      </c>
      <c r="BA313" s="1" t="s">
        <v>39</v>
      </c>
      <c r="BB313" s="1">
        <f>'январь 2016'!BB313+'февраль 2016'!BB313+'март 2016'!BB313</f>
        <v>0</v>
      </c>
      <c r="BC313" s="1">
        <f>'январь 2016'!BC313+'февраль 2016'!BC313+'март 2016'!BC313</f>
        <v>0</v>
      </c>
      <c r="BD313" s="1" t="s">
        <v>42</v>
      </c>
      <c r="BE313" s="1" t="s">
        <v>33</v>
      </c>
      <c r="BF313" s="1">
        <f>'январь 2016'!BF313+'февраль 2016'!BF313+'март 2016'!BF313</f>
        <v>0</v>
      </c>
      <c r="BG313" s="1">
        <f>'январь 2016'!BG313+'февраль 2016'!BG313+'март 2016'!BG313</f>
        <v>0</v>
      </c>
      <c r="BH313" s="1" t="s">
        <v>42</v>
      </c>
      <c r="BI313" s="1" t="s">
        <v>39</v>
      </c>
      <c r="BJ313" s="1">
        <f>'январь 2016'!BJ313+'февраль 2016'!BJ313+'март 2016'!BJ313</f>
        <v>0</v>
      </c>
      <c r="BK313" s="7">
        <f>'январь 2016'!BK313+'февраль 2016'!BK313+'март 2016'!BK313</f>
        <v>0</v>
      </c>
      <c r="BL313" s="1" t="s">
        <v>43</v>
      </c>
      <c r="BM313" s="1" t="s">
        <v>44</v>
      </c>
      <c r="BN313" s="1">
        <f>'январь 2016'!BN313+'февраль 2016'!BN313+'март 2016'!BN313</f>
        <v>0</v>
      </c>
      <c r="BO313" s="1">
        <f>'январь 2016'!BO313+'февраль 2016'!BO313+'март 2016'!BO313</f>
        <v>0</v>
      </c>
      <c r="BP313" s="1" t="s">
        <v>45</v>
      </c>
      <c r="BQ313" s="1" t="s">
        <v>44</v>
      </c>
      <c r="BR313" s="1">
        <f>'январь 2016'!BR313+'февраль 2016'!BR313+'март 2016'!BR313</f>
        <v>0</v>
      </c>
      <c r="BS313" s="1">
        <f>'январь 2016'!BS313+'февраль 2016'!BS313+'март 2016'!BS313</f>
        <v>0</v>
      </c>
      <c r="BT313" s="1" t="s">
        <v>46</v>
      </c>
      <c r="BU313" s="1" t="s">
        <v>47</v>
      </c>
      <c r="BV313" s="1">
        <f>'январь 2016'!BV313+'февраль 2016'!BV313+'март 2016'!BV313</f>
        <v>0</v>
      </c>
      <c r="BW313" s="1">
        <f>'январь 2016'!BW313+'февраль 2016'!BW313+'март 2016'!BW313</f>
        <v>0</v>
      </c>
      <c r="BX313" s="1" t="s">
        <v>46</v>
      </c>
      <c r="BY313" s="1" t="s">
        <v>41</v>
      </c>
      <c r="BZ313" s="1">
        <f>'январь 2016'!BZ313+'февраль 2016'!BZ313+'март 2016'!BZ313</f>
        <v>0</v>
      </c>
      <c r="CA313" s="1">
        <f>'январь 2016'!CA313+'февраль 2016'!CA313+'март 2016'!CA313</f>
        <v>0</v>
      </c>
      <c r="CB313" s="1" t="s">
        <v>46</v>
      </c>
      <c r="CC313" s="1" t="s">
        <v>48</v>
      </c>
      <c r="CD313" s="1">
        <f>'январь 2016'!CD313+'февраль 2016'!CD313+'март 2016'!CD313</f>
        <v>0</v>
      </c>
      <c r="CE313" s="1">
        <f>'январь 2016'!CE313+'февраль 2016'!CE313+'март 2016'!CE313</f>
        <v>0</v>
      </c>
      <c r="CF313" s="1" t="s">
        <v>46</v>
      </c>
      <c r="CG313" s="1" t="s">
        <v>48</v>
      </c>
      <c r="CH313" s="1">
        <f>'январь 2016'!CH313+'февраль 2016'!CH313+'март 2016'!CH313</f>
        <v>0</v>
      </c>
      <c r="CI313" s="1">
        <f>'январь 2016'!CI313+'февраль 2016'!CI313+'март 2016'!CI313</f>
        <v>0</v>
      </c>
      <c r="CJ313" s="1" t="s">
        <v>46</v>
      </c>
      <c r="CK313" s="1" t="s">
        <v>39</v>
      </c>
      <c r="CL313" s="1">
        <f>'январь 2016'!CL313+'февраль 2016'!CL313+'март 2016'!CL313</f>
        <v>0</v>
      </c>
      <c r="CM313" s="1">
        <f>'январь 2016'!CM313+'февраль 2016'!CM313+'март 2016'!CM313</f>
        <v>0</v>
      </c>
      <c r="CN313" s="1" t="s">
        <v>49</v>
      </c>
      <c r="CO313" s="1" t="s">
        <v>39</v>
      </c>
      <c r="CP313" s="1">
        <f>'январь 2016'!CP313+'февраль 2016'!CP313+'март 2016'!CP313</f>
        <v>0</v>
      </c>
      <c r="CQ313" s="1">
        <f>'январь 2016'!CQ313+'февраль 2016'!CQ313+'март 2016'!CQ313</f>
        <v>0</v>
      </c>
      <c r="CR313" s="1" t="s">
        <v>50</v>
      </c>
      <c r="CS313" s="1" t="s">
        <v>51</v>
      </c>
      <c r="CT313" s="1">
        <f>'январь 2016'!CT313+'февраль 2016'!CT313+'март 2016'!CT313</f>
        <v>0</v>
      </c>
      <c r="CU313" s="1">
        <f>'январь 2016'!CU313+'февраль 2016'!CU313+'март 2016'!CU313</f>
        <v>0</v>
      </c>
      <c r="CV313" s="1" t="s">
        <v>50</v>
      </c>
      <c r="CW313" s="1" t="s">
        <v>39</v>
      </c>
      <c r="CX313" s="1">
        <f>'январь 2016'!CX313+'февраль 2016'!CX313+'март 2016'!CX313</f>
        <v>0</v>
      </c>
      <c r="CY313" s="1">
        <f>'январь 2016'!CY313+'февраль 2016'!CY313+'март 2016'!CY313</f>
        <v>0</v>
      </c>
      <c r="CZ313" s="1" t="s">
        <v>50</v>
      </c>
      <c r="DA313" s="1" t="s">
        <v>39</v>
      </c>
      <c r="DB313" s="1">
        <f>'январь 2016'!DB313+'февраль 2016'!DB313+'март 2016'!DB313</f>
        <v>0</v>
      </c>
      <c r="DC313" s="1">
        <f>'январь 2016'!DC313+'февраль 2016'!DC313+'март 2016'!DC313</f>
        <v>0</v>
      </c>
      <c r="DD313" s="1" t="s">
        <v>59</v>
      </c>
      <c r="DE313" s="1" t="s">
        <v>60</v>
      </c>
      <c r="DF313" s="1">
        <f>'январь 2016'!DF313+'февраль 2016'!DF313+'март 2016'!DF313</f>
        <v>0</v>
      </c>
      <c r="DG313" s="1">
        <f>'январь 2016'!DG313+'февраль 2016'!DG313+'март 2016'!DG313</f>
        <v>0</v>
      </c>
      <c r="DH313" s="1" t="s">
        <v>52</v>
      </c>
      <c r="DI313" s="1" t="s">
        <v>53</v>
      </c>
      <c r="DJ313" s="1">
        <f>'январь 2016'!DJ313+'февраль 2016'!DJ313+'март 2016'!DJ313</f>
        <v>0</v>
      </c>
      <c r="DK313" s="1">
        <f>'январь 2016'!DK313+'февраль 2016'!DK313+'март 2016'!DK313</f>
        <v>0</v>
      </c>
      <c r="DL313" s="1" t="s">
        <v>31</v>
      </c>
      <c r="DM313" s="7">
        <f>'январь 2016'!DM313+'февраль 2016'!DM313+'март 2016'!DM313</f>
        <v>0</v>
      </c>
    </row>
    <row r="314" spans="1:117" s="12" customFormat="1" ht="15.75" customHeight="1" x14ac:dyDescent="0.25">
      <c r="A314" s="6">
        <v>313</v>
      </c>
      <c r="B314" s="6">
        <v>1</v>
      </c>
      <c r="C314" s="9" t="s">
        <v>275</v>
      </c>
      <c r="D314" s="8" t="s">
        <v>373</v>
      </c>
      <c r="E314" s="6">
        <v>-114.965</v>
      </c>
      <c r="F314" s="6">
        <v>4.3070000000000004</v>
      </c>
      <c r="G314" s="6">
        <v>-130.15799999999999</v>
      </c>
      <c r="H314" s="10">
        <v>104.55444</v>
      </c>
      <c r="I314" s="3">
        <f t="shared" si="13"/>
        <v>-25.603559999999987</v>
      </c>
      <c r="J314" s="3">
        <f t="shared" si="12"/>
        <v>0</v>
      </c>
      <c r="K314" s="3">
        <f t="shared" si="14"/>
        <v>-25.603559999999987</v>
      </c>
      <c r="L314" s="1" t="s">
        <v>28</v>
      </c>
      <c r="M314" s="1" t="s">
        <v>29</v>
      </c>
      <c r="N314" s="1">
        <f>'январь 2016'!N314+'февраль 2016'!N314+'март 2016'!N314</f>
        <v>0</v>
      </c>
      <c r="O314" s="1">
        <f>'январь 2016'!O314+'февраль 2016'!O314+'март 2016'!O314</f>
        <v>0</v>
      </c>
      <c r="P314" s="1" t="s">
        <v>30</v>
      </c>
      <c r="Q314" s="1" t="s">
        <v>34</v>
      </c>
      <c r="R314" s="1">
        <f>'январь 2016'!R314+'февраль 2016'!R314+'март 2016'!R314</f>
        <v>0</v>
      </c>
      <c r="S314" s="1">
        <f>'январь 2016'!S314+'февраль 2016'!S314+'март 2016'!S314</f>
        <v>0</v>
      </c>
      <c r="T314" s="1" t="s">
        <v>30</v>
      </c>
      <c r="U314" s="1" t="s">
        <v>32</v>
      </c>
      <c r="V314" s="6">
        <f>'январь 2016'!V314+'февраль 2016'!V314+'март 2016'!V314</f>
        <v>0</v>
      </c>
      <c r="W314" s="6">
        <f>'январь 2016'!W314+'февраль 2016'!W314+'март 2016'!W314</f>
        <v>0</v>
      </c>
      <c r="X314" s="6" t="s">
        <v>30</v>
      </c>
      <c r="Y314" s="6" t="s">
        <v>33</v>
      </c>
      <c r="Z314" s="6">
        <f>'январь 2016'!Z314+'февраль 2016'!Z314+'март 2016'!Z314</f>
        <v>0</v>
      </c>
      <c r="AA314" s="6">
        <f>'январь 2016'!AA314+'февраль 2016'!AA314+'март 2016'!AA314</f>
        <v>0</v>
      </c>
      <c r="AB314" s="1" t="s">
        <v>30</v>
      </c>
      <c r="AC314" s="1" t="s">
        <v>34</v>
      </c>
      <c r="AD314" s="1">
        <f>'январь 2016'!AD314+'февраль 2016'!AD314+'март 2016'!AD314</f>
        <v>0</v>
      </c>
      <c r="AE314" s="1">
        <f>'январь 2016'!AE314+'февраль 2016'!AE314+'март 2016'!AE314</f>
        <v>0</v>
      </c>
      <c r="AF314" s="1" t="s">
        <v>35</v>
      </c>
      <c r="AG314" s="1" t="s">
        <v>29</v>
      </c>
      <c r="AH314" s="1">
        <f>'январь 2016'!AH314+'февраль 2016'!AH314+'март 2016'!AH314</f>
        <v>0</v>
      </c>
      <c r="AI314" s="1">
        <f>'январь 2016'!AI314+'февраль 2016'!AI314+'март 2016'!AI314</f>
        <v>0</v>
      </c>
      <c r="AJ314" s="1" t="s">
        <v>36</v>
      </c>
      <c r="AK314" s="1" t="s">
        <v>37</v>
      </c>
      <c r="AL314" s="1">
        <f>'январь 2016'!AL314+'февраль 2016'!AL314+'март 2016'!AL314</f>
        <v>0</v>
      </c>
      <c r="AM314" s="1">
        <f>'январь 2016'!AM314+'февраль 2016'!AM314+'март 2016'!AM314</f>
        <v>0</v>
      </c>
      <c r="AN314" s="1" t="s">
        <v>38</v>
      </c>
      <c r="AO314" s="1" t="s">
        <v>39</v>
      </c>
      <c r="AP314" s="1">
        <f>'январь 2016'!AP314+'февраль 2016'!AP314+'март 2016'!AP314</f>
        <v>0</v>
      </c>
      <c r="AQ314" s="1">
        <f>'январь 2016'!AQ314+'февраль 2016'!AQ314+'март 2016'!AQ314</f>
        <v>0</v>
      </c>
      <c r="AR314" s="1" t="s">
        <v>40</v>
      </c>
      <c r="AS314" s="1" t="s">
        <v>41</v>
      </c>
      <c r="AT314" s="1">
        <f>'январь 2016'!AT314+'февраль 2016'!AT314+'март 2016'!AT314</f>
        <v>0</v>
      </c>
      <c r="AU314" s="1">
        <f>'январь 2016'!AU314+'февраль 2016'!AU314+'март 2016'!AU314</f>
        <v>0</v>
      </c>
      <c r="AV314" s="6"/>
      <c r="AW314" s="6"/>
      <c r="AX314" s="1">
        <f>'январь 2016'!AX314+'февраль 2016'!AX314+'март 2016'!AX314</f>
        <v>0</v>
      </c>
      <c r="AY314" s="1">
        <f>'январь 2016'!AY314+'февраль 2016'!AY314+'март 2016'!AY314</f>
        <v>0</v>
      </c>
      <c r="AZ314" s="1" t="s">
        <v>42</v>
      </c>
      <c r="BA314" s="1" t="s">
        <v>39</v>
      </c>
      <c r="BB314" s="1">
        <f>'январь 2016'!BB314+'февраль 2016'!BB314+'март 2016'!BB314</f>
        <v>0</v>
      </c>
      <c r="BC314" s="1">
        <f>'январь 2016'!BC314+'февраль 2016'!BC314+'март 2016'!BC314</f>
        <v>0</v>
      </c>
      <c r="BD314" s="1" t="s">
        <v>42</v>
      </c>
      <c r="BE314" s="1" t="s">
        <v>33</v>
      </c>
      <c r="BF314" s="1">
        <f>'январь 2016'!BF314+'февраль 2016'!BF314+'март 2016'!BF314</f>
        <v>0</v>
      </c>
      <c r="BG314" s="1">
        <f>'январь 2016'!BG314+'февраль 2016'!BG314+'март 2016'!BG314</f>
        <v>0</v>
      </c>
      <c r="BH314" s="1" t="s">
        <v>42</v>
      </c>
      <c r="BI314" s="1" t="s">
        <v>39</v>
      </c>
      <c r="BJ314" s="1">
        <f>'январь 2016'!BJ314+'февраль 2016'!BJ314+'март 2016'!BJ314</f>
        <v>0</v>
      </c>
      <c r="BK314" s="7">
        <f>'январь 2016'!BK314+'февраль 2016'!BK314+'март 2016'!BK314</f>
        <v>0</v>
      </c>
      <c r="BL314" s="1" t="s">
        <v>43</v>
      </c>
      <c r="BM314" s="1" t="s">
        <v>44</v>
      </c>
      <c r="BN314" s="1">
        <f>'январь 2016'!BN314+'февраль 2016'!BN314+'март 2016'!BN314</f>
        <v>0</v>
      </c>
      <c r="BO314" s="1">
        <f>'январь 2016'!BO314+'февраль 2016'!BO314+'март 2016'!BO314</f>
        <v>0</v>
      </c>
      <c r="BP314" s="1" t="s">
        <v>45</v>
      </c>
      <c r="BQ314" s="1" t="s">
        <v>44</v>
      </c>
      <c r="BR314" s="1">
        <f>'январь 2016'!BR314+'февраль 2016'!BR314+'март 2016'!BR314</f>
        <v>0</v>
      </c>
      <c r="BS314" s="1">
        <f>'январь 2016'!BS314+'февраль 2016'!BS314+'март 2016'!BS314</f>
        <v>0</v>
      </c>
      <c r="BT314" s="1" t="s">
        <v>46</v>
      </c>
      <c r="BU314" s="1" t="s">
        <v>47</v>
      </c>
      <c r="BV314" s="1">
        <f>'январь 2016'!BV314+'февраль 2016'!BV314+'март 2016'!BV314</f>
        <v>0</v>
      </c>
      <c r="BW314" s="1">
        <f>'январь 2016'!BW314+'февраль 2016'!BW314+'март 2016'!BW314</f>
        <v>0</v>
      </c>
      <c r="BX314" s="1" t="s">
        <v>46</v>
      </c>
      <c r="BY314" s="1" t="s">
        <v>41</v>
      </c>
      <c r="BZ314" s="1">
        <f>'январь 2016'!BZ314+'февраль 2016'!BZ314+'март 2016'!BZ314</f>
        <v>0</v>
      </c>
      <c r="CA314" s="1">
        <f>'январь 2016'!CA314+'февраль 2016'!CA314+'март 2016'!CA314</f>
        <v>0</v>
      </c>
      <c r="CB314" s="1" t="s">
        <v>46</v>
      </c>
      <c r="CC314" s="1" t="s">
        <v>48</v>
      </c>
      <c r="CD314" s="1">
        <f>'январь 2016'!CD314+'февраль 2016'!CD314+'март 2016'!CD314</f>
        <v>0</v>
      </c>
      <c r="CE314" s="1">
        <f>'январь 2016'!CE314+'февраль 2016'!CE314+'март 2016'!CE314</f>
        <v>0</v>
      </c>
      <c r="CF314" s="1" t="s">
        <v>46</v>
      </c>
      <c r="CG314" s="1" t="s">
        <v>48</v>
      </c>
      <c r="CH314" s="1">
        <f>'январь 2016'!CH314+'февраль 2016'!CH314+'март 2016'!CH314</f>
        <v>0</v>
      </c>
      <c r="CI314" s="1">
        <f>'январь 2016'!CI314+'февраль 2016'!CI314+'март 2016'!CI314</f>
        <v>0</v>
      </c>
      <c r="CJ314" s="1" t="s">
        <v>46</v>
      </c>
      <c r="CK314" s="1" t="s">
        <v>39</v>
      </c>
      <c r="CL314" s="1">
        <f>'январь 2016'!CL314+'февраль 2016'!CL314+'март 2016'!CL314</f>
        <v>0</v>
      </c>
      <c r="CM314" s="1">
        <f>'январь 2016'!CM314+'февраль 2016'!CM314+'март 2016'!CM314</f>
        <v>0</v>
      </c>
      <c r="CN314" s="1" t="s">
        <v>49</v>
      </c>
      <c r="CO314" s="1" t="s">
        <v>39</v>
      </c>
      <c r="CP314" s="1">
        <f>'январь 2016'!CP314+'февраль 2016'!CP314+'март 2016'!CP314</f>
        <v>0</v>
      </c>
      <c r="CQ314" s="1">
        <f>'январь 2016'!CQ314+'февраль 2016'!CQ314+'март 2016'!CQ314</f>
        <v>0</v>
      </c>
      <c r="CR314" s="1" t="s">
        <v>50</v>
      </c>
      <c r="CS314" s="1" t="s">
        <v>51</v>
      </c>
      <c r="CT314" s="1">
        <f>'январь 2016'!CT314+'февраль 2016'!CT314+'март 2016'!CT314</f>
        <v>0</v>
      </c>
      <c r="CU314" s="1">
        <f>'январь 2016'!CU314+'февраль 2016'!CU314+'март 2016'!CU314</f>
        <v>0</v>
      </c>
      <c r="CV314" s="1" t="s">
        <v>50</v>
      </c>
      <c r="CW314" s="1" t="s">
        <v>39</v>
      </c>
      <c r="CX314" s="1">
        <f>'январь 2016'!CX314+'февраль 2016'!CX314+'март 2016'!CX314</f>
        <v>0</v>
      </c>
      <c r="CY314" s="1">
        <f>'январь 2016'!CY314+'февраль 2016'!CY314+'март 2016'!CY314</f>
        <v>0</v>
      </c>
      <c r="CZ314" s="1" t="s">
        <v>50</v>
      </c>
      <c r="DA314" s="1" t="s">
        <v>39</v>
      </c>
      <c r="DB314" s="1">
        <f>'январь 2016'!DB314+'февраль 2016'!DB314+'март 2016'!DB314</f>
        <v>0</v>
      </c>
      <c r="DC314" s="1">
        <f>'январь 2016'!DC314+'февраль 2016'!DC314+'март 2016'!DC314</f>
        <v>0</v>
      </c>
      <c r="DD314" s="1" t="s">
        <v>59</v>
      </c>
      <c r="DE314" s="1" t="s">
        <v>60</v>
      </c>
      <c r="DF314" s="1">
        <f>'январь 2016'!DF314+'февраль 2016'!DF314+'март 2016'!DF314</f>
        <v>0</v>
      </c>
      <c r="DG314" s="1">
        <f>'январь 2016'!DG314+'февраль 2016'!DG314+'март 2016'!DG314</f>
        <v>0</v>
      </c>
      <c r="DH314" s="1" t="s">
        <v>52</v>
      </c>
      <c r="DI314" s="1" t="s">
        <v>53</v>
      </c>
      <c r="DJ314" s="1">
        <f>'январь 2016'!DJ314+'февраль 2016'!DJ314+'март 2016'!DJ314</f>
        <v>0</v>
      </c>
      <c r="DK314" s="1">
        <f>'январь 2016'!DK314+'февраль 2016'!DK314+'март 2016'!DK314</f>
        <v>0</v>
      </c>
      <c r="DL314" s="1" t="s">
        <v>31</v>
      </c>
      <c r="DM314" s="7">
        <f>'январь 2016'!DM314+'февраль 2016'!DM314+'март 2016'!DM314</f>
        <v>0</v>
      </c>
    </row>
    <row r="315" spans="1:117" s="12" customFormat="1" ht="15.75" customHeight="1" x14ac:dyDescent="0.25">
      <c r="A315" s="6">
        <v>314</v>
      </c>
      <c r="B315" s="6">
        <v>1</v>
      </c>
      <c r="C315" s="9" t="s">
        <v>276</v>
      </c>
      <c r="D315" s="8" t="s">
        <v>373</v>
      </c>
      <c r="E315" s="6">
        <v>156.90700000000001</v>
      </c>
      <c r="F315" s="6">
        <v>246.11600000000001</v>
      </c>
      <c r="G315" s="6">
        <v>-91.043999999999997</v>
      </c>
      <c r="H315" s="10">
        <v>97.140479999999997</v>
      </c>
      <c r="I315" s="3">
        <f t="shared" si="13"/>
        <v>6.0964799999999997</v>
      </c>
      <c r="J315" s="3">
        <f t="shared" si="12"/>
        <v>0</v>
      </c>
      <c r="K315" s="3">
        <f t="shared" si="14"/>
        <v>6.0964799999999997</v>
      </c>
      <c r="L315" s="1" t="s">
        <v>28</v>
      </c>
      <c r="M315" s="1" t="s">
        <v>29</v>
      </c>
      <c r="N315" s="1">
        <f>'январь 2016'!N315+'февраль 2016'!N315+'март 2016'!N315</f>
        <v>0</v>
      </c>
      <c r="O315" s="1">
        <f>'январь 2016'!O315+'февраль 2016'!O315+'март 2016'!O315</f>
        <v>0</v>
      </c>
      <c r="P315" s="1" t="s">
        <v>30</v>
      </c>
      <c r="Q315" s="1" t="s">
        <v>34</v>
      </c>
      <c r="R315" s="1">
        <f>'январь 2016'!R315+'февраль 2016'!R315+'март 2016'!R315</f>
        <v>0</v>
      </c>
      <c r="S315" s="1">
        <f>'январь 2016'!S315+'февраль 2016'!S315+'март 2016'!S315</f>
        <v>0</v>
      </c>
      <c r="T315" s="1" t="s">
        <v>30</v>
      </c>
      <c r="U315" s="1" t="s">
        <v>32</v>
      </c>
      <c r="V315" s="6">
        <f>'январь 2016'!V315+'февраль 2016'!V315+'март 2016'!V315</f>
        <v>0</v>
      </c>
      <c r="W315" s="6">
        <f>'январь 2016'!W315+'февраль 2016'!W315+'март 2016'!W315</f>
        <v>0</v>
      </c>
      <c r="X315" s="6" t="s">
        <v>30</v>
      </c>
      <c r="Y315" s="6" t="s">
        <v>33</v>
      </c>
      <c r="Z315" s="6">
        <f>'январь 2016'!Z315+'февраль 2016'!Z315+'март 2016'!Z315</f>
        <v>0</v>
      </c>
      <c r="AA315" s="6">
        <f>'январь 2016'!AA315+'февраль 2016'!AA315+'март 2016'!AA315</f>
        <v>0</v>
      </c>
      <c r="AB315" s="1" t="s">
        <v>30</v>
      </c>
      <c r="AC315" s="1" t="s">
        <v>34</v>
      </c>
      <c r="AD315" s="1">
        <f>'январь 2016'!AD315+'февраль 2016'!AD315+'март 2016'!AD315</f>
        <v>0</v>
      </c>
      <c r="AE315" s="1">
        <f>'январь 2016'!AE315+'февраль 2016'!AE315+'март 2016'!AE315</f>
        <v>0</v>
      </c>
      <c r="AF315" s="1" t="s">
        <v>35</v>
      </c>
      <c r="AG315" s="1" t="s">
        <v>29</v>
      </c>
      <c r="AH315" s="1">
        <f>'январь 2016'!AH315+'февраль 2016'!AH315+'март 2016'!AH315</f>
        <v>0</v>
      </c>
      <c r="AI315" s="1">
        <f>'январь 2016'!AI315+'февраль 2016'!AI315+'март 2016'!AI315</f>
        <v>0</v>
      </c>
      <c r="AJ315" s="1" t="s">
        <v>36</v>
      </c>
      <c r="AK315" s="1" t="s">
        <v>37</v>
      </c>
      <c r="AL315" s="1">
        <f>'январь 2016'!AL315+'февраль 2016'!AL315+'март 2016'!AL315</f>
        <v>0</v>
      </c>
      <c r="AM315" s="1">
        <f>'январь 2016'!AM315+'февраль 2016'!AM315+'март 2016'!AM315</f>
        <v>0</v>
      </c>
      <c r="AN315" s="1" t="s">
        <v>38</v>
      </c>
      <c r="AO315" s="1" t="s">
        <v>39</v>
      </c>
      <c r="AP315" s="1">
        <f>'январь 2016'!AP315+'февраль 2016'!AP315+'март 2016'!AP315</f>
        <v>0</v>
      </c>
      <c r="AQ315" s="1">
        <f>'январь 2016'!AQ315+'февраль 2016'!AQ315+'март 2016'!AQ315</f>
        <v>0</v>
      </c>
      <c r="AR315" s="1" t="s">
        <v>40</v>
      </c>
      <c r="AS315" s="1" t="s">
        <v>41</v>
      </c>
      <c r="AT315" s="1">
        <f>'январь 2016'!AT315+'февраль 2016'!AT315+'март 2016'!AT315</f>
        <v>0</v>
      </c>
      <c r="AU315" s="1">
        <f>'январь 2016'!AU315+'февраль 2016'!AU315+'март 2016'!AU315</f>
        <v>0</v>
      </c>
      <c r="AV315" s="6"/>
      <c r="AW315" s="6"/>
      <c r="AX315" s="1">
        <f>'январь 2016'!AX315+'февраль 2016'!AX315+'март 2016'!AX315</f>
        <v>0</v>
      </c>
      <c r="AY315" s="1">
        <f>'январь 2016'!AY315+'февраль 2016'!AY315+'март 2016'!AY315</f>
        <v>0</v>
      </c>
      <c r="AZ315" s="1" t="s">
        <v>42</v>
      </c>
      <c r="BA315" s="1" t="s">
        <v>39</v>
      </c>
      <c r="BB315" s="1">
        <f>'январь 2016'!BB315+'февраль 2016'!BB315+'март 2016'!BB315</f>
        <v>0</v>
      </c>
      <c r="BC315" s="1">
        <f>'январь 2016'!BC315+'февраль 2016'!BC315+'март 2016'!BC315</f>
        <v>0</v>
      </c>
      <c r="BD315" s="1" t="s">
        <v>42</v>
      </c>
      <c r="BE315" s="1" t="s">
        <v>33</v>
      </c>
      <c r="BF315" s="1">
        <f>'январь 2016'!BF315+'февраль 2016'!BF315+'март 2016'!BF315</f>
        <v>0</v>
      </c>
      <c r="BG315" s="1">
        <f>'январь 2016'!BG315+'февраль 2016'!BG315+'март 2016'!BG315</f>
        <v>0</v>
      </c>
      <c r="BH315" s="1" t="s">
        <v>42</v>
      </c>
      <c r="BI315" s="1" t="s">
        <v>39</v>
      </c>
      <c r="BJ315" s="1">
        <f>'январь 2016'!BJ315+'февраль 2016'!BJ315+'март 2016'!BJ315</f>
        <v>0</v>
      </c>
      <c r="BK315" s="7">
        <f>'январь 2016'!BK315+'февраль 2016'!BK315+'март 2016'!BK315</f>
        <v>0</v>
      </c>
      <c r="BL315" s="1" t="s">
        <v>43</v>
      </c>
      <c r="BM315" s="1" t="s">
        <v>44</v>
      </c>
      <c r="BN315" s="1">
        <f>'январь 2016'!BN315+'февраль 2016'!BN315+'март 2016'!BN315</f>
        <v>0</v>
      </c>
      <c r="BO315" s="1">
        <f>'январь 2016'!BO315+'февраль 2016'!BO315+'март 2016'!BO315</f>
        <v>0</v>
      </c>
      <c r="BP315" s="1" t="s">
        <v>45</v>
      </c>
      <c r="BQ315" s="1" t="s">
        <v>44</v>
      </c>
      <c r="BR315" s="1">
        <f>'январь 2016'!BR315+'февраль 2016'!BR315+'март 2016'!BR315</f>
        <v>0</v>
      </c>
      <c r="BS315" s="1">
        <f>'январь 2016'!BS315+'февраль 2016'!BS315+'март 2016'!BS315</f>
        <v>0</v>
      </c>
      <c r="BT315" s="1" t="s">
        <v>46</v>
      </c>
      <c r="BU315" s="1" t="s">
        <v>47</v>
      </c>
      <c r="BV315" s="1">
        <f>'январь 2016'!BV315+'февраль 2016'!BV315+'март 2016'!BV315</f>
        <v>0</v>
      </c>
      <c r="BW315" s="1">
        <f>'январь 2016'!BW315+'февраль 2016'!BW315+'март 2016'!BW315</f>
        <v>0</v>
      </c>
      <c r="BX315" s="1" t="s">
        <v>46</v>
      </c>
      <c r="BY315" s="1" t="s">
        <v>41</v>
      </c>
      <c r="BZ315" s="1">
        <f>'январь 2016'!BZ315+'февраль 2016'!BZ315+'март 2016'!BZ315</f>
        <v>0</v>
      </c>
      <c r="CA315" s="1">
        <f>'январь 2016'!CA315+'февраль 2016'!CA315+'март 2016'!CA315</f>
        <v>0</v>
      </c>
      <c r="CB315" s="1" t="s">
        <v>46</v>
      </c>
      <c r="CC315" s="1" t="s">
        <v>48</v>
      </c>
      <c r="CD315" s="1">
        <f>'январь 2016'!CD315+'февраль 2016'!CD315+'март 2016'!CD315</f>
        <v>0</v>
      </c>
      <c r="CE315" s="1">
        <f>'январь 2016'!CE315+'февраль 2016'!CE315+'март 2016'!CE315</f>
        <v>0</v>
      </c>
      <c r="CF315" s="1" t="s">
        <v>46</v>
      </c>
      <c r="CG315" s="1" t="s">
        <v>48</v>
      </c>
      <c r="CH315" s="1">
        <f>'январь 2016'!CH315+'февраль 2016'!CH315+'март 2016'!CH315</f>
        <v>0</v>
      </c>
      <c r="CI315" s="1">
        <f>'январь 2016'!CI315+'февраль 2016'!CI315+'март 2016'!CI315</f>
        <v>0</v>
      </c>
      <c r="CJ315" s="1" t="s">
        <v>46</v>
      </c>
      <c r="CK315" s="1" t="s">
        <v>39</v>
      </c>
      <c r="CL315" s="1">
        <f>'январь 2016'!CL315+'февраль 2016'!CL315+'март 2016'!CL315</f>
        <v>0</v>
      </c>
      <c r="CM315" s="1">
        <f>'январь 2016'!CM315+'февраль 2016'!CM315+'март 2016'!CM315</f>
        <v>0</v>
      </c>
      <c r="CN315" s="1" t="s">
        <v>49</v>
      </c>
      <c r="CO315" s="1" t="s">
        <v>39</v>
      </c>
      <c r="CP315" s="1">
        <f>'январь 2016'!CP315+'февраль 2016'!CP315+'март 2016'!CP315</f>
        <v>0</v>
      </c>
      <c r="CQ315" s="1">
        <f>'январь 2016'!CQ315+'февраль 2016'!CQ315+'март 2016'!CQ315</f>
        <v>0</v>
      </c>
      <c r="CR315" s="1" t="s">
        <v>50</v>
      </c>
      <c r="CS315" s="1" t="s">
        <v>51</v>
      </c>
      <c r="CT315" s="1">
        <f>'январь 2016'!CT315+'февраль 2016'!CT315+'март 2016'!CT315</f>
        <v>0</v>
      </c>
      <c r="CU315" s="1">
        <f>'январь 2016'!CU315+'февраль 2016'!CU315+'март 2016'!CU315</f>
        <v>0</v>
      </c>
      <c r="CV315" s="1" t="s">
        <v>50</v>
      </c>
      <c r="CW315" s="1" t="s">
        <v>39</v>
      </c>
      <c r="CX315" s="1">
        <f>'январь 2016'!CX315+'февраль 2016'!CX315+'март 2016'!CX315</f>
        <v>0</v>
      </c>
      <c r="CY315" s="1">
        <f>'январь 2016'!CY315+'февраль 2016'!CY315+'март 2016'!CY315</f>
        <v>0</v>
      </c>
      <c r="CZ315" s="1" t="s">
        <v>50</v>
      </c>
      <c r="DA315" s="1" t="s">
        <v>39</v>
      </c>
      <c r="DB315" s="1">
        <f>'январь 2016'!DB315+'февраль 2016'!DB315+'март 2016'!DB315</f>
        <v>0</v>
      </c>
      <c r="DC315" s="1">
        <f>'январь 2016'!DC315+'февраль 2016'!DC315+'март 2016'!DC315</f>
        <v>0</v>
      </c>
      <c r="DD315" s="1" t="s">
        <v>59</v>
      </c>
      <c r="DE315" s="1" t="s">
        <v>60</v>
      </c>
      <c r="DF315" s="1">
        <f>'январь 2016'!DF315+'февраль 2016'!DF315+'март 2016'!DF315</f>
        <v>0</v>
      </c>
      <c r="DG315" s="1">
        <f>'январь 2016'!DG315+'февраль 2016'!DG315+'март 2016'!DG315</f>
        <v>0</v>
      </c>
      <c r="DH315" s="1" t="s">
        <v>52</v>
      </c>
      <c r="DI315" s="1" t="s">
        <v>53</v>
      </c>
      <c r="DJ315" s="1">
        <f>'январь 2016'!DJ315+'февраль 2016'!DJ315+'март 2016'!DJ315</f>
        <v>0</v>
      </c>
      <c r="DK315" s="1">
        <f>'январь 2016'!DK315+'февраль 2016'!DK315+'март 2016'!DK315</f>
        <v>0</v>
      </c>
      <c r="DL315" s="1" t="s">
        <v>31</v>
      </c>
      <c r="DM315" s="7">
        <f>'январь 2016'!DM315+'февраль 2016'!DM315+'март 2016'!DM315</f>
        <v>0</v>
      </c>
    </row>
    <row r="316" spans="1:117" s="12" customFormat="1" ht="15.75" customHeight="1" x14ac:dyDescent="0.25">
      <c r="A316" s="6">
        <v>315</v>
      </c>
      <c r="B316" s="6">
        <v>3</v>
      </c>
      <c r="C316" s="9" t="s">
        <v>277</v>
      </c>
      <c r="D316" s="8" t="s">
        <v>373</v>
      </c>
      <c r="E316" s="6">
        <v>278.88499999999999</v>
      </c>
      <c r="F316" s="6">
        <v>39.854999999999997</v>
      </c>
      <c r="G316" s="6">
        <v>230.197</v>
      </c>
      <c r="H316" s="10">
        <v>134.80116000000001</v>
      </c>
      <c r="I316" s="3">
        <f t="shared" si="13"/>
        <v>364.99815999999998</v>
      </c>
      <c r="J316" s="3">
        <f t="shared" si="12"/>
        <v>116.143</v>
      </c>
      <c r="K316" s="3">
        <f t="shared" si="14"/>
        <v>248.85515999999998</v>
      </c>
      <c r="L316" s="1" t="s">
        <v>28</v>
      </c>
      <c r="M316" s="1" t="s">
        <v>29</v>
      </c>
      <c r="N316" s="1">
        <f>'январь 2016'!N316+'февраль 2016'!N316+'март 2016'!N316</f>
        <v>0</v>
      </c>
      <c r="O316" s="1">
        <f>'январь 2016'!O316+'февраль 2016'!O316+'март 2016'!O316</f>
        <v>0</v>
      </c>
      <c r="P316" s="1" t="s">
        <v>30</v>
      </c>
      <c r="Q316" s="1" t="s">
        <v>34</v>
      </c>
      <c r="R316" s="1">
        <f>'январь 2016'!R316+'февраль 2016'!R316+'март 2016'!R316</f>
        <v>0</v>
      </c>
      <c r="S316" s="1">
        <f>'январь 2016'!S316+'февраль 2016'!S316+'март 2016'!S316</f>
        <v>0</v>
      </c>
      <c r="T316" s="1" t="s">
        <v>30</v>
      </c>
      <c r="U316" s="1" t="s">
        <v>32</v>
      </c>
      <c r="V316" s="6">
        <f>'январь 2016'!V316+'февраль 2016'!V316+'март 2016'!V316</f>
        <v>0</v>
      </c>
      <c r="W316" s="6">
        <f>'январь 2016'!W316+'февраль 2016'!W316+'март 2016'!W316</f>
        <v>0</v>
      </c>
      <c r="X316" s="6" t="s">
        <v>30</v>
      </c>
      <c r="Y316" s="6" t="s">
        <v>33</v>
      </c>
      <c r="Z316" s="6">
        <f>'январь 2016'!Z316+'февраль 2016'!Z316+'март 2016'!Z316</f>
        <v>0</v>
      </c>
      <c r="AA316" s="6">
        <f>'январь 2016'!AA316+'февраль 2016'!AA316+'март 2016'!AA316</f>
        <v>0</v>
      </c>
      <c r="AB316" s="1" t="s">
        <v>30</v>
      </c>
      <c r="AC316" s="1" t="s">
        <v>34</v>
      </c>
      <c r="AD316" s="1">
        <f>'январь 2016'!AD316+'февраль 2016'!AD316+'март 2016'!AD316</f>
        <v>0</v>
      </c>
      <c r="AE316" s="1">
        <f>'январь 2016'!AE316+'февраль 2016'!AE316+'март 2016'!AE316</f>
        <v>0</v>
      </c>
      <c r="AF316" s="1" t="s">
        <v>35</v>
      </c>
      <c r="AG316" s="1" t="s">
        <v>29</v>
      </c>
      <c r="AH316" s="1">
        <f>'январь 2016'!AH316+'февраль 2016'!AH316+'март 2016'!AH316</f>
        <v>0</v>
      </c>
      <c r="AI316" s="1">
        <f>'январь 2016'!AI316+'февраль 2016'!AI316+'март 2016'!AI316</f>
        <v>0</v>
      </c>
      <c r="AJ316" s="1" t="s">
        <v>36</v>
      </c>
      <c r="AK316" s="1" t="s">
        <v>37</v>
      </c>
      <c r="AL316" s="1">
        <f>'январь 2016'!AL316+'февраль 2016'!AL316+'март 2016'!AL316</f>
        <v>0</v>
      </c>
      <c r="AM316" s="1">
        <f>'январь 2016'!AM316+'февраль 2016'!AM316+'март 2016'!AM316</f>
        <v>0</v>
      </c>
      <c r="AN316" s="1" t="s">
        <v>38</v>
      </c>
      <c r="AO316" s="1" t="s">
        <v>39</v>
      </c>
      <c r="AP316" s="1">
        <f>'январь 2016'!AP316+'февраль 2016'!AP316+'март 2016'!AP316</f>
        <v>0</v>
      </c>
      <c r="AQ316" s="1">
        <f>'январь 2016'!AQ316+'февраль 2016'!AQ316+'март 2016'!AQ316</f>
        <v>0</v>
      </c>
      <c r="AR316" s="1" t="s">
        <v>40</v>
      </c>
      <c r="AS316" s="1" t="s">
        <v>41</v>
      </c>
      <c r="AT316" s="1">
        <f>'январь 2016'!AT316+'февраль 2016'!AT316+'март 2016'!AT316</f>
        <v>0</v>
      </c>
      <c r="AU316" s="1">
        <f>'январь 2016'!AU316+'февраль 2016'!AU316+'март 2016'!AU316</f>
        <v>0</v>
      </c>
      <c r="AV316" s="6"/>
      <c r="AW316" s="6"/>
      <c r="AX316" s="1">
        <f>'январь 2016'!AX316+'февраль 2016'!AX316+'март 2016'!AX316</f>
        <v>0</v>
      </c>
      <c r="AY316" s="1">
        <f>'январь 2016'!AY316+'февраль 2016'!AY316+'март 2016'!AY316</f>
        <v>0</v>
      </c>
      <c r="AZ316" s="1" t="s">
        <v>42</v>
      </c>
      <c r="BA316" s="1" t="s">
        <v>39</v>
      </c>
      <c r="BB316" s="1">
        <f>'январь 2016'!BB316+'февраль 2016'!BB316+'март 2016'!BB316</f>
        <v>0</v>
      </c>
      <c r="BC316" s="1">
        <f>'январь 2016'!BC316+'февраль 2016'!BC316+'март 2016'!BC316</f>
        <v>0</v>
      </c>
      <c r="BD316" s="1" t="s">
        <v>42</v>
      </c>
      <c r="BE316" s="1" t="s">
        <v>33</v>
      </c>
      <c r="BF316" s="1">
        <f>'январь 2016'!BF316+'февраль 2016'!BF316+'март 2016'!BF316</f>
        <v>0</v>
      </c>
      <c r="BG316" s="1">
        <f>'январь 2016'!BG316+'февраль 2016'!BG316+'март 2016'!BG316</f>
        <v>0</v>
      </c>
      <c r="BH316" s="1" t="s">
        <v>42</v>
      </c>
      <c r="BI316" s="1" t="s">
        <v>39</v>
      </c>
      <c r="BJ316" s="1">
        <f>'январь 2016'!BJ316+'февраль 2016'!BJ316+'март 2016'!BJ316</f>
        <v>0</v>
      </c>
      <c r="BK316" s="7">
        <f>'январь 2016'!BK316+'февраль 2016'!BK316+'март 2016'!BK316</f>
        <v>0</v>
      </c>
      <c r="BL316" s="1" t="s">
        <v>43</v>
      </c>
      <c r="BM316" s="1" t="s">
        <v>44</v>
      </c>
      <c r="BN316" s="1">
        <f>'январь 2016'!BN316+'февраль 2016'!BN316+'март 2016'!BN316</f>
        <v>0</v>
      </c>
      <c r="BO316" s="1">
        <f>'январь 2016'!BO316+'февраль 2016'!BO316+'март 2016'!BO316</f>
        <v>0</v>
      </c>
      <c r="BP316" s="1" t="s">
        <v>45</v>
      </c>
      <c r="BQ316" s="1" t="s">
        <v>44</v>
      </c>
      <c r="BR316" s="1">
        <f>'январь 2016'!BR316+'февраль 2016'!BR316+'март 2016'!BR316</f>
        <v>0</v>
      </c>
      <c r="BS316" s="1">
        <f>'январь 2016'!BS316+'февраль 2016'!BS316+'март 2016'!BS316</f>
        <v>0</v>
      </c>
      <c r="BT316" s="1" t="s">
        <v>46</v>
      </c>
      <c r="BU316" s="1" t="s">
        <v>47</v>
      </c>
      <c r="BV316" s="1">
        <f>'январь 2016'!BV316+'февраль 2016'!BV316+'март 2016'!BV316</f>
        <v>0</v>
      </c>
      <c r="BW316" s="1">
        <f>'январь 2016'!BW316+'февраль 2016'!BW316+'март 2016'!BW316</f>
        <v>0</v>
      </c>
      <c r="BX316" s="1" t="s">
        <v>46</v>
      </c>
      <c r="BY316" s="1" t="s">
        <v>41</v>
      </c>
      <c r="BZ316" s="1">
        <f>'январь 2016'!BZ316+'февраль 2016'!BZ316+'март 2016'!BZ316</f>
        <v>0</v>
      </c>
      <c r="CA316" s="1">
        <f>'январь 2016'!CA316+'февраль 2016'!CA316+'март 2016'!CA316</f>
        <v>0</v>
      </c>
      <c r="CB316" s="1" t="s">
        <v>46</v>
      </c>
      <c r="CC316" s="1" t="s">
        <v>48</v>
      </c>
      <c r="CD316" s="1">
        <f>'январь 2016'!CD316+'февраль 2016'!CD316+'март 2016'!CD316</f>
        <v>0</v>
      </c>
      <c r="CE316" s="1">
        <f>'январь 2016'!CE316+'февраль 2016'!CE316+'март 2016'!CE316</f>
        <v>0</v>
      </c>
      <c r="CF316" s="1" t="s">
        <v>46</v>
      </c>
      <c r="CG316" s="1" t="s">
        <v>48</v>
      </c>
      <c r="CH316" s="1">
        <f>'январь 2016'!CH316+'февраль 2016'!CH316+'март 2016'!CH316</f>
        <v>0.01</v>
      </c>
      <c r="CI316" s="1">
        <f>'январь 2016'!CI316+'февраль 2016'!CI316+'март 2016'!CI316</f>
        <v>115.22199999999999</v>
      </c>
      <c r="CJ316" s="1" t="s">
        <v>46</v>
      </c>
      <c r="CK316" s="1" t="s">
        <v>39</v>
      </c>
      <c r="CL316" s="1">
        <f>'январь 2016'!CL316+'февраль 2016'!CL316+'март 2016'!CL316</f>
        <v>0</v>
      </c>
      <c r="CM316" s="1">
        <f>'январь 2016'!CM316+'февраль 2016'!CM316+'март 2016'!CM316</f>
        <v>0</v>
      </c>
      <c r="CN316" s="1" t="s">
        <v>49</v>
      </c>
      <c r="CO316" s="1" t="s">
        <v>39</v>
      </c>
      <c r="CP316" s="1">
        <f>'январь 2016'!CP316+'февраль 2016'!CP316+'март 2016'!CP316</f>
        <v>0</v>
      </c>
      <c r="CQ316" s="1">
        <f>'январь 2016'!CQ316+'февраль 2016'!CQ316+'март 2016'!CQ316</f>
        <v>0</v>
      </c>
      <c r="CR316" s="1" t="s">
        <v>50</v>
      </c>
      <c r="CS316" s="1" t="s">
        <v>51</v>
      </c>
      <c r="CT316" s="1">
        <f>'январь 2016'!CT316+'февраль 2016'!CT316+'март 2016'!CT316</f>
        <v>0</v>
      </c>
      <c r="CU316" s="1">
        <f>'январь 2016'!CU316+'февраль 2016'!CU316+'март 2016'!CU316</f>
        <v>0</v>
      </c>
      <c r="CV316" s="1" t="s">
        <v>50</v>
      </c>
      <c r="CW316" s="1" t="s">
        <v>39</v>
      </c>
      <c r="CX316" s="1">
        <f>'январь 2016'!CX316+'февраль 2016'!CX316+'март 2016'!CX316</f>
        <v>1</v>
      </c>
      <c r="CY316" s="1">
        <f>'январь 2016'!CY316+'февраль 2016'!CY316+'март 2016'!CY316</f>
        <v>0.92100000000000004</v>
      </c>
      <c r="CZ316" s="1" t="s">
        <v>50</v>
      </c>
      <c r="DA316" s="1" t="s">
        <v>39</v>
      </c>
      <c r="DB316" s="1">
        <f>'январь 2016'!DB316+'февраль 2016'!DB316+'март 2016'!DB316</f>
        <v>0</v>
      </c>
      <c r="DC316" s="1">
        <f>'январь 2016'!DC316+'февраль 2016'!DC316+'март 2016'!DC316</f>
        <v>0</v>
      </c>
      <c r="DD316" s="1" t="s">
        <v>59</v>
      </c>
      <c r="DE316" s="1" t="s">
        <v>60</v>
      </c>
      <c r="DF316" s="1">
        <f>'январь 2016'!DF316+'февраль 2016'!DF316+'март 2016'!DF316</f>
        <v>0</v>
      </c>
      <c r="DG316" s="1">
        <f>'январь 2016'!DG316+'февраль 2016'!DG316+'март 2016'!DG316</f>
        <v>0</v>
      </c>
      <c r="DH316" s="1" t="s">
        <v>52</v>
      </c>
      <c r="DI316" s="1" t="s">
        <v>53</v>
      </c>
      <c r="DJ316" s="1">
        <f>'январь 2016'!DJ316+'февраль 2016'!DJ316+'март 2016'!DJ316</f>
        <v>0</v>
      </c>
      <c r="DK316" s="1">
        <f>'январь 2016'!DK316+'февраль 2016'!DK316+'март 2016'!DK316</f>
        <v>0</v>
      </c>
      <c r="DL316" s="1" t="s">
        <v>31</v>
      </c>
      <c r="DM316" s="7">
        <f>'январь 2016'!DM316+'февраль 2016'!DM316+'март 2016'!DM316</f>
        <v>0</v>
      </c>
    </row>
    <row r="317" spans="1:117" s="12" customFormat="1" ht="15.75" customHeight="1" x14ac:dyDescent="0.25">
      <c r="A317" s="6">
        <v>316</v>
      </c>
      <c r="B317" s="6">
        <v>3</v>
      </c>
      <c r="C317" s="9" t="s">
        <v>278</v>
      </c>
      <c r="D317" s="8" t="s">
        <v>373</v>
      </c>
      <c r="E317" s="6">
        <v>134.23699999999999</v>
      </c>
      <c r="F317" s="6">
        <v>14.481</v>
      </c>
      <c r="G317" s="6">
        <v>117.133</v>
      </c>
      <c r="H317" s="10">
        <v>109.46664</v>
      </c>
      <c r="I317" s="3">
        <f t="shared" si="13"/>
        <v>226.59963999999999</v>
      </c>
      <c r="J317" s="3">
        <f t="shared" si="12"/>
        <v>0</v>
      </c>
      <c r="K317" s="3">
        <f t="shared" si="14"/>
        <v>226.59963999999999</v>
      </c>
      <c r="L317" s="1" t="s">
        <v>28</v>
      </c>
      <c r="M317" s="1" t="s">
        <v>29</v>
      </c>
      <c r="N317" s="1">
        <f>'январь 2016'!N317+'февраль 2016'!N317+'март 2016'!N317</f>
        <v>0</v>
      </c>
      <c r="O317" s="1">
        <f>'январь 2016'!O317+'февраль 2016'!O317+'март 2016'!O317</f>
        <v>0</v>
      </c>
      <c r="P317" s="1" t="s">
        <v>30</v>
      </c>
      <c r="Q317" s="1" t="s">
        <v>34</v>
      </c>
      <c r="R317" s="1">
        <f>'январь 2016'!R317+'февраль 2016'!R317+'март 2016'!R317</f>
        <v>0</v>
      </c>
      <c r="S317" s="1">
        <f>'январь 2016'!S317+'февраль 2016'!S317+'март 2016'!S317</f>
        <v>0</v>
      </c>
      <c r="T317" s="1" t="s">
        <v>30</v>
      </c>
      <c r="U317" s="1" t="s">
        <v>32</v>
      </c>
      <c r="V317" s="6">
        <f>'январь 2016'!V317+'февраль 2016'!V317+'март 2016'!V317</f>
        <v>0</v>
      </c>
      <c r="W317" s="6">
        <f>'январь 2016'!W317+'февраль 2016'!W317+'март 2016'!W317</f>
        <v>0</v>
      </c>
      <c r="X317" s="6" t="s">
        <v>30</v>
      </c>
      <c r="Y317" s="6" t="s">
        <v>33</v>
      </c>
      <c r="Z317" s="6">
        <f>'январь 2016'!Z317+'февраль 2016'!Z317+'март 2016'!Z317</f>
        <v>0</v>
      </c>
      <c r="AA317" s="6">
        <f>'январь 2016'!AA317+'февраль 2016'!AA317+'март 2016'!AA317</f>
        <v>0</v>
      </c>
      <c r="AB317" s="1" t="s">
        <v>30</v>
      </c>
      <c r="AC317" s="1" t="s">
        <v>34</v>
      </c>
      <c r="AD317" s="1">
        <f>'январь 2016'!AD317+'февраль 2016'!AD317+'март 2016'!AD317</f>
        <v>0</v>
      </c>
      <c r="AE317" s="1">
        <f>'январь 2016'!AE317+'февраль 2016'!AE317+'март 2016'!AE317</f>
        <v>0</v>
      </c>
      <c r="AF317" s="1" t="s">
        <v>35</v>
      </c>
      <c r="AG317" s="1" t="s">
        <v>29</v>
      </c>
      <c r="AH317" s="1">
        <f>'январь 2016'!AH317+'февраль 2016'!AH317+'март 2016'!AH317</f>
        <v>0</v>
      </c>
      <c r="AI317" s="1">
        <f>'январь 2016'!AI317+'февраль 2016'!AI317+'март 2016'!AI317</f>
        <v>0</v>
      </c>
      <c r="AJ317" s="1" t="s">
        <v>36</v>
      </c>
      <c r="AK317" s="1" t="s">
        <v>37</v>
      </c>
      <c r="AL317" s="1">
        <f>'январь 2016'!AL317+'февраль 2016'!AL317+'март 2016'!AL317</f>
        <v>0</v>
      </c>
      <c r="AM317" s="1">
        <f>'январь 2016'!AM317+'февраль 2016'!AM317+'март 2016'!AM317</f>
        <v>0</v>
      </c>
      <c r="AN317" s="1" t="s">
        <v>38</v>
      </c>
      <c r="AO317" s="1" t="s">
        <v>39</v>
      </c>
      <c r="AP317" s="1">
        <f>'январь 2016'!AP317+'февраль 2016'!AP317+'март 2016'!AP317</f>
        <v>0</v>
      </c>
      <c r="AQ317" s="1">
        <f>'январь 2016'!AQ317+'февраль 2016'!AQ317+'март 2016'!AQ317</f>
        <v>0</v>
      </c>
      <c r="AR317" s="1" t="s">
        <v>40</v>
      </c>
      <c r="AS317" s="1" t="s">
        <v>41</v>
      </c>
      <c r="AT317" s="1">
        <f>'январь 2016'!AT317+'февраль 2016'!AT317+'март 2016'!AT317</f>
        <v>0</v>
      </c>
      <c r="AU317" s="1">
        <f>'январь 2016'!AU317+'февраль 2016'!AU317+'март 2016'!AU317</f>
        <v>0</v>
      </c>
      <c r="AV317" s="6"/>
      <c r="AW317" s="6"/>
      <c r="AX317" s="1">
        <f>'январь 2016'!AX317+'февраль 2016'!AX317+'март 2016'!AX317</f>
        <v>0</v>
      </c>
      <c r="AY317" s="1">
        <f>'январь 2016'!AY317+'февраль 2016'!AY317+'март 2016'!AY317</f>
        <v>0</v>
      </c>
      <c r="AZ317" s="1" t="s">
        <v>42</v>
      </c>
      <c r="BA317" s="1" t="s">
        <v>39</v>
      </c>
      <c r="BB317" s="1">
        <f>'январь 2016'!BB317+'февраль 2016'!BB317+'март 2016'!BB317</f>
        <v>0</v>
      </c>
      <c r="BC317" s="1">
        <f>'январь 2016'!BC317+'февраль 2016'!BC317+'март 2016'!BC317</f>
        <v>0</v>
      </c>
      <c r="BD317" s="1" t="s">
        <v>42</v>
      </c>
      <c r="BE317" s="1" t="s">
        <v>33</v>
      </c>
      <c r="BF317" s="1">
        <f>'январь 2016'!BF317+'февраль 2016'!BF317+'март 2016'!BF317</f>
        <v>0</v>
      </c>
      <c r="BG317" s="1">
        <f>'январь 2016'!BG317+'февраль 2016'!BG317+'март 2016'!BG317</f>
        <v>0</v>
      </c>
      <c r="BH317" s="1" t="s">
        <v>42</v>
      </c>
      <c r="BI317" s="1" t="s">
        <v>39</v>
      </c>
      <c r="BJ317" s="1">
        <f>'январь 2016'!BJ317+'февраль 2016'!BJ317+'март 2016'!BJ317</f>
        <v>0</v>
      </c>
      <c r="BK317" s="7">
        <f>'январь 2016'!BK317+'февраль 2016'!BK317+'март 2016'!BK317</f>
        <v>0</v>
      </c>
      <c r="BL317" s="1" t="s">
        <v>43</v>
      </c>
      <c r="BM317" s="1" t="s">
        <v>44</v>
      </c>
      <c r="BN317" s="1">
        <f>'январь 2016'!BN317+'февраль 2016'!BN317+'март 2016'!BN317</f>
        <v>0</v>
      </c>
      <c r="BO317" s="1">
        <f>'январь 2016'!BO317+'февраль 2016'!BO317+'март 2016'!BO317</f>
        <v>0</v>
      </c>
      <c r="BP317" s="1" t="s">
        <v>45</v>
      </c>
      <c r="BQ317" s="1" t="s">
        <v>44</v>
      </c>
      <c r="BR317" s="1">
        <f>'январь 2016'!BR317+'февраль 2016'!BR317+'март 2016'!BR317</f>
        <v>0</v>
      </c>
      <c r="BS317" s="1">
        <f>'январь 2016'!BS317+'февраль 2016'!BS317+'март 2016'!BS317</f>
        <v>0</v>
      </c>
      <c r="BT317" s="1" t="s">
        <v>46</v>
      </c>
      <c r="BU317" s="1" t="s">
        <v>47</v>
      </c>
      <c r="BV317" s="1">
        <f>'январь 2016'!BV317+'февраль 2016'!BV317+'март 2016'!BV317</f>
        <v>0</v>
      </c>
      <c r="BW317" s="1">
        <f>'январь 2016'!BW317+'февраль 2016'!BW317+'март 2016'!BW317</f>
        <v>0</v>
      </c>
      <c r="BX317" s="1" t="s">
        <v>46</v>
      </c>
      <c r="BY317" s="1" t="s">
        <v>41</v>
      </c>
      <c r="BZ317" s="1">
        <f>'январь 2016'!BZ317+'февраль 2016'!BZ317+'март 2016'!BZ317</f>
        <v>0</v>
      </c>
      <c r="CA317" s="1">
        <f>'январь 2016'!CA317+'февраль 2016'!CA317+'март 2016'!CA317</f>
        <v>0</v>
      </c>
      <c r="CB317" s="1" t="s">
        <v>46</v>
      </c>
      <c r="CC317" s="1" t="s">
        <v>48</v>
      </c>
      <c r="CD317" s="1">
        <f>'январь 2016'!CD317+'февраль 2016'!CD317+'март 2016'!CD317</f>
        <v>0</v>
      </c>
      <c r="CE317" s="1">
        <f>'январь 2016'!CE317+'февраль 2016'!CE317+'март 2016'!CE317</f>
        <v>0</v>
      </c>
      <c r="CF317" s="1" t="s">
        <v>46</v>
      </c>
      <c r="CG317" s="1" t="s">
        <v>48</v>
      </c>
      <c r="CH317" s="1">
        <f>'январь 2016'!CH317+'февраль 2016'!CH317+'март 2016'!CH317</f>
        <v>0</v>
      </c>
      <c r="CI317" s="1">
        <f>'январь 2016'!CI317+'февраль 2016'!CI317+'март 2016'!CI317</f>
        <v>0</v>
      </c>
      <c r="CJ317" s="1" t="s">
        <v>46</v>
      </c>
      <c r="CK317" s="1" t="s">
        <v>39</v>
      </c>
      <c r="CL317" s="1">
        <f>'январь 2016'!CL317+'февраль 2016'!CL317+'март 2016'!CL317</f>
        <v>0</v>
      </c>
      <c r="CM317" s="1">
        <f>'январь 2016'!CM317+'февраль 2016'!CM317+'март 2016'!CM317</f>
        <v>0</v>
      </c>
      <c r="CN317" s="1" t="s">
        <v>49</v>
      </c>
      <c r="CO317" s="1" t="s">
        <v>39</v>
      </c>
      <c r="CP317" s="1">
        <f>'январь 2016'!CP317+'февраль 2016'!CP317+'март 2016'!CP317</f>
        <v>0</v>
      </c>
      <c r="CQ317" s="1">
        <f>'январь 2016'!CQ317+'февраль 2016'!CQ317+'март 2016'!CQ317</f>
        <v>0</v>
      </c>
      <c r="CR317" s="1" t="s">
        <v>50</v>
      </c>
      <c r="CS317" s="1" t="s">
        <v>51</v>
      </c>
      <c r="CT317" s="1">
        <f>'январь 2016'!CT317+'февраль 2016'!CT317+'март 2016'!CT317</f>
        <v>0</v>
      </c>
      <c r="CU317" s="1">
        <f>'январь 2016'!CU317+'февраль 2016'!CU317+'март 2016'!CU317</f>
        <v>0</v>
      </c>
      <c r="CV317" s="1" t="s">
        <v>50</v>
      </c>
      <c r="CW317" s="1" t="s">
        <v>39</v>
      </c>
      <c r="CX317" s="1">
        <f>'январь 2016'!CX317+'февраль 2016'!CX317+'март 2016'!CX317</f>
        <v>0</v>
      </c>
      <c r="CY317" s="1">
        <f>'январь 2016'!CY317+'февраль 2016'!CY317+'март 2016'!CY317</f>
        <v>0</v>
      </c>
      <c r="CZ317" s="1" t="s">
        <v>50</v>
      </c>
      <c r="DA317" s="1" t="s">
        <v>39</v>
      </c>
      <c r="DB317" s="1">
        <f>'январь 2016'!DB317+'февраль 2016'!DB317+'март 2016'!DB317</f>
        <v>0</v>
      </c>
      <c r="DC317" s="1">
        <f>'январь 2016'!DC317+'февраль 2016'!DC317+'март 2016'!DC317</f>
        <v>0</v>
      </c>
      <c r="DD317" s="1" t="s">
        <v>59</v>
      </c>
      <c r="DE317" s="1" t="s">
        <v>60</v>
      </c>
      <c r="DF317" s="1">
        <f>'январь 2016'!DF317+'февраль 2016'!DF317+'март 2016'!DF317</f>
        <v>0</v>
      </c>
      <c r="DG317" s="1">
        <f>'январь 2016'!DG317+'февраль 2016'!DG317+'март 2016'!DG317</f>
        <v>0</v>
      </c>
      <c r="DH317" s="1" t="s">
        <v>52</v>
      </c>
      <c r="DI317" s="1" t="s">
        <v>53</v>
      </c>
      <c r="DJ317" s="1">
        <f>'январь 2016'!DJ317+'февраль 2016'!DJ317+'март 2016'!DJ317</f>
        <v>0</v>
      </c>
      <c r="DK317" s="1">
        <f>'январь 2016'!DK317+'февраль 2016'!DK317+'март 2016'!DK317</f>
        <v>0</v>
      </c>
      <c r="DL317" s="1" t="s">
        <v>31</v>
      </c>
      <c r="DM317" s="7">
        <f>'январь 2016'!DM317+'февраль 2016'!DM317+'март 2016'!DM317</f>
        <v>0</v>
      </c>
    </row>
    <row r="318" spans="1:117" s="12" customFormat="1" ht="15.75" customHeight="1" x14ac:dyDescent="0.25">
      <c r="A318" s="6">
        <v>317</v>
      </c>
      <c r="B318" s="6">
        <v>3</v>
      </c>
      <c r="C318" s="9" t="s">
        <v>279</v>
      </c>
      <c r="D318" s="8" t="s">
        <v>373</v>
      </c>
      <c r="E318" s="6">
        <v>639.71900000000005</v>
      </c>
      <c r="F318" s="6">
        <v>31.100999999999999</v>
      </c>
      <c r="G318" s="6">
        <v>-471.274</v>
      </c>
      <c r="H318" s="10">
        <v>237.89340000000001</v>
      </c>
      <c r="I318" s="3">
        <f t="shared" si="13"/>
        <v>-233.38059999999999</v>
      </c>
      <c r="J318" s="3">
        <f t="shared" si="12"/>
        <v>363.36400000000003</v>
      </c>
      <c r="K318" s="3">
        <f t="shared" si="14"/>
        <v>-596.74459999999999</v>
      </c>
      <c r="L318" s="1" t="s">
        <v>28</v>
      </c>
      <c r="M318" s="1" t="s">
        <v>29</v>
      </c>
      <c r="N318" s="1">
        <f>'январь 2016'!N318+'февраль 2016'!N318+'март 2016'!N318</f>
        <v>0</v>
      </c>
      <c r="O318" s="1">
        <f>'январь 2016'!O318+'февраль 2016'!O318+'март 2016'!O318</f>
        <v>0</v>
      </c>
      <c r="P318" s="1" t="s">
        <v>30</v>
      </c>
      <c r="Q318" s="1" t="s">
        <v>34</v>
      </c>
      <c r="R318" s="1">
        <f>'январь 2016'!R318+'февраль 2016'!R318+'март 2016'!R318</f>
        <v>0</v>
      </c>
      <c r="S318" s="1">
        <f>'январь 2016'!S318+'февраль 2016'!S318+'март 2016'!S318</f>
        <v>0</v>
      </c>
      <c r="T318" s="1" t="s">
        <v>30</v>
      </c>
      <c r="U318" s="1" t="s">
        <v>32</v>
      </c>
      <c r="V318" s="6">
        <f>'январь 2016'!V318+'февраль 2016'!V318+'март 2016'!V318</f>
        <v>0</v>
      </c>
      <c r="W318" s="6">
        <f>'январь 2016'!W318+'февраль 2016'!W318+'март 2016'!W318</f>
        <v>0</v>
      </c>
      <c r="X318" s="6" t="s">
        <v>30</v>
      </c>
      <c r="Y318" s="6" t="s">
        <v>33</v>
      </c>
      <c r="Z318" s="6">
        <f>'январь 2016'!Z318+'февраль 2016'!Z318+'март 2016'!Z318</f>
        <v>0</v>
      </c>
      <c r="AA318" s="6">
        <f>'январь 2016'!AA318+'февраль 2016'!AA318+'март 2016'!AA318</f>
        <v>0</v>
      </c>
      <c r="AB318" s="1" t="s">
        <v>30</v>
      </c>
      <c r="AC318" s="1" t="s">
        <v>34</v>
      </c>
      <c r="AD318" s="1">
        <f>'январь 2016'!AD318+'февраль 2016'!AD318+'март 2016'!AD318</f>
        <v>90</v>
      </c>
      <c r="AE318" s="1">
        <f>'январь 2016'!AE318+'февраль 2016'!AE318+'март 2016'!AE318</f>
        <v>90.997</v>
      </c>
      <c r="AF318" s="1" t="s">
        <v>35</v>
      </c>
      <c r="AG318" s="1" t="s">
        <v>29</v>
      </c>
      <c r="AH318" s="1">
        <f>'январь 2016'!AH318+'февраль 2016'!AH318+'март 2016'!AH318</f>
        <v>0</v>
      </c>
      <c r="AI318" s="1">
        <f>'январь 2016'!AI318+'февраль 2016'!AI318+'март 2016'!AI318</f>
        <v>0</v>
      </c>
      <c r="AJ318" s="1" t="s">
        <v>36</v>
      </c>
      <c r="AK318" s="1" t="s">
        <v>37</v>
      </c>
      <c r="AL318" s="1">
        <f>'январь 2016'!AL318+'февраль 2016'!AL318+'март 2016'!AL318</f>
        <v>0</v>
      </c>
      <c r="AM318" s="1">
        <f>'январь 2016'!AM318+'февраль 2016'!AM318+'март 2016'!AM318</f>
        <v>0</v>
      </c>
      <c r="AN318" s="1" t="s">
        <v>38</v>
      </c>
      <c r="AO318" s="1" t="s">
        <v>39</v>
      </c>
      <c r="AP318" s="1">
        <f>'январь 2016'!AP318+'февраль 2016'!AP318+'март 2016'!AP318</f>
        <v>0</v>
      </c>
      <c r="AQ318" s="1">
        <f>'январь 2016'!AQ318+'февраль 2016'!AQ318+'март 2016'!AQ318</f>
        <v>0</v>
      </c>
      <c r="AR318" s="1" t="s">
        <v>40</v>
      </c>
      <c r="AS318" s="1" t="s">
        <v>41</v>
      </c>
      <c r="AT318" s="1">
        <f>'январь 2016'!AT318+'февраль 2016'!AT318+'март 2016'!AT318</f>
        <v>0</v>
      </c>
      <c r="AU318" s="1">
        <f>'январь 2016'!AU318+'февраль 2016'!AU318+'март 2016'!AU318</f>
        <v>0</v>
      </c>
      <c r="AV318" s="6"/>
      <c r="AW318" s="6"/>
      <c r="AX318" s="1">
        <f>'январь 2016'!AX318+'февраль 2016'!AX318+'март 2016'!AX318</f>
        <v>0</v>
      </c>
      <c r="AY318" s="1">
        <f>'январь 2016'!AY318+'февраль 2016'!AY318+'март 2016'!AY318</f>
        <v>0</v>
      </c>
      <c r="AZ318" s="1" t="s">
        <v>42</v>
      </c>
      <c r="BA318" s="1" t="s">
        <v>39</v>
      </c>
      <c r="BB318" s="1">
        <f>'январь 2016'!BB318+'февраль 2016'!BB318+'март 2016'!BB318</f>
        <v>0</v>
      </c>
      <c r="BC318" s="1">
        <f>'январь 2016'!BC318+'февраль 2016'!BC318+'март 2016'!BC318</f>
        <v>0</v>
      </c>
      <c r="BD318" s="1" t="s">
        <v>42</v>
      </c>
      <c r="BE318" s="1" t="s">
        <v>33</v>
      </c>
      <c r="BF318" s="1">
        <f>'январь 2016'!BF318+'февраль 2016'!BF318+'март 2016'!BF318</f>
        <v>0</v>
      </c>
      <c r="BG318" s="1">
        <f>'январь 2016'!BG318+'февраль 2016'!BG318+'март 2016'!BG318</f>
        <v>0</v>
      </c>
      <c r="BH318" s="1" t="s">
        <v>42</v>
      </c>
      <c r="BI318" s="1" t="s">
        <v>524</v>
      </c>
      <c r="BJ318" s="1">
        <f>'январь 2016'!BJ318+'февраль 2016'!BJ318+'март 2016'!BJ318</f>
        <v>10</v>
      </c>
      <c r="BK318" s="7">
        <f>'январь 2016'!BK318+'февраль 2016'!BK318+'март 2016'!BK318</f>
        <v>271.44600000000003</v>
      </c>
      <c r="BL318" s="1" t="s">
        <v>43</v>
      </c>
      <c r="BM318" s="1" t="s">
        <v>44</v>
      </c>
      <c r="BN318" s="1">
        <f>'январь 2016'!BN318+'февраль 2016'!BN318+'март 2016'!BN318</f>
        <v>0</v>
      </c>
      <c r="BO318" s="1">
        <f>'январь 2016'!BO318+'февраль 2016'!BO318+'март 2016'!BO318</f>
        <v>0</v>
      </c>
      <c r="BP318" s="1" t="s">
        <v>45</v>
      </c>
      <c r="BQ318" s="1" t="s">
        <v>44</v>
      </c>
      <c r="BR318" s="1">
        <f>'январь 2016'!BR318+'февраль 2016'!BR318+'март 2016'!BR318</f>
        <v>0</v>
      </c>
      <c r="BS318" s="1">
        <f>'январь 2016'!BS318+'февраль 2016'!BS318+'март 2016'!BS318</f>
        <v>0</v>
      </c>
      <c r="BT318" s="1" t="s">
        <v>46</v>
      </c>
      <c r="BU318" s="1" t="s">
        <v>47</v>
      </c>
      <c r="BV318" s="1">
        <f>'январь 2016'!BV318+'февраль 2016'!BV318+'март 2016'!BV318</f>
        <v>0</v>
      </c>
      <c r="BW318" s="1">
        <f>'январь 2016'!BW318+'февраль 2016'!BW318+'март 2016'!BW318</f>
        <v>0</v>
      </c>
      <c r="BX318" s="1" t="s">
        <v>46</v>
      </c>
      <c r="BY318" s="1" t="s">
        <v>41</v>
      </c>
      <c r="BZ318" s="1">
        <f>'январь 2016'!BZ318+'февраль 2016'!BZ318+'март 2016'!BZ318</f>
        <v>0</v>
      </c>
      <c r="CA318" s="1">
        <f>'январь 2016'!CA318+'февраль 2016'!CA318+'март 2016'!CA318</f>
        <v>0</v>
      </c>
      <c r="CB318" s="1" t="s">
        <v>46</v>
      </c>
      <c r="CC318" s="1" t="s">
        <v>48</v>
      </c>
      <c r="CD318" s="1">
        <f>'январь 2016'!CD318+'февраль 2016'!CD318+'март 2016'!CD318</f>
        <v>0</v>
      </c>
      <c r="CE318" s="1">
        <f>'январь 2016'!CE318+'февраль 2016'!CE318+'март 2016'!CE318</f>
        <v>0</v>
      </c>
      <c r="CF318" s="1" t="s">
        <v>46</v>
      </c>
      <c r="CG318" s="1" t="s">
        <v>48</v>
      </c>
      <c r="CH318" s="1">
        <f>'январь 2016'!CH318+'февраль 2016'!CH318+'март 2016'!CH318</f>
        <v>0</v>
      </c>
      <c r="CI318" s="1">
        <f>'январь 2016'!CI318+'февраль 2016'!CI318+'март 2016'!CI318</f>
        <v>0</v>
      </c>
      <c r="CJ318" s="1" t="s">
        <v>46</v>
      </c>
      <c r="CK318" s="1" t="s">
        <v>39</v>
      </c>
      <c r="CL318" s="1">
        <f>'январь 2016'!CL318+'февраль 2016'!CL318+'март 2016'!CL318</f>
        <v>0</v>
      </c>
      <c r="CM318" s="1">
        <f>'январь 2016'!CM318+'февраль 2016'!CM318+'март 2016'!CM318</f>
        <v>0</v>
      </c>
      <c r="CN318" s="1" t="s">
        <v>49</v>
      </c>
      <c r="CO318" s="1" t="s">
        <v>39</v>
      </c>
      <c r="CP318" s="1">
        <f>'январь 2016'!CP318+'февраль 2016'!CP318+'март 2016'!CP318</f>
        <v>0</v>
      </c>
      <c r="CQ318" s="1">
        <f>'январь 2016'!CQ318+'февраль 2016'!CQ318+'март 2016'!CQ318</f>
        <v>0</v>
      </c>
      <c r="CR318" s="1" t="s">
        <v>50</v>
      </c>
      <c r="CS318" s="1" t="s">
        <v>51</v>
      </c>
      <c r="CT318" s="1">
        <f>'январь 2016'!CT318+'февраль 2016'!CT318+'март 2016'!CT318</f>
        <v>0</v>
      </c>
      <c r="CU318" s="1">
        <f>'январь 2016'!CU318+'февраль 2016'!CU318+'март 2016'!CU318</f>
        <v>0</v>
      </c>
      <c r="CV318" s="1" t="s">
        <v>50</v>
      </c>
      <c r="CW318" s="1" t="s">
        <v>39</v>
      </c>
      <c r="CX318" s="1">
        <f>'январь 2016'!CX318+'февраль 2016'!CX318+'март 2016'!CX318</f>
        <v>1</v>
      </c>
      <c r="CY318" s="1">
        <f>'январь 2016'!CY318+'февраль 2016'!CY318+'март 2016'!CY318</f>
        <v>0.92100000000000004</v>
      </c>
      <c r="CZ318" s="1" t="s">
        <v>50</v>
      </c>
      <c r="DA318" s="1" t="s">
        <v>39</v>
      </c>
      <c r="DB318" s="1">
        <f>'январь 2016'!DB318+'февраль 2016'!DB318+'март 2016'!DB318</f>
        <v>0</v>
      </c>
      <c r="DC318" s="1">
        <f>'январь 2016'!DC318+'февраль 2016'!DC318+'март 2016'!DC318</f>
        <v>0</v>
      </c>
      <c r="DD318" s="1" t="s">
        <v>59</v>
      </c>
      <c r="DE318" s="1" t="s">
        <v>60</v>
      </c>
      <c r="DF318" s="1">
        <f>'январь 2016'!DF318+'февраль 2016'!DF318+'март 2016'!DF318</f>
        <v>0</v>
      </c>
      <c r="DG318" s="1">
        <f>'январь 2016'!DG318+'февраль 2016'!DG318+'март 2016'!DG318</f>
        <v>0</v>
      </c>
      <c r="DH318" s="1" t="s">
        <v>52</v>
      </c>
      <c r="DI318" s="1" t="s">
        <v>53</v>
      </c>
      <c r="DJ318" s="1">
        <f>'январь 2016'!DJ318+'февраль 2016'!DJ318+'март 2016'!DJ318</f>
        <v>0</v>
      </c>
      <c r="DK318" s="1">
        <f>'январь 2016'!DK318+'февраль 2016'!DK318+'март 2016'!DK318</f>
        <v>0</v>
      </c>
      <c r="DL318" s="1" t="s">
        <v>31</v>
      </c>
      <c r="DM318" s="7">
        <f>'январь 2016'!DM318+'февраль 2016'!DM318+'март 2016'!DM318</f>
        <v>0</v>
      </c>
    </row>
    <row r="319" spans="1:117" s="12" customFormat="1" ht="15.75" customHeight="1" x14ac:dyDescent="0.25">
      <c r="A319" s="6">
        <v>318</v>
      </c>
      <c r="B319" s="6">
        <v>3</v>
      </c>
      <c r="C319" s="9" t="s">
        <v>280</v>
      </c>
      <c r="D319" s="8" t="s">
        <v>373</v>
      </c>
      <c r="E319" s="6">
        <v>28.388999999999999</v>
      </c>
      <c r="F319" s="6">
        <v>0</v>
      </c>
      <c r="G319" s="6">
        <v>28.388999999999999</v>
      </c>
      <c r="H319" s="10">
        <v>65.702640000000002</v>
      </c>
      <c r="I319" s="3">
        <f t="shared" si="13"/>
        <v>94.091639999999998</v>
      </c>
      <c r="J319" s="3">
        <f t="shared" si="12"/>
        <v>0</v>
      </c>
      <c r="K319" s="3">
        <f t="shared" si="14"/>
        <v>94.091639999999998</v>
      </c>
      <c r="L319" s="1" t="s">
        <v>28</v>
      </c>
      <c r="M319" s="1" t="s">
        <v>29</v>
      </c>
      <c r="N319" s="1">
        <f>'январь 2016'!N319+'февраль 2016'!N319+'март 2016'!N319</f>
        <v>0</v>
      </c>
      <c r="O319" s="1">
        <f>'январь 2016'!O319+'февраль 2016'!O319+'март 2016'!O319</f>
        <v>0</v>
      </c>
      <c r="P319" s="1" t="s">
        <v>30</v>
      </c>
      <c r="Q319" s="1" t="s">
        <v>34</v>
      </c>
      <c r="R319" s="1">
        <f>'январь 2016'!R319+'февраль 2016'!R319+'март 2016'!R319</f>
        <v>0</v>
      </c>
      <c r="S319" s="1">
        <f>'январь 2016'!S319+'февраль 2016'!S319+'март 2016'!S319</f>
        <v>0</v>
      </c>
      <c r="T319" s="1" t="s">
        <v>30</v>
      </c>
      <c r="U319" s="1" t="s">
        <v>32</v>
      </c>
      <c r="V319" s="6">
        <f>'январь 2016'!V319+'февраль 2016'!V319+'март 2016'!V319</f>
        <v>0</v>
      </c>
      <c r="W319" s="6">
        <f>'январь 2016'!W319+'февраль 2016'!W319+'март 2016'!W319</f>
        <v>0</v>
      </c>
      <c r="X319" s="6" t="s">
        <v>30</v>
      </c>
      <c r="Y319" s="6" t="s">
        <v>33</v>
      </c>
      <c r="Z319" s="6">
        <f>'январь 2016'!Z319+'февраль 2016'!Z319+'март 2016'!Z319</f>
        <v>0</v>
      </c>
      <c r="AA319" s="6">
        <f>'январь 2016'!AA319+'февраль 2016'!AA319+'март 2016'!AA319</f>
        <v>0</v>
      </c>
      <c r="AB319" s="1" t="s">
        <v>30</v>
      </c>
      <c r="AC319" s="1" t="s">
        <v>34</v>
      </c>
      <c r="AD319" s="1">
        <f>'январь 2016'!AD319+'февраль 2016'!AD319+'март 2016'!AD319</f>
        <v>0</v>
      </c>
      <c r="AE319" s="1">
        <f>'январь 2016'!AE319+'февраль 2016'!AE319+'март 2016'!AE319</f>
        <v>0</v>
      </c>
      <c r="AF319" s="1" t="s">
        <v>35</v>
      </c>
      <c r="AG319" s="1" t="s">
        <v>29</v>
      </c>
      <c r="AH319" s="1">
        <f>'январь 2016'!AH319+'февраль 2016'!AH319+'март 2016'!AH319</f>
        <v>0</v>
      </c>
      <c r="AI319" s="1">
        <f>'январь 2016'!AI319+'февраль 2016'!AI319+'март 2016'!AI319</f>
        <v>0</v>
      </c>
      <c r="AJ319" s="1" t="s">
        <v>36</v>
      </c>
      <c r="AK319" s="1" t="s">
        <v>37</v>
      </c>
      <c r="AL319" s="1">
        <f>'январь 2016'!AL319+'февраль 2016'!AL319+'март 2016'!AL319</f>
        <v>0</v>
      </c>
      <c r="AM319" s="1">
        <f>'январь 2016'!AM319+'февраль 2016'!AM319+'март 2016'!AM319</f>
        <v>0</v>
      </c>
      <c r="AN319" s="1" t="s">
        <v>38</v>
      </c>
      <c r="AO319" s="1" t="s">
        <v>39</v>
      </c>
      <c r="AP319" s="1">
        <f>'январь 2016'!AP319+'февраль 2016'!AP319+'март 2016'!AP319</f>
        <v>0</v>
      </c>
      <c r="AQ319" s="1">
        <f>'январь 2016'!AQ319+'февраль 2016'!AQ319+'март 2016'!AQ319</f>
        <v>0</v>
      </c>
      <c r="AR319" s="1" t="s">
        <v>40</v>
      </c>
      <c r="AS319" s="1" t="s">
        <v>41</v>
      </c>
      <c r="AT319" s="1">
        <f>'январь 2016'!AT319+'февраль 2016'!AT319+'март 2016'!AT319</f>
        <v>0</v>
      </c>
      <c r="AU319" s="1">
        <f>'январь 2016'!AU319+'февраль 2016'!AU319+'март 2016'!AU319</f>
        <v>0</v>
      </c>
      <c r="AV319" s="6"/>
      <c r="AW319" s="6"/>
      <c r="AX319" s="1">
        <f>'январь 2016'!AX319+'февраль 2016'!AX319+'март 2016'!AX319</f>
        <v>0</v>
      </c>
      <c r="AY319" s="1">
        <f>'январь 2016'!AY319+'февраль 2016'!AY319+'март 2016'!AY319</f>
        <v>0</v>
      </c>
      <c r="AZ319" s="1" t="s">
        <v>42</v>
      </c>
      <c r="BA319" s="1" t="s">
        <v>39</v>
      </c>
      <c r="BB319" s="1">
        <f>'январь 2016'!BB319+'февраль 2016'!BB319+'март 2016'!BB319</f>
        <v>0</v>
      </c>
      <c r="BC319" s="1">
        <f>'январь 2016'!BC319+'февраль 2016'!BC319+'март 2016'!BC319</f>
        <v>0</v>
      </c>
      <c r="BD319" s="1" t="s">
        <v>42</v>
      </c>
      <c r="BE319" s="1" t="s">
        <v>33</v>
      </c>
      <c r="BF319" s="1">
        <f>'январь 2016'!BF319+'февраль 2016'!BF319+'март 2016'!BF319</f>
        <v>0</v>
      </c>
      <c r="BG319" s="1">
        <f>'январь 2016'!BG319+'февраль 2016'!BG319+'март 2016'!BG319</f>
        <v>0</v>
      </c>
      <c r="BH319" s="1" t="s">
        <v>42</v>
      </c>
      <c r="BI319" s="1" t="s">
        <v>39</v>
      </c>
      <c r="BJ319" s="1">
        <f>'январь 2016'!BJ319+'февраль 2016'!BJ319+'март 2016'!BJ319</f>
        <v>0</v>
      </c>
      <c r="BK319" s="7">
        <f>'январь 2016'!BK319+'февраль 2016'!BK319+'март 2016'!BK319</f>
        <v>0</v>
      </c>
      <c r="BL319" s="1" t="s">
        <v>43</v>
      </c>
      <c r="BM319" s="1" t="s">
        <v>44</v>
      </c>
      <c r="BN319" s="1">
        <f>'январь 2016'!BN319+'февраль 2016'!BN319+'март 2016'!BN319</f>
        <v>0</v>
      </c>
      <c r="BO319" s="1">
        <f>'январь 2016'!BO319+'февраль 2016'!BO319+'март 2016'!BO319</f>
        <v>0</v>
      </c>
      <c r="BP319" s="1" t="s">
        <v>45</v>
      </c>
      <c r="BQ319" s="1" t="s">
        <v>44</v>
      </c>
      <c r="BR319" s="1">
        <f>'январь 2016'!BR319+'февраль 2016'!BR319+'март 2016'!BR319</f>
        <v>0</v>
      </c>
      <c r="BS319" s="1">
        <f>'январь 2016'!BS319+'февраль 2016'!BS319+'март 2016'!BS319</f>
        <v>0</v>
      </c>
      <c r="BT319" s="1" t="s">
        <v>46</v>
      </c>
      <c r="BU319" s="1" t="s">
        <v>47</v>
      </c>
      <c r="BV319" s="1">
        <f>'январь 2016'!BV319+'февраль 2016'!BV319+'март 2016'!BV319</f>
        <v>0</v>
      </c>
      <c r="BW319" s="1">
        <f>'январь 2016'!BW319+'февраль 2016'!BW319+'март 2016'!BW319</f>
        <v>0</v>
      </c>
      <c r="BX319" s="1" t="s">
        <v>46</v>
      </c>
      <c r="BY319" s="1" t="s">
        <v>41</v>
      </c>
      <c r="BZ319" s="1">
        <f>'январь 2016'!BZ319+'февраль 2016'!BZ319+'март 2016'!BZ319</f>
        <v>0</v>
      </c>
      <c r="CA319" s="1">
        <f>'январь 2016'!CA319+'февраль 2016'!CA319+'март 2016'!CA319</f>
        <v>0</v>
      </c>
      <c r="CB319" s="1" t="s">
        <v>46</v>
      </c>
      <c r="CC319" s="1" t="s">
        <v>48</v>
      </c>
      <c r="CD319" s="1">
        <f>'январь 2016'!CD319+'февраль 2016'!CD319+'март 2016'!CD319</f>
        <v>0</v>
      </c>
      <c r="CE319" s="1">
        <f>'январь 2016'!CE319+'февраль 2016'!CE319+'март 2016'!CE319</f>
        <v>0</v>
      </c>
      <c r="CF319" s="1" t="s">
        <v>46</v>
      </c>
      <c r="CG319" s="1" t="s">
        <v>48</v>
      </c>
      <c r="CH319" s="1">
        <f>'январь 2016'!CH319+'февраль 2016'!CH319+'март 2016'!CH319</f>
        <v>0</v>
      </c>
      <c r="CI319" s="1">
        <f>'январь 2016'!CI319+'февраль 2016'!CI319+'март 2016'!CI319</f>
        <v>0</v>
      </c>
      <c r="CJ319" s="1" t="s">
        <v>46</v>
      </c>
      <c r="CK319" s="1" t="s">
        <v>39</v>
      </c>
      <c r="CL319" s="1">
        <f>'январь 2016'!CL319+'февраль 2016'!CL319+'март 2016'!CL319</f>
        <v>0</v>
      </c>
      <c r="CM319" s="1">
        <f>'январь 2016'!CM319+'февраль 2016'!CM319+'март 2016'!CM319</f>
        <v>0</v>
      </c>
      <c r="CN319" s="1" t="s">
        <v>49</v>
      </c>
      <c r="CO319" s="1" t="s">
        <v>39</v>
      </c>
      <c r="CP319" s="1">
        <f>'январь 2016'!CP319+'февраль 2016'!CP319+'март 2016'!CP319</f>
        <v>0</v>
      </c>
      <c r="CQ319" s="1">
        <f>'январь 2016'!CQ319+'февраль 2016'!CQ319+'март 2016'!CQ319</f>
        <v>0</v>
      </c>
      <c r="CR319" s="1" t="s">
        <v>50</v>
      </c>
      <c r="CS319" s="1" t="s">
        <v>51</v>
      </c>
      <c r="CT319" s="1">
        <f>'январь 2016'!CT319+'февраль 2016'!CT319+'март 2016'!CT319</f>
        <v>0</v>
      </c>
      <c r="CU319" s="1">
        <f>'январь 2016'!CU319+'февраль 2016'!CU319+'март 2016'!CU319</f>
        <v>0</v>
      </c>
      <c r="CV319" s="1" t="s">
        <v>50</v>
      </c>
      <c r="CW319" s="1" t="s">
        <v>39</v>
      </c>
      <c r="CX319" s="1">
        <f>'январь 2016'!CX319+'февраль 2016'!CX319+'март 2016'!CX319</f>
        <v>0</v>
      </c>
      <c r="CY319" s="1">
        <f>'январь 2016'!CY319+'февраль 2016'!CY319+'март 2016'!CY319</f>
        <v>0</v>
      </c>
      <c r="CZ319" s="1" t="s">
        <v>50</v>
      </c>
      <c r="DA319" s="1" t="s">
        <v>39</v>
      </c>
      <c r="DB319" s="1">
        <f>'январь 2016'!DB319+'февраль 2016'!DB319+'март 2016'!DB319</f>
        <v>0</v>
      </c>
      <c r="DC319" s="1">
        <f>'январь 2016'!DC319+'февраль 2016'!DC319+'март 2016'!DC319</f>
        <v>0</v>
      </c>
      <c r="DD319" s="1" t="s">
        <v>59</v>
      </c>
      <c r="DE319" s="1" t="s">
        <v>60</v>
      </c>
      <c r="DF319" s="1">
        <f>'январь 2016'!DF319+'февраль 2016'!DF319+'март 2016'!DF319</f>
        <v>0</v>
      </c>
      <c r="DG319" s="1">
        <f>'январь 2016'!DG319+'февраль 2016'!DG319+'март 2016'!DG319</f>
        <v>0</v>
      </c>
      <c r="DH319" s="1" t="s">
        <v>52</v>
      </c>
      <c r="DI319" s="1" t="s">
        <v>53</v>
      </c>
      <c r="DJ319" s="1">
        <f>'январь 2016'!DJ319+'февраль 2016'!DJ319+'март 2016'!DJ319</f>
        <v>0</v>
      </c>
      <c r="DK319" s="1">
        <f>'январь 2016'!DK319+'февраль 2016'!DK319+'март 2016'!DK319</f>
        <v>0</v>
      </c>
      <c r="DL319" s="1" t="s">
        <v>31</v>
      </c>
      <c r="DM319" s="7">
        <f>'январь 2016'!DM319+'февраль 2016'!DM319+'март 2016'!DM319</f>
        <v>0</v>
      </c>
    </row>
    <row r="320" spans="1:117" s="12" customFormat="1" ht="15.75" customHeight="1" x14ac:dyDescent="0.25">
      <c r="A320" s="6">
        <v>319</v>
      </c>
      <c r="B320" s="6">
        <v>3</v>
      </c>
      <c r="C320" s="9" t="s">
        <v>281</v>
      </c>
      <c r="D320" s="8" t="s">
        <v>373</v>
      </c>
      <c r="E320" s="6">
        <v>1166.595</v>
      </c>
      <c r="F320" s="6">
        <v>798.48599999999999</v>
      </c>
      <c r="G320" s="6">
        <v>246.614</v>
      </c>
      <c r="H320" s="10">
        <v>695.68164000000002</v>
      </c>
      <c r="I320" s="3">
        <f t="shared" si="13"/>
        <v>942.29564000000005</v>
      </c>
      <c r="J320" s="3">
        <f t="shared" si="12"/>
        <v>73.570999999999998</v>
      </c>
      <c r="K320" s="3">
        <f t="shared" si="14"/>
        <v>868.72464000000002</v>
      </c>
      <c r="L320" s="1" t="s">
        <v>28</v>
      </c>
      <c r="M320" s="1" t="s">
        <v>29</v>
      </c>
      <c r="N320" s="1">
        <f>'январь 2016'!N320+'февраль 2016'!N320+'март 2016'!N320</f>
        <v>0</v>
      </c>
      <c r="O320" s="1">
        <f>'январь 2016'!O320+'февраль 2016'!O320+'март 2016'!O320</f>
        <v>0</v>
      </c>
      <c r="P320" s="1" t="s">
        <v>30</v>
      </c>
      <c r="Q320" s="1" t="s">
        <v>34</v>
      </c>
      <c r="R320" s="1">
        <f>'январь 2016'!R320+'февраль 2016'!R320+'март 2016'!R320</f>
        <v>0</v>
      </c>
      <c r="S320" s="1">
        <f>'январь 2016'!S320+'февраль 2016'!S320+'март 2016'!S320</f>
        <v>0</v>
      </c>
      <c r="T320" s="1" t="s">
        <v>30</v>
      </c>
      <c r="U320" s="1" t="s">
        <v>32</v>
      </c>
      <c r="V320" s="6">
        <f>'январь 2016'!V320+'февраль 2016'!V320+'март 2016'!V320</f>
        <v>0</v>
      </c>
      <c r="W320" s="6">
        <f>'январь 2016'!W320+'февраль 2016'!W320+'март 2016'!W320</f>
        <v>0</v>
      </c>
      <c r="X320" s="6" t="s">
        <v>30</v>
      </c>
      <c r="Y320" s="6" t="s">
        <v>33</v>
      </c>
      <c r="Z320" s="6">
        <f>'январь 2016'!Z320+'февраль 2016'!Z320+'март 2016'!Z320</f>
        <v>0</v>
      </c>
      <c r="AA320" s="6">
        <f>'январь 2016'!AA320+'февраль 2016'!AA320+'март 2016'!AA320</f>
        <v>0</v>
      </c>
      <c r="AB320" s="1" t="s">
        <v>30</v>
      </c>
      <c r="AC320" s="1" t="s">
        <v>34</v>
      </c>
      <c r="AD320" s="1">
        <f>'январь 2016'!AD320+'февраль 2016'!AD320+'март 2016'!AD320</f>
        <v>0</v>
      </c>
      <c r="AE320" s="1">
        <f>'январь 2016'!AE320+'февраль 2016'!AE320+'март 2016'!AE320</f>
        <v>0</v>
      </c>
      <c r="AF320" s="1" t="s">
        <v>35</v>
      </c>
      <c r="AG320" s="1" t="s">
        <v>29</v>
      </c>
      <c r="AH320" s="1">
        <f>'январь 2016'!AH320+'февраль 2016'!AH320+'март 2016'!AH320</f>
        <v>4.1000000000000002E-2</v>
      </c>
      <c r="AI320" s="1">
        <f>'январь 2016'!AI320+'февраль 2016'!AI320+'март 2016'!AI320</f>
        <v>47.930999999999997</v>
      </c>
      <c r="AJ320" s="1" t="s">
        <v>36</v>
      </c>
      <c r="AK320" s="1" t="s">
        <v>37</v>
      </c>
      <c r="AL320" s="1">
        <f>'январь 2016'!AL320+'февраль 2016'!AL320+'март 2016'!AL320</f>
        <v>0</v>
      </c>
      <c r="AM320" s="1">
        <f>'январь 2016'!AM320+'февраль 2016'!AM320+'март 2016'!AM320</f>
        <v>0</v>
      </c>
      <c r="AN320" s="1" t="s">
        <v>38</v>
      </c>
      <c r="AO320" s="1" t="s">
        <v>39</v>
      </c>
      <c r="AP320" s="1">
        <f>'январь 2016'!AP320+'февраль 2016'!AP320+'март 2016'!AP320</f>
        <v>21</v>
      </c>
      <c r="AQ320" s="1">
        <f>'январь 2016'!AQ320+'февраль 2016'!AQ320+'март 2016'!AQ320</f>
        <v>16.707999999999998</v>
      </c>
      <c r="AR320" s="1" t="s">
        <v>40</v>
      </c>
      <c r="AS320" s="1" t="s">
        <v>41</v>
      </c>
      <c r="AT320" s="1">
        <f>'январь 2016'!AT320+'февраль 2016'!AT320+'март 2016'!AT320</f>
        <v>0</v>
      </c>
      <c r="AU320" s="1">
        <f>'январь 2016'!AU320+'февраль 2016'!AU320+'март 2016'!AU320</f>
        <v>0</v>
      </c>
      <c r="AV320" s="6"/>
      <c r="AW320" s="6"/>
      <c r="AX320" s="1">
        <f>'январь 2016'!AX320+'февраль 2016'!AX320+'март 2016'!AX320</f>
        <v>0</v>
      </c>
      <c r="AY320" s="1">
        <f>'январь 2016'!AY320+'февраль 2016'!AY320+'март 2016'!AY320</f>
        <v>0</v>
      </c>
      <c r="AZ320" s="1" t="s">
        <v>42</v>
      </c>
      <c r="BA320" s="1" t="s">
        <v>39</v>
      </c>
      <c r="BB320" s="1">
        <f>'январь 2016'!BB320+'февраль 2016'!BB320+'март 2016'!BB320</f>
        <v>0</v>
      </c>
      <c r="BC320" s="1">
        <f>'январь 2016'!BC320+'февраль 2016'!BC320+'март 2016'!BC320</f>
        <v>0</v>
      </c>
      <c r="BD320" s="1" t="s">
        <v>42</v>
      </c>
      <c r="BE320" s="1" t="s">
        <v>33</v>
      </c>
      <c r="BF320" s="1">
        <f>'январь 2016'!BF320+'февраль 2016'!BF320+'март 2016'!BF320</f>
        <v>1</v>
      </c>
      <c r="BG320" s="1">
        <f>'январь 2016'!BG320+'февраль 2016'!BG320+'март 2016'!BG320</f>
        <v>6.6369999999999996</v>
      </c>
      <c r="BH320" s="1" t="s">
        <v>42</v>
      </c>
      <c r="BI320" s="1" t="s">
        <v>39</v>
      </c>
      <c r="BJ320" s="1">
        <f>'январь 2016'!BJ320+'февраль 2016'!BJ320+'март 2016'!BJ320</f>
        <v>0</v>
      </c>
      <c r="BK320" s="7">
        <f>'январь 2016'!BK320+'февраль 2016'!BK320+'март 2016'!BK320</f>
        <v>0</v>
      </c>
      <c r="BL320" s="1" t="s">
        <v>43</v>
      </c>
      <c r="BM320" s="1" t="s">
        <v>44</v>
      </c>
      <c r="BN320" s="1">
        <f>'январь 2016'!BN320+'февраль 2016'!BN320+'март 2016'!BN320</f>
        <v>0</v>
      </c>
      <c r="BO320" s="1">
        <f>'январь 2016'!BO320+'февраль 2016'!BO320+'март 2016'!BO320</f>
        <v>0</v>
      </c>
      <c r="BP320" s="1" t="s">
        <v>45</v>
      </c>
      <c r="BQ320" s="1" t="s">
        <v>44</v>
      </c>
      <c r="BR320" s="1">
        <f>'январь 2016'!BR320+'февраль 2016'!BR320+'март 2016'!BR320</f>
        <v>0</v>
      </c>
      <c r="BS320" s="1">
        <f>'январь 2016'!BS320+'февраль 2016'!BS320+'март 2016'!BS320</f>
        <v>0</v>
      </c>
      <c r="BT320" s="1" t="s">
        <v>46</v>
      </c>
      <c r="BU320" s="1" t="s">
        <v>47</v>
      </c>
      <c r="BV320" s="1">
        <f>'январь 2016'!BV320+'февраль 2016'!BV320+'март 2016'!BV320</f>
        <v>0</v>
      </c>
      <c r="BW320" s="1">
        <f>'январь 2016'!BW320+'февраль 2016'!BW320+'март 2016'!BW320</f>
        <v>0</v>
      </c>
      <c r="BX320" s="1" t="s">
        <v>46</v>
      </c>
      <c r="BY320" s="1" t="s">
        <v>41</v>
      </c>
      <c r="BZ320" s="1">
        <f>'январь 2016'!BZ320+'февраль 2016'!BZ320+'март 2016'!BZ320</f>
        <v>0</v>
      </c>
      <c r="CA320" s="1">
        <f>'январь 2016'!CA320+'февраль 2016'!CA320+'март 2016'!CA320</f>
        <v>0</v>
      </c>
      <c r="CB320" s="1" t="s">
        <v>46</v>
      </c>
      <c r="CC320" s="1" t="s">
        <v>48</v>
      </c>
      <c r="CD320" s="1">
        <f>'январь 2016'!CD320+'февраль 2016'!CD320+'март 2016'!CD320</f>
        <v>0</v>
      </c>
      <c r="CE320" s="1">
        <f>'январь 2016'!CE320+'февраль 2016'!CE320+'март 2016'!CE320</f>
        <v>0</v>
      </c>
      <c r="CF320" s="1" t="s">
        <v>46</v>
      </c>
      <c r="CG320" s="1" t="s">
        <v>48</v>
      </c>
      <c r="CH320" s="1">
        <f>'январь 2016'!CH320+'февраль 2016'!CH320+'март 2016'!CH320</f>
        <v>0</v>
      </c>
      <c r="CI320" s="1">
        <f>'январь 2016'!CI320+'февраль 2016'!CI320+'март 2016'!CI320</f>
        <v>0</v>
      </c>
      <c r="CJ320" s="1" t="s">
        <v>46</v>
      </c>
      <c r="CK320" s="1" t="s">
        <v>39</v>
      </c>
      <c r="CL320" s="1">
        <f>'январь 2016'!CL320+'февраль 2016'!CL320+'март 2016'!CL320</f>
        <v>0</v>
      </c>
      <c r="CM320" s="1">
        <f>'январь 2016'!CM320+'февраль 2016'!CM320+'март 2016'!CM320</f>
        <v>0</v>
      </c>
      <c r="CN320" s="1" t="s">
        <v>49</v>
      </c>
      <c r="CO320" s="1" t="s">
        <v>39</v>
      </c>
      <c r="CP320" s="1">
        <f>'январь 2016'!CP320+'февраль 2016'!CP320+'март 2016'!CP320</f>
        <v>0</v>
      </c>
      <c r="CQ320" s="1">
        <f>'январь 2016'!CQ320+'февраль 2016'!CQ320+'март 2016'!CQ320</f>
        <v>0</v>
      </c>
      <c r="CR320" s="1" t="s">
        <v>50</v>
      </c>
      <c r="CS320" s="1" t="s">
        <v>51</v>
      </c>
      <c r="CT320" s="1">
        <f>'январь 2016'!CT320+'февраль 2016'!CT320+'март 2016'!CT320</f>
        <v>0</v>
      </c>
      <c r="CU320" s="1">
        <f>'январь 2016'!CU320+'февраль 2016'!CU320+'март 2016'!CU320</f>
        <v>0</v>
      </c>
      <c r="CV320" s="1" t="s">
        <v>50</v>
      </c>
      <c r="CW320" s="1" t="s">
        <v>39</v>
      </c>
      <c r="CX320" s="1">
        <f>'январь 2016'!CX320+'февраль 2016'!CX320+'март 2016'!CX320</f>
        <v>0</v>
      </c>
      <c r="CY320" s="1">
        <f>'январь 2016'!CY320+'февраль 2016'!CY320+'март 2016'!CY320</f>
        <v>0</v>
      </c>
      <c r="CZ320" s="1" t="s">
        <v>50</v>
      </c>
      <c r="DA320" s="1" t="s">
        <v>39</v>
      </c>
      <c r="DB320" s="1">
        <f>'январь 2016'!DB320+'февраль 2016'!DB320+'март 2016'!DB320</f>
        <v>0</v>
      </c>
      <c r="DC320" s="1">
        <f>'январь 2016'!DC320+'февраль 2016'!DC320+'март 2016'!DC320</f>
        <v>0</v>
      </c>
      <c r="DD320" s="1" t="s">
        <v>59</v>
      </c>
      <c r="DE320" s="1" t="s">
        <v>60</v>
      </c>
      <c r="DF320" s="1">
        <f>'январь 2016'!DF320+'февраль 2016'!DF320+'март 2016'!DF320</f>
        <v>0</v>
      </c>
      <c r="DG320" s="1">
        <f>'январь 2016'!DG320+'февраль 2016'!DG320+'март 2016'!DG320</f>
        <v>0</v>
      </c>
      <c r="DH320" s="1" t="s">
        <v>52</v>
      </c>
      <c r="DI320" s="1" t="s">
        <v>53</v>
      </c>
      <c r="DJ320" s="1">
        <f>'январь 2016'!DJ320+'февраль 2016'!DJ320+'март 2016'!DJ320</f>
        <v>0</v>
      </c>
      <c r="DK320" s="1">
        <f>'январь 2016'!DK320+'февраль 2016'!DK320+'март 2016'!DK320</f>
        <v>0</v>
      </c>
      <c r="DL320" s="1" t="s">
        <v>31</v>
      </c>
      <c r="DM320" s="7">
        <f>'январь 2016'!DM320+'февраль 2016'!DM320+'март 2016'!DM320</f>
        <v>2.2949999999999999</v>
      </c>
    </row>
    <row r="321" spans="1:117" s="12" customFormat="1" ht="15.75" customHeight="1" x14ac:dyDescent="0.25">
      <c r="A321" s="6">
        <v>320</v>
      </c>
      <c r="B321" s="6">
        <v>1</v>
      </c>
      <c r="C321" s="9" t="s">
        <v>282</v>
      </c>
      <c r="D321" s="8" t="s">
        <v>373</v>
      </c>
      <c r="E321" s="6">
        <v>64.468000000000004</v>
      </c>
      <c r="F321" s="6">
        <v>2.2429999999999999</v>
      </c>
      <c r="G321" s="6">
        <v>60.737000000000002</v>
      </c>
      <c r="H321" s="10">
        <v>154.10087999999999</v>
      </c>
      <c r="I321" s="3">
        <f t="shared" si="13"/>
        <v>214.83787999999998</v>
      </c>
      <c r="J321" s="3">
        <f t="shared" si="12"/>
        <v>18.577999999999999</v>
      </c>
      <c r="K321" s="3">
        <f t="shared" si="14"/>
        <v>196.25987999999998</v>
      </c>
      <c r="L321" s="1" t="s">
        <v>28</v>
      </c>
      <c r="M321" s="1" t="s">
        <v>29</v>
      </c>
      <c r="N321" s="1">
        <f>'январь 2016'!N321+'февраль 2016'!N321+'март 2016'!N321</f>
        <v>0</v>
      </c>
      <c r="O321" s="1">
        <f>'январь 2016'!O321+'февраль 2016'!O321+'март 2016'!O321</f>
        <v>0</v>
      </c>
      <c r="P321" s="1" t="s">
        <v>30</v>
      </c>
      <c r="Q321" s="1" t="s">
        <v>34</v>
      </c>
      <c r="R321" s="1">
        <f>'январь 2016'!R321+'февраль 2016'!R321+'март 2016'!R321</f>
        <v>0</v>
      </c>
      <c r="S321" s="1">
        <f>'январь 2016'!S321+'февраль 2016'!S321+'март 2016'!S321</f>
        <v>0</v>
      </c>
      <c r="T321" s="1" t="s">
        <v>30</v>
      </c>
      <c r="U321" s="1" t="s">
        <v>32</v>
      </c>
      <c r="V321" s="6">
        <f>'январь 2016'!V321+'февраль 2016'!V321+'март 2016'!V321</f>
        <v>0</v>
      </c>
      <c r="W321" s="6">
        <f>'январь 2016'!W321+'февраль 2016'!W321+'март 2016'!W321</f>
        <v>0</v>
      </c>
      <c r="X321" s="6" t="s">
        <v>30</v>
      </c>
      <c r="Y321" s="6" t="s">
        <v>33</v>
      </c>
      <c r="Z321" s="6">
        <f>'январь 2016'!Z321+'февраль 2016'!Z321+'март 2016'!Z321</f>
        <v>0</v>
      </c>
      <c r="AA321" s="6">
        <f>'январь 2016'!AA321+'февраль 2016'!AA321+'март 2016'!AA321</f>
        <v>0</v>
      </c>
      <c r="AB321" s="1" t="s">
        <v>30</v>
      </c>
      <c r="AC321" s="1" t="s">
        <v>34</v>
      </c>
      <c r="AD321" s="1">
        <f>'январь 2016'!AD321+'февраль 2016'!AD321+'март 2016'!AD321</f>
        <v>0</v>
      </c>
      <c r="AE321" s="1">
        <f>'январь 2016'!AE321+'февраль 2016'!AE321+'март 2016'!AE321</f>
        <v>0</v>
      </c>
      <c r="AF321" s="1" t="s">
        <v>35</v>
      </c>
      <c r="AG321" s="1" t="s">
        <v>29</v>
      </c>
      <c r="AH321" s="1">
        <f>'январь 2016'!AH321+'февраль 2016'!AH321+'март 2016'!AH321</f>
        <v>0</v>
      </c>
      <c r="AI321" s="1">
        <f>'январь 2016'!AI321+'февраль 2016'!AI321+'март 2016'!AI321</f>
        <v>0</v>
      </c>
      <c r="AJ321" s="1" t="s">
        <v>36</v>
      </c>
      <c r="AK321" s="1" t="s">
        <v>37</v>
      </c>
      <c r="AL321" s="1">
        <f>'январь 2016'!AL321+'февраль 2016'!AL321+'март 2016'!AL321</f>
        <v>0</v>
      </c>
      <c r="AM321" s="1">
        <f>'январь 2016'!AM321+'февраль 2016'!AM321+'март 2016'!AM321</f>
        <v>0</v>
      </c>
      <c r="AN321" s="1" t="s">
        <v>38</v>
      </c>
      <c r="AO321" s="1" t="s">
        <v>39</v>
      </c>
      <c r="AP321" s="1">
        <f>'январь 2016'!AP321+'февраль 2016'!AP321+'март 2016'!AP321</f>
        <v>0</v>
      </c>
      <c r="AQ321" s="1">
        <f>'январь 2016'!AQ321+'февраль 2016'!AQ321+'март 2016'!AQ321</f>
        <v>0</v>
      </c>
      <c r="AR321" s="1" t="s">
        <v>40</v>
      </c>
      <c r="AS321" s="1" t="s">
        <v>41</v>
      </c>
      <c r="AT321" s="1">
        <f>'январь 2016'!AT321+'февраль 2016'!AT321+'март 2016'!AT321</f>
        <v>0</v>
      </c>
      <c r="AU321" s="1">
        <f>'январь 2016'!AU321+'февраль 2016'!AU321+'март 2016'!AU321</f>
        <v>0</v>
      </c>
      <c r="AV321" s="6"/>
      <c r="AW321" s="6"/>
      <c r="AX321" s="1">
        <f>'январь 2016'!AX321+'февраль 2016'!AX321+'март 2016'!AX321</f>
        <v>0</v>
      </c>
      <c r="AY321" s="1">
        <f>'январь 2016'!AY321+'февраль 2016'!AY321+'март 2016'!AY321</f>
        <v>0</v>
      </c>
      <c r="AZ321" s="1" t="s">
        <v>42</v>
      </c>
      <c r="BA321" s="1" t="s">
        <v>39</v>
      </c>
      <c r="BB321" s="1">
        <f>'январь 2016'!BB321+'февраль 2016'!BB321+'март 2016'!BB321</f>
        <v>0</v>
      </c>
      <c r="BC321" s="1">
        <f>'январь 2016'!BC321+'февраль 2016'!BC321+'март 2016'!BC321</f>
        <v>0</v>
      </c>
      <c r="BD321" s="1" t="s">
        <v>42</v>
      </c>
      <c r="BE321" s="1" t="s">
        <v>33</v>
      </c>
      <c r="BF321" s="1">
        <f>'январь 2016'!BF321+'февраль 2016'!BF321+'март 2016'!BF321</f>
        <v>1</v>
      </c>
      <c r="BG321" s="1">
        <f>'январь 2016'!BG321+'февраль 2016'!BG321+'март 2016'!BG321</f>
        <v>14.045</v>
      </c>
      <c r="BH321" s="1" t="s">
        <v>42</v>
      </c>
      <c r="BI321" s="1" t="s">
        <v>39</v>
      </c>
      <c r="BJ321" s="1">
        <f>'январь 2016'!BJ321+'февраль 2016'!BJ321+'март 2016'!BJ321</f>
        <v>0</v>
      </c>
      <c r="BK321" s="7">
        <f>'январь 2016'!BK321+'февраль 2016'!BK321+'март 2016'!BK321</f>
        <v>0</v>
      </c>
      <c r="BL321" s="1" t="s">
        <v>43</v>
      </c>
      <c r="BM321" s="1" t="s">
        <v>44</v>
      </c>
      <c r="BN321" s="1">
        <f>'январь 2016'!BN321+'февраль 2016'!BN321+'март 2016'!BN321</f>
        <v>0</v>
      </c>
      <c r="BO321" s="1">
        <f>'январь 2016'!BO321+'февраль 2016'!BO321+'март 2016'!BO321</f>
        <v>0</v>
      </c>
      <c r="BP321" s="1" t="s">
        <v>45</v>
      </c>
      <c r="BQ321" s="1" t="s">
        <v>44</v>
      </c>
      <c r="BR321" s="1">
        <f>'январь 2016'!BR321+'февраль 2016'!BR321+'март 2016'!BR321</f>
        <v>0</v>
      </c>
      <c r="BS321" s="1">
        <f>'январь 2016'!BS321+'февраль 2016'!BS321+'март 2016'!BS321</f>
        <v>0</v>
      </c>
      <c r="BT321" s="1" t="s">
        <v>46</v>
      </c>
      <c r="BU321" s="1" t="s">
        <v>47</v>
      </c>
      <c r="BV321" s="1">
        <f>'январь 2016'!BV321+'февраль 2016'!BV321+'март 2016'!BV321</f>
        <v>0</v>
      </c>
      <c r="BW321" s="1">
        <f>'январь 2016'!BW321+'февраль 2016'!BW321+'март 2016'!BW321</f>
        <v>0</v>
      </c>
      <c r="BX321" s="1" t="s">
        <v>46</v>
      </c>
      <c r="BY321" s="1" t="s">
        <v>41</v>
      </c>
      <c r="BZ321" s="1">
        <f>'январь 2016'!BZ321+'февраль 2016'!BZ321+'март 2016'!BZ321</f>
        <v>0</v>
      </c>
      <c r="CA321" s="1">
        <f>'январь 2016'!CA321+'февраль 2016'!CA321+'март 2016'!CA321</f>
        <v>0</v>
      </c>
      <c r="CB321" s="1" t="s">
        <v>46</v>
      </c>
      <c r="CC321" s="1" t="s">
        <v>48</v>
      </c>
      <c r="CD321" s="1">
        <f>'январь 2016'!CD321+'февраль 2016'!CD321+'март 2016'!CD321</f>
        <v>0</v>
      </c>
      <c r="CE321" s="1">
        <f>'январь 2016'!CE321+'февраль 2016'!CE321+'март 2016'!CE321</f>
        <v>0</v>
      </c>
      <c r="CF321" s="1" t="s">
        <v>46</v>
      </c>
      <c r="CG321" s="1" t="s">
        <v>48</v>
      </c>
      <c r="CH321" s="1">
        <f>'январь 2016'!CH321+'февраль 2016'!CH321+'март 2016'!CH321</f>
        <v>0</v>
      </c>
      <c r="CI321" s="1">
        <f>'январь 2016'!CI321+'февраль 2016'!CI321+'март 2016'!CI321</f>
        <v>0</v>
      </c>
      <c r="CJ321" s="1" t="s">
        <v>46</v>
      </c>
      <c r="CK321" s="1" t="s">
        <v>39</v>
      </c>
      <c r="CL321" s="1">
        <f>'январь 2016'!CL321+'февраль 2016'!CL321+'март 2016'!CL321</f>
        <v>0</v>
      </c>
      <c r="CM321" s="1">
        <f>'январь 2016'!CM321+'февраль 2016'!CM321+'март 2016'!CM321</f>
        <v>0</v>
      </c>
      <c r="CN321" s="1" t="s">
        <v>49</v>
      </c>
      <c r="CO321" s="1" t="s">
        <v>39</v>
      </c>
      <c r="CP321" s="1">
        <f>'январь 2016'!CP321+'февраль 2016'!CP321+'март 2016'!CP321</f>
        <v>0</v>
      </c>
      <c r="CQ321" s="1">
        <f>'январь 2016'!CQ321+'февраль 2016'!CQ321+'март 2016'!CQ321</f>
        <v>0</v>
      </c>
      <c r="CR321" s="1" t="s">
        <v>50</v>
      </c>
      <c r="CS321" s="1" t="s">
        <v>51</v>
      </c>
      <c r="CT321" s="1">
        <f>'январь 2016'!CT321+'февраль 2016'!CT321+'март 2016'!CT321</f>
        <v>0</v>
      </c>
      <c r="CU321" s="1">
        <f>'январь 2016'!CU321+'февраль 2016'!CU321+'март 2016'!CU321</f>
        <v>0</v>
      </c>
      <c r="CV321" s="1" t="s">
        <v>50</v>
      </c>
      <c r="CW321" s="1" t="s">
        <v>39</v>
      </c>
      <c r="CX321" s="1">
        <f>'январь 2016'!CX321+'февраль 2016'!CX321+'март 2016'!CX321</f>
        <v>0</v>
      </c>
      <c r="CY321" s="1">
        <f>'январь 2016'!CY321+'февраль 2016'!CY321+'март 2016'!CY321</f>
        <v>0</v>
      </c>
      <c r="CZ321" s="1" t="s">
        <v>50</v>
      </c>
      <c r="DA321" s="1" t="s">
        <v>39</v>
      </c>
      <c r="DB321" s="1">
        <f>'январь 2016'!DB321+'февраль 2016'!DB321+'март 2016'!DB321</f>
        <v>0</v>
      </c>
      <c r="DC321" s="1">
        <f>'январь 2016'!DC321+'февраль 2016'!DC321+'март 2016'!DC321</f>
        <v>0</v>
      </c>
      <c r="DD321" s="1" t="s">
        <v>59</v>
      </c>
      <c r="DE321" s="1" t="s">
        <v>60</v>
      </c>
      <c r="DF321" s="1">
        <f>'январь 2016'!DF321+'февраль 2016'!DF321+'март 2016'!DF321</f>
        <v>0</v>
      </c>
      <c r="DG321" s="1">
        <f>'январь 2016'!DG321+'февраль 2016'!DG321+'март 2016'!DG321</f>
        <v>0</v>
      </c>
      <c r="DH321" s="1" t="s">
        <v>52</v>
      </c>
      <c r="DI321" s="1" t="s">
        <v>53</v>
      </c>
      <c r="DJ321" s="1">
        <f>'январь 2016'!DJ321+'февраль 2016'!DJ321+'март 2016'!DJ321</f>
        <v>0</v>
      </c>
      <c r="DK321" s="1">
        <f>'январь 2016'!DK321+'февраль 2016'!DK321+'март 2016'!DK321</f>
        <v>0</v>
      </c>
      <c r="DL321" s="1" t="s">
        <v>31</v>
      </c>
      <c r="DM321" s="7">
        <f>'январь 2016'!DM321+'февраль 2016'!DM321+'март 2016'!DM321</f>
        <v>4.5329999999999995</v>
      </c>
    </row>
    <row r="322" spans="1:117" s="12" customFormat="1" ht="15.75" customHeight="1" x14ac:dyDescent="0.25">
      <c r="A322" s="6">
        <v>321</v>
      </c>
      <c r="B322" s="6">
        <v>1</v>
      </c>
      <c r="C322" s="9" t="s">
        <v>283</v>
      </c>
      <c r="D322" s="8" t="s">
        <v>373</v>
      </c>
      <c r="E322" s="6">
        <v>233.01</v>
      </c>
      <c r="F322" s="6">
        <v>10.837</v>
      </c>
      <c r="G322" s="6">
        <v>205.15100000000001</v>
      </c>
      <c r="H322" s="10">
        <v>86.716560000000001</v>
      </c>
      <c r="I322" s="3">
        <f t="shared" si="13"/>
        <v>291.86756000000003</v>
      </c>
      <c r="J322" s="3">
        <f t="shared" ref="J322:J385" si="15">O322+S322+W322+AA322+AE322+AI322+AM322+AQ322+AU322+AY322+BC322+BG322+BK322+BO322+BS322+BW322+CA322+CE322+CI322+CM322+CQ322+CU322+CY322+DC322+DG322+DK322+DM322</f>
        <v>0</v>
      </c>
      <c r="K322" s="3">
        <f t="shared" si="14"/>
        <v>291.86756000000003</v>
      </c>
      <c r="L322" s="1" t="s">
        <v>28</v>
      </c>
      <c r="M322" s="1" t="s">
        <v>29</v>
      </c>
      <c r="N322" s="1">
        <f>'январь 2016'!N322+'февраль 2016'!N322+'март 2016'!N322</f>
        <v>0</v>
      </c>
      <c r="O322" s="1">
        <f>'январь 2016'!O322+'февраль 2016'!O322+'март 2016'!O322</f>
        <v>0</v>
      </c>
      <c r="P322" s="1" t="s">
        <v>30</v>
      </c>
      <c r="Q322" s="1" t="s">
        <v>34</v>
      </c>
      <c r="R322" s="1">
        <f>'январь 2016'!R322+'февраль 2016'!R322+'март 2016'!R322</f>
        <v>0</v>
      </c>
      <c r="S322" s="1">
        <f>'январь 2016'!S322+'февраль 2016'!S322+'март 2016'!S322</f>
        <v>0</v>
      </c>
      <c r="T322" s="1" t="s">
        <v>30</v>
      </c>
      <c r="U322" s="1" t="s">
        <v>32</v>
      </c>
      <c r="V322" s="6">
        <f>'январь 2016'!V322+'февраль 2016'!V322+'март 2016'!V322</f>
        <v>0</v>
      </c>
      <c r="W322" s="6">
        <f>'январь 2016'!W322+'февраль 2016'!W322+'март 2016'!W322</f>
        <v>0</v>
      </c>
      <c r="X322" s="6" t="s">
        <v>30</v>
      </c>
      <c r="Y322" s="6" t="s">
        <v>33</v>
      </c>
      <c r="Z322" s="6">
        <f>'январь 2016'!Z322+'февраль 2016'!Z322+'март 2016'!Z322</f>
        <v>0</v>
      </c>
      <c r="AA322" s="6">
        <f>'январь 2016'!AA322+'февраль 2016'!AA322+'март 2016'!AA322</f>
        <v>0</v>
      </c>
      <c r="AB322" s="1" t="s">
        <v>30</v>
      </c>
      <c r="AC322" s="1" t="s">
        <v>34</v>
      </c>
      <c r="AD322" s="1">
        <f>'январь 2016'!AD322+'февраль 2016'!AD322+'март 2016'!AD322</f>
        <v>0</v>
      </c>
      <c r="AE322" s="1">
        <f>'январь 2016'!AE322+'февраль 2016'!AE322+'март 2016'!AE322</f>
        <v>0</v>
      </c>
      <c r="AF322" s="1" t="s">
        <v>35</v>
      </c>
      <c r="AG322" s="1" t="s">
        <v>29</v>
      </c>
      <c r="AH322" s="1">
        <f>'январь 2016'!AH322+'февраль 2016'!AH322+'март 2016'!AH322</f>
        <v>0</v>
      </c>
      <c r="AI322" s="1">
        <f>'январь 2016'!AI322+'февраль 2016'!AI322+'март 2016'!AI322</f>
        <v>0</v>
      </c>
      <c r="AJ322" s="1" t="s">
        <v>36</v>
      </c>
      <c r="AK322" s="1" t="s">
        <v>37</v>
      </c>
      <c r="AL322" s="1">
        <f>'январь 2016'!AL322+'февраль 2016'!AL322+'март 2016'!AL322</f>
        <v>0</v>
      </c>
      <c r="AM322" s="1">
        <f>'январь 2016'!AM322+'февраль 2016'!AM322+'март 2016'!AM322</f>
        <v>0</v>
      </c>
      <c r="AN322" s="1" t="s">
        <v>38</v>
      </c>
      <c r="AO322" s="1" t="s">
        <v>39</v>
      </c>
      <c r="AP322" s="1">
        <f>'январь 2016'!AP322+'февраль 2016'!AP322+'март 2016'!AP322</f>
        <v>0</v>
      </c>
      <c r="AQ322" s="1">
        <f>'январь 2016'!AQ322+'февраль 2016'!AQ322+'март 2016'!AQ322</f>
        <v>0</v>
      </c>
      <c r="AR322" s="1" t="s">
        <v>40</v>
      </c>
      <c r="AS322" s="1" t="s">
        <v>41</v>
      </c>
      <c r="AT322" s="1">
        <f>'январь 2016'!AT322+'февраль 2016'!AT322+'март 2016'!AT322</f>
        <v>0</v>
      </c>
      <c r="AU322" s="1">
        <f>'январь 2016'!AU322+'февраль 2016'!AU322+'март 2016'!AU322</f>
        <v>0</v>
      </c>
      <c r="AV322" s="6"/>
      <c r="AW322" s="6"/>
      <c r="AX322" s="1">
        <f>'январь 2016'!AX322+'февраль 2016'!AX322+'март 2016'!AX322</f>
        <v>0</v>
      </c>
      <c r="AY322" s="1">
        <f>'январь 2016'!AY322+'февраль 2016'!AY322+'март 2016'!AY322</f>
        <v>0</v>
      </c>
      <c r="AZ322" s="1" t="s">
        <v>42</v>
      </c>
      <c r="BA322" s="1" t="s">
        <v>39</v>
      </c>
      <c r="BB322" s="1">
        <f>'январь 2016'!BB322+'февраль 2016'!BB322+'март 2016'!BB322</f>
        <v>0</v>
      </c>
      <c r="BC322" s="1">
        <f>'январь 2016'!BC322+'февраль 2016'!BC322+'март 2016'!BC322</f>
        <v>0</v>
      </c>
      <c r="BD322" s="1" t="s">
        <v>42</v>
      </c>
      <c r="BE322" s="1" t="s">
        <v>33</v>
      </c>
      <c r="BF322" s="1">
        <f>'январь 2016'!BF322+'февраль 2016'!BF322+'март 2016'!BF322</f>
        <v>0</v>
      </c>
      <c r="BG322" s="1">
        <f>'январь 2016'!BG322+'февраль 2016'!BG322+'март 2016'!BG322</f>
        <v>0</v>
      </c>
      <c r="BH322" s="1" t="s">
        <v>42</v>
      </c>
      <c r="BI322" s="1" t="s">
        <v>39</v>
      </c>
      <c r="BJ322" s="1">
        <f>'январь 2016'!BJ322+'февраль 2016'!BJ322+'март 2016'!BJ322</f>
        <v>0</v>
      </c>
      <c r="BK322" s="7">
        <f>'январь 2016'!BK322+'февраль 2016'!BK322+'март 2016'!BK322</f>
        <v>0</v>
      </c>
      <c r="BL322" s="1" t="s">
        <v>43</v>
      </c>
      <c r="BM322" s="1" t="s">
        <v>44</v>
      </c>
      <c r="BN322" s="1">
        <f>'январь 2016'!BN322+'февраль 2016'!BN322+'март 2016'!BN322</f>
        <v>0</v>
      </c>
      <c r="BO322" s="1">
        <f>'январь 2016'!BO322+'февраль 2016'!BO322+'март 2016'!BO322</f>
        <v>0</v>
      </c>
      <c r="BP322" s="1" t="s">
        <v>45</v>
      </c>
      <c r="BQ322" s="1" t="s">
        <v>44</v>
      </c>
      <c r="BR322" s="1">
        <f>'январь 2016'!BR322+'февраль 2016'!BR322+'март 2016'!BR322</f>
        <v>0</v>
      </c>
      <c r="BS322" s="1">
        <f>'январь 2016'!BS322+'февраль 2016'!BS322+'март 2016'!BS322</f>
        <v>0</v>
      </c>
      <c r="BT322" s="1" t="s">
        <v>46</v>
      </c>
      <c r="BU322" s="1" t="s">
        <v>47</v>
      </c>
      <c r="BV322" s="1">
        <f>'январь 2016'!BV322+'февраль 2016'!BV322+'март 2016'!BV322</f>
        <v>0</v>
      </c>
      <c r="BW322" s="1">
        <f>'январь 2016'!BW322+'февраль 2016'!BW322+'март 2016'!BW322</f>
        <v>0</v>
      </c>
      <c r="BX322" s="1" t="s">
        <v>46</v>
      </c>
      <c r="BY322" s="1" t="s">
        <v>41</v>
      </c>
      <c r="BZ322" s="1">
        <f>'январь 2016'!BZ322+'февраль 2016'!BZ322+'март 2016'!BZ322</f>
        <v>0</v>
      </c>
      <c r="CA322" s="1">
        <f>'январь 2016'!CA322+'февраль 2016'!CA322+'март 2016'!CA322</f>
        <v>0</v>
      </c>
      <c r="CB322" s="1" t="s">
        <v>46</v>
      </c>
      <c r="CC322" s="1" t="s">
        <v>48</v>
      </c>
      <c r="CD322" s="1">
        <f>'январь 2016'!CD322+'февраль 2016'!CD322+'март 2016'!CD322</f>
        <v>0</v>
      </c>
      <c r="CE322" s="1">
        <f>'январь 2016'!CE322+'февраль 2016'!CE322+'март 2016'!CE322</f>
        <v>0</v>
      </c>
      <c r="CF322" s="1" t="s">
        <v>46</v>
      </c>
      <c r="CG322" s="1" t="s">
        <v>48</v>
      </c>
      <c r="CH322" s="1">
        <f>'январь 2016'!CH322+'февраль 2016'!CH322+'март 2016'!CH322</f>
        <v>0</v>
      </c>
      <c r="CI322" s="1">
        <f>'январь 2016'!CI322+'февраль 2016'!CI322+'март 2016'!CI322</f>
        <v>0</v>
      </c>
      <c r="CJ322" s="1" t="s">
        <v>46</v>
      </c>
      <c r="CK322" s="1" t="s">
        <v>39</v>
      </c>
      <c r="CL322" s="1">
        <f>'январь 2016'!CL322+'февраль 2016'!CL322+'март 2016'!CL322</f>
        <v>0</v>
      </c>
      <c r="CM322" s="1">
        <f>'январь 2016'!CM322+'февраль 2016'!CM322+'март 2016'!CM322</f>
        <v>0</v>
      </c>
      <c r="CN322" s="1" t="s">
        <v>49</v>
      </c>
      <c r="CO322" s="1" t="s">
        <v>39</v>
      </c>
      <c r="CP322" s="1">
        <f>'январь 2016'!CP322+'февраль 2016'!CP322+'март 2016'!CP322</f>
        <v>0</v>
      </c>
      <c r="CQ322" s="1">
        <f>'январь 2016'!CQ322+'февраль 2016'!CQ322+'март 2016'!CQ322</f>
        <v>0</v>
      </c>
      <c r="CR322" s="1" t="s">
        <v>50</v>
      </c>
      <c r="CS322" s="1" t="s">
        <v>51</v>
      </c>
      <c r="CT322" s="1">
        <f>'январь 2016'!CT322+'февраль 2016'!CT322+'март 2016'!CT322</f>
        <v>0</v>
      </c>
      <c r="CU322" s="1">
        <f>'январь 2016'!CU322+'февраль 2016'!CU322+'март 2016'!CU322</f>
        <v>0</v>
      </c>
      <c r="CV322" s="1" t="s">
        <v>50</v>
      </c>
      <c r="CW322" s="1" t="s">
        <v>39</v>
      </c>
      <c r="CX322" s="1">
        <f>'январь 2016'!CX322+'февраль 2016'!CX322+'март 2016'!CX322</f>
        <v>0</v>
      </c>
      <c r="CY322" s="1">
        <f>'январь 2016'!CY322+'февраль 2016'!CY322+'март 2016'!CY322</f>
        <v>0</v>
      </c>
      <c r="CZ322" s="1" t="s">
        <v>50</v>
      </c>
      <c r="DA322" s="1" t="s">
        <v>39</v>
      </c>
      <c r="DB322" s="1">
        <f>'январь 2016'!DB322+'февраль 2016'!DB322+'март 2016'!DB322</f>
        <v>0</v>
      </c>
      <c r="DC322" s="1">
        <f>'январь 2016'!DC322+'февраль 2016'!DC322+'март 2016'!DC322</f>
        <v>0</v>
      </c>
      <c r="DD322" s="1" t="s">
        <v>59</v>
      </c>
      <c r="DE322" s="1" t="s">
        <v>60</v>
      </c>
      <c r="DF322" s="1">
        <f>'январь 2016'!DF322+'февраль 2016'!DF322+'март 2016'!DF322</f>
        <v>0</v>
      </c>
      <c r="DG322" s="1">
        <f>'январь 2016'!DG322+'февраль 2016'!DG322+'март 2016'!DG322</f>
        <v>0</v>
      </c>
      <c r="DH322" s="1" t="s">
        <v>52</v>
      </c>
      <c r="DI322" s="1" t="s">
        <v>53</v>
      </c>
      <c r="DJ322" s="1">
        <f>'январь 2016'!DJ322+'февраль 2016'!DJ322+'март 2016'!DJ322</f>
        <v>0</v>
      </c>
      <c r="DK322" s="1">
        <f>'январь 2016'!DK322+'февраль 2016'!DK322+'март 2016'!DK322</f>
        <v>0</v>
      </c>
      <c r="DL322" s="1" t="s">
        <v>31</v>
      </c>
      <c r="DM322" s="7">
        <f>'январь 2016'!DM322+'февраль 2016'!DM322+'март 2016'!DM322</f>
        <v>0</v>
      </c>
    </row>
    <row r="323" spans="1:117" s="12" customFormat="1" ht="15.75" customHeight="1" x14ac:dyDescent="0.25">
      <c r="A323" s="6">
        <v>322</v>
      </c>
      <c r="B323" s="6">
        <v>1</v>
      </c>
      <c r="C323" s="9" t="s">
        <v>284</v>
      </c>
      <c r="D323" s="8" t="s">
        <v>373</v>
      </c>
      <c r="E323" s="6">
        <v>218.83</v>
      </c>
      <c r="F323" s="6">
        <v>2.2429999999999999</v>
      </c>
      <c r="G323" s="6">
        <f>E323-F323</f>
        <v>216.58700000000002</v>
      </c>
      <c r="H323" s="10">
        <v>138.40812</v>
      </c>
      <c r="I323" s="3">
        <f t="shared" ref="I323:I386" si="16">(G323+H323)</f>
        <v>354.99512000000004</v>
      </c>
      <c r="J323" s="3">
        <f t="shared" si="15"/>
        <v>1.835</v>
      </c>
      <c r="K323" s="3">
        <f t="shared" ref="K323:K386" si="17">I323-J323</f>
        <v>353.16012000000006</v>
      </c>
      <c r="L323" s="1" t="s">
        <v>28</v>
      </c>
      <c r="M323" s="1" t="s">
        <v>29</v>
      </c>
      <c r="N323" s="1">
        <f>'январь 2016'!N323+'февраль 2016'!N323+'март 2016'!N323</f>
        <v>0</v>
      </c>
      <c r="O323" s="1">
        <f>'январь 2016'!O323+'февраль 2016'!O323+'март 2016'!O323</f>
        <v>0</v>
      </c>
      <c r="P323" s="1" t="s">
        <v>30</v>
      </c>
      <c r="Q323" s="1" t="s">
        <v>34</v>
      </c>
      <c r="R323" s="1">
        <f>'январь 2016'!R323+'февраль 2016'!R323+'март 2016'!R323</f>
        <v>0</v>
      </c>
      <c r="S323" s="1">
        <f>'январь 2016'!S323+'февраль 2016'!S323+'март 2016'!S323</f>
        <v>0</v>
      </c>
      <c r="T323" s="1" t="s">
        <v>30</v>
      </c>
      <c r="U323" s="1" t="s">
        <v>32</v>
      </c>
      <c r="V323" s="6">
        <f>'январь 2016'!V323+'февраль 2016'!V323+'март 2016'!V323</f>
        <v>0</v>
      </c>
      <c r="W323" s="6">
        <f>'январь 2016'!W323+'февраль 2016'!W323+'март 2016'!W323</f>
        <v>0</v>
      </c>
      <c r="X323" s="6" t="s">
        <v>30</v>
      </c>
      <c r="Y323" s="6" t="s">
        <v>33</v>
      </c>
      <c r="Z323" s="6">
        <f>'январь 2016'!Z323+'февраль 2016'!Z323+'март 2016'!Z323</f>
        <v>0</v>
      </c>
      <c r="AA323" s="6">
        <f>'январь 2016'!AA323+'февраль 2016'!AA323+'март 2016'!AA323</f>
        <v>0</v>
      </c>
      <c r="AB323" s="1" t="s">
        <v>30</v>
      </c>
      <c r="AC323" s="1" t="s">
        <v>34</v>
      </c>
      <c r="AD323" s="1">
        <f>'январь 2016'!AD323+'февраль 2016'!AD323+'март 2016'!AD323</f>
        <v>0</v>
      </c>
      <c r="AE323" s="1">
        <f>'январь 2016'!AE323+'февраль 2016'!AE323+'март 2016'!AE323</f>
        <v>0</v>
      </c>
      <c r="AF323" s="1" t="s">
        <v>35</v>
      </c>
      <c r="AG323" s="1" t="s">
        <v>29</v>
      </c>
      <c r="AH323" s="1">
        <f>'январь 2016'!AH323+'февраль 2016'!AH323+'март 2016'!AH323</f>
        <v>0</v>
      </c>
      <c r="AI323" s="1">
        <f>'январь 2016'!AI323+'февраль 2016'!AI323+'март 2016'!AI323</f>
        <v>0</v>
      </c>
      <c r="AJ323" s="1" t="s">
        <v>36</v>
      </c>
      <c r="AK323" s="1" t="s">
        <v>37</v>
      </c>
      <c r="AL323" s="1">
        <f>'январь 2016'!AL323+'февраль 2016'!AL323+'март 2016'!AL323</f>
        <v>0</v>
      </c>
      <c r="AM323" s="1">
        <f>'январь 2016'!AM323+'февраль 2016'!AM323+'март 2016'!AM323</f>
        <v>0</v>
      </c>
      <c r="AN323" s="1" t="s">
        <v>38</v>
      </c>
      <c r="AO323" s="1" t="s">
        <v>39</v>
      </c>
      <c r="AP323" s="1">
        <f>'январь 2016'!AP323+'февраль 2016'!AP323+'март 2016'!AP323</f>
        <v>0</v>
      </c>
      <c r="AQ323" s="1">
        <f>'январь 2016'!AQ323+'февраль 2016'!AQ323+'март 2016'!AQ323</f>
        <v>0</v>
      </c>
      <c r="AR323" s="1" t="s">
        <v>40</v>
      </c>
      <c r="AS323" s="1" t="s">
        <v>41</v>
      </c>
      <c r="AT323" s="1">
        <f>'январь 2016'!AT323+'февраль 2016'!AT323+'март 2016'!AT323</f>
        <v>0</v>
      </c>
      <c r="AU323" s="1">
        <f>'январь 2016'!AU323+'февраль 2016'!AU323+'март 2016'!AU323</f>
        <v>0</v>
      </c>
      <c r="AV323" s="6"/>
      <c r="AW323" s="6"/>
      <c r="AX323" s="1">
        <f>'январь 2016'!AX323+'февраль 2016'!AX323+'март 2016'!AX323</f>
        <v>0</v>
      </c>
      <c r="AY323" s="1">
        <f>'январь 2016'!AY323+'февраль 2016'!AY323+'март 2016'!AY323</f>
        <v>0</v>
      </c>
      <c r="AZ323" s="1" t="s">
        <v>42</v>
      </c>
      <c r="BA323" s="1" t="s">
        <v>39</v>
      </c>
      <c r="BB323" s="1">
        <f>'январь 2016'!BB323+'февраль 2016'!BB323+'март 2016'!BB323</f>
        <v>0</v>
      </c>
      <c r="BC323" s="1">
        <f>'январь 2016'!BC323+'февраль 2016'!BC323+'март 2016'!BC323</f>
        <v>0</v>
      </c>
      <c r="BD323" s="1" t="s">
        <v>42</v>
      </c>
      <c r="BE323" s="1" t="s">
        <v>33</v>
      </c>
      <c r="BF323" s="1">
        <f>'январь 2016'!BF323+'февраль 2016'!BF323+'март 2016'!BF323</f>
        <v>0</v>
      </c>
      <c r="BG323" s="1">
        <f>'январь 2016'!BG323+'февраль 2016'!BG323+'март 2016'!BG323</f>
        <v>0</v>
      </c>
      <c r="BH323" s="1" t="s">
        <v>42</v>
      </c>
      <c r="BI323" s="1" t="s">
        <v>39</v>
      </c>
      <c r="BJ323" s="1">
        <f>'январь 2016'!BJ323+'февраль 2016'!BJ323+'март 2016'!BJ323</f>
        <v>0</v>
      </c>
      <c r="BK323" s="7">
        <f>'январь 2016'!BK323+'февраль 2016'!BK323+'март 2016'!BK323</f>
        <v>0</v>
      </c>
      <c r="BL323" s="1" t="s">
        <v>43</v>
      </c>
      <c r="BM323" s="1" t="s">
        <v>44</v>
      </c>
      <c r="BN323" s="1">
        <f>'январь 2016'!BN323+'февраль 2016'!BN323+'март 2016'!BN323</f>
        <v>0</v>
      </c>
      <c r="BO323" s="1">
        <f>'январь 2016'!BO323+'февраль 2016'!BO323+'март 2016'!BO323</f>
        <v>0</v>
      </c>
      <c r="BP323" s="1" t="s">
        <v>45</v>
      </c>
      <c r="BQ323" s="1" t="s">
        <v>44</v>
      </c>
      <c r="BR323" s="1">
        <f>'январь 2016'!BR323+'февраль 2016'!BR323+'март 2016'!BR323</f>
        <v>0</v>
      </c>
      <c r="BS323" s="1">
        <f>'январь 2016'!BS323+'февраль 2016'!BS323+'март 2016'!BS323</f>
        <v>0</v>
      </c>
      <c r="BT323" s="1" t="s">
        <v>46</v>
      </c>
      <c r="BU323" s="1" t="s">
        <v>47</v>
      </c>
      <c r="BV323" s="1">
        <f>'январь 2016'!BV323+'февраль 2016'!BV323+'март 2016'!BV323</f>
        <v>0</v>
      </c>
      <c r="BW323" s="1">
        <f>'январь 2016'!BW323+'февраль 2016'!BW323+'март 2016'!BW323</f>
        <v>0</v>
      </c>
      <c r="BX323" s="1" t="s">
        <v>46</v>
      </c>
      <c r="BY323" s="1" t="s">
        <v>41</v>
      </c>
      <c r="BZ323" s="1">
        <f>'январь 2016'!BZ323+'февраль 2016'!BZ323+'март 2016'!BZ323</f>
        <v>0</v>
      </c>
      <c r="CA323" s="1">
        <f>'январь 2016'!CA323+'февраль 2016'!CA323+'март 2016'!CA323</f>
        <v>0</v>
      </c>
      <c r="CB323" s="1" t="s">
        <v>46</v>
      </c>
      <c r="CC323" s="1" t="s">
        <v>48</v>
      </c>
      <c r="CD323" s="1">
        <f>'январь 2016'!CD323+'февраль 2016'!CD323+'март 2016'!CD323</f>
        <v>0</v>
      </c>
      <c r="CE323" s="1">
        <f>'январь 2016'!CE323+'февраль 2016'!CE323+'март 2016'!CE323</f>
        <v>0</v>
      </c>
      <c r="CF323" s="1" t="s">
        <v>46</v>
      </c>
      <c r="CG323" s="1" t="s">
        <v>48</v>
      </c>
      <c r="CH323" s="1">
        <f>'январь 2016'!CH323+'февраль 2016'!CH323+'март 2016'!CH323</f>
        <v>0</v>
      </c>
      <c r="CI323" s="1">
        <f>'январь 2016'!CI323+'февраль 2016'!CI323+'март 2016'!CI323</f>
        <v>0</v>
      </c>
      <c r="CJ323" s="1" t="s">
        <v>46</v>
      </c>
      <c r="CK323" s="1" t="s">
        <v>39</v>
      </c>
      <c r="CL323" s="1">
        <f>'январь 2016'!CL323+'февраль 2016'!CL323+'март 2016'!CL323</f>
        <v>0</v>
      </c>
      <c r="CM323" s="1">
        <f>'январь 2016'!CM323+'февраль 2016'!CM323+'март 2016'!CM323</f>
        <v>0</v>
      </c>
      <c r="CN323" s="1" t="s">
        <v>49</v>
      </c>
      <c r="CO323" s="1" t="s">
        <v>39</v>
      </c>
      <c r="CP323" s="1">
        <f>'январь 2016'!CP323+'февраль 2016'!CP323+'март 2016'!CP323</f>
        <v>0</v>
      </c>
      <c r="CQ323" s="1">
        <f>'январь 2016'!CQ323+'февраль 2016'!CQ323+'март 2016'!CQ323</f>
        <v>0</v>
      </c>
      <c r="CR323" s="1" t="s">
        <v>50</v>
      </c>
      <c r="CS323" s="1" t="s">
        <v>51</v>
      </c>
      <c r="CT323" s="1">
        <f>'январь 2016'!CT323+'февраль 2016'!CT323+'март 2016'!CT323</f>
        <v>0</v>
      </c>
      <c r="CU323" s="1">
        <f>'январь 2016'!CU323+'февраль 2016'!CU323+'март 2016'!CU323</f>
        <v>0</v>
      </c>
      <c r="CV323" s="1" t="s">
        <v>50</v>
      </c>
      <c r="CW323" s="1" t="s">
        <v>39</v>
      </c>
      <c r="CX323" s="1">
        <f>'январь 2016'!CX323+'февраль 2016'!CX323+'март 2016'!CX323</f>
        <v>2</v>
      </c>
      <c r="CY323" s="1">
        <f>'январь 2016'!CY323+'февраль 2016'!CY323+'март 2016'!CY323</f>
        <v>1.835</v>
      </c>
      <c r="CZ323" s="1" t="s">
        <v>50</v>
      </c>
      <c r="DA323" s="1" t="s">
        <v>39</v>
      </c>
      <c r="DB323" s="1">
        <f>'январь 2016'!DB323+'февраль 2016'!DB323+'март 2016'!DB323</f>
        <v>0</v>
      </c>
      <c r="DC323" s="1">
        <f>'январь 2016'!DC323+'февраль 2016'!DC323+'март 2016'!DC323</f>
        <v>0</v>
      </c>
      <c r="DD323" s="1" t="s">
        <v>59</v>
      </c>
      <c r="DE323" s="1" t="s">
        <v>60</v>
      </c>
      <c r="DF323" s="1">
        <f>'январь 2016'!DF323+'февраль 2016'!DF323+'март 2016'!DF323</f>
        <v>0</v>
      </c>
      <c r="DG323" s="1">
        <f>'январь 2016'!DG323+'февраль 2016'!DG323+'март 2016'!DG323</f>
        <v>0</v>
      </c>
      <c r="DH323" s="1" t="s">
        <v>52</v>
      </c>
      <c r="DI323" s="1" t="s">
        <v>53</v>
      </c>
      <c r="DJ323" s="1">
        <f>'январь 2016'!DJ323+'февраль 2016'!DJ323+'март 2016'!DJ323</f>
        <v>0</v>
      </c>
      <c r="DK323" s="1">
        <f>'январь 2016'!DK323+'февраль 2016'!DK323+'март 2016'!DK323</f>
        <v>0</v>
      </c>
      <c r="DL323" s="1" t="s">
        <v>31</v>
      </c>
      <c r="DM323" s="7">
        <f>'январь 2016'!DM323+'февраль 2016'!DM323+'март 2016'!DM323</f>
        <v>0</v>
      </c>
    </row>
    <row r="324" spans="1:117" s="12" customFormat="1" ht="15.75" customHeight="1" x14ac:dyDescent="0.25">
      <c r="A324" s="6">
        <v>323</v>
      </c>
      <c r="B324" s="6">
        <v>1</v>
      </c>
      <c r="C324" s="9" t="s">
        <v>285</v>
      </c>
      <c r="D324" s="8" t="s">
        <v>373</v>
      </c>
      <c r="E324" s="6">
        <v>748.21699999999998</v>
      </c>
      <c r="F324" s="6">
        <v>23.297000000000001</v>
      </c>
      <c r="G324" s="6">
        <v>408.12099999999998</v>
      </c>
      <c r="H324" s="10">
        <v>329.00171999999998</v>
      </c>
      <c r="I324" s="3">
        <f t="shared" si="16"/>
        <v>737.12271999999996</v>
      </c>
      <c r="J324" s="3">
        <f t="shared" si="15"/>
        <v>7.6390000000000002</v>
      </c>
      <c r="K324" s="3">
        <f t="shared" si="17"/>
        <v>729.48371999999995</v>
      </c>
      <c r="L324" s="1" t="s">
        <v>28</v>
      </c>
      <c r="M324" s="1" t="s">
        <v>29</v>
      </c>
      <c r="N324" s="1">
        <f>'январь 2016'!N324+'февраль 2016'!N324+'март 2016'!N324</f>
        <v>0</v>
      </c>
      <c r="O324" s="1">
        <f>'январь 2016'!O324+'февраль 2016'!O324+'март 2016'!O324</f>
        <v>0</v>
      </c>
      <c r="P324" s="1" t="s">
        <v>30</v>
      </c>
      <c r="Q324" s="1" t="s">
        <v>34</v>
      </c>
      <c r="R324" s="1">
        <f>'январь 2016'!R324+'февраль 2016'!R324+'март 2016'!R324</f>
        <v>0</v>
      </c>
      <c r="S324" s="1">
        <f>'январь 2016'!S324+'февраль 2016'!S324+'март 2016'!S324</f>
        <v>0</v>
      </c>
      <c r="T324" s="1" t="s">
        <v>30</v>
      </c>
      <c r="U324" s="1" t="s">
        <v>32</v>
      </c>
      <c r="V324" s="6">
        <f>'январь 2016'!V324+'февраль 2016'!V324+'март 2016'!V324</f>
        <v>0</v>
      </c>
      <c r="W324" s="6">
        <f>'январь 2016'!W324+'февраль 2016'!W324+'март 2016'!W324</f>
        <v>0</v>
      </c>
      <c r="X324" s="6" t="s">
        <v>30</v>
      </c>
      <c r="Y324" s="6" t="s">
        <v>33</v>
      </c>
      <c r="Z324" s="6">
        <f>'январь 2016'!Z324+'февраль 2016'!Z324+'март 2016'!Z324</f>
        <v>0</v>
      </c>
      <c r="AA324" s="6">
        <f>'январь 2016'!AA324+'февраль 2016'!AA324+'март 2016'!AA324</f>
        <v>0</v>
      </c>
      <c r="AB324" s="1" t="s">
        <v>30</v>
      </c>
      <c r="AC324" s="1" t="s">
        <v>34</v>
      </c>
      <c r="AD324" s="1">
        <f>'январь 2016'!AD324+'февраль 2016'!AD324+'март 2016'!AD324</f>
        <v>0</v>
      </c>
      <c r="AE324" s="1">
        <f>'январь 2016'!AE324+'февраль 2016'!AE324+'март 2016'!AE324</f>
        <v>0</v>
      </c>
      <c r="AF324" s="1" t="s">
        <v>35</v>
      </c>
      <c r="AG324" s="1" t="s">
        <v>29</v>
      </c>
      <c r="AH324" s="1">
        <f>'январь 2016'!AH324+'февраль 2016'!AH324+'март 2016'!AH324</f>
        <v>0</v>
      </c>
      <c r="AI324" s="1">
        <f>'январь 2016'!AI324+'февраль 2016'!AI324+'март 2016'!AI324</f>
        <v>0</v>
      </c>
      <c r="AJ324" s="1" t="s">
        <v>36</v>
      </c>
      <c r="AK324" s="1" t="s">
        <v>37</v>
      </c>
      <c r="AL324" s="1">
        <f>'январь 2016'!AL324+'февраль 2016'!AL324+'март 2016'!AL324</f>
        <v>0</v>
      </c>
      <c r="AM324" s="1">
        <f>'январь 2016'!AM324+'февраль 2016'!AM324+'март 2016'!AM324</f>
        <v>0</v>
      </c>
      <c r="AN324" s="1" t="s">
        <v>38</v>
      </c>
      <c r="AO324" s="1" t="s">
        <v>39</v>
      </c>
      <c r="AP324" s="1">
        <f>'январь 2016'!AP324+'февраль 2016'!AP324+'март 2016'!AP324</f>
        <v>0</v>
      </c>
      <c r="AQ324" s="1">
        <f>'январь 2016'!AQ324+'февраль 2016'!AQ324+'март 2016'!AQ324</f>
        <v>0</v>
      </c>
      <c r="AR324" s="1" t="s">
        <v>40</v>
      </c>
      <c r="AS324" s="1" t="s">
        <v>41</v>
      </c>
      <c r="AT324" s="1">
        <f>'январь 2016'!AT324+'февраль 2016'!AT324+'март 2016'!AT324</f>
        <v>0</v>
      </c>
      <c r="AU324" s="1">
        <f>'январь 2016'!AU324+'февраль 2016'!AU324+'март 2016'!AU324</f>
        <v>0</v>
      </c>
      <c r="AV324" s="6"/>
      <c r="AW324" s="6"/>
      <c r="AX324" s="1">
        <f>'январь 2016'!AX324+'февраль 2016'!AX324+'март 2016'!AX324</f>
        <v>0</v>
      </c>
      <c r="AY324" s="1">
        <f>'январь 2016'!AY324+'февраль 2016'!AY324+'март 2016'!AY324</f>
        <v>0</v>
      </c>
      <c r="AZ324" s="1" t="s">
        <v>42</v>
      </c>
      <c r="BA324" s="1" t="s">
        <v>39</v>
      </c>
      <c r="BB324" s="1">
        <f>'январь 2016'!BB324+'февраль 2016'!BB324+'март 2016'!BB324</f>
        <v>0</v>
      </c>
      <c r="BC324" s="1">
        <f>'январь 2016'!BC324+'февраль 2016'!BC324+'март 2016'!BC324</f>
        <v>0</v>
      </c>
      <c r="BD324" s="1" t="s">
        <v>42</v>
      </c>
      <c r="BE324" s="1" t="s">
        <v>33</v>
      </c>
      <c r="BF324" s="1">
        <f>'январь 2016'!BF324+'февраль 2016'!BF324+'март 2016'!BF324</f>
        <v>0</v>
      </c>
      <c r="BG324" s="1">
        <f>'январь 2016'!BG324+'февраль 2016'!BG324+'март 2016'!BG324</f>
        <v>0</v>
      </c>
      <c r="BH324" s="1" t="s">
        <v>42</v>
      </c>
      <c r="BI324" s="1" t="s">
        <v>39</v>
      </c>
      <c r="BJ324" s="1">
        <f>'январь 2016'!BJ324+'февраль 2016'!BJ324+'март 2016'!BJ324</f>
        <v>0</v>
      </c>
      <c r="BK324" s="7">
        <f>'январь 2016'!BK324+'февраль 2016'!BK324+'март 2016'!BK324</f>
        <v>0</v>
      </c>
      <c r="BL324" s="1" t="s">
        <v>43</v>
      </c>
      <c r="BM324" s="1" t="s">
        <v>44</v>
      </c>
      <c r="BN324" s="1">
        <f>'январь 2016'!BN324+'февраль 2016'!BN324+'март 2016'!BN324</f>
        <v>0</v>
      </c>
      <c r="BO324" s="1">
        <f>'январь 2016'!BO324+'февраль 2016'!BO324+'март 2016'!BO324</f>
        <v>0</v>
      </c>
      <c r="BP324" s="1" t="s">
        <v>45</v>
      </c>
      <c r="BQ324" s="1" t="s">
        <v>44</v>
      </c>
      <c r="BR324" s="1">
        <f>'январь 2016'!BR324+'февраль 2016'!BR324+'март 2016'!BR324</f>
        <v>0</v>
      </c>
      <c r="BS324" s="1">
        <f>'январь 2016'!BS324+'февраль 2016'!BS324+'март 2016'!BS324</f>
        <v>0</v>
      </c>
      <c r="BT324" s="1" t="s">
        <v>46</v>
      </c>
      <c r="BU324" s="1" t="s">
        <v>47</v>
      </c>
      <c r="BV324" s="1">
        <f>'январь 2016'!BV324+'февраль 2016'!BV324+'март 2016'!BV324</f>
        <v>0</v>
      </c>
      <c r="BW324" s="1">
        <f>'январь 2016'!BW324+'февраль 2016'!BW324+'март 2016'!BW324</f>
        <v>0</v>
      </c>
      <c r="BX324" s="1" t="s">
        <v>46</v>
      </c>
      <c r="BY324" s="1" t="s">
        <v>41</v>
      </c>
      <c r="BZ324" s="1">
        <f>'январь 2016'!BZ324+'февраль 2016'!BZ324+'март 2016'!BZ324</f>
        <v>8.0000000000000002E-3</v>
      </c>
      <c r="CA324" s="1">
        <f>'январь 2016'!CA324+'февраль 2016'!CA324+'март 2016'!CA324</f>
        <v>7.6390000000000002</v>
      </c>
      <c r="CB324" s="1" t="s">
        <v>46</v>
      </c>
      <c r="CC324" s="1" t="s">
        <v>48</v>
      </c>
      <c r="CD324" s="1">
        <f>'январь 2016'!CD324+'февраль 2016'!CD324+'март 2016'!CD324</f>
        <v>0</v>
      </c>
      <c r="CE324" s="1">
        <f>'январь 2016'!CE324+'февраль 2016'!CE324+'март 2016'!CE324</f>
        <v>0</v>
      </c>
      <c r="CF324" s="1" t="s">
        <v>46</v>
      </c>
      <c r="CG324" s="1" t="s">
        <v>48</v>
      </c>
      <c r="CH324" s="1">
        <f>'январь 2016'!CH324+'февраль 2016'!CH324+'март 2016'!CH324</f>
        <v>0</v>
      </c>
      <c r="CI324" s="1">
        <f>'январь 2016'!CI324+'февраль 2016'!CI324+'март 2016'!CI324</f>
        <v>0</v>
      </c>
      <c r="CJ324" s="1" t="s">
        <v>46</v>
      </c>
      <c r="CK324" s="1" t="s">
        <v>39</v>
      </c>
      <c r="CL324" s="1">
        <f>'январь 2016'!CL324+'февраль 2016'!CL324+'март 2016'!CL324</f>
        <v>0</v>
      </c>
      <c r="CM324" s="1">
        <f>'январь 2016'!CM324+'февраль 2016'!CM324+'март 2016'!CM324</f>
        <v>0</v>
      </c>
      <c r="CN324" s="1" t="s">
        <v>49</v>
      </c>
      <c r="CO324" s="1" t="s">
        <v>39</v>
      </c>
      <c r="CP324" s="1">
        <f>'январь 2016'!CP324+'февраль 2016'!CP324+'март 2016'!CP324</f>
        <v>0</v>
      </c>
      <c r="CQ324" s="1">
        <f>'январь 2016'!CQ324+'февраль 2016'!CQ324+'март 2016'!CQ324</f>
        <v>0</v>
      </c>
      <c r="CR324" s="1" t="s">
        <v>50</v>
      </c>
      <c r="CS324" s="1" t="s">
        <v>51</v>
      </c>
      <c r="CT324" s="1">
        <f>'январь 2016'!CT324+'февраль 2016'!CT324+'март 2016'!CT324</f>
        <v>0</v>
      </c>
      <c r="CU324" s="1">
        <f>'январь 2016'!CU324+'февраль 2016'!CU324+'март 2016'!CU324</f>
        <v>0</v>
      </c>
      <c r="CV324" s="1" t="s">
        <v>50</v>
      </c>
      <c r="CW324" s="1" t="s">
        <v>39</v>
      </c>
      <c r="CX324" s="1">
        <f>'январь 2016'!CX324+'февраль 2016'!CX324+'март 2016'!CX324</f>
        <v>0</v>
      </c>
      <c r="CY324" s="1">
        <f>'январь 2016'!CY324+'февраль 2016'!CY324+'март 2016'!CY324</f>
        <v>0</v>
      </c>
      <c r="CZ324" s="1" t="s">
        <v>50</v>
      </c>
      <c r="DA324" s="1" t="s">
        <v>39</v>
      </c>
      <c r="DB324" s="1">
        <f>'январь 2016'!DB324+'февраль 2016'!DB324+'март 2016'!DB324</f>
        <v>0</v>
      </c>
      <c r="DC324" s="1">
        <f>'январь 2016'!DC324+'февраль 2016'!DC324+'март 2016'!DC324</f>
        <v>0</v>
      </c>
      <c r="DD324" s="1" t="s">
        <v>59</v>
      </c>
      <c r="DE324" s="1" t="s">
        <v>60</v>
      </c>
      <c r="DF324" s="1">
        <f>'январь 2016'!DF324+'февраль 2016'!DF324+'март 2016'!DF324</f>
        <v>0</v>
      </c>
      <c r="DG324" s="1">
        <f>'январь 2016'!DG324+'февраль 2016'!DG324+'март 2016'!DG324</f>
        <v>0</v>
      </c>
      <c r="DH324" s="1" t="s">
        <v>52</v>
      </c>
      <c r="DI324" s="1" t="s">
        <v>53</v>
      </c>
      <c r="DJ324" s="1">
        <f>'январь 2016'!DJ324+'февраль 2016'!DJ324+'март 2016'!DJ324</f>
        <v>0</v>
      </c>
      <c r="DK324" s="1">
        <f>'январь 2016'!DK324+'февраль 2016'!DK324+'март 2016'!DK324</f>
        <v>0</v>
      </c>
      <c r="DL324" s="1" t="s">
        <v>31</v>
      </c>
      <c r="DM324" s="7">
        <f>'январь 2016'!DM324+'февраль 2016'!DM324+'март 2016'!DM324</f>
        <v>0</v>
      </c>
    </row>
    <row r="325" spans="1:117" s="12" customFormat="1" ht="15.75" customHeight="1" x14ac:dyDescent="0.25">
      <c r="A325" s="6">
        <v>324</v>
      </c>
      <c r="B325" s="6">
        <v>1</v>
      </c>
      <c r="C325" s="9" t="s">
        <v>286</v>
      </c>
      <c r="D325" s="8" t="s">
        <v>373</v>
      </c>
      <c r="E325" s="6">
        <v>191.87700000000001</v>
      </c>
      <c r="F325" s="6">
        <v>7.37</v>
      </c>
      <c r="G325" s="6">
        <v>167.12799999999999</v>
      </c>
      <c r="H325" s="10">
        <v>81.439319999999995</v>
      </c>
      <c r="I325" s="3">
        <f t="shared" si="16"/>
        <v>248.56732</v>
      </c>
      <c r="J325" s="3">
        <f t="shared" si="15"/>
        <v>0</v>
      </c>
      <c r="K325" s="3">
        <f t="shared" si="17"/>
        <v>248.56732</v>
      </c>
      <c r="L325" s="1" t="s">
        <v>28</v>
      </c>
      <c r="M325" s="1" t="s">
        <v>29</v>
      </c>
      <c r="N325" s="1">
        <f>'январь 2016'!N325+'февраль 2016'!N325+'март 2016'!N325</f>
        <v>0</v>
      </c>
      <c r="O325" s="1">
        <f>'январь 2016'!O325+'февраль 2016'!O325+'март 2016'!O325</f>
        <v>0</v>
      </c>
      <c r="P325" s="1" t="s">
        <v>30</v>
      </c>
      <c r="Q325" s="1" t="s">
        <v>34</v>
      </c>
      <c r="R325" s="1">
        <f>'январь 2016'!R325+'февраль 2016'!R325+'март 2016'!R325</f>
        <v>0</v>
      </c>
      <c r="S325" s="1">
        <f>'январь 2016'!S325+'февраль 2016'!S325+'март 2016'!S325</f>
        <v>0</v>
      </c>
      <c r="T325" s="1" t="s">
        <v>30</v>
      </c>
      <c r="U325" s="1" t="s">
        <v>32</v>
      </c>
      <c r="V325" s="6">
        <f>'январь 2016'!V325+'февраль 2016'!V325+'март 2016'!V325</f>
        <v>0</v>
      </c>
      <c r="W325" s="6">
        <f>'январь 2016'!W325+'февраль 2016'!W325+'март 2016'!W325</f>
        <v>0</v>
      </c>
      <c r="X325" s="6" t="s">
        <v>30</v>
      </c>
      <c r="Y325" s="6" t="s">
        <v>33</v>
      </c>
      <c r="Z325" s="6">
        <f>'январь 2016'!Z325+'февраль 2016'!Z325+'март 2016'!Z325</f>
        <v>0</v>
      </c>
      <c r="AA325" s="6">
        <f>'январь 2016'!AA325+'февраль 2016'!AA325+'март 2016'!AA325</f>
        <v>0</v>
      </c>
      <c r="AB325" s="1" t="s">
        <v>30</v>
      </c>
      <c r="AC325" s="1" t="s">
        <v>34</v>
      </c>
      <c r="AD325" s="1">
        <f>'январь 2016'!AD325+'февраль 2016'!AD325+'март 2016'!AD325</f>
        <v>0</v>
      </c>
      <c r="AE325" s="1">
        <f>'январь 2016'!AE325+'февраль 2016'!AE325+'март 2016'!AE325</f>
        <v>0</v>
      </c>
      <c r="AF325" s="1" t="s">
        <v>35</v>
      </c>
      <c r="AG325" s="1" t="s">
        <v>29</v>
      </c>
      <c r="AH325" s="1">
        <f>'январь 2016'!AH325+'февраль 2016'!AH325+'март 2016'!AH325</f>
        <v>0</v>
      </c>
      <c r="AI325" s="1">
        <f>'январь 2016'!AI325+'февраль 2016'!AI325+'март 2016'!AI325</f>
        <v>0</v>
      </c>
      <c r="AJ325" s="1" t="s">
        <v>36</v>
      </c>
      <c r="AK325" s="1" t="s">
        <v>37</v>
      </c>
      <c r="AL325" s="1">
        <f>'январь 2016'!AL325+'февраль 2016'!AL325+'март 2016'!AL325</f>
        <v>0</v>
      </c>
      <c r="AM325" s="1">
        <f>'январь 2016'!AM325+'февраль 2016'!AM325+'март 2016'!AM325</f>
        <v>0</v>
      </c>
      <c r="AN325" s="1" t="s">
        <v>38</v>
      </c>
      <c r="AO325" s="1" t="s">
        <v>39</v>
      </c>
      <c r="AP325" s="1">
        <f>'январь 2016'!AP325+'февраль 2016'!AP325+'март 2016'!AP325</f>
        <v>0</v>
      </c>
      <c r="AQ325" s="1">
        <f>'январь 2016'!AQ325+'февраль 2016'!AQ325+'март 2016'!AQ325</f>
        <v>0</v>
      </c>
      <c r="AR325" s="1" t="s">
        <v>40</v>
      </c>
      <c r="AS325" s="1" t="s">
        <v>41</v>
      </c>
      <c r="AT325" s="1">
        <f>'январь 2016'!AT325+'февраль 2016'!AT325+'март 2016'!AT325</f>
        <v>0</v>
      </c>
      <c r="AU325" s="1">
        <f>'январь 2016'!AU325+'февраль 2016'!AU325+'март 2016'!AU325</f>
        <v>0</v>
      </c>
      <c r="AV325" s="6"/>
      <c r="AW325" s="6"/>
      <c r="AX325" s="1">
        <f>'январь 2016'!AX325+'февраль 2016'!AX325+'март 2016'!AX325</f>
        <v>0</v>
      </c>
      <c r="AY325" s="1">
        <f>'январь 2016'!AY325+'февраль 2016'!AY325+'март 2016'!AY325</f>
        <v>0</v>
      </c>
      <c r="AZ325" s="1" t="s">
        <v>42</v>
      </c>
      <c r="BA325" s="1" t="s">
        <v>39</v>
      </c>
      <c r="BB325" s="1">
        <f>'январь 2016'!BB325+'февраль 2016'!BB325+'март 2016'!BB325</f>
        <v>0</v>
      </c>
      <c r="BC325" s="1">
        <f>'январь 2016'!BC325+'февраль 2016'!BC325+'март 2016'!BC325</f>
        <v>0</v>
      </c>
      <c r="BD325" s="1" t="s">
        <v>42</v>
      </c>
      <c r="BE325" s="1" t="s">
        <v>33</v>
      </c>
      <c r="BF325" s="1">
        <f>'январь 2016'!BF325+'февраль 2016'!BF325+'март 2016'!BF325</f>
        <v>0</v>
      </c>
      <c r="BG325" s="1">
        <f>'январь 2016'!BG325+'февраль 2016'!BG325+'март 2016'!BG325</f>
        <v>0</v>
      </c>
      <c r="BH325" s="1" t="s">
        <v>42</v>
      </c>
      <c r="BI325" s="1" t="s">
        <v>39</v>
      </c>
      <c r="BJ325" s="1">
        <f>'январь 2016'!BJ325+'февраль 2016'!BJ325+'март 2016'!BJ325</f>
        <v>0</v>
      </c>
      <c r="BK325" s="7">
        <f>'январь 2016'!BK325+'февраль 2016'!BK325+'март 2016'!BK325</f>
        <v>0</v>
      </c>
      <c r="BL325" s="1" t="s">
        <v>43</v>
      </c>
      <c r="BM325" s="1" t="s">
        <v>44</v>
      </c>
      <c r="BN325" s="1">
        <f>'январь 2016'!BN325+'февраль 2016'!BN325+'март 2016'!BN325</f>
        <v>0</v>
      </c>
      <c r="BO325" s="1">
        <f>'январь 2016'!BO325+'февраль 2016'!BO325+'март 2016'!BO325</f>
        <v>0</v>
      </c>
      <c r="BP325" s="1" t="s">
        <v>45</v>
      </c>
      <c r="BQ325" s="1" t="s">
        <v>44</v>
      </c>
      <c r="BR325" s="1">
        <f>'январь 2016'!BR325+'февраль 2016'!BR325+'март 2016'!BR325</f>
        <v>0</v>
      </c>
      <c r="BS325" s="1">
        <f>'январь 2016'!BS325+'февраль 2016'!BS325+'март 2016'!BS325</f>
        <v>0</v>
      </c>
      <c r="BT325" s="1" t="s">
        <v>46</v>
      </c>
      <c r="BU325" s="1" t="s">
        <v>47</v>
      </c>
      <c r="BV325" s="1">
        <f>'январь 2016'!BV325+'февраль 2016'!BV325+'март 2016'!BV325</f>
        <v>0</v>
      </c>
      <c r="BW325" s="1">
        <f>'январь 2016'!BW325+'февраль 2016'!BW325+'март 2016'!BW325</f>
        <v>0</v>
      </c>
      <c r="BX325" s="1" t="s">
        <v>46</v>
      </c>
      <c r="BY325" s="1" t="s">
        <v>41</v>
      </c>
      <c r="BZ325" s="1">
        <f>'январь 2016'!BZ325+'февраль 2016'!BZ325+'март 2016'!BZ325</f>
        <v>0</v>
      </c>
      <c r="CA325" s="1">
        <f>'январь 2016'!CA325+'февраль 2016'!CA325+'март 2016'!CA325</f>
        <v>0</v>
      </c>
      <c r="CB325" s="1" t="s">
        <v>46</v>
      </c>
      <c r="CC325" s="1" t="s">
        <v>48</v>
      </c>
      <c r="CD325" s="1">
        <f>'январь 2016'!CD325+'февраль 2016'!CD325+'март 2016'!CD325</f>
        <v>0</v>
      </c>
      <c r="CE325" s="1">
        <f>'январь 2016'!CE325+'февраль 2016'!CE325+'март 2016'!CE325</f>
        <v>0</v>
      </c>
      <c r="CF325" s="1" t="s">
        <v>46</v>
      </c>
      <c r="CG325" s="1" t="s">
        <v>48</v>
      </c>
      <c r="CH325" s="1">
        <f>'январь 2016'!CH325+'февраль 2016'!CH325+'март 2016'!CH325</f>
        <v>0</v>
      </c>
      <c r="CI325" s="1">
        <f>'январь 2016'!CI325+'февраль 2016'!CI325+'март 2016'!CI325</f>
        <v>0</v>
      </c>
      <c r="CJ325" s="1" t="s">
        <v>46</v>
      </c>
      <c r="CK325" s="1" t="s">
        <v>39</v>
      </c>
      <c r="CL325" s="1">
        <f>'январь 2016'!CL325+'февраль 2016'!CL325+'март 2016'!CL325</f>
        <v>0</v>
      </c>
      <c r="CM325" s="1">
        <f>'январь 2016'!CM325+'февраль 2016'!CM325+'март 2016'!CM325</f>
        <v>0</v>
      </c>
      <c r="CN325" s="1" t="s">
        <v>49</v>
      </c>
      <c r="CO325" s="1" t="s">
        <v>39</v>
      </c>
      <c r="CP325" s="1">
        <f>'январь 2016'!CP325+'февраль 2016'!CP325+'март 2016'!CP325</f>
        <v>0</v>
      </c>
      <c r="CQ325" s="1">
        <f>'январь 2016'!CQ325+'февраль 2016'!CQ325+'март 2016'!CQ325</f>
        <v>0</v>
      </c>
      <c r="CR325" s="1" t="s">
        <v>50</v>
      </c>
      <c r="CS325" s="1" t="s">
        <v>51</v>
      </c>
      <c r="CT325" s="1">
        <f>'январь 2016'!CT325+'февраль 2016'!CT325+'март 2016'!CT325</f>
        <v>0</v>
      </c>
      <c r="CU325" s="1">
        <f>'январь 2016'!CU325+'февраль 2016'!CU325+'март 2016'!CU325</f>
        <v>0</v>
      </c>
      <c r="CV325" s="1" t="s">
        <v>50</v>
      </c>
      <c r="CW325" s="1" t="s">
        <v>39</v>
      </c>
      <c r="CX325" s="1">
        <f>'январь 2016'!CX325+'февраль 2016'!CX325+'март 2016'!CX325</f>
        <v>0</v>
      </c>
      <c r="CY325" s="1">
        <f>'январь 2016'!CY325+'февраль 2016'!CY325+'март 2016'!CY325</f>
        <v>0</v>
      </c>
      <c r="CZ325" s="1" t="s">
        <v>50</v>
      </c>
      <c r="DA325" s="1" t="s">
        <v>39</v>
      </c>
      <c r="DB325" s="1">
        <f>'январь 2016'!DB325+'февраль 2016'!DB325+'март 2016'!DB325</f>
        <v>0</v>
      </c>
      <c r="DC325" s="1">
        <f>'январь 2016'!DC325+'февраль 2016'!DC325+'март 2016'!DC325</f>
        <v>0</v>
      </c>
      <c r="DD325" s="1" t="s">
        <v>59</v>
      </c>
      <c r="DE325" s="1" t="s">
        <v>60</v>
      </c>
      <c r="DF325" s="1">
        <f>'январь 2016'!DF325+'февраль 2016'!DF325+'март 2016'!DF325</f>
        <v>0</v>
      </c>
      <c r="DG325" s="1">
        <f>'январь 2016'!DG325+'февраль 2016'!DG325+'март 2016'!DG325</f>
        <v>0</v>
      </c>
      <c r="DH325" s="1" t="s">
        <v>52</v>
      </c>
      <c r="DI325" s="1" t="s">
        <v>53</v>
      </c>
      <c r="DJ325" s="1">
        <f>'январь 2016'!DJ325+'февраль 2016'!DJ325+'март 2016'!DJ325</f>
        <v>0</v>
      </c>
      <c r="DK325" s="1">
        <f>'январь 2016'!DK325+'февраль 2016'!DK325+'март 2016'!DK325</f>
        <v>0</v>
      </c>
      <c r="DL325" s="1" t="s">
        <v>31</v>
      </c>
      <c r="DM325" s="7">
        <f>'январь 2016'!DM325+'февраль 2016'!DM325+'март 2016'!DM325</f>
        <v>0</v>
      </c>
    </row>
    <row r="326" spans="1:117" s="12" customFormat="1" ht="15.75" customHeight="1" x14ac:dyDescent="0.25">
      <c r="A326" s="6">
        <v>325</v>
      </c>
      <c r="B326" s="6">
        <v>2</v>
      </c>
      <c r="C326" s="9" t="s">
        <v>474</v>
      </c>
      <c r="D326" s="8" t="s">
        <v>373</v>
      </c>
      <c r="E326" s="6">
        <v>93.222999999999999</v>
      </c>
      <c r="F326" s="6">
        <v>14.371</v>
      </c>
      <c r="G326" s="6">
        <v>39.317</v>
      </c>
      <c r="H326" s="10">
        <v>90.262919999999994</v>
      </c>
      <c r="I326" s="3">
        <f t="shared" si="16"/>
        <v>129.57991999999999</v>
      </c>
      <c r="J326" s="3">
        <f t="shared" si="15"/>
        <v>0.73</v>
      </c>
      <c r="K326" s="3">
        <f t="shared" si="17"/>
        <v>128.84992</v>
      </c>
      <c r="L326" s="1" t="s">
        <v>28</v>
      </c>
      <c r="M326" s="1" t="s">
        <v>29</v>
      </c>
      <c r="N326" s="1">
        <f>'январь 2016'!N326+'февраль 2016'!N326+'март 2016'!N326</f>
        <v>0</v>
      </c>
      <c r="O326" s="1">
        <f>'январь 2016'!O326+'февраль 2016'!O326+'март 2016'!O326</f>
        <v>0</v>
      </c>
      <c r="P326" s="1" t="s">
        <v>30</v>
      </c>
      <c r="Q326" s="1" t="s">
        <v>34</v>
      </c>
      <c r="R326" s="1">
        <f>'январь 2016'!R326+'февраль 2016'!R326+'март 2016'!R326</f>
        <v>0</v>
      </c>
      <c r="S326" s="1">
        <f>'январь 2016'!S326+'февраль 2016'!S326+'март 2016'!S326</f>
        <v>0</v>
      </c>
      <c r="T326" s="1" t="s">
        <v>30</v>
      </c>
      <c r="U326" s="1" t="s">
        <v>32</v>
      </c>
      <c r="V326" s="6">
        <f>'январь 2016'!V326+'февраль 2016'!V326+'март 2016'!V326</f>
        <v>0</v>
      </c>
      <c r="W326" s="6">
        <f>'январь 2016'!W326+'февраль 2016'!W326+'март 2016'!W326</f>
        <v>0</v>
      </c>
      <c r="X326" s="6" t="s">
        <v>30</v>
      </c>
      <c r="Y326" s="6" t="s">
        <v>33</v>
      </c>
      <c r="Z326" s="6">
        <f>'январь 2016'!Z326+'февраль 2016'!Z326+'март 2016'!Z326</f>
        <v>0</v>
      </c>
      <c r="AA326" s="6">
        <f>'январь 2016'!AA326+'февраль 2016'!AA326+'март 2016'!AA326</f>
        <v>0</v>
      </c>
      <c r="AB326" s="1" t="s">
        <v>30</v>
      </c>
      <c r="AC326" s="1" t="s">
        <v>34</v>
      </c>
      <c r="AD326" s="1">
        <f>'январь 2016'!AD326+'февраль 2016'!AD326+'март 2016'!AD326</f>
        <v>0</v>
      </c>
      <c r="AE326" s="1">
        <f>'январь 2016'!AE326+'февраль 2016'!AE326+'март 2016'!AE326</f>
        <v>0</v>
      </c>
      <c r="AF326" s="1" t="s">
        <v>35</v>
      </c>
      <c r="AG326" s="1" t="s">
        <v>29</v>
      </c>
      <c r="AH326" s="1">
        <f>'январь 2016'!AH326+'февраль 2016'!AH326+'март 2016'!AH326</f>
        <v>0</v>
      </c>
      <c r="AI326" s="1">
        <f>'январь 2016'!AI326+'февраль 2016'!AI326+'март 2016'!AI326</f>
        <v>0</v>
      </c>
      <c r="AJ326" s="1" t="s">
        <v>36</v>
      </c>
      <c r="AK326" s="1" t="s">
        <v>37</v>
      </c>
      <c r="AL326" s="1">
        <f>'январь 2016'!AL326+'февраль 2016'!AL326+'март 2016'!AL326</f>
        <v>0</v>
      </c>
      <c r="AM326" s="1">
        <f>'январь 2016'!AM326+'февраль 2016'!AM326+'март 2016'!AM326</f>
        <v>0</v>
      </c>
      <c r="AN326" s="1" t="s">
        <v>38</v>
      </c>
      <c r="AO326" s="1" t="s">
        <v>39</v>
      </c>
      <c r="AP326" s="1">
        <f>'январь 2016'!AP326+'февраль 2016'!AP326+'март 2016'!AP326</f>
        <v>0</v>
      </c>
      <c r="AQ326" s="1">
        <f>'январь 2016'!AQ326+'февраль 2016'!AQ326+'март 2016'!AQ326</f>
        <v>0</v>
      </c>
      <c r="AR326" s="1" t="s">
        <v>40</v>
      </c>
      <c r="AS326" s="1" t="s">
        <v>41</v>
      </c>
      <c r="AT326" s="1">
        <f>'январь 2016'!AT326+'февраль 2016'!AT326+'март 2016'!AT326</f>
        <v>0</v>
      </c>
      <c r="AU326" s="1">
        <f>'январь 2016'!AU326+'февраль 2016'!AU326+'март 2016'!AU326</f>
        <v>0</v>
      </c>
      <c r="AV326" s="6"/>
      <c r="AW326" s="6"/>
      <c r="AX326" s="1">
        <f>'январь 2016'!AX326+'февраль 2016'!AX326+'март 2016'!AX326</f>
        <v>0</v>
      </c>
      <c r="AY326" s="1">
        <f>'январь 2016'!AY326+'февраль 2016'!AY326+'март 2016'!AY326</f>
        <v>0</v>
      </c>
      <c r="AZ326" s="1" t="s">
        <v>42</v>
      </c>
      <c r="BA326" s="1" t="s">
        <v>39</v>
      </c>
      <c r="BB326" s="1">
        <f>'январь 2016'!BB326+'февраль 2016'!BB326+'март 2016'!BB326</f>
        <v>0</v>
      </c>
      <c r="BC326" s="1">
        <f>'январь 2016'!BC326+'февраль 2016'!BC326+'март 2016'!BC326</f>
        <v>0</v>
      </c>
      <c r="BD326" s="1" t="s">
        <v>42</v>
      </c>
      <c r="BE326" s="1" t="s">
        <v>33</v>
      </c>
      <c r="BF326" s="1">
        <f>'январь 2016'!BF326+'февраль 2016'!BF326+'март 2016'!BF326</f>
        <v>0</v>
      </c>
      <c r="BG326" s="1">
        <f>'январь 2016'!BG326+'февраль 2016'!BG326+'март 2016'!BG326</f>
        <v>0</v>
      </c>
      <c r="BH326" s="1" t="s">
        <v>42</v>
      </c>
      <c r="BI326" s="1" t="s">
        <v>39</v>
      </c>
      <c r="BJ326" s="1">
        <f>'январь 2016'!BJ326+'февраль 2016'!BJ326+'март 2016'!BJ326</f>
        <v>0</v>
      </c>
      <c r="BK326" s="7">
        <f>'январь 2016'!BK326+'февраль 2016'!BK326+'март 2016'!BK326</f>
        <v>0</v>
      </c>
      <c r="BL326" s="1" t="s">
        <v>43</v>
      </c>
      <c r="BM326" s="1" t="s">
        <v>44</v>
      </c>
      <c r="BN326" s="1">
        <f>'январь 2016'!BN326+'февраль 2016'!BN326+'март 2016'!BN326</f>
        <v>0</v>
      </c>
      <c r="BO326" s="1">
        <f>'январь 2016'!BO326+'февраль 2016'!BO326+'март 2016'!BO326</f>
        <v>0</v>
      </c>
      <c r="BP326" s="1" t="s">
        <v>45</v>
      </c>
      <c r="BQ326" s="1" t="s">
        <v>44</v>
      </c>
      <c r="BR326" s="1">
        <f>'январь 2016'!BR326+'февраль 2016'!BR326+'март 2016'!BR326</f>
        <v>0</v>
      </c>
      <c r="BS326" s="1">
        <f>'январь 2016'!BS326+'февраль 2016'!BS326+'март 2016'!BS326</f>
        <v>0</v>
      </c>
      <c r="BT326" s="1" t="s">
        <v>46</v>
      </c>
      <c r="BU326" s="1" t="s">
        <v>47</v>
      </c>
      <c r="BV326" s="1">
        <f>'январь 2016'!BV326+'февраль 2016'!BV326+'март 2016'!BV326</f>
        <v>0</v>
      </c>
      <c r="BW326" s="1">
        <f>'январь 2016'!BW326+'февраль 2016'!BW326+'март 2016'!BW326</f>
        <v>0</v>
      </c>
      <c r="BX326" s="1" t="s">
        <v>46</v>
      </c>
      <c r="BY326" s="1" t="s">
        <v>41</v>
      </c>
      <c r="BZ326" s="1">
        <f>'январь 2016'!BZ326+'февраль 2016'!BZ326+'март 2016'!BZ326</f>
        <v>0</v>
      </c>
      <c r="CA326" s="1">
        <f>'январь 2016'!CA326+'февраль 2016'!CA326+'март 2016'!CA326</f>
        <v>0</v>
      </c>
      <c r="CB326" s="1" t="s">
        <v>46</v>
      </c>
      <c r="CC326" s="1" t="s">
        <v>48</v>
      </c>
      <c r="CD326" s="1">
        <f>'январь 2016'!CD326+'февраль 2016'!CD326+'март 2016'!CD326</f>
        <v>0</v>
      </c>
      <c r="CE326" s="1">
        <f>'январь 2016'!CE326+'февраль 2016'!CE326+'март 2016'!CE326</f>
        <v>0</v>
      </c>
      <c r="CF326" s="1" t="s">
        <v>46</v>
      </c>
      <c r="CG326" s="1" t="s">
        <v>48</v>
      </c>
      <c r="CH326" s="1">
        <f>'январь 2016'!CH326+'февраль 2016'!CH326+'март 2016'!CH326</f>
        <v>0</v>
      </c>
      <c r="CI326" s="1">
        <f>'январь 2016'!CI326+'февраль 2016'!CI326+'март 2016'!CI326</f>
        <v>0</v>
      </c>
      <c r="CJ326" s="1" t="s">
        <v>46</v>
      </c>
      <c r="CK326" s="1" t="s">
        <v>39</v>
      </c>
      <c r="CL326" s="1">
        <f>'январь 2016'!CL326+'февраль 2016'!CL326+'март 2016'!CL326</f>
        <v>0</v>
      </c>
      <c r="CM326" s="1">
        <f>'январь 2016'!CM326+'февраль 2016'!CM326+'март 2016'!CM326</f>
        <v>0</v>
      </c>
      <c r="CN326" s="1" t="s">
        <v>49</v>
      </c>
      <c r="CO326" s="1" t="s">
        <v>39</v>
      </c>
      <c r="CP326" s="1">
        <f>'январь 2016'!CP326+'февраль 2016'!CP326+'март 2016'!CP326</f>
        <v>1</v>
      </c>
      <c r="CQ326" s="1">
        <f>'январь 2016'!CQ326+'февраль 2016'!CQ326+'март 2016'!CQ326</f>
        <v>0.73</v>
      </c>
      <c r="CR326" s="1" t="s">
        <v>50</v>
      </c>
      <c r="CS326" s="1" t="s">
        <v>51</v>
      </c>
      <c r="CT326" s="1">
        <f>'январь 2016'!CT326+'февраль 2016'!CT326+'март 2016'!CT326</f>
        <v>0</v>
      </c>
      <c r="CU326" s="1">
        <f>'январь 2016'!CU326+'февраль 2016'!CU326+'март 2016'!CU326</f>
        <v>0</v>
      </c>
      <c r="CV326" s="1" t="s">
        <v>50</v>
      </c>
      <c r="CW326" s="1" t="s">
        <v>39</v>
      </c>
      <c r="CX326" s="1">
        <f>'январь 2016'!CX326+'февраль 2016'!CX326+'март 2016'!CX326</f>
        <v>0</v>
      </c>
      <c r="CY326" s="1">
        <f>'январь 2016'!CY326+'февраль 2016'!CY326+'март 2016'!CY326</f>
        <v>0</v>
      </c>
      <c r="CZ326" s="1" t="s">
        <v>50</v>
      </c>
      <c r="DA326" s="1" t="s">
        <v>39</v>
      </c>
      <c r="DB326" s="1">
        <f>'январь 2016'!DB326+'февраль 2016'!DB326+'март 2016'!DB326</f>
        <v>0</v>
      </c>
      <c r="DC326" s="1">
        <f>'январь 2016'!DC326+'февраль 2016'!DC326+'март 2016'!DC326</f>
        <v>0</v>
      </c>
      <c r="DD326" s="1" t="s">
        <v>59</v>
      </c>
      <c r="DE326" s="1" t="s">
        <v>60</v>
      </c>
      <c r="DF326" s="1">
        <f>'январь 2016'!DF326+'февраль 2016'!DF326+'март 2016'!DF326</f>
        <v>0</v>
      </c>
      <c r="DG326" s="1">
        <f>'январь 2016'!DG326+'февраль 2016'!DG326+'март 2016'!DG326</f>
        <v>0</v>
      </c>
      <c r="DH326" s="1" t="s">
        <v>52</v>
      </c>
      <c r="DI326" s="1" t="s">
        <v>53</v>
      </c>
      <c r="DJ326" s="1">
        <f>'январь 2016'!DJ326+'февраль 2016'!DJ326+'март 2016'!DJ326</f>
        <v>0</v>
      </c>
      <c r="DK326" s="1">
        <f>'январь 2016'!DK326+'февраль 2016'!DK326+'март 2016'!DK326</f>
        <v>0</v>
      </c>
      <c r="DL326" s="1" t="s">
        <v>31</v>
      </c>
      <c r="DM326" s="7">
        <f>'январь 2016'!DM326+'февраль 2016'!DM326+'март 2016'!DM326</f>
        <v>0</v>
      </c>
    </row>
    <row r="327" spans="1:117" s="12" customFormat="1" ht="15.75" customHeight="1" x14ac:dyDescent="0.25">
      <c r="A327" s="6">
        <v>326</v>
      </c>
      <c r="B327" s="6">
        <v>2</v>
      </c>
      <c r="C327" s="9" t="s">
        <v>475</v>
      </c>
      <c r="D327" s="8" t="s">
        <v>373</v>
      </c>
      <c r="E327" s="6">
        <v>98.313000000000002</v>
      </c>
      <c r="F327" s="6">
        <v>7.2229999999999999</v>
      </c>
      <c r="G327" s="6">
        <v>55.536999999999999</v>
      </c>
      <c r="H327" s="10">
        <v>94.439040000000006</v>
      </c>
      <c r="I327" s="3">
        <f t="shared" si="16"/>
        <v>149.97604000000001</v>
      </c>
      <c r="J327" s="3">
        <f t="shared" si="15"/>
        <v>0.92100000000000004</v>
      </c>
      <c r="K327" s="3">
        <f t="shared" si="17"/>
        <v>149.05504000000002</v>
      </c>
      <c r="L327" s="1" t="s">
        <v>28</v>
      </c>
      <c r="M327" s="1" t="s">
        <v>29</v>
      </c>
      <c r="N327" s="1">
        <f>'январь 2016'!N327+'февраль 2016'!N327+'март 2016'!N327</f>
        <v>0</v>
      </c>
      <c r="O327" s="1">
        <f>'январь 2016'!O327+'февраль 2016'!O327+'март 2016'!O327</f>
        <v>0</v>
      </c>
      <c r="P327" s="1" t="s">
        <v>30</v>
      </c>
      <c r="Q327" s="1" t="s">
        <v>34</v>
      </c>
      <c r="R327" s="1">
        <f>'январь 2016'!R327+'февраль 2016'!R327+'март 2016'!R327</f>
        <v>0</v>
      </c>
      <c r="S327" s="1">
        <f>'январь 2016'!S327+'февраль 2016'!S327+'март 2016'!S327</f>
        <v>0</v>
      </c>
      <c r="T327" s="1" t="s">
        <v>30</v>
      </c>
      <c r="U327" s="1" t="s">
        <v>32</v>
      </c>
      <c r="V327" s="6">
        <f>'январь 2016'!V327+'февраль 2016'!V327+'март 2016'!V327</f>
        <v>0</v>
      </c>
      <c r="W327" s="6">
        <f>'январь 2016'!W327+'февраль 2016'!W327+'март 2016'!W327</f>
        <v>0</v>
      </c>
      <c r="X327" s="6" t="s">
        <v>30</v>
      </c>
      <c r="Y327" s="6" t="s">
        <v>33</v>
      </c>
      <c r="Z327" s="6">
        <f>'январь 2016'!Z327+'февраль 2016'!Z327+'март 2016'!Z327</f>
        <v>0</v>
      </c>
      <c r="AA327" s="6">
        <f>'январь 2016'!AA327+'февраль 2016'!AA327+'март 2016'!AA327</f>
        <v>0</v>
      </c>
      <c r="AB327" s="1" t="s">
        <v>30</v>
      </c>
      <c r="AC327" s="1" t="s">
        <v>34</v>
      </c>
      <c r="AD327" s="1">
        <f>'январь 2016'!AD327+'февраль 2016'!AD327+'март 2016'!AD327</f>
        <v>0</v>
      </c>
      <c r="AE327" s="1">
        <f>'январь 2016'!AE327+'февраль 2016'!AE327+'март 2016'!AE327</f>
        <v>0</v>
      </c>
      <c r="AF327" s="1" t="s">
        <v>35</v>
      </c>
      <c r="AG327" s="1" t="s">
        <v>29</v>
      </c>
      <c r="AH327" s="1">
        <f>'январь 2016'!AH327+'февраль 2016'!AH327+'март 2016'!AH327</f>
        <v>0</v>
      </c>
      <c r="AI327" s="1">
        <f>'январь 2016'!AI327+'февраль 2016'!AI327+'март 2016'!AI327</f>
        <v>0</v>
      </c>
      <c r="AJ327" s="1" t="s">
        <v>36</v>
      </c>
      <c r="AK327" s="1" t="s">
        <v>37</v>
      </c>
      <c r="AL327" s="1">
        <f>'январь 2016'!AL327+'февраль 2016'!AL327+'март 2016'!AL327</f>
        <v>0</v>
      </c>
      <c r="AM327" s="1">
        <f>'январь 2016'!AM327+'февраль 2016'!AM327+'март 2016'!AM327</f>
        <v>0</v>
      </c>
      <c r="AN327" s="1" t="s">
        <v>38</v>
      </c>
      <c r="AO327" s="1" t="s">
        <v>39</v>
      </c>
      <c r="AP327" s="1">
        <f>'январь 2016'!AP327+'февраль 2016'!AP327+'март 2016'!AP327</f>
        <v>0</v>
      </c>
      <c r="AQ327" s="1">
        <f>'январь 2016'!AQ327+'февраль 2016'!AQ327+'март 2016'!AQ327</f>
        <v>0</v>
      </c>
      <c r="AR327" s="1" t="s">
        <v>40</v>
      </c>
      <c r="AS327" s="1" t="s">
        <v>41</v>
      </c>
      <c r="AT327" s="1">
        <f>'январь 2016'!AT327+'февраль 2016'!AT327+'март 2016'!AT327</f>
        <v>0</v>
      </c>
      <c r="AU327" s="1">
        <f>'январь 2016'!AU327+'февраль 2016'!AU327+'март 2016'!AU327</f>
        <v>0</v>
      </c>
      <c r="AV327" s="6"/>
      <c r="AW327" s="6"/>
      <c r="AX327" s="1">
        <f>'январь 2016'!AX327+'февраль 2016'!AX327+'март 2016'!AX327</f>
        <v>0</v>
      </c>
      <c r="AY327" s="1">
        <f>'январь 2016'!AY327+'февраль 2016'!AY327+'март 2016'!AY327</f>
        <v>0</v>
      </c>
      <c r="AZ327" s="1" t="s">
        <v>42</v>
      </c>
      <c r="BA327" s="1" t="s">
        <v>39</v>
      </c>
      <c r="BB327" s="1">
        <f>'январь 2016'!BB327+'февраль 2016'!BB327+'март 2016'!BB327</f>
        <v>0</v>
      </c>
      <c r="BC327" s="1">
        <f>'январь 2016'!BC327+'февраль 2016'!BC327+'март 2016'!BC327</f>
        <v>0</v>
      </c>
      <c r="BD327" s="1" t="s">
        <v>42</v>
      </c>
      <c r="BE327" s="1" t="s">
        <v>33</v>
      </c>
      <c r="BF327" s="1">
        <f>'январь 2016'!BF327+'февраль 2016'!BF327+'март 2016'!BF327</f>
        <v>0</v>
      </c>
      <c r="BG327" s="1">
        <f>'январь 2016'!BG327+'февраль 2016'!BG327+'март 2016'!BG327</f>
        <v>0</v>
      </c>
      <c r="BH327" s="1" t="s">
        <v>42</v>
      </c>
      <c r="BI327" s="1" t="s">
        <v>39</v>
      </c>
      <c r="BJ327" s="1">
        <f>'январь 2016'!BJ327+'февраль 2016'!BJ327+'март 2016'!BJ327</f>
        <v>0</v>
      </c>
      <c r="BK327" s="7">
        <f>'январь 2016'!BK327+'февраль 2016'!BK327+'март 2016'!BK327</f>
        <v>0</v>
      </c>
      <c r="BL327" s="1" t="s">
        <v>43</v>
      </c>
      <c r="BM327" s="1" t="s">
        <v>44</v>
      </c>
      <c r="BN327" s="1">
        <f>'январь 2016'!BN327+'февраль 2016'!BN327+'март 2016'!BN327</f>
        <v>0</v>
      </c>
      <c r="BO327" s="1">
        <f>'январь 2016'!BO327+'февраль 2016'!BO327+'март 2016'!BO327</f>
        <v>0</v>
      </c>
      <c r="BP327" s="1" t="s">
        <v>45</v>
      </c>
      <c r="BQ327" s="1" t="s">
        <v>44</v>
      </c>
      <c r="BR327" s="1">
        <f>'январь 2016'!BR327+'февраль 2016'!BR327+'март 2016'!BR327</f>
        <v>0</v>
      </c>
      <c r="BS327" s="1">
        <f>'январь 2016'!BS327+'февраль 2016'!BS327+'март 2016'!BS327</f>
        <v>0</v>
      </c>
      <c r="BT327" s="1" t="s">
        <v>46</v>
      </c>
      <c r="BU327" s="1" t="s">
        <v>47</v>
      </c>
      <c r="BV327" s="1">
        <f>'январь 2016'!BV327+'февраль 2016'!BV327+'март 2016'!BV327</f>
        <v>0</v>
      </c>
      <c r="BW327" s="1">
        <f>'январь 2016'!BW327+'февраль 2016'!BW327+'март 2016'!BW327</f>
        <v>0</v>
      </c>
      <c r="BX327" s="1" t="s">
        <v>46</v>
      </c>
      <c r="BY327" s="1" t="s">
        <v>41</v>
      </c>
      <c r="BZ327" s="1">
        <f>'январь 2016'!BZ327+'февраль 2016'!BZ327+'март 2016'!BZ327</f>
        <v>0</v>
      </c>
      <c r="CA327" s="1">
        <f>'январь 2016'!CA327+'февраль 2016'!CA327+'март 2016'!CA327</f>
        <v>0</v>
      </c>
      <c r="CB327" s="1" t="s">
        <v>46</v>
      </c>
      <c r="CC327" s="1" t="s">
        <v>48</v>
      </c>
      <c r="CD327" s="1">
        <f>'январь 2016'!CD327+'февраль 2016'!CD327+'март 2016'!CD327</f>
        <v>0</v>
      </c>
      <c r="CE327" s="1">
        <f>'январь 2016'!CE327+'февраль 2016'!CE327+'март 2016'!CE327</f>
        <v>0</v>
      </c>
      <c r="CF327" s="1" t="s">
        <v>46</v>
      </c>
      <c r="CG327" s="1" t="s">
        <v>48</v>
      </c>
      <c r="CH327" s="1">
        <f>'январь 2016'!CH327+'февраль 2016'!CH327+'март 2016'!CH327</f>
        <v>0</v>
      </c>
      <c r="CI327" s="1">
        <f>'январь 2016'!CI327+'февраль 2016'!CI327+'март 2016'!CI327</f>
        <v>0</v>
      </c>
      <c r="CJ327" s="1" t="s">
        <v>46</v>
      </c>
      <c r="CK327" s="1" t="s">
        <v>39</v>
      </c>
      <c r="CL327" s="1">
        <f>'январь 2016'!CL327+'февраль 2016'!CL327+'март 2016'!CL327</f>
        <v>0</v>
      </c>
      <c r="CM327" s="1">
        <f>'январь 2016'!CM327+'февраль 2016'!CM327+'март 2016'!CM327</f>
        <v>0</v>
      </c>
      <c r="CN327" s="1" t="s">
        <v>49</v>
      </c>
      <c r="CO327" s="1" t="s">
        <v>39</v>
      </c>
      <c r="CP327" s="1">
        <f>'январь 2016'!CP327+'февраль 2016'!CP327+'март 2016'!CP327</f>
        <v>0</v>
      </c>
      <c r="CQ327" s="1">
        <f>'январь 2016'!CQ327+'февраль 2016'!CQ327+'март 2016'!CQ327</f>
        <v>0</v>
      </c>
      <c r="CR327" s="1" t="s">
        <v>50</v>
      </c>
      <c r="CS327" s="1" t="s">
        <v>51</v>
      </c>
      <c r="CT327" s="1">
        <f>'январь 2016'!CT327+'февраль 2016'!CT327+'март 2016'!CT327</f>
        <v>0</v>
      </c>
      <c r="CU327" s="1">
        <f>'январь 2016'!CU327+'февраль 2016'!CU327+'март 2016'!CU327</f>
        <v>0</v>
      </c>
      <c r="CV327" s="1" t="s">
        <v>50</v>
      </c>
      <c r="CW327" s="1" t="s">
        <v>39</v>
      </c>
      <c r="CX327" s="1">
        <f>'январь 2016'!CX327+'февраль 2016'!CX327+'март 2016'!CX327</f>
        <v>1</v>
      </c>
      <c r="CY327" s="1">
        <f>'январь 2016'!CY327+'февраль 2016'!CY327+'март 2016'!CY327</f>
        <v>0.92100000000000004</v>
      </c>
      <c r="CZ327" s="1" t="s">
        <v>50</v>
      </c>
      <c r="DA327" s="1" t="s">
        <v>39</v>
      </c>
      <c r="DB327" s="1">
        <f>'январь 2016'!DB327+'февраль 2016'!DB327+'март 2016'!DB327</f>
        <v>0</v>
      </c>
      <c r="DC327" s="1">
        <f>'январь 2016'!DC327+'февраль 2016'!DC327+'март 2016'!DC327</f>
        <v>0</v>
      </c>
      <c r="DD327" s="1" t="s">
        <v>59</v>
      </c>
      <c r="DE327" s="1" t="s">
        <v>60</v>
      </c>
      <c r="DF327" s="1">
        <f>'январь 2016'!DF327+'февраль 2016'!DF327+'март 2016'!DF327</f>
        <v>0</v>
      </c>
      <c r="DG327" s="1">
        <f>'январь 2016'!DG327+'февраль 2016'!DG327+'март 2016'!DG327</f>
        <v>0</v>
      </c>
      <c r="DH327" s="1" t="s">
        <v>52</v>
      </c>
      <c r="DI327" s="1" t="s">
        <v>53</v>
      </c>
      <c r="DJ327" s="1">
        <f>'январь 2016'!DJ327+'февраль 2016'!DJ327+'март 2016'!DJ327</f>
        <v>0</v>
      </c>
      <c r="DK327" s="1">
        <f>'январь 2016'!DK327+'февраль 2016'!DK327+'март 2016'!DK327</f>
        <v>0</v>
      </c>
      <c r="DL327" s="1" t="s">
        <v>31</v>
      </c>
      <c r="DM327" s="7">
        <f>'январь 2016'!DM327+'февраль 2016'!DM327+'март 2016'!DM327</f>
        <v>0</v>
      </c>
    </row>
    <row r="328" spans="1:117" s="12" customFormat="1" ht="15.75" customHeight="1" x14ac:dyDescent="0.25">
      <c r="A328" s="6">
        <v>327</v>
      </c>
      <c r="B328" s="6">
        <v>2</v>
      </c>
      <c r="C328" s="9" t="s">
        <v>287</v>
      </c>
      <c r="D328" s="8" t="s">
        <v>373</v>
      </c>
      <c r="E328" s="6">
        <v>350.20400000000001</v>
      </c>
      <c r="F328" s="6">
        <v>360.47500000000002</v>
      </c>
      <c r="G328" s="6">
        <v>-14.063000000000001</v>
      </c>
      <c r="H328" s="10">
        <v>122.7306</v>
      </c>
      <c r="I328" s="3">
        <f t="shared" si="16"/>
        <v>108.66759999999999</v>
      </c>
      <c r="J328" s="3">
        <f t="shared" si="15"/>
        <v>291.07099999999997</v>
      </c>
      <c r="K328" s="3">
        <f t="shared" si="17"/>
        <v>-182.40339999999998</v>
      </c>
      <c r="L328" s="1" t="s">
        <v>28</v>
      </c>
      <c r="M328" s="1" t="s">
        <v>29</v>
      </c>
      <c r="N328" s="1">
        <f>'январь 2016'!N328+'февраль 2016'!N328+'март 2016'!N328</f>
        <v>0</v>
      </c>
      <c r="O328" s="1">
        <f>'январь 2016'!O328+'февраль 2016'!O328+'март 2016'!O328</f>
        <v>0</v>
      </c>
      <c r="P328" s="1" t="s">
        <v>30</v>
      </c>
      <c r="Q328" s="1" t="s">
        <v>34</v>
      </c>
      <c r="R328" s="1">
        <f>'январь 2016'!R328+'февраль 2016'!R328+'март 2016'!R328</f>
        <v>0</v>
      </c>
      <c r="S328" s="1">
        <f>'январь 2016'!S328+'февраль 2016'!S328+'март 2016'!S328</f>
        <v>0</v>
      </c>
      <c r="T328" s="1" t="s">
        <v>30</v>
      </c>
      <c r="U328" s="1" t="s">
        <v>32</v>
      </c>
      <c r="V328" s="6">
        <f>'январь 2016'!V328+'февраль 2016'!V328+'март 2016'!V328</f>
        <v>0</v>
      </c>
      <c r="W328" s="6">
        <f>'январь 2016'!W328+'февраль 2016'!W328+'март 2016'!W328</f>
        <v>0</v>
      </c>
      <c r="X328" s="6" t="s">
        <v>30</v>
      </c>
      <c r="Y328" s="6" t="s">
        <v>33</v>
      </c>
      <c r="Z328" s="6">
        <f>'январь 2016'!Z328+'февраль 2016'!Z328+'март 2016'!Z328</f>
        <v>0</v>
      </c>
      <c r="AA328" s="6">
        <f>'январь 2016'!AA328+'февраль 2016'!AA328+'март 2016'!AA328</f>
        <v>0</v>
      </c>
      <c r="AB328" s="1" t="s">
        <v>30</v>
      </c>
      <c r="AC328" s="1" t="s">
        <v>34</v>
      </c>
      <c r="AD328" s="1">
        <f>'январь 2016'!AD328+'февраль 2016'!AD328+'март 2016'!AD328</f>
        <v>0</v>
      </c>
      <c r="AE328" s="1">
        <f>'январь 2016'!AE328+'февраль 2016'!AE328+'март 2016'!AE328</f>
        <v>0</v>
      </c>
      <c r="AF328" s="1" t="s">
        <v>35</v>
      </c>
      <c r="AG328" s="1" t="s">
        <v>29</v>
      </c>
      <c r="AH328" s="1">
        <f>'январь 2016'!AH328+'февраль 2016'!AH328+'март 2016'!AH328</f>
        <v>0</v>
      </c>
      <c r="AI328" s="1">
        <f>'январь 2016'!AI328+'февраль 2016'!AI328+'март 2016'!AI328</f>
        <v>0</v>
      </c>
      <c r="AJ328" s="1" t="s">
        <v>36</v>
      </c>
      <c r="AK328" s="1" t="s">
        <v>37</v>
      </c>
      <c r="AL328" s="1">
        <f>'январь 2016'!AL328+'февраль 2016'!AL328+'март 2016'!AL328</f>
        <v>8.5999999999999993E-2</v>
      </c>
      <c r="AM328" s="1">
        <f>'январь 2016'!AM328+'февраль 2016'!AM328+'март 2016'!AM328</f>
        <v>199.91200000000001</v>
      </c>
      <c r="AN328" s="1" t="s">
        <v>38</v>
      </c>
      <c r="AO328" s="1" t="s">
        <v>39</v>
      </c>
      <c r="AP328" s="1">
        <f>'январь 2016'!AP328+'февраль 2016'!AP328+'март 2016'!AP328</f>
        <v>0</v>
      </c>
      <c r="AQ328" s="1">
        <f>'январь 2016'!AQ328+'февраль 2016'!AQ328+'март 2016'!AQ328</f>
        <v>0</v>
      </c>
      <c r="AR328" s="1" t="s">
        <v>40</v>
      </c>
      <c r="AS328" s="1" t="s">
        <v>41</v>
      </c>
      <c r="AT328" s="1">
        <f>'январь 2016'!AT328+'февраль 2016'!AT328+'март 2016'!AT328</f>
        <v>0</v>
      </c>
      <c r="AU328" s="1">
        <f>'январь 2016'!AU328+'февраль 2016'!AU328+'март 2016'!AU328</f>
        <v>0</v>
      </c>
      <c r="AV328" s="6"/>
      <c r="AW328" s="6"/>
      <c r="AX328" s="1">
        <f>'январь 2016'!AX328+'февраль 2016'!AX328+'март 2016'!AX328</f>
        <v>0</v>
      </c>
      <c r="AY328" s="1">
        <f>'январь 2016'!AY328+'февраль 2016'!AY328+'март 2016'!AY328</f>
        <v>0</v>
      </c>
      <c r="AZ328" s="1" t="s">
        <v>42</v>
      </c>
      <c r="BA328" s="1" t="s">
        <v>39</v>
      </c>
      <c r="BB328" s="1">
        <f>'январь 2016'!BB328+'февраль 2016'!BB328+'март 2016'!BB328</f>
        <v>0</v>
      </c>
      <c r="BC328" s="1">
        <f>'январь 2016'!BC328+'февраль 2016'!BC328+'март 2016'!BC328</f>
        <v>0</v>
      </c>
      <c r="BD328" s="1" t="s">
        <v>42</v>
      </c>
      <c r="BE328" s="1" t="s">
        <v>33</v>
      </c>
      <c r="BF328" s="1">
        <f>'январь 2016'!BF328+'февраль 2016'!BF328+'март 2016'!BF328</f>
        <v>1</v>
      </c>
      <c r="BG328" s="1">
        <f>'январь 2016'!BG328+'февраль 2016'!BG328+'март 2016'!BG328</f>
        <v>90.242000000000004</v>
      </c>
      <c r="BH328" s="1" t="s">
        <v>42</v>
      </c>
      <c r="BI328" s="1" t="s">
        <v>39</v>
      </c>
      <c r="BJ328" s="1">
        <f>'январь 2016'!BJ328+'февраль 2016'!BJ328+'март 2016'!BJ328</f>
        <v>0</v>
      </c>
      <c r="BK328" s="7">
        <f>'январь 2016'!BK328+'февраль 2016'!BK328+'март 2016'!BK328</f>
        <v>0</v>
      </c>
      <c r="BL328" s="1" t="s">
        <v>43</v>
      </c>
      <c r="BM328" s="1" t="s">
        <v>44</v>
      </c>
      <c r="BN328" s="1">
        <f>'январь 2016'!BN328+'февраль 2016'!BN328+'март 2016'!BN328</f>
        <v>0</v>
      </c>
      <c r="BO328" s="1">
        <f>'январь 2016'!BO328+'февраль 2016'!BO328+'март 2016'!BO328</f>
        <v>0</v>
      </c>
      <c r="BP328" s="1" t="s">
        <v>45</v>
      </c>
      <c r="BQ328" s="1" t="s">
        <v>44</v>
      </c>
      <c r="BR328" s="1">
        <f>'январь 2016'!BR328+'февраль 2016'!BR328+'март 2016'!BR328</f>
        <v>0</v>
      </c>
      <c r="BS328" s="1">
        <f>'январь 2016'!BS328+'февраль 2016'!BS328+'март 2016'!BS328</f>
        <v>0</v>
      </c>
      <c r="BT328" s="1" t="s">
        <v>46</v>
      </c>
      <c r="BU328" s="1" t="s">
        <v>47</v>
      </c>
      <c r="BV328" s="1">
        <f>'январь 2016'!BV328+'февраль 2016'!BV328+'март 2016'!BV328</f>
        <v>0</v>
      </c>
      <c r="BW328" s="1">
        <f>'январь 2016'!BW328+'февраль 2016'!BW328+'март 2016'!BW328</f>
        <v>0</v>
      </c>
      <c r="BX328" s="1" t="s">
        <v>46</v>
      </c>
      <c r="BY328" s="1" t="s">
        <v>41</v>
      </c>
      <c r="BZ328" s="1">
        <f>'январь 2016'!BZ328+'февраль 2016'!BZ328+'март 2016'!BZ328</f>
        <v>0</v>
      </c>
      <c r="CA328" s="1">
        <f>'январь 2016'!CA328+'февраль 2016'!CA328+'март 2016'!CA328</f>
        <v>0</v>
      </c>
      <c r="CB328" s="1" t="s">
        <v>46</v>
      </c>
      <c r="CC328" s="1" t="s">
        <v>48</v>
      </c>
      <c r="CD328" s="1">
        <f>'январь 2016'!CD328+'февраль 2016'!CD328+'март 2016'!CD328</f>
        <v>0</v>
      </c>
      <c r="CE328" s="1">
        <f>'январь 2016'!CE328+'февраль 2016'!CE328+'март 2016'!CE328</f>
        <v>0</v>
      </c>
      <c r="CF328" s="1" t="s">
        <v>46</v>
      </c>
      <c r="CG328" s="1" t="s">
        <v>48</v>
      </c>
      <c r="CH328" s="1">
        <f>'январь 2016'!CH328+'февраль 2016'!CH328+'март 2016'!CH328</f>
        <v>0</v>
      </c>
      <c r="CI328" s="1">
        <f>'январь 2016'!CI328+'февраль 2016'!CI328+'март 2016'!CI328</f>
        <v>0</v>
      </c>
      <c r="CJ328" s="1" t="s">
        <v>46</v>
      </c>
      <c r="CK328" s="1" t="s">
        <v>39</v>
      </c>
      <c r="CL328" s="1">
        <f>'январь 2016'!CL328+'февраль 2016'!CL328+'март 2016'!CL328</f>
        <v>0</v>
      </c>
      <c r="CM328" s="1">
        <f>'январь 2016'!CM328+'февраль 2016'!CM328+'март 2016'!CM328</f>
        <v>0</v>
      </c>
      <c r="CN328" s="1" t="s">
        <v>49</v>
      </c>
      <c r="CO328" s="1" t="s">
        <v>39</v>
      </c>
      <c r="CP328" s="1">
        <f>'январь 2016'!CP328+'февраль 2016'!CP328+'март 2016'!CP328</f>
        <v>0</v>
      </c>
      <c r="CQ328" s="1">
        <f>'январь 2016'!CQ328+'февраль 2016'!CQ328+'март 2016'!CQ328</f>
        <v>0</v>
      </c>
      <c r="CR328" s="1" t="s">
        <v>50</v>
      </c>
      <c r="CS328" s="1" t="s">
        <v>51</v>
      </c>
      <c r="CT328" s="1">
        <f>'январь 2016'!CT328+'февраль 2016'!CT328+'март 2016'!CT328</f>
        <v>0</v>
      </c>
      <c r="CU328" s="1">
        <f>'январь 2016'!CU328+'февраль 2016'!CU328+'март 2016'!CU328</f>
        <v>0</v>
      </c>
      <c r="CV328" s="1" t="s">
        <v>50</v>
      </c>
      <c r="CW328" s="1" t="s">
        <v>39</v>
      </c>
      <c r="CX328" s="1">
        <f>'январь 2016'!CX328+'февраль 2016'!CX328+'март 2016'!CX328</f>
        <v>1</v>
      </c>
      <c r="CY328" s="1">
        <f>'январь 2016'!CY328+'февраль 2016'!CY328+'март 2016'!CY328</f>
        <v>0.91700000000000004</v>
      </c>
      <c r="CZ328" s="1" t="s">
        <v>50</v>
      </c>
      <c r="DA328" s="1" t="s">
        <v>39</v>
      </c>
      <c r="DB328" s="1">
        <f>'январь 2016'!DB328+'февраль 2016'!DB328+'март 2016'!DB328</f>
        <v>0</v>
      </c>
      <c r="DC328" s="1">
        <f>'январь 2016'!DC328+'февраль 2016'!DC328+'март 2016'!DC328</f>
        <v>0</v>
      </c>
      <c r="DD328" s="1" t="s">
        <v>59</v>
      </c>
      <c r="DE328" s="1" t="s">
        <v>60</v>
      </c>
      <c r="DF328" s="1">
        <f>'январь 2016'!DF328+'февраль 2016'!DF328+'март 2016'!DF328</f>
        <v>0</v>
      </c>
      <c r="DG328" s="1">
        <f>'январь 2016'!DG328+'февраль 2016'!DG328+'март 2016'!DG328</f>
        <v>0</v>
      </c>
      <c r="DH328" s="1" t="s">
        <v>52</v>
      </c>
      <c r="DI328" s="1" t="s">
        <v>53</v>
      </c>
      <c r="DJ328" s="1">
        <f>'январь 2016'!DJ328+'февраль 2016'!DJ328+'март 2016'!DJ328</f>
        <v>0</v>
      </c>
      <c r="DK328" s="1">
        <f>'январь 2016'!DK328+'февраль 2016'!DK328+'март 2016'!DK328</f>
        <v>0</v>
      </c>
      <c r="DL328" s="1" t="s">
        <v>31</v>
      </c>
      <c r="DM328" s="7">
        <f>'январь 2016'!DM328+'февраль 2016'!DM328+'март 2016'!DM328</f>
        <v>0</v>
      </c>
    </row>
    <row r="329" spans="1:117" s="12" customFormat="1" ht="15.75" customHeight="1" x14ac:dyDescent="0.25">
      <c r="A329" s="6">
        <v>328</v>
      </c>
      <c r="B329" s="6">
        <v>2</v>
      </c>
      <c r="C329" s="9" t="s">
        <v>288</v>
      </c>
      <c r="D329" s="8" t="s">
        <v>373</v>
      </c>
      <c r="E329" s="6">
        <v>164.91300000000001</v>
      </c>
      <c r="F329" s="6">
        <v>25.417999999999999</v>
      </c>
      <c r="G329" s="6">
        <v>-165.26400000000001</v>
      </c>
      <c r="H329" s="10">
        <v>116.24124</v>
      </c>
      <c r="I329" s="3">
        <f t="shared" si="16"/>
        <v>-49.022760000000005</v>
      </c>
      <c r="J329" s="3">
        <f t="shared" si="15"/>
        <v>1.8380000000000001</v>
      </c>
      <c r="K329" s="3">
        <f t="shared" si="17"/>
        <v>-50.860760000000006</v>
      </c>
      <c r="L329" s="1" t="s">
        <v>28</v>
      </c>
      <c r="M329" s="1" t="s">
        <v>29</v>
      </c>
      <c r="N329" s="1">
        <f>'январь 2016'!N329+'февраль 2016'!N329+'март 2016'!N329</f>
        <v>0</v>
      </c>
      <c r="O329" s="1">
        <f>'январь 2016'!O329+'февраль 2016'!O329+'март 2016'!O329</f>
        <v>0</v>
      </c>
      <c r="P329" s="1" t="s">
        <v>30</v>
      </c>
      <c r="Q329" s="1" t="s">
        <v>34</v>
      </c>
      <c r="R329" s="1">
        <f>'январь 2016'!R329+'февраль 2016'!R329+'март 2016'!R329</f>
        <v>0</v>
      </c>
      <c r="S329" s="1">
        <f>'январь 2016'!S329+'февраль 2016'!S329+'март 2016'!S329</f>
        <v>0</v>
      </c>
      <c r="T329" s="1" t="s">
        <v>30</v>
      </c>
      <c r="U329" s="1" t="s">
        <v>32</v>
      </c>
      <c r="V329" s="6">
        <f>'январь 2016'!V329+'февраль 2016'!V329+'март 2016'!V329</f>
        <v>0</v>
      </c>
      <c r="W329" s="6">
        <f>'январь 2016'!W329+'февраль 2016'!W329+'март 2016'!W329</f>
        <v>0</v>
      </c>
      <c r="X329" s="6" t="s">
        <v>30</v>
      </c>
      <c r="Y329" s="6" t="s">
        <v>33</v>
      </c>
      <c r="Z329" s="6">
        <f>'январь 2016'!Z329+'февраль 2016'!Z329+'март 2016'!Z329</f>
        <v>0</v>
      </c>
      <c r="AA329" s="6">
        <f>'январь 2016'!AA329+'февраль 2016'!AA329+'март 2016'!AA329</f>
        <v>0</v>
      </c>
      <c r="AB329" s="1" t="s">
        <v>30</v>
      </c>
      <c r="AC329" s="1" t="s">
        <v>34</v>
      </c>
      <c r="AD329" s="1">
        <f>'январь 2016'!AD329+'февраль 2016'!AD329+'март 2016'!AD329</f>
        <v>0</v>
      </c>
      <c r="AE329" s="1">
        <f>'январь 2016'!AE329+'февраль 2016'!AE329+'март 2016'!AE329</f>
        <v>0</v>
      </c>
      <c r="AF329" s="1" t="s">
        <v>35</v>
      </c>
      <c r="AG329" s="1" t="s">
        <v>29</v>
      </c>
      <c r="AH329" s="1">
        <f>'январь 2016'!AH329+'февраль 2016'!AH329+'март 2016'!AH329</f>
        <v>0</v>
      </c>
      <c r="AI329" s="1">
        <f>'январь 2016'!AI329+'февраль 2016'!AI329+'март 2016'!AI329</f>
        <v>0</v>
      </c>
      <c r="AJ329" s="1" t="s">
        <v>36</v>
      </c>
      <c r="AK329" s="1" t="s">
        <v>37</v>
      </c>
      <c r="AL329" s="1">
        <f>'январь 2016'!AL329+'февраль 2016'!AL329+'март 2016'!AL329</f>
        <v>0</v>
      </c>
      <c r="AM329" s="1">
        <f>'январь 2016'!AM329+'февраль 2016'!AM329+'март 2016'!AM329</f>
        <v>0</v>
      </c>
      <c r="AN329" s="1" t="s">
        <v>38</v>
      </c>
      <c r="AO329" s="1" t="s">
        <v>39</v>
      </c>
      <c r="AP329" s="1">
        <f>'январь 2016'!AP329+'февраль 2016'!AP329+'март 2016'!AP329</f>
        <v>0</v>
      </c>
      <c r="AQ329" s="1">
        <f>'январь 2016'!AQ329+'февраль 2016'!AQ329+'март 2016'!AQ329</f>
        <v>0</v>
      </c>
      <c r="AR329" s="1" t="s">
        <v>40</v>
      </c>
      <c r="AS329" s="1" t="s">
        <v>41</v>
      </c>
      <c r="AT329" s="1">
        <f>'январь 2016'!AT329+'февраль 2016'!AT329+'март 2016'!AT329</f>
        <v>0</v>
      </c>
      <c r="AU329" s="1">
        <f>'январь 2016'!AU329+'февраль 2016'!AU329+'март 2016'!AU329</f>
        <v>0</v>
      </c>
      <c r="AV329" s="6"/>
      <c r="AW329" s="6"/>
      <c r="AX329" s="1">
        <f>'январь 2016'!AX329+'февраль 2016'!AX329+'март 2016'!AX329</f>
        <v>0</v>
      </c>
      <c r="AY329" s="1">
        <f>'январь 2016'!AY329+'февраль 2016'!AY329+'март 2016'!AY329</f>
        <v>0</v>
      </c>
      <c r="AZ329" s="1" t="s">
        <v>42</v>
      </c>
      <c r="BA329" s="1" t="s">
        <v>39</v>
      </c>
      <c r="BB329" s="1">
        <f>'январь 2016'!BB329+'февраль 2016'!BB329+'март 2016'!BB329</f>
        <v>0</v>
      </c>
      <c r="BC329" s="1">
        <f>'январь 2016'!BC329+'февраль 2016'!BC329+'март 2016'!BC329</f>
        <v>0</v>
      </c>
      <c r="BD329" s="1" t="s">
        <v>42</v>
      </c>
      <c r="BE329" s="1" t="s">
        <v>33</v>
      </c>
      <c r="BF329" s="1">
        <f>'январь 2016'!BF329+'февраль 2016'!BF329+'март 2016'!BF329</f>
        <v>0</v>
      </c>
      <c r="BG329" s="1">
        <f>'январь 2016'!BG329+'февраль 2016'!BG329+'март 2016'!BG329</f>
        <v>0</v>
      </c>
      <c r="BH329" s="1" t="s">
        <v>42</v>
      </c>
      <c r="BI329" s="1" t="s">
        <v>39</v>
      </c>
      <c r="BJ329" s="1">
        <f>'январь 2016'!BJ329+'февраль 2016'!BJ329+'март 2016'!BJ329</f>
        <v>0</v>
      </c>
      <c r="BK329" s="7">
        <f>'январь 2016'!BK329+'февраль 2016'!BK329+'март 2016'!BK329</f>
        <v>0</v>
      </c>
      <c r="BL329" s="1" t="s">
        <v>43</v>
      </c>
      <c r="BM329" s="1" t="s">
        <v>44</v>
      </c>
      <c r="BN329" s="1">
        <f>'январь 2016'!BN329+'февраль 2016'!BN329+'март 2016'!BN329</f>
        <v>0</v>
      </c>
      <c r="BO329" s="1">
        <f>'январь 2016'!BO329+'февраль 2016'!BO329+'март 2016'!BO329</f>
        <v>0</v>
      </c>
      <c r="BP329" s="1" t="s">
        <v>45</v>
      </c>
      <c r="BQ329" s="1" t="s">
        <v>44</v>
      </c>
      <c r="BR329" s="1">
        <f>'январь 2016'!BR329+'февраль 2016'!BR329+'март 2016'!BR329</f>
        <v>0</v>
      </c>
      <c r="BS329" s="1">
        <f>'январь 2016'!BS329+'февраль 2016'!BS329+'март 2016'!BS329</f>
        <v>0</v>
      </c>
      <c r="BT329" s="1" t="s">
        <v>46</v>
      </c>
      <c r="BU329" s="1" t="s">
        <v>47</v>
      </c>
      <c r="BV329" s="1">
        <f>'январь 2016'!BV329+'февраль 2016'!BV329+'март 2016'!BV329</f>
        <v>0</v>
      </c>
      <c r="BW329" s="1">
        <f>'январь 2016'!BW329+'февраль 2016'!BW329+'март 2016'!BW329</f>
        <v>0</v>
      </c>
      <c r="BX329" s="1" t="s">
        <v>46</v>
      </c>
      <c r="BY329" s="1" t="s">
        <v>41</v>
      </c>
      <c r="BZ329" s="1">
        <f>'январь 2016'!BZ329+'февраль 2016'!BZ329+'март 2016'!BZ329</f>
        <v>0</v>
      </c>
      <c r="CA329" s="1">
        <f>'январь 2016'!CA329+'февраль 2016'!CA329+'март 2016'!CA329</f>
        <v>0</v>
      </c>
      <c r="CB329" s="1" t="s">
        <v>46</v>
      </c>
      <c r="CC329" s="1" t="s">
        <v>48</v>
      </c>
      <c r="CD329" s="1">
        <f>'январь 2016'!CD329+'февраль 2016'!CD329+'март 2016'!CD329</f>
        <v>0</v>
      </c>
      <c r="CE329" s="1">
        <f>'январь 2016'!CE329+'февраль 2016'!CE329+'март 2016'!CE329</f>
        <v>0</v>
      </c>
      <c r="CF329" s="1" t="s">
        <v>46</v>
      </c>
      <c r="CG329" s="1" t="s">
        <v>48</v>
      </c>
      <c r="CH329" s="1">
        <f>'январь 2016'!CH329+'февраль 2016'!CH329+'март 2016'!CH329</f>
        <v>0</v>
      </c>
      <c r="CI329" s="1">
        <f>'январь 2016'!CI329+'февраль 2016'!CI329+'март 2016'!CI329</f>
        <v>0</v>
      </c>
      <c r="CJ329" s="1" t="s">
        <v>46</v>
      </c>
      <c r="CK329" s="1" t="s">
        <v>39</v>
      </c>
      <c r="CL329" s="1">
        <f>'январь 2016'!CL329+'февраль 2016'!CL329+'март 2016'!CL329</f>
        <v>0</v>
      </c>
      <c r="CM329" s="1">
        <f>'январь 2016'!CM329+'февраль 2016'!CM329+'март 2016'!CM329</f>
        <v>0</v>
      </c>
      <c r="CN329" s="1" t="s">
        <v>49</v>
      </c>
      <c r="CO329" s="1" t="s">
        <v>39</v>
      </c>
      <c r="CP329" s="1">
        <f>'январь 2016'!CP329+'февраль 2016'!CP329+'март 2016'!CP329</f>
        <v>0</v>
      </c>
      <c r="CQ329" s="1">
        <f>'январь 2016'!CQ329+'февраль 2016'!CQ329+'март 2016'!CQ329</f>
        <v>0</v>
      </c>
      <c r="CR329" s="1" t="s">
        <v>50</v>
      </c>
      <c r="CS329" s="1" t="s">
        <v>51</v>
      </c>
      <c r="CT329" s="1">
        <f>'январь 2016'!CT329+'февраль 2016'!CT329+'март 2016'!CT329</f>
        <v>0</v>
      </c>
      <c r="CU329" s="1">
        <f>'январь 2016'!CU329+'февраль 2016'!CU329+'март 2016'!CU329</f>
        <v>0</v>
      </c>
      <c r="CV329" s="1" t="s">
        <v>50</v>
      </c>
      <c r="CW329" s="1" t="s">
        <v>39</v>
      </c>
      <c r="CX329" s="1">
        <f>'январь 2016'!CX329+'февраль 2016'!CX329+'март 2016'!CX329</f>
        <v>2</v>
      </c>
      <c r="CY329" s="1">
        <f>'январь 2016'!CY329+'февраль 2016'!CY329+'март 2016'!CY329</f>
        <v>1.8380000000000001</v>
      </c>
      <c r="CZ329" s="1" t="s">
        <v>50</v>
      </c>
      <c r="DA329" s="1" t="s">
        <v>39</v>
      </c>
      <c r="DB329" s="1">
        <f>'январь 2016'!DB329+'февраль 2016'!DB329+'март 2016'!DB329</f>
        <v>0</v>
      </c>
      <c r="DC329" s="1">
        <f>'январь 2016'!DC329+'февраль 2016'!DC329+'март 2016'!DC329</f>
        <v>0</v>
      </c>
      <c r="DD329" s="1" t="s">
        <v>59</v>
      </c>
      <c r="DE329" s="1" t="s">
        <v>60</v>
      </c>
      <c r="DF329" s="1">
        <f>'январь 2016'!DF329+'февраль 2016'!DF329+'март 2016'!DF329</f>
        <v>0</v>
      </c>
      <c r="DG329" s="1">
        <f>'январь 2016'!DG329+'февраль 2016'!DG329+'март 2016'!DG329</f>
        <v>0</v>
      </c>
      <c r="DH329" s="1" t="s">
        <v>52</v>
      </c>
      <c r="DI329" s="1" t="s">
        <v>53</v>
      </c>
      <c r="DJ329" s="1">
        <f>'январь 2016'!DJ329+'февраль 2016'!DJ329+'март 2016'!DJ329</f>
        <v>0</v>
      </c>
      <c r="DK329" s="1">
        <f>'январь 2016'!DK329+'февраль 2016'!DK329+'март 2016'!DK329</f>
        <v>0</v>
      </c>
      <c r="DL329" s="1" t="s">
        <v>31</v>
      </c>
      <c r="DM329" s="7">
        <f>'январь 2016'!DM329+'февраль 2016'!DM329+'март 2016'!DM329</f>
        <v>0</v>
      </c>
    </row>
    <row r="330" spans="1:117" s="12" customFormat="1" ht="15.75" customHeight="1" x14ac:dyDescent="0.25">
      <c r="A330" s="6">
        <v>329</v>
      </c>
      <c r="B330" s="6">
        <v>2</v>
      </c>
      <c r="C330" s="9" t="s">
        <v>289</v>
      </c>
      <c r="D330" s="8" t="s">
        <v>373</v>
      </c>
      <c r="E330" s="6">
        <v>1594.3689999999999</v>
      </c>
      <c r="F330" s="6">
        <v>28.242999999999999</v>
      </c>
      <c r="G330" s="6">
        <v>1543.2449999999999</v>
      </c>
      <c r="H330" s="10">
        <v>444.35016000000002</v>
      </c>
      <c r="I330" s="3">
        <f t="shared" si="16"/>
        <v>1987.5951599999999</v>
      </c>
      <c r="J330" s="3">
        <f t="shared" si="15"/>
        <v>16.727999999999998</v>
      </c>
      <c r="K330" s="3">
        <f t="shared" si="17"/>
        <v>1970.8671599999998</v>
      </c>
      <c r="L330" s="1" t="s">
        <v>28</v>
      </c>
      <c r="M330" s="1" t="s">
        <v>29</v>
      </c>
      <c r="N330" s="1">
        <f>'январь 2016'!N330+'февраль 2016'!N330+'март 2016'!N330</f>
        <v>0</v>
      </c>
      <c r="O330" s="1">
        <f>'январь 2016'!O330+'февраль 2016'!O330+'март 2016'!O330</f>
        <v>0</v>
      </c>
      <c r="P330" s="1" t="s">
        <v>30</v>
      </c>
      <c r="Q330" s="1" t="s">
        <v>34</v>
      </c>
      <c r="R330" s="1">
        <f>'январь 2016'!R330+'февраль 2016'!R330+'март 2016'!R330</f>
        <v>0</v>
      </c>
      <c r="S330" s="1">
        <f>'январь 2016'!S330+'февраль 2016'!S330+'март 2016'!S330</f>
        <v>0</v>
      </c>
      <c r="T330" s="1" t="s">
        <v>30</v>
      </c>
      <c r="U330" s="1" t="s">
        <v>32</v>
      </c>
      <c r="V330" s="6">
        <f>'январь 2016'!V330+'февраль 2016'!V330+'март 2016'!V330</f>
        <v>0</v>
      </c>
      <c r="W330" s="6">
        <f>'январь 2016'!W330+'февраль 2016'!W330+'март 2016'!W330</f>
        <v>0</v>
      </c>
      <c r="X330" s="6" t="s">
        <v>30</v>
      </c>
      <c r="Y330" s="6" t="s">
        <v>33</v>
      </c>
      <c r="Z330" s="6">
        <f>'январь 2016'!Z330+'февраль 2016'!Z330+'март 2016'!Z330</f>
        <v>0</v>
      </c>
      <c r="AA330" s="6">
        <f>'январь 2016'!AA330+'февраль 2016'!AA330+'март 2016'!AA330</f>
        <v>0</v>
      </c>
      <c r="AB330" s="1" t="s">
        <v>30</v>
      </c>
      <c r="AC330" s="1" t="s">
        <v>34</v>
      </c>
      <c r="AD330" s="1">
        <f>'январь 2016'!AD330+'февраль 2016'!AD330+'март 2016'!AD330</f>
        <v>0</v>
      </c>
      <c r="AE330" s="1">
        <f>'январь 2016'!AE330+'февраль 2016'!AE330+'март 2016'!AE330</f>
        <v>0</v>
      </c>
      <c r="AF330" s="1" t="s">
        <v>35</v>
      </c>
      <c r="AG330" s="1" t="s">
        <v>29</v>
      </c>
      <c r="AH330" s="1">
        <f>'январь 2016'!AH330+'февраль 2016'!AH330+'март 2016'!AH330</f>
        <v>0</v>
      </c>
      <c r="AI330" s="1">
        <f>'январь 2016'!AI330+'февраль 2016'!AI330+'март 2016'!AI330</f>
        <v>0</v>
      </c>
      <c r="AJ330" s="1" t="s">
        <v>36</v>
      </c>
      <c r="AK330" s="1" t="s">
        <v>37</v>
      </c>
      <c r="AL330" s="1">
        <f>'январь 2016'!AL330+'февраль 2016'!AL330+'март 2016'!AL330</f>
        <v>0</v>
      </c>
      <c r="AM330" s="1">
        <f>'январь 2016'!AM330+'февраль 2016'!AM330+'март 2016'!AM330</f>
        <v>0</v>
      </c>
      <c r="AN330" s="1" t="s">
        <v>38</v>
      </c>
      <c r="AO330" s="1" t="s">
        <v>39</v>
      </c>
      <c r="AP330" s="1">
        <f>'январь 2016'!AP330+'февраль 2016'!AP330+'март 2016'!AP330</f>
        <v>0</v>
      </c>
      <c r="AQ330" s="1">
        <f>'январь 2016'!AQ330+'февраль 2016'!AQ330+'март 2016'!AQ330</f>
        <v>0</v>
      </c>
      <c r="AR330" s="1" t="s">
        <v>40</v>
      </c>
      <c r="AS330" s="1" t="s">
        <v>41</v>
      </c>
      <c r="AT330" s="1">
        <f>'январь 2016'!AT330+'февраль 2016'!AT330+'март 2016'!AT330</f>
        <v>0</v>
      </c>
      <c r="AU330" s="1">
        <f>'январь 2016'!AU330+'февраль 2016'!AU330+'март 2016'!AU330</f>
        <v>0</v>
      </c>
      <c r="AV330" s="6"/>
      <c r="AW330" s="6"/>
      <c r="AX330" s="1">
        <f>'январь 2016'!AX330+'февраль 2016'!AX330+'март 2016'!AX330</f>
        <v>0</v>
      </c>
      <c r="AY330" s="1">
        <f>'январь 2016'!AY330+'февраль 2016'!AY330+'март 2016'!AY330</f>
        <v>0</v>
      </c>
      <c r="AZ330" s="1" t="s">
        <v>42</v>
      </c>
      <c r="BA330" s="1" t="s">
        <v>39</v>
      </c>
      <c r="BB330" s="1">
        <f>'январь 2016'!BB330+'февраль 2016'!BB330+'март 2016'!BB330</f>
        <v>0</v>
      </c>
      <c r="BC330" s="1">
        <f>'январь 2016'!BC330+'февраль 2016'!BC330+'март 2016'!BC330</f>
        <v>0</v>
      </c>
      <c r="BD330" s="1" t="s">
        <v>42</v>
      </c>
      <c r="BE330" s="1" t="s">
        <v>33</v>
      </c>
      <c r="BF330" s="1">
        <f>'январь 2016'!BF330+'февраль 2016'!BF330+'март 2016'!BF330</f>
        <v>0</v>
      </c>
      <c r="BG330" s="1">
        <f>'январь 2016'!BG330+'февраль 2016'!BG330+'март 2016'!BG330</f>
        <v>0</v>
      </c>
      <c r="BH330" s="1" t="s">
        <v>42</v>
      </c>
      <c r="BI330" s="1" t="s">
        <v>39</v>
      </c>
      <c r="BJ330" s="1">
        <f>'январь 2016'!BJ330+'февраль 2016'!BJ330+'март 2016'!BJ330</f>
        <v>0</v>
      </c>
      <c r="BK330" s="7">
        <f>'январь 2016'!BK330+'февраль 2016'!BK330+'март 2016'!BK330</f>
        <v>0</v>
      </c>
      <c r="BL330" s="1" t="s">
        <v>43</v>
      </c>
      <c r="BM330" s="1" t="s">
        <v>44</v>
      </c>
      <c r="BN330" s="1">
        <f>'январь 2016'!BN330+'февраль 2016'!BN330+'март 2016'!BN330</f>
        <v>0</v>
      </c>
      <c r="BO330" s="1">
        <f>'январь 2016'!BO330+'февраль 2016'!BO330+'март 2016'!BO330</f>
        <v>0</v>
      </c>
      <c r="BP330" s="1" t="s">
        <v>45</v>
      </c>
      <c r="BQ330" s="1" t="s">
        <v>44</v>
      </c>
      <c r="BR330" s="1">
        <f>'январь 2016'!BR330+'февраль 2016'!BR330+'март 2016'!BR330</f>
        <v>0</v>
      </c>
      <c r="BS330" s="1">
        <f>'январь 2016'!BS330+'февраль 2016'!BS330+'март 2016'!BS330</f>
        <v>0</v>
      </c>
      <c r="BT330" s="1" t="s">
        <v>46</v>
      </c>
      <c r="BU330" s="1" t="s">
        <v>47</v>
      </c>
      <c r="BV330" s="1">
        <f>'январь 2016'!BV330+'февраль 2016'!BV330+'март 2016'!BV330</f>
        <v>0</v>
      </c>
      <c r="BW330" s="1">
        <f>'январь 2016'!BW330+'февраль 2016'!BW330+'март 2016'!BW330</f>
        <v>0</v>
      </c>
      <c r="BX330" s="1" t="s">
        <v>46</v>
      </c>
      <c r="BY330" s="1" t="s">
        <v>41</v>
      </c>
      <c r="BZ330" s="1">
        <f>'январь 2016'!BZ330+'февраль 2016'!BZ330+'март 2016'!BZ330</f>
        <v>0</v>
      </c>
      <c r="CA330" s="1">
        <f>'январь 2016'!CA330+'февраль 2016'!CA330+'март 2016'!CA330</f>
        <v>0</v>
      </c>
      <c r="CB330" s="1" t="s">
        <v>46</v>
      </c>
      <c r="CC330" s="1" t="s">
        <v>48</v>
      </c>
      <c r="CD330" s="1">
        <f>'январь 2016'!CD330+'февраль 2016'!CD330+'март 2016'!CD330</f>
        <v>1.2E-2</v>
      </c>
      <c r="CE330" s="1">
        <f>'январь 2016'!CE330+'февраль 2016'!CE330+'март 2016'!CE330</f>
        <v>12.705</v>
      </c>
      <c r="CF330" s="1" t="s">
        <v>46</v>
      </c>
      <c r="CG330" s="1" t="s">
        <v>48</v>
      </c>
      <c r="CH330" s="1">
        <f>'январь 2016'!CH330+'февраль 2016'!CH330+'март 2016'!CH330</f>
        <v>0</v>
      </c>
      <c r="CI330" s="1">
        <f>'январь 2016'!CI330+'февраль 2016'!CI330+'март 2016'!CI330</f>
        <v>0</v>
      </c>
      <c r="CJ330" s="1" t="s">
        <v>46</v>
      </c>
      <c r="CK330" s="1" t="s">
        <v>39</v>
      </c>
      <c r="CL330" s="1">
        <f>'январь 2016'!CL330+'февраль 2016'!CL330+'март 2016'!CL330</f>
        <v>0</v>
      </c>
      <c r="CM330" s="1">
        <f>'январь 2016'!CM330+'февраль 2016'!CM330+'март 2016'!CM330</f>
        <v>0</v>
      </c>
      <c r="CN330" s="1" t="s">
        <v>49</v>
      </c>
      <c r="CO330" s="1" t="s">
        <v>39</v>
      </c>
      <c r="CP330" s="1">
        <f>'январь 2016'!CP330+'февраль 2016'!CP330+'март 2016'!CP330</f>
        <v>1</v>
      </c>
      <c r="CQ330" s="1">
        <f>'январь 2016'!CQ330+'февраль 2016'!CQ330+'март 2016'!CQ330</f>
        <v>0</v>
      </c>
      <c r="CR330" s="1" t="s">
        <v>50</v>
      </c>
      <c r="CS330" s="1" t="s">
        <v>51</v>
      </c>
      <c r="CT330" s="1">
        <f>'январь 2016'!CT330+'февраль 2016'!CT330+'март 2016'!CT330</f>
        <v>0</v>
      </c>
      <c r="CU330" s="1">
        <f>'январь 2016'!CU330+'февраль 2016'!CU330+'март 2016'!CU330</f>
        <v>0</v>
      </c>
      <c r="CV330" s="1" t="s">
        <v>50</v>
      </c>
      <c r="CW330" s="1" t="s">
        <v>39</v>
      </c>
      <c r="CX330" s="1">
        <f>'январь 2016'!CX330+'февраль 2016'!CX330+'март 2016'!CX330</f>
        <v>1</v>
      </c>
      <c r="CY330" s="1">
        <f>'январь 2016'!CY330+'февраль 2016'!CY330+'март 2016'!CY330</f>
        <v>0.92100000000000004</v>
      </c>
      <c r="CZ330" s="1" t="s">
        <v>50</v>
      </c>
      <c r="DA330" s="1" t="s">
        <v>39</v>
      </c>
      <c r="DB330" s="1">
        <f>'январь 2016'!DB330+'февраль 2016'!DB330+'март 2016'!DB330</f>
        <v>0</v>
      </c>
      <c r="DC330" s="1">
        <f>'январь 2016'!DC330+'февраль 2016'!DC330+'март 2016'!DC330</f>
        <v>0</v>
      </c>
      <c r="DD330" s="1" t="s">
        <v>59</v>
      </c>
      <c r="DE330" s="1" t="s">
        <v>60</v>
      </c>
      <c r="DF330" s="1">
        <f>'январь 2016'!DF330+'февраль 2016'!DF330+'март 2016'!DF330</f>
        <v>0</v>
      </c>
      <c r="DG330" s="1">
        <f>'январь 2016'!DG330+'февраль 2016'!DG330+'март 2016'!DG330</f>
        <v>0</v>
      </c>
      <c r="DH330" s="1" t="s">
        <v>52</v>
      </c>
      <c r="DI330" s="1" t="s">
        <v>53</v>
      </c>
      <c r="DJ330" s="1">
        <f>'январь 2016'!DJ330+'февраль 2016'!DJ330+'март 2016'!DJ330</f>
        <v>0</v>
      </c>
      <c r="DK330" s="1">
        <f>'январь 2016'!DK330+'февраль 2016'!DK330+'март 2016'!DK330</f>
        <v>0</v>
      </c>
      <c r="DL330" s="1" t="s">
        <v>31</v>
      </c>
      <c r="DM330" s="7">
        <f>'январь 2016'!DM330+'февраль 2016'!DM330+'март 2016'!DM330</f>
        <v>3.1019999999999999</v>
      </c>
    </row>
    <row r="331" spans="1:117" s="12" customFormat="1" ht="15.75" customHeight="1" x14ac:dyDescent="0.25">
      <c r="A331" s="6">
        <v>330</v>
      </c>
      <c r="B331" s="6">
        <v>2</v>
      </c>
      <c r="C331" s="9" t="s">
        <v>290</v>
      </c>
      <c r="D331" s="8" t="s">
        <v>373</v>
      </c>
      <c r="E331" s="6">
        <v>253.44399999999999</v>
      </c>
      <c r="F331" s="6">
        <v>5.0709999999999997</v>
      </c>
      <c r="G331" s="6">
        <v>248.37299999999999</v>
      </c>
      <c r="H331" s="10">
        <v>92.8416</v>
      </c>
      <c r="I331" s="3">
        <f t="shared" si="16"/>
        <v>341.21460000000002</v>
      </c>
      <c r="J331" s="3">
        <f t="shared" si="15"/>
        <v>6.36</v>
      </c>
      <c r="K331" s="3">
        <f t="shared" si="17"/>
        <v>334.8546</v>
      </c>
      <c r="L331" s="1" t="s">
        <v>28</v>
      </c>
      <c r="M331" s="1" t="s">
        <v>29</v>
      </c>
      <c r="N331" s="1">
        <f>'январь 2016'!N331+'февраль 2016'!N331+'март 2016'!N331</f>
        <v>0</v>
      </c>
      <c r="O331" s="1">
        <f>'январь 2016'!O331+'февраль 2016'!O331+'март 2016'!O331</f>
        <v>0</v>
      </c>
      <c r="P331" s="1" t="s">
        <v>30</v>
      </c>
      <c r="Q331" s="1" t="s">
        <v>34</v>
      </c>
      <c r="R331" s="1">
        <f>'январь 2016'!R331+'февраль 2016'!R331+'март 2016'!R331</f>
        <v>0</v>
      </c>
      <c r="S331" s="1">
        <f>'январь 2016'!S331+'февраль 2016'!S331+'март 2016'!S331</f>
        <v>0</v>
      </c>
      <c r="T331" s="1" t="s">
        <v>30</v>
      </c>
      <c r="U331" s="1" t="s">
        <v>32</v>
      </c>
      <c r="V331" s="6">
        <f>'январь 2016'!V331+'февраль 2016'!V331+'март 2016'!V331</f>
        <v>0</v>
      </c>
      <c r="W331" s="6">
        <f>'январь 2016'!W331+'февраль 2016'!W331+'март 2016'!W331</f>
        <v>0</v>
      </c>
      <c r="X331" s="6" t="s">
        <v>30</v>
      </c>
      <c r="Y331" s="6" t="s">
        <v>33</v>
      </c>
      <c r="Z331" s="6">
        <f>'январь 2016'!Z331+'февраль 2016'!Z331+'март 2016'!Z331</f>
        <v>0</v>
      </c>
      <c r="AA331" s="6">
        <f>'январь 2016'!AA331+'февраль 2016'!AA331+'март 2016'!AA331</f>
        <v>0</v>
      </c>
      <c r="AB331" s="1" t="s">
        <v>30</v>
      </c>
      <c r="AC331" s="1" t="s">
        <v>34</v>
      </c>
      <c r="AD331" s="1">
        <f>'январь 2016'!AD331+'февраль 2016'!AD331+'март 2016'!AD331</f>
        <v>0</v>
      </c>
      <c r="AE331" s="1">
        <f>'январь 2016'!AE331+'февраль 2016'!AE331+'март 2016'!AE331</f>
        <v>0</v>
      </c>
      <c r="AF331" s="1" t="s">
        <v>35</v>
      </c>
      <c r="AG331" s="1" t="s">
        <v>29</v>
      </c>
      <c r="AH331" s="1">
        <f>'январь 2016'!AH331+'февраль 2016'!AH331+'март 2016'!AH331</f>
        <v>0</v>
      </c>
      <c r="AI331" s="1">
        <f>'январь 2016'!AI331+'февраль 2016'!AI331+'март 2016'!AI331</f>
        <v>0</v>
      </c>
      <c r="AJ331" s="1" t="s">
        <v>36</v>
      </c>
      <c r="AK331" s="1" t="s">
        <v>37</v>
      </c>
      <c r="AL331" s="1">
        <f>'январь 2016'!AL331+'февраль 2016'!AL331+'март 2016'!AL331</f>
        <v>0</v>
      </c>
      <c r="AM331" s="1">
        <f>'январь 2016'!AM331+'февраль 2016'!AM331+'март 2016'!AM331</f>
        <v>0</v>
      </c>
      <c r="AN331" s="1" t="s">
        <v>38</v>
      </c>
      <c r="AO331" s="1" t="s">
        <v>39</v>
      </c>
      <c r="AP331" s="1">
        <f>'январь 2016'!AP331+'февраль 2016'!AP331+'март 2016'!AP331</f>
        <v>0</v>
      </c>
      <c r="AQ331" s="1">
        <f>'январь 2016'!AQ331+'февраль 2016'!AQ331+'март 2016'!AQ331</f>
        <v>0</v>
      </c>
      <c r="AR331" s="1" t="s">
        <v>40</v>
      </c>
      <c r="AS331" s="1" t="s">
        <v>41</v>
      </c>
      <c r="AT331" s="1">
        <f>'январь 2016'!AT331+'февраль 2016'!AT331+'март 2016'!AT331</f>
        <v>0</v>
      </c>
      <c r="AU331" s="1">
        <f>'январь 2016'!AU331+'февраль 2016'!AU331+'март 2016'!AU331</f>
        <v>0</v>
      </c>
      <c r="AV331" s="6"/>
      <c r="AW331" s="6"/>
      <c r="AX331" s="1">
        <f>'январь 2016'!AX331+'февраль 2016'!AX331+'март 2016'!AX331</f>
        <v>0</v>
      </c>
      <c r="AY331" s="1">
        <f>'январь 2016'!AY331+'февраль 2016'!AY331+'март 2016'!AY331</f>
        <v>0</v>
      </c>
      <c r="AZ331" s="1" t="s">
        <v>42</v>
      </c>
      <c r="BA331" s="1" t="s">
        <v>39</v>
      </c>
      <c r="BB331" s="1">
        <f>'январь 2016'!BB331+'февраль 2016'!BB331+'март 2016'!BB331</f>
        <v>0</v>
      </c>
      <c r="BC331" s="1">
        <f>'январь 2016'!BC331+'февраль 2016'!BC331+'март 2016'!BC331</f>
        <v>0</v>
      </c>
      <c r="BD331" s="1" t="s">
        <v>42</v>
      </c>
      <c r="BE331" s="1" t="s">
        <v>33</v>
      </c>
      <c r="BF331" s="1">
        <f>'январь 2016'!BF331+'февраль 2016'!BF331+'март 2016'!BF331</f>
        <v>0</v>
      </c>
      <c r="BG331" s="1">
        <f>'январь 2016'!BG331+'февраль 2016'!BG331+'март 2016'!BG331</f>
        <v>0</v>
      </c>
      <c r="BH331" s="1" t="s">
        <v>42</v>
      </c>
      <c r="BI331" s="1" t="s">
        <v>39</v>
      </c>
      <c r="BJ331" s="1">
        <f>'январь 2016'!BJ331+'февраль 2016'!BJ331+'март 2016'!BJ331</f>
        <v>0</v>
      </c>
      <c r="BK331" s="7">
        <f>'январь 2016'!BK331+'февраль 2016'!BK331+'март 2016'!BK331</f>
        <v>0</v>
      </c>
      <c r="BL331" s="1" t="s">
        <v>43</v>
      </c>
      <c r="BM331" s="1" t="s">
        <v>44</v>
      </c>
      <c r="BN331" s="1">
        <f>'январь 2016'!BN331+'февраль 2016'!BN331+'март 2016'!BN331</f>
        <v>0</v>
      </c>
      <c r="BO331" s="1">
        <f>'январь 2016'!BO331+'февраль 2016'!BO331+'март 2016'!BO331</f>
        <v>0</v>
      </c>
      <c r="BP331" s="1" t="s">
        <v>45</v>
      </c>
      <c r="BQ331" s="1" t="s">
        <v>44</v>
      </c>
      <c r="BR331" s="1">
        <f>'январь 2016'!BR331+'февраль 2016'!BR331+'март 2016'!BR331</f>
        <v>0</v>
      </c>
      <c r="BS331" s="1">
        <f>'январь 2016'!BS331+'февраль 2016'!BS331+'март 2016'!BS331</f>
        <v>0</v>
      </c>
      <c r="BT331" s="1" t="s">
        <v>46</v>
      </c>
      <c r="BU331" s="1" t="s">
        <v>47</v>
      </c>
      <c r="BV331" s="1">
        <f>'январь 2016'!BV331+'февраль 2016'!BV331+'март 2016'!BV331</f>
        <v>0</v>
      </c>
      <c r="BW331" s="1">
        <f>'январь 2016'!BW331+'февраль 2016'!BW331+'март 2016'!BW331</f>
        <v>0</v>
      </c>
      <c r="BX331" s="1" t="s">
        <v>46</v>
      </c>
      <c r="BY331" s="1" t="s">
        <v>41</v>
      </c>
      <c r="BZ331" s="1">
        <f>'январь 2016'!BZ331+'февраль 2016'!BZ331+'март 2016'!BZ331</f>
        <v>0</v>
      </c>
      <c r="CA331" s="1">
        <f>'январь 2016'!CA331+'февраль 2016'!CA331+'март 2016'!CA331</f>
        <v>0</v>
      </c>
      <c r="CB331" s="1" t="s">
        <v>46</v>
      </c>
      <c r="CC331" s="1" t="s">
        <v>48</v>
      </c>
      <c r="CD331" s="1">
        <f>'январь 2016'!CD331+'февраль 2016'!CD331+'март 2016'!CD331</f>
        <v>6.0000000000000001E-3</v>
      </c>
      <c r="CE331" s="1">
        <f>'январь 2016'!CE331+'февраль 2016'!CE331+'март 2016'!CE331</f>
        <v>6.36</v>
      </c>
      <c r="CF331" s="1" t="s">
        <v>46</v>
      </c>
      <c r="CG331" s="1" t="s">
        <v>48</v>
      </c>
      <c r="CH331" s="1">
        <f>'январь 2016'!CH331+'февраль 2016'!CH331+'март 2016'!CH331</f>
        <v>0</v>
      </c>
      <c r="CI331" s="1">
        <f>'январь 2016'!CI331+'февраль 2016'!CI331+'март 2016'!CI331</f>
        <v>0</v>
      </c>
      <c r="CJ331" s="1" t="s">
        <v>46</v>
      </c>
      <c r="CK331" s="1" t="s">
        <v>39</v>
      </c>
      <c r="CL331" s="1">
        <f>'январь 2016'!CL331+'февраль 2016'!CL331+'март 2016'!CL331</f>
        <v>0</v>
      </c>
      <c r="CM331" s="1">
        <f>'январь 2016'!CM331+'февраль 2016'!CM331+'март 2016'!CM331</f>
        <v>0</v>
      </c>
      <c r="CN331" s="1" t="s">
        <v>49</v>
      </c>
      <c r="CO331" s="1" t="s">
        <v>39</v>
      </c>
      <c r="CP331" s="1">
        <f>'январь 2016'!CP331+'февраль 2016'!CP331+'март 2016'!CP331</f>
        <v>0</v>
      </c>
      <c r="CQ331" s="1">
        <f>'январь 2016'!CQ331+'февраль 2016'!CQ331+'март 2016'!CQ331</f>
        <v>0</v>
      </c>
      <c r="CR331" s="1" t="s">
        <v>50</v>
      </c>
      <c r="CS331" s="1" t="s">
        <v>51</v>
      </c>
      <c r="CT331" s="1">
        <f>'январь 2016'!CT331+'февраль 2016'!CT331+'март 2016'!CT331</f>
        <v>0</v>
      </c>
      <c r="CU331" s="1">
        <f>'январь 2016'!CU331+'февраль 2016'!CU331+'март 2016'!CU331</f>
        <v>0</v>
      </c>
      <c r="CV331" s="1" t="s">
        <v>50</v>
      </c>
      <c r="CW331" s="1" t="s">
        <v>39</v>
      </c>
      <c r="CX331" s="1">
        <f>'январь 2016'!CX331+'февраль 2016'!CX331+'март 2016'!CX331</f>
        <v>0</v>
      </c>
      <c r="CY331" s="1">
        <f>'январь 2016'!CY331+'февраль 2016'!CY331+'март 2016'!CY331</f>
        <v>0</v>
      </c>
      <c r="CZ331" s="1" t="s">
        <v>50</v>
      </c>
      <c r="DA331" s="1" t="s">
        <v>39</v>
      </c>
      <c r="DB331" s="1">
        <f>'январь 2016'!DB331+'февраль 2016'!DB331+'март 2016'!DB331</f>
        <v>0</v>
      </c>
      <c r="DC331" s="1">
        <f>'январь 2016'!DC331+'февраль 2016'!DC331+'март 2016'!DC331</f>
        <v>0</v>
      </c>
      <c r="DD331" s="1" t="s">
        <v>59</v>
      </c>
      <c r="DE331" s="1" t="s">
        <v>60</v>
      </c>
      <c r="DF331" s="1">
        <f>'январь 2016'!DF331+'февраль 2016'!DF331+'март 2016'!DF331</f>
        <v>0</v>
      </c>
      <c r="DG331" s="1">
        <f>'январь 2016'!DG331+'февраль 2016'!DG331+'март 2016'!DG331</f>
        <v>0</v>
      </c>
      <c r="DH331" s="1" t="s">
        <v>52</v>
      </c>
      <c r="DI331" s="1" t="s">
        <v>53</v>
      </c>
      <c r="DJ331" s="1">
        <f>'январь 2016'!DJ331+'февраль 2016'!DJ331+'март 2016'!DJ331</f>
        <v>0</v>
      </c>
      <c r="DK331" s="1">
        <f>'январь 2016'!DK331+'февраль 2016'!DK331+'март 2016'!DK331</f>
        <v>0</v>
      </c>
      <c r="DL331" s="1" t="s">
        <v>31</v>
      </c>
      <c r="DM331" s="7">
        <f>'январь 2016'!DM331+'февраль 2016'!DM331+'март 2016'!DM331</f>
        <v>0</v>
      </c>
    </row>
    <row r="332" spans="1:117" s="12" customFormat="1" ht="15.75" customHeight="1" x14ac:dyDescent="0.25">
      <c r="A332" s="6">
        <v>331</v>
      </c>
      <c r="B332" s="6">
        <v>2</v>
      </c>
      <c r="C332" s="9" t="s">
        <v>291</v>
      </c>
      <c r="D332" s="8" t="s">
        <v>373</v>
      </c>
      <c r="E332" s="6">
        <v>558.85</v>
      </c>
      <c r="F332" s="6">
        <v>63.265000000000001</v>
      </c>
      <c r="G332" s="6">
        <v>473.14699999999999</v>
      </c>
      <c r="H332" s="10">
        <v>221.62031999999999</v>
      </c>
      <c r="I332" s="3">
        <f t="shared" si="16"/>
        <v>694.76731999999993</v>
      </c>
      <c r="J332" s="3">
        <f t="shared" si="15"/>
        <v>0</v>
      </c>
      <c r="K332" s="3">
        <f t="shared" si="17"/>
        <v>694.76731999999993</v>
      </c>
      <c r="L332" s="1" t="s">
        <v>28</v>
      </c>
      <c r="M332" s="1" t="s">
        <v>29</v>
      </c>
      <c r="N332" s="1">
        <f>'январь 2016'!N332+'февраль 2016'!N332+'март 2016'!N332</f>
        <v>0</v>
      </c>
      <c r="O332" s="1">
        <f>'январь 2016'!O332+'февраль 2016'!O332+'март 2016'!O332</f>
        <v>0</v>
      </c>
      <c r="P332" s="1" t="s">
        <v>30</v>
      </c>
      <c r="Q332" s="1" t="s">
        <v>34</v>
      </c>
      <c r="R332" s="1">
        <f>'январь 2016'!R332+'февраль 2016'!R332+'март 2016'!R332</f>
        <v>0</v>
      </c>
      <c r="S332" s="1">
        <f>'январь 2016'!S332+'февраль 2016'!S332+'март 2016'!S332</f>
        <v>0</v>
      </c>
      <c r="T332" s="1" t="s">
        <v>30</v>
      </c>
      <c r="U332" s="1" t="s">
        <v>32</v>
      </c>
      <c r="V332" s="6">
        <f>'январь 2016'!V332+'февраль 2016'!V332+'март 2016'!V332</f>
        <v>0</v>
      </c>
      <c r="W332" s="6">
        <f>'январь 2016'!W332+'февраль 2016'!W332+'март 2016'!W332</f>
        <v>0</v>
      </c>
      <c r="X332" s="6" t="s">
        <v>30</v>
      </c>
      <c r="Y332" s="6" t="s">
        <v>33</v>
      </c>
      <c r="Z332" s="6">
        <f>'январь 2016'!Z332+'февраль 2016'!Z332+'март 2016'!Z332</f>
        <v>0</v>
      </c>
      <c r="AA332" s="6">
        <f>'январь 2016'!AA332+'февраль 2016'!AA332+'март 2016'!AA332</f>
        <v>0</v>
      </c>
      <c r="AB332" s="1" t="s">
        <v>30</v>
      </c>
      <c r="AC332" s="1" t="s">
        <v>34</v>
      </c>
      <c r="AD332" s="1">
        <f>'январь 2016'!AD332+'февраль 2016'!AD332+'март 2016'!AD332</f>
        <v>0</v>
      </c>
      <c r="AE332" s="1">
        <f>'январь 2016'!AE332+'февраль 2016'!AE332+'март 2016'!AE332</f>
        <v>0</v>
      </c>
      <c r="AF332" s="1" t="s">
        <v>35</v>
      </c>
      <c r="AG332" s="1" t="s">
        <v>29</v>
      </c>
      <c r="AH332" s="1">
        <f>'январь 2016'!AH332+'февраль 2016'!AH332+'март 2016'!AH332</f>
        <v>0</v>
      </c>
      <c r="AI332" s="1">
        <f>'январь 2016'!AI332+'февраль 2016'!AI332+'март 2016'!AI332</f>
        <v>0</v>
      </c>
      <c r="AJ332" s="1" t="s">
        <v>36</v>
      </c>
      <c r="AK332" s="1" t="s">
        <v>37</v>
      </c>
      <c r="AL332" s="1">
        <f>'январь 2016'!AL332+'февраль 2016'!AL332+'март 2016'!AL332</f>
        <v>0</v>
      </c>
      <c r="AM332" s="1">
        <f>'январь 2016'!AM332+'февраль 2016'!AM332+'март 2016'!AM332</f>
        <v>0</v>
      </c>
      <c r="AN332" s="1" t="s">
        <v>38</v>
      </c>
      <c r="AO332" s="1" t="s">
        <v>39</v>
      </c>
      <c r="AP332" s="1">
        <f>'январь 2016'!AP332+'февраль 2016'!AP332+'март 2016'!AP332</f>
        <v>0</v>
      </c>
      <c r="AQ332" s="1">
        <f>'январь 2016'!AQ332+'февраль 2016'!AQ332+'март 2016'!AQ332</f>
        <v>0</v>
      </c>
      <c r="AR332" s="1" t="s">
        <v>40</v>
      </c>
      <c r="AS332" s="1" t="s">
        <v>41</v>
      </c>
      <c r="AT332" s="1">
        <f>'январь 2016'!AT332+'февраль 2016'!AT332+'март 2016'!AT332</f>
        <v>0</v>
      </c>
      <c r="AU332" s="1">
        <f>'январь 2016'!AU332+'февраль 2016'!AU332+'март 2016'!AU332</f>
        <v>0</v>
      </c>
      <c r="AV332" s="6"/>
      <c r="AW332" s="6"/>
      <c r="AX332" s="1">
        <f>'январь 2016'!AX332+'февраль 2016'!AX332+'март 2016'!AX332</f>
        <v>0</v>
      </c>
      <c r="AY332" s="1">
        <f>'январь 2016'!AY332+'февраль 2016'!AY332+'март 2016'!AY332</f>
        <v>0</v>
      </c>
      <c r="AZ332" s="1" t="s">
        <v>42</v>
      </c>
      <c r="BA332" s="1" t="s">
        <v>39</v>
      </c>
      <c r="BB332" s="1">
        <f>'январь 2016'!BB332+'февраль 2016'!BB332+'март 2016'!BB332</f>
        <v>0</v>
      </c>
      <c r="BC332" s="1">
        <f>'январь 2016'!BC332+'февраль 2016'!BC332+'март 2016'!BC332</f>
        <v>0</v>
      </c>
      <c r="BD332" s="1" t="s">
        <v>42</v>
      </c>
      <c r="BE332" s="1" t="s">
        <v>33</v>
      </c>
      <c r="BF332" s="1">
        <f>'январь 2016'!BF332+'февраль 2016'!BF332+'март 2016'!BF332</f>
        <v>0</v>
      </c>
      <c r="BG332" s="1">
        <f>'январь 2016'!BG332+'февраль 2016'!BG332+'март 2016'!BG332</f>
        <v>0</v>
      </c>
      <c r="BH332" s="1" t="s">
        <v>42</v>
      </c>
      <c r="BI332" s="1" t="s">
        <v>39</v>
      </c>
      <c r="BJ332" s="1">
        <f>'январь 2016'!BJ332+'февраль 2016'!BJ332+'март 2016'!BJ332</f>
        <v>0</v>
      </c>
      <c r="BK332" s="7">
        <f>'январь 2016'!BK332+'февраль 2016'!BK332+'март 2016'!BK332</f>
        <v>0</v>
      </c>
      <c r="BL332" s="1" t="s">
        <v>43</v>
      </c>
      <c r="BM332" s="1" t="s">
        <v>44</v>
      </c>
      <c r="BN332" s="1">
        <f>'январь 2016'!BN332+'февраль 2016'!BN332+'март 2016'!BN332</f>
        <v>0</v>
      </c>
      <c r="BO332" s="1">
        <f>'январь 2016'!BO332+'февраль 2016'!BO332+'март 2016'!BO332</f>
        <v>0</v>
      </c>
      <c r="BP332" s="1" t="s">
        <v>45</v>
      </c>
      <c r="BQ332" s="1" t="s">
        <v>44</v>
      </c>
      <c r="BR332" s="1">
        <f>'январь 2016'!BR332+'февраль 2016'!BR332+'март 2016'!BR332</f>
        <v>0</v>
      </c>
      <c r="BS332" s="1">
        <f>'январь 2016'!BS332+'февраль 2016'!BS332+'март 2016'!BS332</f>
        <v>0</v>
      </c>
      <c r="BT332" s="1" t="s">
        <v>46</v>
      </c>
      <c r="BU332" s="1" t="s">
        <v>47</v>
      </c>
      <c r="BV332" s="1">
        <f>'январь 2016'!BV332+'февраль 2016'!BV332+'март 2016'!BV332</f>
        <v>0</v>
      </c>
      <c r="BW332" s="1">
        <f>'январь 2016'!BW332+'февраль 2016'!BW332+'март 2016'!BW332</f>
        <v>0</v>
      </c>
      <c r="BX332" s="1" t="s">
        <v>46</v>
      </c>
      <c r="BY332" s="1" t="s">
        <v>41</v>
      </c>
      <c r="BZ332" s="1">
        <f>'январь 2016'!BZ332+'февраль 2016'!BZ332+'март 2016'!BZ332</f>
        <v>0</v>
      </c>
      <c r="CA332" s="1">
        <f>'январь 2016'!CA332+'февраль 2016'!CA332+'март 2016'!CA332</f>
        <v>0</v>
      </c>
      <c r="CB332" s="1" t="s">
        <v>46</v>
      </c>
      <c r="CC332" s="1" t="s">
        <v>48</v>
      </c>
      <c r="CD332" s="1">
        <f>'январь 2016'!CD332+'февраль 2016'!CD332+'март 2016'!CD332</f>
        <v>0</v>
      </c>
      <c r="CE332" s="1">
        <f>'январь 2016'!CE332+'февраль 2016'!CE332+'март 2016'!CE332</f>
        <v>0</v>
      </c>
      <c r="CF332" s="1" t="s">
        <v>46</v>
      </c>
      <c r="CG332" s="1" t="s">
        <v>48</v>
      </c>
      <c r="CH332" s="1">
        <f>'январь 2016'!CH332+'февраль 2016'!CH332+'март 2016'!CH332</f>
        <v>0</v>
      </c>
      <c r="CI332" s="1">
        <f>'январь 2016'!CI332+'февраль 2016'!CI332+'март 2016'!CI332</f>
        <v>0</v>
      </c>
      <c r="CJ332" s="1" t="s">
        <v>46</v>
      </c>
      <c r="CK332" s="1" t="s">
        <v>39</v>
      </c>
      <c r="CL332" s="1">
        <f>'январь 2016'!CL332+'февраль 2016'!CL332+'март 2016'!CL332</f>
        <v>0</v>
      </c>
      <c r="CM332" s="1">
        <f>'январь 2016'!CM332+'февраль 2016'!CM332+'март 2016'!CM332</f>
        <v>0</v>
      </c>
      <c r="CN332" s="1" t="s">
        <v>49</v>
      </c>
      <c r="CO332" s="1" t="s">
        <v>39</v>
      </c>
      <c r="CP332" s="1">
        <f>'январь 2016'!CP332+'февраль 2016'!CP332+'март 2016'!CP332</f>
        <v>0</v>
      </c>
      <c r="CQ332" s="1">
        <f>'январь 2016'!CQ332+'февраль 2016'!CQ332+'март 2016'!CQ332</f>
        <v>0</v>
      </c>
      <c r="CR332" s="1" t="s">
        <v>50</v>
      </c>
      <c r="CS332" s="1" t="s">
        <v>51</v>
      </c>
      <c r="CT332" s="1">
        <f>'январь 2016'!CT332+'февраль 2016'!CT332+'март 2016'!CT332</f>
        <v>0</v>
      </c>
      <c r="CU332" s="1">
        <f>'январь 2016'!CU332+'февраль 2016'!CU332+'март 2016'!CU332</f>
        <v>0</v>
      </c>
      <c r="CV332" s="1" t="s">
        <v>50</v>
      </c>
      <c r="CW332" s="1" t="s">
        <v>39</v>
      </c>
      <c r="CX332" s="1">
        <f>'январь 2016'!CX332+'февраль 2016'!CX332+'март 2016'!CX332</f>
        <v>0</v>
      </c>
      <c r="CY332" s="1">
        <f>'январь 2016'!CY332+'февраль 2016'!CY332+'март 2016'!CY332</f>
        <v>0</v>
      </c>
      <c r="CZ332" s="1" t="s">
        <v>50</v>
      </c>
      <c r="DA332" s="1" t="s">
        <v>39</v>
      </c>
      <c r="DB332" s="1">
        <f>'январь 2016'!DB332+'февраль 2016'!DB332+'март 2016'!DB332</f>
        <v>0</v>
      </c>
      <c r="DC332" s="1">
        <f>'январь 2016'!DC332+'февраль 2016'!DC332+'март 2016'!DC332</f>
        <v>0</v>
      </c>
      <c r="DD332" s="1" t="s">
        <v>59</v>
      </c>
      <c r="DE332" s="1" t="s">
        <v>60</v>
      </c>
      <c r="DF332" s="1">
        <f>'январь 2016'!DF332+'февраль 2016'!DF332+'март 2016'!DF332</f>
        <v>0</v>
      </c>
      <c r="DG332" s="1">
        <f>'январь 2016'!DG332+'февраль 2016'!DG332+'март 2016'!DG332</f>
        <v>0</v>
      </c>
      <c r="DH332" s="1" t="s">
        <v>52</v>
      </c>
      <c r="DI332" s="1" t="s">
        <v>53</v>
      </c>
      <c r="DJ332" s="1">
        <f>'январь 2016'!DJ332+'февраль 2016'!DJ332+'март 2016'!DJ332</f>
        <v>0</v>
      </c>
      <c r="DK332" s="1">
        <f>'январь 2016'!DK332+'февраль 2016'!DK332+'март 2016'!DK332</f>
        <v>0</v>
      </c>
      <c r="DL332" s="1" t="s">
        <v>31</v>
      </c>
      <c r="DM332" s="7">
        <f>'январь 2016'!DM332+'февраль 2016'!DM332+'март 2016'!DM332</f>
        <v>0</v>
      </c>
    </row>
    <row r="333" spans="1:117" s="12" customFormat="1" ht="15.75" customHeight="1" x14ac:dyDescent="0.25">
      <c r="A333" s="6">
        <v>332</v>
      </c>
      <c r="B333" s="6">
        <v>2</v>
      </c>
      <c r="C333" s="9" t="s">
        <v>292</v>
      </c>
      <c r="D333" s="8" t="s">
        <v>373</v>
      </c>
      <c r="E333" s="6">
        <v>-39.338000000000001</v>
      </c>
      <c r="F333" s="6">
        <v>138.87899999999999</v>
      </c>
      <c r="G333" s="6">
        <v>-360.02300000000002</v>
      </c>
      <c r="H333" s="10">
        <v>82.536839999999998</v>
      </c>
      <c r="I333" s="3">
        <f t="shared" si="16"/>
        <v>-277.48616000000004</v>
      </c>
      <c r="J333" s="3">
        <f t="shared" si="15"/>
        <v>0</v>
      </c>
      <c r="K333" s="3">
        <f t="shared" si="17"/>
        <v>-277.48616000000004</v>
      </c>
      <c r="L333" s="1" t="s">
        <v>28</v>
      </c>
      <c r="M333" s="1" t="s">
        <v>29</v>
      </c>
      <c r="N333" s="1">
        <f>'январь 2016'!N333+'февраль 2016'!N333+'март 2016'!N333</f>
        <v>0</v>
      </c>
      <c r="O333" s="1">
        <f>'январь 2016'!O333+'февраль 2016'!O333+'март 2016'!O333</f>
        <v>0</v>
      </c>
      <c r="P333" s="1" t="s">
        <v>30</v>
      </c>
      <c r="Q333" s="1" t="s">
        <v>34</v>
      </c>
      <c r="R333" s="1">
        <f>'январь 2016'!R333+'февраль 2016'!R333+'март 2016'!R333</f>
        <v>0</v>
      </c>
      <c r="S333" s="1">
        <f>'январь 2016'!S333+'февраль 2016'!S333+'март 2016'!S333</f>
        <v>0</v>
      </c>
      <c r="T333" s="1" t="s">
        <v>30</v>
      </c>
      <c r="U333" s="1" t="s">
        <v>32</v>
      </c>
      <c r="V333" s="6">
        <f>'январь 2016'!V333+'февраль 2016'!V333+'март 2016'!V333</f>
        <v>0</v>
      </c>
      <c r="W333" s="6">
        <f>'январь 2016'!W333+'февраль 2016'!W333+'март 2016'!W333</f>
        <v>0</v>
      </c>
      <c r="X333" s="6" t="s">
        <v>30</v>
      </c>
      <c r="Y333" s="6" t="s">
        <v>33</v>
      </c>
      <c r="Z333" s="6">
        <f>'январь 2016'!Z333+'февраль 2016'!Z333+'март 2016'!Z333</f>
        <v>0</v>
      </c>
      <c r="AA333" s="6">
        <f>'январь 2016'!AA333+'февраль 2016'!AA333+'март 2016'!AA333</f>
        <v>0</v>
      </c>
      <c r="AB333" s="1" t="s">
        <v>30</v>
      </c>
      <c r="AC333" s="1" t="s">
        <v>34</v>
      </c>
      <c r="AD333" s="1">
        <f>'январь 2016'!AD333+'февраль 2016'!AD333+'март 2016'!AD333</f>
        <v>0</v>
      </c>
      <c r="AE333" s="1">
        <f>'январь 2016'!AE333+'февраль 2016'!AE333+'март 2016'!AE333</f>
        <v>0</v>
      </c>
      <c r="AF333" s="1" t="s">
        <v>35</v>
      </c>
      <c r="AG333" s="1" t="s">
        <v>29</v>
      </c>
      <c r="AH333" s="1">
        <f>'январь 2016'!AH333+'февраль 2016'!AH333+'март 2016'!AH333</f>
        <v>0</v>
      </c>
      <c r="AI333" s="1">
        <f>'январь 2016'!AI333+'февраль 2016'!AI333+'март 2016'!AI333</f>
        <v>0</v>
      </c>
      <c r="AJ333" s="1" t="s">
        <v>36</v>
      </c>
      <c r="AK333" s="1" t="s">
        <v>37</v>
      </c>
      <c r="AL333" s="1">
        <f>'январь 2016'!AL333+'февраль 2016'!AL333+'март 2016'!AL333</f>
        <v>0</v>
      </c>
      <c r="AM333" s="1">
        <f>'январь 2016'!AM333+'февраль 2016'!AM333+'март 2016'!AM333</f>
        <v>0</v>
      </c>
      <c r="AN333" s="1" t="s">
        <v>38</v>
      </c>
      <c r="AO333" s="1" t="s">
        <v>39</v>
      </c>
      <c r="AP333" s="1">
        <f>'январь 2016'!AP333+'февраль 2016'!AP333+'март 2016'!AP333</f>
        <v>0</v>
      </c>
      <c r="AQ333" s="1">
        <f>'январь 2016'!AQ333+'февраль 2016'!AQ333+'март 2016'!AQ333</f>
        <v>0</v>
      </c>
      <c r="AR333" s="1" t="s">
        <v>40</v>
      </c>
      <c r="AS333" s="1" t="s">
        <v>41</v>
      </c>
      <c r="AT333" s="1">
        <f>'январь 2016'!AT333+'февраль 2016'!AT333+'март 2016'!AT333</f>
        <v>0</v>
      </c>
      <c r="AU333" s="1">
        <f>'январь 2016'!AU333+'февраль 2016'!AU333+'март 2016'!AU333</f>
        <v>0</v>
      </c>
      <c r="AV333" s="6"/>
      <c r="AW333" s="6"/>
      <c r="AX333" s="1">
        <f>'январь 2016'!AX333+'февраль 2016'!AX333+'март 2016'!AX333</f>
        <v>0</v>
      </c>
      <c r="AY333" s="1">
        <f>'январь 2016'!AY333+'февраль 2016'!AY333+'март 2016'!AY333</f>
        <v>0</v>
      </c>
      <c r="AZ333" s="1" t="s">
        <v>42</v>
      </c>
      <c r="BA333" s="1" t="s">
        <v>39</v>
      </c>
      <c r="BB333" s="1">
        <f>'январь 2016'!BB333+'февраль 2016'!BB333+'март 2016'!BB333</f>
        <v>0</v>
      </c>
      <c r="BC333" s="1">
        <f>'январь 2016'!BC333+'февраль 2016'!BC333+'март 2016'!BC333</f>
        <v>0</v>
      </c>
      <c r="BD333" s="1" t="s">
        <v>42</v>
      </c>
      <c r="BE333" s="1" t="s">
        <v>33</v>
      </c>
      <c r="BF333" s="1">
        <f>'январь 2016'!BF333+'февраль 2016'!BF333+'март 2016'!BF333</f>
        <v>0</v>
      </c>
      <c r="BG333" s="1">
        <f>'январь 2016'!BG333+'февраль 2016'!BG333+'март 2016'!BG333</f>
        <v>0</v>
      </c>
      <c r="BH333" s="1" t="s">
        <v>42</v>
      </c>
      <c r="BI333" s="1" t="s">
        <v>39</v>
      </c>
      <c r="BJ333" s="1">
        <f>'январь 2016'!BJ333+'февраль 2016'!BJ333+'март 2016'!BJ333</f>
        <v>0</v>
      </c>
      <c r="BK333" s="7">
        <f>'январь 2016'!BK333+'февраль 2016'!BK333+'март 2016'!BK333</f>
        <v>0</v>
      </c>
      <c r="BL333" s="1" t="s">
        <v>43</v>
      </c>
      <c r="BM333" s="1" t="s">
        <v>44</v>
      </c>
      <c r="BN333" s="1">
        <f>'январь 2016'!BN333+'февраль 2016'!BN333+'март 2016'!BN333</f>
        <v>0</v>
      </c>
      <c r="BO333" s="1">
        <f>'январь 2016'!BO333+'февраль 2016'!BO333+'март 2016'!BO333</f>
        <v>0</v>
      </c>
      <c r="BP333" s="1" t="s">
        <v>45</v>
      </c>
      <c r="BQ333" s="1" t="s">
        <v>44</v>
      </c>
      <c r="BR333" s="1">
        <f>'январь 2016'!BR333+'февраль 2016'!BR333+'март 2016'!BR333</f>
        <v>0</v>
      </c>
      <c r="BS333" s="1">
        <f>'январь 2016'!BS333+'февраль 2016'!BS333+'март 2016'!BS333</f>
        <v>0</v>
      </c>
      <c r="BT333" s="1" t="s">
        <v>46</v>
      </c>
      <c r="BU333" s="1" t="s">
        <v>47</v>
      </c>
      <c r="BV333" s="1">
        <f>'январь 2016'!BV333+'февраль 2016'!BV333+'март 2016'!BV333</f>
        <v>0</v>
      </c>
      <c r="BW333" s="1">
        <f>'январь 2016'!BW333+'февраль 2016'!BW333+'март 2016'!BW333</f>
        <v>0</v>
      </c>
      <c r="BX333" s="1" t="s">
        <v>46</v>
      </c>
      <c r="BY333" s="1" t="s">
        <v>41</v>
      </c>
      <c r="BZ333" s="1">
        <f>'январь 2016'!BZ333+'февраль 2016'!BZ333+'март 2016'!BZ333</f>
        <v>0</v>
      </c>
      <c r="CA333" s="1">
        <f>'январь 2016'!CA333+'февраль 2016'!CA333+'март 2016'!CA333</f>
        <v>0</v>
      </c>
      <c r="CB333" s="1" t="s">
        <v>46</v>
      </c>
      <c r="CC333" s="1" t="s">
        <v>48</v>
      </c>
      <c r="CD333" s="1">
        <f>'январь 2016'!CD333+'февраль 2016'!CD333+'март 2016'!CD333</f>
        <v>0</v>
      </c>
      <c r="CE333" s="1">
        <f>'январь 2016'!CE333+'февраль 2016'!CE333+'март 2016'!CE333</f>
        <v>0</v>
      </c>
      <c r="CF333" s="1" t="s">
        <v>46</v>
      </c>
      <c r="CG333" s="1" t="s">
        <v>48</v>
      </c>
      <c r="CH333" s="1">
        <f>'январь 2016'!CH333+'февраль 2016'!CH333+'март 2016'!CH333</f>
        <v>0</v>
      </c>
      <c r="CI333" s="1">
        <f>'январь 2016'!CI333+'февраль 2016'!CI333+'март 2016'!CI333</f>
        <v>0</v>
      </c>
      <c r="CJ333" s="1" t="s">
        <v>46</v>
      </c>
      <c r="CK333" s="1" t="s">
        <v>39</v>
      </c>
      <c r="CL333" s="1">
        <f>'январь 2016'!CL333+'февраль 2016'!CL333+'март 2016'!CL333</f>
        <v>0</v>
      </c>
      <c r="CM333" s="1">
        <f>'январь 2016'!CM333+'февраль 2016'!CM333+'март 2016'!CM333</f>
        <v>0</v>
      </c>
      <c r="CN333" s="1" t="s">
        <v>49</v>
      </c>
      <c r="CO333" s="1" t="s">
        <v>39</v>
      </c>
      <c r="CP333" s="1">
        <f>'январь 2016'!CP333+'февраль 2016'!CP333+'март 2016'!CP333</f>
        <v>0</v>
      </c>
      <c r="CQ333" s="1">
        <f>'январь 2016'!CQ333+'февраль 2016'!CQ333+'март 2016'!CQ333</f>
        <v>0</v>
      </c>
      <c r="CR333" s="1" t="s">
        <v>50</v>
      </c>
      <c r="CS333" s="1" t="s">
        <v>51</v>
      </c>
      <c r="CT333" s="1">
        <f>'январь 2016'!CT333+'февраль 2016'!CT333+'март 2016'!CT333</f>
        <v>0</v>
      </c>
      <c r="CU333" s="1">
        <f>'январь 2016'!CU333+'февраль 2016'!CU333+'март 2016'!CU333</f>
        <v>0</v>
      </c>
      <c r="CV333" s="1" t="s">
        <v>50</v>
      </c>
      <c r="CW333" s="1" t="s">
        <v>39</v>
      </c>
      <c r="CX333" s="1">
        <f>'январь 2016'!CX333+'февраль 2016'!CX333+'март 2016'!CX333</f>
        <v>0</v>
      </c>
      <c r="CY333" s="1">
        <f>'январь 2016'!CY333+'февраль 2016'!CY333+'март 2016'!CY333</f>
        <v>0</v>
      </c>
      <c r="CZ333" s="1" t="s">
        <v>50</v>
      </c>
      <c r="DA333" s="1" t="s">
        <v>39</v>
      </c>
      <c r="DB333" s="1">
        <f>'январь 2016'!DB333+'февраль 2016'!DB333+'март 2016'!DB333</f>
        <v>0</v>
      </c>
      <c r="DC333" s="1">
        <f>'январь 2016'!DC333+'февраль 2016'!DC333+'март 2016'!DC333</f>
        <v>0</v>
      </c>
      <c r="DD333" s="1" t="s">
        <v>59</v>
      </c>
      <c r="DE333" s="1" t="s">
        <v>60</v>
      </c>
      <c r="DF333" s="1">
        <f>'январь 2016'!DF333+'февраль 2016'!DF333+'март 2016'!DF333</f>
        <v>0</v>
      </c>
      <c r="DG333" s="1">
        <f>'январь 2016'!DG333+'февраль 2016'!DG333+'март 2016'!DG333</f>
        <v>0</v>
      </c>
      <c r="DH333" s="1" t="s">
        <v>52</v>
      </c>
      <c r="DI333" s="1" t="s">
        <v>53</v>
      </c>
      <c r="DJ333" s="1">
        <f>'январь 2016'!DJ333+'февраль 2016'!DJ333+'март 2016'!DJ333</f>
        <v>0</v>
      </c>
      <c r="DK333" s="1">
        <f>'январь 2016'!DK333+'февраль 2016'!DK333+'март 2016'!DK333</f>
        <v>0</v>
      </c>
      <c r="DL333" s="1" t="s">
        <v>31</v>
      </c>
      <c r="DM333" s="7">
        <f>'январь 2016'!DM333+'февраль 2016'!DM333+'март 2016'!DM333</f>
        <v>0</v>
      </c>
    </row>
    <row r="334" spans="1:117" s="12" customFormat="1" ht="15.75" customHeight="1" x14ac:dyDescent="0.25">
      <c r="A334" s="6">
        <v>333</v>
      </c>
      <c r="B334" s="6">
        <v>2</v>
      </c>
      <c r="C334" s="9" t="s">
        <v>476</v>
      </c>
      <c r="D334" s="8" t="s">
        <v>373</v>
      </c>
      <c r="E334" s="6">
        <v>276.64999999999998</v>
      </c>
      <c r="F334" s="6">
        <v>10.207000000000001</v>
      </c>
      <c r="G334" s="6">
        <v>255.82900000000001</v>
      </c>
      <c r="H334" s="10">
        <v>192.66983999999999</v>
      </c>
      <c r="I334" s="3">
        <f t="shared" si="16"/>
        <v>448.49883999999997</v>
      </c>
      <c r="J334" s="3">
        <f t="shared" si="15"/>
        <v>0</v>
      </c>
      <c r="K334" s="3">
        <f t="shared" si="17"/>
        <v>448.49883999999997</v>
      </c>
      <c r="L334" s="1" t="s">
        <v>28</v>
      </c>
      <c r="M334" s="1" t="s">
        <v>29</v>
      </c>
      <c r="N334" s="1">
        <f>'январь 2016'!N334+'февраль 2016'!N334+'март 2016'!N334</f>
        <v>0</v>
      </c>
      <c r="O334" s="1">
        <f>'январь 2016'!O334+'февраль 2016'!O334+'март 2016'!O334</f>
        <v>0</v>
      </c>
      <c r="P334" s="1" t="s">
        <v>30</v>
      </c>
      <c r="Q334" s="1" t="s">
        <v>34</v>
      </c>
      <c r="R334" s="1">
        <f>'январь 2016'!R334+'февраль 2016'!R334+'март 2016'!R334</f>
        <v>0</v>
      </c>
      <c r="S334" s="1">
        <f>'январь 2016'!S334+'февраль 2016'!S334+'март 2016'!S334</f>
        <v>0</v>
      </c>
      <c r="T334" s="1" t="s">
        <v>30</v>
      </c>
      <c r="U334" s="1" t="s">
        <v>32</v>
      </c>
      <c r="V334" s="6">
        <f>'январь 2016'!V334+'февраль 2016'!V334+'март 2016'!V334</f>
        <v>0</v>
      </c>
      <c r="W334" s="6">
        <f>'январь 2016'!W334+'февраль 2016'!W334+'март 2016'!W334</f>
        <v>0</v>
      </c>
      <c r="X334" s="6" t="s">
        <v>30</v>
      </c>
      <c r="Y334" s="6" t="s">
        <v>33</v>
      </c>
      <c r="Z334" s="6">
        <f>'январь 2016'!Z334+'февраль 2016'!Z334+'март 2016'!Z334</f>
        <v>0</v>
      </c>
      <c r="AA334" s="6">
        <f>'январь 2016'!AA334+'февраль 2016'!AA334+'март 2016'!AA334</f>
        <v>0</v>
      </c>
      <c r="AB334" s="1" t="s">
        <v>30</v>
      </c>
      <c r="AC334" s="1" t="s">
        <v>34</v>
      </c>
      <c r="AD334" s="1">
        <f>'январь 2016'!AD334+'февраль 2016'!AD334+'март 2016'!AD334</f>
        <v>0</v>
      </c>
      <c r="AE334" s="1">
        <f>'январь 2016'!AE334+'февраль 2016'!AE334+'март 2016'!AE334</f>
        <v>0</v>
      </c>
      <c r="AF334" s="1" t="s">
        <v>35</v>
      </c>
      <c r="AG334" s="1" t="s">
        <v>29</v>
      </c>
      <c r="AH334" s="1">
        <f>'январь 2016'!AH334+'февраль 2016'!AH334+'март 2016'!AH334</f>
        <v>0</v>
      </c>
      <c r="AI334" s="1">
        <f>'январь 2016'!AI334+'февраль 2016'!AI334+'март 2016'!AI334</f>
        <v>0</v>
      </c>
      <c r="AJ334" s="1" t="s">
        <v>36</v>
      </c>
      <c r="AK334" s="1" t="s">
        <v>37</v>
      </c>
      <c r="AL334" s="1">
        <f>'январь 2016'!AL334+'февраль 2016'!AL334+'март 2016'!AL334</f>
        <v>0</v>
      </c>
      <c r="AM334" s="1">
        <f>'январь 2016'!AM334+'февраль 2016'!AM334+'март 2016'!AM334</f>
        <v>0</v>
      </c>
      <c r="AN334" s="1" t="s">
        <v>38</v>
      </c>
      <c r="AO334" s="1" t="s">
        <v>39</v>
      </c>
      <c r="AP334" s="1">
        <f>'январь 2016'!AP334+'февраль 2016'!AP334+'март 2016'!AP334</f>
        <v>0</v>
      </c>
      <c r="AQ334" s="1">
        <f>'январь 2016'!AQ334+'февраль 2016'!AQ334+'март 2016'!AQ334</f>
        <v>0</v>
      </c>
      <c r="AR334" s="1" t="s">
        <v>40</v>
      </c>
      <c r="AS334" s="1" t="s">
        <v>41</v>
      </c>
      <c r="AT334" s="1">
        <f>'январь 2016'!AT334+'февраль 2016'!AT334+'март 2016'!AT334</f>
        <v>0</v>
      </c>
      <c r="AU334" s="1">
        <f>'январь 2016'!AU334+'февраль 2016'!AU334+'март 2016'!AU334</f>
        <v>0</v>
      </c>
      <c r="AV334" s="6"/>
      <c r="AW334" s="6"/>
      <c r="AX334" s="1">
        <f>'январь 2016'!AX334+'февраль 2016'!AX334+'март 2016'!AX334</f>
        <v>0</v>
      </c>
      <c r="AY334" s="1">
        <f>'январь 2016'!AY334+'февраль 2016'!AY334+'март 2016'!AY334</f>
        <v>0</v>
      </c>
      <c r="AZ334" s="1" t="s">
        <v>42</v>
      </c>
      <c r="BA334" s="1" t="s">
        <v>39</v>
      </c>
      <c r="BB334" s="1">
        <f>'январь 2016'!BB334+'февраль 2016'!BB334+'март 2016'!BB334</f>
        <v>0</v>
      </c>
      <c r="BC334" s="1">
        <f>'январь 2016'!BC334+'февраль 2016'!BC334+'март 2016'!BC334</f>
        <v>0</v>
      </c>
      <c r="BD334" s="1" t="s">
        <v>42</v>
      </c>
      <c r="BE334" s="1" t="s">
        <v>33</v>
      </c>
      <c r="BF334" s="1">
        <f>'январь 2016'!BF334+'февраль 2016'!BF334+'март 2016'!BF334</f>
        <v>0</v>
      </c>
      <c r="BG334" s="1">
        <f>'январь 2016'!BG334+'февраль 2016'!BG334+'март 2016'!BG334</f>
        <v>0</v>
      </c>
      <c r="BH334" s="1" t="s">
        <v>42</v>
      </c>
      <c r="BI334" s="1" t="s">
        <v>39</v>
      </c>
      <c r="BJ334" s="1">
        <f>'январь 2016'!BJ334+'февраль 2016'!BJ334+'март 2016'!BJ334</f>
        <v>0</v>
      </c>
      <c r="BK334" s="7">
        <f>'январь 2016'!BK334+'февраль 2016'!BK334+'март 2016'!BK334</f>
        <v>0</v>
      </c>
      <c r="BL334" s="1" t="s">
        <v>43</v>
      </c>
      <c r="BM334" s="1" t="s">
        <v>44</v>
      </c>
      <c r="BN334" s="1">
        <f>'январь 2016'!BN334+'февраль 2016'!BN334+'март 2016'!BN334</f>
        <v>0</v>
      </c>
      <c r="BO334" s="1">
        <f>'январь 2016'!BO334+'февраль 2016'!BO334+'март 2016'!BO334</f>
        <v>0</v>
      </c>
      <c r="BP334" s="1" t="s">
        <v>45</v>
      </c>
      <c r="BQ334" s="1" t="s">
        <v>44</v>
      </c>
      <c r="BR334" s="1">
        <f>'январь 2016'!BR334+'февраль 2016'!BR334+'март 2016'!BR334</f>
        <v>0</v>
      </c>
      <c r="BS334" s="1">
        <f>'январь 2016'!BS334+'февраль 2016'!BS334+'март 2016'!BS334</f>
        <v>0</v>
      </c>
      <c r="BT334" s="1" t="s">
        <v>46</v>
      </c>
      <c r="BU334" s="1" t="s">
        <v>47</v>
      </c>
      <c r="BV334" s="1">
        <f>'январь 2016'!BV334+'февраль 2016'!BV334+'март 2016'!BV334</f>
        <v>0</v>
      </c>
      <c r="BW334" s="1">
        <f>'январь 2016'!BW334+'февраль 2016'!BW334+'март 2016'!BW334</f>
        <v>0</v>
      </c>
      <c r="BX334" s="1" t="s">
        <v>46</v>
      </c>
      <c r="BY334" s="1" t="s">
        <v>41</v>
      </c>
      <c r="BZ334" s="1">
        <f>'январь 2016'!BZ334+'февраль 2016'!BZ334+'март 2016'!BZ334</f>
        <v>0</v>
      </c>
      <c r="CA334" s="1">
        <f>'январь 2016'!CA334+'февраль 2016'!CA334+'март 2016'!CA334</f>
        <v>0</v>
      </c>
      <c r="CB334" s="1" t="s">
        <v>46</v>
      </c>
      <c r="CC334" s="1" t="s">
        <v>48</v>
      </c>
      <c r="CD334" s="1">
        <f>'январь 2016'!CD334+'февраль 2016'!CD334+'март 2016'!CD334</f>
        <v>0</v>
      </c>
      <c r="CE334" s="1">
        <f>'январь 2016'!CE334+'февраль 2016'!CE334+'март 2016'!CE334</f>
        <v>0</v>
      </c>
      <c r="CF334" s="1" t="s">
        <v>46</v>
      </c>
      <c r="CG334" s="1" t="s">
        <v>48</v>
      </c>
      <c r="CH334" s="1">
        <f>'январь 2016'!CH334+'февраль 2016'!CH334+'март 2016'!CH334</f>
        <v>0</v>
      </c>
      <c r="CI334" s="1">
        <f>'январь 2016'!CI334+'февраль 2016'!CI334+'март 2016'!CI334</f>
        <v>0</v>
      </c>
      <c r="CJ334" s="1" t="s">
        <v>46</v>
      </c>
      <c r="CK334" s="1" t="s">
        <v>39</v>
      </c>
      <c r="CL334" s="1">
        <f>'январь 2016'!CL334+'февраль 2016'!CL334+'март 2016'!CL334</f>
        <v>0</v>
      </c>
      <c r="CM334" s="1">
        <f>'январь 2016'!CM334+'февраль 2016'!CM334+'март 2016'!CM334</f>
        <v>0</v>
      </c>
      <c r="CN334" s="1" t="s">
        <v>49</v>
      </c>
      <c r="CO334" s="1" t="s">
        <v>39</v>
      </c>
      <c r="CP334" s="1">
        <f>'январь 2016'!CP334+'февраль 2016'!CP334+'март 2016'!CP334</f>
        <v>0</v>
      </c>
      <c r="CQ334" s="1">
        <f>'январь 2016'!CQ334+'февраль 2016'!CQ334+'март 2016'!CQ334</f>
        <v>0</v>
      </c>
      <c r="CR334" s="1" t="s">
        <v>50</v>
      </c>
      <c r="CS334" s="1" t="s">
        <v>51</v>
      </c>
      <c r="CT334" s="1">
        <f>'январь 2016'!CT334+'февраль 2016'!CT334+'март 2016'!CT334</f>
        <v>0</v>
      </c>
      <c r="CU334" s="1">
        <f>'январь 2016'!CU334+'февраль 2016'!CU334+'март 2016'!CU334</f>
        <v>0</v>
      </c>
      <c r="CV334" s="1" t="s">
        <v>50</v>
      </c>
      <c r="CW334" s="1" t="s">
        <v>39</v>
      </c>
      <c r="CX334" s="1">
        <f>'январь 2016'!CX334+'февраль 2016'!CX334+'март 2016'!CX334</f>
        <v>0</v>
      </c>
      <c r="CY334" s="1">
        <f>'январь 2016'!CY334+'февраль 2016'!CY334+'март 2016'!CY334</f>
        <v>0</v>
      </c>
      <c r="CZ334" s="1" t="s">
        <v>50</v>
      </c>
      <c r="DA334" s="1" t="s">
        <v>39</v>
      </c>
      <c r="DB334" s="1">
        <f>'январь 2016'!DB334+'февраль 2016'!DB334+'март 2016'!DB334</f>
        <v>0</v>
      </c>
      <c r="DC334" s="1">
        <f>'январь 2016'!DC334+'февраль 2016'!DC334+'март 2016'!DC334</f>
        <v>0</v>
      </c>
      <c r="DD334" s="1" t="s">
        <v>59</v>
      </c>
      <c r="DE334" s="1" t="s">
        <v>60</v>
      </c>
      <c r="DF334" s="1">
        <f>'январь 2016'!DF334+'февраль 2016'!DF334+'март 2016'!DF334</f>
        <v>0</v>
      </c>
      <c r="DG334" s="1">
        <f>'январь 2016'!DG334+'февраль 2016'!DG334+'март 2016'!DG334</f>
        <v>0</v>
      </c>
      <c r="DH334" s="1" t="s">
        <v>52</v>
      </c>
      <c r="DI334" s="1" t="s">
        <v>53</v>
      </c>
      <c r="DJ334" s="1">
        <f>'январь 2016'!DJ334+'февраль 2016'!DJ334+'март 2016'!DJ334</f>
        <v>0</v>
      </c>
      <c r="DK334" s="1">
        <f>'январь 2016'!DK334+'февраль 2016'!DK334+'март 2016'!DK334</f>
        <v>0</v>
      </c>
      <c r="DL334" s="1" t="s">
        <v>31</v>
      </c>
      <c r="DM334" s="7">
        <f>'январь 2016'!DM334+'февраль 2016'!DM334+'март 2016'!DM334</f>
        <v>0</v>
      </c>
    </row>
    <row r="335" spans="1:117" s="12" customFormat="1" ht="15.75" customHeight="1" x14ac:dyDescent="0.25">
      <c r="A335" s="6">
        <v>334</v>
      </c>
      <c r="B335" s="6">
        <v>2</v>
      </c>
      <c r="C335" s="9" t="s">
        <v>477</v>
      </c>
      <c r="D335" s="8" t="s">
        <v>373</v>
      </c>
      <c r="E335" s="6">
        <v>18.893999999999998</v>
      </c>
      <c r="F335" s="6">
        <v>0</v>
      </c>
      <c r="G335" s="6">
        <v>18.893999999999998</v>
      </c>
      <c r="H335" s="10">
        <v>4.8890399999999996</v>
      </c>
      <c r="I335" s="3">
        <f t="shared" si="16"/>
        <v>23.78304</v>
      </c>
      <c r="J335" s="3">
        <f t="shared" si="15"/>
        <v>0</v>
      </c>
      <c r="K335" s="3">
        <f t="shared" si="17"/>
        <v>23.78304</v>
      </c>
      <c r="L335" s="1" t="s">
        <v>28</v>
      </c>
      <c r="M335" s="1" t="s">
        <v>29</v>
      </c>
      <c r="N335" s="1">
        <f>'январь 2016'!N335+'февраль 2016'!N335+'март 2016'!N335</f>
        <v>0</v>
      </c>
      <c r="O335" s="1">
        <f>'январь 2016'!O335+'февраль 2016'!O335+'март 2016'!O335</f>
        <v>0</v>
      </c>
      <c r="P335" s="1" t="s">
        <v>30</v>
      </c>
      <c r="Q335" s="1" t="s">
        <v>34</v>
      </c>
      <c r="R335" s="1">
        <f>'январь 2016'!R335+'февраль 2016'!R335+'март 2016'!R335</f>
        <v>0</v>
      </c>
      <c r="S335" s="1">
        <f>'январь 2016'!S335+'февраль 2016'!S335+'март 2016'!S335</f>
        <v>0</v>
      </c>
      <c r="T335" s="1" t="s">
        <v>30</v>
      </c>
      <c r="U335" s="1" t="s">
        <v>32</v>
      </c>
      <c r="V335" s="6">
        <f>'январь 2016'!V335+'февраль 2016'!V335+'март 2016'!V335</f>
        <v>0</v>
      </c>
      <c r="W335" s="6">
        <f>'январь 2016'!W335+'февраль 2016'!W335+'март 2016'!W335</f>
        <v>0</v>
      </c>
      <c r="X335" s="6" t="s">
        <v>30</v>
      </c>
      <c r="Y335" s="6" t="s">
        <v>33</v>
      </c>
      <c r="Z335" s="6">
        <f>'январь 2016'!Z335+'февраль 2016'!Z335+'март 2016'!Z335</f>
        <v>0</v>
      </c>
      <c r="AA335" s="6">
        <f>'январь 2016'!AA335+'февраль 2016'!AA335+'март 2016'!AA335</f>
        <v>0</v>
      </c>
      <c r="AB335" s="1" t="s">
        <v>30</v>
      </c>
      <c r="AC335" s="1" t="s">
        <v>34</v>
      </c>
      <c r="AD335" s="1">
        <f>'январь 2016'!AD335+'февраль 2016'!AD335+'март 2016'!AD335</f>
        <v>0</v>
      </c>
      <c r="AE335" s="1">
        <f>'январь 2016'!AE335+'февраль 2016'!AE335+'март 2016'!AE335</f>
        <v>0</v>
      </c>
      <c r="AF335" s="1" t="s">
        <v>35</v>
      </c>
      <c r="AG335" s="1" t="s">
        <v>29</v>
      </c>
      <c r="AH335" s="1">
        <f>'январь 2016'!AH335+'февраль 2016'!AH335+'март 2016'!AH335</f>
        <v>0</v>
      </c>
      <c r="AI335" s="1">
        <f>'январь 2016'!AI335+'февраль 2016'!AI335+'март 2016'!AI335</f>
        <v>0</v>
      </c>
      <c r="AJ335" s="1" t="s">
        <v>36</v>
      </c>
      <c r="AK335" s="1" t="s">
        <v>37</v>
      </c>
      <c r="AL335" s="1">
        <f>'январь 2016'!AL335+'февраль 2016'!AL335+'март 2016'!AL335</f>
        <v>0</v>
      </c>
      <c r="AM335" s="1">
        <f>'январь 2016'!AM335+'февраль 2016'!AM335+'март 2016'!AM335</f>
        <v>0</v>
      </c>
      <c r="AN335" s="1" t="s">
        <v>38</v>
      </c>
      <c r="AO335" s="1" t="s">
        <v>39</v>
      </c>
      <c r="AP335" s="1">
        <f>'январь 2016'!AP335+'февраль 2016'!AP335+'март 2016'!AP335</f>
        <v>0</v>
      </c>
      <c r="AQ335" s="1">
        <f>'январь 2016'!AQ335+'февраль 2016'!AQ335+'март 2016'!AQ335</f>
        <v>0</v>
      </c>
      <c r="AR335" s="1" t="s">
        <v>40</v>
      </c>
      <c r="AS335" s="1" t="s">
        <v>41</v>
      </c>
      <c r="AT335" s="1">
        <f>'январь 2016'!AT335+'февраль 2016'!AT335+'март 2016'!AT335</f>
        <v>0</v>
      </c>
      <c r="AU335" s="1">
        <f>'январь 2016'!AU335+'февраль 2016'!AU335+'март 2016'!AU335</f>
        <v>0</v>
      </c>
      <c r="AV335" s="6"/>
      <c r="AW335" s="6"/>
      <c r="AX335" s="1">
        <f>'январь 2016'!AX335+'февраль 2016'!AX335+'март 2016'!AX335</f>
        <v>0</v>
      </c>
      <c r="AY335" s="1">
        <f>'январь 2016'!AY335+'февраль 2016'!AY335+'март 2016'!AY335</f>
        <v>0</v>
      </c>
      <c r="AZ335" s="1" t="s">
        <v>42</v>
      </c>
      <c r="BA335" s="1" t="s">
        <v>39</v>
      </c>
      <c r="BB335" s="1">
        <f>'январь 2016'!BB335+'февраль 2016'!BB335+'март 2016'!BB335</f>
        <v>0</v>
      </c>
      <c r="BC335" s="1">
        <f>'январь 2016'!BC335+'февраль 2016'!BC335+'март 2016'!BC335</f>
        <v>0</v>
      </c>
      <c r="BD335" s="1" t="s">
        <v>42</v>
      </c>
      <c r="BE335" s="1" t="s">
        <v>33</v>
      </c>
      <c r="BF335" s="1">
        <f>'январь 2016'!BF335+'февраль 2016'!BF335+'март 2016'!BF335</f>
        <v>0</v>
      </c>
      <c r="BG335" s="1">
        <f>'январь 2016'!BG335+'февраль 2016'!BG335+'март 2016'!BG335</f>
        <v>0</v>
      </c>
      <c r="BH335" s="1" t="s">
        <v>42</v>
      </c>
      <c r="BI335" s="1" t="s">
        <v>39</v>
      </c>
      <c r="BJ335" s="1">
        <f>'январь 2016'!BJ335+'февраль 2016'!BJ335+'март 2016'!BJ335</f>
        <v>0</v>
      </c>
      <c r="BK335" s="7">
        <f>'январь 2016'!BK335+'февраль 2016'!BK335+'март 2016'!BK335</f>
        <v>0</v>
      </c>
      <c r="BL335" s="1" t="s">
        <v>43</v>
      </c>
      <c r="BM335" s="1" t="s">
        <v>44</v>
      </c>
      <c r="BN335" s="1">
        <f>'январь 2016'!BN335+'февраль 2016'!BN335+'март 2016'!BN335</f>
        <v>0</v>
      </c>
      <c r="BO335" s="1">
        <f>'январь 2016'!BO335+'февраль 2016'!BO335+'март 2016'!BO335</f>
        <v>0</v>
      </c>
      <c r="BP335" s="1" t="s">
        <v>45</v>
      </c>
      <c r="BQ335" s="1" t="s">
        <v>44</v>
      </c>
      <c r="BR335" s="1">
        <f>'январь 2016'!BR335+'февраль 2016'!BR335+'март 2016'!BR335</f>
        <v>0</v>
      </c>
      <c r="BS335" s="1">
        <f>'январь 2016'!BS335+'февраль 2016'!BS335+'март 2016'!BS335</f>
        <v>0</v>
      </c>
      <c r="BT335" s="1" t="s">
        <v>46</v>
      </c>
      <c r="BU335" s="1" t="s">
        <v>47</v>
      </c>
      <c r="BV335" s="1">
        <f>'январь 2016'!BV335+'февраль 2016'!BV335+'март 2016'!BV335</f>
        <v>0</v>
      </c>
      <c r="BW335" s="1">
        <f>'январь 2016'!BW335+'февраль 2016'!BW335+'март 2016'!BW335</f>
        <v>0</v>
      </c>
      <c r="BX335" s="1" t="s">
        <v>46</v>
      </c>
      <c r="BY335" s="1" t="s">
        <v>41</v>
      </c>
      <c r="BZ335" s="1">
        <f>'январь 2016'!BZ335+'февраль 2016'!BZ335+'март 2016'!BZ335</f>
        <v>0</v>
      </c>
      <c r="CA335" s="1">
        <f>'январь 2016'!CA335+'февраль 2016'!CA335+'март 2016'!CA335</f>
        <v>0</v>
      </c>
      <c r="CB335" s="1" t="s">
        <v>46</v>
      </c>
      <c r="CC335" s="1" t="s">
        <v>48</v>
      </c>
      <c r="CD335" s="1">
        <f>'январь 2016'!CD335+'февраль 2016'!CD335+'март 2016'!CD335</f>
        <v>0</v>
      </c>
      <c r="CE335" s="1">
        <f>'январь 2016'!CE335+'февраль 2016'!CE335+'март 2016'!CE335</f>
        <v>0</v>
      </c>
      <c r="CF335" s="1" t="s">
        <v>46</v>
      </c>
      <c r="CG335" s="1" t="s">
        <v>48</v>
      </c>
      <c r="CH335" s="1">
        <f>'январь 2016'!CH335+'февраль 2016'!CH335+'март 2016'!CH335</f>
        <v>0</v>
      </c>
      <c r="CI335" s="1">
        <f>'январь 2016'!CI335+'февраль 2016'!CI335+'март 2016'!CI335</f>
        <v>0</v>
      </c>
      <c r="CJ335" s="1" t="s">
        <v>46</v>
      </c>
      <c r="CK335" s="1" t="s">
        <v>39</v>
      </c>
      <c r="CL335" s="1">
        <f>'январь 2016'!CL335+'февраль 2016'!CL335+'март 2016'!CL335</f>
        <v>0</v>
      </c>
      <c r="CM335" s="1">
        <f>'январь 2016'!CM335+'февраль 2016'!CM335+'март 2016'!CM335</f>
        <v>0</v>
      </c>
      <c r="CN335" s="1" t="s">
        <v>49</v>
      </c>
      <c r="CO335" s="1" t="s">
        <v>39</v>
      </c>
      <c r="CP335" s="1">
        <f>'январь 2016'!CP335+'февраль 2016'!CP335+'март 2016'!CP335</f>
        <v>0</v>
      </c>
      <c r="CQ335" s="1">
        <f>'январь 2016'!CQ335+'февраль 2016'!CQ335+'март 2016'!CQ335</f>
        <v>0</v>
      </c>
      <c r="CR335" s="1" t="s">
        <v>50</v>
      </c>
      <c r="CS335" s="1" t="s">
        <v>51</v>
      </c>
      <c r="CT335" s="1">
        <f>'январь 2016'!CT335+'февраль 2016'!CT335+'март 2016'!CT335</f>
        <v>0</v>
      </c>
      <c r="CU335" s="1">
        <f>'январь 2016'!CU335+'февраль 2016'!CU335+'март 2016'!CU335</f>
        <v>0</v>
      </c>
      <c r="CV335" s="1" t="s">
        <v>50</v>
      </c>
      <c r="CW335" s="1" t="s">
        <v>39</v>
      </c>
      <c r="CX335" s="1">
        <f>'январь 2016'!CX335+'февраль 2016'!CX335+'март 2016'!CX335</f>
        <v>0</v>
      </c>
      <c r="CY335" s="1">
        <f>'январь 2016'!CY335+'февраль 2016'!CY335+'март 2016'!CY335</f>
        <v>0</v>
      </c>
      <c r="CZ335" s="1" t="s">
        <v>50</v>
      </c>
      <c r="DA335" s="1" t="s">
        <v>39</v>
      </c>
      <c r="DB335" s="1">
        <f>'январь 2016'!DB335+'февраль 2016'!DB335+'март 2016'!DB335</f>
        <v>0</v>
      </c>
      <c r="DC335" s="1">
        <f>'январь 2016'!DC335+'февраль 2016'!DC335+'март 2016'!DC335</f>
        <v>0</v>
      </c>
      <c r="DD335" s="1" t="s">
        <v>59</v>
      </c>
      <c r="DE335" s="1" t="s">
        <v>60</v>
      </c>
      <c r="DF335" s="1">
        <f>'январь 2016'!DF335+'февраль 2016'!DF335+'март 2016'!DF335</f>
        <v>0</v>
      </c>
      <c r="DG335" s="1">
        <f>'январь 2016'!DG335+'февраль 2016'!DG335+'март 2016'!DG335</f>
        <v>0</v>
      </c>
      <c r="DH335" s="1" t="s">
        <v>52</v>
      </c>
      <c r="DI335" s="1" t="s">
        <v>53</v>
      </c>
      <c r="DJ335" s="1">
        <f>'январь 2016'!DJ335+'февраль 2016'!DJ335+'март 2016'!DJ335</f>
        <v>0</v>
      </c>
      <c r="DK335" s="1">
        <f>'январь 2016'!DK335+'февраль 2016'!DK335+'март 2016'!DK335</f>
        <v>0</v>
      </c>
      <c r="DL335" s="1" t="s">
        <v>31</v>
      </c>
      <c r="DM335" s="7">
        <f>'январь 2016'!DM335+'февраль 2016'!DM335+'март 2016'!DM335</f>
        <v>0</v>
      </c>
    </row>
    <row r="336" spans="1:117" s="12" customFormat="1" ht="15.75" customHeight="1" x14ac:dyDescent="0.25">
      <c r="A336" s="6">
        <v>335</v>
      </c>
      <c r="B336" s="6">
        <v>1</v>
      </c>
      <c r="C336" s="9" t="s">
        <v>478</v>
      </c>
      <c r="D336" s="8" t="s">
        <v>373</v>
      </c>
      <c r="E336" s="6">
        <v>-517.01499999999999</v>
      </c>
      <c r="F336" s="6">
        <v>30.416</v>
      </c>
      <c r="G336" s="6">
        <v>-560.279</v>
      </c>
      <c r="H336" s="10">
        <v>238.98396</v>
      </c>
      <c r="I336" s="3">
        <f t="shared" si="16"/>
        <v>-321.29503999999997</v>
      </c>
      <c r="J336" s="3">
        <f t="shared" si="15"/>
        <v>13.364999999999998</v>
      </c>
      <c r="K336" s="3">
        <f t="shared" si="17"/>
        <v>-334.66003999999998</v>
      </c>
      <c r="L336" s="1" t="s">
        <v>28</v>
      </c>
      <c r="M336" s="1" t="s">
        <v>29</v>
      </c>
      <c r="N336" s="1">
        <f>'январь 2016'!N336+'февраль 2016'!N336+'март 2016'!N336</f>
        <v>0</v>
      </c>
      <c r="O336" s="1">
        <f>'январь 2016'!O336+'февраль 2016'!O336+'март 2016'!O336</f>
        <v>0</v>
      </c>
      <c r="P336" s="1" t="s">
        <v>30</v>
      </c>
      <c r="Q336" s="1" t="s">
        <v>34</v>
      </c>
      <c r="R336" s="1">
        <f>'январь 2016'!R336+'февраль 2016'!R336+'март 2016'!R336</f>
        <v>0</v>
      </c>
      <c r="S336" s="1">
        <f>'январь 2016'!S336+'февраль 2016'!S336+'март 2016'!S336</f>
        <v>0</v>
      </c>
      <c r="T336" s="1" t="s">
        <v>30</v>
      </c>
      <c r="U336" s="1" t="s">
        <v>32</v>
      </c>
      <c r="V336" s="6">
        <f>'январь 2016'!V336+'февраль 2016'!V336+'март 2016'!V336</f>
        <v>0</v>
      </c>
      <c r="W336" s="6">
        <f>'январь 2016'!W336+'февраль 2016'!W336+'март 2016'!W336</f>
        <v>0</v>
      </c>
      <c r="X336" s="6" t="s">
        <v>30</v>
      </c>
      <c r="Y336" s="6" t="s">
        <v>33</v>
      </c>
      <c r="Z336" s="6">
        <f>'январь 2016'!Z336+'февраль 2016'!Z336+'март 2016'!Z336</f>
        <v>0</v>
      </c>
      <c r="AA336" s="6">
        <f>'январь 2016'!AA336+'февраль 2016'!AA336+'март 2016'!AA336</f>
        <v>0</v>
      </c>
      <c r="AB336" s="1" t="s">
        <v>30</v>
      </c>
      <c r="AC336" s="1" t="s">
        <v>34</v>
      </c>
      <c r="AD336" s="1">
        <f>'январь 2016'!AD336+'февраль 2016'!AD336+'март 2016'!AD336</f>
        <v>0</v>
      </c>
      <c r="AE336" s="1">
        <f>'январь 2016'!AE336+'февраль 2016'!AE336+'март 2016'!AE336</f>
        <v>0</v>
      </c>
      <c r="AF336" s="1" t="s">
        <v>35</v>
      </c>
      <c r="AG336" s="1" t="s">
        <v>29</v>
      </c>
      <c r="AH336" s="1">
        <f>'январь 2016'!AH336+'февраль 2016'!AH336+'март 2016'!AH336</f>
        <v>0</v>
      </c>
      <c r="AI336" s="1">
        <f>'январь 2016'!AI336+'февраль 2016'!AI336+'март 2016'!AI336</f>
        <v>0</v>
      </c>
      <c r="AJ336" s="1" t="s">
        <v>36</v>
      </c>
      <c r="AK336" s="1" t="s">
        <v>37</v>
      </c>
      <c r="AL336" s="1">
        <f>'январь 2016'!AL336+'февраль 2016'!AL336+'март 2016'!AL336</f>
        <v>0</v>
      </c>
      <c r="AM336" s="1">
        <f>'январь 2016'!AM336+'февраль 2016'!AM336+'март 2016'!AM336</f>
        <v>0</v>
      </c>
      <c r="AN336" s="1" t="s">
        <v>38</v>
      </c>
      <c r="AO336" s="1" t="s">
        <v>39</v>
      </c>
      <c r="AP336" s="1">
        <f>'январь 2016'!AP336+'февраль 2016'!AP336+'март 2016'!AP336</f>
        <v>0</v>
      </c>
      <c r="AQ336" s="1">
        <f>'январь 2016'!AQ336+'февраль 2016'!AQ336+'март 2016'!AQ336</f>
        <v>0</v>
      </c>
      <c r="AR336" s="1" t="s">
        <v>40</v>
      </c>
      <c r="AS336" s="1" t="s">
        <v>41</v>
      </c>
      <c r="AT336" s="1">
        <f>'январь 2016'!AT336+'февраль 2016'!AT336+'март 2016'!AT336</f>
        <v>0</v>
      </c>
      <c r="AU336" s="1">
        <f>'январь 2016'!AU336+'февраль 2016'!AU336+'март 2016'!AU336</f>
        <v>0</v>
      </c>
      <c r="AV336" s="6"/>
      <c r="AW336" s="6"/>
      <c r="AX336" s="1">
        <f>'январь 2016'!AX336+'февраль 2016'!AX336+'март 2016'!AX336</f>
        <v>0</v>
      </c>
      <c r="AY336" s="1">
        <f>'январь 2016'!AY336+'февраль 2016'!AY336+'март 2016'!AY336</f>
        <v>0</v>
      </c>
      <c r="AZ336" s="1" t="s">
        <v>42</v>
      </c>
      <c r="BA336" s="1" t="s">
        <v>39</v>
      </c>
      <c r="BB336" s="1">
        <f>'январь 2016'!BB336+'февраль 2016'!BB336+'март 2016'!BB336</f>
        <v>0</v>
      </c>
      <c r="BC336" s="1">
        <f>'январь 2016'!BC336+'февраль 2016'!BC336+'март 2016'!BC336</f>
        <v>0</v>
      </c>
      <c r="BD336" s="1" t="s">
        <v>42</v>
      </c>
      <c r="BE336" s="1" t="s">
        <v>33</v>
      </c>
      <c r="BF336" s="1">
        <f>'январь 2016'!BF336+'февраль 2016'!BF336+'март 2016'!BF336</f>
        <v>0</v>
      </c>
      <c r="BG336" s="1">
        <f>'январь 2016'!BG336+'февраль 2016'!BG336+'март 2016'!BG336</f>
        <v>0</v>
      </c>
      <c r="BH336" s="1" t="s">
        <v>42</v>
      </c>
      <c r="BI336" s="1" t="s">
        <v>39</v>
      </c>
      <c r="BJ336" s="1">
        <f>'январь 2016'!BJ336+'февраль 2016'!BJ336+'март 2016'!BJ336</f>
        <v>0</v>
      </c>
      <c r="BK336" s="7">
        <f>'январь 2016'!BK336+'февраль 2016'!BK336+'март 2016'!BK336</f>
        <v>0</v>
      </c>
      <c r="BL336" s="1" t="s">
        <v>43</v>
      </c>
      <c r="BM336" s="1" t="s">
        <v>44</v>
      </c>
      <c r="BN336" s="1">
        <f>'январь 2016'!BN336+'февраль 2016'!BN336+'март 2016'!BN336</f>
        <v>0</v>
      </c>
      <c r="BO336" s="1">
        <f>'январь 2016'!BO336+'февраль 2016'!BO336+'март 2016'!BO336</f>
        <v>0</v>
      </c>
      <c r="BP336" s="1" t="s">
        <v>45</v>
      </c>
      <c r="BQ336" s="1" t="s">
        <v>44</v>
      </c>
      <c r="BR336" s="1">
        <f>'январь 2016'!BR336+'февраль 2016'!BR336+'март 2016'!BR336</f>
        <v>0</v>
      </c>
      <c r="BS336" s="1">
        <f>'январь 2016'!BS336+'февраль 2016'!BS336+'март 2016'!BS336</f>
        <v>0</v>
      </c>
      <c r="BT336" s="1" t="s">
        <v>46</v>
      </c>
      <c r="BU336" s="1" t="s">
        <v>47</v>
      </c>
      <c r="BV336" s="1">
        <f>'январь 2016'!BV336+'февраль 2016'!BV336+'март 2016'!BV336</f>
        <v>0</v>
      </c>
      <c r="BW336" s="1">
        <f>'январь 2016'!BW336+'февраль 2016'!BW336+'март 2016'!BW336</f>
        <v>0</v>
      </c>
      <c r="BX336" s="1" t="s">
        <v>46</v>
      </c>
      <c r="BY336" s="1" t="s">
        <v>41</v>
      </c>
      <c r="BZ336" s="1">
        <f>'январь 2016'!BZ336+'февраль 2016'!BZ336+'март 2016'!BZ336</f>
        <v>0</v>
      </c>
      <c r="CA336" s="1">
        <f>'январь 2016'!CA336+'февраль 2016'!CA336+'март 2016'!CA336</f>
        <v>0</v>
      </c>
      <c r="CB336" s="1" t="s">
        <v>46</v>
      </c>
      <c r="CC336" s="1" t="s">
        <v>48</v>
      </c>
      <c r="CD336" s="1">
        <f>'январь 2016'!CD336+'февраль 2016'!CD336+'март 2016'!CD336</f>
        <v>8.0000000000000002E-3</v>
      </c>
      <c r="CE336" s="1">
        <f>'январь 2016'!CE336+'февраль 2016'!CE336+'март 2016'!CE336</f>
        <v>7.6879999999999997</v>
      </c>
      <c r="CF336" s="1" t="s">
        <v>46</v>
      </c>
      <c r="CG336" s="1" t="s">
        <v>48</v>
      </c>
      <c r="CH336" s="1">
        <f>'январь 2016'!CH336+'февраль 2016'!CH336+'март 2016'!CH336</f>
        <v>0</v>
      </c>
      <c r="CI336" s="1">
        <f>'январь 2016'!CI336+'февраль 2016'!CI336+'март 2016'!CI336</f>
        <v>0</v>
      </c>
      <c r="CJ336" s="1" t="s">
        <v>46</v>
      </c>
      <c r="CK336" s="1" t="s">
        <v>39</v>
      </c>
      <c r="CL336" s="1">
        <f>'январь 2016'!CL336+'февраль 2016'!CL336+'март 2016'!CL336</f>
        <v>0</v>
      </c>
      <c r="CM336" s="1">
        <f>'январь 2016'!CM336+'февраль 2016'!CM336+'март 2016'!CM336</f>
        <v>0</v>
      </c>
      <c r="CN336" s="1" t="s">
        <v>49</v>
      </c>
      <c r="CO336" s="1" t="s">
        <v>39</v>
      </c>
      <c r="CP336" s="1">
        <f>'январь 2016'!CP336+'февраль 2016'!CP336+'март 2016'!CP336</f>
        <v>7</v>
      </c>
      <c r="CQ336" s="1">
        <f>'январь 2016'!CQ336+'февраль 2016'!CQ336+'март 2016'!CQ336</f>
        <v>4.4390000000000001</v>
      </c>
      <c r="CR336" s="1" t="s">
        <v>50</v>
      </c>
      <c r="CS336" s="1" t="s">
        <v>51</v>
      </c>
      <c r="CT336" s="1">
        <f>'январь 2016'!CT336+'февраль 2016'!CT336+'март 2016'!CT336</f>
        <v>0</v>
      </c>
      <c r="CU336" s="1">
        <f>'январь 2016'!CU336+'февраль 2016'!CU336+'март 2016'!CU336</f>
        <v>0</v>
      </c>
      <c r="CV336" s="1" t="s">
        <v>50</v>
      </c>
      <c r="CW336" s="1" t="s">
        <v>39</v>
      </c>
      <c r="CX336" s="1">
        <f>'январь 2016'!CX336+'февраль 2016'!CX336+'март 2016'!CX336</f>
        <v>0</v>
      </c>
      <c r="CY336" s="1">
        <f>'январь 2016'!CY336+'февраль 2016'!CY336+'март 2016'!CY336</f>
        <v>0</v>
      </c>
      <c r="CZ336" s="1" t="s">
        <v>50</v>
      </c>
      <c r="DA336" s="1" t="s">
        <v>39</v>
      </c>
      <c r="DB336" s="1">
        <f>'январь 2016'!DB336+'февраль 2016'!DB336+'март 2016'!DB336</f>
        <v>0</v>
      </c>
      <c r="DC336" s="1">
        <f>'январь 2016'!DC336+'февраль 2016'!DC336+'март 2016'!DC336</f>
        <v>0</v>
      </c>
      <c r="DD336" s="1" t="s">
        <v>59</v>
      </c>
      <c r="DE336" s="1" t="s">
        <v>60</v>
      </c>
      <c r="DF336" s="1">
        <f>'январь 2016'!DF336+'февраль 2016'!DF336+'март 2016'!DF336</f>
        <v>0</v>
      </c>
      <c r="DG336" s="1">
        <f>'январь 2016'!DG336+'февраль 2016'!DG336+'март 2016'!DG336</f>
        <v>0</v>
      </c>
      <c r="DH336" s="1" t="s">
        <v>52</v>
      </c>
      <c r="DI336" s="1" t="s">
        <v>53</v>
      </c>
      <c r="DJ336" s="1">
        <f>'январь 2016'!DJ336+'февраль 2016'!DJ336+'март 2016'!DJ336</f>
        <v>0</v>
      </c>
      <c r="DK336" s="1">
        <f>'январь 2016'!DK336+'февраль 2016'!DK336+'март 2016'!DK336</f>
        <v>0</v>
      </c>
      <c r="DL336" s="1" t="s">
        <v>31</v>
      </c>
      <c r="DM336" s="7">
        <f>'январь 2016'!DM336+'февраль 2016'!DM336+'март 2016'!DM336</f>
        <v>1.238</v>
      </c>
    </row>
    <row r="337" spans="1:117" s="12" customFormat="1" ht="15.75" customHeight="1" x14ac:dyDescent="0.25">
      <c r="A337" s="6">
        <v>336</v>
      </c>
      <c r="B337" s="6">
        <v>1</v>
      </c>
      <c r="C337" s="9" t="s">
        <v>479</v>
      </c>
      <c r="D337" s="8" t="s">
        <v>373</v>
      </c>
      <c r="E337" s="6">
        <v>-337.73700000000002</v>
      </c>
      <c r="F337" s="6">
        <v>128.203</v>
      </c>
      <c r="G337" s="6">
        <v>-470.79300000000001</v>
      </c>
      <c r="H337" s="10">
        <v>144.79212000000001</v>
      </c>
      <c r="I337" s="3">
        <f t="shared" si="16"/>
        <v>-326.00088</v>
      </c>
      <c r="J337" s="3">
        <f t="shared" si="15"/>
        <v>6.4</v>
      </c>
      <c r="K337" s="3">
        <f t="shared" si="17"/>
        <v>-332.40087999999997</v>
      </c>
      <c r="L337" s="1" t="s">
        <v>28</v>
      </c>
      <c r="M337" s="1" t="s">
        <v>29</v>
      </c>
      <c r="N337" s="1">
        <f>'январь 2016'!N337+'февраль 2016'!N337+'март 2016'!N337</f>
        <v>0</v>
      </c>
      <c r="O337" s="1">
        <f>'январь 2016'!O337+'февраль 2016'!O337+'март 2016'!O337</f>
        <v>0</v>
      </c>
      <c r="P337" s="1" t="s">
        <v>30</v>
      </c>
      <c r="Q337" s="1" t="s">
        <v>34</v>
      </c>
      <c r="R337" s="1">
        <f>'январь 2016'!R337+'февраль 2016'!R337+'март 2016'!R337</f>
        <v>0</v>
      </c>
      <c r="S337" s="1">
        <f>'январь 2016'!S337+'февраль 2016'!S337+'март 2016'!S337</f>
        <v>0</v>
      </c>
      <c r="T337" s="1" t="s">
        <v>30</v>
      </c>
      <c r="U337" s="1" t="s">
        <v>32</v>
      </c>
      <c r="V337" s="6">
        <f>'январь 2016'!V337+'февраль 2016'!V337+'март 2016'!V337</f>
        <v>0</v>
      </c>
      <c r="W337" s="6">
        <f>'январь 2016'!W337+'февраль 2016'!W337+'март 2016'!W337</f>
        <v>0</v>
      </c>
      <c r="X337" s="6" t="s">
        <v>30</v>
      </c>
      <c r="Y337" s="6" t="s">
        <v>33</v>
      </c>
      <c r="Z337" s="6">
        <f>'январь 2016'!Z337+'февраль 2016'!Z337+'март 2016'!Z337</f>
        <v>0</v>
      </c>
      <c r="AA337" s="6">
        <f>'январь 2016'!AA337+'февраль 2016'!AA337+'март 2016'!AA337</f>
        <v>0</v>
      </c>
      <c r="AB337" s="1" t="s">
        <v>30</v>
      </c>
      <c r="AC337" s="1" t="s">
        <v>34</v>
      </c>
      <c r="AD337" s="1">
        <f>'январь 2016'!AD337+'февраль 2016'!AD337+'март 2016'!AD337</f>
        <v>0</v>
      </c>
      <c r="AE337" s="1">
        <f>'январь 2016'!AE337+'февраль 2016'!AE337+'март 2016'!AE337</f>
        <v>0</v>
      </c>
      <c r="AF337" s="1" t="s">
        <v>35</v>
      </c>
      <c r="AG337" s="1" t="s">
        <v>29</v>
      </c>
      <c r="AH337" s="1">
        <f>'январь 2016'!AH337+'февраль 2016'!AH337+'март 2016'!AH337</f>
        <v>0</v>
      </c>
      <c r="AI337" s="1">
        <f>'январь 2016'!AI337+'февраль 2016'!AI337+'март 2016'!AI337</f>
        <v>0</v>
      </c>
      <c r="AJ337" s="1" t="s">
        <v>36</v>
      </c>
      <c r="AK337" s="1" t="s">
        <v>37</v>
      </c>
      <c r="AL337" s="1">
        <f>'январь 2016'!AL337+'февраль 2016'!AL337+'март 2016'!AL337</f>
        <v>0</v>
      </c>
      <c r="AM337" s="1">
        <f>'январь 2016'!AM337+'февраль 2016'!AM337+'март 2016'!AM337</f>
        <v>0</v>
      </c>
      <c r="AN337" s="1" t="s">
        <v>38</v>
      </c>
      <c r="AO337" s="1" t="s">
        <v>39</v>
      </c>
      <c r="AP337" s="1">
        <f>'январь 2016'!AP337+'февраль 2016'!AP337+'март 2016'!AP337</f>
        <v>3</v>
      </c>
      <c r="AQ337" s="1">
        <f>'январь 2016'!AQ337+'февраль 2016'!AQ337+'март 2016'!AQ337</f>
        <v>1.9950000000000001</v>
      </c>
      <c r="AR337" s="1" t="s">
        <v>40</v>
      </c>
      <c r="AS337" s="1" t="s">
        <v>41</v>
      </c>
      <c r="AT337" s="1">
        <f>'январь 2016'!AT337+'февраль 2016'!AT337+'март 2016'!AT337</f>
        <v>0</v>
      </c>
      <c r="AU337" s="1">
        <f>'январь 2016'!AU337+'февраль 2016'!AU337+'март 2016'!AU337</f>
        <v>0</v>
      </c>
      <c r="AV337" s="6"/>
      <c r="AW337" s="6"/>
      <c r="AX337" s="1">
        <f>'январь 2016'!AX337+'февраль 2016'!AX337+'март 2016'!AX337</f>
        <v>0</v>
      </c>
      <c r="AY337" s="1">
        <f>'январь 2016'!AY337+'февраль 2016'!AY337+'март 2016'!AY337</f>
        <v>0</v>
      </c>
      <c r="AZ337" s="1" t="s">
        <v>42</v>
      </c>
      <c r="BA337" s="1" t="s">
        <v>39</v>
      </c>
      <c r="BB337" s="1">
        <f>'январь 2016'!BB337+'февраль 2016'!BB337+'март 2016'!BB337</f>
        <v>0</v>
      </c>
      <c r="BC337" s="1">
        <f>'январь 2016'!BC337+'февраль 2016'!BC337+'март 2016'!BC337</f>
        <v>0</v>
      </c>
      <c r="BD337" s="1" t="s">
        <v>42</v>
      </c>
      <c r="BE337" s="1" t="s">
        <v>33</v>
      </c>
      <c r="BF337" s="1">
        <f>'январь 2016'!BF337+'февраль 2016'!BF337+'март 2016'!BF337</f>
        <v>0</v>
      </c>
      <c r="BG337" s="1">
        <f>'январь 2016'!BG337+'февраль 2016'!BG337+'март 2016'!BG337</f>
        <v>0</v>
      </c>
      <c r="BH337" s="1" t="s">
        <v>42</v>
      </c>
      <c r="BI337" s="1" t="s">
        <v>39</v>
      </c>
      <c r="BJ337" s="1">
        <f>'январь 2016'!BJ337+'февраль 2016'!BJ337+'март 2016'!BJ337</f>
        <v>0</v>
      </c>
      <c r="BK337" s="7">
        <f>'январь 2016'!BK337+'февраль 2016'!BK337+'март 2016'!BK337</f>
        <v>0</v>
      </c>
      <c r="BL337" s="1" t="s">
        <v>43</v>
      </c>
      <c r="BM337" s="1" t="s">
        <v>44</v>
      </c>
      <c r="BN337" s="1">
        <f>'январь 2016'!BN337+'февраль 2016'!BN337+'март 2016'!BN337</f>
        <v>0</v>
      </c>
      <c r="BO337" s="1">
        <f>'январь 2016'!BO337+'февраль 2016'!BO337+'март 2016'!BO337</f>
        <v>0</v>
      </c>
      <c r="BP337" s="1" t="s">
        <v>45</v>
      </c>
      <c r="BQ337" s="1" t="s">
        <v>44</v>
      </c>
      <c r="BR337" s="1">
        <f>'январь 2016'!BR337+'февраль 2016'!BR337+'март 2016'!BR337</f>
        <v>0</v>
      </c>
      <c r="BS337" s="1">
        <f>'январь 2016'!BS337+'февраль 2016'!BS337+'март 2016'!BS337</f>
        <v>0</v>
      </c>
      <c r="BT337" s="1" t="s">
        <v>46</v>
      </c>
      <c r="BU337" s="1" t="s">
        <v>47</v>
      </c>
      <c r="BV337" s="1">
        <f>'январь 2016'!BV337+'февраль 2016'!BV337+'март 2016'!BV337</f>
        <v>0</v>
      </c>
      <c r="BW337" s="1">
        <f>'январь 2016'!BW337+'февраль 2016'!BW337+'март 2016'!BW337</f>
        <v>0</v>
      </c>
      <c r="BX337" s="1" t="s">
        <v>46</v>
      </c>
      <c r="BY337" s="1" t="s">
        <v>41</v>
      </c>
      <c r="BZ337" s="1">
        <f>'январь 2016'!BZ337+'февраль 2016'!BZ337+'март 2016'!BZ337</f>
        <v>0</v>
      </c>
      <c r="CA337" s="1">
        <f>'январь 2016'!CA337+'февраль 2016'!CA337+'март 2016'!CA337</f>
        <v>0</v>
      </c>
      <c r="CB337" s="1" t="s">
        <v>46</v>
      </c>
      <c r="CC337" s="1" t="s">
        <v>48</v>
      </c>
      <c r="CD337" s="1">
        <f>'январь 2016'!CD337+'февраль 2016'!CD337+'март 2016'!CD337</f>
        <v>0</v>
      </c>
      <c r="CE337" s="1">
        <f>'январь 2016'!CE337+'февраль 2016'!CE337+'март 2016'!CE337</f>
        <v>0</v>
      </c>
      <c r="CF337" s="1" t="s">
        <v>46</v>
      </c>
      <c r="CG337" s="1" t="s">
        <v>48</v>
      </c>
      <c r="CH337" s="1">
        <f>'январь 2016'!CH337+'февраль 2016'!CH337+'март 2016'!CH337</f>
        <v>0</v>
      </c>
      <c r="CI337" s="1">
        <f>'январь 2016'!CI337+'февраль 2016'!CI337+'март 2016'!CI337</f>
        <v>0</v>
      </c>
      <c r="CJ337" s="1" t="s">
        <v>46</v>
      </c>
      <c r="CK337" s="1" t="s">
        <v>39</v>
      </c>
      <c r="CL337" s="1">
        <f>'январь 2016'!CL337+'февраль 2016'!CL337+'март 2016'!CL337</f>
        <v>0</v>
      </c>
      <c r="CM337" s="1">
        <f>'январь 2016'!CM337+'февраль 2016'!CM337+'март 2016'!CM337</f>
        <v>0</v>
      </c>
      <c r="CN337" s="1" t="s">
        <v>49</v>
      </c>
      <c r="CO337" s="1" t="s">
        <v>39</v>
      </c>
      <c r="CP337" s="1">
        <f>'январь 2016'!CP337+'февраль 2016'!CP337+'март 2016'!CP337</f>
        <v>1</v>
      </c>
      <c r="CQ337" s="1">
        <f>'январь 2016'!CQ337+'февраль 2016'!CQ337+'март 2016'!CQ337</f>
        <v>0.58499999999999996</v>
      </c>
      <c r="CR337" s="1" t="s">
        <v>50</v>
      </c>
      <c r="CS337" s="1" t="s">
        <v>51</v>
      </c>
      <c r="CT337" s="1">
        <f>'январь 2016'!CT337+'февраль 2016'!CT337+'март 2016'!CT337</f>
        <v>0</v>
      </c>
      <c r="CU337" s="1">
        <f>'январь 2016'!CU337+'февраль 2016'!CU337+'март 2016'!CU337</f>
        <v>0</v>
      </c>
      <c r="CV337" s="1" t="s">
        <v>50</v>
      </c>
      <c r="CW337" s="1" t="s">
        <v>39</v>
      </c>
      <c r="CX337" s="1">
        <f>'январь 2016'!CX337+'февраль 2016'!CX337+'март 2016'!CX337</f>
        <v>0</v>
      </c>
      <c r="CY337" s="1">
        <f>'январь 2016'!CY337+'февраль 2016'!CY337+'март 2016'!CY337</f>
        <v>0</v>
      </c>
      <c r="CZ337" s="1" t="s">
        <v>50</v>
      </c>
      <c r="DA337" s="1" t="s">
        <v>39</v>
      </c>
      <c r="DB337" s="1">
        <f>'январь 2016'!DB337+'февраль 2016'!DB337+'март 2016'!DB337</f>
        <v>0</v>
      </c>
      <c r="DC337" s="1">
        <f>'январь 2016'!DC337+'февраль 2016'!DC337+'март 2016'!DC337</f>
        <v>0</v>
      </c>
      <c r="DD337" s="1" t="s">
        <v>59</v>
      </c>
      <c r="DE337" s="1" t="s">
        <v>60</v>
      </c>
      <c r="DF337" s="1">
        <f>'январь 2016'!DF337+'февраль 2016'!DF337+'март 2016'!DF337</f>
        <v>0</v>
      </c>
      <c r="DG337" s="1">
        <f>'январь 2016'!DG337+'февраль 2016'!DG337+'март 2016'!DG337</f>
        <v>0</v>
      </c>
      <c r="DH337" s="1" t="s">
        <v>52</v>
      </c>
      <c r="DI337" s="1" t="s">
        <v>53</v>
      </c>
      <c r="DJ337" s="1">
        <f>'январь 2016'!DJ337+'февраль 2016'!DJ337+'март 2016'!DJ337</f>
        <v>0</v>
      </c>
      <c r="DK337" s="1">
        <f>'январь 2016'!DK337+'февраль 2016'!DK337+'март 2016'!DK337</f>
        <v>0</v>
      </c>
      <c r="DL337" s="1" t="s">
        <v>31</v>
      </c>
      <c r="DM337" s="7">
        <f>'январь 2016'!DM337+'февраль 2016'!DM337+'март 2016'!DM337</f>
        <v>3.82</v>
      </c>
    </row>
    <row r="338" spans="1:117" s="12" customFormat="1" ht="15.75" customHeight="1" x14ac:dyDescent="0.25">
      <c r="A338" s="6">
        <v>337</v>
      </c>
      <c r="B338" s="6">
        <v>1</v>
      </c>
      <c r="C338" s="9" t="s">
        <v>480</v>
      </c>
      <c r="D338" s="8" t="s">
        <v>373</v>
      </c>
      <c r="E338" s="6">
        <v>-21.327999999999999</v>
      </c>
      <c r="F338" s="6">
        <v>34.805</v>
      </c>
      <c r="G338" s="6">
        <v>-58.984999999999999</v>
      </c>
      <c r="H338" s="10">
        <v>70.573679999999996</v>
      </c>
      <c r="I338" s="3">
        <f t="shared" si="16"/>
        <v>11.588679999999997</v>
      </c>
      <c r="J338" s="3">
        <f t="shared" si="15"/>
        <v>20.061</v>
      </c>
      <c r="K338" s="3">
        <f t="shared" si="17"/>
        <v>-8.4723200000000034</v>
      </c>
      <c r="L338" s="1" t="s">
        <v>28</v>
      </c>
      <c r="M338" s="1" t="s">
        <v>29</v>
      </c>
      <c r="N338" s="1">
        <f>'январь 2016'!N338+'февраль 2016'!N338+'март 2016'!N338</f>
        <v>0</v>
      </c>
      <c r="O338" s="1">
        <f>'январь 2016'!O338+'февраль 2016'!O338+'март 2016'!O338</f>
        <v>0</v>
      </c>
      <c r="P338" s="1" t="s">
        <v>30</v>
      </c>
      <c r="Q338" s="1" t="s">
        <v>34</v>
      </c>
      <c r="R338" s="1">
        <f>'январь 2016'!R338+'февраль 2016'!R338+'март 2016'!R338</f>
        <v>0</v>
      </c>
      <c r="S338" s="1">
        <f>'январь 2016'!S338+'февраль 2016'!S338+'март 2016'!S338</f>
        <v>0</v>
      </c>
      <c r="T338" s="1" t="s">
        <v>30</v>
      </c>
      <c r="U338" s="1" t="s">
        <v>32</v>
      </c>
      <c r="V338" s="6">
        <f>'январь 2016'!V338+'февраль 2016'!V338+'март 2016'!V338</f>
        <v>0</v>
      </c>
      <c r="W338" s="6">
        <f>'январь 2016'!W338+'февраль 2016'!W338+'март 2016'!W338</f>
        <v>0</v>
      </c>
      <c r="X338" s="6" t="s">
        <v>30</v>
      </c>
      <c r="Y338" s="6" t="s">
        <v>33</v>
      </c>
      <c r="Z338" s="6">
        <f>'январь 2016'!Z338+'февраль 2016'!Z338+'март 2016'!Z338</f>
        <v>0</v>
      </c>
      <c r="AA338" s="6">
        <f>'январь 2016'!AA338+'февраль 2016'!AA338+'март 2016'!AA338</f>
        <v>0</v>
      </c>
      <c r="AB338" s="1" t="s">
        <v>30</v>
      </c>
      <c r="AC338" s="1" t="s">
        <v>34</v>
      </c>
      <c r="AD338" s="1">
        <f>'январь 2016'!AD338+'февраль 2016'!AD338+'март 2016'!AD338</f>
        <v>1</v>
      </c>
      <c r="AE338" s="1">
        <f>'январь 2016'!AE338+'февраль 2016'!AE338+'март 2016'!AE338</f>
        <v>4.1749999999999998</v>
      </c>
      <c r="AF338" s="1" t="s">
        <v>35</v>
      </c>
      <c r="AG338" s="1" t="s">
        <v>29</v>
      </c>
      <c r="AH338" s="1">
        <f>'январь 2016'!AH338+'февраль 2016'!AH338+'март 2016'!AH338</f>
        <v>0</v>
      </c>
      <c r="AI338" s="1">
        <f>'январь 2016'!AI338+'февраль 2016'!AI338+'март 2016'!AI338</f>
        <v>0</v>
      </c>
      <c r="AJ338" s="1" t="s">
        <v>36</v>
      </c>
      <c r="AK338" s="1" t="s">
        <v>37</v>
      </c>
      <c r="AL338" s="1">
        <f>'январь 2016'!AL338+'февраль 2016'!AL338+'март 2016'!AL338</f>
        <v>0</v>
      </c>
      <c r="AM338" s="1">
        <f>'январь 2016'!AM338+'февраль 2016'!AM338+'март 2016'!AM338</f>
        <v>0</v>
      </c>
      <c r="AN338" s="1" t="s">
        <v>38</v>
      </c>
      <c r="AO338" s="1" t="s">
        <v>39</v>
      </c>
      <c r="AP338" s="1">
        <f>'январь 2016'!AP338+'февраль 2016'!AP338+'март 2016'!AP338</f>
        <v>0</v>
      </c>
      <c r="AQ338" s="1">
        <f>'январь 2016'!AQ338+'февраль 2016'!AQ338+'март 2016'!AQ338</f>
        <v>0</v>
      </c>
      <c r="AR338" s="1" t="s">
        <v>40</v>
      </c>
      <c r="AS338" s="1" t="s">
        <v>41</v>
      </c>
      <c r="AT338" s="1">
        <f>'январь 2016'!AT338+'февраль 2016'!AT338+'март 2016'!AT338</f>
        <v>0</v>
      </c>
      <c r="AU338" s="1">
        <f>'январь 2016'!AU338+'февраль 2016'!AU338+'март 2016'!AU338</f>
        <v>0</v>
      </c>
      <c r="AV338" s="6"/>
      <c r="AW338" s="6"/>
      <c r="AX338" s="1">
        <f>'январь 2016'!AX338+'февраль 2016'!AX338+'март 2016'!AX338</f>
        <v>0</v>
      </c>
      <c r="AY338" s="1">
        <f>'январь 2016'!AY338+'февраль 2016'!AY338+'март 2016'!AY338</f>
        <v>0</v>
      </c>
      <c r="AZ338" s="1" t="s">
        <v>42</v>
      </c>
      <c r="BA338" s="1" t="s">
        <v>39</v>
      </c>
      <c r="BB338" s="1">
        <f>'январь 2016'!BB338+'февраль 2016'!BB338+'март 2016'!BB338</f>
        <v>0</v>
      </c>
      <c r="BC338" s="1">
        <f>'январь 2016'!BC338+'февраль 2016'!BC338+'март 2016'!BC338</f>
        <v>0</v>
      </c>
      <c r="BD338" s="1" t="s">
        <v>42</v>
      </c>
      <c r="BE338" s="1" t="s">
        <v>33</v>
      </c>
      <c r="BF338" s="1">
        <f>'январь 2016'!BF338+'февраль 2016'!BF338+'март 2016'!BF338</f>
        <v>1</v>
      </c>
      <c r="BG338" s="1">
        <f>'январь 2016'!BG338+'февраль 2016'!BG338+'март 2016'!BG338</f>
        <v>0.40799999999999997</v>
      </c>
      <c r="BH338" s="1" t="s">
        <v>42</v>
      </c>
      <c r="BI338" s="1" t="s">
        <v>39</v>
      </c>
      <c r="BJ338" s="1">
        <f>'январь 2016'!BJ338+'февраль 2016'!BJ338+'март 2016'!BJ338</f>
        <v>0</v>
      </c>
      <c r="BK338" s="7">
        <f>'январь 2016'!BK338+'февраль 2016'!BK338+'март 2016'!BK338</f>
        <v>0</v>
      </c>
      <c r="BL338" s="1" t="s">
        <v>43</v>
      </c>
      <c r="BM338" s="1" t="s">
        <v>44</v>
      </c>
      <c r="BN338" s="1">
        <f>'январь 2016'!BN338+'февраль 2016'!BN338+'март 2016'!BN338</f>
        <v>0</v>
      </c>
      <c r="BO338" s="1">
        <f>'январь 2016'!BO338+'февраль 2016'!BO338+'март 2016'!BO338</f>
        <v>0</v>
      </c>
      <c r="BP338" s="1" t="s">
        <v>45</v>
      </c>
      <c r="BQ338" s="1" t="s">
        <v>44</v>
      </c>
      <c r="BR338" s="1">
        <f>'январь 2016'!BR338+'февраль 2016'!BR338+'март 2016'!BR338</f>
        <v>0</v>
      </c>
      <c r="BS338" s="1">
        <f>'январь 2016'!BS338+'февраль 2016'!BS338+'март 2016'!BS338</f>
        <v>0</v>
      </c>
      <c r="BT338" s="1" t="s">
        <v>46</v>
      </c>
      <c r="BU338" s="1" t="s">
        <v>47</v>
      </c>
      <c r="BV338" s="1">
        <f>'январь 2016'!BV338+'февраль 2016'!BV338+'март 2016'!BV338</f>
        <v>0</v>
      </c>
      <c r="BW338" s="1">
        <f>'январь 2016'!BW338+'февраль 2016'!BW338+'март 2016'!BW338</f>
        <v>0</v>
      </c>
      <c r="BX338" s="1" t="s">
        <v>46</v>
      </c>
      <c r="BY338" s="1" t="s">
        <v>41</v>
      </c>
      <c r="BZ338" s="1">
        <f>'январь 2016'!BZ338+'февраль 2016'!BZ338+'март 2016'!BZ338</f>
        <v>0</v>
      </c>
      <c r="CA338" s="1">
        <f>'январь 2016'!CA338+'февраль 2016'!CA338+'март 2016'!CA338</f>
        <v>0</v>
      </c>
      <c r="CB338" s="1" t="s">
        <v>46</v>
      </c>
      <c r="CC338" s="1" t="s">
        <v>48</v>
      </c>
      <c r="CD338" s="1">
        <f>'январь 2016'!CD338+'февраль 2016'!CD338+'март 2016'!CD338</f>
        <v>0</v>
      </c>
      <c r="CE338" s="1">
        <f>'январь 2016'!CE338+'февраль 2016'!CE338+'март 2016'!CE338</f>
        <v>0</v>
      </c>
      <c r="CF338" s="1" t="s">
        <v>46</v>
      </c>
      <c r="CG338" s="1" t="s">
        <v>48</v>
      </c>
      <c r="CH338" s="1">
        <f>'январь 2016'!CH338+'февраль 2016'!CH338+'март 2016'!CH338</f>
        <v>0</v>
      </c>
      <c r="CI338" s="1">
        <f>'январь 2016'!CI338+'февраль 2016'!CI338+'март 2016'!CI338</f>
        <v>0</v>
      </c>
      <c r="CJ338" s="1" t="s">
        <v>46</v>
      </c>
      <c r="CK338" s="1" t="s">
        <v>39</v>
      </c>
      <c r="CL338" s="1">
        <f>'январь 2016'!CL338+'февраль 2016'!CL338+'март 2016'!CL338</f>
        <v>0</v>
      </c>
      <c r="CM338" s="1">
        <f>'январь 2016'!CM338+'февраль 2016'!CM338+'март 2016'!CM338</f>
        <v>0</v>
      </c>
      <c r="CN338" s="1" t="s">
        <v>49</v>
      </c>
      <c r="CO338" s="1" t="s">
        <v>39</v>
      </c>
      <c r="CP338" s="1">
        <f>'январь 2016'!CP338+'февраль 2016'!CP338+'март 2016'!CP338</f>
        <v>0</v>
      </c>
      <c r="CQ338" s="1">
        <f>'январь 2016'!CQ338+'февраль 2016'!CQ338+'март 2016'!CQ338</f>
        <v>0</v>
      </c>
      <c r="CR338" s="1" t="s">
        <v>50</v>
      </c>
      <c r="CS338" s="1" t="s">
        <v>51</v>
      </c>
      <c r="CT338" s="1">
        <f>'январь 2016'!CT338+'февраль 2016'!CT338+'март 2016'!CT338</f>
        <v>0</v>
      </c>
      <c r="CU338" s="1">
        <f>'январь 2016'!CU338+'февраль 2016'!CU338+'март 2016'!CU338</f>
        <v>0</v>
      </c>
      <c r="CV338" s="1" t="s">
        <v>50</v>
      </c>
      <c r="CW338" s="1" t="s">
        <v>39</v>
      </c>
      <c r="CX338" s="1">
        <f>'январь 2016'!CX338+'февраль 2016'!CX338+'март 2016'!CX338</f>
        <v>0</v>
      </c>
      <c r="CY338" s="1">
        <f>'январь 2016'!CY338+'февраль 2016'!CY338+'март 2016'!CY338</f>
        <v>0</v>
      </c>
      <c r="CZ338" s="1" t="s">
        <v>50</v>
      </c>
      <c r="DA338" s="1" t="s">
        <v>39</v>
      </c>
      <c r="DB338" s="1">
        <f>'январь 2016'!DB338+'февраль 2016'!DB338+'март 2016'!DB338</f>
        <v>0</v>
      </c>
      <c r="DC338" s="1">
        <f>'январь 2016'!DC338+'февраль 2016'!DC338+'март 2016'!DC338</f>
        <v>0</v>
      </c>
      <c r="DD338" s="1" t="s">
        <v>59</v>
      </c>
      <c r="DE338" s="1" t="s">
        <v>60</v>
      </c>
      <c r="DF338" s="1">
        <f>'январь 2016'!DF338+'февраль 2016'!DF338+'март 2016'!DF338</f>
        <v>0</v>
      </c>
      <c r="DG338" s="1">
        <f>'январь 2016'!DG338+'февраль 2016'!DG338+'март 2016'!DG338</f>
        <v>0</v>
      </c>
      <c r="DH338" s="1" t="s">
        <v>52</v>
      </c>
      <c r="DI338" s="1" t="s">
        <v>53</v>
      </c>
      <c r="DJ338" s="1">
        <f>'январь 2016'!DJ338+'февраль 2016'!DJ338+'март 2016'!DJ338</f>
        <v>0</v>
      </c>
      <c r="DK338" s="1">
        <f>'январь 2016'!DK338+'февраль 2016'!DK338+'март 2016'!DK338</f>
        <v>0</v>
      </c>
      <c r="DL338" s="1" t="s">
        <v>31</v>
      </c>
      <c r="DM338" s="7">
        <f>'январь 2016'!DM338+'февраль 2016'!DM338+'март 2016'!DM338</f>
        <v>15.478</v>
      </c>
    </row>
    <row r="339" spans="1:117" s="12" customFormat="1" ht="15.75" customHeight="1" x14ac:dyDescent="0.25">
      <c r="A339" s="6">
        <v>338</v>
      </c>
      <c r="B339" s="6">
        <v>1</v>
      </c>
      <c r="C339" s="9" t="s">
        <v>481</v>
      </c>
      <c r="D339" s="8" t="s">
        <v>373</v>
      </c>
      <c r="E339" s="6">
        <v>-9.4610000000000003</v>
      </c>
      <c r="F339" s="6">
        <v>21.451000000000001</v>
      </c>
      <c r="G339" s="6">
        <v>-30.911999999999999</v>
      </c>
      <c r="H339" s="10">
        <v>31.050599999999999</v>
      </c>
      <c r="I339" s="3">
        <f t="shared" si="16"/>
        <v>0.13860000000000028</v>
      </c>
      <c r="J339" s="3">
        <f t="shared" si="15"/>
        <v>0</v>
      </c>
      <c r="K339" s="3">
        <f t="shared" si="17"/>
        <v>0.13860000000000028</v>
      </c>
      <c r="L339" s="1" t="s">
        <v>28</v>
      </c>
      <c r="M339" s="1" t="s">
        <v>29</v>
      </c>
      <c r="N339" s="1">
        <f>'январь 2016'!N339+'февраль 2016'!N339+'март 2016'!N339</f>
        <v>0</v>
      </c>
      <c r="O339" s="1">
        <f>'январь 2016'!O339+'февраль 2016'!O339+'март 2016'!O339</f>
        <v>0</v>
      </c>
      <c r="P339" s="1" t="s">
        <v>30</v>
      </c>
      <c r="Q339" s="1" t="s">
        <v>34</v>
      </c>
      <c r="R339" s="1">
        <f>'январь 2016'!R339+'февраль 2016'!R339+'март 2016'!R339</f>
        <v>0</v>
      </c>
      <c r="S339" s="1">
        <f>'январь 2016'!S339+'февраль 2016'!S339+'март 2016'!S339</f>
        <v>0</v>
      </c>
      <c r="T339" s="1" t="s">
        <v>30</v>
      </c>
      <c r="U339" s="1" t="s">
        <v>32</v>
      </c>
      <c r="V339" s="6">
        <f>'январь 2016'!V339+'февраль 2016'!V339+'март 2016'!V339</f>
        <v>0</v>
      </c>
      <c r="W339" s="6">
        <f>'январь 2016'!W339+'февраль 2016'!W339+'март 2016'!W339</f>
        <v>0</v>
      </c>
      <c r="X339" s="6" t="s">
        <v>30</v>
      </c>
      <c r="Y339" s="6" t="s">
        <v>33</v>
      </c>
      <c r="Z339" s="6">
        <f>'январь 2016'!Z339+'февраль 2016'!Z339+'март 2016'!Z339</f>
        <v>0</v>
      </c>
      <c r="AA339" s="6">
        <f>'январь 2016'!AA339+'февраль 2016'!AA339+'март 2016'!AA339</f>
        <v>0</v>
      </c>
      <c r="AB339" s="1" t="s">
        <v>30</v>
      </c>
      <c r="AC339" s="1" t="s">
        <v>34</v>
      </c>
      <c r="AD339" s="1">
        <f>'январь 2016'!AD339+'февраль 2016'!AD339+'март 2016'!AD339</f>
        <v>0</v>
      </c>
      <c r="AE339" s="1">
        <f>'январь 2016'!AE339+'февраль 2016'!AE339+'март 2016'!AE339</f>
        <v>0</v>
      </c>
      <c r="AF339" s="1" t="s">
        <v>35</v>
      </c>
      <c r="AG339" s="1" t="s">
        <v>29</v>
      </c>
      <c r="AH339" s="1">
        <f>'январь 2016'!AH339+'февраль 2016'!AH339+'март 2016'!AH339</f>
        <v>0</v>
      </c>
      <c r="AI339" s="1">
        <f>'январь 2016'!AI339+'февраль 2016'!AI339+'март 2016'!AI339</f>
        <v>0</v>
      </c>
      <c r="AJ339" s="1" t="s">
        <v>36</v>
      </c>
      <c r="AK339" s="1" t="s">
        <v>37</v>
      </c>
      <c r="AL339" s="1">
        <f>'январь 2016'!AL339+'февраль 2016'!AL339+'март 2016'!AL339</f>
        <v>0</v>
      </c>
      <c r="AM339" s="1">
        <f>'январь 2016'!AM339+'февраль 2016'!AM339+'март 2016'!AM339</f>
        <v>0</v>
      </c>
      <c r="AN339" s="1" t="s">
        <v>38</v>
      </c>
      <c r="AO339" s="1" t="s">
        <v>39</v>
      </c>
      <c r="AP339" s="1">
        <f>'январь 2016'!AP339+'февраль 2016'!AP339+'март 2016'!AP339</f>
        <v>0</v>
      </c>
      <c r="AQ339" s="1">
        <f>'январь 2016'!AQ339+'февраль 2016'!AQ339+'март 2016'!AQ339</f>
        <v>0</v>
      </c>
      <c r="AR339" s="1" t="s">
        <v>40</v>
      </c>
      <c r="AS339" s="1" t="s">
        <v>41</v>
      </c>
      <c r="AT339" s="1">
        <f>'январь 2016'!AT339+'февраль 2016'!AT339+'март 2016'!AT339</f>
        <v>0</v>
      </c>
      <c r="AU339" s="1">
        <f>'январь 2016'!AU339+'февраль 2016'!AU339+'март 2016'!AU339</f>
        <v>0</v>
      </c>
      <c r="AV339" s="6"/>
      <c r="AW339" s="6"/>
      <c r="AX339" s="1">
        <f>'январь 2016'!AX339+'февраль 2016'!AX339+'март 2016'!AX339</f>
        <v>0</v>
      </c>
      <c r="AY339" s="1">
        <f>'январь 2016'!AY339+'февраль 2016'!AY339+'март 2016'!AY339</f>
        <v>0</v>
      </c>
      <c r="AZ339" s="1" t="s">
        <v>42</v>
      </c>
      <c r="BA339" s="1" t="s">
        <v>39</v>
      </c>
      <c r="BB339" s="1">
        <f>'январь 2016'!BB339+'февраль 2016'!BB339+'март 2016'!BB339</f>
        <v>0</v>
      </c>
      <c r="BC339" s="1">
        <f>'январь 2016'!BC339+'февраль 2016'!BC339+'март 2016'!BC339</f>
        <v>0</v>
      </c>
      <c r="BD339" s="1" t="s">
        <v>42</v>
      </c>
      <c r="BE339" s="1" t="s">
        <v>33</v>
      </c>
      <c r="BF339" s="1">
        <f>'январь 2016'!BF339+'февраль 2016'!BF339+'март 2016'!BF339</f>
        <v>0</v>
      </c>
      <c r="BG339" s="1">
        <f>'январь 2016'!BG339+'февраль 2016'!BG339+'март 2016'!BG339</f>
        <v>0</v>
      </c>
      <c r="BH339" s="1" t="s">
        <v>42</v>
      </c>
      <c r="BI339" s="1" t="s">
        <v>39</v>
      </c>
      <c r="BJ339" s="1">
        <f>'январь 2016'!BJ339+'февраль 2016'!BJ339+'март 2016'!BJ339</f>
        <v>0</v>
      </c>
      <c r="BK339" s="7">
        <f>'январь 2016'!BK339+'февраль 2016'!BK339+'март 2016'!BK339</f>
        <v>0</v>
      </c>
      <c r="BL339" s="1" t="s">
        <v>43</v>
      </c>
      <c r="BM339" s="1" t="s">
        <v>44</v>
      </c>
      <c r="BN339" s="1">
        <f>'январь 2016'!BN339+'февраль 2016'!BN339+'март 2016'!BN339</f>
        <v>0</v>
      </c>
      <c r="BO339" s="1">
        <f>'январь 2016'!BO339+'февраль 2016'!BO339+'март 2016'!BO339</f>
        <v>0</v>
      </c>
      <c r="BP339" s="1" t="s">
        <v>45</v>
      </c>
      <c r="BQ339" s="1" t="s">
        <v>44</v>
      </c>
      <c r="BR339" s="1">
        <f>'январь 2016'!BR339+'февраль 2016'!BR339+'март 2016'!BR339</f>
        <v>0</v>
      </c>
      <c r="BS339" s="1">
        <f>'январь 2016'!BS339+'февраль 2016'!BS339+'март 2016'!BS339</f>
        <v>0</v>
      </c>
      <c r="BT339" s="1" t="s">
        <v>46</v>
      </c>
      <c r="BU339" s="1" t="s">
        <v>47</v>
      </c>
      <c r="BV339" s="1">
        <f>'январь 2016'!BV339+'февраль 2016'!BV339+'март 2016'!BV339</f>
        <v>0</v>
      </c>
      <c r="BW339" s="1">
        <f>'январь 2016'!BW339+'февраль 2016'!BW339+'март 2016'!BW339</f>
        <v>0</v>
      </c>
      <c r="BX339" s="1" t="s">
        <v>46</v>
      </c>
      <c r="BY339" s="1" t="s">
        <v>41</v>
      </c>
      <c r="BZ339" s="1">
        <f>'январь 2016'!BZ339+'февраль 2016'!BZ339+'март 2016'!BZ339</f>
        <v>0</v>
      </c>
      <c r="CA339" s="1">
        <f>'январь 2016'!CA339+'февраль 2016'!CA339+'март 2016'!CA339</f>
        <v>0</v>
      </c>
      <c r="CB339" s="1" t="s">
        <v>46</v>
      </c>
      <c r="CC339" s="1" t="s">
        <v>48</v>
      </c>
      <c r="CD339" s="1">
        <f>'январь 2016'!CD339+'февраль 2016'!CD339+'март 2016'!CD339</f>
        <v>0</v>
      </c>
      <c r="CE339" s="1">
        <f>'январь 2016'!CE339+'февраль 2016'!CE339+'март 2016'!CE339</f>
        <v>0</v>
      </c>
      <c r="CF339" s="1" t="s">
        <v>46</v>
      </c>
      <c r="CG339" s="1" t="s">
        <v>48</v>
      </c>
      <c r="CH339" s="1">
        <f>'январь 2016'!CH339+'февраль 2016'!CH339+'март 2016'!CH339</f>
        <v>0</v>
      </c>
      <c r="CI339" s="1">
        <f>'январь 2016'!CI339+'февраль 2016'!CI339+'март 2016'!CI339</f>
        <v>0</v>
      </c>
      <c r="CJ339" s="1" t="s">
        <v>46</v>
      </c>
      <c r="CK339" s="1" t="s">
        <v>39</v>
      </c>
      <c r="CL339" s="1">
        <f>'январь 2016'!CL339+'февраль 2016'!CL339+'март 2016'!CL339</f>
        <v>0</v>
      </c>
      <c r="CM339" s="1">
        <f>'январь 2016'!CM339+'февраль 2016'!CM339+'март 2016'!CM339</f>
        <v>0</v>
      </c>
      <c r="CN339" s="1" t="s">
        <v>49</v>
      </c>
      <c r="CO339" s="1" t="s">
        <v>39</v>
      </c>
      <c r="CP339" s="1">
        <f>'январь 2016'!CP339+'февраль 2016'!CP339+'март 2016'!CP339</f>
        <v>0</v>
      </c>
      <c r="CQ339" s="1">
        <f>'январь 2016'!CQ339+'февраль 2016'!CQ339+'март 2016'!CQ339</f>
        <v>0</v>
      </c>
      <c r="CR339" s="1" t="s">
        <v>50</v>
      </c>
      <c r="CS339" s="1" t="s">
        <v>51</v>
      </c>
      <c r="CT339" s="1">
        <f>'январь 2016'!CT339+'февраль 2016'!CT339+'март 2016'!CT339</f>
        <v>0</v>
      </c>
      <c r="CU339" s="1">
        <f>'январь 2016'!CU339+'февраль 2016'!CU339+'март 2016'!CU339</f>
        <v>0</v>
      </c>
      <c r="CV339" s="1" t="s">
        <v>50</v>
      </c>
      <c r="CW339" s="1" t="s">
        <v>39</v>
      </c>
      <c r="CX339" s="1">
        <f>'январь 2016'!CX339+'февраль 2016'!CX339+'март 2016'!CX339</f>
        <v>0</v>
      </c>
      <c r="CY339" s="1">
        <f>'январь 2016'!CY339+'февраль 2016'!CY339+'март 2016'!CY339</f>
        <v>0</v>
      </c>
      <c r="CZ339" s="1" t="s">
        <v>50</v>
      </c>
      <c r="DA339" s="1" t="s">
        <v>39</v>
      </c>
      <c r="DB339" s="1">
        <f>'январь 2016'!DB339+'февраль 2016'!DB339+'март 2016'!DB339</f>
        <v>0</v>
      </c>
      <c r="DC339" s="1">
        <f>'январь 2016'!DC339+'февраль 2016'!DC339+'март 2016'!DC339</f>
        <v>0</v>
      </c>
      <c r="DD339" s="1" t="s">
        <v>59</v>
      </c>
      <c r="DE339" s="1" t="s">
        <v>60</v>
      </c>
      <c r="DF339" s="1">
        <f>'январь 2016'!DF339+'февраль 2016'!DF339+'март 2016'!DF339</f>
        <v>0</v>
      </c>
      <c r="DG339" s="1">
        <f>'январь 2016'!DG339+'февраль 2016'!DG339+'март 2016'!DG339</f>
        <v>0</v>
      </c>
      <c r="DH339" s="1" t="s">
        <v>52</v>
      </c>
      <c r="DI339" s="1" t="s">
        <v>53</v>
      </c>
      <c r="DJ339" s="1">
        <f>'январь 2016'!DJ339+'февраль 2016'!DJ339+'март 2016'!DJ339</f>
        <v>0</v>
      </c>
      <c r="DK339" s="1">
        <f>'январь 2016'!DK339+'февраль 2016'!DK339+'март 2016'!DK339</f>
        <v>0</v>
      </c>
      <c r="DL339" s="1" t="s">
        <v>31</v>
      </c>
      <c r="DM339" s="7">
        <f>'январь 2016'!DM339+'февраль 2016'!DM339+'март 2016'!DM339</f>
        <v>0</v>
      </c>
    </row>
    <row r="340" spans="1:117" s="12" customFormat="1" ht="15.75" customHeight="1" x14ac:dyDescent="0.25">
      <c r="A340" s="6">
        <v>339</v>
      </c>
      <c r="B340" s="6">
        <v>1</v>
      </c>
      <c r="C340" s="9" t="s">
        <v>482</v>
      </c>
      <c r="D340" s="8" t="s">
        <v>373</v>
      </c>
      <c r="E340" s="6">
        <v>-13.747</v>
      </c>
      <c r="F340" s="6">
        <v>54.540999999999997</v>
      </c>
      <c r="G340" s="6">
        <v>-68.287999999999997</v>
      </c>
      <c r="H340" s="10">
        <v>25.32516</v>
      </c>
      <c r="I340" s="3">
        <f t="shared" si="16"/>
        <v>-42.96284</v>
      </c>
      <c r="J340" s="3">
        <f t="shared" si="15"/>
        <v>9.706999999999999</v>
      </c>
      <c r="K340" s="3">
        <f t="shared" si="17"/>
        <v>-52.669840000000001</v>
      </c>
      <c r="L340" s="1" t="s">
        <v>28</v>
      </c>
      <c r="M340" s="1" t="s">
        <v>29</v>
      </c>
      <c r="N340" s="1">
        <f>'январь 2016'!N340+'февраль 2016'!N340+'март 2016'!N340</f>
        <v>0</v>
      </c>
      <c r="O340" s="1">
        <f>'январь 2016'!O340+'февраль 2016'!O340+'март 2016'!O340</f>
        <v>0</v>
      </c>
      <c r="P340" s="1" t="s">
        <v>30</v>
      </c>
      <c r="Q340" s="1" t="s">
        <v>34</v>
      </c>
      <c r="R340" s="1">
        <f>'январь 2016'!R340+'февраль 2016'!R340+'март 2016'!R340</f>
        <v>0</v>
      </c>
      <c r="S340" s="1">
        <f>'январь 2016'!S340+'февраль 2016'!S340+'март 2016'!S340</f>
        <v>0</v>
      </c>
      <c r="T340" s="1" t="s">
        <v>30</v>
      </c>
      <c r="U340" s="1" t="s">
        <v>32</v>
      </c>
      <c r="V340" s="6">
        <f>'январь 2016'!V340+'февраль 2016'!V340+'март 2016'!V340</f>
        <v>0</v>
      </c>
      <c r="W340" s="6">
        <f>'январь 2016'!W340+'февраль 2016'!W340+'март 2016'!W340</f>
        <v>0</v>
      </c>
      <c r="X340" s="6" t="s">
        <v>30</v>
      </c>
      <c r="Y340" s="6" t="s">
        <v>33</v>
      </c>
      <c r="Z340" s="6">
        <f>'январь 2016'!Z340+'февраль 2016'!Z340+'март 2016'!Z340</f>
        <v>0</v>
      </c>
      <c r="AA340" s="6">
        <f>'январь 2016'!AA340+'февраль 2016'!AA340+'март 2016'!AA340</f>
        <v>0</v>
      </c>
      <c r="AB340" s="1" t="s">
        <v>30</v>
      </c>
      <c r="AC340" s="1" t="s">
        <v>34</v>
      </c>
      <c r="AD340" s="1">
        <f>'январь 2016'!AD340+'февраль 2016'!AD340+'март 2016'!AD340</f>
        <v>0</v>
      </c>
      <c r="AE340" s="1">
        <f>'январь 2016'!AE340+'февраль 2016'!AE340+'март 2016'!AE340</f>
        <v>0</v>
      </c>
      <c r="AF340" s="1" t="s">
        <v>35</v>
      </c>
      <c r="AG340" s="1" t="s">
        <v>29</v>
      </c>
      <c r="AH340" s="1">
        <f>'январь 2016'!AH340+'февраль 2016'!AH340+'март 2016'!AH340</f>
        <v>0</v>
      </c>
      <c r="AI340" s="1">
        <f>'январь 2016'!AI340+'февраль 2016'!AI340+'март 2016'!AI340</f>
        <v>0</v>
      </c>
      <c r="AJ340" s="1" t="s">
        <v>36</v>
      </c>
      <c r="AK340" s="1" t="s">
        <v>37</v>
      </c>
      <c r="AL340" s="1">
        <f>'январь 2016'!AL340+'февраль 2016'!AL340+'март 2016'!AL340</f>
        <v>0</v>
      </c>
      <c r="AM340" s="1">
        <f>'январь 2016'!AM340+'февраль 2016'!AM340+'март 2016'!AM340</f>
        <v>0</v>
      </c>
      <c r="AN340" s="1" t="s">
        <v>38</v>
      </c>
      <c r="AO340" s="1" t="s">
        <v>39</v>
      </c>
      <c r="AP340" s="1">
        <f>'январь 2016'!AP340+'февраль 2016'!AP340+'март 2016'!AP340</f>
        <v>0</v>
      </c>
      <c r="AQ340" s="1">
        <f>'январь 2016'!AQ340+'февраль 2016'!AQ340+'март 2016'!AQ340</f>
        <v>0</v>
      </c>
      <c r="AR340" s="1" t="s">
        <v>40</v>
      </c>
      <c r="AS340" s="1" t="s">
        <v>41</v>
      </c>
      <c r="AT340" s="1">
        <f>'январь 2016'!AT340+'февраль 2016'!AT340+'март 2016'!AT340</f>
        <v>0</v>
      </c>
      <c r="AU340" s="1">
        <f>'январь 2016'!AU340+'февраль 2016'!AU340+'март 2016'!AU340</f>
        <v>0</v>
      </c>
      <c r="AV340" s="6"/>
      <c r="AW340" s="6"/>
      <c r="AX340" s="1">
        <f>'январь 2016'!AX340+'февраль 2016'!AX340+'март 2016'!AX340</f>
        <v>0</v>
      </c>
      <c r="AY340" s="1">
        <f>'январь 2016'!AY340+'февраль 2016'!AY340+'март 2016'!AY340</f>
        <v>0</v>
      </c>
      <c r="AZ340" s="1" t="s">
        <v>42</v>
      </c>
      <c r="BA340" s="1" t="s">
        <v>39</v>
      </c>
      <c r="BB340" s="1">
        <f>'январь 2016'!BB340+'февраль 2016'!BB340+'март 2016'!BB340</f>
        <v>0</v>
      </c>
      <c r="BC340" s="1">
        <f>'январь 2016'!BC340+'февраль 2016'!BC340+'март 2016'!BC340</f>
        <v>0</v>
      </c>
      <c r="BD340" s="1" t="s">
        <v>42</v>
      </c>
      <c r="BE340" s="1" t="s">
        <v>33</v>
      </c>
      <c r="BF340" s="1">
        <f>'январь 2016'!BF340+'февраль 2016'!BF340+'март 2016'!BF340</f>
        <v>0</v>
      </c>
      <c r="BG340" s="1">
        <f>'январь 2016'!BG340+'февраль 2016'!BG340+'март 2016'!BG340</f>
        <v>0</v>
      </c>
      <c r="BH340" s="1" t="s">
        <v>42</v>
      </c>
      <c r="BI340" s="1" t="s">
        <v>39</v>
      </c>
      <c r="BJ340" s="1">
        <f>'январь 2016'!BJ340+'февраль 2016'!BJ340+'март 2016'!BJ340</f>
        <v>0</v>
      </c>
      <c r="BK340" s="7">
        <f>'январь 2016'!BK340+'февраль 2016'!BK340+'март 2016'!BK340</f>
        <v>0</v>
      </c>
      <c r="BL340" s="1" t="s">
        <v>43</v>
      </c>
      <c r="BM340" s="1" t="s">
        <v>44</v>
      </c>
      <c r="BN340" s="1">
        <f>'январь 2016'!BN340+'февраль 2016'!BN340+'март 2016'!BN340</f>
        <v>0</v>
      </c>
      <c r="BO340" s="1">
        <f>'январь 2016'!BO340+'февраль 2016'!BO340+'март 2016'!BO340</f>
        <v>0</v>
      </c>
      <c r="BP340" s="1" t="s">
        <v>45</v>
      </c>
      <c r="BQ340" s="1" t="s">
        <v>44</v>
      </c>
      <c r="BR340" s="1">
        <f>'январь 2016'!BR340+'февраль 2016'!BR340+'март 2016'!BR340</f>
        <v>0</v>
      </c>
      <c r="BS340" s="1">
        <f>'январь 2016'!BS340+'февраль 2016'!BS340+'март 2016'!BS340</f>
        <v>0</v>
      </c>
      <c r="BT340" s="1" t="s">
        <v>46</v>
      </c>
      <c r="BU340" s="1" t="s">
        <v>47</v>
      </c>
      <c r="BV340" s="1">
        <f>'январь 2016'!BV340+'февраль 2016'!BV340+'март 2016'!BV340</f>
        <v>0</v>
      </c>
      <c r="BW340" s="1">
        <f>'январь 2016'!BW340+'февраль 2016'!BW340+'март 2016'!BW340</f>
        <v>0</v>
      </c>
      <c r="BX340" s="1" t="s">
        <v>46</v>
      </c>
      <c r="BY340" s="1" t="s">
        <v>41</v>
      </c>
      <c r="BZ340" s="1">
        <f>'январь 2016'!BZ340+'февраль 2016'!BZ340+'март 2016'!BZ340</f>
        <v>0</v>
      </c>
      <c r="CA340" s="1">
        <f>'январь 2016'!CA340+'февраль 2016'!CA340+'март 2016'!CA340</f>
        <v>0</v>
      </c>
      <c r="CB340" s="1" t="s">
        <v>46</v>
      </c>
      <c r="CC340" s="1" t="s">
        <v>48</v>
      </c>
      <c r="CD340" s="1">
        <f>'январь 2016'!CD340+'февраль 2016'!CD340+'март 2016'!CD340</f>
        <v>8.9999999999999993E-3</v>
      </c>
      <c r="CE340" s="1">
        <f>'январь 2016'!CE340+'февраль 2016'!CE340+'март 2016'!CE340</f>
        <v>8.6489999999999991</v>
      </c>
      <c r="CF340" s="1" t="s">
        <v>46</v>
      </c>
      <c r="CG340" s="1" t="s">
        <v>48</v>
      </c>
      <c r="CH340" s="1">
        <f>'январь 2016'!CH340+'февраль 2016'!CH340+'март 2016'!CH340</f>
        <v>0</v>
      </c>
      <c r="CI340" s="1">
        <f>'январь 2016'!CI340+'февраль 2016'!CI340+'март 2016'!CI340</f>
        <v>0</v>
      </c>
      <c r="CJ340" s="1" t="s">
        <v>46</v>
      </c>
      <c r="CK340" s="1" t="s">
        <v>39</v>
      </c>
      <c r="CL340" s="1">
        <f>'январь 2016'!CL340+'февраль 2016'!CL340+'март 2016'!CL340</f>
        <v>0</v>
      </c>
      <c r="CM340" s="1">
        <f>'январь 2016'!CM340+'февраль 2016'!CM340+'март 2016'!CM340</f>
        <v>0</v>
      </c>
      <c r="CN340" s="1" t="s">
        <v>49</v>
      </c>
      <c r="CO340" s="1" t="s">
        <v>39</v>
      </c>
      <c r="CP340" s="1">
        <f>'январь 2016'!CP340+'февраль 2016'!CP340+'март 2016'!CP340</f>
        <v>0</v>
      </c>
      <c r="CQ340" s="1">
        <f>'январь 2016'!CQ340+'февраль 2016'!CQ340+'март 2016'!CQ340</f>
        <v>0</v>
      </c>
      <c r="CR340" s="1" t="s">
        <v>50</v>
      </c>
      <c r="CS340" s="1" t="s">
        <v>51</v>
      </c>
      <c r="CT340" s="1">
        <f>'январь 2016'!CT340+'февраль 2016'!CT340+'март 2016'!CT340</f>
        <v>0</v>
      </c>
      <c r="CU340" s="1">
        <f>'январь 2016'!CU340+'февраль 2016'!CU340+'март 2016'!CU340</f>
        <v>0</v>
      </c>
      <c r="CV340" s="1" t="s">
        <v>50</v>
      </c>
      <c r="CW340" s="1" t="s">
        <v>39</v>
      </c>
      <c r="CX340" s="1">
        <f>'январь 2016'!CX340+'февраль 2016'!CX340+'март 2016'!CX340</f>
        <v>0</v>
      </c>
      <c r="CY340" s="1">
        <f>'январь 2016'!CY340+'февраль 2016'!CY340+'март 2016'!CY340</f>
        <v>0</v>
      </c>
      <c r="CZ340" s="1" t="s">
        <v>50</v>
      </c>
      <c r="DA340" s="1" t="s">
        <v>39</v>
      </c>
      <c r="DB340" s="1">
        <f>'январь 2016'!DB340+'февраль 2016'!DB340+'март 2016'!DB340</f>
        <v>0</v>
      </c>
      <c r="DC340" s="1">
        <f>'январь 2016'!DC340+'февраль 2016'!DC340+'март 2016'!DC340</f>
        <v>0</v>
      </c>
      <c r="DD340" s="1" t="s">
        <v>59</v>
      </c>
      <c r="DE340" s="1" t="s">
        <v>60</v>
      </c>
      <c r="DF340" s="1">
        <f>'январь 2016'!DF340+'февраль 2016'!DF340+'март 2016'!DF340</f>
        <v>0</v>
      </c>
      <c r="DG340" s="1">
        <f>'январь 2016'!DG340+'февраль 2016'!DG340+'март 2016'!DG340</f>
        <v>0</v>
      </c>
      <c r="DH340" s="1" t="s">
        <v>52</v>
      </c>
      <c r="DI340" s="1" t="s">
        <v>53</v>
      </c>
      <c r="DJ340" s="1">
        <f>'январь 2016'!DJ340+'февраль 2016'!DJ340+'март 2016'!DJ340</f>
        <v>0</v>
      </c>
      <c r="DK340" s="1">
        <f>'январь 2016'!DK340+'февраль 2016'!DK340+'март 2016'!DK340</f>
        <v>0</v>
      </c>
      <c r="DL340" s="1" t="s">
        <v>31</v>
      </c>
      <c r="DM340" s="7">
        <f>'январь 2016'!DM340+'февраль 2016'!DM340+'март 2016'!DM340</f>
        <v>1.0580000000000001</v>
      </c>
    </row>
    <row r="341" spans="1:117" s="12" customFormat="1" ht="15.75" customHeight="1" x14ac:dyDescent="0.25">
      <c r="A341" s="6">
        <v>340</v>
      </c>
      <c r="B341" s="6">
        <v>1</v>
      </c>
      <c r="C341" s="9" t="s">
        <v>293</v>
      </c>
      <c r="D341" s="8" t="s">
        <v>373</v>
      </c>
      <c r="E341" s="6">
        <v>-211.57400000000001</v>
      </c>
      <c r="F341" s="6">
        <v>40.786000000000001</v>
      </c>
      <c r="G341" s="6">
        <v>-270.64699999999999</v>
      </c>
      <c r="H341" s="10">
        <v>157.70411999999999</v>
      </c>
      <c r="I341" s="3">
        <f t="shared" si="16"/>
        <v>-112.94288</v>
      </c>
      <c r="J341" s="3">
        <f t="shared" si="15"/>
        <v>1.7889999999999999</v>
      </c>
      <c r="K341" s="3">
        <f t="shared" si="17"/>
        <v>-114.73188</v>
      </c>
      <c r="L341" s="1" t="s">
        <v>28</v>
      </c>
      <c r="M341" s="1" t="s">
        <v>29</v>
      </c>
      <c r="N341" s="1">
        <f>'январь 2016'!N341+'февраль 2016'!N341+'март 2016'!N341</f>
        <v>0</v>
      </c>
      <c r="O341" s="1">
        <f>'январь 2016'!O341+'февраль 2016'!O341+'март 2016'!O341</f>
        <v>0</v>
      </c>
      <c r="P341" s="1" t="s">
        <v>30</v>
      </c>
      <c r="Q341" s="1" t="s">
        <v>34</v>
      </c>
      <c r="R341" s="1">
        <f>'январь 2016'!R341+'февраль 2016'!R341+'март 2016'!R341</f>
        <v>0</v>
      </c>
      <c r="S341" s="1">
        <f>'январь 2016'!S341+'февраль 2016'!S341+'март 2016'!S341</f>
        <v>0</v>
      </c>
      <c r="T341" s="1" t="s">
        <v>30</v>
      </c>
      <c r="U341" s="1" t="s">
        <v>32</v>
      </c>
      <c r="V341" s="6">
        <f>'январь 2016'!V341+'февраль 2016'!V341+'март 2016'!V341</f>
        <v>0</v>
      </c>
      <c r="W341" s="6">
        <f>'январь 2016'!W341+'февраль 2016'!W341+'март 2016'!W341</f>
        <v>0</v>
      </c>
      <c r="X341" s="6" t="s">
        <v>30</v>
      </c>
      <c r="Y341" s="6" t="s">
        <v>33</v>
      </c>
      <c r="Z341" s="6">
        <f>'январь 2016'!Z341+'февраль 2016'!Z341+'март 2016'!Z341</f>
        <v>0</v>
      </c>
      <c r="AA341" s="6">
        <f>'январь 2016'!AA341+'февраль 2016'!AA341+'март 2016'!AA341</f>
        <v>0</v>
      </c>
      <c r="AB341" s="1" t="s">
        <v>30</v>
      </c>
      <c r="AC341" s="1" t="s">
        <v>34</v>
      </c>
      <c r="AD341" s="1">
        <f>'январь 2016'!AD341+'февраль 2016'!AD341+'март 2016'!AD341</f>
        <v>0</v>
      </c>
      <c r="AE341" s="1">
        <f>'январь 2016'!AE341+'февраль 2016'!AE341+'март 2016'!AE341</f>
        <v>0</v>
      </c>
      <c r="AF341" s="1" t="s">
        <v>35</v>
      </c>
      <c r="AG341" s="1" t="s">
        <v>29</v>
      </c>
      <c r="AH341" s="1">
        <f>'январь 2016'!AH341+'февраль 2016'!AH341+'март 2016'!AH341</f>
        <v>0</v>
      </c>
      <c r="AI341" s="1">
        <f>'январь 2016'!AI341+'февраль 2016'!AI341+'март 2016'!AI341</f>
        <v>0</v>
      </c>
      <c r="AJ341" s="1" t="s">
        <v>36</v>
      </c>
      <c r="AK341" s="1" t="s">
        <v>37</v>
      </c>
      <c r="AL341" s="1">
        <f>'январь 2016'!AL341+'февраль 2016'!AL341+'март 2016'!AL341</f>
        <v>0</v>
      </c>
      <c r="AM341" s="1">
        <f>'январь 2016'!AM341+'февраль 2016'!AM341+'март 2016'!AM341</f>
        <v>0</v>
      </c>
      <c r="AN341" s="1" t="s">
        <v>38</v>
      </c>
      <c r="AO341" s="1" t="s">
        <v>39</v>
      </c>
      <c r="AP341" s="1">
        <f>'январь 2016'!AP341+'февраль 2016'!AP341+'март 2016'!AP341</f>
        <v>0</v>
      </c>
      <c r="AQ341" s="1">
        <f>'январь 2016'!AQ341+'февраль 2016'!AQ341+'март 2016'!AQ341</f>
        <v>0</v>
      </c>
      <c r="AR341" s="1" t="s">
        <v>40</v>
      </c>
      <c r="AS341" s="1" t="s">
        <v>41</v>
      </c>
      <c r="AT341" s="1">
        <f>'январь 2016'!AT341+'февраль 2016'!AT341+'март 2016'!AT341</f>
        <v>0</v>
      </c>
      <c r="AU341" s="1">
        <f>'январь 2016'!AU341+'февраль 2016'!AU341+'март 2016'!AU341</f>
        <v>0</v>
      </c>
      <c r="AV341" s="6"/>
      <c r="AW341" s="6"/>
      <c r="AX341" s="1">
        <f>'январь 2016'!AX341+'февраль 2016'!AX341+'март 2016'!AX341</f>
        <v>0</v>
      </c>
      <c r="AY341" s="1">
        <f>'январь 2016'!AY341+'февраль 2016'!AY341+'март 2016'!AY341</f>
        <v>0</v>
      </c>
      <c r="AZ341" s="1" t="s">
        <v>42</v>
      </c>
      <c r="BA341" s="1" t="s">
        <v>39</v>
      </c>
      <c r="BB341" s="1">
        <f>'январь 2016'!BB341+'февраль 2016'!BB341+'март 2016'!BB341</f>
        <v>0</v>
      </c>
      <c r="BC341" s="1">
        <f>'январь 2016'!BC341+'февраль 2016'!BC341+'март 2016'!BC341</f>
        <v>0</v>
      </c>
      <c r="BD341" s="1" t="s">
        <v>42</v>
      </c>
      <c r="BE341" s="1" t="s">
        <v>33</v>
      </c>
      <c r="BF341" s="1">
        <f>'январь 2016'!BF341+'февраль 2016'!BF341+'март 2016'!BF341</f>
        <v>0</v>
      </c>
      <c r="BG341" s="1">
        <f>'январь 2016'!BG341+'февраль 2016'!BG341+'март 2016'!BG341</f>
        <v>0</v>
      </c>
      <c r="BH341" s="1" t="s">
        <v>42</v>
      </c>
      <c r="BI341" s="1" t="s">
        <v>39</v>
      </c>
      <c r="BJ341" s="1">
        <f>'январь 2016'!BJ341+'февраль 2016'!BJ341+'март 2016'!BJ341</f>
        <v>0</v>
      </c>
      <c r="BK341" s="7">
        <f>'январь 2016'!BK341+'февраль 2016'!BK341+'март 2016'!BK341</f>
        <v>0</v>
      </c>
      <c r="BL341" s="1" t="s">
        <v>43</v>
      </c>
      <c r="BM341" s="1" t="s">
        <v>44</v>
      </c>
      <c r="BN341" s="1">
        <f>'январь 2016'!BN341+'февраль 2016'!BN341+'март 2016'!BN341</f>
        <v>0</v>
      </c>
      <c r="BO341" s="1">
        <f>'январь 2016'!BO341+'февраль 2016'!BO341+'март 2016'!BO341</f>
        <v>0</v>
      </c>
      <c r="BP341" s="1" t="s">
        <v>45</v>
      </c>
      <c r="BQ341" s="1" t="s">
        <v>44</v>
      </c>
      <c r="BR341" s="1">
        <f>'январь 2016'!BR341+'февраль 2016'!BR341+'март 2016'!BR341</f>
        <v>0</v>
      </c>
      <c r="BS341" s="1">
        <f>'январь 2016'!BS341+'февраль 2016'!BS341+'март 2016'!BS341</f>
        <v>0</v>
      </c>
      <c r="BT341" s="1" t="s">
        <v>46</v>
      </c>
      <c r="BU341" s="1" t="s">
        <v>47</v>
      </c>
      <c r="BV341" s="1">
        <f>'январь 2016'!BV341+'февраль 2016'!BV341+'март 2016'!BV341</f>
        <v>0</v>
      </c>
      <c r="BW341" s="1">
        <f>'январь 2016'!BW341+'февраль 2016'!BW341+'март 2016'!BW341</f>
        <v>0</v>
      </c>
      <c r="BX341" s="1" t="s">
        <v>46</v>
      </c>
      <c r="BY341" s="1" t="s">
        <v>41</v>
      </c>
      <c r="BZ341" s="1">
        <f>'январь 2016'!BZ341+'февраль 2016'!BZ341+'март 2016'!BZ341</f>
        <v>0</v>
      </c>
      <c r="CA341" s="1">
        <f>'январь 2016'!CA341+'февраль 2016'!CA341+'март 2016'!CA341</f>
        <v>0</v>
      </c>
      <c r="CB341" s="1" t="s">
        <v>46</v>
      </c>
      <c r="CC341" s="1" t="s">
        <v>48</v>
      </c>
      <c r="CD341" s="1">
        <f>'январь 2016'!CD341+'февраль 2016'!CD341+'март 2016'!CD341</f>
        <v>0</v>
      </c>
      <c r="CE341" s="1">
        <f>'январь 2016'!CE341+'февраль 2016'!CE341+'март 2016'!CE341</f>
        <v>0</v>
      </c>
      <c r="CF341" s="1" t="s">
        <v>46</v>
      </c>
      <c r="CG341" s="1" t="s">
        <v>48</v>
      </c>
      <c r="CH341" s="1">
        <f>'январь 2016'!CH341+'февраль 2016'!CH341+'март 2016'!CH341</f>
        <v>0</v>
      </c>
      <c r="CI341" s="1">
        <f>'январь 2016'!CI341+'февраль 2016'!CI341+'март 2016'!CI341</f>
        <v>0</v>
      </c>
      <c r="CJ341" s="1" t="s">
        <v>46</v>
      </c>
      <c r="CK341" s="1" t="s">
        <v>39</v>
      </c>
      <c r="CL341" s="1">
        <f>'январь 2016'!CL341+'февраль 2016'!CL341+'март 2016'!CL341</f>
        <v>0</v>
      </c>
      <c r="CM341" s="1">
        <f>'январь 2016'!CM341+'февраль 2016'!CM341+'март 2016'!CM341</f>
        <v>0</v>
      </c>
      <c r="CN341" s="1" t="s">
        <v>49</v>
      </c>
      <c r="CO341" s="1" t="s">
        <v>39</v>
      </c>
      <c r="CP341" s="1">
        <f>'январь 2016'!CP341+'февраль 2016'!CP341+'март 2016'!CP341</f>
        <v>0</v>
      </c>
      <c r="CQ341" s="1">
        <f>'январь 2016'!CQ341+'февраль 2016'!CQ341+'март 2016'!CQ341</f>
        <v>0</v>
      </c>
      <c r="CR341" s="1" t="s">
        <v>50</v>
      </c>
      <c r="CS341" s="1" t="s">
        <v>51</v>
      </c>
      <c r="CT341" s="1">
        <f>'январь 2016'!CT341+'февраль 2016'!CT341+'март 2016'!CT341</f>
        <v>0</v>
      </c>
      <c r="CU341" s="1">
        <f>'январь 2016'!CU341+'февраль 2016'!CU341+'март 2016'!CU341</f>
        <v>0</v>
      </c>
      <c r="CV341" s="1" t="s">
        <v>50</v>
      </c>
      <c r="CW341" s="1" t="s">
        <v>39</v>
      </c>
      <c r="CX341" s="1">
        <f>'январь 2016'!CX341+'февраль 2016'!CX341+'март 2016'!CX341</f>
        <v>0</v>
      </c>
      <c r="CY341" s="1">
        <f>'январь 2016'!CY341+'февраль 2016'!CY341+'март 2016'!CY341</f>
        <v>0</v>
      </c>
      <c r="CZ341" s="1" t="s">
        <v>50</v>
      </c>
      <c r="DA341" s="1" t="s">
        <v>39</v>
      </c>
      <c r="DB341" s="1">
        <f>'январь 2016'!DB341+'февраль 2016'!DB341+'март 2016'!DB341</f>
        <v>0</v>
      </c>
      <c r="DC341" s="1">
        <f>'январь 2016'!DC341+'февраль 2016'!DC341+'март 2016'!DC341</f>
        <v>0</v>
      </c>
      <c r="DD341" s="1" t="s">
        <v>59</v>
      </c>
      <c r="DE341" s="1" t="s">
        <v>60</v>
      </c>
      <c r="DF341" s="1">
        <f>'январь 2016'!DF341+'февраль 2016'!DF341+'март 2016'!DF341</f>
        <v>0</v>
      </c>
      <c r="DG341" s="1">
        <f>'январь 2016'!DG341+'февраль 2016'!DG341+'март 2016'!DG341</f>
        <v>0</v>
      </c>
      <c r="DH341" s="1" t="s">
        <v>52</v>
      </c>
      <c r="DI341" s="1" t="s">
        <v>53</v>
      </c>
      <c r="DJ341" s="1">
        <f>'январь 2016'!DJ341+'февраль 2016'!DJ341+'март 2016'!DJ341</f>
        <v>0</v>
      </c>
      <c r="DK341" s="1">
        <f>'январь 2016'!DK341+'февраль 2016'!DK341+'март 2016'!DK341</f>
        <v>0</v>
      </c>
      <c r="DL341" s="1" t="s">
        <v>31</v>
      </c>
      <c r="DM341" s="7">
        <f>'январь 2016'!DM341+'февраль 2016'!DM341+'март 2016'!DM341</f>
        <v>1.7889999999999999</v>
      </c>
    </row>
    <row r="342" spans="1:117" s="12" customFormat="1" ht="15.75" customHeight="1" x14ac:dyDescent="0.25">
      <c r="A342" s="6">
        <v>341</v>
      </c>
      <c r="B342" s="6">
        <v>2</v>
      </c>
      <c r="C342" s="9" t="s">
        <v>294</v>
      </c>
      <c r="D342" s="8" t="s">
        <v>373</v>
      </c>
      <c r="E342" s="6">
        <v>55.677</v>
      </c>
      <c r="F342" s="6">
        <v>9.9339999999999993</v>
      </c>
      <c r="G342" s="6">
        <v>45.119</v>
      </c>
      <c r="H342" s="10">
        <v>88.721159999999998</v>
      </c>
      <c r="I342" s="3">
        <f t="shared" si="16"/>
        <v>133.84016</v>
      </c>
      <c r="J342" s="3">
        <f t="shared" si="15"/>
        <v>18.428000000000001</v>
      </c>
      <c r="K342" s="3">
        <f t="shared" si="17"/>
        <v>115.41216</v>
      </c>
      <c r="L342" s="1" t="s">
        <v>28</v>
      </c>
      <c r="M342" s="1" t="s">
        <v>29</v>
      </c>
      <c r="N342" s="1">
        <f>'январь 2016'!N342+'февраль 2016'!N342+'март 2016'!N342</f>
        <v>0</v>
      </c>
      <c r="O342" s="1">
        <f>'январь 2016'!O342+'февраль 2016'!O342+'март 2016'!O342</f>
        <v>0</v>
      </c>
      <c r="P342" s="1" t="s">
        <v>30</v>
      </c>
      <c r="Q342" s="1" t="s">
        <v>34</v>
      </c>
      <c r="R342" s="1">
        <f>'январь 2016'!R342+'февраль 2016'!R342+'март 2016'!R342</f>
        <v>0</v>
      </c>
      <c r="S342" s="1">
        <f>'январь 2016'!S342+'февраль 2016'!S342+'март 2016'!S342</f>
        <v>0</v>
      </c>
      <c r="T342" s="1" t="s">
        <v>30</v>
      </c>
      <c r="U342" s="1" t="s">
        <v>32</v>
      </c>
      <c r="V342" s="6">
        <f>'январь 2016'!V342+'февраль 2016'!V342+'март 2016'!V342</f>
        <v>0</v>
      </c>
      <c r="W342" s="6">
        <f>'январь 2016'!W342+'февраль 2016'!W342+'март 2016'!W342</f>
        <v>0</v>
      </c>
      <c r="X342" s="6" t="s">
        <v>30</v>
      </c>
      <c r="Y342" s="6" t="s">
        <v>33</v>
      </c>
      <c r="Z342" s="6">
        <f>'январь 2016'!Z342+'февраль 2016'!Z342+'март 2016'!Z342</f>
        <v>0</v>
      </c>
      <c r="AA342" s="6">
        <f>'январь 2016'!AA342+'февраль 2016'!AA342+'март 2016'!AA342</f>
        <v>0</v>
      </c>
      <c r="AB342" s="1" t="s">
        <v>30</v>
      </c>
      <c r="AC342" s="1" t="s">
        <v>34</v>
      </c>
      <c r="AD342" s="1">
        <f>'январь 2016'!AD342+'февраль 2016'!AD342+'март 2016'!AD342</f>
        <v>0</v>
      </c>
      <c r="AE342" s="1">
        <f>'январь 2016'!AE342+'февраль 2016'!AE342+'март 2016'!AE342</f>
        <v>0</v>
      </c>
      <c r="AF342" s="1" t="s">
        <v>35</v>
      </c>
      <c r="AG342" s="1" t="s">
        <v>29</v>
      </c>
      <c r="AH342" s="1">
        <f>'январь 2016'!AH342+'февраль 2016'!AH342+'март 2016'!AH342</f>
        <v>0</v>
      </c>
      <c r="AI342" s="1">
        <f>'январь 2016'!AI342+'февраль 2016'!AI342+'март 2016'!AI342</f>
        <v>0</v>
      </c>
      <c r="AJ342" s="1" t="s">
        <v>36</v>
      </c>
      <c r="AK342" s="1" t="s">
        <v>37</v>
      </c>
      <c r="AL342" s="1">
        <f>'январь 2016'!AL342+'февраль 2016'!AL342+'март 2016'!AL342</f>
        <v>0</v>
      </c>
      <c r="AM342" s="1">
        <f>'январь 2016'!AM342+'февраль 2016'!AM342+'март 2016'!AM342</f>
        <v>0</v>
      </c>
      <c r="AN342" s="1" t="s">
        <v>38</v>
      </c>
      <c r="AO342" s="1" t="s">
        <v>39</v>
      </c>
      <c r="AP342" s="1">
        <f>'январь 2016'!AP342+'февраль 2016'!AP342+'март 2016'!AP342</f>
        <v>0</v>
      </c>
      <c r="AQ342" s="1">
        <f>'январь 2016'!AQ342+'февраль 2016'!AQ342+'март 2016'!AQ342</f>
        <v>0</v>
      </c>
      <c r="AR342" s="1" t="s">
        <v>40</v>
      </c>
      <c r="AS342" s="1" t="s">
        <v>41</v>
      </c>
      <c r="AT342" s="1">
        <f>'январь 2016'!AT342+'февраль 2016'!AT342+'март 2016'!AT342</f>
        <v>0</v>
      </c>
      <c r="AU342" s="1">
        <f>'январь 2016'!AU342+'февраль 2016'!AU342+'март 2016'!AU342</f>
        <v>0</v>
      </c>
      <c r="AV342" s="6"/>
      <c r="AW342" s="6"/>
      <c r="AX342" s="1">
        <f>'январь 2016'!AX342+'февраль 2016'!AX342+'март 2016'!AX342</f>
        <v>0</v>
      </c>
      <c r="AY342" s="1">
        <f>'январь 2016'!AY342+'февраль 2016'!AY342+'март 2016'!AY342</f>
        <v>0</v>
      </c>
      <c r="AZ342" s="1" t="s">
        <v>42</v>
      </c>
      <c r="BA342" s="1" t="s">
        <v>39</v>
      </c>
      <c r="BB342" s="1">
        <f>'январь 2016'!BB342+'февраль 2016'!BB342+'март 2016'!BB342</f>
        <v>0</v>
      </c>
      <c r="BC342" s="1">
        <f>'январь 2016'!BC342+'февраль 2016'!BC342+'март 2016'!BC342</f>
        <v>0</v>
      </c>
      <c r="BD342" s="1" t="s">
        <v>42</v>
      </c>
      <c r="BE342" s="1" t="s">
        <v>33</v>
      </c>
      <c r="BF342" s="1">
        <f>'январь 2016'!BF342+'февраль 2016'!BF342+'март 2016'!BF342</f>
        <v>0</v>
      </c>
      <c r="BG342" s="1">
        <f>'январь 2016'!BG342+'февраль 2016'!BG342+'март 2016'!BG342</f>
        <v>0</v>
      </c>
      <c r="BH342" s="1" t="s">
        <v>42</v>
      </c>
      <c r="BI342" s="1" t="s">
        <v>39</v>
      </c>
      <c r="BJ342" s="1">
        <f>'январь 2016'!BJ342+'февраль 2016'!BJ342+'март 2016'!BJ342</f>
        <v>0</v>
      </c>
      <c r="BK342" s="7">
        <f>'январь 2016'!BK342+'февраль 2016'!BK342+'март 2016'!BK342</f>
        <v>0</v>
      </c>
      <c r="BL342" s="1" t="s">
        <v>43</v>
      </c>
      <c r="BM342" s="1" t="s">
        <v>44</v>
      </c>
      <c r="BN342" s="1">
        <f>'январь 2016'!BN342+'февраль 2016'!BN342+'март 2016'!BN342</f>
        <v>0</v>
      </c>
      <c r="BO342" s="1">
        <f>'январь 2016'!BO342+'февраль 2016'!BO342+'март 2016'!BO342</f>
        <v>0</v>
      </c>
      <c r="BP342" s="1" t="s">
        <v>45</v>
      </c>
      <c r="BQ342" s="1" t="s">
        <v>44</v>
      </c>
      <c r="BR342" s="1">
        <f>'январь 2016'!BR342+'февраль 2016'!BR342+'март 2016'!BR342</f>
        <v>0</v>
      </c>
      <c r="BS342" s="1">
        <f>'январь 2016'!BS342+'февраль 2016'!BS342+'март 2016'!BS342</f>
        <v>0</v>
      </c>
      <c r="BT342" s="1" t="s">
        <v>46</v>
      </c>
      <c r="BU342" s="1" t="s">
        <v>47</v>
      </c>
      <c r="BV342" s="1">
        <f>'январь 2016'!BV342+'февраль 2016'!BV342+'март 2016'!BV342</f>
        <v>0</v>
      </c>
      <c r="BW342" s="1">
        <f>'январь 2016'!BW342+'февраль 2016'!BW342+'март 2016'!BW342</f>
        <v>0</v>
      </c>
      <c r="BX342" s="1" t="s">
        <v>46</v>
      </c>
      <c r="BY342" s="1" t="s">
        <v>41</v>
      </c>
      <c r="BZ342" s="1">
        <f>'январь 2016'!BZ342+'февраль 2016'!BZ342+'март 2016'!BZ342</f>
        <v>0</v>
      </c>
      <c r="CA342" s="1">
        <f>'январь 2016'!CA342+'февраль 2016'!CA342+'март 2016'!CA342</f>
        <v>0</v>
      </c>
      <c r="CB342" s="1" t="s">
        <v>46</v>
      </c>
      <c r="CC342" s="1" t="s">
        <v>48</v>
      </c>
      <c r="CD342" s="1">
        <f>'январь 2016'!CD342+'февраль 2016'!CD342+'март 2016'!CD342</f>
        <v>0</v>
      </c>
      <c r="CE342" s="1">
        <f>'январь 2016'!CE342+'февраль 2016'!CE342+'март 2016'!CE342</f>
        <v>0</v>
      </c>
      <c r="CF342" s="1" t="s">
        <v>46</v>
      </c>
      <c r="CG342" s="1" t="s">
        <v>48</v>
      </c>
      <c r="CH342" s="1">
        <f>'январь 2016'!CH342+'февраль 2016'!CH342+'март 2016'!CH342</f>
        <v>0</v>
      </c>
      <c r="CI342" s="1">
        <f>'январь 2016'!CI342+'февраль 2016'!CI342+'март 2016'!CI342</f>
        <v>0</v>
      </c>
      <c r="CJ342" s="1" t="s">
        <v>46</v>
      </c>
      <c r="CK342" s="1" t="s">
        <v>39</v>
      </c>
      <c r="CL342" s="1">
        <f>'январь 2016'!CL342+'февраль 2016'!CL342+'март 2016'!CL342</f>
        <v>0</v>
      </c>
      <c r="CM342" s="1">
        <f>'январь 2016'!CM342+'февраль 2016'!CM342+'март 2016'!CM342</f>
        <v>0</v>
      </c>
      <c r="CN342" s="1" t="s">
        <v>49</v>
      </c>
      <c r="CO342" s="1" t="s">
        <v>39</v>
      </c>
      <c r="CP342" s="1">
        <f>'январь 2016'!CP342+'февраль 2016'!CP342+'март 2016'!CP342</f>
        <v>0</v>
      </c>
      <c r="CQ342" s="1">
        <f>'январь 2016'!CQ342+'февраль 2016'!CQ342+'март 2016'!CQ342</f>
        <v>0</v>
      </c>
      <c r="CR342" s="1" t="s">
        <v>50</v>
      </c>
      <c r="CS342" s="1" t="s">
        <v>51</v>
      </c>
      <c r="CT342" s="1">
        <f>'январь 2016'!CT342+'февраль 2016'!CT342+'март 2016'!CT342</f>
        <v>0</v>
      </c>
      <c r="CU342" s="1">
        <f>'январь 2016'!CU342+'февраль 2016'!CU342+'март 2016'!CU342</f>
        <v>0</v>
      </c>
      <c r="CV342" s="1" t="s">
        <v>50</v>
      </c>
      <c r="CW342" s="1" t="s">
        <v>39</v>
      </c>
      <c r="CX342" s="1">
        <f>'январь 2016'!CX342+'февраль 2016'!CX342+'март 2016'!CX342</f>
        <v>20</v>
      </c>
      <c r="CY342" s="1">
        <f>'январь 2016'!CY342+'февраль 2016'!CY342+'март 2016'!CY342</f>
        <v>18.428000000000001</v>
      </c>
      <c r="CZ342" s="1" t="s">
        <v>50</v>
      </c>
      <c r="DA342" s="1" t="s">
        <v>39</v>
      </c>
      <c r="DB342" s="1">
        <f>'январь 2016'!DB342+'февраль 2016'!DB342+'март 2016'!DB342</f>
        <v>0</v>
      </c>
      <c r="DC342" s="1">
        <f>'январь 2016'!DC342+'февраль 2016'!DC342+'март 2016'!DC342</f>
        <v>0</v>
      </c>
      <c r="DD342" s="1" t="s">
        <v>59</v>
      </c>
      <c r="DE342" s="1" t="s">
        <v>60</v>
      </c>
      <c r="DF342" s="1">
        <f>'январь 2016'!DF342+'февраль 2016'!DF342+'март 2016'!DF342</f>
        <v>0</v>
      </c>
      <c r="DG342" s="1">
        <f>'январь 2016'!DG342+'февраль 2016'!DG342+'март 2016'!DG342</f>
        <v>0</v>
      </c>
      <c r="DH342" s="1" t="s">
        <v>52</v>
      </c>
      <c r="DI342" s="1" t="s">
        <v>53</v>
      </c>
      <c r="DJ342" s="1">
        <f>'январь 2016'!DJ342+'февраль 2016'!DJ342+'март 2016'!DJ342</f>
        <v>0</v>
      </c>
      <c r="DK342" s="1">
        <f>'январь 2016'!DK342+'февраль 2016'!DK342+'март 2016'!DK342</f>
        <v>0</v>
      </c>
      <c r="DL342" s="1" t="s">
        <v>31</v>
      </c>
      <c r="DM342" s="7">
        <f>'январь 2016'!DM342+'февраль 2016'!DM342+'март 2016'!DM342</f>
        <v>0</v>
      </c>
    </row>
    <row r="343" spans="1:117" s="12" customFormat="1" ht="15.75" customHeight="1" x14ac:dyDescent="0.25">
      <c r="A343" s="6">
        <v>342</v>
      </c>
      <c r="B343" s="6">
        <v>2</v>
      </c>
      <c r="C343" s="9" t="s">
        <v>295</v>
      </c>
      <c r="D343" s="8" t="s">
        <v>373</v>
      </c>
      <c r="E343" s="6">
        <v>298.54399999999998</v>
      </c>
      <c r="F343" s="6">
        <v>292.483</v>
      </c>
      <c r="G343" s="6">
        <v>6.0620000000000003</v>
      </c>
      <c r="H343" s="10">
        <v>157.45511999999999</v>
      </c>
      <c r="I343" s="3">
        <f t="shared" si="16"/>
        <v>163.51712000000001</v>
      </c>
      <c r="J343" s="3">
        <f t="shared" si="15"/>
        <v>0</v>
      </c>
      <c r="K343" s="3">
        <f t="shared" si="17"/>
        <v>163.51712000000001</v>
      </c>
      <c r="L343" s="1" t="s">
        <v>28</v>
      </c>
      <c r="M343" s="1" t="s">
        <v>29</v>
      </c>
      <c r="N343" s="1">
        <f>'январь 2016'!N343+'февраль 2016'!N343+'март 2016'!N343</f>
        <v>0</v>
      </c>
      <c r="O343" s="1">
        <f>'январь 2016'!O343+'февраль 2016'!O343+'март 2016'!O343</f>
        <v>0</v>
      </c>
      <c r="P343" s="1" t="s">
        <v>30</v>
      </c>
      <c r="Q343" s="1" t="s">
        <v>34</v>
      </c>
      <c r="R343" s="1">
        <f>'январь 2016'!R343+'февраль 2016'!R343+'март 2016'!R343</f>
        <v>0</v>
      </c>
      <c r="S343" s="1">
        <f>'январь 2016'!S343+'февраль 2016'!S343+'март 2016'!S343</f>
        <v>0</v>
      </c>
      <c r="T343" s="1" t="s">
        <v>30</v>
      </c>
      <c r="U343" s="1" t="s">
        <v>32</v>
      </c>
      <c r="V343" s="6">
        <f>'январь 2016'!V343+'февраль 2016'!V343+'март 2016'!V343</f>
        <v>0</v>
      </c>
      <c r="W343" s="6">
        <f>'январь 2016'!W343+'февраль 2016'!W343+'март 2016'!W343</f>
        <v>0</v>
      </c>
      <c r="X343" s="6" t="s">
        <v>30</v>
      </c>
      <c r="Y343" s="6" t="s">
        <v>33</v>
      </c>
      <c r="Z343" s="6">
        <f>'январь 2016'!Z343+'февраль 2016'!Z343+'март 2016'!Z343</f>
        <v>0</v>
      </c>
      <c r="AA343" s="6">
        <f>'январь 2016'!AA343+'февраль 2016'!AA343+'март 2016'!AA343</f>
        <v>0</v>
      </c>
      <c r="AB343" s="1" t="s">
        <v>30</v>
      </c>
      <c r="AC343" s="1" t="s">
        <v>34</v>
      </c>
      <c r="AD343" s="1">
        <f>'январь 2016'!AD343+'февраль 2016'!AD343+'март 2016'!AD343</f>
        <v>0</v>
      </c>
      <c r="AE343" s="1">
        <f>'январь 2016'!AE343+'февраль 2016'!AE343+'март 2016'!AE343</f>
        <v>0</v>
      </c>
      <c r="AF343" s="1" t="s">
        <v>35</v>
      </c>
      <c r="AG343" s="1" t="s">
        <v>29</v>
      </c>
      <c r="AH343" s="1">
        <f>'январь 2016'!AH343+'февраль 2016'!AH343+'март 2016'!AH343</f>
        <v>0</v>
      </c>
      <c r="AI343" s="1">
        <f>'январь 2016'!AI343+'февраль 2016'!AI343+'март 2016'!AI343</f>
        <v>0</v>
      </c>
      <c r="AJ343" s="1" t="s">
        <v>36</v>
      </c>
      <c r="AK343" s="1" t="s">
        <v>37</v>
      </c>
      <c r="AL343" s="1">
        <f>'январь 2016'!AL343+'февраль 2016'!AL343+'март 2016'!AL343</f>
        <v>0</v>
      </c>
      <c r="AM343" s="1">
        <f>'январь 2016'!AM343+'февраль 2016'!AM343+'март 2016'!AM343</f>
        <v>0</v>
      </c>
      <c r="AN343" s="1" t="s">
        <v>38</v>
      </c>
      <c r="AO343" s="1" t="s">
        <v>39</v>
      </c>
      <c r="AP343" s="1">
        <f>'январь 2016'!AP343+'февраль 2016'!AP343+'март 2016'!AP343</f>
        <v>0</v>
      </c>
      <c r="AQ343" s="1">
        <f>'январь 2016'!AQ343+'февраль 2016'!AQ343+'март 2016'!AQ343</f>
        <v>0</v>
      </c>
      <c r="AR343" s="1" t="s">
        <v>40</v>
      </c>
      <c r="AS343" s="1" t="s">
        <v>41</v>
      </c>
      <c r="AT343" s="1">
        <f>'январь 2016'!AT343+'февраль 2016'!AT343+'март 2016'!AT343</f>
        <v>0</v>
      </c>
      <c r="AU343" s="1">
        <f>'январь 2016'!AU343+'февраль 2016'!AU343+'март 2016'!AU343</f>
        <v>0</v>
      </c>
      <c r="AV343" s="6"/>
      <c r="AW343" s="6"/>
      <c r="AX343" s="1">
        <f>'январь 2016'!AX343+'февраль 2016'!AX343+'март 2016'!AX343</f>
        <v>0</v>
      </c>
      <c r="AY343" s="1">
        <f>'январь 2016'!AY343+'февраль 2016'!AY343+'март 2016'!AY343</f>
        <v>0</v>
      </c>
      <c r="AZ343" s="1" t="s">
        <v>42</v>
      </c>
      <c r="BA343" s="1" t="s">
        <v>39</v>
      </c>
      <c r="BB343" s="1">
        <f>'январь 2016'!BB343+'февраль 2016'!BB343+'март 2016'!BB343</f>
        <v>0</v>
      </c>
      <c r="BC343" s="1">
        <f>'январь 2016'!BC343+'февраль 2016'!BC343+'март 2016'!BC343</f>
        <v>0</v>
      </c>
      <c r="BD343" s="1" t="s">
        <v>42</v>
      </c>
      <c r="BE343" s="1" t="s">
        <v>33</v>
      </c>
      <c r="BF343" s="1">
        <f>'январь 2016'!BF343+'февраль 2016'!BF343+'март 2016'!BF343</f>
        <v>0</v>
      </c>
      <c r="BG343" s="1">
        <f>'январь 2016'!BG343+'февраль 2016'!BG343+'март 2016'!BG343</f>
        <v>0</v>
      </c>
      <c r="BH343" s="1" t="s">
        <v>42</v>
      </c>
      <c r="BI343" s="1" t="s">
        <v>39</v>
      </c>
      <c r="BJ343" s="1">
        <f>'январь 2016'!BJ343+'февраль 2016'!BJ343+'март 2016'!BJ343</f>
        <v>0</v>
      </c>
      <c r="BK343" s="7">
        <f>'январь 2016'!BK343+'февраль 2016'!BK343+'март 2016'!BK343</f>
        <v>0</v>
      </c>
      <c r="BL343" s="1" t="s">
        <v>43</v>
      </c>
      <c r="BM343" s="1" t="s">
        <v>44</v>
      </c>
      <c r="BN343" s="1">
        <f>'январь 2016'!BN343+'февраль 2016'!BN343+'март 2016'!BN343</f>
        <v>0</v>
      </c>
      <c r="BO343" s="1">
        <f>'январь 2016'!BO343+'февраль 2016'!BO343+'март 2016'!BO343</f>
        <v>0</v>
      </c>
      <c r="BP343" s="1" t="s">
        <v>45</v>
      </c>
      <c r="BQ343" s="1" t="s">
        <v>44</v>
      </c>
      <c r="BR343" s="1">
        <f>'январь 2016'!BR343+'февраль 2016'!BR343+'март 2016'!BR343</f>
        <v>0</v>
      </c>
      <c r="BS343" s="1">
        <f>'январь 2016'!BS343+'февраль 2016'!BS343+'март 2016'!BS343</f>
        <v>0</v>
      </c>
      <c r="BT343" s="1" t="s">
        <v>46</v>
      </c>
      <c r="BU343" s="1" t="s">
        <v>47</v>
      </c>
      <c r="BV343" s="1">
        <f>'январь 2016'!BV343+'февраль 2016'!BV343+'март 2016'!BV343</f>
        <v>0</v>
      </c>
      <c r="BW343" s="1">
        <f>'январь 2016'!BW343+'февраль 2016'!BW343+'март 2016'!BW343</f>
        <v>0</v>
      </c>
      <c r="BX343" s="1" t="s">
        <v>46</v>
      </c>
      <c r="BY343" s="1" t="s">
        <v>41</v>
      </c>
      <c r="BZ343" s="1">
        <f>'январь 2016'!BZ343+'февраль 2016'!BZ343+'март 2016'!BZ343</f>
        <v>0</v>
      </c>
      <c r="CA343" s="1">
        <f>'январь 2016'!CA343+'февраль 2016'!CA343+'март 2016'!CA343</f>
        <v>0</v>
      </c>
      <c r="CB343" s="1" t="s">
        <v>46</v>
      </c>
      <c r="CC343" s="1" t="s">
        <v>48</v>
      </c>
      <c r="CD343" s="1">
        <f>'январь 2016'!CD343+'февраль 2016'!CD343+'март 2016'!CD343</f>
        <v>0</v>
      </c>
      <c r="CE343" s="1">
        <f>'январь 2016'!CE343+'февраль 2016'!CE343+'март 2016'!CE343</f>
        <v>0</v>
      </c>
      <c r="CF343" s="1" t="s">
        <v>46</v>
      </c>
      <c r="CG343" s="1" t="s">
        <v>48</v>
      </c>
      <c r="CH343" s="1">
        <f>'январь 2016'!CH343+'февраль 2016'!CH343+'март 2016'!CH343</f>
        <v>0</v>
      </c>
      <c r="CI343" s="1">
        <f>'январь 2016'!CI343+'февраль 2016'!CI343+'март 2016'!CI343</f>
        <v>0</v>
      </c>
      <c r="CJ343" s="1" t="s">
        <v>46</v>
      </c>
      <c r="CK343" s="1" t="s">
        <v>39</v>
      </c>
      <c r="CL343" s="1">
        <f>'январь 2016'!CL343+'февраль 2016'!CL343+'март 2016'!CL343</f>
        <v>0</v>
      </c>
      <c r="CM343" s="1">
        <f>'январь 2016'!CM343+'февраль 2016'!CM343+'март 2016'!CM343</f>
        <v>0</v>
      </c>
      <c r="CN343" s="1" t="s">
        <v>49</v>
      </c>
      <c r="CO343" s="1" t="s">
        <v>39</v>
      </c>
      <c r="CP343" s="1">
        <f>'январь 2016'!CP343+'февраль 2016'!CP343+'март 2016'!CP343</f>
        <v>0</v>
      </c>
      <c r="CQ343" s="1">
        <f>'январь 2016'!CQ343+'февраль 2016'!CQ343+'март 2016'!CQ343</f>
        <v>0</v>
      </c>
      <c r="CR343" s="1" t="s">
        <v>50</v>
      </c>
      <c r="CS343" s="1" t="s">
        <v>51</v>
      </c>
      <c r="CT343" s="1">
        <f>'январь 2016'!CT343+'февраль 2016'!CT343+'март 2016'!CT343</f>
        <v>0</v>
      </c>
      <c r="CU343" s="1">
        <f>'январь 2016'!CU343+'февраль 2016'!CU343+'март 2016'!CU343</f>
        <v>0</v>
      </c>
      <c r="CV343" s="1" t="s">
        <v>50</v>
      </c>
      <c r="CW343" s="1" t="s">
        <v>39</v>
      </c>
      <c r="CX343" s="1">
        <f>'январь 2016'!CX343+'февраль 2016'!CX343+'март 2016'!CX343</f>
        <v>0</v>
      </c>
      <c r="CY343" s="1">
        <f>'январь 2016'!CY343+'февраль 2016'!CY343+'март 2016'!CY343</f>
        <v>0</v>
      </c>
      <c r="CZ343" s="1" t="s">
        <v>50</v>
      </c>
      <c r="DA343" s="1" t="s">
        <v>39</v>
      </c>
      <c r="DB343" s="1">
        <f>'январь 2016'!DB343+'февраль 2016'!DB343+'март 2016'!DB343</f>
        <v>0</v>
      </c>
      <c r="DC343" s="1">
        <f>'январь 2016'!DC343+'февраль 2016'!DC343+'март 2016'!DC343</f>
        <v>0</v>
      </c>
      <c r="DD343" s="1" t="s">
        <v>59</v>
      </c>
      <c r="DE343" s="1" t="s">
        <v>60</v>
      </c>
      <c r="DF343" s="1">
        <f>'январь 2016'!DF343+'февраль 2016'!DF343+'март 2016'!DF343</f>
        <v>0</v>
      </c>
      <c r="DG343" s="1">
        <f>'январь 2016'!DG343+'февраль 2016'!DG343+'март 2016'!DG343</f>
        <v>0</v>
      </c>
      <c r="DH343" s="1" t="s">
        <v>52</v>
      </c>
      <c r="DI343" s="1" t="s">
        <v>53</v>
      </c>
      <c r="DJ343" s="1">
        <f>'январь 2016'!DJ343+'февраль 2016'!DJ343+'март 2016'!DJ343</f>
        <v>0</v>
      </c>
      <c r="DK343" s="1">
        <f>'январь 2016'!DK343+'февраль 2016'!DK343+'март 2016'!DK343</f>
        <v>0</v>
      </c>
      <c r="DL343" s="1" t="s">
        <v>31</v>
      </c>
      <c r="DM343" s="7">
        <f>'январь 2016'!DM343+'февраль 2016'!DM343+'март 2016'!DM343</f>
        <v>0</v>
      </c>
    </row>
    <row r="344" spans="1:117" s="12" customFormat="1" ht="15.75" customHeight="1" x14ac:dyDescent="0.25">
      <c r="A344" s="6">
        <v>343</v>
      </c>
      <c r="B344" s="6">
        <v>2</v>
      </c>
      <c r="C344" s="9" t="s">
        <v>483</v>
      </c>
      <c r="D344" s="8" t="s">
        <v>373</v>
      </c>
      <c r="E344" s="6">
        <v>-8.8330000000000002</v>
      </c>
      <c r="F344" s="6">
        <v>246.48400000000001</v>
      </c>
      <c r="G344" s="6">
        <v>-261.88600000000002</v>
      </c>
      <c r="H344" s="10">
        <v>28.160520000000002</v>
      </c>
      <c r="I344" s="3">
        <f t="shared" si="16"/>
        <v>-233.72548000000003</v>
      </c>
      <c r="J344" s="3">
        <f t="shared" si="15"/>
        <v>0.92100000000000004</v>
      </c>
      <c r="K344" s="3">
        <f t="shared" si="17"/>
        <v>-234.64648000000003</v>
      </c>
      <c r="L344" s="1" t="s">
        <v>28</v>
      </c>
      <c r="M344" s="1" t="s">
        <v>29</v>
      </c>
      <c r="N344" s="1">
        <f>'январь 2016'!N344+'февраль 2016'!N344+'март 2016'!N344</f>
        <v>0</v>
      </c>
      <c r="O344" s="1">
        <f>'январь 2016'!O344+'февраль 2016'!O344+'март 2016'!O344</f>
        <v>0</v>
      </c>
      <c r="P344" s="1" t="s">
        <v>30</v>
      </c>
      <c r="Q344" s="1" t="s">
        <v>34</v>
      </c>
      <c r="R344" s="1">
        <f>'январь 2016'!R344+'февраль 2016'!R344+'март 2016'!R344</f>
        <v>0</v>
      </c>
      <c r="S344" s="1">
        <f>'январь 2016'!S344+'февраль 2016'!S344+'март 2016'!S344</f>
        <v>0</v>
      </c>
      <c r="T344" s="1" t="s">
        <v>30</v>
      </c>
      <c r="U344" s="1" t="s">
        <v>32</v>
      </c>
      <c r="V344" s="6">
        <f>'январь 2016'!V344+'февраль 2016'!V344+'март 2016'!V344</f>
        <v>0</v>
      </c>
      <c r="W344" s="6">
        <f>'январь 2016'!W344+'февраль 2016'!W344+'март 2016'!W344</f>
        <v>0</v>
      </c>
      <c r="X344" s="6" t="s">
        <v>30</v>
      </c>
      <c r="Y344" s="6" t="s">
        <v>33</v>
      </c>
      <c r="Z344" s="6">
        <f>'январь 2016'!Z344+'февраль 2016'!Z344+'март 2016'!Z344</f>
        <v>0</v>
      </c>
      <c r="AA344" s="6">
        <f>'январь 2016'!AA344+'февраль 2016'!AA344+'март 2016'!AA344</f>
        <v>0</v>
      </c>
      <c r="AB344" s="1" t="s">
        <v>30</v>
      </c>
      <c r="AC344" s="1" t="s">
        <v>34</v>
      </c>
      <c r="AD344" s="1">
        <f>'январь 2016'!AD344+'февраль 2016'!AD344+'март 2016'!AD344</f>
        <v>0</v>
      </c>
      <c r="AE344" s="1">
        <f>'январь 2016'!AE344+'февраль 2016'!AE344+'март 2016'!AE344</f>
        <v>0</v>
      </c>
      <c r="AF344" s="1" t="s">
        <v>35</v>
      </c>
      <c r="AG344" s="1" t="s">
        <v>29</v>
      </c>
      <c r="AH344" s="1">
        <f>'январь 2016'!AH344+'февраль 2016'!AH344+'март 2016'!AH344</f>
        <v>0</v>
      </c>
      <c r="AI344" s="1">
        <f>'январь 2016'!AI344+'февраль 2016'!AI344+'март 2016'!AI344</f>
        <v>0</v>
      </c>
      <c r="AJ344" s="1" t="s">
        <v>36</v>
      </c>
      <c r="AK344" s="1" t="s">
        <v>37</v>
      </c>
      <c r="AL344" s="1">
        <f>'январь 2016'!AL344+'февраль 2016'!AL344+'март 2016'!AL344</f>
        <v>0</v>
      </c>
      <c r="AM344" s="1">
        <f>'январь 2016'!AM344+'февраль 2016'!AM344+'март 2016'!AM344</f>
        <v>0</v>
      </c>
      <c r="AN344" s="1" t="s">
        <v>38</v>
      </c>
      <c r="AO344" s="1" t="s">
        <v>39</v>
      </c>
      <c r="AP344" s="1">
        <f>'январь 2016'!AP344+'февраль 2016'!AP344+'март 2016'!AP344</f>
        <v>0</v>
      </c>
      <c r="AQ344" s="1">
        <f>'январь 2016'!AQ344+'февраль 2016'!AQ344+'март 2016'!AQ344</f>
        <v>0</v>
      </c>
      <c r="AR344" s="1" t="s">
        <v>40</v>
      </c>
      <c r="AS344" s="1" t="s">
        <v>41</v>
      </c>
      <c r="AT344" s="1">
        <f>'январь 2016'!AT344+'февраль 2016'!AT344+'март 2016'!AT344</f>
        <v>0</v>
      </c>
      <c r="AU344" s="1">
        <f>'январь 2016'!AU344+'февраль 2016'!AU344+'март 2016'!AU344</f>
        <v>0</v>
      </c>
      <c r="AV344" s="6"/>
      <c r="AW344" s="6"/>
      <c r="AX344" s="1">
        <f>'январь 2016'!AX344+'февраль 2016'!AX344+'март 2016'!AX344</f>
        <v>0</v>
      </c>
      <c r="AY344" s="1">
        <f>'январь 2016'!AY344+'февраль 2016'!AY344+'март 2016'!AY344</f>
        <v>0</v>
      </c>
      <c r="AZ344" s="1" t="s">
        <v>42</v>
      </c>
      <c r="BA344" s="1" t="s">
        <v>39</v>
      </c>
      <c r="BB344" s="1">
        <f>'январь 2016'!BB344+'февраль 2016'!BB344+'март 2016'!BB344</f>
        <v>0</v>
      </c>
      <c r="BC344" s="1">
        <f>'январь 2016'!BC344+'февраль 2016'!BC344+'март 2016'!BC344</f>
        <v>0</v>
      </c>
      <c r="BD344" s="1" t="s">
        <v>42</v>
      </c>
      <c r="BE344" s="1" t="s">
        <v>33</v>
      </c>
      <c r="BF344" s="1">
        <f>'январь 2016'!BF344+'февраль 2016'!BF344+'март 2016'!BF344</f>
        <v>0</v>
      </c>
      <c r="BG344" s="1">
        <f>'январь 2016'!BG344+'февраль 2016'!BG344+'март 2016'!BG344</f>
        <v>0</v>
      </c>
      <c r="BH344" s="1" t="s">
        <v>42</v>
      </c>
      <c r="BI344" s="1" t="s">
        <v>39</v>
      </c>
      <c r="BJ344" s="1">
        <f>'январь 2016'!BJ344+'февраль 2016'!BJ344+'март 2016'!BJ344</f>
        <v>0</v>
      </c>
      <c r="BK344" s="7">
        <f>'январь 2016'!BK344+'февраль 2016'!BK344+'март 2016'!BK344</f>
        <v>0</v>
      </c>
      <c r="BL344" s="1" t="s">
        <v>43</v>
      </c>
      <c r="BM344" s="1" t="s">
        <v>44</v>
      </c>
      <c r="BN344" s="1">
        <f>'январь 2016'!BN344+'февраль 2016'!BN344+'март 2016'!BN344</f>
        <v>0</v>
      </c>
      <c r="BO344" s="1">
        <f>'январь 2016'!BO344+'февраль 2016'!BO344+'март 2016'!BO344</f>
        <v>0</v>
      </c>
      <c r="BP344" s="1" t="s">
        <v>45</v>
      </c>
      <c r="BQ344" s="1" t="s">
        <v>44</v>
      </c>
      <c r="BR344" s="1">
        <f>'январь 2016'!BR344+'февраль 2016'!BR344+'март 2016'!BR344</f>
        <v>0</v>
      </c>
      <c r="BS344" s="1">
        <f>'январь 2016'!BS344+'февраль 2016'!BS344+'март 2016'!BS344</f>
        <v>0</v>
      </c>
      <c r="BT344" s="1" t="s">
        <v>46</v>
      </c>
      <c r="BU344" s="1" t="s">
        <v>47</v>
      </c>
      <c r="BV344" s="1">
        <f>'январь 2016'!BV344+'февраль 2016'!BV344+'март 2016'!BV344</f>
        <v>0</v>
      </c>
      <c r="BW344" s="1">
        <f>'январь 2016'!BW344+'февраль 2016'!BW344+'март 2016'!BW344</f>
        <v>0</v>
      </c>
      <c r="BX344" s="1" t="s">
        <v>46</v>
      </c>
      <c r="BY344" s="1" t="s">
        <v>41</v>
      </c>
      <c r="BZ344" s="1">
        <f>'январь 2016'!BZ344+'февраль 2016'!BZ344+'март 2016'!BZ344</f>
        <v>0</v>
      </c>
      <c r="CA344" s="1">
        <f>'январь 2016'!CA344+'февраль 2016'!CA344+'март 2016'!CA344</f>
        <v>0</v>
      </c>
      <c r="CB344" s="1" t="s">
        <v>46</v>
      </c>
      <c r="CC344" s="1" t="s">
        <v>48</v>
      </c>
      <c r="CD344" s="1">
        <f>'январь 2016'!CD344+'февраль 2016'!CD344+'март 2016'!CD344</f>
        <v>0</v>
      </c>
      <c r="CE344" s="1">
        <f>'январь 2016'!CE344+'февраль 2016'!CE344+'март 2016'!CE344</f>
        <v>0</v>
      </c>
      <c r="CF344" s="1" t="s">
        <v>46</v>
      </c>
      <c r="CG344" s="1" t="s">
        <v>48</v>
      </c>
      <c r="CH344" s="1">
        <f>'январь 2016'!CH344+'февраль 2016'!CH344+'март 2016'!CH344</f>
        <v>0</v>
      </c>
      <c r="CI344" s="1">
        <f>'январь 2016'!CI344+'февраль 2016'!CI344+'март 2016'!CI344</f>
        <v>0</v>
      </c>
      <c r="CJ344" s="1" t="s">
        <v>46</v>
      </c>
      <c r="CK344" s="1" t="s">
        <v>39</v>
      </c>
      <c r="CL344" s="1">
        <f>'январь 2016'!CL344+'февраль 2016'!CL344+'март 2016'!CL344</f>
        <v>0</v>
      </c>
      <c r="CM344" s="1">
        <f>'январь 2016'!CM344+'февраль 2016'!CM344+'март 2016'!CM344</f>
        <v>0</v>
      </c>
      <c r="CN344" s="1" t="s">
        <v>49</v>
      </c>
      <c r="CO344" s="1" t="s">
        <v>39</v>
      </c>
      <c r="CP344" s="1">
        <f>'январь 2016'!CP344+'февраль 2016'!CP344+'март 2016'!CP344</f>
        <v>0</v>
      </c>
      <c r="CQ344" s="1">
        <f>'январь 2016'!CQ344+'февраль 2016'!CQ344+'март 2016'!CQ344</f>
        <v>0</v>
      </c>
      <c r="CR344" s="1" t="s">
        <v>50</v>
      </c>
      <c r="CS344" s="1" t="s">
        <v>51</v>
      </c>
      <c r="CT344" s="1">
        <f>'январь 2016'!CT344+'февраль 2016'!CT344+'март 2016'!CT344</f>
        <v>0</v>
      </c>
      <c r="CU344" s="1">
        <f>'январь 2016'!CU344+'февраль 2016'!CU344+'март 2016'!CU344</f>
        <v>0</v>
      </c>
      <c r="CV344" s="1" t="s">
        <v>50</v>
      </c>
      <c r="CW344" s="1" t="s">
        <v>39</v>
      </c>
      <c r="CX344" s="1">
        <f>'январь 2016'!CX344+'февраль 2016'!CX344+'март 2016'!CX344</f>
        <v>1</v>
      </c>
      <c r="CY344" s="1">
        <f>'январь 2016'!CY344+'февраль 2016'!CY344+'март 2016'!CY344</f>
        <v>0.92100000000000004</v>
      </c>
      <c r="CZ344" s="1" t="s">
        <v>50</v>
      </c>
      <c r="DA344" s="1" t="s">
        <v>39</v>
      </c>
      <c r="DB344" s="1">
        <f>'январь 2016'!DB344+'февраль 2016'!DB344+'март 2016'!DB344</f>
        <v>0</v>
      </c>
      <c r="DC344" s="1">
        <f>'январь 2016'!DC344+'февраль 2016'!DC344+'март 2016'!DC344</f>
        <v>0</v>
      </c>
      <c r="DD344" s="1" t="s">
        <v>59</v>
      </c>
      <c r="DE344" s="1" t="s">
        <v>60</v>
      </c>
      <c r="DF344" s="1">
        <f>'январь 2016'!DF344+'февраль 2016'!DF344+'март 2016'!DF344</f>
        <v>0</v>
      </c>
      <c r="DG344" s="1">
        <f>'январь 2016'!DG344+'февраль 2016'!DG344+'март 2016'!DG344</f>
        <v>0</v>
      </c>
      <c r="DH344" s="1" t="s">
        <v>52</v>
      </c>
      <c r="DI344" s="1" t="s">
        <v>53</v>
      </c>
      <c r="DJ344" s="1">
        <f>'январь 2016'!DJ344+'февраль 2016'!DJ344+'март 2016'!DJ344</f>
        <v>0</v>
      </c>
      <c r="DK344" s="1">
        <f>'январь 2016'!DK344+'февраль 2016'!DK344+'март 2016'!DK344</f>
        <v>0</v>
      </c>
      <c r="DL344" s="1" t="s">
        <v>31</v>
      </c>
      <c r="DM344" s="7">
        <f>'январь 2016'!DM344+'февраль 2016'!DM344+'март 2016'!DM344</f>
        <v>0</v>
      </c>
    </row>
    <row r="345" spans="1:117" s="12" customFormat="1" ht="15.75" customHeight="1" x14ac:dyDescent="0.25">
      <c r="A345" s="6">
        <v>344</v>
      </c>
      <c r="B345" s="6">
        <v>2</v>
      </c>
      <c r="C345" s="9" t="s">
        <v>484</v>
      </c>
      <c r="D345" s="8" t="s">
        <v>373</v>
      </c>
      <c r="E345" s="6">
        <v>-13.095000000000001</v>
      </c>
      <c r="F345" s="6">
        <v>246.48500000000001</v>
      </c>
      <c r="G345" s="6">
        <v>-274.12400000000002</v>
      </c>
      <c r="H345" s="10">
        <v>35.646239999999999</v>
      </c>
      <c r="I345" s="3">
        <f t="shared" si="16"/>
        <v>-238.47776000000002</v>
      </c>
      <c r="J345" s="3">
        <f t="shared" si="15"/>
        <v>0</v>
      </c>
      <c r="K345" s="3">
        <f t="shared" si="17"/>
        <v>-238.47776000000002</v>
      </c>
      <c r="L345" s="1" t="s">
        <v>28</v>
      </c>
      <c r="M345" s="1" t="s">
        <v>29</v>
      </c>
      <c r="N345" s="1">
        <f>'январь 2016'!N345+'февраль 2016'!N345+'март 2016'!N345</f>
        <v>0</v>
      </c>
      <c r="O345" s="1">
        <f>'январь 2016'!O345+'февраль 2016'!O345+'март 2016'!O345</f>
        <v>0</v>
      </c>
      <c r="P345" s="1" t="s">
        <v>30</v>
      </c>
      <c r="Q345" s="1" t="s">
        <v>34</v>
      </c>
      <c r="R345" s="1">
        <f>'январь 2016'!R345+'февраль 2016'!R345+'март 2016'!R345</f>
        <v>0</v>
      </c>
      <c r="S345" s="1">
        <f>'январь 2016'!S345+'февраль 2016'!S345+'март 2016'!S345</f>
        <v>0</v>
      </c>
      <c r="T345" s="1" t="s">
        <v>30</v>
      </c>
      <c r="U345" s="1" t="s">
        <v>32</v>
      </c>
      <c r="V345" s="6">
        <f>'январь 2016'!V345+'февраль 2016'!V345+'март 2016'!V345</f>
        <v>0</v>
      </c>
      <c r="W345" s="6">
        <f>'январь 2016'!W345+'февраль 2016'!W345+'март 2016'!W345</f>
        <v>0</v>
      </c>
      <c r="X345" s="6" t="s">
        <v>30</v>
      </c>
      <c r="Y345" s="6" t="s">
        <v>33</v>
      </c>
      <c r="Z345" s="6">
        <f>'январь 2016'!Z345+'февраль 2016'!Z345+'март 2016'!Z345</f>
        <v>0</v>
      </c>
      <c r="AA345" s="6">
        <f>'январь 2016'!AA345+'февраль 2016'!AA345+'март 2016'!AA345</f>
        <v>0</v>
      </c>
      <c r="AB345" s="1" t="s">
        <v>30</v>
      </c>
      <c r="AC345" s="1" t="s">
        <v>34</v>
      </c>
      <c r="AD345" s="1">
        <f>'январь 2016'!AD345+'февраль 2016'!AD345+'март 2016'!AD345</f>
        <v>0</v>
      </c>
      <c r="AE345" s="1">
        <f>'январь 2016'!AE345+'февраль 2016'!AE345+'март 2016'!AE345</f>
        <v>0</v>
      </c>
      <c r="AF345" s="1" t="s">
        <v>35</v>
      </c>
      <c r="AG345" s="1" t="s">
        <v>29</v>
      </c>
      <c r="AH345" s="1">
        <f>'январь 2016'!AH345+'февраль 2016'!AH345+'март 2016'!AH345</f>
        <v>0</v>
      </c>
      <c r="AI345" s="1">
        <f>'январь 2016'!AI345+'февраль 2016'!AI345+'март 2016'!AI345</f>
        <v>0</v>
      </c>
      <c r="AJ345" s="1" t="s">
        <v>36</v>
      </c>
      <c r="AK345" s="1" t="s">
        <v>37</v>
      </c>
      <c r="AL345" s="1">
        <f>'январь 2016'!AL345+'февраль 2016'!AL345+'март 2016'!AL345</f>
        <v>0</v>
      </c>
      <c r="AM345" s="1">
        <f>'январь 2016'!AM345+'февраль 2016'!AM345+'март 2016'!AM345</f>
        <v>0</v>
      </c>
      <c r="AN345" s="1" t="s">
        <v>38</v>
      </c>
      <c r="AO345" s="1" t="s">
        <v>39</v>
      </c>
      <c r="AP345" s="1">
        <f>'январь 2016'!AP345+'февраль 2016'!AP345+'март 2016'!AP345</f>
        <v>0</v>
      </c>
      <c r="AQ345" s="1">
        <f>'январь 2016'!AQ345+'февраль 2016'!AQ345+'март 2016'!AQ345</f>
        <v>0</v>
      </c>
      <c r="AR345" s="1" t="s">
        <v>40</v>
      </c>
      <c r="AS345" s="1" t="s">
        <v>41</v>
      </c>
      <c r="AT345" s="1">
        <f>'январь 2016'!AT345+'февраль 2016'!AT345+'март 2016'!AT345</f>
        <v>0</v>
      </c>
      <c r="AU345" s="1">
        <f>'январь 2016'!AU345+'февраль 2016'!AU345+'март 2016'!AU345</f>
        <v>0</v>
      </c>
      <c r="AV345" s="6"/>
      <c r="AW345" s="6"/>
      <c r="AX345" s="1">
        <f>'январь 2016'!AX345+'февраль 2016'!AX345+'март 2016'!AX345</f>
        <v>0</v>
      </c>
      <c r="AY345" s="1">
        <f>'январь 2016'!AY345+'февраль 2016'!AY345+'март 2016'!AY345</f>
        <v>0</v>
      </c>
      <c r="AZ345" s="1" t="s">
        <v>42</v>
      </c>
      <c r="BA345" s="1" t="s">
        <v>39</v>
      </c>
      <c r="BB345" s="1">
        <f>'январь 2016'!BB345+'февраль 2016'!BB345+'март 2016'!BB345</f>
        <v>0</v>
      </c>
      <c r="BC345" s="1">
        <f>'январь 2016'!BC345+'февраль 2016'!BC345+'март 2016'!BC345</f>
        <v>0</v>
      </c>
      <c r="BD345" s="1" t="s">
        <v>42</v>
      </c>
      <c r="BE345" s="1" t="s">
        <v>33</v>
      </c>
      <c r="BF345" s="1">
        <f>'январь 2016'!BF345+'февраль 2016'!BF345+'март 2016'!BF345</f>
        <v>0</v>
      </c>
      <c r="BG345" s="1">
        <f>'январь 2016'!BG345+'февраль 2016'!BG345+'март 2016'!BG345</f>
        <v>0</v>
      </c>
      <c r="BH345" s="1" t="s">
        <v>42</v>
      </c>
      <c r="BI345" s="1" t="s">
        <v>39</v>
      </c>
      <c r="BJ345" s="1">
        <f>'январь 2016'!BJ345+'февраль 2016'!BJ345+'март 2016'!BJ345</f>
        <v>0</v>
      </c>
      <c r="BK345" s="7">
        <f>'январь 2016'!BK345+'февраль 2016'!BK345+'март 2016'!BK345</f>
        <v>0</v>
      </c>
      <c r="BL345" s="1" t="s">
        <v>43</v>
      </c>
      <c r="BM345" s="1" t="s">
        <v>44</v>
      </c>
      <c r="BN345" s="1">
        <f>'январь 2016'!BN345+'февраль 2016'!BN345+'март 2016'!BN345</f>
        <v>0</v>
      </c>
      <c r="BO345" s="1">
        <f>'январь 2016'!BO345+'февраль 2016'!BO345+'март 2016'!BO345</f>
        <v>0</v>
      </c>
      <c r="BP345" s="1" t="s">
        <v>45</v>
      </c>
      <c r="BQ345" s="1" t="s">
        <v>44</v>
      </c>
      <c r="BR345" s="1">
        <f>'январь 2016'!BR345+'февраль 2016'!BR345+'март 2016'!BR345</f>
        <v>0</v>
      </c>
      <c r="BS345" s="1">
        <f>'январь 2016'!BS345+'февраль 2016'!BS345+'март 2016'!BS345</f>
        <v>0</v>
      </c>
      <c r="BT345" s="1" t="s">
        <v>46</v>
      </c>
      <c r="BU345" s="1" t="s">
        <v>47</v>
      </c>
      <c r="BV345" s="1">
        <f>'январь 2016'!BV345+'февраль 2016'!BV345+'март 2016'!BV345</f>
        <v>0</v>
      </c>
      <c r="BW345" s="1">
        <f>'январь 2016'!BW345+'февраль 2016'!BW345+'март 2016'!BW345</f>
        <v>0</v>
      </c>
      <c r="BX345" s="1" t="s">
        <v>46</v>
      </c>
      <c r="BY345" s="1" t="s">
        <v>41</v>
      </c>
      <c r="BZ345" s="1">
        <f>'январь 2016'!BZ345+'февраль 2016'!BZ345+'март 2016'!BZ345</f>
        <v>0</v>
      </c>
      <c r="CA345" s="1">
        <f>'январь 2016'!CA345+'февраль 2016'!CA345+'март 2016'!CA345</f>
        <v>0</v>
      </c>
      <c r="CB345" s="1" t="s">
        <v>46</v>
      </c>
      <c r="CC345" s="1" t="s">
        <v>48</v>
      </c>
      <c r="CD345" s="1">
        <f>'январь 2016'!CD345+'февраль 2016'!CD345+'март 2016'!CD345</f>
        <v>0</v>
      </c>
      <c r="CE345" s="1">
        <f>'январь 2016'!CE345+'февраль 2016'!CE345+'март 2016'!CE345</f>
        <v>0</v>
      </c>
      <c r="CF345" s="1" t="s">
        <v>46</v>
      </c>
      <c r="CG345" s="1" t="s">
        <v>48</v>
      </c>
      <c r="CH345" s="1">
        <f>'январь 2016'!CH345+'февраль 2016'!CH345+'март 2016'!CH345</f>
        <v>0</v>
      </c>
      <c r="CI345" s="1">
        <f>'январь 2016'!CI345+'февраль 2016'!CI345+'март 2016'!CI345</f>
        <v>0</v>
      </c>
      <c r="CJ345" s="1" t="s">
        <v>46</v>
      </c>
      <c r="CK345" s="1" t="s">
        <v>39</v>
      </c>
      <c r="CL345" s="1">
        <f>'январь 2016'!CL345+'февраль 2016'!CL345+'март 2016'!CL345</f>
        <v>0</v>
      </c>
      <c r="CM345" s="1">
        <f>'январь 2016'!CM345+'февраль 2016'!CM345+'март 2016'!CM345</f>
        <v>0</v>
      </c>
      <c r="CN345" s="1" t="s">
        <v>49</v>
      </c>
      <c r="CO345" s="1" t="s">
        <v>39</v>
      </c>
      <c r="CP345" s="1">
        <f>'январь 2016'!CP345+'февраль 2016'!CP345+'март 2016'!CP345</f>
        <v>0</v>
      </c>
      <c r="CQ345" s="1">
        <f>'январь 2016'!CQ345+'февраль 2016'!CQ345+'март 2016'!CQ345</f>
        <v>0</v>
      </c>
      <c r="CR345" s="1" t="s">
        <v>50</v>
      </c>
      <c r="CS345" s="1" t="s">
        <v>51</v>
      </c>
      <c r="CT345" s="1">
        <f>'январь 2016'!CT345+'февраль 2016'!CT345+'март 2016'!CT345</f>
        <v>0</v>
      </c>
      <c r="CU345" s="1">
        <f>'январь 2016'!CU345+'февраль 2016'!CU345+'март 2016'!CU345</f>
        <v>0</v>
      </c>
      <c r="CV345" s="1" t="s">
        <v>50</v>
      </c>
      <c r="CW345" s="1" t="s">
        <v>39</v>
      </c>
      <c r="CX345" s="1">
        <f>'январь 2016'!CX345+'февраль 2016'!CX345+'март 2016'!CX345</f>
        <v>0</v>
      </c>
      <c r="CY345" s="1">
        <f>'январь 2016'!CY345+'февраль 2016'!CY345+'март 2016'!CY345</f>
        <v>0</v>
      </c>
      <c r="CZ345" s="1" t="s">
        <v>50</v>
      </c>
      <c r="DA345" s="1" t="s">
        <v>39</v>
      </c>
      <c r="DB345" s="1">
        <f>'январь 2016'!DB345+'февраль 2016'!DB345+'март 2016'!DB345</f>
        <v>0</v>
      </c>
      <c r="DC345" s="1">
        <f>'январь 2016'!DC345+'февраль 2016'!DC345+'март 2016'!DC345</f>
        <v>0</v>
      </c>
      <c r="DD345" s="1" t="s">
        <v>59</v>
      </c>
      <c r="DE345" s="1" t="s">
        <v>60</v>
      </c>
      <c r="DF345" s="1">
        <f>'январь 2016'!DF345+'февраль 2016'!DF345+'март 2016'!DF345</f>
        <v>0</v>
      </c>
      <c r="DG345" s="1">
        <f>'январь 2016'!DG345+'февраль 2016'!DG345+'март 2016'!DG345</f>
        <v>0</v>
      </c>
      <c r="DH345" s="1" t="s">
        <v>52</v>
      </c>
      <c r="DI345" s="1" t="s">
        <v>53</v>
      </c>
      <c r="DJ345" s="1">
        <f>'январь 2016'!DJ345+'февраль 2016'!DJ345+'март 2016'!DJ345</f>
        <v>0</v>
      </c>
      <c r="DK345" s="1">
        <f>'январь 2016'!DK345+'февраль 2016'!DK345+'март 2016'!DK345</f>
        <v>0</v>
      </c>
      <c r="DL345" s="1" t="s">
        <v>31</v>
      </c>
      <c r="DM345" s="7">
        <f>'январь 2016'!DM345+'февраль 2016'!DM345+'март 2016'!DM345</f>
        <v>0</v>
      </c>
    </row>
    <row r="346" spans="1:117" s="12" customFormat="1" ht="15.75" customHeight="1" x14ac:dyDescent="0.25">
      <c r="A346" s="6">
        <v>345</v>
      </c>
      <c r="B346" s="6">
        <v>2</v>
      </c>
      <c r="C346" s="9" t="s">
        <v>296</v>
      </c>
      <c r="D346" s="8" t="s">
        <v>373</v>
      </c>
      <c r="E346" s="6">
        <v>139.398</v>
      </c>
      <c r="F346" s="6">
        <v>3.1869999999999998</v>
      </c>
      <c r="G346" s="6">
        <v>133.221</v>
      </c>
      <c r="H346" s="10">
        <v>184.02083999999999</v>
      </c>
      <c r="I346" s="3">
        <f t="shared" si="16"/>
        <v>317.24184000000002</v>
      </c>
      <c r="J346" s="3">
        <f t="shared" si="15"/>
        <v>0</v>
      </c>
      <c r="K346" s="3">
        <f t="shared" si="17"/>
        <v>317.24184000000002</v>
      </c>
      <c r="L346" s="1" t="s">
        <v>28</v>
      </c>
      <c r="M346" s="1" t="s">
        <v>29</v>
      </c>
      <c r="N346" s="1">
        <f>'январь 2016'!N346+'февраль 2016'!N346+'март 2016'!N346</f>
        <v>0</v>
      </c>
      <c r="O346" s="1">
        <f>'январь 2016'!O346+'февраль 2016'!O346+'март 2016'!O346</f>
        <v>0</v>
      </c>
      <c r="P346" s="1" t="s">
        <v>30</v>
      </c>
      <c r="Q346" s="1" t="s">
        <v>34</v>
      </c>
      <c r="R346" s="1">
        <f>'январь 2016'!R346+'февраль 2016'!R346+'март 2016'!R346</f>
        <v>0</v>
      </c>
      <c r="S346" s="1">
        <f>'январь 2016'!S346+'февраль 2016'!S346+'март 2016'!S346</f>
        <v>0</v>
      </c>
      <c r="T346" s="1" t="s">
        <v>30</v>
      </c>
      <c r="U346" s="1" t="s">
        <v>32</v>
      </c>
      <c r="V346" s="6">
        <f>'январь 2016'!V346+'февраль 2016'!V346+'март 2016'!V346</f>
        <v>0</v>
      </c>
      <c r="W346" s="6">
        <f>'январь 2016'!W346+'февраль 2016'!W346+'март 2016'!W346</f>
        <v>0</v>
      </c>
      <c r="X346" s="6" t="s">
        <v>30</v>
      </c>
      <c r="Y346" s="6" t="s">
        <v>33</v>
      </c>
      <c r="Z346" s="6">
        <f>'январь 2016'!Z346+'февраль 2016'!Z346+'март 2016'!Z346</f>
        <v>0</v>
      </c>
      <c r="AA346" s="6">
        <f>'январь 2016'!AA346+'февраль 2016'!AA346+'март 2016'!AA346</f>
        <v>0</v>
      </c>
      <c r="AB346" s="1" t="s">
        <v>30</v>
      </c>
      <c r="AC346" s="1" t="s">
        <v>34</v>
      </c>
      <c r="AD346" s="1">
        <f>'январь 2016'!AD346+'февраль 2016'!AD346+'март 2016'!AD346</f>
        <v>0</v>
      </c>
      <c r="AE346" s="1">
        <f>'январь 2016'!AE346+'февраль 2016'!AE346+'март 2016'!AE346</f>
        <v>0</v>
      </c>
      <c r="AF346" s="1" t="s">
        <v>35</v>
      </c>
      <c r="AG346" s="1" t="s">
        <v>29</v>
      </c>
      <c r="AH346" s="1">
        <f>'январь 2016'!AH346+'февраль 2016'!AH346+'март 2016'!AH346</f>
        <v>0</v>
      </c>
      <c r="AI346" s="1">
        <f>'январь 2016'!AI346+'февраль 2016'!AI346+'март 2016'!AI346</f>
        <v>0</v>
      </c>
      <c r="AJ346" s="1" t="s">
        <v>36</v>
      </c>
      <c r="AK346" s="1" t="s">
        <v>37</v>
      </c>
      <c r="AL346" s="1">
        <f>'январь 2016'!AL346+'февраль 2016'!AL346+'март 2016'!AL346</f>
        <v>0</v>
      </c>
      <c r="AM346" s="1">
        <f>'январь 2016'!AM346+'февраль 2016'!AM346+'март 2016'!AM346</f>
        <v>0</v>
      </c>
      <c r="AN346" s="1" t="s">
        <v>38</v>
      </c>
      <c r="AO346" s="1" t="s">
        <v>39</v>
      </c>
      <c r="AP346" s="1">
        <f>'январь 2016'!AP346+'февраль 2016'!AP346+'март 2016'!AP346</f>
        <v>0</v>
      </c>
      <c r="AQ346" s="1">
        <f>'январь 2016'!AQ346+'февраль 2016'!AQ346+'март 2016'!AQ346</f>
        <v>0</v>
      </c>
      <c r="AR346" s="1" t="s">
        <v>40</v>
      </c>
      <c r="AS346" s="1" t="s">
        <v>41</v>
      </c>
      <c r="AT346" s="1">
        <f>'январь 2016'!AT346+'февраль 2016'!AT346+'март 2016'!AT346</f>
        <v>0</v>
      </c>
      <c r="AU346" s="1">
        <f>'январь 2016'!AU346+'февраль 2016'!AU346+'март 2016'!AU346</f>
        <v>0</v>
      </c>
      <c r="AV346" s="6"/>
      <c r="AW346" s="6"/>
      <c r="AX346" s="1">
        <f>'январь 2016'!AX346+'февраль 2016'!AX346+'март 2016'!AX346</f>
        <v>0</v>
      </c>
      <c r="AY346" s="1">
        <f>'январь 2016'!AY346+'февраль 2016'!AY346+'март 2016'!AY346</f>
        <v>0</v>
      </c>
      <c r="AZ346" s="1" t="s">
        <v>42</v>
      </c>
      <c r="BA346" s="1" t="s">
        <v>39</v>
      </c>
      <c r="BB346" s="1">
        <f>'январь 2016'!BB346+'февраль 2016'!BB346+'март 2016'!BB346</f>
        <v>0</v>
      </c>
      <c r="BC346" s="1">
        <f>'январь 2016'!BC346+'февраль 2016'!BC346+'март 2016'!BC346</f>
        <v>0</v>
      </c>
      <c r="BD346" s="1" t="s">
        <v>42</v>
      </c>
      <c r="BE346" s="1" t="s">
        <v>33</v>
      </c>
      <c r="BF346" s="1">
        <f>'январь 2016'!BF346+'февраль 2016'!BF346+'март 2016'!BF346</f>
        <v>0</v>
      </c>
      <c r="BG346" s="1">
        <f>'январь 2016'!BG346+'февраль 2016'!BG346+'март 2016'!BG346</f>
        <v>0</v>
      </c>
      <c r="BH346" s="1" t="s">
        <v>42</v>
      </c>
      <c r="BI346" s="1" t="s">
        <v>39</v>
      </c>
      <c r="BJ346" s="1">
        <f>'январь 2016'!BJ346+'февраль 2016'!BJ346+'март 2016'!BJ346</f>
        <v>0</v>
      </c>
      <c r="BK346" s="7">
        <f>'январь 2016'!BK346+'февраль 2016'!BK346+'март 2016'!BK346</f>
        <v>0</v>
      </c>
      <c r="BL346" s="1" t="s">
        <v>43</v>
      </c>
      <c r="BM346" s="1" t="s">
        <v>44</v>
      </c>
      <c r="BN346" s="1">
        <f>'январь 2016'!BN346+'февраль 2016'!BN346+'март 2016'!BN346</f>
        <v>0</v>
      </c>
      <c r="BO346" s="1">
        <f>'январь 2016'!BO346+'февраль 2016'!BO346+'март 2016'!BO346</f>
        <v>0</v>
      </c>
      <c r="BP346" s="1" t="s">
        <v>45</v>
      </c>
      <c r="BQ346" s="1" t="s">
        <v>44</v>
      </c>
      <c r="BR346" s="1">
        <f>'январь 2016'!BR346+'февраль 2016'!BR346+'март 2016'!BR346</f>
        <v>0</v>
      </c>
      <c r="BS346" s="1">
        <f>'январь 2016'!BS346+'февраль 2016'!BS346+'март 2016'!BS346</f>
        <v>0</v>
      </c>
      <c r="BT346" s="1" t="s">
        <v>46</v>
      </c>
      <c r="BU346" s="1" t="s">
        <v>47</v>
      </c>
      <c r="BV346" s="1">
        <f>'январь 2016'!BV346+'февраль 2016'!BV346+'март 2016'!BV346</f>
        <v>0</v>
      </c>
      <c r="BW346" s="1">
        <f>'январь 2016'!BW346+'февраль 2016'!BW346+'март 2016'!BW346</f>
        <v>0</v>
      </c>
      <c r="BX346" s="1" t="s">
        <v>46</v>
      </c>
      <c r="BY346" s="1" t="s">
        <v>41</v>
      </c>
      <c r="BZ346" s="1">
        <f>'январь 2016'!BZ346+'февраль 2016'!BZ346+'март 2016'!BZ346</f>
        <v>0</v>
      </c>
      <c r="CA346" s="1">
        <f>'январь 2016'!CA346+'февраль 2016'!CA346+'март 2016'!CA346</f>
        <v>0</v>
      </c>
      <c r="CB346" s="1" t="s">
        <v>46</v>
      </c>
      <c r="CC346" s="1" t="s">
        <v>48</v>
      </c>
      <c r="CD346" s="1">
        <f>'январь 2016'!CD346+'февраль 2016'!CD346+'март 2016'!CD346</f>
        <v>0</v>
      </c>
      <c r="CE346" s="1">
        <f>'январь 2016'!CE346+'февраль 2016'!CE346+'март 2016'!CE346</f>
        <v>0</v>
      </c>
      <c r="CF346" s="1" t="s">
        <v>46</v>
      </c>
      <c r="CG346" s="1" t="s">
        <v>48</v>
      </c>
      <c r="CH346" s="1">
        <f>'январь 2016'!CH346+'февраль 2016'!CH346+'март 2016'!CH346</f>
        <v>0</v>
      </c>
      <c r="CI346" s="1">
        <f>'январь 2016'!CI346+'февраль 2016'!CI346+'март 2016'!CI346</f>
        <v>0</v>
      </c>
      <c r="CJ346" s="1" t="s">
        <v>46</v>
      </c>
      <c r="CK346" s="1" t="s">
        <v>39</v>
      </c>
      <c r="CL346" s="1">
        <f>'январь 2016'!CL346+'февраль 2016'!CL346+'март 2016'!CL346</f>
        <v>0</v>
      </c>
      <c r="CM346" s="1">
        <f>'январь 2016'!CM346+'февраль 2016'!CM346+'март 2016'!CM346</f>
        <v>0</v>
      </c>
      <c r="CN346" s="1" t="s">
        <v>49</v>
      </c>
      <c r="CO346" s="1" t="s">
        <v>39</v>
      </c>
      <c r="CP346" s="1">
        <f>'январь 2016'!CP346+'февраль 2016'!CP346+'март 2016'!CP346</f>
        <v>0</v>
      </c>
      <c r="CQ346" s="1">
        <f>'январь 2016'!CQ346+'февраль 2016'!CQ346+'март 2016'!CQ346</f>
        <v>0</v>
      </c>
      <c r="CR346" s="1" t="s">
        <v>50</v>
      </c>
      <c r="CS346" s="1" t="s">
        <v>51</v>
      </c>
      <c r="CT346" s="1">
        <f>'январь 2016'!CT346+'февраль 2016'!CT346+'март 2016'!CT346</f>
        <v>0</v>
      </c>
      <c r="CU346" s="1">
        <f>'январь 2016'!CU346+'февраль 2016'!CU346+'март 2016'!CU346</f>
        <v>0</v>
      </c>
      <c r="CV346" s="1" t="s">
        <v>50</v>
      </c>
      <c r="CW346" s="1" t="s">
        <v>39</v>
      </c>
      <c r="CX346" s="1">
        <f>'январь 2016'!CX346+'февраль 2016'!CX346+'март 2016'!CX346</f>
        <v>0</v>
      </c>
      <c r="CY346" s="1">
        <f>'январь 2016'!CY346+'февраль 2016'!CY346+'март 2016'!CY346</f>
        <v>0</v>
      </c>
      <c r="CZ346" s="1" t="s">
        <v>50</v>
      </c>
      <c r="DA346" s="1" t="s">
        <v>39</v>
      </c>
      <c r="DB346" s="1">
        <f>'январь 2016'!DB346+'февраль 2016'!DB346+'март 2016'!DB346</f>
        <v>0</v>
      </c>
      <c r="DC346" s="1">
        <f>'январь 2016'!DC346+'февраль 2016'!DC346+'март 2016'!DC346</f>
        <v>0</v>
      </c>
      <c r="DD346" s="1" t="s">
        <v>59</v>
      </c>
      <c r="DE346" s="1" t="s">
        <v>60</v>
      </c>
      <c r="DF346" s="1">
        <f>'январь 2016'!DF346+'февраль 2016'!DF346+'март 2016'!DF346</f>
        <v>0</v>
      </c>
      <c r="DG346" s="1">
        <f>'январь 2016'!DG346+'февраль 2016'!DG346+'март 2016'!DG346</f>
        <v>0</v>
      </c>
      <c r="DH346" s="1" t="s">
        <v>52</v>
      </c>
      <c r="DI346" s="1" t="s">
        <v>53</v>
      </c>
      <c r="DJ346" s="1">
        <f>'январь 2016'!DJ346+'февраль 2016'!DJ346+'март 2016'!DJ346</f>
        <v>0</v>
      </c>
      <c r="DK346" s="1">
        <f>'январь 2016'!DK346+'февраль 2016'!DK346+'март 2016'!DK346</f>
        <v>0</v>
      </c>
      <c r="DL346" s="1" t="s">
        <v>31</v>
      </c>
      <c r="DM346" s="7">
        <f>'январь 2016'!DM346+'февраль 2016'!DM346+'март 2016'!DM346</f>
        <v>0</v>
      </c>
    </row>
    <row r="347" spans="1:117" s="12" customFormat="1" ht="15.75" customHeight="1" x14ac:dyDescent="0.25">
      <c r="A347" s="6">
        <v>346</v>
      </c>
      <c r="B347" s="6">
        <v>2</v>
      </c>
      <c r="C347" s="9" t="s">
        <v>485</v>
      </c>
      <c r="D347" s="8" t="s">
        <v>373</v>
      </c>
      <c r="E347" s="6">
        <v>210.82</v>
      </c>
      <c r="F347" s="6">
        <v>11.002000000000001</v>
      </c>
      <c r="G347" s="6">
        <v>199.08</v>
      </c>
      <c r="H347" s="10">
        <v>98.134079999999997</v>
      </c>
      <c r="I347" s="3">
        <f t="shared" si="16"/>
        <v>297.21408000000002</v>
      </c>
      <c r="J347" s="3">
        <f t="shared" si="15"/>
        <v>0</v>
      </c>
      <c r="K347" s="3">
        <f t="shared" si="17"/>
        <v>297.21408000000002</v>
      </c>
      <c r="L347" s="1" t="s">
        <v>28</v>
      </c>
      <c r="M347" s="1" t="s">
        <v>29</v>
      </c>
      <c r="N347" s="1">
        <f>'январь 2016'!N347+'февраль 2016'!N347+'март 2016'!N347</f>
        <v>0</v>
      </c>
      <c r="O347" s="1">
        <f>'январь 2016'!O347+'февраль 2016'!O347+'март 2016'!O347</f>
        <v>0</v>
      </c>
      <c r="P347" s="1" t="s">
        <v>30</v>
      </c>
      <c r="Q347" s="1" t="s">
        <v>34</v>
      </c>
      <c r="R347" s="1">
        <f>'январь 2016'!R347+'февраль 2016'!R347+'март 2016'!R347</f>
        <v>0</v>
      </c>
      <c r="S347" s="1">
        <f>'январь 2016'!S347+'февраль 2016'!S347+'март 2016'!S347</f>
        <v>0</v>
      </c>
      <c r="T347" s="1" t="s">
        <v>30</v>
      </c>
      <c r="U347" s="1" t="s">
        <v>32</v>
      </c>
      <c r="V347" s="6">
        <f>'январь 2016'!V347+'февраль 2016'!V347+'март 2016'!V347</f>
        <v>0</v>
      </c>
      <c r="W347" s="6">
        <f>'январь 2016'!W347+'февраль 2016'!W347+'март 2016'!W347</f>
        <v>0</v>
      </c>
      <c r="X347" s="6" t="s">
        <v>30</v>
      </c>
      <c r="Y347" s="6" t="s">
        <v>33</v>
      </c>
      <c r="Z347" s="6">
        <f>'январь 2016'!Z347+'февраль 2016'!Z347+'март 2016'!Z347</f>
        <v>0</v>
      </c>
      <c r="AA347" s="6">
        <f>'январь 2016'!AA347+'февраль 2016'!AA347+'март 2016'!AA347</f>
        <v>0</v>
      </c>
      <c r="AB347" s="1" t="s">
        <v>30</v>
      </c>
      <c r="AC347" s="1" t="s">
        <v>34</v>
      </c>
      <c r="AD347" s="1">
        <f>'январь 2016'!AD347+'февраль 2016'!AD347+'март 2016'!AD347</f>
        <v>0</v>
      </c>
      <c r="AE347" s="1">
        <f>'январь 2016'!AE347+'февраль 2016'!AE347+'март 2016'!AE347</f>
        <v>0</v>
      </c>
      <c r="AF347" s="1" t="s">
        <v>35</v>
      </c>
      <c r="AG347" s="1" t="s">
        <v>29</v>
      </c>
      <c r="AH347" s="1">
        <f>'январь 2016'!AH347+'февраль 2016'!AH347+'март 2016'!AH347</f>
        <v>0</v>
      </c>
      <c r="AI347" s="1">
        <f>'январь 2016'!AI347+'февраль 2016'!AI347+'март 2016'!AI347</f>
        <v>0</v>
      </c>
      <c r="AJ347" s="1" t="s">
        <v>36</v>
      </c>
      <c r="AK347" s="1" t="s">
        <v>37</v>
      </c>
      <c r="AL347" s="1">
        <f>'январь 2016'!AL347+'февраль 2016'!AL347+'март 2016'!AL347</f>
        <v>0</v>
      </c>
      <c r="AM347" s="1">
        <f>'январь 2016'!AM347+'февраль 2016'!AM347+'март 2016'!AM347</f>
        <v>0</v>
      </c>
      <c r="AN347" s="1" t="s">
        <v>38</v>
      </c>
      <c r="AO347" s="1" t="s">
        <v>39</v>
      </c>
      <c r="AP347" s="1">
        <f>'январь 2016'!AP347+'февраль 2016'!AP347+'март 2016'!AP347</f>
        <v>0</v>
      </c>
      <c r="AQ347" s="1">
        <f>'январь 2016'!AQ347+'февраль 2016'!AQ347+'март 2016'!AQ347</f>
        <v>0</v>
      </c>
      <c r="AR347" s="1" t="s">
        <v>40</v>
      </c>
      <c r="AS347" s="1" t="s">
        <v>41</v>
      </c>
      <c r="AT347" s="1">
        <f>'январь 2016'!AT347+'февраль 2016'!AT347+'март 2016'!AT347</f>
        <v>0</v>
      </c>
      <c r="AU347" s="1">
        <f>'январь 2016'!AU347+'февраль 2016'!AU347+'март 2016'!AU347</f>
        <v>0</v>
      </c>
      <c r="AV347" s="6"/>
      <c r="AW347" s="6"/>
      <c r="AX347" s="1">
        <f>'январь 2016'!AX347+'февраль 2016'!AX347+'март 2016'!AX347</f>
        <v>0</v>
      </c>
      <c r="AY347" s="1">
        <f>'январь 2016'!AY347+'февраль 2016'!AY347+'март 2016'!AY347</f>
        <v>0</v>
      </c>
      <c r="AZ347" s="1" t="s">
        <v>42</v>
      </c>
      <c r="BA347" s="1" t="s">
        <v>39</v>
      </c>
      <c r="BB347" s="1">
        <f>'январь 2016'!BB347+'февраль 2016'!BB347+'март 2016'!BB347</f>
        <v>0</v>
      </c>
      <c r="BC347" s="1">
        <f>'январь 2016'!BC347+'февраль 2016'!BC347+'март 2016'!BC347</f>
        <v>0</v>
      </c>
      <c r="BD347" s="1" t="s">
        <v>42</v>
      </c>
      <c r="BE347" s="1" t="s">
        <v>33</v>
      </c>
      <c r="BF347" s="1">
        <f>'январь 2016'!BF347+'февраль 2016'!BF347+'март 2016'!BF347</f>
        <v>0</v>
      </c>
      <c r="BG347" s="1">
        <f>'январь 2016'!BG347+'февраль 2016'!BG347+'март 2016'!BG347</f>
        <v>0</v>
      </c>
      <c r="BH347" s="1" t="s">
        <v>42</v>
      </c>
      <c r="BI347" s="1" t="s">
        <v>39</v>
      </c>
      <c r="BJ347" s="1">
        <f>'январь 2016'!BJ347+'февраль 2016'!BJ347+'март 2016'!BJ347</f>
        <v>0</v>
      </c>
      <c r="BK347" s="7">
        <f>'январь 2016'!BK347+'февраль 2016'!BK347+'март 2016'!BK347</f>
        <v>0</v>
      </c>
      <c r="BL347" s="1" t="s">
        <v>43</v>
      </c>
      <c r="BM347" s="1" t="s">
        <v>44</v>
      </c>
      <c r="BN347" s="1">
        <f>'январь 2016'!BN347+'февраль 2016'!BN347+'март 2016'!BN347</f>
        <v>0</v>
      </c>
      <c r="BO347" s="1">
        <f>'январь 2016'!BO347+'февраль 2016'!BO347+'март 2016'!BO347</f>
        <v>0</v>
      </c>
      <c r="BP347" s="1" t="s">
        <v>45</v>
      </c>
      <c r="BQ347" s="1" t="s">
        <v>44</v>
      </c>
      <c r="BR347" s="1">
        <f>'январь 2016'!BR347+'февраль 2016'!BR347+'март 2016'!BR347</f>
        <v>0</v>
      </c>
      <c r="BS347" s="1">
        <f>'январь 2016'!BS347+'февраль 2016'!BS347+'март 2016'!BS347</f>
        <v>0</v>
      </c>
      <c r="BT347" s="1" t="s">
        <v>46</v>
      </c>
      <c r="BU347" s="1" t="s">
        <v>47</v>
      </c>
      <c r="BV347" s="1">
        <f>'январь 2016'!BV347+'февраль 2016'!BV347+'март 2016'!BV347</f>
        <v>0</v>
      </c>
      <c r="BW347" s="1">
        <f>'январь 2016'!BW347+'февраль 2016'!BW347+'март 2016'!BW347</f>
        <v>0</v>
      </c>
      <c r="BX347" s="1" t="s">
        <v>46</v>
      </c>
      <c r="BY347" s="1" t="s">
        <v>41</v>
      </c>
      <c r="BZ347" s="1">
        <f>'январь 2016'!BZ347+'февраль 2016'!BZ347+'март 2016'!BZ347</f>
        <v>0</v>
      </c>
      <c r="CA347" s="1">
        <f>'январь 2016'!CA347+'февраль 2016'!CA347+'март 2016'!CA347</f>
        <v>0</v>
      </c>
      <c r="CB347" s="1" t="s">
        <v>46</v>
      </c>
      <c r="CC347" s="1" t="s">
        <v>48</v>
      </c>
      <c r="CD347" s="1">
        <f>'январь 2016'!CD347+'февраль 2016'!CD347+'март 2016'!CD347</f>
        <v>0</v>
      </c>
      <c r="CE347" s="1">
        <f>'январь 2016'!CE347+'февраль 2016'!CE347+'март 2016'!CE347</f>
        <v>0</v>
      </c>
      <c r="CF347" s="1" t="s">
        <v>46</v>
      </c>
      <c r="CG347" s="1" t="s">
        <v>48</v>
      </c>
      <c r="CH347" s="1">
        <f>'январь 2016'!CH347+'февраль 2016'!CH347+'март 2016'!CH347</f>
        <v>0</v>
      </c>
      <c r="CI347" s="1">
        <f>'январь 2016'!CI347+'февраль 2016'!CI347+'март 2016'!CI347</f>
        <v>0</v>
      </c>
      <c r="CJ347" s="1" t="s">
        <v>46</v>
      </c>
      <c r="CK347" s="1" t="s">
        <v>39</v>
      </c>
      <c r="CL347" s="1">
        <f>'январь 2016'!CL347+'февраль 2016'!CL347+'март 2016'!CL347</f>
        <v>0</v>
      </c>
      <c r="CM347" s="1">
        <f>'январь 2016'!CM347+'февраль 2016'!CM347+'март 2016'!CM347</f>
        <v>0</v>
      </c>
      <c r="CN347" s="1" t="s">
        <v>49</v>
      </c>
      <c r="CO347" s="1" t="s">
        <v>39</v>
      </c>
      <c r="CP347" s="1">
        <f>'январь 2016'!CP347+'февраль 2016'!CP347+'март 2016'!CP347</f>
        <v>0</v>
      </c>
      <c r="CQ347" s="1">
        <f>'январь 2016'!CQ347+'февраль 2016'!CQ347+'март 2016'!CQ347</f>
        <v>0</v>
      </c>
      <c r="CR347" s="1" t="s">
        <v>50</v>
      </c>
      <c r="CS347" s="1" t="s">
        <v>51</v>
      </c>
      <c r="CT347" s="1">
        <f>'январь 2016'!CT347+'февраль 2016'!CT347+'март 2016'!CT347</f>
        <v>0</v>
      </c>
      <c r="CU347" s="1">
        <f>'январь 2016'!CU347+'февраль 2016'!CU347+'март 2016'!CU347</f>
        <v>0</v>
      </c>
      <c r="CV347" s="1" t="s">
        <v>50</v>
      </c>
      <c r="CW347" s="1" t="s">
        <v>39</v>
      </c>
      <c r="CX347" s="1">
        <f>'январь 2016'!CX347+'февраль 2016'!CX347+'март 2016'!CX347</f>
        <v>0</v>
      </c>
      <c r="CY347" s="1">
        <f>'январь 2016'!CY347+'февраль 2016'!CY347+'март 2016'!CY347</f>
        <v>0</v>
      </c>
      <c r="CZ347" s="1" t="s">
        <v>50</v>
      </c>
      <c r="DA347" s="1" t="s">
        <v>39</v>
      </c>
      <c r="DB347" s="1">
        <f>'январь 2016'!DB347+'февраль 2016'!DB347+'март 2016'!DB347</f>
        <v>0</v>
      </c>
      <c r="DC347" s="1">
        <f>'январь 2016'!DC347+'февраль 2016'!DC347+'март 2016'!DC347</f>
        <v>0</v>
      </c>
      <c r="DD347" s="1" t="s">
        <v>59</v>
      </c>
      <c r="DE347" s="1" t="s">
        <v>60</v>
      </c>
      <c r="DF347" s="1">
        <f>'январь 2016'!DF347+'февраль 2016'!DF347+'март 2016'!DF347</f>
        <v>0</v>
      </c>
      <c r="DG347" s="1">
        <f>'январь 2016'!DG347+'февраль 2016'!DG347+'март 2016'!DG347</f>
        <v>0</v>
      </c>
      <c r="DH347" s="1" t="s">
        <v>52</v>
      </c>
      <c r="DI347" s="1" t="s">
        <v>53</v>
      </c>
      <c r="DJ347" s="1">
        <f>'январь 2016'!DJ347+'февраль 2016'!DJ347+'март 2016'!DJ347</f>
        <v>0</v>
      </c>
      <c r="DK347" s="1">
        <f>'январь 2016'!DK347+'февраль 2016'!DK347+'март 2016'!DK347</f>
        <v>0</v>
      </c>
      <c r="DL347" s="1" t="s">
        <v>31</v>
      </c>
      <c r="DM347" s="7">
        <f>'январь 2016'!DM347+'февраль 2016'!DM347+'март 2016'!DM347</f>
        <v>0</v>
      </c>
    </row>
    <row r="348" spans="1:117" s="12" customFormat="1" ht="15.75" customHeight="1" x14ac:dyDescent="0.25">
      <c r="A348" s="6">
        <v>347</v>
      </c>
      <c r="B348" s="6">
        <v>2</v>
      </c>
      <c r="C348" s="9" t="s">
        <v>486</v>
      </c>
      <c r="D348" s="8" t="s">
        <v>373</v>
      </c>
      <c r="E348" s="6">
        <v>186.43700000000001</v>
      </c>
      <c r="F348" s="6">
        <v>0</v>
      </c>
      <c r="G348" s="6">
        <v>186.43700000000001</v>
      </c>
      <c r="H348" s="10">
        <v>88.836839999999995</v>
      </c>
      <c r="I348" s="3">
        <f t="shared" si="16"/>
        <v>275.27384000000001</v>
      </c>
      <c r="J348" s="3">
        <f t="shared" si="15"/>
        <v>0</v>
      </c>
      <c r="K348" s="3">
        <f t="shared" si="17"/>
        <v>275.27384000000001</v>
      </c>
      <c r="L348" s="1" t="s">
        <v>28</v>
      </c>
      <c r="M348" s="1" t="s">
        <v>29</v>
      </c>
      <c r="N348" s="1">
        <f>'январь 2016'!N348+'февраль 2016'!N348+'март 2016'!N348</f>
        <v>0</v>
      </c>
      <c r="O348" s="1">
        <f>'январь 2016'!O348+'февраль 2016'!O348+'март 2016'!O348</f>
        <v>0</v>
      </c>
      <c r="P348" s="1" t="s">
        <v>30</v>
      </c>
      <c r="Q348" s="1" t="s">
        <v>34</v>
      </c>
      <c r="R348" s="1">
        <f>'январь 2016'!R348+'февраль 2016'!R348+'март 2016'!R348</f>
        <v>0</v>
      </c>
      <c r="S348" s="1">
        <f>'январь 2016'!S348+'февраль 2016'!S348+'март 2016'!S348</f>
        <v>0</v>
      </c>
      <c r="T348" s="1" t="s">
        <v>30</v>
      </c>
      <c r="U348" s="1" t="s">
        <v>32</v>
      </c>
      <c r="V348" s="6">
        <f>'январь 2016'!V348+'февраль 2016'!V348+'март 2016'!V348</f>
        <v>0</v>
      </c>
      <c r="W348" s="6">
        <f>'январь 2016'!W348+'февраль 2016'!W348+'март 2016'!W348</f>
        <v>0</v>
      </c>
      <c r="X348" s="6" t="s">
        <v>30</v>
      </c>
      <c r="Y348" s="6" t="s">
        <v>33</v>
      </c>
      <c r="Z348" s="6">
        <f>'январь 2016'!Z348+'февраль 2016'!Z348+'март 2016'!Z348</f>
        <v>0</v>
      </c>
      <c r="AA348" s="6">
        <f>'январь 2016'!AA348+'февраль 2016'!AA348+'март 2016'!AA348</f>
        <v>0</v>
      </c>
      <c r="AB348" s="1" t="s">
        <v>30</v>
      </c>
      <c r="AC348" s="1" t="s">
        <v>34</v>
      </c>
      <c r="AD348" s="1">
        <f>'январь 2016'!AD348+'февраль 2016'!AD348+'март 2016'!AD348</f>
        <v>0</v>
      </c>
      <c r="AE348" s="1">
        <f>'январь 2016'!AE348+'февраль 2016'!AE348+'март 2016'!AE348</f>
        <v>0</v>
      </c>
      <c r="AF348" s="1" t="s">
        <v>35</v>
      </c>
      <c r="AG348" s="1" t="s">
        <v>29</v>
      </c>
      <c r="AH348" s="1">
        <f>'январь 2016'!AH348+'февраль 2016'!AH348+'март 2016'!AH348</f>
        <v>0</v>
      </c>
      <c r="AI348" s="1">
        <f>'январь 2016'!AI348+'февраль 2016'!AI348+'март 2016'!AI348</f>
        <v>0</v>
      </c>
      <c r="AJ348" s="1" t="s">
        <v>36</v>
      </c>
      <c r="AK348" s="1" t="s">
        <v>37</v>
      </c>
      <c r="AL348" s="1">
        <f>'январь 2016'!AL348+'февраль 2016'!AL348+'март 2016'!AL348</f>
        <v>0</v>
      </c>
      <c r="AM348" s="1">
        <f>'январь 2016'!AM348+'февраль 2016'!AM348+'март 2016'!AM348</f>
        <v>0</v>
      </c>
      <c r="AN348" s="1" t="s">
        <v>38</v>
      </c>
      <c r="AO348" s="1" t="s">
        <v>39</v>
      </c>
      <c r="AP348" s="1">
        <f>'январь 2016'!AP348+'февраль 2016'!AP348+'март 2016'!AP348</f>
        <v>0</v>
      </c>
      <c r="AQ348" s="1">
        <f>'январь 2016'!AQ348+'февраль 2016'!AQ348+'март 2016'!AQ348</f>
        <v>0</v>
      </c>
      <c r="AR348" s="1" t="s">
        <v>40</v>
      </c>
      <c r="AS348" s="1" t="s">
        <v>41</v>
      </c>
      <c r="AT348" s="1">
        <f>'январь 2016'!AT348+'февраль 2016'!AT348+'март 2016'!AT348</f>
        <v>0</v>
      </c>
      <c r="AU348" s="1">
        <f>'январь 2016'!AU348+'февраль 2016'!AU348+'март 2016'!AU348</f>
        <v>0</v>
      </c>
      <c r="AV348" s="6"/>
      <c r="AW348" s="6"/>
      <c r="AX348" s="1">
        <f>'январь 2016'!AX348+'февраль 2016'!AX348+'март 2016'!AX348</f>
        <v>0</v>
      </c>
      <c r="AY348" s="1">
        <f>'январь 2016'!AY348+'февраль 2016'!AY348+'март 2016'!AY348</f>
        <v>0</v>
      </c>
      <c r="AZ348" s="1" t="s">
        <v>42</v>
      </c>
      <c r="BA348" s="1" t="s">
        <v>39</v>
      </c>
      <c r="BB348" s="1">
        <f>'январь 2016'!BB348+'февраль 2016'!BB348+'март 2016'!BB348</f>
        <v>0</v>
      </c>
      <c r="BC348" s="1">
        <f>'январь 2016'!BC348+'февраль 2016'!BC348+'март 2016'!BC348</f>
        <v>0</v>
      </c>
      <c r="BD348" s="1" t="s">
        <v>42</v>
      </c>
      <c r="BE348" s="1" t="s">
        <v>33</v>
      </c>
      <c r="BF348" s="1">
        <f>'январь 2016'!BF348+'февраль 2016'!BF348+'март 2016'!BF348</f>
        <v>0</v>
      </c>
      <c r="BG348" s="1">
        <f>'январь 2016'!BG348+'февраль 2016'!BG348+'март 2016'!BG348</f>
        <v>0</v>
      </c>
      <c r="BH348" s="1" t="s">
        <v>42</v>
      </c>
      <c r="BI348" s="1" t="s">
        <v>39</v>
      </c>
      <c r="BJ348" s="1">
        <f>'январь 2016'!BJ348+'февраль 2016'!BJ348+'март 2016'!BJ348</f>
        <v>0</v>
      </c>
      <c r="BK348" s="7">
        <f>'январь 2016'!BK348+'февраль 2016'!BK348+'март 2016'!BK348</f>
        <v>0</v>
      </c>
      <c r="BL348" s="1" t="s">
        <v>43</v>
      </c>
      <c r="BM348" s="1" t="s">
        <v>44</v>
      </c>
      <c r="BN348" s="1">
        <f>'январь 2016'!BN348+'февраль 2016'!BN348+'март 2016'!BN348</f>
        <v>0</v>
      </c>
      <c r="BO348" s="1">
        <f>'январь 2016'!BO348+'февраль 2016'!BO348+'март 2016'!BO348</f>
        <v>0</v>
      </c>
      <c r="BP348" s="1" t="s">
        <v>45</v>
      </c>
      <c r="BQ348" s="1" t="s">
        <v>44</v>
      </c>
      <c r="BR348" s="1">
        <f>'январь 2016'!BR348+'февраль 2016'!BR348+'март 2016'!BR348</f>
        <v>0</v>
      </c>
      <c r="BS348" s="1">
        <f>'январь 2016'!BS348+'февраль 2016'!BS348+'март 2016'!BS348</f>
        <v>0</v>
      </c>
      <c r="BT348" s="1" t="s">
        <v>46</v>
      </c>
      <c r="BU348" s="1" t="s">
        <v>47</v>
      </c>
      <c r="BV348" s="1">
        <f>'январь 2016'!BV348+'февраль 2016'!BV348+'март 2016'!BV348</f>
        <v>0</v>
      </c>
      <c r="BW348" s="1">
        <f>'январь 2016'!BW348+'февраль 2016'!BW348+'март 2016'!BW348</f>
        <v>0</v>
      </c>
      <c r="BX348" s="1" t="s">
        <v>46</v>
      </c>
      <c r="BY348" s="1" t="s">
        <v>41</v>
      </c>
      <c r="BZ348" s="1">
        <f>'январь 2016'!BZ348+'февраль 2016'!BZ348+'март 2016'!BZ348</f>
        <v>0</v>
      </c>
      <c r="CA348" s="1">
        <f>'январь 2016'!CA348+'февраль 2016'!CA348+'март 2016'!CA348</f>
        <v>0</v>
      </c>
      <c r="CB348" s="1" t="s">
        <v>46</v>
      </c>
      <c r="CC348" s="1" t="s">
        <v>48</v>
      </c>
      <c r="CD348" s="1">
        <f>'январь 2016'!CD348+'февраль 2016'!CD348+'март 2016'!CD348</f>
        <v>0</v>
      </c>
      <c r="CE348" s="1">
        <f>'январь 2016'!CE348+'февраль 2016'!CE348+'март 2016'!CE348</f>
        <v>0</v>
      </c>
      <c r="CF348" s="1" t="s">
        <v>46</v>
      </c>
      <c r="CG348" s="1" t="s">
        <v>48</v>
      </c>
      <c r="CH348" s="1">
        <f>'январь 2016'!CH348+'февраль 2016'!CH348+'март 2016'!CH348</f>
        <v>0</v>
      </c>
      <c r="CI348" s="1">
        <f>'январь 2016'!CI348+'февраль 2016'!CI348+'март 2016'!CI348</f>
        <v>0</v>
      </c>
      <c r="CJ348" s="1" t="s">
        <v>46</v>
      </c>
      <c r="CK348" s="1" t="s">
        <v>39</v>
      </c>
      <c r="CL348" s="1">
        <f>'январь 2016'!CL348+'февраль 2016'!CL348+'март 2016'!CL348</f>
        <v>0</v>
      </c>
      <c r="CM348" s="1">
        <f>'январь 2016'!CM348+'февраль 2016'!CM348+'март 2016'!CM348</f>
        <v>0</v>
      </c>
      <c r="CN348" s="1" t="s">
        <v>49</v>
      </c>
      <c r="CO348" s="1" t="s">
        <v>39</v>
      </c>
      <c r="CP348" s="1">
        <f>'январь 2016'!CP348+'февраль 2016'!CP348+'март 2016'!CP348</f>
        <v>0</v>
      </c>
      <c r="CQ348" s="1">
        <f>'январь 2016'!CQ348+'февраль 2016'!CQ348+'март 2016'!CQ348</f>
        <v>0</v>
      </c>
      <c r="CR348" s="1" t="s">
        <v>50</v>
      </c>
      <c r="CS348" s="1" t="s">
        <v>51</v>
      </c>
      <c r="CT348" s="1">
        <f>'январь 2016'!CT348+'февраль 2016'!CT348+'март 2016'!CT348</f>
        <v>0</v>
      </c>
      <c r="CU348" s="1">
        <f>'январь 2016'!CU348+'февраль 2016'!CU348+'март 2016'!CU348</f>
        <v>0</v>
      </c>
      <c r="CV348" s="1" t="s">
        <v>50</v>
      </c>
      <c r="CW348" s="1" t="s">
        <v>39</v>
      </c>
      <c r="CX348" s="1">
        <f>'январь 2016'!CX348+'февраль 2016'!CX348+'март 2016'!CX348</f>
        <v>0</v>
      </c>
      <c r="CY348" s="1">
        <f>'январь 2016'!CY348+'февраль 2016'!CY348+'март 2016'!CY348</f>
        <v>0</v>
      </c>
      <c r="CZ348" s="1" t="s">
        <v>50</v>
      </c>
      <c r="DA348" s="1" t="s">
        <v>39</v>
      </c>
      <c r="DB348" s="1">
        <f>'январь 2016'!DB348+'февраль 2016'!DB348+'март 2016'!DB348</f>
        <v>0</v>
      </c>
      <c r="DC348" s="1">
        <f>'январь 2016'!DC348+'февраль 2016'!DC348+'март 2016'!DC348</f>
        <v>0</v>
      </c>
      <c r="DD348" s="1" t="s">
        <v>59</v>
      </c>
      <c r="DE348" s="1" t="s">
        <v>60</v>
      </c>
      <c r="DF348" s="1">
        <f>'январь 2016'!DF348+'февраль 2016'!DF348+'март 2016'!DF348</f>
        <v>0</v>
      </c>
      <c r="DG348" s="1">
        <f>'январь 2016'!DG348+'февраль 2016'!DG348+'март 2016'!DG348</f>
        <v>0</v>
      </c>
      <c r="DH348" s="1" t="s">
        <v>52</v>
      </c>
      <c r="DI348" s="1" t="s">
        <v>53</v>
      </c>
      <c r="DJ348" s="1">
        <f>'январь 2016'!DJ348+'февраль 2016'!DJ348+'март 2016'!DJ348</f>
        <v>0</v>
      </c>
      <c r="DK348" s="1">
        <f>'январь 2016'!DK348+'февраль 2016'!DK348+'март 2016'!DK348</f>
        <v>0</v>
      </c>
      <c r="DL348" s="1" t="s">
        <v>31</v>
      </c>
      <c r="DM348" s="7">
        <f>'январь 2016'!DM348+'февраль 2016'!DM348+'март 2016'!DM348</f>
        <v>0</v>
      </c>
    </row>
    <row r="349" spans="1:117" s="12" customFormat="1" ht="15.75" customHeight="1" x14ac:dyDescent="0.25">
      <c r="A349" s="6">
        <v>348</v>
      </c>
      <c r="B349" s="6">
        <v>2</v>
      </c>
      <c r="C349" s="9" t="s">
        <v>297</v>
      </c>
      <c r="D349" s="8" t="s">
        <v>373</v>
      </c>
      <c r="E349" s="6">
        <v>396.86</v>
      </c>
      <c r="F349" s="6">
        <v>4.9720000000000004</v>
      </c>
      <c r="G349" s="6">
        <v>391.88799999999998</v>
      </c>
      <c r="H349" s="10">
        <v>200.01012</v>
      </c>
      <c r="I349" s="3">
        <f t="shared" si="16"/>
        <v>591.89811999999995</v>
      </c>
      <c r="J349" s="3">
        <f t="shared" si="15"/>
        <v>2.1269999999999998</v>
      </c>
      <c r="K349" s="3">
        <f t="shared" si="17"/>
        <v>589.77112</v>
      </c>
      <c r="L349" s="1" t="s">
        <v>28</v>
      </c>
      <c r="M349" s="1" t="s">
        <v>29</v>
      </c>
      <c r="N349" s="1">
        <f>'январь 2016'!N349+'февраль 2016'!N349+'март 2016'!N349</f>
        <v>0</v>
      </c>
      <c r="O349" s="1">
        <f>'январь 2016'!O349+'февраль 2016'!O349+'март 2016'!O349</f>
        <v>0</v>
      </c>
      <c r="P349" s="1" t="s">
        <v>30</v>
      </c>
      <c r="Q349" s="1" t="s">
        <v>34</v>
      </c>
      <c r="R349" s="1">
        <f>'январь 2016'!R349+'февраль 2016'!R349+'март 2016'!R349</f>
        <v>0</v>
      </c>
      <c r="S349" s="1">
        <f>'январь 2016'!S349+'февраль 2016'!S349+'март 2016'!S349</f>
        <v>0</v>
      </c>
      <c r="T349" s="1" t="s">
        <v>30</v>
      </c>
      <c r="U349" s="1" t="s">
        <v>32</v>
      </c>
      <c r="V349" s="6">
        <f>'январь 2016'!V349+'февраль 2016'!V349+'март 2016'!V349</f>
        <v>0</v>
      </c>
      <c r="W349" s="6">
        <f>'январь 2016'!W349+'февраль 2016'!W349+'март 2016'!W349</f>
        <v>0</v>
      </c>
      <c r="X349" s="6" t="s">
        <v>30</v>
      </c>
      <c r="Y349" s="6" t="s">
        <v>33</v>
      </c>
      <c r="Z349" s="6">
        <f>'январь 2016'!Z349+'февраль 2016'!Z349+'март 2016'!Z349</f>
        <v>0</v>
      </c>
      <c r="AA349" s="6">
        <f>'январь 2016'!AA349+'февраль 2016'!AA349+'март 2016'!AA349</f>
        <v>0</v>
      </c>
      <c r="AB349" s="1" t="s">
        <v>30</v>
      </c>
      <c r="AC349" s="1" t="s">
        <v>34</v>
      </c>
      <c r="AD349" s="1">
        <f>'январь 2016'!AD349+'февраль 2016'!AD349+'март 2016'!AD349</f>
        <v>0</v>
      </c>
      <c r="AE349" s="1">
        <f>'январь 2016'!AE349+'февраль 2016'!AE349+'март 2016'!AE349</f>
        <v>0</v>
      </c>
      <c r="AF349" s="1" t="s">
        <v>35</v>
      </c>
      <c r="AG349" s="1" t="s">
        <v>29</v>
      </c>
      <c r="AH349" s="1">
        <f>'январь 2016'!AH349+'февраль 2016'!AH349+'март 2016'!AH349</f>
        <v>0</v>
      </c>
      <c r="AI349" s="1">
        <f>'январь 2016'!AI349+'февраль 2016'!AI349+'март 2016'!AI349</f>
        <v>0</v>
      </c>
      <c r="AJ349" s="1" t="s">
        <v>36</v>
      </c>
      <c r="AK349" s="1" t="s">
        <v>37</v>
      </c>
      <c r="AL349" s="1">
        <f>'январь 2016'!AL349+'февраль 2016'!AL349+'март 2016'!AL349</f>
        <v>0</v>
      </c>
      <c r="AM349" s="1">
        <f>'январь 2016'!AM349+'февраль 2016'!AM349+'март 2016'!AM349</f>
        <v>0</v>
      </c>
      <c r="AN349" s="1" t="s">
        <v>38</v>
      </c>
      <c r="AO349" s="1" t="s">
        <v>39</v>
      </c>
      <c r="AP349" s="1">
        <f>'январь 2016'!AP349+'февраль 2016'!AP349+'март 2016'!AP349</f>
        <v>0</v>
      </c>
      <c r="AQ349" s="1">
        <f>'январь 2016'!AQ349+'февраль 2016'!AQ349+'март 2016'!AQ349</f>
        <v>0</v>
      </c>
      <c r="AR349" s="1" t="s">
        <v>40</v>
      </c>
      <c r="AS349" s="1" t="s">
        <v>41</v>
      </c>
      <c r="AT349" s="1">
        <f>'январь 2016'!AT349+'февраль 2016'!AT349+'март 2016'!AT349</f>
        <v>0</v>
      </c>
      <c r="AU349" s="1">
        <f>'январь 2016'!AU349+'февраль 2016'!AU349+'март 2016'!AU349</f>
        <v>0</v>
      </c>
      <c r="AV349" s="6"/>
      <c r="AW349" s="6"/>
      <c r="AX349" s="1">
        <f>'январь 2016'!AX349+'февраль 2016'!AX349+'март 2016'!AX349</f>
        <v>0</v>
      </c>
      <c r="AY349" s="1">
        <f>'январь 2016'!AY349+'февраль 2016'!AY349+'март 2016'!AY349</f>
        <v>0</v>
      </c>
      <c r="AZ349" s="1" t="s">
        <v>42</v>
      </c>
      <c r="BA349" s="1" t="s">
        <v>39</v>
      </c>
      <c r="BB349" s="1">
        <f>'январь 2016'!BB349+'февраль 2016'!BB349+'март 2016'!BB349</f>
        <v>0</v>
      </c>
      <c r="BC349" s="1">
        <f>'январь 2016'!BC349+'февраль 2016'!BC349+'март 2016'!BC349</f>
        <v>0</v>
      </c>
      <c r="BD349" s="1" t="s">
        <v>42</v>
      </c>
      <c r="BE349" s="1" t="s">
        <v>33</v>
      </c>
      <c r="BF349" s="1">
        <f>'январь 2016'!BF349+'февраль 2016'!BF349+'март 2016'!BF349</f>
        <v>0</v>
      </c>
      <c r="BG349" s="1">
        <f>'январь 2016'!BG349+'февраль 2016'!BG349+'март 2016'!BG349</f>
        <v>0</v>
      </c>
      <c r="BH349" s="1" t="s">
        <v>42</v>
      </c>
      <c r="BI349" s="1" t="s">
        <v>39</v>
      </c>
      <c r="BJ349" s="1">
        <f>'январь 2016'!BJ349+'февраль 2016'!BJ349+'март 2016'!BJ349</f>
        <v>0</v>
      </c>
      <c r="BK349" s="7">
        <f>'январь 2016'!BK349+'февраль 2016'!BK349+'март 2016'!BK349</f>
        <v>0</v>
      </c>
      <c r="BL349" s="1" t="s">
        <v>43</v>
      </c>
      <c r="BM349" s="1" t="s">
        <v>44</v>
      </c>
      <c r="BN349" s="1">
        <f>'январь 2016'!BN349+'февраль 2016'!BN349+'март 2016'!BN349</f>
        <v>0</v>
      </c>
      <c r="BO349" s="1">
        <f>'январь 2016'!BO349+'февраль 2016'!BO349+'март 2016'!BO349</f>
        <v>0</v>
      </c>
      <c r="BP349" s="1" t="s">
        <v>45</v>
      </c>
      <c r="BQ349" s="1" t="s">
        <v>44</v>
      </c>
      <c r="BR349" s="1">
        <f>'январь 2016'!BR349+'февраль 2016'!BR349+'март 2016'!BR349</f>
        <v>0</v>
      </c>
      <c r="BS349" s="1">
        <f>'январь 2016'!BS349+'февраль 2016'!BS349+'март 2016'!BS349</f>
        <v>0</v>
      </c>
      <c r="BT349" s="1" t="s">
        <v>46</v>
      </c>
      <c r="BU349" s="1" t="s">
        <v>47</v>
      </c>
      <c r="BV349" s="1">
        <f>'январь 2016'!BV349+'февраль 2016'!BV349+'март 2016'!BV349</f>
        <v>0</v>
      </c>
      <c r="BW349" s="1">
        <f>'январь 2016'!BW349+'февраль 2016'!BW349+'март 2016'!BW349</f>
        <v>0</v>
      </c>
      <c r="BX349" s="1" t="s">
        <v>46</v>
      </c>
      <c r="BY349" s="1" t="s">
        <v>41</v>
      </c>
      <c r="BZ349" s="1">
        <f>'январь 2016'!BZ349+'февраль 2016'!BZ349+'март 2016'!BZ349</f>
        <v>0</v>
      </c>
      <c r="CA349" s="1">
        <f>'январь 2016'!CA349+'февраль 2016'!CA349+'март 2016'!CA349</f>
        <v>0</v>
      </c>
      <c r="CB349" s="1" t="s">
        <v>46</v>
      </c>
      <c r="CC349" s="1" t="s">
        <v>48</v>
      </c>
      <c r="CD349" s="1">
        <f>'январь 2016'!CD349+'февраль 2016'!CD349+'март 2016'!CD349</f>
        <v>0</v>
      </c>
      <c r="CE349" s="1">
        <f>'январь 2016'!CE349+'февраль 2016'!CE349+'март 2016'!CE349</f>
        <v>0</v>
      </c>
      <c r="CF349" s="1" t="s">
        <v>46</v>
      </c>
      <c r="CG349" s="1" t="s">
        <v>48</v>
      </c>
      <c r="CH349" s="1">
        <f>'январь 2016'!CH349+'февраль 2016'!CH349+'март 2016'!CH349</f>
        <v>0</v>
      </c>
      <c r="CI349" s="1">
        <f>'январь 2016'!CI349+'февраль 2016'!CI349+'март 2016'!CI349</f>
        <v>0</v>
      </c>
      <c r="CJ349" s="1" t="s">
        <v>46</v>
      </c>
      <c r="CK349" s="1" t="s">
        <v>39</v>
      </c>
      <c r="CL349" s="1">
        <f>'январь 2016'!CL349+'февраль 2016'!CL349+'март 2016'!CL349</f>
        <v>0</v>
      </c>
      <c r="CM349" s="1">
        <f>'январь 2016'!CM349+'февраль 2016'!CM349+'март 2016'!CM349</f>
        <v>0</v>
      </c>
      <c r="CN349" s="1" t="s">
        <v>49</v>
      </c>
      <c r="CO349" s="1" t="s">
        <v>39</v>
      </c>
      <c r="CP349" s="1">
        <f>'январь 2016'!CP349+'февраль 2016'!CP349+'март 2016'!CP349</f>
        <v>0</v>
      </c>
      <c r="CQ349" s="1">
        <f>'январь 2016'!CQ349+'февраль 2016'!CQ349+'март 2016'!CQ349</f>
        <v>0</v>
      </c>
      <c r="CR349" s="1" t="s">
        <v>50</v>
      </c>
      <c r="CS349" s="1" t="s">
        <v>51</v>
      </c>
      <c r="CT349" s="1">
        <f>'январь 2016'!CT349+'февраль 2016'!CT349+'март 2016'!CT349</f>
        <v>0</v>
      </c>
      <c r="CU349" s="1">
        <f>'январь 2016'!CU349+'февраль 2016'!CU349+'март 2016'!CU349</f>
        <v>0</v>
      </c>
      <c r="CV349" s="1" t="s">
        <v>50</v>
      </c>
      <c r="CW349" s="1" t="s">
        <v>39</v>
      </c>
      <c r="CX349" s="1">
        <f>'январь 2016'!CX349+'февраль 2016'!CX349+'март 2016'!CX349</f>
        <v>3</v>
      </c>
      <c r="CY349" s="1">
        <f>'январь 2016'!CY349+'февраль 2016'!CY349+'март 2016'!CY349</f>
        <v>2.1269999999999998</v>
      </c>
      <c r="CZ349" s="1" t="s">
        <v>50</v>
      </c>
      <c r="DA349" s="1" t="s">
        <v>39</v>
      </c>
      <c r="DB349" s="1">
        <f>'январь 2016'!DB349+'февраль 2016'!DB349+'март 2016'!DB349</f>
        <v>0</v>
      </c>
      <c r="DC349" s="1">
        <f>'январь 2016'!DC349+'февраль 2016'!DC349+'март 2016'!DC349</f>
        <v>0</v>
      </c>
      <c r="DD349" s="1" t="s">
        <v>59</v>
      </c>
      <c r="DE349" s="1" t="s">
        <v>60</v>
      </c>
      <c r="DF349" s="1">
        <f>'январь 2016'!DF349+'февраль 2016'!DF349+'март 2016'!DF349</f>
        <v>0</v>
      </c>
      <c r="DG349" s="1">
        <f>'январь 2016'!DG349+'февраль 2016'!DG349+'март 2016'!DG349</f>
        <v>0</v>
      </c>
      <c r="DH349" s="1" t="s">
        <v>52</v>
      </c>
      <c r="DI349" s="1" t="s">
        <v>53</v>
      </c>
      <c r="DJ349" s="1">
        <f>'январь 2016'!DJ349+'февраль 2016'!DJ349+'март 2016'!DJ349</f>
        <v>0</v>
      </c>
      <c r="DK349" s="1">
        <f>'январь 2016'!DK349+'февраль 2016'!DK349+'март 2016'!DK349</f>
        <v>0</v>
      </c>
      <c r="DL349" s="1" t="s">
        <v>31</v>
      </c>
      <c r="DM349" s="7">
        <f>'январь 2016'!DM349+'февраль 2016'!DM349+'март 2016'!DM349</f>
        <v>0</v>
      </c>
    </row>
    <row r="350" spans="1:117" s="12" customFormat="1" ht="15.75" customHeight="1" x14ac:dyDescent="0.25">
      <c r="A350" s="6">
        <v>349</v>
      </c>
      <c r="B350" s="6">
        <v>3</v>
      </c>
      <c r="C350" s="9" t="s">
        <v>298</v>
      </c>
      <c r="D350" s="8" t="s">
        <v>373</v>
      </c>
      <c r="E350" s="6">
        <v>91.459000000000003</v>
      </c>
      <c r="F350" s="6">
        <v>0.99099999999999999</v>
      </c>
      <c r="G350" s="6">
        <v>-197.05799999999999</v>
      </c>
      <c r="H350" s="10">
        <v>78.815880000000007</v>
      </c>
      <c r="I350" s="3">
        <f t="shared" si="16"/>
        <v>-118.24211999999999</v>
      </c>
      <c r="J350" s="3">
        <f t="shared" si="15"/>
        <v>4.3650000000000002</v>
      </c>
      <c r="K350" s="3">
        <f t="shared" si="17"/>
        <v>-122.60711999999998</v>
      </c>
      <c r="L350" s="1" t="s">
        <v>28</v>
      </c>
      <c r="M350" s="1" t="s">
        <v>29</v>
      </c>
      <c r="N350" s="1">
        <f>'январь 2016'!N350+'февраль 2016'!N350+'март 2016'!N350</f>
        <v>0</v>
      </c>
      <c r="O350" s="1">
        <f>'январь 2016'!O350+'февраль 2016'!O350+'март 2016'!O350</f>
        <v>0</v>
      </c>
      <c r="P350" s="1" t="s">
        <v>30</v>
      </c>
      <c r="Q350" s="1" t="s">
        <v>34</v>
      </c>
      <c r="R350" s="1">
        <f>'январь 2016'!R350+'февраль 2016'!R350+'март 2016'!R350</f>
        <v>0</v>
      </c>
      <c r="S350" s="1">
        <f>'январь 2016'!S350+'февраль 2016'!S350+'март 2016'!S350</f>
        <v>0</v>
      </c>
      <c r="T350" s="1" t="s">
        <v>30</v>
      </c>
      <c r="U350" s="1" t="s">
        <v>32</v>
      </c>
      <c r="V350" s="6">
        <f>'январь 2016'!V350+'февраль 2016'!V350+'март 2016'!V350</f>
        <v>0</v>
      </c>
      <c r="W350" s="6">
        <f>'январь 2016'!W350+'февраль 2016'!W350+'март 2016'!W350</f>
        <v>0</v>
      </c>
      <c r="X350" s="6" t="s">
        <v>30</v>
      </c>
      <c r="Y350" s="6" t="s">
        <v>33</v>
      </c>
      <c r="Z350" s="6">
        <f>'январь 2016'!Z350+'февраль 2016'!Z350+'март 2016'!Z350</f>
        <v>0</v>
      </c>
      <c r="AA350" s="6">
        <f>'январь 2016'!AA350+'февраль 2016'!AA350+'март 2016'!AA350</f>
        <v>0</v>
      </c>
      <c r="AB350" s="1" t="s">
        <v>30</v>
      </c>
      <c r="AC350" s="1" t="s">
        <v>34</v>
      </c>
      <c r="AD350" s="1">
        <f>'январь 2016'!AD350+'февраль 2016'!AD350+'март 2016'!AD350</f>
        <v>0</v>
      </c>
      <c r="AE350" s="1">
        <f>'январь 2016'!AE350+'февраль 2016'!AE350+'март 2016'!AE350</f>
        <v>0</v>
      </c>
      <c r="AF350" s="1" t="s">
        <v>35</v>
      </c>
      <c r="AG350" s="1" t="s">
        <v>29</v>
      </c>
      <c r="AH350" s="1">
        <f>'январь 2016'!AH350+'февраль 2016'!AH350+'март 2016'!AH350</f>
        <v>0</v>
      </c>
      <c r="AI350" s="1">
        <f>'январь 2016'!AI350+'февраль 2016'!AI350+'март 2016'!AI350</f>
        <v>0</v>
      </c>
      <c r="AJ350" s="1" t="s">
        <v>36</v>
      </c>
      <c r="AK350" s="1" t="s">
        <v>37</v>
      </c>
      <c r="AL350" s="1">
        <f>'январь 2016'!AL350+'февраль 2016'!AL350+'март 2016'!AL350</f>
        <v>0</v>
      </c>
      <c r="AM350" s="1">
        <f>'январь 2016'!AM350+'февраль 2016'!AM350+'март 2016'!AM350</f>
        <v>0</v>
      </c>
      <c r="AN350" s="1" t="s">
        <v>38</v>
      </c>
      <c r="AO350" s="1" t="s">
        <v>39</v>
      </c>
      <c r="AP350" s="1">
        <f>'январь 2016'!AP350+'февраль 2016'!AP350+'март 2016'!AP350</f>
        <v>0</v>
      </c>
      <c r="AQ350" s="1">
        <f>'январь 2016'!AQ350+'февраль 2016'!AQ350+'март 2016'!AQ350</f>
        <v>0</v>
      </c>
      <c r="AR350" s="1" t="s">
        <v>40</v>
      </c>
      <c r="AS350" s="1" t="s">
        <v>41</v>
      </c>
      <c r="AT350" s="1">
        <f>'январь 2016'!AT350+'февраль 2016'!AT350+'март 2016'!AT350</f>
        <v>0</v>
      </c>
      <c r="AU350" s="1">
        <f>'январь 2016'!AU350+'февраль 2016'!AU350+'март 2016'!AU350</f>
        <v>0</v>
      </c>
      <c r="AV350" s="6"/>
      <c r="AW350" s="6"/>
      <c r="AX350" s="1">
        <f>'январь 2016'!AX350+'февраль 2016'!AX350+'март 2016'!AX350</f>
        <v>0</v>
      </c>
      <c r="AY350" s="1">
        <f>'январь 2016'!AY350+'февраль 2016'!AY350+'март 2016'!AY350</f>
        <v>0</v>
      </c>
      <c r="AZ350" s="1" t="s">
        <v>42</v>
      </c>
      <c r="BA350" s="1" t="s">
        <v>39</v>
      </c>
      <c r="BB350" s="1">
        <f>'январь 2016'!BB350+'февраль 2016'!BB350+'март 2016'!BB350</f>
        <v>0</v>
      </c>
      <c r="BC350" s="1">
        <f>'январь 2016'!BC350+'февраль 2016'!BC350+'март 2016'!BC350</f>
        <v>0</v>
      </c>
      <c r="BD350" s="1" t="s">
        <v>42</v>
      </c>
      <c r="BE350" s="1" t="s">
        <v>33</v>
      </c>
      <c r="BF350" s="1">
        <f>'январь 2016'!BF350+'февраль 2016'!BF350+'март 2016'!BF350</f>
        <v>0</v>
      </c>
      <c r="BG350" s="1">
        <f>'январь 2016'!BG350+'февраль 2016'!BG350+'март 2016'!BG350</f>
        <v>0</v>
      </c>
      <c r="BH350" s="1" t="s">
        <v>42</v>
      </c>
      <c r="BI350" s="1" t="s">
        <v>39</v>
      </c>
      <c r="BJ350" s="1">
        <f>'январь 2016'!BJ350+'февраль 2016'!BJ350+'март 2016'!BJ350</f>
        <v>0</v>
      </c>
      <c r="BK350" s="7">
        <f>'январь 2016'!BK350+'февраль 2016'!BK350+'март 2016'!BK350</f>
        <v>0</v>
      </c>
      <c r="BL350" s="1" t="s">
        <v>43</v>
      </c>
      <c r="BM350" s="1" t="s">
        <v>44</v>
      </c>
      <c r="BN350" s="1">
        <f>'январь 2016'!BN350+'февраль 2016'!BN350+'март 2016'!BN350</f>
        <v>0</v>
      </c>
      <c r="BO350" s="1">
        <f>'январь 2016'!BO350+'февраль 2016'!BO350+'март 2016'!BO350</f>
        <v>0</v>
      </c>
      <c r="BP350" s="1" t="s">
        <v>45</v>
      </c>
      <c r="BQ350" s="1" t="s">
        <v>44</v>
      </c>
      <c r="BR350" s="1">
        <f>'январь 2016'!BR350+'февраль 2016'!BR350+'март 2016'!BR350</f>
        <v>0</v>
      </c>
      <c r="BS350" s="1">
        <f>'январь 2016'!BS350+'февраль 2016'!BS350+'март 2016'!BS350</f>
        <v>0</v>
      </c>
      <c r="BT350" s="1" t="s">
        <v>46</v>
      </c>
      <c r="BU350" s="1" t="s">
        <v>47</v>
      </c>
      <c r="BV350" s="1">
        <f>'январь 2016'!BV350+'февраль 2016'!BV350+'март 2016'!BV350</f>
        <v>0</v>
      </c>
      <c r="BW350" s="1">
        <f>'январь 2016'!BW350+'февраль 2016'!BW350+'март 2016'!BW350</f>
        <v>0</v>
      </c>
      <c r="BX350" s="1" t="s">
        <v>46</v>
      </c>
      <c r="BY350" s="1" t="s">
        <v>41</v>
      </c>
      <c r="BZ350" s="1">
        <f>'январь 2016'!BZ350+'февраль 2016'!BZ350+'март 2016'!BZ350</f>
        <v>0</v>
      </c>
      <c r="CA350" s="1">
        <f>'январь 2016'!CA350+'февраль 2016'!CA350+'март 2016'!CA350</f>
        <v>0</v>
      </c>
      <c r="CB350" s="1" t="s">
        <v>46</v>
      </c>
      <c r="CC350" s="1" t="s">
        <v>48</v>
      </c>
      <c r="CD350" s="1">
        <f>'январь 2016'!CD350+'февраль 2016'!CD350+'март 2016'!CD350</f>
        <v>0</v>
      </c>
      <c r="CE350" s="1">
        <f>'январь 2016'!CE350+'февраль 2016'!CE350+'март 2016'!CE350</f>
        <v>0</v>
      </c>
      <c r="CF350" s="1" t="s">
        <v>46</v>
      </c>
      <c r="CG350" s="1" t="s">
        <v>48</v>
      </c>
      <c r="CH350" s="1">
        <f>'январь 2016'!CH350+'февраль 2016'!CH350+'март 2016'!CH350</f>
        <v>0</v>
      </c>
      <c r="CI350" s="1">
        <f>'январь 2016'!CI350+'февраль 2016'!CI350+'март 2016'!CI350</f>
        <v>0</v>
      </c>
      <c r="CJ350" s="1" t="s">
        <v>46</v>
      </c>
      <c r="CK350" s="1" t="s">
        <v>39</v>
      </c>
      <c r="CL350" s="1">
        <f>'январь 2016'!CL350+'февраль 2016'!CL350+'март 2016'!CL350</f>
        <v>0</v>
      </c>
      <c r="CM350" s="1">
        <f>'январь 2016'!CM350+'февраль 2016'!CM350+'март 2016'!CM350</f>
        <v>0</v>
      </c>
      <c r="CN350" s="1" t="s">
        <v>49</v>
      </c>
      <c r="CO350" s="1" t="s">
        <v>39</v>
      </c>
      <c r="CP350" s="1">
        <f>'январь 2016'!CP350+'февраль 2016'!CP350+'март 2016'!CP350</f>
        <v>0</v>
      </c>
      <c r="CQ350" s="1">
        <f>'январь 2016'!CQ350+'февраль 2016'!CQ350+'март 2016'!CQ350</f>
        <v>0</v>
      </c>
      <c r="CR350" s="1" t="s">
        <v>50</v>
      </c>
      <c r="CS350" s="1" t="s">
        <v>51</v>
      </c>
      <c r="CT350" s="1">
        <f>'январь 2016'!CT350+'февраль 2016'!CT350+'март 2016'!CT350</f>
        <v>0</v>
      </c>
      <c r="CU350" s="1">
        <f>'январь 2016'!CU350+'февраль 2016'!CU350+'март 2016'!CU350</f>
        <v>0</v>
      </c>
      <c r="CV350" s="1" t="s">
        <v>50</v>
      </c>
      <c r="CW350" s="1" t="s">
        <v>39</v>
      </c>
      <c r="CX350" s="1">
        <f>'январь 2016'!CX350+'февраль 2016'!CX350+'март 2016'!CX350</f>
        <v>2</v>
      </c>
      <c r="CY350" s="1">
        <f>'январь 2016'!CY350+'февраль 2016'!CY350+'март 2016'!CY350</f>
        <v>1.4730000000000001</v>
      </c>
      <c r="CZ350" s="1" t="s">
        <v>50</v>
      </c>
      <c r="DA350" s="1" t="s">
        <v>39</v>
      </c>
      <c r="DB350" s="1">
        <f>'январь 2016'!DB350+'февраль 2016'!DB350+'март 2016'!DB350</f>
        <v>1</v>
      </c>
      <c r="DC350" s="1">
        <f>'январь 2016'!DC350+'февраль 2016'!DC350+'март 2016'!DC350</f>
        <v>2.8919999999999999</v>
      </c>
      <c r="DD350" s="1" t="s">
        <v>59</v>
      </c>
      <c r="DE350" s="1" t="s">
        <v>60</v>
      </c>
      <c r="DF350" s="1">
        <f>'январь 2016'!DF350+'февраль 2016'!DF350+'март 2016'!DF350</f>
        <v>0</v>
      </c>
      <c r="DG350" s="1">
        <f>'январь 2016'!DG350+'февраль 2016'!DG350+'март 2016'!DG350</f>
        <v>0</v>
      </c>
      <c r="DH350" s="1" t="s">
        <v>52</v>
      </c>
      <c r="DI350" s="1" t="s">
        <v>53</v>
      </c>
      <c r="DJ350" s="1">
        <f>'январь 2016'!DJ350+'февраль 2016'!DJ350+'март 2016'!DJ350</f>
        <v>0</v>
      </c>
      <c r="DK350" s="1">
        <f>'январь 2016'!DK350+'февраль 2016'!DK350+'март 2016'!DK350</f>
        <v>0</v>
      </c>
      <c r="DL350" s="1" t="s">
        <v>31</v>
      </c>
      <c r="DM350" s="7">
        <f>'январь 2016'!DM350+'февраль 2016'!DM350+'март 2016'!DM350</f>
        <v>0</v>
      </c>
    </row>
    <row r="351" spans="1:117" s="12" customFormat="1" ht="15.75" customHeight="1" x14ac:dyDescent="0.25">
      <c r="A351" s="6">
        <v>350</v>
      </c>
      <c r="B351" s="6">
        <v>3</v>
      </c>
      <c r="C351" s="9" t="s">
        <v>299</v>
      </c>
      <c r="D351" s="8" t="s">
        <v>373</v>
      </c>
      <c r="E351" s="6">
        <v>507.58300000000003</v>
      </c>
      <c r="F351" s="6">
        <v>52.911000000000001</v>
      </c>
      <c r="G351" s="6">
        <v>448.51499999999999</v>
      </c>
      <c r="H351" s="10">
        <v>168.53616</v>
      </c>
      <c r="I351" s="3">
        <f t="shared" si="16"/>
        <v>617.05115999999998</v>
      </c>
      <c r="J351" s="3">
        <f t="shared" si="15"/>
        <v>24.28</v>
      </c>
      <c r="K351" s="3">
        <f t="shared" si="17"/>
        <v>592.77116000000001</v>
      </c>
      <c r="L351" s="1" t="s">
        <v>28</v>
      </c>
      <c r="M351" s="1" t="s">
        <v>29</v>
      </c>
      <c r="N351" s="1">
        <f>'январь 2016'!N351+'февраль 2016'!N351+'март 2016'!N351</f>
        <v>0</v>
      </c>
      <c r="O351" s="1">
        <f>'январь 2016'!O351+'февраль 2016'!O351+'март 2016'!O351</f>
        <v>0</v>
      </c>
      <c r="P351" s="1" t="s">
        <v>30</v>
      </c>
      <c r="Q351" s="1" t="s">
        <v>34</v>
      </c>
      <c r="R351" s="1">
        <f>'январь 2016'!R351+'февраль 2016'!R351+'март 2016'!R351</f>
        <v>0</v>
      </c>
      <c r="S351" s="1">
        <f>'январь 2016'!S351+'февраль 2016'!S351+'март 2016'!S351</f>
        <v>0</v>
      </c>
      <c r="T351" s="1" t="s">
        <v>30</v>
      </c>
      <c r="U351" s="1" t="s">
        <v>32</v>
      </c>
      <c r="V351" s="6">
        <f>'январь 2016'!V351+'февраль 2016'!V351+'март 2016'!V351</f>
        <v>0</v>
      </c>
      <c r="W351" s="6">
        <f>'январь 2016'!W351+'февраль 2016'!W351+'март 2016'!W351</f>
        <v>0</v>
      </c>
      <c r="X351" s="6" t="s">
        <v>30</v>
      </c>
      <c r="Y351" s="6" t="s">
        <v>33</v>
      </c>
      <c r="Z351" s="6">
        <f>'январь 2016'!Z351+'февраль 2016'!Z351+'март 2016'!Z351</f>
        <v>0</v>
      </c>
      <c r="AA351" s="6">
        <f>'январь 2016'!AA351+'февраль 2016'!AA351+'март 2016'!AA351</f>
        <v>0</v>
      </c>
      <c r="AB351" s="1" t="s">
        <v>30</v>
      </c>
      <c r="AC351" s="1" t="s">
        <v>34</v>
      </c>
      <c r="AD351" s="1">
        <f>'январь 2016'!AD351+'февраль 2016'!AD351+'март 2016'!AD351</f>
        <v>0</v>
      </c>
      <c r="AE351" s="1">
        <f>'январь 2016'!AE351+'февраль 2016'!AE351+'март 2016'!AE351</f>
        <v>0</v>
      </c>
      <c r="AF351" s="1" t="s">
        <v>35</v>
      </c>
      <c r="AG351" s="1" t="s">
        <v>29</v>
      </c>
      <c r="AH351" s="1">
        <f>'январь 2016'!AH351+'февраль 2016'!AH351+'март 2016'!AH351</f>
        <v>0</v>
      </c>
      <c r="AI351" s="1">
        <f>'январь 2016'!AI351+'февраль 2016'!AI351+'март 2016'!AI351</f>
        <v>0</v>
      </c>
      <c r="AJ351" s="1" t="s">
        <v>36</v>
      </c>
      <c r="AK351" s="1" t="s">
        <v>37</v>
      </c>
      <c r="AL351" s="1">
        <f>'январь 2016'!AL351+'февраль 2016'!AL351+'март 2016'!AL351</f>
        <v>0</v>
      </c>
      <c r="AM351" s="1">
        <f>'январь 2016'!AM351+'февраль 2016'!AM351+'март 2016'!AM351</f>
        <v>0</v>
      </c>
      <c r="AN351" s="1" t="s">
        <v>38</v>
      </c>
      <c r="AO351" s="1" t="s">
        <v>39</v>
      </c>
      <c r="AP351" s="1">
        <f>'январь 2016'!AP351+'февраль 2016'!AP351+'март 2016'!AP351</f>
        <v>0</v>
      </c>
      <c r="AQ351" s="1">
        <f>'январь 2016'!AQ351+'февраль 2016'!AQ351+'март 2016'!AQ351</f>
        <v>0</v>
      </c>
      <c r="AR351" s="1" t="s">
        <v>40</v>
      </c>
      <c r="AS351" s="1" t="s">
        <v>41</v>
      </c>
      <c r="AT351" s="1">
        <f>'январь 2016'!AT351+'февраль 2016'!AT351+'март 2016'!AT351</f>
        <v>0</v>
      </c>
      <c r="AU351" s="1">
        <f>'январь 2016'!AU351+'февраль 2016'!AU351+'март 2016'!AU351</f>
        <v>0</v>
      </c>
      <c r="AV351" s="6"/>
      <c r="AW351" s="6"/>
      <c r="AX351" s="1">
        <f>'январь 2016'!AX351+'февраль 2016'!AX351+'март 2016'!AX351</f>
        <v>0</v>
      </c>
      <c r="AY351" s="1">
        <f>'январь 2016'!AY351+'февраль 2016'!AY351+'март 2016'!AY351</f>
        <v>0</v>
      </c>
      <c r="AZ351" s="1" t="s">
        <v>42</v>
      </c>
      <c r="BA351" s="1" t="s">
        <v>39</v>
      </c>
      <c r="BB351" s="1">
        <f>'январь 2016'!BB351+'февраль 2016'!BB351+'март 2016'!BB351</f>
        <v>0</v>
      </c>
      <c r="BC351" s="1">
        <f>'январь 2016'!BC351+'февраль 2016'!BC351+'март 2016'!BC351</f>
        <v>0</v>
      </c>
      <c r="BD351" s="1" t="s">
        <v>42</v>
      </c>
      <c r="BE351" s="1" t="s">
        <v>33</v>
      </c>
      <c r="BF351" s="1">
        <f>'январь 2016'!BF351+'февраль 2016'!BF351+'март 2016'!BF351</f>
        <v>0</v>
      </c>
      <c r="BG351" s="1">
        <f>'январь 2016'!BG351+'февраль 2016'!BG351+'март 2016'!BG351</f>
        <v>0</v>
      </c>
      <c r="BH351" s="1" t="s">
        <v>42</v>
      </c>
      <c r="BI351" s="1" t="s">
        <v>39</v>
      </c>
      <c r="BJ351" s="1">
        <f>'январь 2016'!BJ351+'февраль 2016'!BJ351+'март 2016'!BJ351</f>
        <v>0</v>
      </c>
      <c r="BK351" s="7">
        <f>'январь 2016'!BK351+'февраль 2016'!BK351+'март 2016'!BK351</f>
        <v>0</v>
      </c>
      <c r="BL351" s="1" t="s">
        <v>43</v>
      </c>
      <c r="BM351" s="1" t="s">
        <v>44</v>
      </c>
      <c r="BN351" s="1">
        <f>'январь 2016'!BN351+'февраль 2016'!BN351+'март 2016'!BN351</f>
        <v>0</v>
      </c>
      <c r="BO351" s="1">
        <f>'январь 2016'!BO351+'февраль 2016'!BO351+'март 2016'!BO351</f>
        <v>0</v>
      </c>
      <c r="BP351" s="1" t="s">
        <v>45</v>
      </c>
      <c r="BQ351" s="1" t="s">
        <v>44</v>
      </c>
      <c r="BR351" s="1">
        <f>'январь 2016'!BR351+'февраль 2016'!BR351+'март 2016'!BR351</f>
        <v>0</v>
      </c>
      <c r="BS351" s="1">
        <f>'январь 2016'!BS351+'февраль 2016'!BS351+'март 2016'!BS351</f>
        <v>0</v>
      </c>
      <c r="BT351" s="1" t="s">
        <v>46</v>
      </c>
      <c r="BU351" s="1" t="s">
        <v>47</v>
      </c>
      <c r="BV351" s="1">
        <f>'январь 2016'!BV351+'февраль 2016'!BV351+'март 2016'!BV351</f>
        <v>0</v>
      </c>
      <c r="BW351" s="1">
        <f>'январь 2016'!BW351+'февраль 2016'!BW351+'март 2016'!BW351</f>
        <v>0</v>
      </c>
      <c r="BX351" s="1" t="s">
        <v>46</v>
      </c>
      <c r="BY351" s="1" t="s">
        <v>41</v>
      </c>
      <c r="BZ351" s="1">
        <f>'январь 2016'!BZ351+'февраль 2016'!BZ351+'март 2016'!BZ351</f>
        <v>0</v>
      </c>
      <c r="CA351" s="1">
        <f>'январь 2016'!CA351+'февраль 2016'!CA351+'март 2016'!CA351</f>
        <v>0</v>
      </c>
      <c r="CB351" s="1" t="s">
        <v>46</v>
      </c>
      <c r="CC351" s="1" t="s">
        <v>48</v>
      </c>
      <c r="CD351" s="1">
        <f>'январь 2016'!CD351+'февраль 2016'!CD351+'март 2016'!CD351</f>
        <v>0</v>
      </c>
      <c r="CE351" s="1">
        <f>'январь 2016'!CE351+'февраль 2016'!CE351+'март 2016'!CE351</f>
        <v>0</v>
      </c>
      <c r="CF351" s="1" t="s">
        <v>46</v>
      </c>
      <c r="CG351" s="1" t="s">
        <v>48</v>
      </c>
      <c r="CH351" s="1">
        <f>'январь 2016'!CH351+'февраль 2016'!CH351+'март 2016'!CH351</f>
        <v>0</v>
      </c>
      <c r="CI351" s="1">
        <f>'январь 2016'!CI351+'февраль 2016'!CI351+'март 2016'!CI351</f>
        <v>0</v>
      </c>
      <c r="CJ351" s="1" t="s">
        <v>46</v>
      </c>
      <c r="CK351" s="1" t="s">
        <v>39</v>
      </c>
      <c r="CL351" s="1">
        <f>'январь 2016'!CL351+'февраль 2016'!CL351+'март 2016'!CL351</f>
        <v>0</v>
      </c>
      <c r="CM351" s="1">
        <f>'январь 2016'!CM351+'февраль 2016'!CM351+'март 2016'!CM351</f>
        <v>0</v>
      </c>
      <c r="CN351" s="1" t="s">
        <v>49</v>
      </c>
      <c r="CO351" s="1" t="s">
        <v>39</v>
      </c>
      <c r="CP351" s="1">
        <f>'январь 2016'!CP351+'февраль 2016'!CP351+'март 2016'!CP351</f>
        <v>0</v>
      </c>
      <c r="CQ351" s="1">
        <f>'январь 2016'!CQ351+'февраль 2016'!CQ351+'март 2016'!CQ351</f>
        <v>0</v>
      </c>
      <c r="CR351" s="1" t="s">
        <v>50</v>
      </c>
      <c r="CS351" s="1" t="s">
        <v>51</v>
      </c>
      <c r="CT351" s="1">
        <f>'январь 2016'!CT351+'февраль 2016'!CT351+'март 2016'!CT351</f>
        <v>0</v>
      </c>
      <c r="CU351" s="1">
        <f>'январь 2016'!CU351+'февраль 2016'!CU351+'март 2016'!CU351</f>
        <v>0</v>
      </c>
      <c r="CV351" s="1" t="s">
        <v>50</v>
      </c>
      <c r="CW351" s="1" t="s">
        <v>39</v>
      </c>
      <c r="CX351" s="1">
        <f>'январь 2016'!CX351+'февраль 2016'!CX351+'март 2016'!CX351</f>
        <v>0</v>
      </c>
      <c r="CY351" s="1">
        <f>'январь 2016'!CY351+'февраль 2016'!CY351+'март 2016'!CY351</f>
        <v>0</v>
      </c>
      <c r="CZ351" s="1" t="s">
        <v>50</v>
      </c>
      <c r="DA351" s="1" t="s">
        <v>39</v>
      </c>
      <c r="DB351" s="1">
        <f>'январь 2016'!DB351+'февраль 2016'!DB351+'март 2016'!DB351</f>
        <v>0</v>
      </c>
      <c r="DC351" s="1">
        <f>'январь 2016'!DC351+'февраль 2016'!DC351+'март 2016'!DC351</f>
        <v>0</v>
      </c>
      <c r="DD351" s="1" t="s">
        <v>59</v>
      </c>
      <c r="DE351" s="1" t="s">
        <v>60</v>
      </c>
      <c r="DF351" s="1">
        <f>'январь 2016'!DF351+'февраль 2016'!DF351+'март 2016'!DF351</f>
        <v>0</v>
      </c>
      <c r="DG351" s="1">
        <f>'январь 2016'!DG351+'февраль 2016'!DG351+'март 2016'!DG351</f>
        <v>0</v>
      </c>
      <c r="DH351" s="1" t="s">
        <v>52</v>
      </c>
      <c r="DI351" s="1" t="s">
        <v>53</v>
      </c>
      <c r="DJ351" s="1">
        <f>'январь 2016'!DJ351+'февраль 2016'!DJ351+'март 2016'!DJ351</f>
        <v>0</v>
      </c>
      <c r="DK351" s="1">
        <f>'январь 2016'!DK351+'февраль 2016'!DK351+'март 2016'!DK351</f>
        <v>0</v>
      </c>
      <c r="DL351" s="1" t="s">
        <v>31</v>
      </c>
      <c r="DM351" s="7">
        <f>'январь 2016'!DM351+'февраль 2016'!DM351+'март 2016'!DM351</f>
        <v>24.28</v>
      </c>
    </row>
    <row r="352" spans="1:117" s="12" customFormat="1" ht="15.75" customHeight="1" x14ac:dyDescent="0.25">
      <c r="A352" s="6">
        <v>351</v>
      </c>
      <c r="B352" s="6">
        <v>3</v>
      </c>
      <c r="C352" s="9" t="s">
        <v>300</v>
      </c>
      <c r="D352" s="8" t="s">
        <v>373</v>
      </c>
      <c r="E352" s="6">
        <v>380.995</v>
      </c>
      <c r="F352" s="6">
        <v>21.800999999999998</v>
      </c>
      <c r="G352" s="6">
        <v>356.35599999999999</v>
      </c>
      <c r="H352" s="10">
        <v>174.47352000000001</v>
      </c>
      <c r="I352" s="3">
        <f t="shared" si="16"/>
        <v>530.82952</v>
      </c>
      <c r="J352" s="3">
        <f t="shared" si="15"/>
        <v>6.4729999999999999</v>
      </c>
      <c r="K352" s="3">
        <f t="shared" si="17"/>
        <v>524.35652000000005</v>
      </c>
      <c r="L352" s="1" t="s">
        <v>28</v>
      </c>
      <c r="M352" s="1" t="s">
        <v>29</v>
      </c>
      <c r="N352" s="1">
        <f>'январь 2016'!N352+'февраль 2016'!N352+'март 2016'!N352</f>
        <v>0</v>
      </c>
      <c r="O352" s="1">
        <f>'январь 2016'!O352+'февраль 2016'!O352+'март 2016'!O352</f>
        <v>0</v>
      </c>
      <c r="P352" s="1" t="s">
        <v>30</v>
      </c>
      <c r="Q352" s="1" t="s">
        <v>34</v>
      </c>
      <c r="R352" s="1">
        <f>'январь 2016'!R352+'февраль 2016'!R352+'март 2016'!R352</f>
        <v>0</v>
      </c>
      <c r="S352" s="1">
        <f>'январь 2016'!S352+'февраль 2016'!S352+'март 2016'!S352</f>
        <v>0</v>
      </c>
      <c r="T352" s="1" t="s">
        <v>30</v>
      </c>
      <c r="U352" s="1" t="s">
        <v>32</v>
      </c>
      <c r="V352" s="6">
        <f>'январь 2016'!V352+'февраль 2016'!V352+'март 2016'!V352</f>
        <v>0</v>
      </c>
      <c r="W352" s="6">
        <f>'январь 2016'!W352+'февраль 2016'!W352+'март 2016'!W352</f>
        <v>0</v>
      </c>
      <c r="X352" s="6" t="s">
        <v>30</v>
      </c>
      <c r="Y352" s="6" t="s">
        <v>33</v>
      </c>
      <c r="Z352" s="6">
        <f>'январь 2016'!Z352+'февраль 2016'!Z352+'март 2016'!Z352</f>
        <v>0</v>
      </c>
      <c r="AA352" s="6">
        <f>'январь 2016'!AA352+'февраль 2016'!AA352+'март 2016'!AA352</f>
        <v>0</v>
      </c>
      <c r="AB352" s="1" t="s">
        <v>30</v>
      </c>
      <c r="AC352" s="1" t="s">
        <v>34</v>
      </c>
      <c r="AD352" s="1">
        <f>'январь 2016'!AD352+'февраль 2016'!AD352+'март 2016'!AD352</f>
        <v>0</v>
      </c>
      <c r="AE352" s="1">
        <f>'январь 2016'!AE352+'февраль 2016'!AE352+'март 2016'!AE352</f>
        <v>0</v>
      </c>
      <c r="AF352" s="1" t="s">
        <v>35</v>
      </c>
      <c r="AG352" s="1" t="s">
        <v>29</v>
      </c>
      <c r="AH352" s="1">
        <f>'январь 2016'!AH352+'февраль 2016'!AH352+'март 2016'!AH352</f>
        <v>0</v>
      </c>
      <c r="AI352" s="1">
        <f>'январь 2016'!AI352+'февраль 2016'!AI352+'март 2016'!AI352</f>
        <v>0</v>
      </c>
      <c r="AJ352" s="1" t="s">
        <v>36</v>
      </c>
      <c r="AK352" s="1" t="s">
        <v>37</v>
      </c>
      <c r="AL352" s="1">
        <f>'январь 2016'!AL352+'февраль 2016'!AL352+'март 2016'!AL352</f>
        <v>0</v>
      </c>
      <c r="AM352" s="1">
        <f>'январь 2016'!AM352+'февраль 2016'!AM352+'март 2016'!AM352</f>
        <v>0</v>
      </c>
      <c r="AN352" s="1" t="s">
        <v>38</v>
      </c>
      <c r="AO352" s="1" t="s">
        <v>39</v>
      </c>
      <c r="AP352" s="1">
        <f>'январь 2016'!AP352+'февраль 2016'!AP352+'март 2016'!AP352</f>
        <v>0</v>
      </c>
      <c r="AQ352" s="1">
        <f>'январь 2016'!AQ352+'февраль 2016'!AQ352+'март 2016'!AQ352</f>
        <v>0</v>
      </c>
      <c r="AR352" s="1" t="s">
        <v>40</v>
      </c>
      <c r="AS352" s="1" t="s">
        <v>41</v>
      </c>
      <c r="AT352" s="1">
        <f>'январь 2016'!AT352+'февраль 2016'!AT352+'март 2016'!AT352</f>
        <v>0</v>
      </c>
      <c r="AU352" s="1">
        <f>'январь 2016'!AU352+'февраль 2016'!AU352+'март 2016'!AU352</f>
        <v>0</v>
      </c>
      <c r="AV352" s="6"/>
      <c r="AW352" s="6"/>
      <c r="AX352" s="1">
        <f>'январь 2016'!AX352+'февраль 2016'!AX352+'март 2016'!AX352</f>
        <v>0</v>
      </c>
      <c r="AY352" s="1">
        <f>'январь 2016'!AY352+'февраль 2016'!AY352+'март 2016'!AY352</f>
        <v>0</v>
      </c>
      <c r="AZ352" s="1" t="s">
        <v>42</v>
      </c>
      <c r="BA352" s="1" t="s">
        <v>39</v>
      </c>
      <c r="BB352" s="1">
        <f>'январь 2016'!BB352+'февраль 2016'!BB352+'март 2016'!BB352</f>
        <v>0</v>
      </c>
      <c r="BC352" s="1">
        <f>'январь 2016'!BC352+'февраль 2016'!BC352+'март 2016'!BC352</f>
        <v>0</v>
      </c>
      <c r="BD352" s="1" t="s">
        <v>42</v>
      </c>
      <c r="BE352" s="1" t="s">
        <v>33</v>
      </c>
      <c r="BF352" s="1">
        <f>'январь 2016'!BF352+'февраль 2016'!BF352+'март 2016'!BF352</f>
        <v>0</v>
      </c>
      <c r="BG352" s="1">
        <f>'январь 2016'!BG352+'февраль 2016'!BG352+'март 2016'!BG352</f>
        <v>0</v>
      </c>
      <c r="BH352" s="1" t="s">
        <v>42</v>
      </c>
      <c r="BI352" s="1" t="s">
        <v>39</v>
      </c>
      <c r="BJ352" s="1">
        <f>'январь 2016'!BJ352+'февраль 2016'!BJ352+'март 2016'!BJ352</f>
        <v>0</v>
      </c>
      <c r="BK352" s="7">
        <f>'январь 2016'!BK352+'февраль 2016'!BK352+'март 2016'!BK352</f>
        <v>0</v>
      </c>
      <c r="BL352" s="1" t="s">
        <v>43</v>
      </c>
      <c r="BM352" s="1" t="s">
        <v>44</v>
      </c>
      <c r="BN352" s="1">
        <f>'январь 2016'!BN352+'февраль 2016'!BN352+'март 2016'!BN352</f>
        <v>0</v>
      </c>
      <c r="BO352" s="1">
        <f>'январь 2016'!BO352+'февраль 2016'!BO352+'март 2016'!BO352</f>
        <v>0</v>
      </c>
      <c r="BP352" s="1" t="s">
        <v>45</v>
      </c>
      <c r="BQ352" s="1" t="s">
        <v>44</v>
      </c>
      <c r="BR352" s="1">
        <f>'январь 2016'!BR352+'февраль 2016'!BR352+'март 2016'!BR352</f>
        <v>0</v>
      </c>
      <c r="BS352" s="1">
        <f>'январь 2016'!BS352+'февраль 2016'!BS352+'март 2016'!BS352</f>
        <v>0</v>
      </c>
      <c r="BT352" s="1" t="s">
        <v>46</v>
      </c>
      <c r="BU352" s="1" t="s">
        <v>47</v>
      </c>
      <c r="BV352" s="1">
        <f>'январь 2016'!BV352+'февраль 2016'!BV352+'март 2016'!BV352</f>
        <v>0</v>
      </c>
      <c r="BW352" s="1">
        <f>'январь 2016'!BW352+'февраль 2016'!BW352+'март 2016'!BW352</f>
        <v>0</v>
      </c>
      <c r="BX352" s="1" t="s">
        <v>46</v>
      </c>
      <c r="BY352" s="1" t="s">
        <v>41</v>
      </c>
      <c r="BZ352" s="1">
        <f>'январь 2016'!BZ352+'февраль 2016'!BZ352+'март 2016'!BZ352</f>
        <v>0</v>
      </c>
      <c r="CA352" s="1">
        <f>'январь 2016'!CA352+'февраль 2016'!CA352+'март 2016'!CA352</f>
        <v>0</v>
      </c>
      <c r="CB352" s="1" t="s">
        <v>46</v>
      </c>
      <c r="CC352" s="1" t="s">
        <v>48</v>
      </c>
      <c r="CD352" s="1">
        <f>'январь 2016'!CD352+'февраль 2016'!CD352+'март 2016'!CD352</f>
        <v>0</v>
      </c>
      <c r="CE352" s="1">
        <f>'январь 2016'!CE352+'февраль 2016'!CE352+'март 2016'!CE352</f>
        <v>0</v>
      </c>
      <c r="CF352" s="1" t="s">
        <v>46</v>
      </c>
      <c r="CG352" s="1" t="s">
        <v>48</v>
      </c>
      <c r="CH352" s="1">
        <f>'январь 2016'!CH352+'февраль 2016'!CH352+'март 2016'!CH352</f>
        <v>0</v>
      </c>
      <c r="CI352" s="1">
        <f>'январь 2016'!CI352+'февраль 2016'!CI352+'март 2016'!CI352</f>
        <v>0</v>
      </c>
      <c r="CJ352" s="1" t="s">
        <v>46</v>
      </c>
      <c r="CK352" s="1" t="s">
        <v>39</v>
      </c>
      <c r="CL352" s="1">
        <f>'январь 2016'!CL352+'февраль 2016'!CL352+'март 2016'!CL352</f>
        <v>0</v>
      </c>
      <c r="CM352" s="1">
        <f>'январь 2016'!CM352+'февраль 2016'!CM352+'март 2016'!CM352</f>
        <v>0</v>
      </c>
      <c r="CN352" s="1" t="s">
        <v>49</v>
      </c>
      <c r="CO352" s="1" t="s">
        <v>39</v>
      </c>
      <c r="CP352" s="1">
        <f>'январь 2016'!CP352+'февраль 2016'!CP352+'март 2016'!CP352</f>
        <v>0</v>
      </c>
      <c r="CQ352" s="1">
        <f>'январь 2016'!CQ352+'февраль 2016'!CQ352+'март 2016'!CQ352</f>
        <v>0</v>
      </c>
      <c r="CR352" s="1" t="s">
        <v>50</v>
      </c>
      <c r="CS352" s="1" t="s">
        <v>51</v>
      </c>
      <c r="CT352" s="1">
        <f>'январь 2016'!CT352+'февраль 2016'!CT352+'март 2016'!CT352</f>
        <v>0.02</v>
      </c>
      <c r="CU352" s="1">
        <f>'январь 2016'!CU352+'февраль 2016'!CU352+'март 2016'!CU352</f>
        <v>3.3959999999999999</v>
      </c>
      <c r="CV352" s="1" t="s">
        <v>50</v>
      </c>
      <c r="CW352" s="1" t="s">
        <v>39</v>
      </c>
      <c r="CX352" s="1">
        <f>'январь 2016'!CX352+'февраль 2016'!CX352+'март 2016'!CX352</f>
        <v>1</v>
      </c>
      <c r="CY352" s="1">
        <f>'январь 2016'!CY352+'февраль 2016'!CY352+'март 2016'!CY352</f>
        <v>0.73599999999999999</v>
      </c>
      <c r="CZ352" s="1" t="s">
        <v>50</v>
      </c>
      <c r="DA352" s="1" t="s">
        <v>39</v>
      </c>
      <c r="DB352" s="1">
        <f>'январь 2016'!DB352+'февраль 2016'!DB352+'март 2016'!DB352</f>
        <v>0</v>
      </c>
      <c r="DC352" s="1">
        <f>'январь 2016'!DC352+'февраль 2016'!DC352+'март 2016'!DC352</f>
        <v>0</v>
      </c>
      <c r="DD352" s="1" t="s">
        <v>59</v>
      </c>
      <c r="DE352" s="1" t="s">
        <v>60</v>
      </c>
      <c r="DF352" s="1">
        <f>'январь 2016'!DF352+'февраль 2016'!DF352+'март 2016'!DF352</f>
        <v>0</v>
      </c>
      <c r="DG352" s="1">
        <f>'январь 2016'!DG352+'февраль 2016'!DG352+'март 2016'!DG352</f>
        <v>0</v>
      </c>
      <c r="DH352" s="1" t="s">
        <v>52</v>
      </c>
      <c r="DI352" s="1" t="s">
        <v>53</v>
      </c>
      <c r="DJ352" s="1">
        <f>'январь 2016'!DJ352+'февраль 2016'!DJ352+'март 2016'!DJ352</f>
        <v>0</v>
      </c>
      <c r="DK352" s="1">
        <f>'январь 2016'!DK352+'февраль 2016'!DK352+'март 2016'!DK352</f>
        <v>0</v>
      </c>
      <c r="DL352" s="1" t="s">
        <v>31</v>
      </c>
      <c r="DM352" s="7">
        <f>'январь 2016'!DM352+'февраль 2016'!DM352+'март 2016'!DM352</f>
        <v>2.3410000000000002</v>
      </c>
    </row>
    <row r="353" spans="1:117" s="12" customFormat="1" ht="15.75" customHeight="1" x14ac:dyDescent="0.25">
      <c r="A353" s="6">
        <v>352</v>
      </c>
      <c r="B353" s="6">
        <v>3</v>
      </c>
      <c r="C353" s="9" t="s">
        <v>301</v>
      </c>
      <c r="D353" s="8" t="s">
        <v>373</v>
      </c>
      <c r="E353" s="6">
        <v>662.33500000000004</v>
      </c>
      <c r="F353" s="6">
        <v>26.117999999999999</v>
      </c>
      <c r="G353" s="6">
        <v>621.69399999999996</v>
      </c>
      <c r="H353" s="10">
        <v>245.82839999999999</v>
      </c>
      <c r="I353" s="3">
        <f t="shared" si="16"/>
        <v>867.52239999999995</v>
      </c>
      <c r="J353" s="3">
        <f t="shared" si="15"/>
        <v>0.13300000000000001</v>
      </c>
      <c r="K353" s="3">
        <f t="shared" si="17"/>
        <v>867.38939999999991</v>
      </c>
      <c r="L353" s="1" t="s">
        <v>28</v>
      </c>
      <c r="M353" s="1" t="s">
        <v>29</v>
      </c>
      <c r="N353" s="1">
        <f>'январь 2016'!N353+'февраль 2016'!N353+'март 2016'!N353</f>
        <v>2E-3</v>
      </c>
      <c r="O353" s="1">
        <f>'январь 2016'!O353+'февраль 2016'!O353+'март 2016'!O353</f>
        <v>0.13300000000000001</v>
      </c>
      <c r="P353" s="1" t="s">
        <v>30</v>
      </c>
      <c r="Q353" s="1" t="s">
        <v>34</v>
      </c>
      <c r="R353" s="1">
        <f>'январь 2016'!R353+'февраль 2016'!R353+'март 2016'!R353</f>
        <v>0</v>
      </c>
      <c r="S353" s="1">
        <f>'январь 2016'!S353+'февраль 2016'!S353+'март 2016'!S353</f>
        <v>0</v>
      </c>
      <c r="T353" s="1" t="s">
        <v>30</v>
      </c>
      <c r="U353" s="1" t="s">
        <v>32</v>
      </c>
      <c r="V353" s="6">
        <f>'январь 2016'!V353+'февраль 2016'!V353+'март 2016'!V353</f>
        <v>0</v>
      </c>
      <c r="W353" s="6">
        <f>'январь 2016'!W353+'февраль 2016'!W353+'март 2016'!W353</f>
        <v>0</v>
      </c>
      <c r="X353" s="6" t="s">
        <v>30</v>
      </c>
      <c r="Y353" s="6" t="s">
        <v>33</v>
      </c>
      <c r="Z353" s="6">
        <f>'январь 2016'!Z353+'февраль 2016'!Z353+'март 2016'!Z353</f>
        <v>0</v>
      </c>
      <c r="AA353" s="6">
        <f>'январь 2016'!AA353+'февраль 2016'!AA353+'март 2016'!AA353</f>
        <v>0</v>
      </c>
      <c r="AB353" s="1" t="s">
        <v>30</v>
      </c>
      <c r="AC353" s="1" t="s">
        <v>34</v>
      </c>
      <c r="AD353" s="1">
        <f>'январь 2016'!AD353+'февраль 2016'!AD353+'март 2016'!AD353</f>
        <v>0</v>
      </c>
      <c r="AE353" s="1">
        <f>'январь 2016'!AE353+'февраль 2016'!AE353+'март 2016'!AE353</f>
        <v>0</v>
      </c>
      <c r="AF353" s="1" t="s">
        <v>35</v>
      </c>
      <c r="AG353" s="1" t="s">
        <v>29</v>
      </c>
      <c r="AH353" s="1">
        <f>'январь 2016'!AH353+'февраль 2016'!AH353+'март 2016'!AH353</f>
        <v>0</v>
      </c>
      <c r="AI353" s="1">
        <f>'январь 2016'!AI353+'февраль 2016'!AI353+'март 2016'!AI353</f>
        <v>0</v>
      </c>
      <c r="AJ353" s="1" t="s">
        <v>36</v>
      </c>
      <c r="AK353" s="1" t="s">
        <v>37</v>
      </c>
      <c r="AL353" s="1">
        <f>'январь 2016'!AL353+'февраль 2016'!AL353+'март 2016'!AL353</f>
        <v>0</v>
      </c>
      <c r="AM353" s="1">
        <f>'январь 2016'!AM353+'февраль 2016'!AM353+'март 2016'!AM353</f>
        <v>0</v>
      </c>
      <c r="AN353" s="1" t="s">
        <v>38</v>
      </c>
      <c r="AO353" s="1" t="s">
        <v>39</v>
      </c>
      <c r="AP353" s="1">
        <f>'январь 2016'!AP353+'февраль 2016'!AP353+'март 2016'!AP353</f>
        <v>0</v>
      </c>
      <c r="AQ353" s="1">
        <f>'январь 2016'!AQ353+'февраль 2016'!AQ353+'март 2016'!AQ353</f>
        <v>0</v>
      </c>
      <c r="AR353" s="1" t="s">
        <v>40</v>
      </c>
      <c r="AS353" s="1" t="s">
        <v>41</v>
      </c>
      <c r="AT353" s="1">
        <f>'январь 2016'!AT353+'февраль 2016'!AT353+'март 2016'!AT353</f>
        <v>0</v>
      </c>
      <c r="AU353" s="1">
        <f>'январь 2016'!AU353+'февраль 2016'!AU353+'март 2016'!AU353</f>
        <v>0</v>
      </c>
      <c r="AV353" s="6"/>
      <c r="AW353" s="6"/>
      <c r="AX353" s="1">
        <f>'январь 2016'!AX353+'февраль 2016'!AX353+'март 2016'!AX353</f>
        <v>0</v>
      </c>
      <c r="AY353" s="1">
        <f>'январь 2016'!AY353+'февраль 2016'!AY353+'март 2016'!AY353</f>
        <v>0</v>
      </c>
      <c r="AZ353" s="1" t="s">
        <v>42</v>
      </c>
      <c r="BA353" s="1" t="s">
        <v>39</v>
      </c>
      <c r="BB353" s="1">
        <f>'январь 2016'!BB353+'февраль 2016'!BB353+'март 2016'!BB353</f>
        <v>0</v>
      </c>
      <c r="BC353" s="1">
        <f>'январь 2016'!BC353+'февраль 2016'!BC353+'март 2016'!BC353</f>
        <v>0</v>
      </c>
      <c r="BD353" s="1" t="s">
        <v>42</v>
      </c>
      <c r="BE353" s="1" t="s">
        <v>33</v>
      </c>
      <c r="BF353" s="1">
        <f>'январь 2016'!BF353+'февраль 2016'!BF353+'март 2016'!BF353</f>
        <v>0</v>
      </c>
      <c r="BG353" s="1">
        <f>'январь 2016'!BG353+'февраль 2016'!BG353+'март 2016'!BG353</f>
        <v>0</v>
      </c>
      <c r="BH353" s="1" t="s">
        <v>42</v>
      </c>
      <c r="BI353" s="1" t="s">
        <v>39</v>
      </c>
      <c r="BJ353" s="1">
        <f>'январь 2016'!BJ353+'февраль 2016'!BJ353+'март 2016'!BJ353</f>
        <v>0</v>
      </c>
      <c r="BK353" s="7">
        <f>'январь 2016'!BK353+'февраль 2016'!BK353+'март 2016'!BK353</f>
        <v>0</v>
      </c>
      <c r="BL353" s="1" t="s">
        <v>43</v>
      </c>
      <c r="BM353" s="1" t="s">
        <v>44</v>
      </c>
      <c r="BN353" s="1">
        <f>'январь 2016'!BN353+'февраль 2016'!BN353+'март 2016'!BN353</f>
        <v>0</v>
      </c>
      <c r="BO353" s="1">
        <f>'январь 2016'!BO353+'февраль 2016'!BO353+'март 2016'!BO353</f>
        <v>0</v>
      </c>
      <c r="BP353" s="1" t="s">
        <v>45</v>
      </c>
      <c r="BQ353" s="1" t="s">
        <v>44</v>
      </c>
      <c r="BR353" s="1">
        <f>'январь 2016'!BR353+'февраль 2016'!BR353+'март 2016'!BR353</f>
        <v>0</v>
      </c>
      <c r="BS353" s="1">
        <f>'январь 2016'!BS353+'февраль 2016'!BS353+'март 2016'!BS353</f>
        <v>0</v>
      </c>
      <c r="BT353" s="1" t="s">
        <v>46</v>
      </c>
      <c r="BU353" s="1" t="s">
        <v>47</v>
      </c>
      <c r="BV353" s="1">
        <f>'январь 2016'!BV353+'февраль 2016'!BV353+'март 2016'!BV353</f>
        <v>0</v>
      </c>
      <c r="BW353" s="1">
        <f>'январь 2016'!BW353+'февраль 2016'!BW353+'март 2016'!BW353</f>
        <v>0</v>
      </c>
      <c r="BX353" s="1" t="s">
        <v>46</v>
      </c>
      <c r="BY353" s="1" t="s">
        <v>41</v>
      </c>
      <c r="BZ353" s="1">
        <f>'январь 2016'!BZ353+'февраль 2016'!BZ353+'март 2016'!BZ353</f>
        <v>0</v>
      </c>
      <c r="CA353" s="1">
        <f>'январь 2016'!CA353+'февраль 2016'!CA353+'март 2016'!CA353</f>
        <v>0</v>
      </c>
      <c r="CB353" s="1" t="s">
        <v>46</v>
      </c>
      <c r="CC353" s="1" t="s">
        <v>48</v>
      </c>
      <c r="CD353" s="1">
        <f>'январь 2016'!CD353+'февраль 2016'!CD353+'март 2016'!CD353</f>
        <v>0</v>
      </c>
      <c r="CE353" s="1">
        <f>'январь 2016'!CE353+'февраль 2016'!CE353+'март 2016'!CE353</f>
        <v>0</v>
      </c>
      <c r="CF353" s="1" t="s">
        <v>46</v>
      </c>
      <c r="CG353" s="1" t="s">
        <v>48</v>
      </c>
      <c r="CH353" s="1">
        <f>'январь 2016'!CH353+'февраль 2016'!CH353+'март 2016'!CH353</f>
        <v>0</v>
      </c>
      <c r="CI353" s="1">
        <f>'январь 2016'!CI353+'февраль 2016'!CI353+'март 2016'!CI353</f>
        <v>0</v>
      </c>
      <c r="CJ353" s="1" t="s">
        <v>46</v>
      </c>
      <c r="CK353" s="1" t="s">
        <v>39</v>
      </c>
      <c r="CL353" s="1">
        <f>'январь 2016'!CL353+'февраль 2016'!CL353+'март 2016'!CL353</f>
        <v>0</v>
      </c>
      <c r="CM353" s="1">
        <f>'январь 2016'!CM353+'февраль 2016'!CM353+'март 2016'!CM353</f>
        <v>0</v>
      </c>
      <c r="CN353" s="1" t="s">
        <v>49</v>
      </c>
      <c r="CO353" s="1" t="s">
        <v>39</v>
      </c>
      <c r="CP353" s="1">
        <f>'январь 2016'!CP353+'февраль 2016'!CP353+'март 2016'!CP353</f>
        <v>0</v>
      </c>
      <c r="CQ353" s="1">
        <f>'январь 2016'!CQ353+'февраль 2016'!CQ353+'март 2016'!CQ353</f>
        <v>0</v>
      </c>
      <c r="CR353" s="1" t="s">
        <v>50</v>
      </c>
      <c r="CS353" s="1" t="s">
        <v>51</v>
      </c>
      <c r="CT353" s="1">
        <f>'январь 2016'!CT353+'февраль 2016'!CT353+'март 2016'!CT353</f>
        <v>0</v>
      </c>
      <c r="CU353" s="1">
        <f>'январь 2016'!CU353+'февраль 2016'!CU353+'март 2016'!CU353</f>
        <v>0</v>
      </c>
      <c r="CV353" s="1" t="s">
        <v>50</v>
      </c>
      <c r="CW353" s="1" t="s">
        <v>39</v>
      </c>
      <c r="CX353" s="1">
        <f>'январь 2016'!CX353+'февраль 2016'!CX353+'март 2016'!CX353</f>
        <v>0</v>
      </c>
      <c r="CY353" s="1">
        <f>'январь 2016'!CY353+'февраль 2016'!CY353+'март 2016'!CY353</f>
        <v>0</v>
      </c>
      <c r="CZ353" s="1" t="s">
        <v>50</v>
      </c>
      <c r="DA353" s="1" t="s">
        <v>39</v>
      </c>
      <c r="DB353" s="1">
        <f>'январь 2016'!DB353+'февраль 2016'!DB353+'март 2016'!DB353</f>
        <v>0</v>
      </c>
      <c r="DC353" s="1">
        <f>'январь 2016'!DC353+'февраль 2016'!DC353+'март 2016'!DC353</f>
        <v>0</v>
      </c>
      <c r="DD353" s="1" t="s">
        <v>59</v>
      </c>
      <c r="DE353" s="1" t="s">
        <v>60</v>
      </c>
      <c r="DF353" s="1">
        <f>'январь 2016'!DF353+'февраль 2016'!DF353+'март 2016'!DF353</f>
        <v>0</v>
      </c>
      <c r="DG353" s="1">
        <f>'январь 2016'!DG353+'февраль 2016'!DG353+'март 2016'!DG353</f>
        <v>0</v>
      </c>
      <c r="DH353" s="1" t="s">
        <v>52</v>
      </c>
      <c r="DI353" s="1" t="s">
        <v>53</v>
      </c>
      <c r="DJ353" s="1">
        <f>'январь 2016'!DJ353+'февраль 2016'!DJ353+'март 2016'!DJ353</f>
        <v>0</v>
      </c>
      <c r="DK353" s="1">
        <f>'январь 2016'!DK353+'февраль 2016'!DK353+'март 2016'!DK353</f>
        <v>0</v>
      </c>
      <c r="DL353" s="1" t="s">
        <v>31</v>
      </c>
      <c r="DM353" s="7">
        <f>'январь 2016'!DM353+'февраль 2016'!DM353+'март 2016'!DM353</f>
        <v>0</v>
      </c>
    </row>
    <row r="354" spans="1:117" s="12" customFormat="1" ht="15.75" customHeight="1" x14ac:dyDescent="0.25">
      <c r="A354" s="6">
        <v>353</v>
      </c>
      <c r="B354" s="6">
        <v>3</v>
      </c>
      <c r="C354" s="9" t="s">
        <v>302</v>
      </c>
      <c r="D354" s="8" t="s">
        <v>373</v>
      </c>
      <c r="E354" s="6">
        <v>1199.771</v>
      </c>
      <c r="F354" s="6">
        <v>68.94</v>
      </c>
      <c r="G354" s="6">
        <v>1078.114</v>
      </c>
      <c r="H354" s="10">
        <v>584.31780000000003</v>
      </c>
      <c r="I354" s="3">
        <f t="shared" si="16"/>
        <v>1662.4318000000001</v>
      </c>
      <c r="J354" s="3">
        <f t="shared" si="15"/>
        <v>12.576000000000001</v>
      </c>
      <c r="K354" s="3">
        <f t="shared" si="17"/>
        <v>1649.8558</v>
      </c>
      <c r="L354" s="1" t="s">
        <v>28</v>
      </c>
      <c r="M354" s="1" t="s">
        <v>29</v>
      </c>
      <c r="N354" s="1">
        <f>'январь 2016'!N354+'февраль 2016'!N354+'март 2016'!N354</f>
        <v>0</v>
      </c>
      <c r="O354" s="1">
        <f>'январь 2016'!O354+'февраль 2016'!O354+'март 2016'!O354</f>
        <v>0</v>
      </c>
      <c r="P354" s="1" t="s">
        <v>30</v>
      </c>
      <c r="Q354" s="1" t="s">
        <v>34</v>
      </c>
      <c r="R354" s="1">
        <f>'январь 2016'!R354+'февраль 2016'!R354+'март 2016'!R354</f>
        <v>0</v>
      </c>
      <c r="S354" s="1">
        <f>'январь 2016'!S354+'февраль 2016'!S354+'март 2016'!S354</f>
        <v>0</v>
      </c>
      <c r="T354" s="1" t="s">
        <v>30</v>
      </c>
      <c r="U354" s="1" t="s">
        <v>32</v>
      </c>
      <c r="V354" s="6">
        <f>'январь 2016'!V354+'февраль 2016'!V354+'март 2016'!V354</f>
        <v>0</v>
      </c>
      <c r="W354" s="6">
        <f>'январь 2016'!W354+'февраль 2016'!W354+'март 2016'!W354</f>
        <v>0</v>
      </c>
      <c r="X354" s="6" t="s">
        <v>30</v>
      </c>
      <c r="Y354" s="6" t="s">
        <v>33</v>
      </c>
      <c r="Z354" s="6">
        <f>'январь 2016'!Z354+'февраль 2016'!Z354+'март 2016'!Z354</f>
        <v>0</v>
      </c>
      <c r="AA354" s="6">
        <f>'январь 2016'!AA354+'февраль 2016'!AA354+'март 2016'!AA354</f>
        <v>0</v>
      </c>
      <c r="AB354" s="1" t="s">
        <v>30</v>
      </c>
      <c r="AC354" s="1" t="s">
        <v>34</v>
      </c>
      <c r="AD354" s="1">
        <f>'январь 2016'!AD354+'февраль 2016'!AD354+'март 2016'!AD354</f>
        <v>0</v>
      </c>
      <c r="AE354" s="1">
        <f>'январь 2016'!AE354+'февраль 2016'!AE354+'март 2016'!AE354</f>
        <v>0</v>
      </c>
      <c r="AF354" s="1" t="s">
        <v>35</v>
      </c>
      <c r="AG354" s="1" t="s">
        <v>29</v>
      </c>
      <c r="AH354" s="1">
        <f>'январь 2016'!AH354+'февраль 2016'!AH354+'март 2016'!AH354</f>
        <v>0</v>
      </c>
      <c r="AI354" s="1">
        <f>'январь 2016'!AI354+'февраль 2016'!AI354+'март 2016'!AI354</f>
        <v>0</v>
      </c>
      <c r="AJ354" s="1" t="s">
        <v>36</v>
      </c>
      <c r="AK354" s="1" t="s">
        <v>37</v>
      </c>
      <c r="AL354" s="1">
        <f>'январь 2016'!AL354+'февраль 2016'!AL354+'март 2016'!AL354</f>
        <v>0</v>
      </c>
      <c r="AM354" s="1">
        <f>'январь 2016'!AM354+'февраль 2016'!AM354+'март 2016'!AM354</f>
        <v>0</v>
      </c>
      <c r="AN354" s="1" t="s">
        <v>38</v>
      </c>
      <c r="AO354" s="1" t="s">
        <v>39</v>
      </c>
      <c r="AP354" s="1">
        <f>'январь 2016'!AP354+'февраль 2016'!AP354+'март 2016'!AP354</f>
        <v>16</v>
      </c>
      <c r="AQ354" s="1">
        <f>'январь 2016'!AQ354+'февраль 2016'!AQ354+'март 2016'!AQ354</f>
        <v>10.734</v>
      </c>
      <c r="AR354" s="1" t="s">
        <v>40</v>
      </c>
      <c r="AS354" s="1" t="s">
        <v>41</v>
      </c>
      <c r="AT354" s="1">
        <f>'январь 2016'!AT354+'февраль 2016'!AT354+'март 2016'!AT354</f>
        <v>0</v>
      </c>
      <c r="AU354" s="1">
        <f>'январь 2016'!AU354+'февраль 2016'!AU354+'март 2016'!AU354</f>
        <v>0</v>
      </c>
      <c r="AV354" s="6"/>
      <c r="AW354" s="6"/>
      <c r="AX354" s="1">
        <f>'январь 2016'!AX354+'февраль 2016'!AX354+'март 2016'!AX354</f>
        <v>0</v>
      </c>
      <c r="AY354" s="1">
        <f>'январь 2016'!AY354+'февраль 2016'!AY354+'март 2016'!AY354</f>
        <v>0</v>
      </c>
      <c r="AZ354" s="1" t="s">
        <v>42</v>
      </c>
      <c r="BA354" s="1" t="s">
        <v>39</v>
      </c>
      <c r="BB354" s="1">
        <f>'январь 2016'!BB354+'февраль 2016'!BB354+'март 2016'!BB354</f>
        <v>0</v>
      </c>
      <c r="BC354" s="1">
        <f>'январь 2016'!BC354+'февраль 2016'!BC354+'март 2016'!BC354</f>
        <v>0</v>
      </c>
      <c r="BD354" s="1" t="s">
        <v>42</v>
      </c>
      <c r="BE354" s="1" t="s">
        <v>33</v>
      </c>
      <c r="BF354" s="1">
        <f>'январь 2016'!BF354+'февраль 2016'!BF354+'март 2016'!BF354</f>
        <v>0</v>
      </c>
      <c r="BG354" s="1">
        <f>'январь 2016'!BG354+'февраль 2016'!BG354+'март 2016'!BG354</f>
        <v>0</v>
      </c>
      <c r="BH354" s="1" t="s">
        <v>42</v>
      </c>
      <c r="BI354" s="1" t="s">
        <v>39</v>
      </c>
      <c r="BJ354" s="1">
        <f>'январь 2016'!BJ354+'февраль 2016'!BJ354+'март 2016'!BJ354</f>
        <v>0</v>
      </c>
      <c r="BK354" s="7">
        <f>'январь 2016'!BK354+'февраль 2016'!BK354+'март 2016'!BK354</f>
        <v>0</v>
      </c>
      <c r="BL354" s="1" t="s">
        <v>43</v>
      </c>
      <c r="BM354" s="1" t="s">
        <v>44</v>
      </c>
      <c r="BN354" s="1">
        <f>'январь 2016'!BN354+'февраль 2016'!BN354+'март 2016'!BN354</f>
        <v>0</v>
      </c>
      <c r="BO354" s="1">
        <f>'январь 2016'!BO354+'февраль 2016'!BO354+'март 2016'!BO354</f>
        <v>0</v>
      </c>
      <c r="BP354" s="1" t="s">
        <v>45</v>
      </c>
      <c r="BQ354" s="1" t="s">
        <v>44</v>
      </c>
      <c r="BR354" s="1">
        <f>'январь 2016'!BR354+'февраль 2016'!BR354+'март 2016'!BR354</f>
        <v>0</v>
      </c>
      <c r="BS354" s="1">
        <f>'январь 2016'!BS354+'февраль 2016'!BS354+'март 2016'!BS354</f>
        <v>0</v>
      </c>
      <c r="BT354" s="1" t="s">
        <v>46</v>
      </c>
      <c r="BU354" s="1" t="s">
        <v>47</v>
      </c>
      <c r="BV354" s="1">
        <f>'январь 2016'!BV354+'февраль 2016'!BV354+'март 2016'!BV354</f>
        <v>0</v>
      </c>
      <c r="BW354" s="1">
        <f>'январь 2016'!BW354+'февраль 2016'!BW354+'март 2016'!BW354</f>
        <v>0</v>
      </c>
      <c r="BX354" s="1" t="s">
        <v>46</v>
      </c>
      <c r="BY354" s="1" t="s">
        <v>41</v>
      </c>
      <c r="BZ354" s="1">
        <f>'январь 2016'!BZ354+'февраль 2016'!BZ354+'март 2016'!BZ354</f>
        <v>0</v>
      </c>
      <c r="CA354" s="1">
        <f>'январь 2016'!CA354+'февраль 2016'!CA354+'март 2016'!CA354</f>
        <v>0</v>
      </c>
      <c r="CB354" s="1" t="s">
        <v>46</v>
      </c>
      <c r="CC354" s="1" t="s">
        <v>48</v>
      </c>
      <c r="CD354" s="1">
        <f>'январь 2016'!CD354+'февраль 2016'!CD354+'март 2016'!CD354</f>
        <v>0</v>
      </c>
      <c r="CE354" s="1">
        <f>'январь 2016'!CE354+'февраль 2016'!CE354+'март 2016'!CE354</f>
        <v>0</v>
      </c>
      <c r="CF354" s="1" t="s">
        <v>46</v>
      </c>
      <c r="CG354" s="1" t="s">
        <v>48</v>
      </c>
      <c r="CH354" s="1">
        <f>'январь 2016'!CH354+'февраль 2016'!CH354+'март 2016'!CH354</f>
        <v>0</v>
      </c>
      <c r="CI354" s="1">
        <f>'январь 2016'!CI354+'февраль 2016'!CI354+'март 2016'!CI354</f>
        <v>0</v>
      </c>
      <c r="CJ354" s="1" t="s">
        <v>46</v>
      </c>
      <c r="CK354" s="1" t="s">
        <v>39</v>
      </c>
      <c r="CL354" s="1">
        <f>'январь 2016'!CL354+'февраль 2016'!CL354+'март 2016'!CL354</f>
        <v>0</v>
      </c>
      <c r="CM354" s="1">
        <f>'январь 2016'!CM354+'февраль 2016'!CM354+'март 2016'!CM354</f>
        <v>0</v>
      </c>
      <c r="CN354" s="1" t="s">
        <v>49</v>
      </c>
      <c r="CO354" s="1" t="s">
        <v>39</v>
      </c>
      <c r="CP354" s="1">
        <f>'январь 2016'!CP354+'февраль 2016'!CP354+'март 2016'!CP354</f>
        <v>0</v>
      </c>
      <c r="CQ354" s="1">
        <f>'январь 2016'!CQ354+'февраль 2016'!CQ354+'март 2016'!CQ354</f>
        <v>0</v>
      </c>
      <c r="CR354" s="1" t="s">
        <v>50</v>
      </c>
      <c r="CS354" s="1" t="s">
        <v>51</v>
      </c>
      <c r="CT354" s="1">
        <f>'январь 2016'!CT354+'февраль 2016'!CT354+'март 2016'!CT354</f>
        <v>0</v>
      </c>
      <c r="CU354" s="1">
        <f>'январь 2016'!CU354+'февраль 2016'!CU354+'март 2016'!CU354</f>
        <v>0</v>
      </c>
      <c r="CV354" s="1" t="s">
        <v>50</v>
      </c>
      <c r="CW354" s="1" t="s">
        <v>39</v>
      </c>
      <c r="CX354" s="1">
        <f>'январь 2016'!CX354+'февраль 2016'!CX354+'март 2016'!CX354</f>
        <v>2</v>
      </c>
      <c r="CY354" s="1">
        <f>'январь 2016'!CY354+'февраль 2016'!CY354+'март 2016'!CY354</f>
        <v>1.8420000000000001</v>
      </c>
      <c r="CZ354" s="1" t="s">
        <v>50</v>
      </c>
      <c r="DA354" s="1" t="s">
        <v>39</v>
      </c>
      <c r="DB354" s="1">
        <f>'январь 2016'!DB354+'февраль 2016'!DB354+'март 2016'!DB354</f>
        <v>0</v>
      </c>
      <c r="DC354" s="1">
        <f>'январь 2016'!DC354+'февраль 2016'!DC354+'март 2016'!DC354</f>
        <v>0</v>
      </c>
      <c r="DD354" s="1" t="s">
        <v>59</v>
      </c>
      <c r="DE354" s="1" t="s">
        <v>60</v>
      </c>
      <c r="DF354" s="1">
        <f>'январь 2016'!DF354+'февраль 2016'!DF354+'март 2016'!DF354</f>
        <v>0</v>
      </c>
      <c r="DG354" s="1">
        <f>'январь 2016'!DG354+'февраль 2016'!DG354+'март 2016'!DG354</f>
        <v>0</v>
      </c>
      <c r="DH354" s="1" t="s">
        <v>52</v>
      </c>
      <c r="DI354" s="1" t="s">
        <v>53</v>
      </c>
      <c r="DJ354" s="1">
        <f>'январь 2016'!DJ354+'февраль 2016'!DJ354+'март 2016'!DJ354</f>
        <v>0</v>
      </c>
      <c r="DK354" s="1">
        <f>'январь 2016'!DK354+'февраль 2016'!DK354+'март 2016'!DK354</f>
        <v>0</v>
      </c>
      <c r="DL354" s="1" t="s">
        <v>31</v>
      </c>
      <c r="DM354" s="7">
        <f>'январь 2016'!DM354+'февраль 2016'!DM354+'март 2016'!DM354</f>
        <v>0</v>
      </c>
    </row>
    <row r="355" spans="1:117" s="12" customFormat="1" ht="15.75" customHeight="1" x14ac:dyDescent="0.25">
      <c r="A355" s="6">
        <v>354</v>
      </c>
      <c r="B355" s="6">
        <v>3</v>
      </c>
      <c r="C355" s="9" t="s">
        <v>303</v>
      </c>
      <c r="D355" s="8" t="s">
        <v>373</v>
      </c>
      <c r="E355" s="6">
        <v>2603.1489999999999</v>
      </c>
      <c r="F355" s="6">
        <v>84.116</v>
      </c>
      <c r="G355" s="6">
        <v>2498.9</v>
      </c>
      <c r="H355" s="10">
        <v>750.52980000000002</v>
      </c>
      <c r="I355" s="3">
        <f t="shared" si="16"/>
        <v>3249.4297999999999</v>
      </c>
      <c r="J355" s="3">
        <f t="shared" si="15"/>
        <v>8.5259999999999998</v>
      </c>
      <c r="K355" s="3">
        <f t="shared" si="17"/>
        <v>3240.9038</v>
      </c>
      <c r="L355" s="1" t="s">
        <v>28</v>
      </c>
      <c r="M355" s="1" t="s">
        <v>29</v>
      </c>
      <c r="N355" s="1">
        <f>'январь 2016'!N355+'февраль 2016'!N355+'март 2016'!N355</f>
        <v>0</v>
      </c>
      <c r="O355" s="1">
        <f>'январь 2016'!O355+'февраль 2016'!O355+'март 2016'!O355</f>
        <v>0</v>
      </c>
      <c r="P355" s="1" t="s">
        <v>30</v>
      </c>
      <c r="Q355" s="1" t="s">
        <v>34</v>
      </c>
      <c r="R355" s="1">
        <f>'январь 2016'!R355+'февраль 2016'!R355+'март 2016'!R355</f>
        <v>0</v>
      </c>
      <c r="S355" s="1">
        <f>'январь 2016'!S355+'февраль 2016'!S355+'март 2016'!S355</f>
        <v>0</v>
      </c>
      <c r="T355" s="1" t="s">
        <v>30</v>
      </c>
      <c r="U355" s="1" t="s">
        <v>32</v>
      </c>
      <c r="V355" s="6">
        <f>'январь 2016'!V355+'февраль 2016'!V355+'март 2016'!V355</f>
        <v>0</v>
      </c>
      <c r="W355" s="6">
        <f>'январь 2016'!W355+'февраль 2016'!W355+'март 2016'!W355</f>
        <v>0</v>
      </c>
      <c r="X355" s="6" t="s">
        <v>30</v>
      </c>
      <c r="Y355" s="6" t="s">
        <v>33</v>
      </c>
      <c r="Z355" s="6">
        <f>'январь 2016'!Z355+'февраль 2016'!Z355+'март 2016'!Z355</f>
        <v>0</v>
      </c>
      <c r="AA355" s="6">
        <f>'январь 2016'!AA355+'февраль 2016'!AA355+'март 2016'!AA355</f>
        <v>0</v>
      </c>
      <c r="AB355" s="1" t="s">
        <v>30</v>
      </c>
      <c r="AC355" s="1" t="s">
        <v>34</v>
      </c>
      <c r="AD355" s="1">
        <f>'январь 2016'!AD355+'февраль 2016'!AD355+'март 2016'!AD355</f>
        <v>0</v>
      </c>
      <c r="AE355" s="1">
        <f>'январь 2016'!AE355+'февраль 2016'!AE355+'март 2016'!AE355</f>
        <v>0</v>
      </c>
      <c r="AF355" s="1" t="s">
        <v>35</v>
      </c>
      <c r="AG355" s="1" t="s">
        <v>29</v>
      </c>
      <c r="AH355" s="1">
        <f>'январь 2016'!AH355+'февраль 2016'!AH355+'март 2016'!AH355</f>
        <v>0</v>
      </c>
      <c r="AI355" s="1">
        <f>'январь 2016'!AI355+'февраль 2016'!AI355+'март 2016'!AI355</f>
        <v>0</v>
      </c>
      <c r="AJ355" s="1" t="s">
        <v>36</v>
      </c>
      <c r="AK355" s="1" t="s">
        <v>37</v>
      </c>
      <c r="AL355" s="1">
        <f>'январь 2016'!AL355+'февраль 2016'!AL355+'март 2016'!AL355</f>
        <v>0</v>
      </c>
      <c r="AM355" s="1">
        <f>'январь 2016'!AM355+'февраль 2016'!AM355+'март 2016'!AM355</f>
        <v>0</v>
      </c>
      <c r="AN355" s="1" t="s">
        <v>38</v>
      </c>
      <c r="AO355" s="1" t="s">
        <v>39</v>
      </c>
      <c r="AP355" s="1">
        <f>'январь 2016'!AP355+'февраль 2016'!AP355+'март 2016'!AP355</f>
        <v>0</v>
      </c>
      <c r="AQ355" s="1">
        <f>'январь 2016'!AQ355+'февраль 2016'!AQ355+'март 2016'!AQ355</f>
        <v>0</v>
      </c>
      <c r="AR355" s="1" t="s">
        <v>40</v>
      </c>
      <c r="AS355" s="1" t="s">
        <v>41</v>
      </c>
      <c r="AT355" s="1">
        <f>'январь 2016'!AT355+'февраль 2016'!AT355+'март 2016'!AT355</f>
        <v>0</v>
      </c>
      <c r="AU355" s="1">
        <f>'январь 2016'!AU355+'февраль 2016'!AU355+'март 2016'!AU355</f>
        <v>0</v>
      </c>
      <c r="AV355" s="6"/>
      <c r="AW355" s="6"/>
      <c r="AX355" s="1">
        <f>'январь 2016'!AX355+'февраль 2016'!AX355+'март 2016'!AX355</f>
        <v>0</v>
      </c>
      <c r="AY355" s="1">
        <f>'январь 2016'!AY355+'февраль 2016'!AY355+'март 2016'!AY355</f>
        <v>0</v>
      </c>
      <c r="AZ355" s="1" t="s">
        <v>42</v>
      </c>
      <c r="BA355" s="1" t="s">
        <v>39</v>
      </c>
      <c r="BB355" s="1">
        <f>'январь 2016'!BB355+'февраль 2016'!BB355+'март 2016'!BB355</f>
        <v>0</v>
      </c>
      <c r="BC355" s="1">
        <f>'январь 2016'!BC355+'февраль 2016'!BC355+'март 2016'!BC355</f>
        <v>0</v>
      </c>
      <c r="BD355" s="1" t="s">
        <v>42</v>
      </c>
      <c r="BE355" s="1" t="s">
        <v>33</v>
      </c>
      <c r="BF355" s="1">
        <f>'январь 2016'!BF355+'февраль 2016'!BF355+'март 2016'!BF355</f>
        <v>0</v>
      </c>
      <c r="BG355" s="1">
        <f>'январь 2016'!BG355+'февраль 2016'!BG355+'март 2016'!BG355</f>
        <v>0</v>
      </c>
      <c r="BH355" s="1" t="s">
        <v>42</v>
      </c>
      <c r="BI355" s="1" t="s">
        <v>39</v>
      </c>
      <c r="BJ355" s="1">
        <f>'январь 2016'!BJ355+'февраль 2016'!BJ355+'март 2016'!BJ355</f>
        <v>0</v>
      </c>
      <c r="BK355" s="7">
        <f>'январь 2016'!BK355+'февраль 2016'!BK355+'март 2016'!BK355</f>
        <v>0</v>
      </c>
      <c r="BL355" s="1" t="s">
        <v>43</v>
      </c>
      <c r="BM355" s="1" t="s">
        <v>44</v>
      </c>
      <c r="BN355" s="1">
        <f>'январь 2016'!BN355+'февраль 2016'!BN355+'март 2016'!BN355</f>
        <v>4.0000000000000001E-3</v>
      </c>
      <c r="BO355" s="1">
        <f>'январь 2016'!BO355+'февраль 2016'!BO355+'март 2016'!BO355</f>
        <v>1.9910000000000001</v>
      </c>
      <c r="BP355" s="1" t="s">
        <v>45</v>
      </c>
      <c r="BQ355" s="1" t="s">
        <v>44</v>
      </c>
      <c r="BR355" s="1">
        <f>'январь 2016'!BR355+'февраль 2016'!BR355+'март 2016'!BR355</f>
        <v>0</v>
      </c>
      <c r="BS355" s="1">
        <f>'январь 2016'!BS355+'февраль 2016'!BS355+'март 2016'!BS355</f>
        <v>0</v>
      </c>
      <c r="BT355" s="1" t="s">
        <v>46</v>
      </c>
      <c r="BU355" s="1" t="s">
        <v>47</v>
      </c>
      <c r="BV355" s="1">
        <f>'январь 2016'!BV355+'февраль 2016'!BV355+'март 2016'!BV355</f>
        <v>0</v>
      </c>
      <c r="BW355" s="1">
        <f>'январь 2016'!BW355+'февраль 2016'!BW355+'март 2016'!BW355</f>
        <v>0</v>
      </c>
      <c r="BX355" s="1" t="s">
        <v>46</v>
      </c>
      <c r="BY355" s="1" t="s">
        <v>41</v>
      </c>
      <c r="BZ355" s="1">
        <f>'январь 2016'!BZ355+'февраль 2016'!BZ355+'март 2016'!BZ355</f>
        <v>0</v>
      </c>
      <c r="CA355" s="1">
        <f>'январь 2016'!CA355+'февраль 2016'!CA355+'март 2016'!CA355</f>
        <v>0</v>
      </c>
      <c r="CB355" s="1" t="s">
        <v>46</v>
      </c>
      <c r="CC355" s="1" t="s">
        <v>48</v>
      </c>
      <c r="CD355" s="1">
        <f>'январь 2016'!CD355+'февраль 2016'!CD355+'март 2016'!CD355</f>
        <v>0</v>
      </c>
      <c r="CE355" s="1">
        <f>'январь 2016'!CE355+'февраль 2016'!CE355+'март 2016'!CE355</f>
        <v>0</v>
      </c>
      <c r="CF355" s="1" t="s">
        <v>46</v>
      </c>
      <c r="CG355" s="1" t="s">
        <v>48</v>
      </c>
      <c r="CH355" s="1">
        <f>'январь 2016'!CH355+'февраль 2016'!CH355+'март 2016'!CH355</f>
        <v>0</v>
      </c>
      <c r="CI355" s="1">
        <f>'январь 2016'!CI355+'февраль 2016'!CI355+'март 2016'!CI355</f>
        <v>0</v>
      </c>
      <c r="CJ355" s="1" t="s">
        <v>46</v>
      </c>
      <c r="CK355" s="1" t="s">
        <v>39</v>
      </c>
      <c r="CL355" s="1">
        <f>'январь 2016'!CL355+'февраль 2016'!CL355+'март 2016'!CL355</f>
        <v>0</v>
      </c>
      <c r="CM355" s="1">
        <f>'январь 2016'!CM355+'февраль 2016'!CM355+'март 2016'!CM355</f>
        <v>0</v>
      </c>
      <c r="CN355" s="1" t="s">
        <v>49</v>
      </c>
      <c r="CO355" s="1" t="s">
        <v>39</v>
      </c>
      <c r="CP355" s="1">
        <f>'январь 2016'!CP355+'февраль 2016'!CP355+'март 2016'!CP355</f>
        <v>0</v>
      </c>
      <c r="CQ355" s="1">
        <f>'январь 2016'!CQ355+'февраль 2016'!CQ355+'март 2016'!CQ355</f>
        <v>0</v>
      </c>
      <c r="CR355" s="1" t="s">
        <v>50</v>
      </c>
      <c r="CS355" s="1" t="s">
        <v>51</v>
      </c>
      <c r="CT355" s="1">
        <f>'январь 2016'!CT355+'февраль 2016'!CT355+'март 2016'!CT355</f>
        <v>0</v>
      </c>
      <c r="CU355" s="1">
        <f>'январь 2016'!CU355+'февраль 2016'!CU355+'март 2016'!CU355</f>
        <v>0</v>
      </c>
      <c r="CV355" s="1" t="s">
        <v>50</v>
      </c>
      <c r="CW355" s="1" t="s">
        <v>39</v>
      </c>
      <c r="CX355" s="1">
        <f>'январь 2016'!CX355+'февраль 2016'!CX355+'март 2016'!CX355</f>
        <v>3</v>
      </c>
      <c r="CY355" s="1">
        <f>'январь 2016'!CY355+'февраль 2016'!CY355+'март 2016'!CY355</f>
        <v>2.7560000000000002</v>
      </c>
      <c r="CZ355" s="1" t="s">
        <v>50</v>
      </c>
      <c r="DA355" s="1" t="s">
        <v>39</v>
      </c>
      <c r="DB355" s="1">
        <f>'январь 2016'!DB355+'февраль 2016'!DB355+'март 2016'!DB355</f>
        <v>0</v>
      </c>
      <c r="DC355" s="1">
        <f>'январь 2016'!DC355+'февраль 2016'!DC355+'март 2016'!DC355</f>
        <v>0</v>
      </c>
      <c r="DD355" s="1" t="s">
        <v>59</v>
      </c>
      <c r="DE355" s="1" t="s">
        <v>60</v>
      </c>
      <c r="DF355" s="1">
        <f>'январь 2016'!DF355+'февраль 2016'!DF355+'март 2016'!DF355</f>
        <v>0</v>
      </c>
      <c r="DG355" s="1">
        <f>'январь 2016'!DG355+'февраль 2016'!DG355+'март 2016'!DG355</f>
        <v>0</v>
      </c>
      <c r="DH355" s="1" t="s">
        <v>52</v>
      </c>
      <c r="DI355" s="1" t="s">
        <v>53</v>
      </c>
      <c r="DJ355" s="1">
        <f>'январь 2016'!DJ355+'февраль 2016'!DJ355+'март 2016'!DJ355</f>
        <v>0</v>
      </c>
      <c r="DK355" s="1">
        <f>'январь 2016'!DK355+'февраль 2016'!DK355+'март 2016'!DK355</f>
        <v>0</v>
      </c>
      <c r="DL355" s="1" t="s">
        <v>31</v>
      </c>
      <c r="DM355" s="7">
        <f>'январь 2016'!DM355+'февраль 2016'!DM355+'март 2016'!DM355</f>
        <v>3.7789999999999999</v>
      </c>
    </row>
    <row r="356" spans="1:117" s="12" customFormat="1" ht="15.75" customHeight="1" x14ac:dyDescent="0.25">
      <c r="A356" s="6">
        <v>355</v>
      </c>
      <c r="B356" s="6">
        <v>3</v>
      </c>
      <c r="C356" s="9" t="s">
        <v>304</v>
      </c>
      <c r="D356" s="8" t="s">
        <v>373</v>
      </c>
      <c r="E356" s="6">
        <v>273.92500000000001</v>
      </c>
      <c r="F356" s="6">
        <v>149.202</v>
      </c>
      <c r="G356" s="6">
        <v>124.723</v>
      </c>
      <c r="H356" s="10">
        <v>111.14952</v>
      </c>
      <c r="I356" s="3">
        <f t="shared" si="16"/>
        <v>235.87252000000001</v>
      </c>
      <c r="J356" s="3">
        <f t="shared" si="15"/>
        <v>0</v>
      </c>
      <c r="K356" s="3">
        <f t="shared" si="17"/>
        <v>235.87252000000001</v>
      </c>
      <c r="L356" s="1" t="s">
        <v>28</v>
      </c>
      <c r="M356" s="1" t="s">
        <v>29</v>
      </c>
      <c r="N356" s="1">
        <f>'январь 2016'!N356+'февраль 2016'!N356+'март 2016'!N356</f>
        <v>0</v>
      </c>
      <c r="O356" s="1">
        <f>'январь 2016'!O356+'февраль 2016'!O356+'март 2016'!O356</f>
        <v>0</v>
      </c>
      <c r="P356" s="1" t="s">
        <v>30</v>
      </c>
      <c r="Q356" s="1" t="s">
        <v>34</v>
      </c>
      <c r="R356" s="1">
        <f>'январь 2016'!R356+'февраль 2016'!R356+'март 2016'!R356</f>
        <v>0</v>
      </c>
      <c r="S356" s="1">
        <f>'январь 2016'!S356+'февраль 2016'!S356+'март 2016'!S356</f>
        <v>0</v>
      </c>
      <c r="T356" s="1" t="s">
        <v>30</v>
      </c>
      <c r="U356" s="1" t="s">
        <v>32</v>
      </c>
      <c r="V356" s="6">
        <f>'январь 2016'!V356+'февраль 2016'!V356+'март 2016'!V356</f>
        <v>0</v>
      </c>
      <c r="W356" s="6">
        <f>'январь 2016'!W356+'февраль 2016'!W356+'март 2016'!W356</f>
        <v>0</v>
      </c>
      <c r="X356" s="6" t="s">
        <v>30</v>
      </c>
      <c r="Y356" s="6" t="s">
        <v>33</v>
      </c>
      <c r="Z356" s="6">
        <f>'январь 2016'!Z356+'февраль 2016'!Z356+'март 2016'!Z356</f>
        <v>0</v>
      </c>
      <c r="AA356" s="6">
        <f>'январь 2016'!AA356+'февраль 2016'!AA356+'март 2016'!AA356</f>
        <v>0</v>
      </c>
      <c r="AB356" s="1" t="s">
        <v>30</v>
      </c>
      <c r="AC356" s="1" t="s">
        <v>34</v>
      </c>
      <c r="AD356" s="1">
        <f>'январь 2016'!AD356+'февраль 2016'!AD356+'март 2016'!AD356</f>
        <v>0</v>
      </c>
      <c r="AE356" s="1">
        <f>'январь 2016'!AE356+'февраль 2016'!AE356+'март 2016'!AE356</f>
        <v>0</v>
      </c>
      <c r="AF356" s="1" t="s">
        <v>35</v>
      </c>
      <c r="AG356" s="1" t="s">
        <v>29</v>
      </c>
      <c r="AH356" s="1">
        <f>'январь 2016'!AH356+'февраль 2016'!AH356+'март 2016'!AH356</f>
        <v>0</v>
      </c>
      <c r="AI356" s="1">
        <f>'январь 2016'!AI356+'февраль 2016'!AI356+'март 2016'!AI356</f>
        <v>0</v>
      </c>
      <c r="AJ356" s="1" t="s">
        <v>36</v>
      </c>
      <c r="AK356" s="1" t="s">
        <v>37</v>
      </c>
      <c r="AL356" s="1">
        <f>'январь 2016'!AL356+'февраль 2016'!AL356+'март 2016'!AL356</f>
        <v>0</v>
      </c>
      <c r="AM356" s="1">
        <f>'январь 2016'!AM356+'февраль 2016'!AM356+'март 2016'!AM356</f>
        <v>0</v>
      </c>
      <c r="AN356" s="1" t="s">
        <v>38</v>
      </c>
      <c r="AO356" s="1" t="s">
        <v>39</v>
      </c>
      <c r="AP356" s="1">
        <f>'январь 2016'!AP356+'февраль 2016'!AP356+'март 2016'!AP356</f>
        <v>0</v>
      </c>
      <c r="AQ356" s="1">
        <f>'январь 2016'!AQ356+'февраль 2016'!AQ356+'март 2016'!AQ356</f>
        <v>0</v>
      </c>
      <c r="AR356" s="1" t="s">
        <v>40</v>
      </c>
      <c r="AS356" s="1" t="s">
        <v>41</v>
      </c>
      <c r="AT356" s="1">
        <f>'январь 2016'!AT356+'февраль 2016'!AT356+'март 2016'!AT356</f>
        <v>0</v>
      </c>
      <c r="AU356" s="1">
        <f>'январь 2016'!AU356+'февраль 2016'!AU356+'март 2016'!AU356</f>
        <v>0</v>
      </c>
      <c r="AV356" s="6"/>
      <c r="AW356" s="6"/>
      <c r="AX356" s="1">
        <f>'январь 2016'!AX356+'февраль 2016'!AX356+'март 2016'!AX356</f>
        <v>0</v>
      </c>
      <c r="AY356" s="1">
        <f>'январь 2016'!AY356+'февраль 2016'!AY356+'март 2016'!AY356</f>
        <v>0</v>
      </c>
      <c r="AZ356" s="1" t="s">
        <v>42</v>
      </c>
      <c r="BA356" s="1" t="s">
        <v>39</v>
      </c>
      <c r="BB356" s="1">
        <f>'январь 2016'!BB356+'февраль 2016'!BB356+'март 2016'!BB356</f>
        <v>0</v>
      </c>
      <c r="BC356" s="1">
        <f>'январь 2016'!BC356+'февраль 2016'!BC356+'март 2016'!BC356</f>
        <v>0</v>
      </c>
      <c r="BD356" s="1" t="s">
        <v>42</v>
      </c>
      <c r="BE356" s="1" t="s">
        <v>33</v>
      </c>
      <c r="BF356" s="1">
        <f>'январь 2016'!BF356+'февраль 2016'!BF356+'март 2016'!BF356</f>
        <v>0</v>
      </c>
      <c r="BG356" s="1">
        <f>'январь 2016'!BG356+'февраль 2016'!BG356+'март 2016'!BG356</f>
        <v>0</v>
      </c>
      <c r="BH356" s="1" t="s">
        <v>42</v>
      </c>
      <c r="BI356" s="1" t="s">
        <v>39</v>
      </c>
      <c r="BJ356" s="1">
        <f>'январь 2016'!BJ356+'февраль 2016'!BJ356+'март 2016'!BJ356</f>
        <v>0</v>
      </c>
      <c r="BK356" s="7">
        <f>'январь 2016'!BK356+'февраль 2016'!BK356+'март 2016'!BK356</f>
        <v>0</v>
      </c>
      <c r="BL356" s="1" t="s">
        <v>43</v>
      </c>
      <c r="BM356" s="1" t="s">
        <v>44</v>
      </c>
      <c r="BN356" s="1">
        <f>'январь 2016'!BN356+'февраль 2016'!BN356+'март 2016'!BN356</f>
        <v>0</v>
      </c>
      <c r="BO356" s="1">
        <f>'январь 2016'!BO356+'февраль 2016'!BO356+'март 2016'!BO356</f>
        <v>0</v>
      </c>
      <c r="BP356" s="1" t="s">
        <v>45</v>
      </c>
      <c r="BQ356" s="1" t="s">
        <v>44</v>
      </c>
      <c r="BR356" s="1">
        <f>'январь 2016'!BR356+'февраль 2016'!BR356+'март 2016'!BR356</f>
        <v>0</v>
      </c>
      <c r="BS356" s="1">
        <f>'январь 2016'!BS356+'февраль 2016'!BS356+'март 2016'!BS356</f>
        <v>0</v>
      </c>
      <c r="BT356" s="1" t="s">
        <v>46</v>
      </c>
      <c r="BU356" s="1" t="s">
        <v>47</v>
      </c>
      <c r="BV356" s="1">
        <f>'январь 2016'!BV356+'февраль 2016'!BV356+'март 2016'!BV356</f>
        <v>0</v>
      </c>
      <c r="BW356" s="1">
        <f>'январь 2016'!BW356+'февраль 2016'!BW356+'март 2016'!BW356</f>
        <v>0</v>
      </c>
      <c r="BX356" s="1" t="s">
        <v>46</v>
      </c>
      <c r="BY356" s="1" t="s">
        <v>41</v>
      </c>
      <c r="BZ356" s="1">
        <f>'январь 2016'!BZ356+'февраль 2016'!BZ356+'март 2016'!BZ356</f>
        <v>0</v>
      </c>
      <c r="CA356" s="1">
        <f>'январь 2016'!CA356+'февраль 2016'!CA356+'март 2016'!CA356</f>
        <v>0</v>
      </c>
      <c r="CB356" s="1" t="s">
        <v>46</v>
      </c>
      <c r="CC356" s="1" t="s">
        <v>48</v>
      </c>
      <c r="CD356" s="1">
        <f>'январь 2016'!CD356+'февраль 2016'!CD356+'март 2016'!CD356</f>
        <v>0</v>
      </c>
      <c r="CE356" s="1">
        <f>'январь 2016'!CE356+'февраль 2016'!CE356+'март 2016'!CE356</f>
        <v>0</v>
      </c>
      <c r="CF356" s="1" t="s">
        <v>46</v>
      </c>
      <c r="CG356" s="1" t="s">
        <v>48</v>
      </c>
      <c r="CH356" s="1">
        <f>'январь 2016'!CH356+'февраль 2016'!CH356+'март 2016'!CH356</f>
        <v>0</v>
      </c>
      <c r="CI356" s="1">
        <f>'январь 2016'!CI356+'февраль 2016'!CI356+'март 2016'!CI356</f>
        <v>0</v>
      </c>
      <c r="CJ356" s="1" t="s">
        <v>46</v>
      </c>
      <c r="CK356" s="1" t="s">
        <v>39</v>
      </c>
      <c r="CL356" s="1">
        <f>'январь 2016'!CL356+'февраль 2016'!CL356+'март 2016'!CL356</f>
        <v>0</v>
      </c>
      <c r="CM356" s="1">
        <f>'январь 2016'!CM356+'февраль 2016'!CM356+'март 2016'!CM356</f>
        <v>0</v>
      </c>
      <c r="CN356" s="1" t="s">
        <v>49</v>
      </c>
      <c r="CO356" s="1" t="s">
        <v>39</v>
      </c>
      <c r="CP356" s="1">
        <f>'январь 2016'!CP356+'февраль 2016'!CP356+'март 2016'!CP356</f>
        <v>0</v>
      </c>
      <c r="CQ356" s="1">
        <f>'январь 2016'!CQ356+'февраль 2016'!CQ356+'март 2016'!CQ356</f>
        <v>0</v>
      </c>
      <c r="CR356" s="1" t="s">
        <v>50</v>
      </c>
      <c r="CS356" s="1" t="s">
        <v>51</v>
      </c>
      <c r="CT356" s="1">
        <f>'январь 2016'!CT356+'февраль 2016'!CT356+'март 2016'!CT356</f>
        <v>0</v>
      </c>
      <c r="CU356" s="1">
        <f>'январь 2016'!CU356+'февраль 2016'!CU356+'март 2016'!CU356</f>
        <v>0</v>
      </c>
      <c r="CV356" s="1" t="s">
        <v>50</v>
      </c>
      <c r="CW356" s="1" t="s">
        <v>39</v>
      </c>
      <c r="CX356" s="1">
        <f>'январь 2016'!CX356+'февраль 2016'!CX356+'март 2016'!CX356</f>
        <v>0</v>
      </c>
      <c r="CY356" s="1">
        <f>'январь 2016'!CY356+'февраль 2016'!CY356+'март 2016'!CY356</f>
        <v>0</v>
      </c>
      <c r="CZ356" s="1" t="s">
        <v>50</v>
      </c>
      <c r="DA356" s="1" t="s">
        <v>39</v>
      </c>
      <c r="DB356" s="1">
        <f>'январь 2016'!DB356+'февраль 2016'!DB356+'март 2016'!DB356</f>
        <v>0</v>
      </c>
      <c r="DC356" s="1">
        <f>'январь 2016'!DC356+'февраль 2016'!DC356+'март 2016'!DC356</f>
        <v>0</v>
      </c>
      <c r="DD356" s="1" t="s">
        <v>59</v>
      </c>
      <c r="DE356" s="1" t="s">
        <v>60</v>
      </c>
      <c r="DF356" s="1">
        <f>'январь 2016'!DF356+'февраль 2016'!DF356+'март 2016'!DF356</f>
        <v>0</v>
      </c>
      <c r="DG356" s="1">
        <f>'январь 2016'!DG356+'февраль 2016'!DG356+'март 2016'!DG356</f>
        <v>0</v>
      </c>
      <c r="DH356" s="1" t="s">
        <v>52</v>
      </c>
      <c r="DI356" s="1" t="s">
        <v>53</v>
      </c>
      <c r="DJ356" s="1">
        <f>'январь 2016'!DJ356+'февраль 2016'!DJ356+'март 2016'!DJ356</f>
        <v>0</v>
      </c>
      <c r="DK356" s="1">
        <f>'январь 2016'!DK356+'февраль 2016'!DK356+'март 2016'!DK356</f>
        <v>0</v>
      </c>
      <c r="DL356" s="1" t="s">
        <v>31</v>
      </c>
      <c r="DM356" s="7">
        <f>'январь 2016'!DM356+'февраль 2016'!DM356+'март 2016'!DM356</f>
        <v>0</v>
      </c>
    </row>
    <row r="357" spans="1:117" s="12" customFormat="1" ht="15.75" customHeight="1" x14ac:dyDescent="0.25">
      <c r="A357" s="6">
        <v>356</v>
      </c>
      <c r="B357" s="6">
        <v>3</v>
      </c>
      <c r="C357" s="9" t="s">
        <v>305</v>
      </c>
      <c r="D357" s="8" t="s">
        <v>373</v>
      </c>
      <c r="E357" s="6">
        <v>24.158000000000001</v>
      </c>
      <c r="F357" s="6">
        <v>45.877000000000002</v>
      </c>
      <c r="G357" s="6">
        <v>-43.42</v>
      </c>
      <c r="H357" s="10">
        <v>105.75888</v>
      </c>
      <c r="I357" s="3">
        <f t="shared" si="16"/>
        <v>62.338880000000003</v>
      </c>
      <c r="J357" s="3">
        <f t="shared" si="15"/>
        <v>0</v>
      </c>
      <c r="K357" s="3">
        <f t="shared" si="17"/>
        <v>62.338880000000003</v>
      </c>
      <c r="L357" s="1" t="s">
        <v>28</v>
      </c>
      <c r="M357" s="1" t="s">
        <v>29</v>
      </c>
      <c r="N357" s="1">
        <f>'январь 2016'!N357+'февраль 2016'!N357+'март 2016'!N357</f>
        <v>0</v>
      </c>
      <c r="O357" s="1">
        <f>'январь 2016'!O357+'февраль 2016'!O357+'март 2016'!O357</f>
        <v>0</v>
      </c>
      <c r="P357" s="1" t="s">
        <v>30</v>
      </c>
      <c r="Q357" s="1" t="s">
        <v>34</v>
      </c>
      <c r="R357" s="1">
        <f>'январь 2016'!R357+'февраль 2016'!R357+'март 2016'!R357</f>
        <v>0</v>
      </c>
      <c r="S357" s="1">
        <f>'январь 2016'!S357+'февраль 2016'!S357+'март 2016'!S357</f>
        <v>0</v>
      </c>
      <c r="T357" s="1" t="s">
        <v>30</v>
      </c>
      <c r="U357" s="1" t="s">
        <v>32</v>
      </c>
      <c r="V357" s="6">
        <f>'январь 2016'!V357+'февраль 2016'!V357+'март 2016'!V357</f>
        <v>0</v>
      </c>
      <c r="W357" s="6">
        <f>'январь 2016'!W357+'февраль 2016'!W357+'март 2016'!W357</f>
        <v>0</v>
      </c>
      <c r="X357" s="6" t="s">
        <v>30</v>
      </c>
      <c r="Y357" s="6" t="s">
        <v>33</v>
      </c>
      <c r="Z357" s="6">
        <f>'январь 2016'!Z357+'февраль 2016'!Z357+'март 2016'!Z357</f>
        <v>0</v>
      </c>
      <c r="AA357" s="6">
        <f>'январь 2016'!AA357+'февраль 2016'!AA357+'март 2016'!AA357</f>
        <v>0</v>
      </c>
      <c r="AB357" s="1" t="s">
        <v>30</v>
      </c>
      <c r="AC357" s="1" t="s">
        <v>34</v>
      </c>
      <c r="AD357" s="1">
        <f>'январь 2016'!AD357+'февраль 2016'!AD357+'март 2016'!AD357</f>
        <v>0</v>
      </c>
      <c r="AE357" s="1">
        <f>'январь 2016'!AE357+'февраль 2016'!AE357+'март 2016'!AE357</f>
        <v>0</v>
      </c>
      <c r="AF357" s="1" t="s">
        <v>35</v>
      </c>
      <c r="AG357" s="1" t="s">
        <v>29</v>
      </c>
      <c r="AH357" s="1">
        <f>'январь 2016'!AH357+'февраль 2016'!AH357+'март 2016'!AH357</f>
        <v>0</v>
      </c>
      <c r="AI357" s="1">
        <f>'январь 2016'!AI357+'февраль 2016'!AI357+'март 2016'!AI357</f>
        <v>0</v>
      </c>
      <c r="AJ357" s="1" t="s">
        <v>36</v>
      </c>
      <c r="AK357" s="1" t="s">
        <v>37</v>
      </c>
      <c r="AL357" s="1">
        <f>'январь 2016'!AL357+'февраль 2016'!AL357+'март 2016'!AL357</f>
        <v>0</v>
      </c>
      <c r="AM357" s="1">
        <f>'январь 2016'!AM357+'февраль 2016'!AM357+'март 2016'!AM357</f>
        <v>0</v>
      </c>
      <c r="AN357" s="1" t="s">
        <v>38</v>
      </c>
      <c r="AO357" s="1" t="s">
        <v>39</v>
      </c>
      <c r="AP357" s="1">
        <f>'январь 2016'!AP357+'февраль 2016'!AP357+'март 2016'!AP357</f>
        <v>0</v>
      </c>
      <c r="AQ357" s="1">
        <f>'январь 2016'!AQ357+'февраль 2016'!AQ357+'март 2016'!AQ357</f>
        <v>0</v>
      </c>
      <c r="AR357" s="1" t="s">
        <v>40</v>
      </c>
      <c r="AS357" s="1" t="s">
        <v>41</v>
      </c>
      <c r="AT357" s="1">
        <f>'январь 2016'!AT357+'февраль 2016'!AT357+'март 2016'!AT357</f>
        <v>0</v>
      </c>
      <c r="AU357" s="1">
        <f>'январь 2016'!AU357+'февраль 2016'!AU357+'март 2016'!AU357</f>
        <v>0</v>
      </c>
      <c r="AV357" s="6"/>
      <c r="AW357" s="6"/>
      <c r="AX357" s="1">
        <f>'январь 2016'!AX357+'февраль 2016'!AX357+'март 2016'!AX357</f>
        <v>0</v>
      </c>
      <c r="AY357" s="1">
        <f>'январь 2016'!AY357+'февраль 2016'!AY357+'март 2016'!AY357</f>
        <v>0</v>
      </c>
      <c r="AZ357" s="1" t="s">
        <v>42</v>
      </c>
      <c r="BA357" s="1" t="s">
        <v>39</v>
      </c>
      <c r="BB357" s="1">
        <f>'январь 2016'!BB357+'февраль 2016'!BB357+'март 2016'!BB357</f>
        <v>0</v>
      </c>
      <c r="BC357" s="1">
        <f>'январь 2016'!BC357+'февраль 2016'!BC357+'март 2016'!BC357</f>
        <v>0</v>
      </c>
      <c r="BD357" s="1" t="s">
        <v>42</v>
      </c>
      <c r="BE357" s="1" t="s">
        <v>33</v>
      </c>
      <c r="BF357" s="1">
        <f>'январь 2016'!BF357+'февраль 2016'!BF357+'март 2016'!BF357</f>
        <v>0</v>
      </c>
      <c r="BG357" s="1">
        <f>'январь 2016'!BG357+'февраль 2016'!BG357+'март 2016'!BG357</f>
        <v>0</v>
      </c>
      <c r="BH357" s="1" t="s">
        <v>42</v>
      </c>
      <c r="BI357" s="1" t="s">
        <v>39</v>
      </c>
      <c r="BJ357" s="1">
        <f>'январь 2016'!BJ357+'февраль 2016'!BJ357+'март 2016'!BJ357</f>
        <v>0</v>
      </c>
      <c r="BK357" s="7">
        <f>'январь 2016'!BK357+'февраль 2016'!BK357+'март 2016'!BK357</f>
        <v>0</v>
      </c>
      <c r="BL357" s="1" t="s">
        <v>43</v>
      </c>
      <c r="BM357" s="1" t="s">
        <v>44</v>
      </c>
      <c r="BN357" s="1">
        <f>'январь 2016'!BN357+'февраль 2016'!BN357+'март 2016'!BN357</f>
        <v>0</v>
      </c>
      <c r="BO357" s="1">
        <f>'январь 2016'!BO357+'февраль 2016'!BO357+'март 2016'!BO357</f>
        <v>0</v>
      </c>
      <c r="BP357" s="1" t="s">
        <v>45</v>
      </c>
      <c r="BQ357" s="1" t="s">
        <v>44</v>
      </c>
      <c r="BR357" s="1">
        <f>'январь 2016'!BR357+'февраль 2016'!BR357+'март 2016'!BR357</f>
        <v>0</v>
      </c>
      <c r="BS357" s="1">
        <f>'январь 2016'!BS357+'февраль 2016'!BS357+'март 2016'!BS357</f>
        <v>0</v>
      </c>
      <c r="BT357" s="1" t="s">
        <v>46</v>
      </c>
      <c r="BU357" s="1" t="s">
        <v>47</v>
      </c>
      <c r="BV357" s="1">
        <f>'январь 2016'!BV357+'февраль 2016'!BV357+'март 2016'!BV357</f>
        <v>0</v>
      </c>
      <c r="BW357" s="1">
        <f>'январь 2016'!BW357+'февраль 2016'!BW357+'март 2016'!BW357</f>
        <v>0</v>
      </c>
      <c r="BX357" s="1" t="s">
        <v>46</v>
      </c>
      <c r="BY357" s="1" t="s">
        <v>41</v>
      </c>
      <c r="BZ357" s="1">
        <f>'январь 2016'!BZ357+'февраль 2016'!BZ357+'март 2016'!BZ357</f>
        <v>0</v>
      </c>
      <c r="CA357" s="1">
        <f>'январь 2016'!CA357+'февраль 2016'!CA357+'март 2016'!CA357</f>
        <v>0</v>
      </c>
      <c r="CB357" s="1" t="s">
        <v>46</v>
      </c>
      <c r="CC357" s="1" t="s">
        <v>48</v>
      </c>
      <c r="CD357" s="1">
        <f>'январь 2016'!CD357+'февраль 2016'!CD357+'март 2016'!CD357</f>
        <v>0</v>
      </c>
      <c r="CE357" s="1">
        <f>'январь 2016'!CE357+'февраль 2016'!CE357+'март 2016'!CE357</f>
        <v>0</v>
      </c>
      <c r="CF357" s="1" t="s">
        <v>46</v>
      </c>
      <c r="CG357" s="1" t="s">
        <v>48</v>
      </c>
      <c r="CH357" s="1">
        <f>'январь 2016'!CH357+'февраль 2016'!CH357+'март 2016'!CH357</f>
        <v>0</v>
      </c>
      <c r="CI357" s="1">
        <f>'январь 2016'!CI357+'февраль 2016'!CI357+'март 2016'!CI357</f>
        <v>0</v>
      </c>
      <c r="CJ357" s="1" t="s">
        <v>46</v>
      </c>
      <c r="CK357" s="1" t="s">
        <v>39</v>
      </c>
      <c r="CL357" s="1">
        <f>'январь 2016'!CL357+'февраль 2016'!CL357+'март 2016'!CL357</f>
        <v>0</v>
      </c>
      <c r="CM357" s="1">
        <f>'январь 2016'!CM357+'февраль 2016'!CM357+'март 2016'!CM357</f>
        <v>0</v>
      </c>
      <c r="CN357" s="1" t="s">
        <v>49</v>
      </c>
      <c r="CO357" s="1" t="s">
        <v>39</v>
      </c>
      <c r="CP357" s="1">
        <f>'январь 2016'!CP357+'февраль 2016'!CP357+'март 2016'!CP357</f>
        <v>0</v>
      </c>
      <c r="CQ357" s="1">
        <f>'январь 2016'!CQ357+'февраль 2016'!CQ357+'март 2016'!CQ357</f>
        <v>0</v>
      </c>
      <c r="CR357" s="1" t="s">
        <v>50</v>
      </c>
      <c r="CS357" s="1" t="s">
        <v>51</v>
      </c>
      <c r="CT357" s="1">
        <f>'январь 2016'!CT357+'февраль 2016'!CT357+'март 2016'!CT357</f>
        <v>0</v>
      </c>
      <c r="CU357" s="1">
        <f>'январь 2016'!CU357+'февраль 2016'!CU357+'март 2016'!CU357</f>
        <v>0</v>
      </c>
      <c r="CV357" s="1" t="s">
        <v>50</v>
      </c>
      <c r="CW357" s="1" t="s">
        <v>39</v>
      </c>
      <c r="CX357" s="1">
        <f>'январь 2016'!CX357+'февраль 2016'!CX357+'март 2016'!CX357</f>
        <v>0</v>
      </c>
      <c r="CY357" s="1">
        <f>'январь 2016'!CY357+'февраль 2016'!CY357+'март 2016'!CY357</f>
        <v>0</v>
      </c>
      <c r="CZ357" s="1" t="s">
        <v>50</v>
      </c>
      <c r="DA357" s="1" t="s">
        <v>39</v>
      </c>
      <c r="DB357" s="1">
        <f>'январь 2016'!DB357+'февраль 2016'!DB357+'март 2016'!DB357</f>
        <v>0</v>
      </c>
      <c r="DC357" s="1">
        <f>'январь 2016'!DC357+'февраль 2016'!DC357+'март 2016'!DC357</f>
        <v>0</v>
      </c>
      <c r="DD357" s="1" t="s">
        <v>59</v>
      </c>
      <c r="DE357" s="1" t="s">
        <v>60</v>
      </c>
      <c r="DF357" s="1">
        <f>'январь 2016'!DF357+'февраль 2016'!DF357+'март 2016'!DF357</f>
        <v>0</v>
      </c>
      <c r="DG357" s="1">
        <f>'январь 2016'!DG357+'февраль 2016'!DG357+'март 2016'!DG357</f>
        <v>0</v>
      </c>
      <c r="DH357" s="1" t="s">
        <v>52</v>
      </c>
      <c r="DI357" s="1" t="s">
        <v>53</v>
      </c>
      <c r="DJ357" s="1">
        <f>'январь 2016'!DJ357+'февраль 2016'!DJ357+'март 2016'!DJ357</f>
        <v>0</v>
      </c>
      <c r="DK357" s="1">
        <f>'январь 2016'!DK357+'февраль 2016'!DK357+'март 2016'!DK357</f>
        <v>0</v>
      </c>
      <c r="DL357" s="1" t="s">
        <v>31</v>
      </c>
      <c r="DM357" s="7">
        <f>'январь 2016'!DM357+'февраль 2016'!DM357+'март 2016'!DM357</f>
        <v>0</v>
      </c>
    </row>
    <row r="358" spans="1:117" s="12" customFormat="1" ht="15.75" customHeight="1" x14ac:dyDescent="0.25">
      <c r="A358" s="6">
        <v>357</v>
      </c>
      <c r="B358" s="6">
        <v>3</v>
      </c>
      <c r="C358" s="9" t="s">
        <v>306</v>
      </c>
      <c r="D358" s="8" t="s">
        <v>373</v>
      </c>
      <c r="E358" s="6">
        <v>400.274</v>
      </c>
      <c r="F358" s="6">
        <v>99.406999999999996</v>
      </c>
      <c r="G358" s="6">
        <v>291.55200000000002</v>
      </c>
      <c r="H358" s="10">
        <v>169.25615999999999</v>
      </c>
      <c r="I358" s="3">
        <f t="shared" si="16"/>
        <v>460.80816000000004</v>
      </c>
      <c r="J358" s="3">
        <f t="shared" si="15"/>
        <v>1.012</v>
      </c>
      <c r="K358" s="3">
        <f t="shared" si="17"/>
        <v>459.79616000000004</v>
      </c>
      <c r="L358" s="1" t="s">
        <v>28</v>
      </c>
      <c r="M358" s="1" t="s">
        <v>29</v>
      </c>
      <c r="N358" s="1">
        <f>'январь 2016'!N358+'февраль 2016'!N358+'март 2016'!N358</f>
        <v>0</v>
      </c>
      <c r="O358" s="1">
        <f>'январь 2016'!O358+'февраль 2016'!O358+'март 2016'!O358</f>
        <v>0</v>
      </c>
      <c r="P358" s="1" t="s">
        <v>30</v>
      </c>
      <c r="Q358" s="1" t="s">
        <v>34</v>
      </c>
      <c r="R358" s="1">
        <f>'январь 2016'!R358+'февраль 2016'!R358+'март 2016'!R358</f>
        <v>0</v>
      </c>
      <c r="S358" s="1">
        <f>'январь 2016'!S358+'февраль 2016'!S358+'март 2016'!S358</f>
        <v>0</v>
      </c>
      <c r="T358" s="1" t="s">
        <v>30</v>
      </c>
      <c r="U358" s="1" t="s">
        <v>32</v>
      </c>
      <c r="V358" s="6">
        <f>'январь 2016'!V358+'февраль 2016'!V358+'март 2016'!V358</f>
        <v>0</v>
      </c>
      <c r="W358" s="6">
        <f>'январь 2016'!W358+'февраль 2016'!W358+'март 2016'!W358</f>
        <v>0</v>
      </c>
      <c r="X358" s="6" t="s">
        <v>30</v>
      </c>
      <c r="Y358" s="6" t="s">
        <v>33</v>
      </c>
      <c r="Z358" s="6">
        <f>'январь 2016'!Z358+'февраль 2016'!Z358+'март 2016'!Z358</f>
        <v>0</v>
      </c>
      <c r="AA358" s="6">
        <f>'январь 2016'!AA358+'февраль 2016'!AA358+'март 2016'!AA358</f>
        <v>0</v>
      </c>
      <c r="AB358" s="1" t="s">
        <v>30</v>
      </c>
      <c r="AC358" s="1" t="s">
        <v>34</v>
      </c>
      <c r="AD358" s="1">
        <f>'январь 2016'!AD358+'февраль 2016'!AD358+'март 2016'!AD358</f>
        <v>0</v>
      </c>
      <c r="AE358" s="1">
        <f>'январь 2016'!AE358+'февраль 2016'!AE358+'март 2016'!AE358</f>
        <v>0</v>
      </c>
      <c r="AF358" s="1" t="s">
        <v>35</v>
      </c>
      <c r="AG358" s="1" t="s">
        <v>29</v>
      </c>
      <c r="AH358" s="1">
        <f>'январь 2016'!AH358+'февраль 2016'!AH358+'март 2016'!AH358</f>
        <v>0</v>
      </c>
      <c r="AI358" s="1">
        <f>'январь 2016'!AI358+'февраль 2016'!AI358+'март 2016'!AI358</f>
        <v>0</v>
      </c>
      <c r="AJ358" s="1" t="s">
        <v>36</v>
      </c>
      <c r="AK358" s="1" t="s">
        <v>37</v>
      </c>
      <c r="AL358" s="1">
        <f>'январь 2016'!AL358+'февраль 2016'!AL358+'март 2016'!AL358</f>
        <v>0</v>
      </c>
      <c r="AM358" s="1">
        <f>'январь 2016'!AM358+'февраль 2016'!AM358+'март 2016'!AM358</f>
        <v>0</v>
      </c>
      <c r="AN358" s="1" t="s">
        <v>38</v>
      </c>
      <c r="AO358" s="1" t="s">
        <v>39</v>
      </c>
      <c r="AP358" s="1">
        <f>'январь 2016'!AP358+'февраль 2016'!AP358+'март 2016'!AP358</f>
        <v>0</v>
      </c>
      <c r="AQ358" s="1">
        <f>'январь 2016'!AQ358+'февраль 2016'!AQ358+'март 2016'!AQ358</f>
        <v>0</v>
      </c>
      <c r="AR358" s="1" t="s">
        <v>40</v>
      </c>
      <c r="AS358" s="1" t="s">
        <v>41</v>
      </c>
      <c r="AT358" s="1">
        <f>'январь 2016'!AT358+'февраль 2016'!AT358+'март 2016'!AT358</f>
        <v>0</v>
      </c>
      <c r="AU358" s="1">
        <f>'январь 2016'!AU358+'февраль 2016'!AU358+'март 2016'!AU358</f>
        <v>0</v>
      </c>
      <c r="AV358" s="6"/>
      <c r="AW358" s="6"/>
      <c r="AX358" s="1">
        <f>'январь 2016'!AX358+'февраль 2016'!AX358+'март 2016'!AX358</f>
        <v>0</v>
      </c>
      <c r="AY358" s="1">
        <f>'январь 2016'!AY358+'февраль 2016'!AY358+'март 2016'!AY358</f>
        <v>0</v>
      </c>
      <c r="AZ358" s="1" t="s">
        <v>42</v>
      </c>
      <c r="BA358" s="1" t="s">
        <v>39</v>
      </c>
      <c r="BB358" s="1">
        <f>'январь 2016'!BB358+'февраль 2016'!BB358+'март 2016'!BB358</f>
        <v>0</v>
      </c>
      <c r="BC358" s="1">
        <f>'январь 2016'!BC358+'февраль 2016'!BC358+'март 2016'!BC358</f>
        <v>0</v>
      </c>
      <c r="BD358" s="1" t="s">
        <v>42</v>
      </c>
      <c r="BE358" s="1" t="s">
        <v>33</v>
      </c>
      <c r="BF358" s="1">
        <f>'январь 2016'!BF358+'февраль 2016'!BF358+'март 2016'!BF358</f>
        <v>0</v>
      </c>
      <c r="BG358" s="1">
        <f>'январь 2016'!BG358+'февраль 2016'!BG358+'март 2016'!BG358</f>
        <v>0</v>
      </c>
      <c r="BH358" s="1" t="s">
        <v>42</v>
      </c>
      <c r="BI358" s="1" t="s">
        <v>39</v>
      </c>
      <c r="BJ358" s="1">
        <f>'январь 2016'!BJ358+'февраль 2016'!BJ358+'март 2016'!BJ358</f>
        <v>0</v>
      </c>
      <c r="BK358" s="7">
        <f>'январь 2016'!BK358+'февраль 2016'!BK358+'март 2016'!BK358</f>
        <v>0</v>
      </c>
      <c r="BL358" s="1" t="s">
        <v>43</v>
      </c>
      <c r="BM358" s="1" t="s">
        <v>44</v>
      </c>
      <c r="BN358" s="1">
        <f>'январь 2016'!BN358+'февраль 2016'!BN358+'март 2016'!BN358</f>
        <v>0</v>
      </c>
      <c r="BO358" s="1">
        <f>'январь 2016'!BO358+'февраль 2016'!BO358+'март 2016'!BO358</f>
        <v>0</v>
      </c>
      <c r="BP358" s="1" t="s">
        <v>45</v>
      </c>
      <c r="BQ358" s="1" t="s">
        <v>44</v>
      </c>
      <c r="BR358" s="1">
        <f>'январь 2016'!BR358+'февраль 2016'!BR358+'март 2016'!BR358</f>
        <v>0</v>
      </c>
      <c r="BS358" s="1">
        <f>'январь 2016'!BS358+'февраль 2016'!BS358+'март 2016'!BS358</f>
        <v>0</v>
      </c>
      <c r="BT358" s="1" t="s">
        <v>46</v>
      </c>
      <c r="BU358" s="1" t="s">
        <v>47</v>
      </c>
      <c r="BV358" s="1">
        <f>'январь 2016'!BV358+'февраль 2016'!BV358+'март 2016'!BV358</f>
        <v>0</v>
      </c>
      <c r="BW358" s="1">
        <f>'январь 2016'!BW358+'февраль 2016'!BW358+'март 2016'!BW358</f>
        <v>0</v>
      </c>
      <c r="BX358" s="1" t="s">
        <v>46</v>
      </c>
      <c r="BY358" s="1" t="s">
        <v>41</v>
      </c>
      <c r="BZ358" s="1">
        <f>'январь 2016'!BZ358+'февраль 2016'!BZ358+'март 2016'!BZ358</f>
        <v>0</v>
      </c>
      <c r="CA358" s="1">
        <f>'январь 2016'!CA358+'февраль 2016'!CA358+'март 2016'!CA358</f>
        <v>0</v>
      </c>
      <c r="CB358" s="1" t="s">
        <v>46</v>
      </c>
      <c r="CC358" s="1" t="s">
        <v>48</v>
      </c>
      <c r="CD358" s="1">
        <f>'январь 2016'!CD358+'февраль 2016'!CD358+'март 2016'!CD358</f>
        <v>0</v>
      </c>
      <c r="CE358" s="1">
        <f>'январь 2016'!CE358+'февраль 2016'!CE358+'март 2016'!CE358</f>
        <v>0</v>
      </c>
      <c r="CF358" s="1" t="s">
        <v>46</v>
      </c>
      <c r="CG358" s="1" t="s">
        <v>48</v>
      </c>
      <c r="CH358" s="1">
        <f>'январь 2016'!CH358+'февраль 2016'!CH358+'март 2016'!CH358</f>
        <v>0</v>
      </c>
      <c r="CI358" s="1">
        <f>'январь 2016'!CI358+'февраль 2016'!CI358+'март 2016'!CI358</f>
        <v>0</v>
      </c>
      <c r="CJ358" s="1" t="s">
        <v>46</v>
      </c>
      <c r="CK358" s="1" t="s">
        <v>39</v>
      </c>
      <c r="CL358" s="1">
        <f>'январь 2016'!CL358+'февраль 2016'!CL358+'март 2016'!CL358</f>
        <v>0</v>
      </c>
      <c r="CM358" s="1">
        <f>'январь 2016'!CM358+'февраль 2016'!CM358+'март 2016'!CM358</f>
        <v>0</v>
      </c>
      <c r="CN358" s="1" t="s">
        <v>49</v>
      </c>
      <c r="CO358" s="1" t="s">
        <v>39</v>
      </c>
      <c r="CP358" s="1">
        <f>'январь 2016'!CP358+'февраль 2016'!CP358+'март 2016'!CP358</f>
        <v>0</v>
      </c>
      <c r="CQ358" s="1">
        <f>'январь 2016'!CQ358+'февраль 2016'!CQ358+'март 2016'!CQ358</f>
        <v>0</v>
      </c>
      <c r="CR358" s="1" t="s">
        <v>50</v>
      </c>
      <c r="CS358" s="1" t="s">
        <v>51</v>
      </c>
      <c r="CT358" s="1">
        <f>'январь 2016'!CT358+'февраль 2016'!CT358+'март 2016'!CT358</f>
        <v>0</v>
      </c>
      <c r="CU358" s="1">
        <f>'январь 2016'!CU358+'февраль 2016'!CU358+'март 2016'!CU358</f>
        <v>0</v>
      </c>
      <c r="CV358" s="1" t="s">
        <v>50</v>
      </c>
      <c r="CW358" s="1" t="s">
        <v>39</v>
      </c>
      <c r="CX358" s="1">
        <f>'январь 2016'!CX358+'февраль 2016'!CX358+'март 2016'!CX358</f>
        <v>0</v>
      </c>
      <c r="CY358" s="1">
        <f>'январь 2016'!CY358+'февраль 2016'!CY358+'март 2016'!CY358</f>
        <v>0</v>
      </c>
      <c r="CZ358" s="1" t="s">
        <v>50</v>
      </c>
      <c r="DA358" s="1" t="s">
        <v>39</v>
      </c>
      <c r="DB358" s="1">
        <f>'январь 2016'!DB358+'февраль 2016'!DB358+'март 2016'!DB358</f>
        <v>0</v>
      </c>
      <c r="DC358" s="1">
        <f>'январь 2016'!DC358+'февраль 2016'!DC358+'март 2016'!DC358</f>
        <v>0</v>
      </c>
      <c r="DD358" s="1" t="s">
        <v>59</v>
      </c>
      <c r="DE358" s="1" t="s">
        <v>60</v>
      </c>
      <c r="DF358" s="1">
        <f>'январь 2016'!DF358+'февраль 2016'!DF358+'март 2016'!DF358</f>
        <v>0</v>
      </c>
      <c r="DG358" s="1">
        <f>'январь 2016'!DG358+'февраль 2016'!DG358+'март 2016'!DG358</f>
        <v>0</v>
      </c>
      <c r="DH358" s="1" t="s">
        <v>52</v>
      </c>
      <c r="DI358" s="1" t="s">
        <v>53</v>
      </c>
      <c r="DJ358" s="1">
        <f>'январь 2016'!DJ358+'февраль 2016'!DJ358+'март 2016'!DJ358</f>
        <v>0</v>
      </c>
      <c r="DK358" s="1">
        <f>'январь 2016'!DK358+'февраль 2016'!DK358+'март 2016'!DK358</f>
        <v>0</v>
      </c>
      <c r="DL358" s="1" t="s">
        <v>31</v>
      </c>
      <c r="DM358" s="7">
        <f>'январь 2016'!DM358+'февраль 2016'!DM358+'март 2016'!DM358</f>
        <v>1.012</v>
      </c>
    </row>
    <row r="359" spans="1:117" s="12" customFormat="1" ht="15.75" customHeight="1" x14ac:dyDescent="0.25">
      <c r="A359" s="6">
        <v>358</v>
      </c>
      <c r="B359" s="6">
        <v>3</v>
      </c>
      <c r="C359" s="9" t="s">
        <v>487</v>
      </c>
      <c r="D359" s="8" t="s">
        <v>373</v>
      </c>
      <c r="E359" s="6">
        <v>226.25399999999999</v>
      </c>
      <c r="F359" s="6">
        <v>19.428999999999998</v>
      </c>
      <c r="G359" s="6">
        <v>-205.13300000000001</v>
      </c>
      <c r="H359" s="10">
        <v>97.846320000000006</v>
      </c>
      <c r="I359" s="3">
        <f t="shared" si="16"/>
        <v>-107.28668</v>
      </c>
      <c r="J359" s="3">
        <f t="shared" si="15"/>
        <v>0</v>
      </c>
      <c r="K359" s="3">
        <f t="shared" si="17"/>
        <v>-107.28668</v>
      </c>
      <c r="L359" s="1" t="s">
        <v>28</v>
      </c>
      <c r="M359" s="1" t="s">
        <v>29</v>
      </c>
      <c r="N359" s="1">
        <f>'январь 2016'!N359+'февраль 2016'!N359+'март 2016'!N359</f>
        <v>0</v>
      </c>
      <c r="O359" s="1">
        <f>'январь 2016'!O359+'февраль 2016'!O359+'март 2016'!O359</f>
        <v>0</v>
      </c>
      <c r="P359" s="1" t="s">
        <v>30</v>
      </c>
      <c r="Q359" s="1" t="s">
        <v>34</v>
      </c>
      <c r="R359" s="1">
        <f>'январь 2016'!R359+'февраль 2016'!R359+'март 2016'!R359</f>
        <v>0</v>
      </c>
      <c r="S359" s="1">
        <f>'январь 2016'!S359+'февраль 2016'!S359+'март 2016'!S359</f>
        <v>0</v>
      </c>
      <c r="T359" s="1" t="s">
        <v>30</v>
      </c>
      <c r="U359" s="1" t="s">
        <v>32</v>
      </c>
      <c r="V359" s="6">
        <f>'январь 2016'!V359+'февраль 2016'!V359+'март 2016'!V359</f>
        <v>0</v>
      </c>
      <c r="W359" s="6">
        <f>'январь 2016'!W359+'февраль 2016'!W359+'март 2016'!W359</f>
        <v>0</v>
      </c>
      <c r="X359" s="6" t="s">
        <v>30</v>
      </c>
      <c r="Y359" s="6" t="s">
        <v>33</v>
      </c>
      <c r="Z359" s="6">
        <f>'январь 2016'!Z359+'февраль 2016'!Z359+'март 2016'!Z359</f>
        <v>0</v>
      </c>
      <c r="AA359" s="6">
        <f>'январь 2016'!AA359+'февраль 2016'!AA359+'март 2016'!AA359</f>
        <v>0</v>
      </c>
      <c r="AB359" s="1" t="s">
        <v>30</v>
      </c>
      <c r="AC359" s="1" t="s">
        <v>34</v>
      </c>
      <c r="AD359" s="1">
        <f>'январь 2016'!AD359+'февраль 2016'!AD359+'март 2016'!AD359</f>
        <v>0</v>
      </c>
      <c r="AE359" s="1">
        <f>'январь 2016'!AE359+'февраль 2016'!AE359+'март 2016'!AE359</f>
        <v>0</v>
      </c>
      <c r="AF359" s="1" t="s">
        <v>35</v>
      </c>
      <c r="AG359" s="1" t="s">
        <v>29</v>
      </c>
      <c r="AH359" s="1">
        <f>'январь 2016'!AH359+'февраль 2016'!AH359+'март 2016'!AH359</f>
        <v>0</v>
      </c>
      <c r="AI359" s="1">
        <f>'январь 2016'!AI359+'февраль 2016'!AI359+'март 2016'!AI359</f>
        <v>0</v>
      </c>
      <c r="AJ359" s="1" t="s">
        <v>36</v>
      </c>
      <c r="AK359" s="1" t="s">
        <v>37</v>
      </c>
      <c r="AL359" s="1">
        <f>'январь 2016'!AL359+'февраль 2016'!AL359+'март 2016'!AL359</f>
        <v>0</v>
      </c>
      <c r="AM359" s="1">
        <f>'январь 2016'!AM359+'февраль 2016'!AM359+'март 2016'!AM359</f>
        <v>0</v>
      </c>
      <c r="AN359" s="1" t="s">
        <v>38</v>
      </c>
      <c r="AO359" s="1" t="s">
        <v>39</v>
      </c>
      <c r="AP359" s="1">
        <f>'январь 2016'!AP359+'февраль 2016'!AP359+'март 2016'!AP359</f>
        <v>0</v>
      </c>
      <c r="AQ359" s="1">
        <f>'январь 2016'!AQ359+'февраль 2016'!AQ359+'март 2016'!AQ359</f>
        <v>0</v>
      </c>
      <c r="AR359" s="1" t="s">
        <v>40</v>
      </c>
      <c r="AS359" s="1" t="s">
        <v>41</v>
      </c>
      <c r="AT359" s="1">
        <f>'январь 2016'!AT359+'февраль 2016'!AT359+'март 2016'!AT359</f>
        <v>0</v>
      </c>
      <c r="AU359" s="1">
        <f>'январь 2016'!AU359+'февраль 2016'!AU359+'март 2016'!AU359</f>
        <v>0</v>
      </c>
      <c r="AV359" s="6"/>
      <c r="AW359" s="6"/>
      <c r="AX359" s="1">
        <f>'январь 2016'!AX359+'февраль 2016'!AX359+'март 2016'!AX359</f>
        <v>0</v>
      </c>
      <c r="AY359" s="1">
        <f>'январь 2016'!AY359+'февраль 2016'!AY359+'март 2016'!AY359</f>
        <v>0</v>
      </c>
      <c r="AZ359" s="1" t="s">
        <v>42</v>
      </c>
      <c r="BA359" s="1" t="s">
        <v>39</v>
      </c>
      <c r="BB359" s="1">
        <f>'январь 2016'!BB359+'февраль 2016'!BB359+'март 2016'!BB359</f>
        <v>0</v>
      </c>
      <c r="BC359" s="1">
        <f>'январь 2016'!BC359+'февраль 2016'!BC359+'март 2016'!BC359</f>
        <v>0</v>
      </c>
      <c r="BD359" s="1" t="s">
        <v>42</v>
      </c>
      <c r="BE359" s="1" t="s">
        <v>33</v>
      </c>
      <c r="BF359" s="1">
        <f>'январь 2016'!BF359+'февраль 2016'!BF359+'март 2016'!BF359</f>
        <v>0</v>
      </c>
      <c r="BG359" s="1">
        <f>'январь 2016'!BG359+'февраль 2016'!BG359+'март 2016'!BG359</f>
        <v>0</v>
      </c>
      <c r="BH359" s="1" t="s">
        <v>42</v>
      </c>
      <c r="BI359" s="1" t="s">
        <v>39</v>
      </c>
      <c r="BJ359" s="1">
        <f>'январь 2016'!BJ359+'февраль 2016'!BJ359+'март 2016'!BJ359</f>
        <v>0</v>
      </c>
      <c r="BK359" s="7">
        <f>'январь 2016'!BK359+'февраль 2016'!BK359+'март 2016'!BK359</f>
        <v>0</v>
      </c>
      <c r="BL359" s="1" t="s">
        <v>43</v>
      </c>
      <c r="BM359" s="1" t="s">
        <v>44</v>
      </c>
      <c r="BN359" s="1">
        <f>'январь 2016'!BN359+'февраль 2016'!BN359+'март 2016'!BN359</f>
        <v>0</v>
      </c>
      <c r="BO359" s="1">
        <f>'январь 2016'!BO359+'февраль 2016'!BO359+'март 2016'!BO359</f>
        <v>0</v>
      </c>
      <c r="BP359" s="1" t="s">
        <v>45</v>
      </c>
      <c r="BQ359" s="1" t="s">
        <v>44</v>
      </c>
      <c r="BR359" s="1">
        <f>'январь 2016'!BR359+'февраль 2016'!BR359+'март 2016'!BR359</f>
        <v>0</v>
      </c>
      <c r="BS359" s="1">
        <f>'январь 2016'!BS359+'февраль 2016'!BS359+'март 2016'!BS359</f>
        <v>0</v>
      </c>
      <c r="BT359" s="1" t="s">
        <v>46</v>
      </c>
      <c r="BU359" s="1" t="s">
        <v>47</v>
      </c>
      <c r="BV359" s="1">
        <f>'январь 2016'!BV359+'февраль 2016'!BV359+'март 2016'!BV359</f>
        <v>0</v>
      </c>
      <c r="BW359" s="1">
        <f>'январь 2016'!BW359+'февраль 2016'!BW359+'март 2016'!BW359</f>
        <v>0</v>
      </c>
      <c r="BX359" s="1" t="s">
        <v>46</v>
      </c>
      <c r="BY359" s="1" t="s">
        <v>41</v>
      </c>
      <c r="BZ359" s="1">
        <f>'январь 2016'!BZ359+'февраль 2016'!BZ359+'март 2016'!BZ359</f>
        <v>0</v>
      </c>
      <c r="CA359" s="1">
        <f>'январь 2016'!CA359+'февраль 2016'!CA359+'март 2016'!CA359</f>
        <v>0</v>
      </c>
      <c r="CB359" s="1" t="s">
        <v>46</v>
      </c>
      <c r="CC359" s="1" t="s">
        <v>48</v>
      </c>
      <c r="CD359" s="1">
        <f>'январь 2016'!CD359+'февраль 2016'!CD359+'март 2016'!CD359</f>
        <v>0</v>
      </c>
      <c r="CE359" s="1">
        <f>'январь 2016'!CE359+'февраль 2016'!CE359+'март 2016'!CE359</f>
        <v>0</v>
      </c>
      <c r="CF359" s="1" t="s">
        <v>46</v>
      </c>
      <c r="CG359" s="1" t="s">
        <v>48</v>
      </c>
      <c r="CH359" s="1">
        <f>'январь 2016'!CH359+'февраль 2016'!CH359+'март 2016'!CH359</f>
        <v>0</v>
      </c>
      <c r="CI359" s="1">
        <f>'январь 2016'!CI359+'февраль 2016'!CI359+'март 2016'!CI359</f>
        <v>0</v>
      </c>
      <c r="CJ359" s="1" t="s">
        <v>46</v>
      </c>
      <c r="CK359" s="1" t="s">
        <v>39</v>
      </c>
      <c r="CL359" s="1">
        <f>'январь 2016'!CL359+'февраль 2016'!CL359+'март 2016'!CL359</f>
        <v>0</v>
      </c>
      <c r="CM359" s="1">
        <f>'январь 2016'!CM359+'февраль 2016'!CM359+'март 2016'!CM359</f>
        <v>0</v>
      </c>
      <c r="CN359" s="1" t="s">
        <v>49</v>
      </c>
      <c r="CO359" s="1" t="s">
        <v>39</v>
      </c>
      <c r="CP359" s="1">
        <f>'январь 2016'!CP359+'февраль 2016'!CP359+'март 2016'!CP359</f>
        <v>0</v>
      </c>
      <c r="CQ359" s="1">
        <f>'январь 2016'!CQ359+'февраль 2016'!CQ359+'март 2016'!CQ359</f>
        <v>0</v>
      </c>
      <c r="CR359" s="1" t="s">
        <v>50</v>
      </c>
      <c r="CS359" s="1" t="s">
        <v>51</v>
      </c>
      <c r="CT359" s="1">
        <f>'январь 2016'!CT359+'февраль 2016'!CT359+'март 2016'!CT359</f>
        <v>0</v>
      </c>
      <c r="CU359" s="1">
        <f>'январь 2016'!CU359+'февраль 2016'!CU359+'март 2016'!CU359</f>
        <v>0</v>
      </c>
      <c r="CV359" s="1" t="s">
        <v>50</v>
      </c>
      <c r="CW359" s="1" t="s">
        <v>39</v>
      </c>
      <c r="CX359" s="1">
        <f>'январь 2016'!CX359+'февраль 2016'!CX359+'март 2016'!CX359</f>
        <v>0</v>
      </c>
      <c r="CY359" s="1">
        <f>'январь 2016'!CY359+'февраль 2016'!CY359+'март 2016'!CY359</f>
        <v>0</v>
      </c>
      <c r="CZ359" s="1" t="s">
        <v>50</v>
      </c>
      <c r="DA359" s="1" t="s">
        <v>39</v>
      </c>
      <c r="DB359" s="1">
        <f>'январь 2016'!DB359+'февраль 2016'!DB359+'март 2016'!DB359</f>
        <v>0</v>
      </c>
      <c r="DC359" s="1">
        <f>'январь 2016'!DC359+'февраль 2016'!DC359+'март 2016'!DC359</f>
        <v>0</v>
      </c>
      <c r="DD359" s="1" t="s">
        <v>59</v>
      </c>
      <c r="DE359" s="1" t="s">
        <v>60</v>
      </c>
      <c r="DF359" s="1">
        <f>'январь 2016'!DF359+'февраль 2016'!DF359+'март 2016'!DF359</f>
        <v>0</v>
      </c>
      <c r="DG359" s="1">
        <f>'январь 2016'!DG359+'февраль 2016'!DG359+'март 2016'!DG359</f>
        <v>0</v>
      </c>
      <c r="DH359" s="1" t="s">
        <v>52</v>
      </c>
      <c r="DI359" s="1" t="s">
        <v>53</v>
      </c>
      <c r="DJ359" s="1">
        <f>'январь 2016'!DJ359+'февраль 2016'!DJ359+'март 2016'!DJ359</f>
        <v>0</v>
      </c>
      <c r="DK359" s="1">
        <f>'январь 2016'!DK359+'февраль 2016'!DK359+'март 2016'!DK359</f>
        <v>0</v>
      </c>
      <c r="DL359" s="1" t="s">
        <v>31</v>
      </c>
      <c r="DM359" s="7">
        <f>'январь 2016'!DM359+'февраль 2016'!DM359+'март 2016'!DM359</f>
        <v>0</v>
      </c>
    </row>
    <row r="360" spans="1:117" s="12" customFormat="1" ht="15.75" customHeight="1" x14ac:dyDescent="0.25">
      <c r="A360" s="6">
        <v>359</v>
      </c>
      <c r="B360" s="6">
        <v>3</v>
      </c>
      <c r="C360" s="9" t="s">
        <v>488</v>
      </c>
      <c r="D360" s="8" t="s">
        <v>373</v>
      </c>
      <c r="E360" s="6">
        <v>209.82400000000001</v>
      </c>
      <c r="F360" s="6">
        <v>0.39400000000000002</v>
      </c>
      <c r="G360" s="6">
        <v>-209.43</v>
      </c>
      <c r="H360" s="10">
        <v>82.818359999999998</v>
      </c>
      <c r="I360" s="3">
        <f t="shared" si="16"/>
        <v>-126.61164000000001</v>
      </c>
      <c r="J360" s="3">
        <f t="shared" si="15"/>
        <v>0</v>
      </c>
      <c r="K360" s="3">
        <f t="shared" si="17"/>
        <v>-126.61164000000001</v>
      </c>
      <c r="L360" s="1" t="s">
        <v>28</v>
      </c>
      <c r="M360" s="1" t="s">
        <v>29</v>
      </c>
      <c r="N360" s="1">
        <f>'январь 2016'!N360+'февраль 2016'!N360+'март 2016'!N360</f>
        <v>0</v>
      </c>
      <c r="O360" s="1">
        <f>'январь 2016'!O360+'февраль 2016'!O360+'март 2016'!O360</f>
        <v>0</v>
      </c>
      <c r="P360" s="1" t="s">
        <v>30</v>
      </c>
      <c r="Q360" s="1" t="s">
        <v>34</v>
      </c>
      <c r="R360" s="1">
        <f>'январь 2016'!R360+'февраль 2016'!R360+'март 2016'!R360</f>
        <v>0</v>
      </c>
      <c r="S360" s="1">
        <f>'январь 2016'!S360+'февраль 2016'!S360+'март 2016'!S360</f>
        <v>0</v>
      </c>
      <c r="T360" s="1" t="s">
        <v>30</v>
      </c>
      <c r="U360" s="1" t="s">
        <v>32</v>
      </c>
      <c r="V360" s="6">
        <f>'январь 2016'!V360+'февраль 2016'!V360+'март 2016'!V360</f>
        <v>0</v>
      </c>
      <c r="W360" s="6">
        <f>'январь 2016'!W360+'февраль 2016'!W360+'март 2016'!W360</f>
        <v>0</v>
      </c>
      <c r="X360" s="6" t="s">
        <v>30</v>
      </c>
      <c r="Y360" s="6" t="s">
        <v>33</v>
      </c>
      <c r="Z360" s="6">
        <f>'январь 2016'!Z360+'февраль 2016'!Z360+'март 2016'!Z360</f>
        <v>0</v>
      </c>
      <c r="AA360" s="6">
        <f>'январь 2016'!AA360+'февраль 2016'!AA360+'март 2016'!AA360</f>
        <v>0</v>
      </c>
      <c r="AB360" s="1" t="s">
        <v>30</v>
      </c>
      <c r="AC360" s="1" t="s">
        <v>34</v>
      </c>
      <c r="AD360" s="1">
        <f>'январь 2016'!AD360+'февраль 2016'!AD360+'март 2016'!AD360</f>
        <v>0</v>
      </c>
      <c r="AE360" s="1">
        <f>'январь 2016'!AE360+'февраль 2016'!AE360+'март 2016'!AE360</f>
        <v>0</v>
      </c>
      <c r="AF360" s="1" t="s">
        <v>35</v>
      </c>
      <c r="AG360" s="1" t="s">
        <v>29</v>
      </c>
      <c r="AH360" s="1">
        <f>'январь 2016'!AH360+'февраль 2016'!AH360+'март 2016'!AH360</f>
        <v>0</v>
      </c>
      <c r="AI360" s="1">
        <f>'январь 2016'!AI360+'февраль 2016'!AI360+'март 2016'!AI360</f>
        <v>0</v>
      </c>
      <c r="AJ360" s="1" t="s">
        <v>36</v>
      </c>
      <c r="AK360" s="1" t="s">
        <v>37</v>
      </c>
      <c r="AL360" s="1">
        <f>'январь 2016'!AL360+'февраль 2016'!AL360+'март 2016'!AL360</f>
        <v>0</v>
      </c>
      <c r="AM360" s="1">
        <f>'январь 2016'!AM360+'февраль 2016'!AM360+'март 2016'!AM360</f>
        <v>0</v>
      </c>
      <c r="AN360" s="1" t="s">
        <v>38</v>
      </c>
      <c r="AO360" s="1" t="s">
        <v>39</v>
      </c>
      <c r="AP360" s="1">
        <f>'январь 2016'!AP360+'февраль 2016'!AP360+'март 2016'!AP360</f>
        <v>0</v>
      </c>
      <c r="AQ360" s="1">
        <f>'январь 2016'!AQ360+'февраль 2016'!AQ360+'март 2016'!AQ360</f>
        <v>0</v>
      </c>
      <c r="AR360" s="1" t="s">
        <v>40</v>
      </c>
      <c r="AS360" s="1" t="s">
        <v>41</v>
      </c>
      <c r="AT360" s="1">
        <f>'январь 2016'!AT360+'февраль 2016'!AT360+'март 2016'!AT360</f>
        <v>0</v>
      </c>
      <c r="AU360" s="1">
        <f>'январь 2016'!AU360+'февраль 2016'!AU360+'март 2016'!AU360</f>
        <v>0</v>
      </c>
      <c r="AV360" s="6"/>
      <c r="AW360" s="6"/>
      <c r="AX360" s="1">
        <f>'январь 2016'!AX360+'февраль 2016'!AX360+'март 2016'!AX360</f>
        <v>0</v>
      </c>
      <c r="AY360" s="1">
        <f>'январь 2016'!AY360+'февраль 2016'!AY360+'март 2016'!AY360</f>
        <v>0</v>
      </c>
      <c r="AZ360" s="1" t="s">
        <v>42</v>
      </c>
      <c r="BA360" s="1" t="s">
        <v>39</v>
      </c>
      <c r="BB360" s="1">
        <f>'январь 2016'!BB360+'февраль 2016'!BB360+'март 2016'!BB360</f>
        <v>0</v>
      </c>
      <c r="BC360" s="1">
        <f>'январь 2016'!BC360+'февраль 2016'!BC360+'март 2016'!BC360</f>
        <v>0</v>
      </c>
      <c r="BD360" s="1" t="s">
        <v>42</v>
      </c>
      <c r="BE360" s="1" t="s">
        <v>33</v>
      </c>
      <c r="BF360" s="1">
        <f>'январь 2016'!BF360+'февраль 2016'!BF360+'март 2016'!BF360</f>
        <v>0</v>
      </c>
      <c r="BG360" s="1">
        <f>'январь 2016'!BG360+'февраль 2016'!BG360+'март 2016'!BG360</f>
        <v>0</v>
      </c>
      <c r="BH360" s="1" t="s">
        <v>42</v>
      </c>
      <c r="BI360" s="1" t="s">
        <v>39</v>
      </c>
      <c r="BJ360" s="1">
        <f>'январь 2016'!BJ360+'февраль 2016'!BJ360+'март 2016'!BJ360</f>
        <v>0</v>
      </c>
      <c r="BK360" s="7">
        <f>'январь 2016'!BK360+'февраль 2016'!BK360+'март 2016'!BK360</f>
        <v>0</v>
      </c>
      <c r="BL360" s="1" t="s">
        <v>43</v>
      </c>
      <c r="BM360" s="1" t="s">
        <v>44</v>
      </c>
      <c r="BN360" s="1">
        <f>'январь 2016'!BN360+'февраль 2016'!BN360+'март 2016'!BN360</f>
        <v>0</v>
      </c>
      <c r="BO360" s="1">
        <f>'январь 2016'!BO360+'февраль 2016'!BO360+'март 2016'!BO360</f>
        <v>0</v>
      </c>
      <c r="BP360" s="1" t="s">
        <v>45</v>
      </c>
      <c r="BQ360" s="1" t="s">
        <v>44</v>
      </c>
      <c r="BR360" s="1">
        <f>'январь 2016'!BR360+'февраль 2016'!BR360+'март 2016'!BR360</f>
        <v>0</v>
      </c>
      <c r="BS360" s="1">
        <f>'январь 2016'!BS360+'февраль 2016'!BS360+'март 2016'!BS360</f>
        <v>0</v>
      </c>
      <c r="BT360" s="1" t="s">
        <v>46</v>
      </c>
      <c r="BU360" s="1" t="s">
        <v>47</v>
      </c>
      <c r="BV360" s="1">
        <f>'январь 2016'!BV360+'февраль 2016'!BV360+'март 2016'!BV360</f>
        <v>0</v>
      </c>
      <c r="BW360" s="1">
        <f>'январь 2016'!BW360+'февраль 2016'!BW360+'март 2016'!BW360</f>
        <v>0</v>
      </c>
      <c r="BX360" s="1" t="s">
        <v>46</v>
      </c>
      <c r="BY360" s="1" t="s">
        <v>41</v>
      </c>
      <c r="BZ360" s="1">
        <f>'январь 2016'!BZ360+'февраль 2016'!BZ360+'март 2016'!BZ360</f>
        <v>0</v>
      </c>
      <c r="CA360" s="1">
        <f>'январь 2016'!CA360+'февраль 2016'!CA360+'март 2016'!CA360</f>
        <v>0</v>
      </c>
      <c r="CB360" s="1" t="s">
        <v>46</v>
      </c>
      <c r="CC360" s="1" t="s">
        <v>48</v>
      </c>
      <c r="CD360" s="1">
        <f>'январь 2016'!CD360+'февраль 2016'!CD360+'март 2016'!CD360</f>
        <v>0</v>
      </c>
      <c r="CE360" s="1">
        <f>'январь 2016'!CE360+'февраль 2016'!CE360+'март 2016'!CE360</f>
        <v>0</v>
      </c>
      <c r="CF360" s="1" t="s">
        <v>46</v>
      </c>
      <c r="CG360" s="1" t="s">
        <v>48</v>
      </c>
      <c r="CH360" s="1">
        <f>'январь 2016'!CH360+'февраль 2016'!CH360+'март 2016'!CH360</f>
        <v>0</v>
      </c>
      <c r="CI360" s="1">
        <f>'январь 2016'!CI360+'февраль 2016'!CI360+'март 2016'!CI360</f>
        <v>0</v>
      </c>
      <c r="CJ360" s="1" t="s">
        <v>46</v>
      </c>
      <c r="CK360" s="1" t="s">
        <v>39</v>
      </c>
      <c r="CL360" s="1">
        <f>'январь 2016'!CL360+'февраль 2016'!CL360+'март 2016'!CL360</f>
        <v>0</v>
      </c>
      <c r="CM360" s="1">
        <f>'январь 2016'!CM360+'февраль 2016'!CM360+'март 2016'!CM360</f>
        <v>0</v>
      </c>
      <c r="CN360" s="1" t="s">
        <v>49</v>
      </c>
      <c r="CO360" s="1" t="s">
        <v>39</v>
      </c>
      <c r="CP360" s="1">
        <f>'январь 2016'!CP360+'февраль 2016'!CP360+'март 2016'!CP360</f>
        <v>0</v>
      </c>
      <c r="CQ360" s="1">
        <f>'январь 2016'!CQ360+'февраль 2016'!CQ360+'март 2016'!CQ360</f>
        <v>0</v>
      </c>
      <c r="CR360" s="1" t="s">
        <v>50</v>
      </c>
      <c r="CS360" s="1" t="s">
        <v>51</v>
      </c>
      <c r="CT360" s="1">
        <f>'январь 2016'!CT360+'февраль 2016'!CT360+'март 2016'!CT360</f>
        <v>0</v>
      </c>
      <c r="CU360" s="1">
        <f>'январь 2016'!CU360+'февраль 2016'!CU360+'март 2016'!CU360</f>
        <v>0</v>
      </c>
      <c r="CV360" s="1" t="s">
        <v>50</v>
      </c>
      <c r="CW360" s="1" t="s">
        <v>39</v>
      </c>
      <c r="CX360" s="1">
        <f>'январь 2016'!CX360+'февраль 2016'!CX360+'март 2016'!CX360</f>
        <v>0</v>
      </c>
      <c r="CY360" s="1">
        <f>'январь 2016'!CY360+'февраль 2016'!CY360+'март 2016'!CY360</f>
        <v>0</v>
      </c>
      <c r="CZ360" s="1" t="s">
        <v>50</v>
      </c>
      <c r="DA360" s="1" t="s">
        <v>39</v>
      </c>
      <c r="DB360" s="1">
        <f>'январь 2016'!DB360+'февраль 2016'!DB360+'март 2016'!DB360</f>
        <v>0</v>
      </c>
      <c r="DC360" s="1">
        <f>'январь 2016'!DC360+'февраль 2016'!DC360+'март 2016'!DC360</f>
        <v>0</v>
      </c>
      <c r="DD360" s="1" t="s">
        <v>59</v>
      </c>
      <c r="DE360" s="1" t="s">
        <v>60</v>
      </c>
      <c r="DF360" s="1">
        <f>'январь 2016'!DF360+'февраль 2016'!DF360+'март 2016'!DF360</f>
        <v>0</v>
      </c>
      <c r="DG360" s="1">
        <f>'январь 2016'!DG360+'февраль 2016'!DG360+'март 2016'!DG360</f>
        <v>0</v>
      </c>
      <c r="DH360" s="1" t="s">
        <v>52</v>
      </c>
      <c r="DI360" s="1" t="s">
        <v>53</v>
      </c>
      <c r="DJ360" s="1">
        <f>'январь 2016'!DJ360+'февраль 2016'!DJ360+'март 2016'!DJ360</f>
        <v>0</v>
      </c>
      <c r="DK360" s="1">
        <f>'январь 2016'!DK360+'февраль 2016'!DK360+'март 2016'!DK360</f>
        <v>0</v>
      </c>
      <c r="DL360" s="1" t="s">
        <v>31</v>
      </c>
      <c r="DM360" s="7">
        <f>'январь 2016'!DM360+'февраль 2016'!DM360+'март 2016'!DM360</f>
        <v>0</v>
      </c>
    </row>
    <row r="361" spans="1:117" s="12" customFormat="1" ht="15.75" customHeight="1" x14ac:dyDescent="0.25">
      <c r="A361" s="6">
        <v>360</v>
      </c>
      <c r="B361" s="6">
        <v>3</v>
      </c>
      <c r="C361" s="9" t="s">
        <v>489</v>
      </c>
      <c r="D361" s="8" t="s">
        <v>373</v>
      </c>
      <c r="E361" s="6">
        <v>91.481999999999999</v>
      </c>
      <c r="F361" s="6">
        <v>208.15899999999999</v>
      </c>
      <c r="G361" s="6">
        <v>-118.134</v>
      </c>
      <c r="H361" s="10">
        <v>29.21208</v>
      </c>
      <c r="I361" s="3">
        <f t="shared" si="16"/>
        <v>-88.92192</v>
      </c>
      <c r="J361" s="3">
        <f t="shared" si="15"/>
        <v>36</v>
      </c>
      <c r="K361" s="3">
        <f t="shared" si="17"/>
        <v>-124.92192</v>
      </c>
      <c r="L361" s="1" t="s">
        <v>28</v>
      </c>
      <c r="M361" s="1" t="s">
        <v>29</v>
      </c>
      <c r="N361" s="1">
        <f>'январь 2016'!N361+'февраль 2016'!N361+'март 2016'!N361</f>
        <v>0</v>
      </c>
      <c r="O361" s="1">
        <f>'январь 2016'!O361+'февраль 2016'!O361+'март 2016'!O361</f>
        <v>0</v>
      </c>
      <c r="P361" s="1" t="s">
        <v>30</v>
      </c>
      <c r="Q361" s="1" t="s">
        <v>34</v>
      </c>
      <c r="R361" s="1">
        <f>'январь 2016'!R361+'февраль 2016'!R361+'март 2016'!R361</f>
        <v>0</v>
      </c>
      <c r="S361" s="1">
        <f>'январь 2016'!S361+'февраль 2016'!S361+'март 2016'!S361</f>
        <v>0</v>
      </c>
      <c r="T361" s="1" t="s">
        <v>30</v>
      </c>
      <c r="U361" s="1" t="s">
        <v>32</v>
      </c>
      <c r="V361" s="6">
        <f>'январь 2016'!V361+'февраль 2016'!V361+'март 2016'!V361</f>
        <v>0</v>
      </c>
      <c r="W361" s="6">
        <f>'январь 2016'!W361+'февраль 2016'!W361+'март 2016'!W361</f>
        <v>0</v>
      </c>
      <c r="X361" s="6" t="s">
        <v>30</v>
      </c>
      <c r="Y361" s="6" t="s">
        <v>33</v>
      </c>
      <c r="Z361" s="6">
        <f>'январь 2016'!Z361+'февраль 2016'!Z361+'март 2016'!Z361</f>
        <v>0</v>
      </c>
      <c r="AA361" s="6">
        <f>'январь 2016'!AA361+'февраль 2016'!AA361+'март 2016'!AA361</f>
        <v>0</v>
      </c>
      <c r="AB361" s="1" t="s">
        <v>30</v>
      </c>
      <c r="AC361" s="1" t="s">
        <v>34</v>
      </c>
      <c r="AD361" s="1">
        <f>'январь 2016'!AD361+'февраль 2016'!AD361+'март 2016'!AD361</f>
        <v>0</v>
      </c>
      <c r="AE361" s="1">
        <f>'январь 2016'!AE361+'февраль 2016'!AE361+'март 2016'!AE361</f>
        <v>0</v>
      </c>
      <c r="AF361" s="1" t="s">
        <v>35</v>
      </c>
      <c r="AG361" s="1" t="s">
        <v>29</v>
      </c>
      <c r="AH361" s="1">
        <f>'январь 2016'!AH361+'февраль 2016'!AH361+'март 2016'!AH361</f>
        <v>0</v>
      </c>
      <c r="AI361" s="1">
        <f>'январь 2016'!AI361+'февраль 2016'!AI361+'март 2016'!AI361</f>
        <v>0</v>
      </c>
      <c r="AJ361" s="1" t="s">
        <v>36</v>
      </c>
      <c r="AK361" s="1" t="s">
        <v>37</v>
      </c>
      <c r="AL361" s="1">
        <f>'январь 2016'!AL361+'февраль 2016'!AL361+'март 2016'!AL361</f>
        <v>0</v>
      </c>
      <c r="AM361" s="1">
        <f>'январь 2016'!AM361+'февраль 2016'!AM361+'март 2016'!AM361</f>
        <v>0</v>
      </c>
      <c r="AN361" s="1" t="s">
        <v>38</v>
      </c>
      <c r="AO361" s="1" t="s">
        <v>39</v>
      </c>
      <c r="AP361" s="1">
        <f>'январь 2016'!AP361+'февраль 2016'!AP361+'март 2016'!AP361</f>
        <v>0</v>
      </c>
      <c r="AQ361" s="1">
        <f>'январь 2016'!AQ361+'февраль 2016'!AQ361+'март 2016'!AQ361</f>
        <v>0</v>
      </c>
      <c r="AR361" s="1" t="s">
        <v>40</v>
      </c>
      <c r="AS361" s="1" t="s">
        <v>41</v>
      </c>
      <c r="AT361" s="1">
        <f>'январь 2016'!AT361+'февраль 2016'!AT361+'март 2016'!AT361</f>
        <v>0</v>
      </c>
      <c r="AU361" s="1">
        <f>'январь 2016'!AU361+'февраль 2016'!AU361+'март 2016'!AU361</f>
        <v>0</v>
      </c>
      <c r="AV361" s="6"/>
      <c r="AW361" s="6"/>
      <c r="AX361" s="1">
        <f>'январь 2016'!AX361+'февраль 2016'!AX361+'март 2016'!AX361</f>
        <v>0</v>
      </c>
      <c r="AY361" s="1">
        <f>'январь 2016'!AY361+'февраль 2016'!AY361+'март 2016'!AY361</f>
        <v>0</v>
      </c>
      <c r="AZ361" s="1" t="s">
        <v>42</v>
      </c>
      <c r="BA361" s="1" t="s">
        <v>39</v>
      </c>
      <c r="BB361" s="1">
        <f>'январь 2016'!BB361+'февраль 2016'!BB361+'март 2016'!BB361</f>
        <v>0</v>
      </c>
      <c r="BC361" s="1">
        <f>'январь 2016'!BC361+'февраль 2016'!BC361+'март 2016'!BC361</f>
        <v>0</v>
      </c>
      <c r="BD361" s="1" t="s">
        <v>42</v>
      </c>
      <c r="BE361" s="1" t="s">
        <v>523</v>
      </c>
      <c r="BF361" s="1">
        <f>'январь 2016'!BF361+'февраль 2016'!BF361+'март 2016'!BF361</f>
        <v>1</v>
      </c>
      <c r="BG361" s="1">
        <f>'январь 2016'!BG361+'февраль 2016'!BG361+'март 2016'!BG361</f>
        <v>36</v>
      </c>
      <c r="BH361" s="1" t="s">
        <v>42</v>
      </c>
      <c r="BI361" s="1" t="s">
        <v>39</v>
      </c>
      <c r="BJ361" s="1">
        <f>'январь 2016'!BJ361+'февраль 2016'!BJ361+'март 2016'!BJ361</f>
        <v>0</v>
      </c>
      <c r="BK361" s="7">
        <f>'январь 2016'!BK361+'февраль 2016'!BK361+'март 2016'!BK361</f>
        <v>0</v>
      </c>
      <c r="BL361" s="1" t="s">
        <v>43</v>
      </c>
      <c r="BM361" s="1" t="s">
        <v>44</v>
      </c>
      <c r="BN361" s="1">
        <f>'январь 2016'!BN361+'февраль 2016'!BN361+'март 2016'!BN361</f>
        <v>0</v>
      </c>
      <c r="BO361" s="1">
        <f>'январь 2016'!BO361+'февраль 2016'!BO361+'март 2016'!BO361</f>
        <v>0</v>
      </c>
      <c r="BP361" s="1" t="s">
        <v>45</v>
      </c>
      <c r="BQ361" s="1" t="s">
        <v>44</v>
      </c>
      <c r="BR361" s="1">
        <f>'январь 2016'!BR361+'февраль 2016'!BR361+'март 2016'!BR361</f>
        <v>0</v>
      </c>
      <c r="BS361" s="1">
        <f>'январь 2016'!BS361+'февраль 2016'!BS361+'март 2016'!BS361</f>
        <v>0</v>
      </c>
      <c r="BT361" s="1" t="s">
        <v>46</v>
      </c>
      <c r="BU361" s="1" t="s">
        <v>47</v>
      </c>
      <c r="BV361" s="1">
        <f>'январь 2016'!BV361+'февраль 2016'!BV361+'март 2016'!BV361</f>
        <v>0</v>
      </c>
      <c r="BW361" s="1">
        <f>'январь 2016'!BW361+'февраль 2016'!BW361+'март 2016'!BW361</f>
        <v>0</v>
      </c>
      <c r="BX361" s="1" t="s">
        <v>46</v>
      </c>
      <c r="BY361" s="1" t="s">
        <v>41</v>
      </c>
      <c r="BZ361" s="1">
        <f>'январь 2016'!BZ361+'февраль 2016'!BZ361+'март 2016'!BZ361</f>
        <v>0</v>
      </c>
      <c r="CA361" s="1">
        <f>'январь 2016'!CA361+'февраль 2016'!CA361+'март 2016'!CA361</f>
        <v>0</v>
      </c>
      <c r="CB361" s="1" t="s">
        <v>46</v>
      </c>
      <c r="CC361" s="1" t="s">
        <v>48</v>
      </c>
      <c r="CD361" s="1">
        <f>'январь 2016'!CD361+'февраль 2016'!CD361+'март 2016'!CD361</f>
        <v>0</v>
      </c>
      <c r="CE361" s="1">
        <f>'январь 2016'!CE361+'февраль 2016'!CE361+'март 2016'!CE361</f>
        <v>0</v>
      </c>
      <c r="CF361" s="1" t="s">
        <v>46</v>
      </c>
      <c r="CG361" s="1" t="s">
        <v>48</v>
      </c>
      <c r="CH361" s="1">
        <f>'январь 2016'!CH361+'февраль 2016'!CH361+'март 2016'!CH361</f>
        <v>0</v>
      </c>
      <c r="CI361" s="1">
        <f>'январь 2016'!CI361+'февраль 2016'!CI361+'март 2016'!CI361</f>
        <v>0</v>
      </c>
      <c r="CJ361" s="1" t="s">
        <v>46</v>
      </c>
      <c r="CK361" s="1" t="s">
        <v>39</v>
      </c>
      <c r="CL361" s="1">
        <f>'январь 2016'!CL361+'февраль 2016'!CL361+'март 2016'!CL361</f>
        <v>0</v>
      </c>
      <c r="CM361" s="1">
        <f>'январь 2016'!CM361+'февраль 2016'!CM361+'март 2016'!CM361</f>
        <v>0</v>
      </c>
      <c r="CN361" s="1" t="s">
        <v>49</v>
      </c>
      <c r="CO361" s="1" t="s">
        <v>39</v>
      </c>
      <c r="CP361" s="1">
        <f>'январь 2016'!CP361+'февраль 2016'!CP361+'март 2016'!CP361</f>
        <v>0</v>
      </c>
      <c r="CQ361" s="1">
        <f>'январь 2016'!CQ361+'февраль 2016'!CQ361+'март 2016'!CQ361</f>
        <v>0</v>
      </c>
      <c r="CR361" s="1" t="s">
        <v>50</v>
      </c>
      <c r="CS361" s="1" t="s">
        <v>51</v>
      </c>
      <c r="CT361" s="1">
        <f>'январь 2016'!CT361+'февраль 2016'!CT361+'март 2016'!CT361</f>
        <v>0</v>
      </c>
      <c r="CU361" s="1">
        <f>'январь 2016'!CU361+'февраль 2016'!CU361+'март 2016'!CU361</f>
        <v>0</v>
      </c>
      <c r="CV361" s="1" t="s">
        <v>50</v>
      </c>
      <c r="CW361" s="1" t="s">
        <v>39</v>
      </c>
      <c r="CX361" s="1">
        <f>'январь 2016'!CX361+'февраль 2016'!CX361+'март 2016'!CX361</f>
        <v>0</v>
      </c>
      <c r="CY361" s="1">
        <f>'январь 2016'!CY361+'февраль 2016'!CY361+'март 2016'!CY361</f>
        <v>0</v>
      </c>
      <c r="CZ361" s="1" t="s">
        <v>50</v>
      </c>
      <c r="DA361" s="1" t="s">
        <v>39</v>
      </c>
      <c r="DB361" s="1">
        <f>'январь 2016'!DB361+'февраль 2016'!DB361+'март 2016'!DB361</f>
        <v>0</v>
      </c>
      <c r="DC361" s="1">
        <f>'январь 2016'!DC361+'февраль 2016'!DC361+'март 2016'!DC361</f>
        <v>0</v>
      </c>
      <c r="DD361" s="1" t="s">
        <v>59</v>
      </c>
      <c r="DE361" s="1" t="s">
        <v>60</v>
      </c>
      <c r="DF361" s="1">
        <f>'январь 2016'!DF361+'февраль 2016'!DF361+'март 2016'!DF361</f>
        <v>0</v>
      </c>
      <c r="DG361" s="1">
        <f>'январь 2016'!DG361+'февраль 2016'!DG361+'март 2016'!DG361</f>
        <v>0</v>
      </c>
      <c r="DH361" s="1" t="s">
        <v>52</v>
      </c>
      <c r="DI361" s="1" t="s">
        <v>53</v>
      </c>
      <c r="DJ361" s="1">
        <f>'январь 2016'!DJ361+'февраль 2016'!DJ361+'март 2016'!DJ361</f>
        <v>0</v>
      </c>
      <c r="DK361" s="1">
        <f>'январь 2016'!DK361+'февраль 2016'!DK361+'март 2016'!DK361</f>
        <v>0</v>
      </c>
      <c r="DL361" s="1" t="s">
        <v>31</v>
      </c>
      <c r="DM361" s="7">
        <f>'январь 2016'!DM361+'февраль 2016'!DM361+'март 2016'!DM361</f>
        <v>0</v>
      </c>
    </row>
    <row r="362" spans="1:117" s="12" customFormat="1" ht="15.75" customHeight="1" x14ac:dyDescent="0.25">
      <c r="A362" s="6">
        <v>361</v>
      </c>
      <c r="B362" s="6">
        <v>3</v>
      </c>
      <c r="C362" s="9" t="s">
        <v>490</v>
      </c>
      <c r="D362" s="8" t="s">
        <v>373</v>
      </c>
      <c r="E362" s="6">
        <v>104.349</v>
      </c>
      <c r="F362" s="6">
        <v>1.5640000000000001</v>
      </c>
      <c r="G362" s="6">
        <v>100.795</v>
      </c>
      <c r="H362" s="10">
        <v>34.137599999999999</v>
      </c>
      <c r="I362" s="3">
        <f t="shared" si="16"/>
        <v>134.93260000000001</v>
      </c>
      <c r="J362" s="3">
        <f t="shared" si="15"/>
        <v>94.888000000000005</v>
      </c>
      <c r="K362" s="3">
        <f t="shared" si="17"/>
        <v>40.044600000000003</v>
      </c>
      <c r="L362" s="1" t="s">
        <v>28</v>
      </c>
      <c r="M362" s="1" t="s">
        <v>29</v>
      </c>
      <c r="N362" s="1">
        <f>'январь 2016'!N362+'февраль 2016'!N362+'март 2016'!N362</f>
        <v>0</v>
      </c>
      <c r="O362" s="1">
        <f>'январь 2016'!O362+'февраль 2016'!O362+'март 2016'!O362</f>
        <v>0</v>
      </c>
      <c r="P362" s="1" t="s">
        <v>30</v>
      </c>
      <c r="Q362" s="1" t="s">
        <v>34</v>
      </c>
      <c r="R362" s="1">
        <f>'январь 2016'!R362+'февраль 2016'!R362+'март 2016'!R362</f>
        <v>0</v>
      </c>
      <c r="S362" s="1">
        <f>'январь 2016'!S362+'февраль 2016'!S362+'март 2016'!S362</f>
        <v>0</v>
      </c>
      <c r="T362" s="1" t="s">
        <v>30</v>
      </c>
      <c r="U362" s="1" t="s">
        <v>32</v>
      </c>
      <c r="V362" s="6">
        <f>'январь 2016'!V362+'февраль 2016'!V362+'март 2016'!V362</f>
        <v>0</v>
      </c>
      <c r="W362" s="6">
        <f>'январь 2016'!W362+'февраль 2016'!W362+'март 2016'!W362</f>
        <v>0</v>
      </c>
      <c r="X362" s="6" t="s">
        <v>30</v>
      </c>
      <c r="Y362" s="6" t="s">
        <v>33</v>
      </c>
      <c r="Z362" s="6">
        <f>'январь 2016'!Z362+'февраль 2016'!Z362+'март 2016'!Z362</f>
        <v>0</v>
      </c>
      <c r="AA362" s="6">
        <f>'январь 2016'!AA362+'февраль 2016'!AA362+'март 2016'!AA362</f>
        <v>0</v>
      </c>
      <c r="AB362" s="1" t="s">
        <v>30</v>
      </c>
      <c r="AC362" s="1" t="s">
        <v>34</v>
      </c>
      <c r="AD362" s="1">
        <f>'январь 2016'!AD362+'февраль 2016'!AD362+'март 2016'!AD362</f>
        <v>0</v>
      </c>
      <c r="AE362" s="1">
        <f>'январь 2016'!AE362+'февраль 2016'!AE362+'март 2016'!AE362</f>
        <v>0</v>
      </c>
      <c r="AF362" s="1" t="s">
        <v>35</v>
      </c>
      <c r="AG362" s="1" t="s">
        <v>29</v>
      </c>
      <c r="AH362" s="1">
        <f>'январь 2016'!AH362+'февраль 2016'!AH362+'март 2016'!AH362</f>
        <v>0</v>
      </c>
      <c r="AI362" s="1">
        <f>'январь 2016'!AI362+'февраль 2016'!AI362+'март 2016'!AI362</f>
        <v>0</v>
      </c>
      <c r="AJ362" s="1" t="s">
        <v>36</v>
      </c>
      <c r="AK362" s="1" t="s">
        <v>37</v>
      </c>
      <c r="AL362" s="1">
        <f>'январь 2016'!AL362+'февраль 2016'!AL362+'март 2016'!AL362</f>
        <v>0</v>
      </c>
      <c r="AM362" s="1">
        <f>'январь 2016'!AM362+'февраль 2016'!AM362+'март 2016'!AM362</f>
        <v>0</v>
      </c>
      <c r="AN362" s="1" t="s">
        <v>38</v>
      </c>
      <c r="AO362" s="1" t="s">
        <v>39</v>
      </c>
      <c r="AP362" s="1">
        <f>'январь 2016'!AP362+'февраль 2016'!AP362+'март 2016'!AP362</f>
        <v>0</v>
      </c>
      <c r="AQ362" s="1">
        <f>'январь 2016'!AQ362+'февраль 2016'!AQ362+'март 2016'!AQ362</f>
        <v>0</v>
      </c>
      <c r="AR362" s="1" t="s">
        <v>40</v>
      </c>
      <c r="AS362" s="1" t="s">
        <v>41</v>
      </c>
      <c r="AT362" s="1">
        <f>'январь 2016'!AT362+'февраль 2016'!AT362+'март 2016'!AT362</f>
        <v>0</v>
      </c>
      <c r="AU362" s="1">
        <f>'январь 2016'!AU362+'февраль 2016'!AU362+'март 2016'!AU362</f>
        <v>0</v>
      </c>
      <c r="AV362" s="6"/>
      <c r="AW362" s="6"/>
      <c r="AX362" s="1">
        <f>'январь 2016'!AX362+'февраль 2016'!AX362+'март 2016'!AX362</f>
        <v>0</v>
      </c>
      <c r="AY362" s="1">
        <f>'январь 2016'!AY362+'февраль 2016'!AY362+'март 2016'!AY362</f>
        <v>0</v>
      </c>
      <c r="AZ362" s="1" t="s">
        <v>42</v>
      </c>
      <c r="BA362" s="1" t="s">
        <v>39</v>
      </c>
      <c r="BB362" s="1">
        <f>'январь 2016'!BB362+'февраль 2016'!BB362+'март 2016'!BB362</f>
        <v>0</v>
      </c>
      <c r="BC362" s="1">
        <f>'январь 2016'!BC362+'февраль 2016'!BC362+'март 2016'!BC362</f>
        <v>0</v>
      </c>
      <c r="BD362" s="1" t="s">
        <v>42</v>
      </c>
      <c r="BE362" s="1" t="s">
        <v>33</v>
      </c>
      <c r="BF362" s="1">
        <f>'январь 2016'!BF362+'февраль 2016'!BF362+'март 2016'!BF362</f>
        <v>0</v>
      </c>
      <c r="BG362" s="1">
        <f>'январь 2016'!BG362+'февраль 2016'!BG362+'март 2016'!BG362</f>
        <v>0</v>
      </c>
      <c r="BH362" s="1" t="s">
        <v>42</v>
      </c>
      <c r="BI362" s="1" t="s">
        <v>522</v>
      </c>
      <c r="BJ362" s="1">
        <f>'январь 2016'!BJ362+'февраль 2016'!BJ362+'март 2016'!BJ362</f>
        <v>5</v>
      </c>
      <c r="BK362" s="7">
        <f>'январь 2016'!BK362+'февраль 2016'!BK362+'март 2016'!BK362</f>
        <v>94.888000000000005</v>
      </c>
      <c r="BL362" s="1" t="s">
        <v>43</v>
      </c>
      <c r="BM362" s="1" t="s">
        <v>44</v>
      </c>
      <c r="BN362" s="1">
        <f>'январь 2016'!BN362+'февраль 2016'!BN362+'март 2016'!BN362</f>
        <v>0</v>
      </c>
      <c r="BO362" s="1">
        <f>'январь 2016'!BO362+'февраль 2016'!BO362+'март 2016'!BO362</f>
        <v>0</v>
      </c>
      <c r="BP362" s="1" t="s">
        <v>45</v>
      </c>
      <c r="BQ362" s="1" t="s">
        <v>44</v>
      </c>
      <c r="BR362" s="1">
        <f>'январь 2016'!BR362+'февраль 2016'!BR362+'март 2016'!BR362</f>
        <v>0</v>
      </c>
      <c r="BS362" s="1">
        <f>'январь 2016'!BS362+'февраль 2016'!BS362+'март 2016'!BS362</f>
        <v>0</v>
      </c>
      <c r="BT362" s="1" t="s">
        <v>46</v>
      </c>
      <c r="BU362" s="1" t="s">
        <v>47</v>
      </c>
      <c r="BV362" s="1">
        <f>'январь 2016'!BV362+'февраль 2016'!BV362+'март 2016'!BV362</f>
        <v>0</v>
      </c>
      <c r="BW362" s="1">
        <f>'январь 2016'!BW362+'февраль 2016'!BW362+'март 2016'!BW362</f>
        <v>0</v>
      </c>
      <c r="BX362" s="1" t="s">
        <v>46</v>
      </c>
      <c r="BY362" s="1" t="s">
        <v>41</v>
      </c>
      <c r="BZ362" s="1">
        <f>'январь 2016'!BZ362+'февраль 2016'!BZ362+'март 2016'!BZ362</f>
        <v>0</v>
      </c>
      <c r="CA362" s="1">
        <f>'январь 2016'!CA362+'февраль 2016'!CA362+'март 2016'!CA362</f>
        <v>0</v>
      </c>
      <c r="CB362" s="1" t="s">
        <v>46</v>
      </c>
      <c r="CC362" s="1" t="s">
        <v>48</v>
      </c>
      <c r="CD362" s="1">
        <f>'январь 2016'!CD362+'февраль 2016'!CD362+'март 2016'!CD362</f>
        <v>0</v>
      </c>
      <c r="CE362" s="1">
        <f>'январь 2016'!CE362+'февраль 2016'!CE362+'март 2016'!CE362</f>
        <v>0</v>
      </c>
      <c r="CF362" s="1" t="s">
        <v>46</v>
      </c>
      <c r="CG362" s="1" t="s">
        <v>48</v>
      </c>
      <c r="CH362" s="1">
        <f>'январь 2016'!CH362+'февраль 2016'!CH362+'март 2016'!CH362</f>
        <v>0</v>
      </c>
      <c r="CI362" s="1">
        <f>'январь 2016'!CI362+'февраль 2016'!CI362+'март 2016'!CI362</f>
        <v>0</v>
      </c>
      <c r="CJ362" s="1" t="s">
        <v>46</v>
      </c>
      <c r="CK362" s="1" t="s">
        <v>39</v>
      </c>
      <c r="CL362" s="1">
        <f>'январь 2016'!CL362+'февраль 2016'!CL362+'март 2016'!CL362</f>
        <v>0</v>
      </c>
      <c r="CM362" s="1">
        <f>'январь 2016'!CM362+'февраль 2016'!CM362+'март 2016'!CM362</f>
        <v>0</v>
      </c>
      <c r="CN362" s="1" t="s">
        <v>49</v>
      </c>
      <c r="CO362" s="1" t="s">
        <v>39</v>
      </c>
      <c r="CP362" s="1">
        <f>'январь 2016'!CP362+'февраль 2016'!CP362+'март 2016'!CP362</f>
        <v>0</v>
      </c>
      <c r="CQ362" s="1">
        <f>'январь 2016'!CQ362+'февраль 2016'!CQ362+'март 2016'!CQ362</f>
        <v>0</v>
      </c>
      <c r="CR362" s="1" t="s">
        <v>50</v>
      </c>
      <c r="CS362" s="1" t="s">
        <v>51</v>
      </c>
      <c r="CT362" s="1">
        <f>'январь 2016'!CT362+'февраль 2016'!CT362+'март 2016'!CT362</f>
        <v>0</v>
      </c>
      <c r="CU362" s="1">
        <f>'январь 2016'!CU362+'февраль 2016'!CU362+'март 2016'!CU362</f>
        <v>0</v>
      </c>
      <c r="CV362" s="1" t="s">
        <v>50</v>
      </c>
      <c r="CW362" s="1" t="s">
        <v>39</v>
      </c>
      <c r="CX362" s="1">
        <f>'январь 2016'!CX362+'февраль 2016'!CX362+'март 2016'!CX362</f>
        <v>0</v>
      </c>
      <c r="CY362" s="1">
        <f>'январь 2016'!CY362+'февраль 2016'!CY362+'март 2016'!CY362</f>
        <v>0</v>
      </c>
      <c r="CZ362" s="1" t="s">
        <v>50</v>
      </c>
      <c r="DA362" s="1" t="s">
        <v>39</v>
      </c>
      <c r="DB362" s="1">
        <f>'январь 2016'!DB362+'февраль 2016'!DB362+'март 2016'!DB362</f>
        <v>0</v>
      </c>
      <c r="DC362" s="1">
        <f>'январь 2016'!DC362+'февраль 2016'!DC362+'март 2016'!DC362</f>
        <v>0</v>
      </c>
      <c r="DD362" s="1" t="s">
        <v>59</v>
      </c>
      <c r="DE362" s="1" t="s">
        <v>60</v>
      </c>
      <c r="DF362" s="1">
        <f>'январь 2016'!DF362+'февраль 2016'!DF362+'март 2016'!DF362</f>
        <v>0</v>
      </c>
      <c r="DG362" s="1">
        <f>'январь 2016'!DG362+'февраль 2016'!DG362+'март 2016'!DG362</f>
        <v>0</v>
      </c>
      <c r="DH362" s="1" t="s">
        <v>52</v>
      </c>
      <c r="DI362" s="1" t="s">
        <v>53</v>
      </c>
      <c r="DJ362" s="1">
        <f>'январь 2016'!DJ362+'февраль 2016'!DJ362+'март 2016'!DJ362</f>
        <v>0</v>
      </c>
      <c r="DK362" s="1">
        <f>'январь 2016'!DK362+'февраль 2016'!DK362+'март 2016'!DK362</f>
        <v>0</v>
      </c>
      <c r="DL362" s="1" t="s">
        <v>31</v>
      </c>
      <c r="DM362" s="7">
        <f>'январь 2016'!DM362+'февраль 2016'!DM362+'март 2016'!DM362</f>
        <v>0</v>
      </c>
    </row>
    <row r="363" spans="1:117" s="12" customFormat="1" ht="15.75" customHeight="1" x14ac:dyDescent="0.25">
      <c r="A363" s="6">
        <v>362</v>
      </c>
      <c r="B363" s="6">
        <v>3</v>
      </c>
      <c r="C363" s="9" t="s">
        <v>307</v>
      </c>
      <c r="D363" s="8" t="s">
        <v>373</v>
      </c>
      <c r="E363" s="6">
        <v>105.408</v>
      </c>
      <c r="F363" s="6">
        <v>21.030999999999999</v>
      </c>
      <c r="G363" s="6">
        <v>83.028999999999996</v>
      </c>
      <c r="H363" s="10">
        <v>45.402839999999998</v>
      </c>
      <c r="I363" s="3">
        <f t="shared" si="16"/>
        <v>128.43183999999999</v>
      </c>
      <c r="J363" s="3">
        <f t="shared" si="15"/>
        <v>0</v>
      </c>
      <c r="K363" s="3">
        <f t="shared" si="17"/>
        <v>128.43183999999999</v>
      </c>
      <c r="L363" s="1" t="s">
        <v>28</v>
      </c>
      <c r="M363" s="1" t="s">
        <v>29</v>
      </c>
      <c r="N363" s="1">
        <f>'январь 2016'!N363+'февраль 2016'!N363+'март 2016'!N363</f>
        <v>0</v>
      </c>
      <c r="O363" s="1">
        <f>'январь 2016'!O363+'февраль 2016'!O363+'март 2016'!O363</f>
        <v>0</v>
      </c>
      <c r="P363" s="1" t="s">
        <v>30</v>
      </c>
      <c r="Q363" s="1" t="s">
        <v>34</v>
      </c>
      <c r="R363" s="1">
        <f>'январь 2016'!R363+'февраль 2016'!R363+'март 2016'!R363</f>
        <v>0</v>
      </c>
      <c r="S363" s="1">
        <f>'январь 2016'!S363+'февраль 2016'!S363+'март 2016'!S363</f>
        <v>0</v>
      </c>
      <c r="T363" s="1" t="s">
        <v>30</v>
      </c>
      <c r="U363" s="1" t="s">
        <v>32</v>
      </c>
      <c r="V363" s="6">
        <f>'январь 2016'!V363+'февраль 2016'!V363+'март 2016'!V363</f>
        <v>0</v>
      </c>
      <c r="W363" s="6">
        <f>'январь 2016'!W363+'февраль 2016'!W363+'март 2016'!W363</f>
        <v>0</v>
      </c>
      <c r="X363" s="6" t="s">
        <v>30</v>
      </c>
      <c r="Y363" s="6" t="s">
        <v>33</v>
      </c>
      <c r="Z363" s="6">
        <f>'январь 2016'!Z363+'февраль 2016'!Z363+'март 2016'!Z363</f>
        <v>0</v>
      </c>
      <c r="AA363" s="6">
        <f>'январь 2016'!AA363+'февраль 2016'!AA363+'март 2016'!AA363</f>
        <v>0</v>
      </c>
      <c r="AB363" s="1" t="s">
        <v>30</v>
      </c>
      <c r="AC363" s="1" t="s">
        <v>34</v>
      </c>
      <c r="AD363" s="1">
        <f>'январь 2016'!AD363+'февраль 2016'!AD363+'март 2016'!AD363</f>
        <v>0</v>
      </c>
      <c r="AE363" s="1">
        <f>'январь 2016'!AE363+'февраль 2016'!AE363+'март 2016'!AE363</f>
        <v>0</v>
      </c>
      <c r="AF363" s="1" t="s">
        <v>35</v>
      </c>
      <c r="AG363" s="1" t="s">
        <v>29</v>
      </c>
      <c r="AH363" s="1">
        <f>'январь 2016'!AH363+'февраль 2016'!AH363+'март 2016'!AH363</f>
        <v>0</v>
      </c>
      <c r="AI363" s="1">
        <f>'январь 2016'!AI363+'февраль 2016'!AI363+'март 2016'!AI363</f>
        <v>0</v>
      </c>
      <c r="AJ363" s="1" t="s">
        <v>36</v>
      </c>
      <c r="AK363" s="1" t="s">
        <v>37</v>
      </c>
      <c r="AL363" s="1">
        <f>'январь 2016'!AL363+'февраль 2016'!AL363+'март 2016'!AL363</f>
        <v>0</v>
      </c>
      <c r="AM363" s="1">
        <f>'январь 2016'!AM363+'февраль 2016'!AM363+'март 2016'!AM363</f>
        <v>0</v>
      </c>
      <c r="AN363" s="1" t="s">
        <v>38</v>
      </c>
      <c r="AO363" s="1" t="s">
        <v>39</v>
      </c>
      <c r="AP363" s="1">
        <f>'январь 2016'!AP363+'февраль 2016'!AP363+'март 2016'!AP363</f>
        <v>0</v>
      </c>
      <c r="AQ363" s="1">
        <f>'январь 2016'!AQ363+'февраль 2016'!AQ363+'март 2016'!AQ363</f>
        <v>0</v>
      </c>
      <c r="AR363" s="1" t="s">
        <v>40</v>
      </c>
      <c r="AS363" s="1" t="s">
        <v>41</v>
      </c>
      <c r="AT363" s="1">
        <f>'январь 2016'!AT363+'февраль 2016'!AT363+'март 2016'!AT363</f>
        <v>0</v>
      </c>
      <c r="AU363" s="1">
        <f>'январь 2016'!AU363+'февраль 2016'!AU363+'март 2016'!AU363</f>
        <v>0</v>
      </c>
      <c r="AV363" s="6"/>
      <c r="AW363" s="6"/>
      <c r="AX363" s="1">
        <f>'январь 2016'!AX363+'февраль 2016'!AX363+'март 2016'!AX363</f>
        <v>0</v>
      </c>
      <c r="AY363" s="1">
        <f>'январь 2016'!AY363+'февраль 2016'!AY363+'март 2016'!AY363</f>
        <v>0</v>
      </c>
      <c r="AZ363" s="1" t="s">
        <v>42</v>
      </c>
      <c r="BA363" s="1" t="s">
        <v>39</v>
      </c>
      <c r="BB363" s="1">
        <f>'январь 2016'!BB363+'февраль 2016'!BB363+'март 2016'!BB363</f>
        <v>0</v>
      </c>
      <c r="BC363" s="1">
        <f>'январь 2016'!BC363+'февраль 2016'!BC363+'март 2016'!BC363</f>
        <v>0</v>
      </c>
      <c r="BD363" s="1" t="s">
        <v>42</v>
      </c>
      <c r="BE363" s="1" t="s">
        <v>33</v>
      </c>
      <c r="BF363" s="1">
        <f>'январь 2016'!BF363+'февраль 2016'!BF363+'март 2016'!BF363</f>
        <v>0</v>
      </c>
      <c r="BG363" s="1">
        <f>'январь 2016'!BG363+'февраль 2016'!BG363+'март 2016'!BG363</f>
        <v>0</v>
      </c>
      <c r="BH363" s="1" t="s">
        <v>42</v>
      </c>
      <c r="BI363" s="1" t="s">
        <v>39</v>
      </c>
      <c r="BJ363" s="1">
        <f>'январь 2016'!BJ363+'февраль 2016'!BJ363+'март 2016'!BJ363</f>
        <v>0</v>
      </c>
      <c r="BK363" s="7">
        <f>'январь 2016'!BK363+'февраль 2016'!BK363+'март 2016'!BK363</f>
        <v>0</v>
      </c>
      <c r="BL363" s="1" t="s">
        <v>43</v>
      </c>
      <c r="BM363" s="1" t="s">
        <v>44</v>
      </c>
      <c r="BN363" s="1">
        <f>'январь 2016'!BN363+'февраль 2016'!BN363+'март 2016'!BN363</f>
        <v>0</v>
      </c>
      <c r="BO363" s="1">
        <f>'январь 2016'!BO363+'февраль 2016'!BO363+'март 2016'!BO363</f>
        <v>0</v>
      </c>
      <c r="BP363" s="1" t="s">
        <v>45</v>
      </c>
      <c r="BQ363" s="1" t="s">
        <v>44</v>
      </c>
      <c r="BR363" s="1">
        <f>'январь 2016'!BR363+'февраль 2016'!BR363+'март 2016'!BR363</f>
        <v>0</v>
      </c>
      <c r="BS363" s="1">
        <f>'январь 2016'!BS363+'февраль 2016'!BS363+'март 2016'!BS363</f>
        <v>0</v>
      </c>
      <c r="BT363" s="1" t="s">
        <v>46</v>
      </c>
      <c r="BU363" s="1" t="s">
        <v>47</v>
      </c>
      <c r="BV363" s="1">
        <f>'январь 2016'!BV363+'февраль 2016'!BV363+'март 2016'!BV363</f>
        <v>0</v>
      </c>
      <c r="BW363" s="1">
        <f>'январь 2016'!BW363+'февраль 2016'!BW363+'март 2016'!BW363</f>
        <v>0</v>
      </c>
      <c r="BX363" s="1" t="s">
        <v>46</v>
      </c>
      <c r="BY363" s="1" t="s">
        <v>41</v>
      </c>
      <c r="BZ363" s="1">
        <f>'январь 2016'!BZ363+'февраль 2016'!BZ363+'март 2016'!BZ363</f>
        <v>0</v>
      </c>
      <c r="CA363" s="1">
        <f>'январь 2016'!CA363+'февраль 2016'!CA363+'март 2016'!CA363</f>
        <v>0</v>
      </c>
      <c r="CB363" s="1" t="s">
        <v>46</v>
      </c>
      <c r="CC363" s="1" t="s">
        <v>48</v>
      </c>
      <c r="CD363" s="1">
        <f>'январь 2016'!CD363+'февраль 2016'!CD363+'март 2016'!CD363</f>
        <v>0</v>
      </c>
      <c r="CE363" s="1">
        <f>'январь 2016'!CE363+'февраль 2016'!CE363+'март 2016'!CE363</f>
        <v>0</v>
      </c>
      <c r="CF363" s="1" t="s">
        <v>46</v>
      </c>
      <c r="CG363" s="1" t="s">
        <v>48</v>
      </c>
      <c r="CH363" s="1">
        <f>'январь 2016'!CH363+'февраль 2016'!CH363+'март 2016'!CH363</f>
        <v>0</v>
      </c>
      <c r="CI363" s="1">
        <f>'январь 2016'!CI363+'февраль 2016'!CI363+'март 2016'!CI363</f>
        <v>0</v>
      </c>
      <c r="CJ363" s="1" t="s">
        <v>46</v>
      </c>
      <c r="CK363" s="1" t="s">
        <v>39</v>
      </c>
      <c r="CL363" s="1">
        <f>'январь 2016'!CL363+'февраль 2016'!CL363+'март 2016'!CL363</f>
        <v>0</v>
      </c>
      <c r="CM363" s="1">
        <f>'январь 2016'!CM363+'февраль 2016'!CM363+'март 2016'!CM363</f>
        <v>0</v>
      </c>
      <c r="CN363" s="1" t="s">
        <v>49</v>
      </c>
      <c r="CO363" s="1" t="s">
        <v>39</v>
      </c>
      <c r="CP363" s="1">
        <f>'январь 2016'!CP363+'февраль 2016'!CP363+'март 2016'!CP363</f>
        <v>0</v>
      </c>
      <c r="CQ363" s="1">
        <f>'январь 2016'!CQ363+'февраль 2016'!CQ363+'март 2016'!CQ363</f>
        <v>0</v>
      </c>
      <c r="CR363" s="1" t="s">
        <v>50</v>
      </c>
      <c r="CS363" s="1" t="s">
        <v>51</v>
      </c>
      <c r="CT363" s="1">
        <f>'январь 2016'!CT363+'февраль 2016'!CT363+'март 2016'!CT363</f>
        <v>0</v>
      </c>
      <c r="CU363" s="1">
        <f>'январь 2016'!CU363+'февраль 2016'!CU363+'март 2016'!CU363</f>
        <v>0</v>
      </c>
      <c r="CV363" s="1" t="s">
        <v>50</v>
      </c>
      <c r="CW363" s="1" t="s">
        <v>39</v>
      </c>
      <c r="CX363" s="1">
        <f>'январь 2016'!CX363+'февраль 2016'!CX363+'март 2016'!CX363</f>
        <v>0</v>
      </c>
      <c r="CY363" s="1">
        <f>'январь 2016'!CY363+'февраль 2016'!CY363+'март 2016'!CY363</f>
        <v>0</v>
      </c>
      <c r="CZ363" s="1" t="s">
        <v>50</v>
      </c>
      <c r="DA363" s="1" t="s">
        <v>39</v>
      </c>
      <c r="DB363" s="1">
        <f>'январь 2016'!DB363+'февраль 2016'!DB363+'март 2016'!DB363</f>
        <v>0</v>
      </c>
      <c r="DC363" s="1">
        <f>'январь 2016'!DC363+'февраль 2016'!DC363+'март 2016'!DC363</f>
        <v>0</v>
      </c>
      <c r="DD363" s="1" t="s">
        <v>59</v>
      </c>
      <c r="DE363" s="1" t="s">
        <v>60</v>
      </c>
      <c r="DF363" s="1">
        <f>'январь 2016'!DF363+'февраль 2016'!DF363+'март 2016'!DF363</f>
        <v>0</v>
      </c>
      <c r="DG363" s="1">
        <f>'январь 2016'!DG363+'февраль 2016'!DG363+'март 2016'!DG363</f>
        <v>0</v>
      </c>
      <c r="DH363" s="1" t="s">
        <v>52</v>
      </c>
      <c r="DI363" s="1" t="s">
        <v>53</v>
      </c>
      <c r="DJ363" s="1">
        <f>'январь 2016'!DJ363+'февраль 2016'!DJ363+'март 2016'!DJ363</f>
        <v>0</v>
      </c>
      <c r="DK363" s="1">
        <f>'январь 2016'!DK363+'февраль 2016'!DK363+'март 2016'!DK363</f>
        <v>0</v>
      </c>
      <c r="DL363" s="1" t="s">
        <v>31</v>
      </c>
      <c r="DM363" s="7">
        <f>'январь 2016'!DM363+'февраль 2016'!DM363+'март 2016'!DM363</f>
        <v>0</v>
      </c>
    </row>
    <row r="364" spans="1:117" s="12" customFormat="1" ht="15.75" customHeight="1" x14ac:dyDescent="0.25">
      <c r="A364" s="6">
        <v>363</v>
      </c>
      <c r="B364" s="6">
        <v>3</v>
      </c>
      <c r="C364" s="9" t="s">
        <v>491</v>
      </c>
      <c r="D364" s="8" t="s">
        <v>373</v>
      </c>
      <c r="E364" s="6">
        <v>0</v>
      </c>
      <c r="F364" s="6">
        <v>0</v>
      </c>
      <c r="G364" s="6">
        <v>0</v>
      </c>
      <c r="H364" s="10">
        <v>187.90899999999999</v>
      </c>
      <c r="I364" s="3">
        <f t="shared" si="16"/>
        <v>187.90899999999999</v>
      </c>
      <c r="J364" s="3">
        <f t="shared" si="15"/>
        <v>0</v>
      </c>
      <c r="K364" s="3">
        <f t="shared" si="17"/>
        <v>187.90899999999999</v>
      </c>
      <c r="L364" s="1" t="s">
        <v>28</v>
      </c>
      <c r="M364" s="1" t="s">
        <v>29</v>
      </c>
      <c r="N364" s="1">
        <f>'январь 2016'!N364+'февраль 2016'!N364+'март 2016'!N364</f>
        <v>0</v>
      </c>
      <c r="O364" s="1">
        <f>'январь 2016'!O364+'февраль 2016'!O364+'март 2016'!O364</f>
        <v>0</v>
      </c>
      <c r="P364" s="1" t="s">
        <v>30</v>
      </c>
      <c r="Q364" s="1" t="s">
        <v>34</v>
      </c>
      <c r="R364" s="1">
        <f>'январь 2016'!R364+'февраль 2016'!R364+'март 2016'!R364</f>
        <v>0</v>
      </c>
      <c r="S364" s="1">
        <f>'январь 2016'!S364+'февраль 2016'!S364+'март 2016'!S364</f>
        <v>0</v>
      </c>
      <c r="T364" s="1" t="s">
        <v>30</v>
      </c>
      <c r="U364" s="1" t="s">
        <v>32</v>
      </c>
      <c r="V364" s="6">
        <f>'январь 2016'!V364+'февраль 2016'!V364+'март 2016'!V364</f>
        <v>0</v>
      </c>
      <c r="W364" s="6">
        <f>'январь 2016'!W364+'февраль 2016'!W364+'март 2016'!W364</f>
        <v>0</v>
      </c>
      <c r="X364" s="6" t="s">
        <v>30</v>
      </c>
      <c r="Y364" s="6" t="s">
        <v>33</v>
      </c>
      <c r="Z364" s="6">
        <f>'январь 2016'!Z364+'февраль 2016'!Z364+'март 2016'!Z364</f>
        <v>0</v>
      </c>
      <c r="AA364" s="6">
        <f>'январь 2016'!AA364+'февраль 2016'!AA364+'март 2016'!AA364</f>
        <v>0</v>
      </c>
      <c r="AB364" s="1" t="s">
        <v>30</v>
      </c>
      <c r="AC364" s="1" t="s">
        <v>34</v>
      </c>
      <c r="AD364" s="1">
        <f>'январь 2016'!AD364+'февраль 2016'!AD364+'март 2016'!AD364</f>
        <v>0</v>
      </c>
      <c r="AE364" s="1">
        <f>'январь 2016'!AE364+'февраль 2016'!AE364+'март 2016'!AE364</f>
        <v>0</v>
      </c>
      <c r="AF364" s="1" t="s">
        <v>35</v>
      </c>
      <c r="AG364" s="1" t="s">
        <v>29</v>
      </c>
      <c r="AH364" s="1">
        <f>'январь 2016'!AH364+'февраль 2016'!AH364+'март 2016'!AH364</f>
        <v>0</v>
      </c>
      <c r="AI364" s="1">
        <f>'январь 2016'!AI364+'февраль 2016'!AI364+'март 2016'!AI364</f>
        <v>0</v>
      </c>
      <c r="AJ364" s="1" t="s">
        <v>36</v>
      </c>
      <c r="AK364" s="1" t="s">
        <v>37</v>
      </c>
      <c r="AL364" s="1">
        <f>'январь 2016'!AL364+'февраль 2016'!AL364+'март 2016'!AL364</f>
        <v>0</v>
      </c>
      <c r="AM364" s="1">
        <f>'январь 2016'!AM364+'февраль 2016'!AM364+'март 2016'!AM364</f>
        <v>0</v>
      </c>
      <c r="AN364" s="1" t="s">
        <v>38</v>
      </c>
      <c r="AO364" s="1" t="s">
        <v>39</v>
      </c>
      <c r="AP364" s="1">
        <f>'январь 2016'!AP364+'февраль 2016'!AP364+'март 2016'!AP364</f>
        <v>0</v>
      </c>
      <c r="AQ364" s="1">
        <f>'январь 2016'!AQ364+'февраль 2016'!AQ364+'март 2016'!AQ364</f>
        <v>0</v>
      </c>
      <c r="AR364" s="1" t="s">
        <v>40</v>
      </c>
      <c r="AS364" s="1" t="s">
        <v>41</v>
      </c>
      <c r="AT364" s="1">
        <f>'январь 2016'!AT364+'февраль 2016'!AT364+'март 2016'!AT364</f>
        <v>0</v>
      </c>
      <c r="AU364" s="1">
        <f>'январь 2016'!AU364+'февраль 2016'!AU364+'март 2016'!AU364</f>
        <v>0</v>
      </c>
      <c r="AV364" s="6"/>
      <c r="AW364" s="6"/>
      <c r="AX364" s="1">
        <f>'январь 2016'!AX364+'февраль 2016'!AX364+'март 2016'!AX364</f>
        <v>0</v>
      </c>
      <c r="AY364" s="1">
        <f>'январь 2016'!AY364+'февраль 2016'!AY364+'март 2016'!AY364</f>
        <v>0</v>
      </c>
      <c r="AZ364" s="1" t="s">
        <v>42</v>
      </c>
      <c r="BA364" s="1" t="s">
        <v>39</v>
      </c>
      <c r="BB364" s="1">
        <f>'январь 2016'!BB364+'февраль 2016'!BB364+'март 2016'!BB364</f>
        <v>0</v>
      </c>
      <c r="BC364" s="1">
        <f>'январь 2016'!BC364+'февраль 2016'!BC364+'март 2016'!BC364</f>
        <v>0</v>
      </c>
      <c r="BD364" s="1" t="s">
        <v>42</v>
      </c>
      <c r="BE364" s="1" t="s">
        <v>33</v>
      </c>
      <c r="BF364" s="1">
        <f>'январь 2016'!BF364+'февраль 2016'!BF364+'март 2016'!BF364</f>
        <v>0</v>
      </c>
      <c r="BG364" s="1">
        <f>'январь 2016'!BG364+'февраль 2016'!BG364+'март 2016'!BG364</f>
        <v>0</v>
      </c>
      <c r="BH364" s="1" t="s">
        <v>42</v>
      </c>
      <c r="BI364" s="1" t="s">
        <v>39</v>
      </c>
      <c r="BJ364" s="1">
        <f>'январь 2016'!BJ364+'февраль 2016'!BJ364+'март 2016'!BJ364</f>
        <v>0</v>
      </c>
      <c r="BK364" s="7">
        <f>'январь 2016'!BK364+'февраль 2016'!BK364+'март 2016'!BK364</f>
        <v>0</v>
      </c>
      <c r="BL364" s="1" t="s">
        <v>43</v>
      </c>
      <c r="BM364" s="1" t="s">
        <v>44</v>
      </c>
      <c r="BN364" s="1">
        <f>'январь 2016'!BN364+'февраль 2016'!BN364+'март 2016'!BN364</f>
        <v>0</v>
      </c>
      <c r="BO364" s="1">
        <f>'январь 2016'!BO364+'февраль 2016'!BO364+'март 2016'!BO364</f>
        <v>0</v>
      </c>
      <c r="BP364" s="1" t="s">
        <v>45</v>
      </c>
      <c r="BQ364" s="1" t="s">
        <v>44</v>
      </c>
      <c r="BR364" s="1">
        <f>'январь 2016'!BR364+'февраль 2016'!BR364+'март 2016'!BR364</f>
        <v>0</v>
      </c>
      <c r="BS364" s="1">
        <f>'январь 2016'!BS364+'февраль 2016'!BS364+'март 2016'!BS364</f>
        <v>0</v>
      </c>
      <c r="BT364" s="1" t="s">
        <v>46</v>
      </c>
      <c r="BU364" s="1" t="s">
        <v>47</v>
      </c>
      <c r="BV364" s="1">
        <f>'январь 2016'!BV364+'февраль 2016'!BV364+'март 2016'!BV364</f>
        <v>0</v>
      </c>
      <c r="BW364" s="1">
        <f>'январь 2016'!BW364+'февраль 2016'!BW364+'март 2016'!BW364</f>
        <v>0</v>
      </c>
      <c r="BX364" s="1" t="s">
        <v>46</v>
      </c>
      <c r="BY364" s="1" t="s">
        <v>41</v>
      </c>
      <c r="BZ364" s="1">
        <f>'январь 2016'!BZ364+'февраль 2016'!BZ364+'март 2016'!BZ364</f>
        <v>0</v>
      </c>
      <c r="CA364" s="1">
        <f>'январь 2016'!CA364+'февраль 2016'!CA364+'март 2016'!CA364</f>
        <v>0</v>
      </c>
      <c r="CB364" s="1" t="s">
        <v>46</v>
      </c>
      <c r="CC364" s="1" t="s">
        <v>48</v>
      </c>
      <c r="CD364" s="1">
        <f>'январь 2016'!CD364+'февраль 2016'!CD364+'март 2016'!CD364</f>
        <v>0</v>
      </c>
      <c r="CE364" s="1">
        <f>'январь 2016'!CE364+'февраль 2016'!CE364+'март 2016'!CE364</f>
        <v>0</v>
      </c>
      <c r="CF364" s="1" t="s">
        <v>46</v>
      </c>
      <c r="CG364" s="1" t="s">
        <v>48</v>
      </c>
      <c r="CH364" s="1">
        <f>'январь 2016'!CH364+'февраль 2016'!CH364+'март 2016'!CH364</f>
        <v>0</v>
      </c>
      <c r="CI364" s="1">
        <f>'январь 2016'!CI364+'февраль 2016'!CI364+'март 2016'!CI364</f>
        <v>0</v>
      </c>
      <c r="CJ364" s="1" t="s">
        <v>46</v>
      </c>
      <c r="CK364" s="1" t="s">
        <v>39</v>
      </c>
      <c r="CL364" s="1">
        <f>'январь 2016'!CL364+'февраль 2016'!CL364+'март 2016'!CL364</f>
        <v>0</v>
      </c>
      <c r="CM364" s="1">
        <f>'январь 2016'!CM364+'февраль 2016'!CM364+'март 2016'!CM364</f>
        <v>0</v>
      </c>
      <c r="CN364" s="1" t="s">
        <v>49</v>
      </c>
      <c r="CO364" s="1" t="s">
        <v>39</v>
      </c>
      <c r="CP364" s="1">
        <f>'январь 2016'!CP364+'февраль 2016'!CP364+'март 2016'!CP364</f>
        <v>0</v>
      </c>
      <c r="CQ364" s="1">
        <f>'январь 2016'!CQ364+'февраль 2016'!CQ364+'март 2016'!CQ364</f>
        <v>0</v>
      </c>
      <c r="CR364" s="1" t="s">
        <v>50</v>
      </c>
      <c r="CS364" s="1" t="s">
        <v>51</v>
      </c>
      <c r="CT364" s="1">
        <f>'январь 2016'!CT364+'февраль 2016'!CT364+'март 2016'!CT364</f>
        <v>0</v>
      </c>
      <c r="CU364" s="1">
        <f>'январь 2016'!CU364+'февраль 2016'!CU364+'март 2016'!CU364</f>
        <v>0</v>
      </c>
      <c r="CV364" s="1" t="s">
        <v>50</v>
      </c>
      <c r="CW364" s="1" t="s">
        <v>39</v>
      </c>
      <c r="CX364" s="1">
        <f>'январь 2016'!CX364+'февраль 2016'!CX364+'март 2016'!CX364</f>
        <v>0</v>
      </c>
      <c r="CY364" s="1">
        <f>'январь 2016'!CY364+'февраль 2016'!CY364+'март 2016'!CY364</f>
        <v>0</v>
      </c>
      <c r="CZ364" s="1" t="s">
        <v>50</v>
      </c>
      <c r="DA364" s="1" t="s">
        <v>39</v>
      </c>
      <c r="DB364" s="1">
        <f>'январь 2016'!DB364+'февраль 2016'!DB364+'март 2016'!DB364</f>
        <v>0</v>
      </c>
      <c r="DC364" s="1">
        <f>'январь 2016'!DC364+'февраль 2016'!DC364+'март 2016'!DC364</f>
        <v>0</v>
      </c>
      <c r="DD364" s="1" t="s">
        <v>59</v>
      </c>
      <c r="DE364" s="1" t="s">
        <v>60</v>
      </c>
      <c r="DF364" s="1">
        <f>'январь 2016'!DF364+'февраль 2016'!DF364+'март 2016'!DF364</f>
        <v>0</v>
      </c>
      <c r="DG364" s="1">
        <f>'январь 2016'!DG364+'февраль 2016'!DG364+'март 2016'!DG364</f>
        <v>0</v>
      </c>
      <c r="DH364" s="1" t="s">
        <v>52</v>
      </c>
      <c r="DI364" s="1" t="s">
        <v>53</v>
      </c>
      <c r="DJ364" s="1">
        <f>'январь 2016'!DJ364+'февраль 2016'!DJ364+'март 2016'!DJ364</f>
        <v>0</v>
      </c>
      <c r="DK364" s="1">
        <f>'январь 2016'!DK364+'февраль 2016'!DK364+'март 2016'!DK364</f>
        <v>0</v>
      </c>
      <c r="DL364" s="1" t="s">
        <v>31</v>
      </c>
      <c r="DM364" s="7">
        <f>'январь 2016'!DM364+'февраль 2016'!DM364+'март 2016'!DM364</f>
        <v>0</v>
      </c>
    </row>
    <row r="365" spans="1:117" s="12" customFormat="1" ht="15.75" customHeight="1" x14ac:dyDescent="0.25">
      <c r="A365" s="6">
        <v>364</v>
      </c>
      <c r="B365" s="6">
        <v>2</v>
      </c>
      <c r="C365" s="9" t="s">
        <v>308</v>
      </c>
      <c r="D365" s="8" t="s">
        <v>373</v>
      </c>
      <c r="E365" s="6">
        <v>523.89300000000003</v>
      </c>
      <c r="F365" s="6">
        <v>73.358000000000004</v>
      </c>
      <c r="G365" s="6">
        <v>447.6</v>
      </c>
      <c r="H365" s="10">
        <v>162.50232</v>
      </c>
      <c r="I365" s="3">
        <f t="shared" si="16"/>
        <v>610.10231999999996</v>
      </c>
      <c r="J365" s="3">
        <f t="shared" si="15"/>
        <v>0</v>
      </c>
      <c r="K365" s="3">
        <f t="shared" si="17"/>
        <v>610.10231999999996</v>
      </c>
      <c r="L365" s="1" t="s">
        <v>28</v>
      </c>
      <c r="M365" s="1" t="s">
        <v>29</v>
      </c>
      <c r="N365" s="1">
        <f>'январь 2016'!N365+'февраль 2016'!N365+'март 2016'!N365</f>
        <v>0</v>
      </c>
      <c r="O365" s="1">
        <f>'январь 2016'!O365+'февраль 2016'!O365+'март 2016'!O365</f>
        <v>0</v>
      </c>
      <c r="P365" s="1" t="s">
        <v>30</v>
      </c>
      <c r="Q365" s="1" t="s">
        <v>34</v>
      </c>
      <c r="R365" s="1">
        <f>'январь 2016'!R365+'февраль 2016'!R365+'март 2016'!R365</f>
        <v>0</v>
      </c>
      <c r="S365" s="1">
        <f>'январь 2016'!S365+'февраль 2016'!S365+'март 2016'!S365</f>
        <v>0</v>
      </c>
      <c r="T365" s="1" t="s">
        <v>30</v>
      </c>
      <c r="U365" s="1" t="s">
        <v>32</v>
      </c>
      <c r="V365" s="6">
        <f>'январь 2016'!V365+'февраль 2016'!V365+'март 2016'!V365</f>
        <v>0</v>
      </c>
      <c r="W365" s="6">
        <f>'январь 2016'!W365+'февраль 2016'!W365+'март 2016'!W365</f>
        <v>0</v>
      </c>
      <c r="X365" s="6" t="s">
        <v>30</v>
      </c>
      <c r="Y365" s="6" t="s">
        <v>33</v>
      </c>
      <c r="Z365" s="6">
        <f>'январь 2016'!Z365+'февраль 2016'!Z365+'март 2016'!Z365</f>
        <v>0</v>
      </c>
      <c r="AA365" s="6">
        <f>'январь 2016'!AA365+'февраль 2016'!AA365+'март 2016'!AA365</f>
        <v>0</v>
      </c>
      <c r="AB365" s="1" t="s">
        <v>30</v>
      </c>
      <c r="AC365" s="1" t="s">
        <v>34</v>
      </c>
      <c r="AD365" s="1">
        <f>'январь 2016'!AD365+'февраль 2016'!AD365+'март 2016'!AD365</f>
        <v>0</v>
      </c>
      <c r="AE365" s="1">
        <f>'январь 2016'!AE365+'февраль 2016'!AE365+'март 2016'!AE365</f>
        <v>0</v>
      </c>
      <c r="AF365" s="1" t="s">
        <v>35</v>
      </c>
      <c r="AG365" s="1" t="s">
        <v>29</v>
      </c>
      <c r="AH365" s="1">
        <f>'январь 2016'!AH365+'февраль 2016'!AH365+'март 2016'!AH365</f>
        <v>0</v>
      </c>
      <c r="AI365" s="1">
        <f>'январь 2016'!AI365+'февраль 2016'!AI365+'март 2016'!AI365</f>
        <v>0</v>
      </c>
      <c r="AJ365" s="1" t="s">
        <v>36</v>
      </c>
      <c r="AK365" s="1" t="s">
        <v>37</v>
      </c>
      <c r="AL365" s="1">
        <f>'январь 2016'!AL365+'февраль 2016'!AL365+'март 2016'!AL365</f>
        <v>0</v>
      </c>
      <c r="AM365" s="1">
        <f>'январь 2016'!AM365+'февраль 2016'!AM365+'март 2016'!AM365</f>
        <v>0</v>
      </c>
      <c r="AN365" s="1" t="s">
        <v>38</v>
      </c>
      <c r="AO365" s="1" t="s">
        <v>39</v>
      </c>
      <c r="AP365" s="1">
        <f>'январь 2016'!AP365+'февраль 2016'!AP365+'март 2016'!AP365</f>
        <v>0</v>
      </c>
      <c r="AQ365" s="1">
        <f>'январь 2016'!AQ365+'февраль 2016'!AQ365+'март 2016'!AQ365</f>
        <v>0</v>
      </c>
      <c r="AR365" s="1" t="s">
        <v>40</v>
      </c>
      <c r="AS365" s="1" t="s">
        <v>41</v>
      </c>
      <c r="AT365" s="1">
        <f>'январь 2016'!AT365+'февраль 2016'!AT365+'март 2016'!AT365</f>
        <v>0</v>
      </c>
      <c r="AU365" s="1">
        <f>'январь 2016'!AU365+'февраль 2016'!AU365+'март 2016'!AU365</f>
        <v>0</v>
      </c>
      <c r="AV365" s="6"/>
      <c r="AW365" s="6"/>
      <c r="AX365" s="1">
        <f>'январь 2016'!AX365+'февраль 2016'!AX365+'март 2016'!AX365</f>
        <v>0</v>
      </c>
      <c r="AY365" s="1">
        <f>'январь 2016'!AY365+'февраль 2016'!AY365+'март 2016'!AY365</f>
        <v>0</v>
      </c>
      <c r="AZ365" s="1" t="s">
        <v>42</v>
      </c>
      <c r="BA365" s="1" t="s">
        <v>39</v>
      </c>
      <c r="BB365" s="1">
        <f>'январь 2016'!BB365+'февраль 2016'!BB365+'март 2016'!BB365</f>
        <v>0</v>
      </c>
      <c r="BC365" s="1">
        <f>'январь 2016'!BC365+'февраль 2016'!BC365+'март 2016'!BC365</f>
        <v>0</v>
      </c>
      <c r="BD365" s="1" t="s">
        <v>42</v>
      </c>
      <c r="BE365" s="1" t="s">
        <v>33</v>
      </c>
      <c r="BF365" s="1">
        <f>'январь 2016'!BF365+'февраль 2016'!BF365+'март 2016'!BF365</f>
        <v>0</v>
      </c>
      <c r="BG365" s="1">
        <f>'январь 2016'!BG365+'февраль 2016'!BG365+'март 2016'!BG365</f>
        <v>0</v>
      </c>
      <c r="BH365" s="1" t="s">
        <v>42</v>
      </c>
      <c r="BI365" s="1" t="s">
        <v>39</v>
      </c>
      <c r="BJ365" s="1">
        <f>'январь 2016'!BJ365+'февраль 2016'!BJ365+'март 2016'!BJ365</f>
        <v>0</v>
      </c>
      <c r="BK365" s="7">
        <f>'январь 2016'!BK365+'февраль 2016'!BK365+'март 2016'!BK365</f>
        <v>0</v>
      </c>
      <c r="BL365" s="1" t="s">
        <v>43</v>
      </c>
      <c r="BM365" s="1" t="s">
        <v>44</v>
      </c>
      <c r="BN365" s="1">
        <f>'январь 2016'!BN365+'февраль 2016'!BN365+'март 2016'!BN365</f>
        <v>0</v>
      </c>
      <c r="BO365" s="1">
        <f>'январь 2016'!BO365+'февраль 2016'!BO365+'март 2016'!BO365</f>
        <v>0</v>
      </c>
      <c r="BP365" s="1" t="s">
        <v>45</v>
      </c>
      <c r="BQ365" s="1" t="s">
        <v>44</v>
      </c>
      <c r="BR365" s="1">
        <f>'январь 2016'!BR365+'февраль 2016'!BR365+'март 2016'!BR365</f>
        <v>0</v>
      </c>
      <c r="BS365" s="1">
        <f>'январь 2016'!BS365+'февраль 2016'!BS365+'март 2016'!BS365</f>
        <v>0</v>
      </c>
      <c r="BT365" s="1" t="s">
        <v>46</v>
      </c>
      <c r="BU365" s="1" t="s">
        <v>47</v>
      </c>
      <c r="BV365" s="1">
        <f>'январь 2016'!BV365+'февраль 2016'!BV365+'март 2016'!BV365</f>
        <v>0</v>
      </c>
      <c r="BW365" s="1">
        <f>'январь 2016'!BW365+'февраль 2016'!BW365+'март 2016'!BW365</f>
        <v>0</v>
      </c>
      <c r="BX365" s="1" t="s">
        <v>46</v>
      </c>
      <c r="BY365" s="1" t="s">
        <v>41</v>
      </c>
      <c r="BZ365" s="1">
        <f>'январь 2016'!BZ365+'февраль 2016'!BZ365+'март 2016'!BZ365</f>
        <v>0</v>
      </c>
      <c r="CA365" s="1">
        <f>'январь 2016'!CA365+'февраль 2016'!CA365+'март 2016'!CA365</f>
        <v>0</v>
      </c>
      <c r="CB365" s="1" t="s">
        <v>46</v>
      </c>
      <c r="CC365" s="1" t="s">
        <v>48</v>
      </c>
      <c r="CD365" s="1">
        <f>'январь 2016'!CD365+'февраль 2016'!CD365+'март 2016'!CD365</f>
        <v>0</v>
      </c>
      <c r="CE365" s="1">
        <f>'январь 2016'!CE365+'февраль 2016'!CE365+'март 2016'!CE365</f>
        <v>0</v>
      </c>
      <c r="CF365" s="1" t="s">
        <v>46</v>
      </c>
      <c r="CG365" s="1" t="s">
        <v>48</v>
      </c>
      <c r="CH365" s="1">
        <f>'январь 2016'!CH365+'февраль 2016'!CH365+'март 2016'!CH365</f>
        <v>0</v>
      </c>
      <c r="CI365" s="1">
        <f>'январь 2016'!CI365+'февраль 2016'!CI365+'март 2016'!CI365</f>
        <v>0</v>
      </c>
      <c r="CJ365" s="1" t="s">
        <v>46</v>
      </c>
      <c r="CK365" s="1" t="s">
        <v>39</v>
      </c>
      <c r="CL365" s="1">
        <f>'январь 2016'!CL365+'февраль 2016'!CL365+'март 2016'!CL365</f>
        <v>0</v>
      </c>
      <c r="CM365" s="1">
        <f>'январь 2016'!CM365+'февраль 2016'!CM365+'март 2016'!CM365</f>
        <v>0</v>
      </c>
      <c r="CN365" s="1" t="s">
        <v>49</v>
      </c>
      <c r="CO365" s="1" t="s">
        <v>39</v>
      </c>
      <c r="CP365" s="1">
        <f>'январь 2016'!CP365+'февраль 2016'!CP365+'март 2016'!CP365</f>
        <v>0</v>
      </c>
      <c r="CQ365" s="1">
        <f>'январь 2016'!CQ365+'февраль 2016'!CQ365+'март 2016'!CQ365</f>
        <v>0</v>
      </c>
      <c r="CR365" s="1" t="s">
        <v>50</v>
      </c>
      <c r="CS365" s="1" t="s">
        <v>51</v>
      </c>
      <c r="CT365" s="1">
        <f>'январь 2016'!CT365+'февраль 2016'!CT365+'март 2016'!CT365</f>
        <v>0</v>
      </c>
      <c r="CU365" s="1">
        <f>'январь 2016'!CU365+'февраль 2016'!CU365+'март 2016'!CU365</f>
        <v>0</v>
      </c>
      <c r="CV365" s="1" t="s">
        <v>50</v>
      </c>
      <c r="CW365" s="1" t="s">
        <v>39</v>
      </c>
      <c r="CX365" s="1">
        <f>'январь 2016'!CX365+'февраль 2016'!CX365+'март 2016'!CX365</f>
        <v>0</v>
      </c>
      <c r="CY365" s="1">
        <f>'январь 2016'!CY365+'февраль 2016'!CY365+'март 2016'!CY365</f>
        <v>0</v>
      </c>
      <c r="CZ365" s="1" t="s">
        <v>50</v>
      </c>
      <c r="DA365" s="1" t="s">
        <v>39</v>
      </c>
      <c r="DB365" s="1">
        <f>'январь 2016'!DB365+'февраль 2016'!DB365+'март 2016'!DB365</f>
        <v>0</v>
      </c>
      <c r="DC365" s="1">
        <f>'январь 2016'!DC365+'февраль 2016'!DC365+'март 2016'!DC365</f>
        <v>0</v>
      </c>
      <c r="DD365" s="1" t="s">
        <v>59</v>
      </c>
      <c r="DE365" s="1" t="s">
        <v>60</v>
      </c>
      <c r="DF365" s="1">
        <f>'январь 2016'!DF365+'февраль 2016'!DF365+'март 2016'!DF365</f>
        <v>0</v>
      </c>
      <c r="DG365" s="1">
        <f>'январь 2016'!DG365+'февраль 2016'!DG365+'март 2016'!DG365</f>
        <v>0</v>
      </c>
      <c r="DH365" s="1" t="s">
        <v>52</v>
      </c>
      <c r="DI365" s="1" t="s">
        <v>53</v>
      </c>
      <c r="DJ365" s="1">
        <f>'январь 2016'!DJ365+'февраль 2016'!DJ365+'март 2016'!DJ365</f>
        <v>0</v>
      </c>
      <c r="DK365" s="1">
        <f>'январь 2016'!DK365+'февраль 2016'!DK365+'март 2016'!DK365</f>
        <v>0</v>
      </c>
      <c r="DL365" s="1" t="s">
        <v>31</v>
      </c>
      <c r="DM365" s="7">
        <f>'январь 2016'!DM365+'февраль 2016'!DM365+'март 2016'!DM365</f>
        <v>0</v>
      </c>
    </row>
    <row r="366" spans="1:117" s="12" customFormat="1" ht="15.75" customHeight="1" x14ac:dyDescent="0.25">
      <c r="A366" s="6">
        <v>365</v>
      </c>
      <c r="B366" s="6">
        <v>2</v>
      </c>
      <c r="C366" s="9" t="s">
        <v>492</v>
      </c>
      <c r="D366" s="8" t="s">
        <v>373</v>
      </c>
      <c r="E366" s="6">
        <v>669.91399999999999</v>
      </c>
      <c r="F366" s="6">
        <v>71.704999999999998</v>
      </c>
      <c r="G366" s="6">
        <v>598.20899999999995</v>
      </c>
      <c r="H366" s="10">
        <v>269.64120000000003</v>
      </c>
      <c r="I366" s="3">
        <f t="shared" si="16"/>
        <v>867.85019999999997</v>
      </c>
      <c r="J366" s="3">
        <f t="shared" si="15"/>
        <v>1.843</v>
      </c>
      <c r="K366" s="3">
        <f t="shared" si="17"/>
        <v>866.00720000000001</v>
      </c>
      <c r="L366" s="1" t="s">
        <v>28</v>
      </c>
      <c r="M366" s="1" t="s">
        <v>29</v>
      </c>
      <c r="N366" s="1">
        <f>'январь 2016'!N366+'февраль 2016'!N366+'март 2016'!N366</f>
        <v>0</v>
      </c>
      <c r="O366" s="1">
        <f>'январь 2016'!O366+'февраль 2016'!O366+'март 2016'!O366</f>
        <v>0</v>
      </c>
      <c r="P366" s="1" t="s">
        <v>30</v>
      </c>
      <c r="Q366" s="1" t="s">
        <v>34</v>
      </c>
      <c r="R366" s="1">
        <f>'январь 2016'!R366+'февраль 2016'!R366+'март 2016'!R366</f>
        <v>0</v>
      </c>
      <c r="S366" s="1">
        <f>'январь 2016'!S366+'февраль 2016'!S366+'март 2016'!S366</f>
        <v>0</v>
      </c>
      <c r="T366" s="1" t="s">
        <v>30</v>
      </c>
      <c r="U366" s="1" t="s">
        <v>32</v>
      </c>
      <c r="V366" s="6">
        <f>'январь 2016'!V366+'февраль 2016'!V366+'март 2016'!V366</f>
        <v>0</v>
      </c>
      <c r="W366" s="6">
        <f>'январь 2016'!W366+'февраль 2016'!W366+'март 2016'!W366</f>
        <v>0</v>
      </c>
      <c r="X366" s="6" t="s">
        <v>30</v>
      </c>
      <c r="Y366" s="6" t="s">
        <v>33</v>
      </c>
      <c r="Z366" s="6">
        <f>'январь 2016'!Z366+'февраль 2016'!Z366+'март 2016'!Z366</f>
        <v>0</v>
      </c>
      <c r="AA366" s="6">
        <f>'январь 2016'!AA366+'февраль 2016'!AA366+'март 2016'!AA366</f>
        <v>0</v>
      </c>
      <c r="AB366" s="1" t="s">
        <v>30</v>
      </c>
      <c r="AC366" s="1" t="s">
        <v>34</v>
      </c>
      <c r="AD366" s="1">
        <f>'январь 2016'!AD366+'февраль 2016'!AD366+'март 2016'!AD366</f>
        <v>0</v>
      </c>
      <c r="AE366" s="1">
        <f>'январь 2016'!AE366+'февраль 2016'!AE366+'март 2016'!AE366</f>
        <v>0</v>
      </c>
      <c r="AF366" s="1" t="s">
        <v>35</v>
      </c>
      <c r="AG366" s="1" t="s">
        <v>29</v>
      </c>
      <c r="AH366" s="1">
        <f>'январь 2016'!AH366+'февраль 2016'!AH366+'март 2016'!AH366</f>
        <v>0</v>
      </c>
      <c r="AI366" s="1">
        <f>'январь 2016'!AI366+'февраль 2016'!AI366+'март 2016'!AI366</f>
        <v>0</v>
      </c>
      <c r="AJ366" s="1" t="s">
        <v>36</v>
      </c>
      <c r="AK366" s="1" t="s">
        <v>37</v>
      </c>
      <c r="AL366" s="1">
        <f>'январь 2016'!AL366+'февраль 2016'!AL366+'март 2016'!AL366</f>
        <v>0</v>
      </c>
      <c r="AM366" s="1">
        <f>'январь 2016'!AM366+'февраль 2016'!AM366+'март 2016'!AM366</f>
        <v>0</v>
      </c>
      <c r="AN366" s="1" t="s">
        <v>38</v>
      </c>
      <c r="AO366" s="1" t="s">
        <v>39</v>
      </c>
      <c r="AP366" s="1">
        <f>'январь 2016'!AP366+'февраль 2016'!AP366+'март 2016'!AP366</f>
        <v>0</v>
      </c>
      <c r="AQ366" s="1">
        <f>'январь 2016'!AQ366+'февраль 2016'!AQ366+'март 2016'!AQ366</f>
        <v>0</v>
      </c>
      <c r="AR366" s="1" t="s">
        <v>40</v>
      </c>
      <c r="AS366" s="1" t="s">
        <v>41</v>
      </c>
      <c r="AT366" s="1">
        <f>'январь 2016'!AT366+'февраль 2016'!AT366+'март 2016'!AT366</f>
        <v>0</v>
      </c>
      <c r="AU366" s="1">
        <f>'январь 2016'!AU366+'февраль 2016'!AU366+'март 2016'!AU366</f>
        <v>0</v>
      </c>
      <c r="AV366" s="6"/>
      <c r="AW366" s="6"/>
      <c r="AX366" s="1">
        <f>'январь 2016'!AX366+'февраль 2016'!AX366+'март 2016'!AX366</f>
        <v>0</v>
      </c>
      <c r="AY366" s="1">
        <f>'январь 2016'!AY366+'февраль 2016'!AY366+'март 2016'!AY366</f>
        <v>0</v>
      </c>
      <c r="AZ366" s="1" t="s">
        <v>42</v>
      </c>
      <c r="BA366" s="1" t="s">
        <v>39</v>
      </c>
      <c r="BB366" s="1">
        <f>'январь 2016'!BB366+'февраль 2016'!BB366+'март 2016'!BB366</f>
        <v>0</v>
      </c>
      <c r="BC366" s="1">
        <f>'январь 2016'!BC366+'февраль 2016'!BC366+'март 2016'!BC366</f>
        <v>0</v>
      </c>
      <c r="BD366" s="1" t="s">
        <v>42</v>
      </c>
      <c r="BE366" s="1" t="s">
        <v>33</v>
      </c>
      <c r="BF366" s="1">
        <f>'январь 2016'!BF366+'февраль 2016'!BF366+'март 2016'!BF366</f>
        <v>0</v>
      </c>
      <c r="BG366" s="1">
        <f>'январь 2016'!BG366+'февраль 2016'!BG366+'март 2016'!BG366</f>
        <v>0</v>
      </c>
      <c r="BH366" s="1" t="s">
        <v>42</v>
      </c>
      <c r="BI366" s="1" t="s">
        <v>39</v>
      </c>
      <c r="BJ366" s="1">
        <f>'январь 2016'!BJ366+'февраль 2016'!BJ366+'март 2016'!BJ366</f>
        <v>0</v>
      </c>
      <c r="BK366" s="7">
        <f>'январь 2016'!BK366+'февраль 2016'!BK366+'март 2016'!BK366</f>
        <v>0</v>
      </c>
      <c r="BL366" s="1" t="s">
        <v>43</v>
      </c>
      <c r="BM366" s="1" t="s">
        <v>44</v>
      </c>
      <c r="BN366" s="1">
        <f>'январь 2016'!BN366+'февраль 2016'!BN366+'март 2016'!BN366</f>
        <v>0</v>
      </c>
      <c r="BO366" s="1">
        <f>'январь 2016'!BO366+'февраль 2016'!BO366+'март 2016'!BO366</f>
        <v>0</v>
      </c>
      <c r="BP366" s="1" t="s">
        <v>45</v>
      </c>
      <c r="BQ366" s="1" t="s">
        <v>44</v>
      </c>
      <c r="BR366" s="1">
        <f>'январь 2016'!BR366+'февраль 2016'!BR366+'март 2016'!BR366</f>
        <v>0</v>
      </c>
      <c r="BS366" s="1">
        <f>'январь 2016'!BS366+'февраль 2016'!BS366+'март 2016'!BS366</f>
        <v>0</v>
      </c>
      <c r="BT366" s="1" t="s">
        <v>46</v>
      </c>
      <c r="BU366" s="1" t="s">
        <v>47</v>
      </c>
      <c r="BV366" s="1">
        <f>'январь 2016'!BV366+'февраль 2016'!BV366+'март 2016'!BV366</f>
        <v>0</v>
      </c>
      <c r="BW366" s="1">
        <f>'январь 2016'!BW366+'февраль 2016'!BW366+'март 2016'!BW366</f>
        <v>0</v>
      </c>
      <c r="BX366" s="1" t="s">
        <v>46</v>
      </c>
      <c r="BY366" s="1" t="s">
        <v>41</v>
      </c>
      <c r="BZ366" s="1">
        <f>'январь 2016'!BZ366+'февраль 2016'!BZ366+'март 2016'!BZ366</f>
        <v>0</v>
      </c>
      <c r="CA366" s="1">
        <f>'январь 2016'!CA366+'февраль 2016'!CA366+'март 2016'!CA366</f>
        <v>0</v>
      </c>
      <c r="CB366" s="1" t="s">
        <v>46</v>
      </c>
      <c r="CC366" s="1" t="s">
        <v>48</v>
      </c>
      <c r="CD366" s="1">
        <f>'январь 2016'!CD366+'февраль 2016'!CD366+'март 2016'!CD366</f>
        <v>0</v>
      </c>
      <c r="CE366" s="1">
        <f>'январь 2016'!CE366+'февраль 2016'!CE366+'март 2016'!CE366</f>
        <v>0</v>
      </c>
      <c r="CF366" s="1" t="s">
        <v>46</v>
      </c>
      <c r="CG366" s="1" t="s">
        <v>48</v>
      </c>
      <c r="CH366" s="1">
        <f>'январь 2016'!CH366+'февраль 2016'!CH366+'март 2016'!CH366</f>
        <v>0</v>
      </c>
      <c r="CI366" s="1">
        <f>'январь 2016'!CI366+'февраль 2016'!CI366+'март 2016'!CI366</f>
        <v>0</v>
      </c>
      <c r="CJ366" s="1" t="s">
        <v>46</v>
      </c>
      <c r="CK366" s="1" t="s">
        <v>39</v>
      </c>
      <c r="CL366" s="1">
        <f>'январь 2016'!CL366+'февраль 2016'!CL366+'март 2016'!CL366</f>
        <v>0</v>
      </c>
      <c r="CM366" s="1">
        <f>'январь 2016'!CM366+'февраль 2016'!CM366+'март 2016'!CM366</f>
        <v>0</v>
      </c>
      <c r="CN366" s="1" t="s">
        <v>49</v>
      </c>
      <c r="CO366" s="1" t="s">
        <v>39</v>
      </c>
      <c r="CP366" s="1">
        <f>'январь 2016'!CP366+'февраль 2016'!CP366+'март 2016'!CP366</f>
        <v>0</v>
      </c>
      <c r="CQ366" s="1">
        <f>'январь 2016'!CQ366+'февраль 2016'!CQ366+'март 2016'!CQ366</f>
        <v>0</v>
      </c>
      <c r="CR366" s="1" t="s">
        <v>50</v>
      </c>
      <c r="CS366" s="1" t="s">
        <v>51</v>
      </c>
      <c r="CT366" s="1">
        <f>'январь 2016'!CT366+'февраль 2016'!CT366+'март 2016'!CT366</f>
        <v>0</v>
      </c>
      <c r="CU366" s="1">
        <f>'январь 2016'!CU366+'февраль 2016'!CU366+'март 2016'!CU366</f>
        <v>0</v>
      </c>
      <c r="CV366" s="1" t="s">
        <v>50</v>
      </c>
      <c r="CW366" s="1" t="s">
        <v>39</v>
      </c>
      <c r="CX366" s="1">
        <f>'январь 2016'!CX366+'февраль 2016'!CX366+'март 2016'!CX366</f>
        <v>2</v>
      </c>
      <c r="CY366" s="1">
        <f>'январь 2016'!CY366+'февраль 2016'!CY366+'март 2016'!CY366</f>
        <v>1.843</v>
      </c>
      <c r="CZ366" s="1" t="s">
        <v>50</v>
      </c>
      <c r="DA366" s="1" t="s">
        <v>39</v>
      </c>
      <c r="DB366" s="1">
        <f>'январь 2016'!DB366+'февраль 2016'!DB366+'март 2016'!DB366</f>
        <v>0</v>
      </c>
      <c r="DC366" s="1">
        <f>'январь 2016'!DC366+'февраль 2016'!DC366+'март 2016'!DC366</f>
        <v>0</v>
      </c>
      <c r="DD366" s="1" t="s">
        <v>59</v>
      </c>
      <c r="DE366" s="1" t="s">
        <v>60</v>
      </c>
      <c r="DF366" s="1">
        <f>'январь 2016'!DF366+'февраль 2016'!DF366+'март 2016'!DF366</f>
        <v>0</v>
      </c>
      <c r="DG366" s="1">
        <f>'январь 2016'!DG366+'февраль 2016'!DG366+'март 2016'!DG366</f>
        <v>0</v>
      </c>
      <c r="DH366" s="1" t="s">
        <v>52</v>
      </c>
      <c r="DI366" s="1" t="s">
        <v>53</v>
      </c>
      <c r="DJ366" s="1">
        <f>'январь 2016'!DJ366+'февраль 2016'!DJ366+'март 2016'!DJ366</f>
        <v>0</v>
      </c>
      <c r="DK366" s="1">
        <f>'январь 2016'!DK366+'февраль 2016'!DK366+'март 2016'!DK366</f>
        <v>0</v>
      </c>
      <c r="DL366" s="1" t="s">
        <v>31</v>
      </c>
      <c r="DM366" s="7">
        <f>'январь 2016'!DM366+'февраль 2016'!DM366+'март 2016'!DM366</f>
        <v>0</v>
      </c>
    </row>
    <row r="367" spans="1:117" s="12" customFormat="1" ht="15.75" customHeight="1" x14ac:dyDescent="0.25">
      <c r="A367" s="6">
        <v>366</v>
      </c>
      <c r="B367" s="6">
        <v>2</v>
      </c>
      <c r="C367" s="9" t="s">
        <v>493</v>
      </c>
      <c r="D367" s="8" t="s">
        <v>373</v>
      </c>
      <c r="E367" s="6">
        <v>205.70699999999999</v>
      </c>
      <c r="F367" s="6">
        <v>0</v>
      </c>
      <c r="G367" s="6">
        <v>205.70699999999999</v>
      </c>
      <c r="H367" s="10">
        <v>81.094800000000006</v>
      </c>
      <c r="I367" s="3">
        <f t="shared" si="16"/>
        <v>286.80180000000001</v>
      </c>
      <c r="J367" s="3">
        <f t="shared" si="15"/>
        <v>0</v>
      </c>
      <c r="K367" s="3">
        <f t="shared" si="17"/>
        <v>286.80180000000001</v>
      </c>
      <c r="L367" s="1" t="s">
        <v>28</v>
      </c>
      <c r="M367" s="1" t="s">
        <v>29</v>
      </c>
      <c r="N367" s="1">
        <f>'январь 2016'!N367+'февраль 2016'!N367+'март 2016'!N367</f>
        <v>0</v>
      </c>
      <c r="O367" s="1">
        <f>'январь 2016'!O367+'февраль 2016'!O367+'март 2016'!O367</f>
        <v>0</v>
      </c>
      <c r="P367" s="1" t="s">
        <v>30</v>
      </c>
      <c r="Q367" s="1" t="s">
        <v>34</v>
      </c>
      <c r="R367" s="1">
        <f>'январь 2016'!R367+'февраль 2016'!R367+'март 2016'!R367</f>
        <v>0</v>
      </c>
      <c r="S367" s="1">
        <f>'январь 2016'!S367+'февраль 2016'!S367+'март 2016'!S367</f>
        <v>0</v>
      </c>
      <c r="T367" s="1" t="s">
        <v>30</v>
      </c>
      <c r="U367" s="1" t="s">
        <v>32</v>
      </c>
      <c r="V367" s="6">
        <f>'январь 2016'!V367+'февраль 2016'!V367+'март 2016'!V367</f>
        <v>0</v>
      </c>
      <c r="W367" s="6">
        <f>'январь 2016'!W367+'февраль 2016'!W367+'март 2016'!W367</f>
        <v>0</v>
      </c>
      <c r="X367" s="6" t="s">
        <v>30</v>
      </c>
      <c r="Y367" s="6" t="s">
        <v>33</v>
      </c>
      <c r="Z367" s="6">
        <f>'январь 2016'!Z367+'февраль 2016'!Z367+'март 2016'!Z367</f>
        <v>0</v>
      </c>
      <c r="AA367" s="6">
        <f>'январь 2016'!AA367+'февраль 2016'!AA367+'март 2016'!AA367</f>
        <v>0</v>
      </c>
      <c r="AB367" s="1" t="s">
        <v>30</v>
      </c>
      <c r="AC367" s="1" t="s">
        <v>34</v>
      </c>
      <c r="AD367" s="1">
        <f>'январь 2016'!AD367+'февраль 2016'!AD367+'март 2016'!AD367</f>
        <v>0</v>
      </c>
      <c r="AE367" s="1">
        <f>'январь 2016'!AE367+'февраль 2016'!AE367+'март 2016'!AE367</f>
        <v>0</v>
      </c>
      <c r="AF367" s="1" t="s">
        <v>35</v>
      </c>
      <c r="AG367" s="1" t="s">
        <v>29</v>
      </c>
      <c r="AH367" s="1">
        <f>'январь 2016'!AH367+'февраль 2016'!AH367+'март 2016'!AH367</f>
        <v>0</v>
      </c>
      <c r="AI367" s="1">
        <f>'январь 2016'!AI367+'февраль 2016'!AI367+'март 2016'!AI367</f>
        <v>0</v>
      </c>
      <c r="AJ367" s="1" t="s">
        <v>36</v>
      </c>
      <c r="AK367" s="1" t="s">
        <v>37</v>
      </c>
      <c r="AL367" s="1">
        <f>'январь 2016'!AL367+'февраль 2016'!AL367+'март 2016'!AL367</f>
        <v>0</v>
      </c>
      <c r="AM367" s="1">
        <f>'январь 2016'!AM367+'февраль 2016'!AM367+'март 2016'!AM367</f>
        <v>0</v>
      </c>
      <c r="AN367" s="1" t="s">
        <v>38</v>
      </c>
      <c r="AO367" s="1" t="s">
        <v>39</v>
      </c>
      <c r="AP367" s="1">
        <f>'январь 2016'!AP367+'февраль 2016'!AP367+'март 2016'!AP367</f>
        <v>0</v>
      </c>
      <c r="AQ367" s="1">
        <f>'январь 2016'!AQ367+'февраль 2016'!AQ367+'март 2016'!AQ367</f>
        <v>0</v>
      </c>
      <c r="AR367" s="1" t="s">
        <v>40</v>
      </c>
      <c r="AS367" s="1" t="s">
        <v>41</v>
      </c>
      <c r="AT367" s="1">
        <f>'январь 2016'!AT367+'февраль 2016'!AT367+'март 2016'!AT367</f>
        <v>0</v>
      </c>
      <c r="AU367" s="1">
        <f>'январь 2016'!AU367+'февраль 2016'!AU367+'март 2016'!AU367</f>
        <v>0</v>
      </c>
      <c r="AV367" s="6"/>
      <c r="AW367" s="6"/>
      <c r="AX367" s="1">
        <f>'январь 2016'!AX367+'февраль 2016'!AX367+'март 2016'!AX367</f>
        <v>0</v>
      </c>
      <c r="AY367" s="1">
        <f>'январь 2016'!AY367+'февраль 2016'!AY367+'март 2016'!AY367</f>
        <v>0</v>
      </c>
      <c r="AZ367" s="1" t="s">
        <v>42</v>
      </c>
      <c r="BA367" s="1" t="s">
        <v>39</v>
      </c>
      <c r="BB367" s="1">
        <f>'январь 2016'!BB367+'февраль 2016'!BB367+'март 2016'!BB367</f>
        <v>0</v>
      </c>
      <c r="BC367" s="1">
        <f>'январь 2016'!BC367+'февраль 2016'!BC367+'март 2016'!BC367</f>
        <v>0</v>
      </c>
      <c r="BD367" s="1" t="s">
        <v>42</v>
      </c>
      <c r="BE367" s="1" t="s">
        <v>33</v>
      </c>
      <c r="BF367" s="1">
        <f>'январь 2016'!BF367+'февраль 2016'!BF367+'март 2016'!BF367</f>
        <v>0</v>
      </c>
      <c r="BG367" s="1">
        <f>'январь 2016'!BG367+'февраль 2016'!BG367+'март 2016'!BG367</f>
        <v>0</v>
      </c>
      <c r="BH367" s="1" t="s">
        <v>42</v>
      </c>
      <c r="BI367" s="1" t="s">
        <v>39</v>
      </c>
      <c r="BJ367" s="1">
        <f>'январь 2016'!BJ367+'февраль 2016'!BJ367+'март 2016'!BJ367</f>
        <v>0</v>
      </c>
      <c r="BK367" s="7">
        <f>'январь 2016'!BK367+'февраль 2016'!BK367+'март 2016'!BK367</f>
        <v>0</v>
      </c>
      <c r="BL367" s="1" t="s">
        <v>43</v>
      </c>
      <c r="BM367" s="1" t="s">
        <v>44</v>
      </c>
      <c r="BN367" s="1">
        <f>'январь 2016'!BN367+'февраль 2016'!BN367+'март 2016'!BN367</f>
        <v>0</v>
      </c>
      <c r="BO367" s="1">
        <f>'январь 2016'!BO367+'февраль 2016'!BO367+'март 2016'!BO367</f>
        <v>0</v>
      </c>
      <c r="BP367" s="1" t="s">
        <v>45</v>
      </c>
      <c r="BQ367" s="1" t="s">
        <v>44</v>
      </c>
      <c r="BR367" s="1">
        <f>'январь 2016'!BR367+'февраль 2016'!BR367+'март 2016'!BR367</f>
        <v>0</v>
      </c>
      <c r="BS367" s="1">
        <f>'январь 2016'!BS367+'февраль 2016'!BS367+'март 2016'!BS367</f>
        <v>0</v>
      </c>
      <c r="BT367" s="1" t="s">
        <v>46</v>
      </c>
      <c r="BU367" s="1" t="s">
        <v>47</v>
      </c>
      <c r="BV367" s="1">
        <f>'январь 2016'!BV367+'февраль 2016'!BV367+'март 2016'!BV367</f>
        <v>0</v>
      </c>
      <c r="BW367" s="1">
        <f>'январь 2016'!BW367+'февраль 2016'!BW367+'март 2016'!BW367</f>
        <v>0</v>
      </c>
      <c r="BX367" s="1" t="s">
        <v>46</v>
      </c>
      <c r="BY367" s="1" t="s">
        <v>41</v>
      </c>
      <c r="BZ367" s="1">
        <f>'январь 2016'!BZ367+'февраль 2016'!BZ367+'март 2016'!BZ367</f>
        <v>0</v>
      </c>
      <c r="CA367" s="1">
        <f>'январь 2016'!CA367+'февраль 2016'!CA367+'март 2016'!CA367</f>
        <v>0</v>
      </c>
      <c r="CB367" s="1" t="s">
        <v>46</v>
      </c>
      <c r="CC367" s="1" t="s">
        <v>48</v>
      </c>
      <c r="CD367" s="1">
        <f>'январь 2016'!CD367+'февраль 2016'!CD367+'март 2016'!CD367</f>
        <v>0</v>
      </c>
      <c r="CE367" s="1">
        <f>'январь 2016'!CE367+'февраль 2016'!CE367+'март 2016'!CE367</f>
        <v>0</v>
      </c>
      <c r="CF367" s="1" t="s">
        <v>46</v>
      </c>
      <c r="CG367" s="1" t="s">
        <v>48</v>
      </c>
      <c r="CH367" s="1">
        <f>'январь 2016'!CH367+'февраль 2016'!CH367+'март 2016'!CH367</f>
        <v>0</v>
      </c>
      <c r="CI367" s="1">
        <f>'январь 2016'!CI367+'февраль 2016'!CI367+'март 2016'!CI367</f>
        <v>0</v>
      </c>
      <c r="CJ367" s="1" t="s">
        <v>46</v>
      </c>
      <c r="CK367" s="1" t="s">
        <v>39</v>
      </c>
      <c r="CL367" s="1">
        <f>'январь 2016'!CL367+'февраль 2016'!CL367+'март 2016'!CL367</f>
        <v>0</v>
      </c>
      <c r="CM367" s="1">
        <f>'январь 2016'!CM367+'февраль 2016'!CM367+'март 2016'!CM367</f>
        <v>0</v>
      </c>
      <c r="CN367" s="1" t="s">
        <v>49</v>
      </c>
      <c r="CO367" s="1" t="s">
        <v>39</v>
      </c>
      <c r="CP367" s="1">
        <f>'январь 2016'!CP367+'февраль 2016'!CP367+'март 2016'!CP367</f>
        <v>0</v>
      </c>
      <c r="CQ367" s="1">
        <f>'январь 2016'!CQ367+'февраль 2016'!CQ367+'март 2016'!CQ367</f>
        <v>0</v>
      </c>
      <c r="CR367" s="1" t="s">
        <v>50</v>
      </c>
      <c r="CS367" s="1" t="s">
        <v>51</v>
      </c>
      <c r="CT367" s="1">
        <f>'январь 2016'!CT367+'февраль 2016'!CT367+'март 2016'!CT367</f>
        <v>0</v>
      </c>
      <c r="CU367" s="1">
        <f>'январь 2016'!CU367+'февраль 2016'!CU367+'март 2016'!CU367</f>
        <v>0</v>
      </c>
      <c r="CV367" s="1" t="s">
        <v>50</v>
      </c>
      <c r="CW367" s="1" t="s">
        <v>39</v>
      </c>
      <c r="CX367" s="1">
        <f>'январь 2016'!CX367+'февраль 2016'!CX367+'март 2016'!CX367</f>
        <v>0</v>
      </c>
      <c r="CY367" s="1">
        <f>'январь 2016'!CY367+'февраль 2016'!CY367+'март 2016'!CY367</f>
        <v>0</v>
      </c>
      <c r="CZ367" s="1" t="s">
        <v>50</v>
      </c>
      <c r="DA367" s="1" t="s">
        <v>39</v>
      </c>
      <c r="DB367" s="1">
        <f>'январь 2016'!DB367+'февраль 2016'!DB367+'март 2016'!DB367</f>
        <v>0</v>
      </c>
      <c r="DC367" s="1">
        <f>'январь 2016'!DC367+'февраль 2016'!DC367+'март 2016'!DC367</f>
        <v>0</v>
      </c>
      <c r="DD367" s="1" t="s">
        <v>59</v>
      </c>
      <c r="DE367" s="1" t="s">
        <v>60</v>
      </c>
      <c r="DF367" s="1">
        <f>'январь 2016'!DF367+'февраль 2016'!DF367+'март 2016'!DF367</f>
        <v>0</v>
      </c>
      <c r="DG367" s="1">
        <f>'январь 2016'!DG367+'февраль 2016'!DG367+'март 2016'!DG367</f>
        <v>0</v>
      </c>
      <c r="DH367" s="1" t="s">
        <v>52</v>
      </c>
      <c r="DI367" s="1" t="s">
        <v>53</v>
      </c>
      <c r="DJ367" s="1">
        <f>'январь 2016'!DJ367+'февраль 2016'!DJ367+'март 2016'!DJ367</f>
        <v>0</v>
      </c>
      <c r="DK367" s="1">
        <f>'январь 2016'!DK367+'февраль 2016'!DK367+'март 2016'!DK367</f>
        <v>0</v>
      </c>
      <c r="DL367" s="1" t="s">
        <v>31</v>
      </c>
      <c r="DM367" s="7">
        <f>'январь 2016'!DM367+'февраль 2016'!DM367+'март 2016'!DM367</f>
        <v>0</v>
      </c>
    </row>
    <row r="368" spans="1:117" s="12" customFormat="1" ht="15.75" customHeight="1" x14ac:dyDescent="0.25">
      <c r="A368" s="6">
        <v>367</v>
      </c>
      <c r="B368" s="6">
        <v>3</v>
      </c>
      <c r="C368" s="9" t="s">
        <v>309</v>
      </c>
      <c r="D368" s="8" t="s">
        <v>373</v>
      </c>
      <c r="E368" s="6">
        <v>529.94899999999996</v>
      </c>
      <c r="F368" s="6">
        <v>143.786</v>
      </c>
      <c r="G368" s="6">
        <v>381.339</v>
      </c>
      <c r="H368" s="10">
        <v>304.88628</v>
      </c>
      <c r="I368" s="3">
        <f t="shared" si="16"/>
        <v>686.22528</v>
      </c>
      <c r="J368" s="3">
        <f t="shared" si="15"/>
        <v>0.59099999999999997</v>
      </c>
      <c r="K368" s="3">
        <f t="shared" si="17"/>
        <v>685.63427999999999</v>
      </c>
      <c r="L368" s="1" t="s">
        <v>28</v>
      </c>
      <c r="M368" s="1" t="s">
        <v>29</v>
      </c>
      <c r="N368" s="1">
        <f>'январь 2016'!N368+'февраль 2016'!N368+'март 2016'!N368</f>
        <v>0</v>
      </c>
      <c r="O368" s="1">
        <f>'январь 2016'!O368+'февраль 2016'!O368+'март 2016'!O368</f>
        <v>0</v>
      </c>
      <c r="P368" s="1" t="s">
        <v>30</v>
      </c>
      <c r="Q368" s="1" t="s">
        <v>34</v>
      </c>
      <c r="R368" s="1">
        <f>'январь 2016'!R368+'февраль 2016'!R368+'март 2016'!R368</f>
        <v>0</v>
      </c>
      <c r="S368" s="1">
        <f>'январь 2016'!S368+'февраль 2016'!S368+'март 2016'!S368</f>
        <v>0</v>
      </c>
      <c r="T368" s="1" t="s">
        <v>30</v>
      </c>
      <c r="U368" s="1" t="s">
        <v>32</v>
      </c>
      <c r="V368" s="6">
        <f>'январь 2016'!V368+'февраль 2016'!V368+'март 2016'!V368</f>
        <v>0</v>
      </c>
      <c r="W368" s="6">
        <f>'январь 2016'!W368+'февраль 2016'!W368+'март 2016'!W368</f>
        <v>0</v>
      </c>
      <c r="X368" s="6" t="s">
        <v>30</v>
      </c>
      <c r="Y368" s="6" t="s">
        <v>33</v>
      </c>
      <c r="Z368" s="6">
        <f>'январь 2016'!Z368+'февраль 2016'!Z368+'март 2016'!Z368</f>
        <v>0</v>
      </c>
      <c r="AA368" s="6">
        <f>'январь 2016'!AA368+'февраль 2016'!AA368+'март 2016'!AA368</f>
        <v>0</v>
      </c>
      <c r="AB368" s="1" t="s">
        <v>30</v>
      </c>
      <c r="AC368" s="1" t="s">
        <v>34</v>
      </c>
      <c r="AD368" s="1">
        <f>'январь 2016'!AD368+'февраль 2016'!AD368+'март 2016'!AD368</f>
        <v>0</v>
      </c>
      <c r="AE368" s="1">
        <f>'январь 2016'!AE368+'февраль 2016'!AE368+'март 2016'!AE368</f>
        <v>0</v>
      </c>
      <c r="AF368" s="1" t="s">
        <v>35</v>
      </c>
      <c r="AG368" s="1" t="s">
        <v>29</v>
      </c>
      <c r="AH368" s="1">
        <f>'январь 2016'!AH368+'февраль 2016'!AH368+'март 2016'!AH368</f>
        <v>0</v>
      </c>
      <c r="AI368" s="1">
        <f>'январь 2016'!AI368+'февраль 2016'!AI368+'март 2016'!AI368</f>
        <v>0</v>
      </c>
      <c r="AJ368" s="1" t="s">
        <v>36</v>
      </c>
      <c r="AK368" s="1" t="s">
        <v>37</v>
      </c>
      <c r="AL368" s="1">
        <f>'январь 2016'!AL368+'февраль 2016'!AL368+'март 2016'!AL368</f>
        <v>0</v>
      </c>
      <c r="AM368" s="1">
        <f>'январь 2016'!AM368+'февраль 2016'!AM368+'март 2016'!AM368</f>
        <v>0</v>
      </c>
      <c r="AN368" s="1" t="s">
        <v>38</v>
      </c>
      <c r="AO368" s="1" t="s">
        <v>39</v>
      </c>
      <c r="AP368" s="1">
        <f>'январь 2016'!AP368+'февраль 2016'!AP368+'март 2016'!AP368</f>
        <v>0</v>
      </c>
      <c r="AQ368" s="1">
        <f>'январь 2016'!AQ368+'февраль 2016'!AQ368+'март 2016'!AQ368</f>
        <v>0</v>
      </c>
      <c r="AR368" s="1" t="s">
        <v>40</v>
      </c>
      <c r="AS368" s="1" t="s">
        <v>41</v>
      </c>
      <c r="AT368" s="1">
        <f>'январь 2016'!AT368+'февраль 2016'!AT368+'март 2016'!AT368</f>
        <v>0</v>
      </c>
      <c r="AU368" s="1">
        <f>'январь 2016'!AU368+'февраль 2016'!AU368+'март 2016'!AU368</f>
        <v>0</v>
      </c>
      <c r="AV368" s="6"/>
      <c r="AW368" s="6"/>
      <c r="AX368" s="1">
        <f>'январь 2016'!AX368+'февраль 2016'!AX368+'март 2016'!AX368</f>
        <v>0</v>
      </c>
      <c r="AY368" s="1">
        <f>'январь 2016'!AY368+'февраль 2016'!AY368+'март 2016'!AY368</f>
        <v>0</v>
      </c>
      <c r="AZ368" s="1" t="s">
        <v>42</v>
      </c>
      <c r="BA368" s="1" t="s">
        <v>39</v>
      </c>
      <c r="BB368" s="1">
        <f>'январь 2016'!BB368+'февраль 2016'!BB368+'март 2016'!BB368</f>
        <v>0</v>
      </c>
      <c r="BC368" s="1">
        <f>'январь 2016'!BC368+'февраль 2016'!BC368+'март 2016'!BC368</f>
        <v>0</v>
      </c>
      <c r="BD368" s="1" t="s">
        <v>42</v>
      </c>
      <c r="BE368" s="1" t="s">
        <v>33</v>
      </c>
      <c r="BF368" s="1">
        <f>'январь 2016'!BF368+'февраль 2016'!BF368+'март 2016'!BF368</f>
        <v>0</v>
      </c>
      <c r="BG368" s="1">
        <f>'январь 2016'!BG368+'февраль 2016'!BG368+'март 2016'!BG368</f>
        <v>0</v>
      </c>
      <c r="BH368" s="1" t="s">
        <v>42</v>
      </c>
      <c r="BI368" s="1" t="s">
        <v>39</v>
      </c>
      <c r="BJ368" s="1">
        <f>'январь 2016'!BJ368+'февраль 2016'!BJ368+'март 2016'!BJ368</f>
        <v>0</v>
      </c>
      <c r="BK368" s="7">
        <f>'январь 2016'!BK368+'февраль 2016'!BK368+'март 2016'!BK368</f>
        <v>0</v>
      </c>
      <c r="BL368" s="1" t="s">
        <v>43</v>
      </c>
      <c r="BM368" s="1" t="s">
        <v>44</v>
      </c>
      <c r="BN368" s="1">
        <f>'январь 2016'!BN368+'февраль 2016'!BN368+'март 2016'!BN368</f>
        <v>0</v>
      </c>
      <c r="BO368" s="1">
        <f>'январь 2016'!BO368+'февраль 2016'!BO368+'март 2016'!BO368</f>
        <v>0</v>
      </c>
      <c r="BP368" s="1" t="s">
        <v>45</v>
      </c>
      <c r="BQ368" s="1" t="s">
        <v>44</v>
      </c>
      <c r="BR368" s="1">
        <f>'январь 2016'!BR368+'февраль 2016'!BR368+'март 2016'!BR368</f>
        <v>0</v>
      </c>
      <c r="BS368" s="1">
        <f>'январь 2016'!BS368+'февраль 2016'!BS368+'март 2016'!BS368</f>
        <v>0</v>
      </c>
      <c r="BT368" s="1" t="s">
        <v>46</v>
      </c>
      <c r="BU368" s="1" t="s">
        <v>47</v>
      </c>
      <c r="BV368" s="1">
        <f>'январь 2016'!BV368+'февраль 2016'!BV368+'март 2016'!BV368</f>
        <v>0</v>
      </c>
      <c r="BW368" s="1">
        <f>'январь 2016'!BW368+'февраль 2016'!BW368+'март 2016'!BW368</f>
        <v>0</v>
      </c>
      <c r="BX368" s="1" t="s">
        <v>46</v>
      </c>
      <c r="BY368" s="1" t="s">
        <v>41</v>
      </c>
      <c r="BZ368" s="1">
        <f>'январь 2016'!BZ368+'февраль 2016'!BZ368+'март 2016'!BZ368</f>
        <v>0</v>
      </c>
      <c r="CA368" s="1">
        <f>'январь 2016'!CA368+'февраль 2016'!CA368+'март 2016'!CA368</f>
        <v>0</v>
      </c>
      <c r="CB368" s="1" t="s">
        <v>46</v>
      </c>
      <c r="CC368" s="1" t="s">
        <v>48</v>
      </c>
      <c r="CD368" s="1">
        <f>'январь 2016'!CD368+'февраль 2016'!CD368+'март 2016'!CD368</f>
        <v>0</v>
      </c>
      <c r="CE368" s="1">
        <f>'январь 2016'!CE368+'февраль 2016'!CE368+'март 2016'!CE368</f>
        <v>0</v>
      </c>
      <c r="CF368" s="1" t="s">
        <v>46</v>
      </c>
      <c r="CG368" s="1" t="s">
        <v>48</v>
      </c>
      <c r="CH368" s="1">
        <f>'январь 2016'!CH368+'февраль 2016'!CH368+'март 2016'!CH368</f>
        <v>0</v>
      </c>
      <c r="CI368" s="1">
        <f>'январь 2016'!CI368+'февраль 2016'!CI368+'март 2016'!CI368</f>
        <v>0</v>
      </c>
      <c r="CJ368" s="1" t="s">
        <v>46</v>
      </c>
      <c r="CK368" s="1" t="s">
        <v>39</v>
      </c>
      <c r="CL368" s="1">
        <f>'январь 2016'!CL368+'февраль 2016'!CL368+'март 2016'!CL368</f>
        <v>0</v>
      </c>
      <c r="CM368" s="1">
        <f>'январь 2016'!CM368+'февраль 2016'!CM368+'март 2016'!CM368</f>
        <v>0</v>
      </c>
      <c r="CN368" s="1" t="s">
        <v>49</v>
      </c>
      <c r="CO368" s="1" t="s">
        <v>39</v>
      </c>
      <c r="CP368" s="1">
        <f>'январь 2016'!CP368+'февраль 2016'!CP368+'март 2016'!CP368</f>
        <v>0</v>
      </c>
      <c r="CQ368" s="1">
        <f>'январь 2016'!CQ368+'февраль 2016'!CQ368+'март 2016'!CQ368</f>
        <v>0</v>
      </c>
      <c r="CR368" s="1" t="s">
        <v>50</v>
      </c>
      <c r="CS368" s="1" t="s">
        <v>51</v>
      </c>
      <c r="CT368" s="1">
        <f>'январь 2016'!CT368+'февраль 2016'!CT368+'март 2016'!CT368</f>
        <v>0</v>
      </c>
      <c r="CU368" s="1">
        <f>'январь 2016'!CU368+'февраль 2016'!CU368+'март 2016'!CU368</f>
        <v>0</v>
      </c>
      <c r="CV368" s="1" t="s">
        <v>50</v>
      </c>
      <c r="CW368" s="1" t="s">
        <v>39</v>
      </c>
      <c r="CX368" s="1">
        <f>'январь 2016'!CX368+'февраль 2016'!CX368+'март 2016'!CX368</f>
        <v>0</v>
      </c>
      <c r="CY368" s="1">
        <f>'январь 2016'!CY368+'февраль 2016'!CY368+'март 2016'!CY368</f>
        <v>0</v>
      </c>
      <c r="CZ368" s="1" t="s">
        <v>50</v>
      </c>
      <c r="DA368" s="1" t="s">
        <v>39</v>
      </c>
      <c r="DB368" s="1">
        <f>'январь 2016'!DB368+'февраль 2016'!DB368+'март 2016'!DB368</f>
        <v>0</v>
      </c>
      <c r="DC368" s="1">
        <f>'январь 2016'!DC368+'февраль 2016'!DC368+'март 2016'!DC368</f>
        <v>0</v>
      </c>
      <c r="DD368" s="1" t="s">
        <v>59</v>
      </c>
      <c r="DE368" s="1" t="s">
        <v>60</v>
      </c>
      <c r="DF368" s="1">
        <f>'январь 2016'!DF368+'февраль 2016'!DF368+'март 2016'!DF368</f>
        <v>0</v>
      </c>
      <c r="DG368" s="1">
        <f>'январь 2016'!DG368+'февраль 2016'!DG368+'март 2016'!DG368</f>
        <v>0</v>
      </c>
      <c r="DH368" s="1" t="s">
        <v>52</v>
      </c>
      <c r="DI368" s="1" t="s">
        <v>53</v>
      </c>
      <c r="DJ368" s="1">
        <f>'январь 2016'!DJ368+'февраль 2016'!DJ368+'март 2016'!DJ368</f>
        <v>0</v>
      </c>
      <c r="DK368" s="1">
        <f>'январь 2016'!DK368+'февраль 2016'!DK368+'март 2016'!DK368</f>
        <v>0</v>
      </c>
      <c r="DL368" s="1" t="s">
        <v>31</v>
      </c>
      <c r="DM368" s="7">
        <f>'январь 2016'!DM368+'февраль 2016'!DM368+'март 2016'!DM368</f>
        <v>0.59099999999999997</v>
      </c>
    </row>
    <row r="369" spans="1:117" s="12" customFormat="1" ht="15.75" customHeight="1" x14ac:dyDescent="0.25">
      <c r="A369" s="6">
        <v>368</v>
      </c>
      <c r="B369" s="6">
        <v>3</v>
      </c>
      <c r="C369" s="9" t="s">
        <v>310</v>
      </c>
      <c r="D369" s="8" t="s">
        <v>373</v>
      </c>
      <c r="E369" s="6">
        <v>597.23299999999995</v>
      </c>
      <c r="F369" s="6">
        <v>85.935000000000002</v>
      </c>
      <c r="G369" s="6">
        <v>459.25200000000001</v>
      </c>
      <c r="H369" s="10">
        <v>600.49091999999996</v>
      </c>
      <c r="I369" s="3">
        <f t="shared" si="16"/>
        <v>1059.7429199999999</v>
      </c>
      <c r="J369" s="3">
        <f t="shared" si="15"/>
        <v>45.254999999999995</v>
      </c>
      <c r="K369" s="3">
        <f t="shared" si="17"/>
        <v>1014.4879199999999</v>
      </c>
      <c r="L369" s="1" t="s">
        <v>28</v>
      </c>
      <c r="M369" s="1" t="s">
        <v>29</v>
      </c>
      <c r="N369" s="1">
        <f>'январь 2016'!N369+'февраль 2016'!N369+'март 2016'!N369</f>
        <v>0</v>
      </c>
      <c r="O369" s="1">
        <f>'январь 2016'!O369+'февраль 2016'!O369+'март 2016'!O369</f>
        <v>0</v>
      </c>
      <c r="P369" s="1" t="s">
        <v>30</v>
      </c>
      <c r="Q369" s="1" t="s">
        <v>34</v>
      </c>
      <c r="R369" s="1">
        <f>'январь 2016'!R369+'февраль 2016'!R369+'март 2016'!R369</f>
        <v>0</v>
      </c>
      <c r="S369" s="1">
        <f>'январь 2016'!S369+'февраль 2016'!S369+'март 2016'!S369</f>
        <v>0</v>
      </c>
      <c r="T369" s="1" t="s">
        <v>30</v>
      </c>
      <c r="U369" s="1" t="s">
        <v>32</v>
      </c>
      <c r="V369" s="6">
        <f>'январь 2016'!V369+'февраль 2016'!V369+'март 2016'!V369</f>
        <v>0</v>
      </c>
      <c r="W369" s="6">
        <f>'январь 2016'!W369+'февраль 2016'!W369+'март 2016'!W369</f>
        <v>0</v>
      </c>
      <c r="X369" s="6" t="s">
        <v>30</v>
      </c>
      <c r="Y369" s="6" t="s">
        <v>33</v>
      </c>
      <c r="Z369" s="6">
        <f>'январь 2016'!Z369+'февраль 2016'!Z369+'март 2016'!Z369</f>
        <v>0</v>
      </c>
      <c r="AA369" s="6">
        <f>'январь 2016'!AA369+'февраль 2016'!AA369+'март 2016'!AA369</f>
        <v>0</v>
      </c>
      <c r="AB369" s="1" t="s">
        <v>30</v>
      </c>
      <c r="AC369" s="1" t="s">
        <v>34</v>
      </c>
      <c r="AD369" s="1">
        <f>'январь 2016'!AD369+'февраль 2016'!AD369+'март 2016'!AD369</f>
        <v>0</v>
      </c>
      <c r="AE369" s="1">
        <f>'январь 2016'!AE369+'февраль 2016'!AE369+'март 2016'!AE369</f>
        <v>0</v>
      </c>
      <c r="AF369" s="1" t="s">
        <v>35</v>
      </c>
      <c r="AG369" s="1" t="s">
        <v>29</v>
      </c>
      <c r="AH369" s="1">
        <f>'январь 2016'!AH369+'февраль 2016'!AH369+'март 2016'!AH369</f>
        <v>0</v>
      </c>
      <c r="AI369" s="1">
        <f>'январь 2016'!AI369+'февраль 2016'!AI369+'март 2016'!AI369</f>
        <v>0</v>
      </c>
      <c r="AJ369" s="1" t="s">
        <v>36</v>
      </c>
      <c r="AK369" s="1" t="s">
        <v>37</v>
      </c>
      <c r="AL369" s="1">
        <f>'январь 2016'!AL369+'февраль 2016'!AL369+'март 2016'!AL369</f>
        <v>0</v>
      </c>
      <c r="AM369" s="1">
        <f>'январь 2016'!AM369+'февраль 2016'!AM369+'март 2016'!AM369</f>
        <v>0</v>
      </c>
      <c r="AN369" s="1" t="s">
        <v>38</v>
      </c>
      <c r="AO369" s="1" t="s">
        <v>39</v>
      </c>
      <c r="AP369" s="1">
        <f>'январь 2016'!AP369+'февраль 2016'!AP369+'март 2016'!AP369</f>
        <v>0</v>
      </c>
      <c r="AQ369" s="1">
        <f>'январь 2016'!AQ369+'февраль 2016'!AQ369+'март 2016'!AQ369</f>
        <v>0</v>
      </c>
      <c r="AR369" s="1" t="s">
        <v>40</v>
      </c>
      <c r="AS369" s="1" t="s">
        <v>41</v>
      </c>
      <c r="AT369" s="1">
        <f>'январь 2016'!AT369+'февраль 2016'!AT369+'март 2016'!AT369</f>
        <v>0</v>
      </c>
      <c r="AU369" s="1">
        <f>'январь 2016'!AU369+'февраль 2016'!AU369+'март 2016'!AU369</f>
        <v>0</v>
      </c>
      <c r="AV369" s="6"/>
      <c r="AW369" s="6"/>
      <c r="AX369" s="1">
        <f>'январь 2016'!AX369+'февраль 2016'!AX369+'март 2016'!AX369</f>
        <v>0</v>
      </c>
      <c r="AY369" s="1">
        <f>'январь 2016'!AY369+'февраль 2016'!AY369+'март 2016'!AY369</f>
        <v>0</v>
      </c>
      <c r="AZ369" s="1" t="s">
        <v>42</v>
      </c>
      <c r="BA369" s="1" t="s">
        <v>39</v>
      </c>
      <c r="BB369" s="1">
        <f>'январь 2016'!BB369+'февраль 2016'!BB369+'март 2016'!BB369</f>
        <v>0</v>
      </c>
      <c r="BC369" s="1">
        <f>'январь 2016'!BC369+'февраль 2016'!BC369+'март 2016'!BC369</f>
        <v>0</v>
      </c>
      <c r="BD369" s="1" t="s">
        <v>42</v>
      </c>
      <c r="BE369" s="1" t="s">
        <v>33</v>
      </c>
      <c r="BF369" s="1">
        <f>'январь 2016'!BF369+'февраль 2016'!BF369+'март 2016'!BF369</f>
        <v>0</v>
      </c>
      <c r="BG369" s="1">
        <f>'январь 2016'!BG369+'февраль 2016'!BG369+'март 2016'!BG369</f>
        <v>0</v>
      </c>
      <c r="BH369" s="1" t="s">
        <v>42</v>
      </c>
      <c r="BI369" s="1" t="s">
        <v>39</v>
      </c>
      <c r="BJ369" s="1">
        <f>'январь 2016'!BJ369+'февраль 2016'!BJ369+'март 2016'!BJ369</f>
        <v>0</v>
      </c>
      <c r="BK369" s="7">
        <f>'январь 2016'!BK369+'февраль 2016'!BK369+'март 2016'!BK369</f>
        <v>0</v>
      </c>
      <c r="BL369" s="1" t="s">
        <v>43</v>
      </c>
      <c r="BM369" s="1" t="s">
        <v>44</v>
      </c>
      <c r="BN369" s="1">
        <f>'январь 2016'!BN369+'февраль 2016'!BN369+'март 2016'!BN369</f>
        <v>0</v>
      </c>
      <c r="BO369" s="1">
        <f>'январь 2016'!BO369+'февраль 2016'!BO369+'март 2016'!BO369</f>
        <v>0</v>
      </c>
      <c r="BP369" s="1" t="s">
        <v>45</v>
      </c>
      <c r="BQ369" s="1" t="s">
        <v>44</v>
      </c>
      <c r="BR369" s="1">
        <f>'январь 2016'!BR369+'февраль 2016'!BR369+'март 2016'!BR369</f>
        <v>0</v>
      </c>
      <c r="BS369" s="1">
        <f>'январь 2016'!BS369+'февраль 2016'!BS369+'март 2016'!BS369</f>
        <v>0</v>
      </c>
      <c r="BT369" s="1" t="s">
        <v>46</v>
      </c>
      <c r="BU369" s="1" t="s">
        <v>47</v>
      </c>
      <c r="BV369" s="1">
        <f>'январь 2016'!BV369+'февраль 2016'!BV369+'март 2016'!BV369</f>
        <v>0</v>
      </c>
      <c r="BW369" s="1">
        <f>'январь 2016'!BW369+'февраль 2016'!BW369+'март 2016'!BW369</f>
        <v>0</v>
      </c>
      <c r="BX369" s="1" t="s">
        <v>46</v>
      </c>
      <c r="BY369" s="1" t="s">
        <v>41</v>
      </c>
      <c r="BZ369" s="1">
        <f>'январь 2016'!BZ369+'февраль 2016'!BZ369+'март 2016'!BZ369</f>
        <v>0.02</v>
      </c>
      <c r="CA369" s="1">
        <f>'январь 2016'!CA369+'февраль 2016'!CA369+'март 2016'!CA369</f>
        <v>13.606999999999999</v>
      </c>
      <c r="CB369" s="1" t="s">
        <v>46</v>
      </c>
      <c r="CC369" s="1" t="s">
        <v>48</v>
      </c>
      <c r="CD369" s="1">
        <f>'январь 2016'!CD369+'февраль 2016'!CD369+'март 2016'!CD369</f>
        <v>0</v>
      </c>
      <c r="CE369" s="1">
        <f>'январь 2016'!CE369+'февраль 2016'!CE369+'март 2016'!CE369</f>
        <v>0</v>
      </c>
      <c r="CF369" s="1" t="s">
        <v>46</v>
      </c>
      <c r="CG369" s="1" t="s">
        <v>48</v>
      </c>
      <c r="CH369" s="1">
        <f>'январь 2016'!CH369+'февраль 2016'!CH369+'март 2016'!CH369</f>
        <v>0</v>
      </c>
      <c r="CI369" s="1">
        <f>'январь 2016'!CI369+'февраль 2016'!CI369+'март 2016'!CI369</f>
        <v>0</v>
      </c>
      <c r="CJ369" s="1" t="s">
        <v>46</v>
      </c>
      <c r="CK369" s="1" t="s">
        <v>39</v>
      </c>
      <c r="CL369" s="1">
        <f>'январь 2016'!CL369+'февраль 2016'!CL369+'март 2016'!CL369</f>
        <v>0</v>
      </c>
      <c r="CM369" s="1">
        <f>'январь 2016'!CM369+'февраль 2016'!CM369+'март 2016'!CM369</f>
        <v>0</v>
      </c>
      <c r="CN369" s="1" t="s">
        <v>49</v>
      </c>
      <c r="CO369" s="1" t="s">
        <v>39</v>
      </c>
      <c r="CP369" s="1">
        <f>'январь 2016'!CP369+'февраль 2016'!CP369+'март 2016'!CP369</f>
        <v>0</v>
      </c>
      <c r="CQ369" s="1">
        <f>'январь 2016'!CQ369+'февраль 2016'!CQ369+'март 2016'!CQ369</f>
        <v>0</v>
      </c>
      <c r="CR369" s="1" t="s">
        <v>50</v>
      </c>
      <c r="CS369" s="1" t="s">
        <v>51</v>
      </c>
      <c r="CT369" s="1">
        <f>'январь 2016'!CT369+'февраль 2016'!CT369+'март 2016'!CT369</f>
        <v>0</v>
      </c>
      <c r="CU369" s="1">
        <f>'январь 2016'!CU369+'февраль 2016'!CU369+'март 2016'!CU369</f>
        <v>0</v>
      </c>
      <c r="CV369" s="1" t="s">
        <v>50</v>
      </c>
      <c r="CW369" s="1" t="s">
        <v>39</v>
      </c>
      <c r="CX369" s="1">
        <f>'январь 2016'!CX369+'февраль 2016'!CX369+'март 2016'!CX369</f>
        <v>20</v>
      </c>
      <c r="CY369" s="1">
        <f>'январь 2016'!CY369+'февраль 2016'!CY369+'март 2016'!CY369</f>
        <v>16.370999999999999</v>
      </c>
      <c r="CZ369" s="1" t="s">
        <v>50</v>
      </c>
      <c r="DA369" s="1" t="s">
        <v>39</v>
      </c>
      <c r="DB369" s="1">
        <f>'январь 2016'!DB369+'февраль 2016'!DB369+'март 2016'!DB369</f>
        <v>5</v>
      </c>
      <c r="DC369" s="1">
        <f>'январь 2016'!DC369+'февраль 2016'!DC369+'март 2016'!DC369</f>
        <v>14.462</v>
      </c>
      <c r="DD369" s="1" t="s">
        <v>59</v>
      </c>
      <c r="DE369" s="1" t="s">
        <v>60</v>
      </c>
      <c r="DF369" s="1">
        <f>'январь 2016'!DF369+'февраль 2016'!DF369+'март 2016'!DF369</f>
        <v>0</v>
      </c>
      <c r="DG369" s="1">
        <f>'январь 2016'!DG369+'февраль 2016'!DG369+'март 2016'!DG369</f>
        <v>0</v>
      </c>
      <c r="DH369" s="1" t="s">
        <v>52</v>
      </c>
      <c r="DI369" s="1" t="s">
        <v>53</v>
      </c>
      <c r="DJ369" s="1">
        <f>'январь 2016'!DJ369+'февраль 2016'!DJ369+'март 2016'!DJ369</f>
        <v>0</v>
      </c>
      <c r="DK369" s="1">
        <f>'январь 2016'!DK369+'февраль 2016'!DK369+'март 2016'!DK369</f>
        <v>0</v>
      </c>
      <c r="DL369" s="1" t="s">
        <v>31</v>
      </c>
      <c r="DM369" s="7">
        <f>'январь 2016'!DM369+'февраль 2016'!DM369+'март 2016'!DM369</f>
        <v>0.81499999999999995</v>
      </c>
    </row>
    <row r="370" spans="1:117" s="12" customFormat="1" ht="15.75" customHeight="1" x14ac:dyDescent="0.25">
      <c r="A370" s="6">
        <v>369</v>
      </c>
      <c r="B370" s="6">
        <v>3</v>
      </c>
      <c r="C370" s="9" t="s">
        <v>311</v>
      </c>
      <c r="D370" s="8" t="s">
        <v>373</v>
      </c>
      <c r="E370" s="6">
        <v>71.320999999999998</v>
      </c>
      <c r="F370" s="6">
        <v>16.094000000000001</v>
      </c>
      <c r="G370" s="6">
        <v>54.735999999999997</v>
      </c>
      <c r="H370" s="10">
        <v>46.762320000000003</v>
      </c>
      <c r="I370" s="3">
        <f t="shared" si="16"/>
        <v>101.49832000000001</v>
      </c>
      <c r="J370" s="3">
        <f t="shared" si="15"/>
        <v>1.0629999999999999</v>
      </c>
      <c r="K370" s="3">
        <f t="shared" si="17"/>
        <v>100.43532</v>
      </c>
      <c r="L370" s="1" t="s">
        <v>28</v>
      </c>
      <c r="M370" s="1" t="s">
        <v>29</v>
      </c>
      <c r="N370" s="1">
        <f>'январь 2016'!N370+'февраль 2016'!N370+'март 2016'!N370</f>
        <v>0</v>
      </c>
      <c r="O370" s="1">
        <f>'январь 2016'!O370+'февраль 2016'!O370+'март 2016'!O370</f>
        <v>0</v>
      </c>
      <c r="P370" s="1" t="s">
        <v>30</v>
      </c>
      <c r="Q370" s="1" t="s">
        <v>34</v>
      </c>
      <c r="R370" s="1">
        <f>'январь 2016'!R370+'февраль 2016'!R370+'март 2016'!R370</f>
        <v>0</v>
      </c>
      <c r="S370" s="1">
        <f>'январь 2016'!S370+'февраль 2016'!S370+'март 2016'!S370</f>
        <v>0</v>
      </c>
      <c r="T370" s="1" t="s">
        <v>30</v>
      </c>
      <c r="U370" s="1" t="s">
        <v>32</v>
      </c>
      <c r="V370" s="6">
        <f>'январь 2016'!V370+'февраль 2016'!V370+'март 2016'!V370</f>
        <v>0</v>
      </c>
      <c r="W370" s="6">
        <f>'январь 2016'!W370+'февраль 2016'!W370+'март 2016'!W370</f>
        <v>0</v>
      </c>
      <c r="X370" s="6" t="s">
        <v>30</v>
      </c>
      <c r="Y370" s="6" t="s">
        <v>33</v>
      </c>
      <c r="Z370" s="6">
        <f>'январь 2016'!Z370+'февраль 2016'!Z370+'март 2016'!Z370</f>
        <v>0</v>
      </c>
      <c r="AA370" s="6">
        <f>'январь 2016'!AA370+'февраль 2016'!AA370+'март 2016'!AA370</f>
        <v>0</v>
      </c>
      <c r="AB370" s="1" t="s">
        <v>30</v>
      </c>
      <c r="AC370" s="1" t="s">
        <v>34</v>
      </c>
      <c r="AD370" s="1">
        <f>'январь 2016'!AD370+'февраль 2016'!AD370+'март 2016'!AD370</f>
        <v>0</v>
      </c>
      <c r="AE370" s="1">
        <f>'январь 2016'!AE370+'февраль 2016'!AE370+'март 2016'!AE370</f>
        <v>0</v>
      </c>
      <c r="AF370" s="1" t="s">
        <v>35</v>
      </c>
      <c r="AG370" s="1" t="s">
        <v>29</v>
      </c>
      <c r="AH370" s="1">
        <f>'январь 2016'!AH370+'февраль 2016'!AH370+'март 2016'!AH370</f>
        <v>0</v>
      </c>
      <c r="AI370" s="1">
        <f>'январь 2016'!AI370+'февраль 2016'!AI370+'март 2016'!AI370</f>
        <v>0</v>
      </c>
      <c r="AJ370" s="1" t="s">
        <v>36</v>
      </c>
      <c r="AK370" s="1" t="s">
        <v>37</v>
      </c>
      <c r="AL370" s="1">
        <f>'январь 2016'!AL370+'февраль 2016'!AL370+'март 2016'!AL370</f>
        <v>0</v>
      </c>
      <c r="AM370" s="1">
        <f>'январь 2016'!AM370+'февраль 2016'!AM370+'март 2016'!AM370</f>
        <v>0</v>
      </c>
      <c r="AN370" s="1" t="s">
        <v>38</v>
      </c>
      <c r="AO370" s="1" t="s">
        <v>39</v>
      </c>
      <c r="AP370" s="1">
        <f>'январь 2016'!AP370+'февраль 2016'!AP370+'март 2016'!AP370</f>
        <v>0</v>
      </c>
      <c r="AQ370" s="1">
        <f>'январь 2016'!AQ370+'февраль 2016'!AQ370+'март 2016'!AQ370</f>
        <v>0</v>
      </c>
      <c r="AR370" s="1" t="s">
        <v>40</v>
      </c>
      <c r="AS370" s="1" t="s">
        <v>41</v>
      </c>
      <c r="AT370" s="1">
        <f>'январь 2016'!AT370+'февраль 2016'!AT370+'март 2016'!AT370</f>
        <v>0</v>
      </c>
      <c r="AU370" s="1">
        <f>'январь 2016'!AU370+'февраль 2016'!AU370+'март 2016'!AU370</f>
        <v>0</v>
      </c>
      <c r="AV370" s="6"/>
      <c r="AW370" s="6"/>
      <c r="AX370" s="1">
        <f>'январь 2016'!AX370+'февраль 2016'!AX370+'март 2016'!AX370</f>
        <v>0</v>
      </c>
      <c r="AY370" s="1">
        <f>'январь 2016'!AY370+'февраль 2016'!AY370+'март 2016'!AY370</f>
        <v>0</v>
      </c>
      <c r="AZ370" s="1" t="s">
        <v>42</v>
      </c>
      <c r="BA370" s="1" t="s">
        <v>39</v>
      </c>
      <c r="BB370" s="1">
        <f>'январь 2016'!BB370+'февраль 2016'!BB370+'март 2016'!BB370</f>
        <v>0</v>
      </c>
      <c r="BC370" s="1">
        <f>'январь 2016'!BC370+'февраль 2016'!BC370+'март 2016'!BC370</f>
        <v>0</v>
      </c>
      <c r="BD370" s="1" t="s">
        <v>42</v>
      </c>
      <c r="BE370" s="1" t="s">
        <v>33</v>
      </c>
      <c r="BF370" s="1">
        <f>'январь 2016'!BF370+'февраль 2016'!BF370+'март 2016'!BF370</f>
        <v>0</v>
      </c>
      <c r="BG370" s="1">
        <f>'январь 2016'!BG370+'февраль 2016'!BG370+'март 2016'!BG370</f>
        <v>0</v>
      </c>
      <c r="BH370" s="1" t="s">
        <v>42</v>
      </c>
      <c r="BI370" s="1" t="s">
        <v>39</v>
      </c>
      <c r="BJ370" s="1">
        <f>'январь 2016'!BJ370+'февраль 2016'!BJ370+'март 2016'!BJ370</f>
        <v>0</v>
      </c>
      <c r="BK370" s="7">
        <f>'январь 2016'!BK370+'февраль 2016'!BK370+'март 2016'!BK370</f>
        <v>0</v>
      </c>
      <c r="BL370" s="1" t="s">
        <v>43</v>
      </c>
      <c r="BM370" s="1" t="s">
        <v>44</v>
      </c>
      <c r="BN370" s="1">
        <f>'январь 2016'!BN370+'февраль 2016'!BN370+'март 2016'!BN370</f>
        <v>0</v>
      </c>
      <c r="BO370" s="1">
        <f>'январь 2016'!BO370+'февраль 2016'!BO370+'март 2016'!BO370</f>
        <v>0</v>
      </c>
      <c r="BP370" s="1" t="s">
        <v>45</v>
      </c>
      <c r="BQ370" s="1" t="s">
        <v>44</v>
      </c>
      <c r="BR370" s="1">
        <f>'январь 2016'!BR370+'февраль 2016'!BR370+'март 2016'!BR370</f>
        <v>0</v>
      </c>
      <c r="BS370" s="1">
        <f>'январь 2016'!BS370+'февраль 2016'!BS370+'март 2016'!BS370</f>
        <v>0</v>
      </c>
      <c r="BT370" s="1" t="s">
        <v>46</v>
      </c>
      <c r="BU370" s="1" t="s">
        <v>47</v>
      </c>
      <c r="BV370" s="1">
        <f>'январь 2016'!BV370+'февраль 2016'!BV370+'март 2016'!BV370</f>
        <v>0</v>
      </c>
      <c r="BW370" s="1">
        <f>'январь 2016'!BW370+'февраль 2016'!BW370+'март 2016'!BW370</f>
        <v>0</v>
      </c>
      <c r="BX370" s="1" t="s">
        <v>46</v>
      </c>
      <c r="BY370" s="1" t="s">
        <v>41</v>
      </c>
      <c r="BZ370" s="1">
        <f>'январь 2016'!BZ370+'февраль 2016'!BZ370+'март 2016'!BZ370</f>
        <v>0</v>
      </c>
      <c r="CA370" s="1">
        <f>'январь 2016'!CA370+'февраль 2016'!CA370+'март 2016'!CA370</f>
        <v>0</v>
      </c>
      <c r="CB370" s="1" t="s">
        <v>46</v>
      </c>
      <c r="CC370" s="1" t="s">
        <v>48</v>
      </c>
      <c r="CD370" s="1">
        <f>'январь 2016'!CD370+'февраль 2016'!CD370+'март 2016'!CD370</f>
        <v>0</v>
      </c>
      <c r="CE370" s="1">
        <f>'январь 2016'!CE370+'февраль 2016'!CE370+'март 2016'!CE370</f>
        <v>0</v>
      </c>
      <c r="CF370" s="1" t="s">
        <v>46</v>
      </c>
      <c r="CG370" s="1" t="s">
        <v>48</v>
      </c>
      <c r="CH370" s="1">
        <f>'январь 2016'!CH370+'февраль 2016'!CH370+'март 2016'!CH370</f>
        <v>0</v>
      </c>
      <c r="CI370" s="1">
        <f>'январь 2016'!CI370+'февраль 2016'!CI370+'март 2016'!CI370</f>
        <v>0</v>
      </c>
      <c r="CJ370" s="1" t="s">
        <v>46</v>
      </c>
      <c r="CK370" s="1" t="s">
        <v>39</v>
      </c>
      <c r="CL370" s="1">
        <f>'январь 2016'!CL370+'февраль 2016'!CL370+'март 2016'!CL370</f>
        <v>0</v>
      </c>
      <c r="CM370" s="1">
        <f>'январь 2016'!CM370+'февраль 2016'!CM370+'март 2016'!CM370</f>
        <v>0</v>
      </c>
      <c r="CN370" s="1" t="s">
        <v>49</v>
      </c>
      <c r="CO370" s="1" t="s">
        <v>39</v>
      </c>
      <c r="CP370" s="1">
        <f>'январь 2016'!CP370+'февраль 2016'!CP370+'март 2016'!CP370</f>
        <v>0</v>
      </c>
      <c r="CQ370" s="1">
        <f>'январь 2016'!CQ370+'февраль 2016'!CQ370+'март 2016'!CQ370</f>
        <v>0</v>
      </c>
      <c r="CR370" s="1" t="s">
        <v>50</v>
      </c>
      <c r="CS370" s="1" t="s">
        <v>51</v>
      </c>
      <c r="CT370" s="1">
        <f>'январь 2016'!CT370+'февраль 2016'!CT370+'март 2016'!CT370</f>
        <v>0</v>
      </c>
      <c r="CU370" s="1">
        <f>'январь 2016'!CU370+'февраль 2016'!CU370+'март 2016'!CU370</f>
        <v>0</v>
      </c>
      <c r="CV370" s="1" t="s">
        <v>50</v>
      </c>
      <c r="CW370" s="1" t="s">
        <v>39</v>
      </c>
      <c r="CX370" s="1">
        <f>'январь 2016'!CX370+'февраль 2016'!CX370+'март 2016'!CX370</f>
        <v>0</v>
      </c>
      <c r="CY370" s="1">
        <f>'январь 2016'!CY370+'февраль 2016'!CY370+'март 2016'!CY370</f>
        <v>0</v>
      </c>
      <c r="CZ370" s="1" t="s">
        <v>50</v>
      </c>
      <c r="DA370" s="1" t="s">
        <v>39</v>
      </c>
      <c r="DB370" s="1">
        <f>'январь 2016'!DB370+'февраль 2016'!DB370+'март 2016'!DB370</f>
        <v>0</v>
      </c>
      <c r="DC370" s="1">
        <f>'январь 2016'!DC370+'февраль 2016'!DC370+'март 2016'!DC370</f>
        <v>0</v>
      </c>
      <c r="DD370" s="1" t="s">
        <v>59</v>
      </c>
      <c r="DE370" s="1" t="s">
        <v>60</v>
      </c>
      <c r="DF370" s="1">
        <f>'январь 2016'!DF370+'февраль 2016'!DF370+'март 2016'!DF370</f>
        <v>0</v>
      </c>
      <c r="DG370" s="1">
        <f>'январь 2016'!DG370+'февраль 2016'!DG370+'март 2016'!DG370</f>
        <v>0</v>
      </c>
      <c r="DH370" s="1" t="s">
        <v>52</v>
      </c>
      <c r="DI370" s="1" t="s">
        <v>53</v>
      </c>
      <c r="DJ370" s="1">
        <f>'январь 2016'!DJ370+'февраль 2016'!DJ370+'март 2016'!DJ370</f>
        <v>0</v>
      </c>
      <c r="DK370" s="1">
        <f>'январь 2016'!DK370+'февраль 2016'!DK370+'март 2016'!DK370</f>
        <v>0</v>
      </c>
      <c r="DL370" s="1" t="s">
        <v>31</v>
      </c>
      <c r="DM370" s="7">
        <f>'январь 2016'!DM370+'февраль 2016'!DM370+'март 2016'!DM370</f>
        <v>1.0629999999999999</v>
      </c>
    </row>
    <row r="371" spans="1:117" s="12" customFormat="1" ht="15.75" customHeight="1" x14ac:dyDescent="0.25">
      <c r="A371" s="6">
        <v>370</v>
      </c>
      <c r="B371" s="6">
        <v>3</v>
      </c>
      <c r="C371" s="9" t="s">
        <v>494</v>
      </c>
      <c r="D371" s="8" t="s">
        <v>373</v>
      </c>
      <c r="E371" s="6">
        <v>20.640999999999998</v>
      </c>
      <c r="F371" s="6">
        <v>19.891999999999999</v>
      </c>
      <c r="G371" s="6">
        <v>0.749</v>
      </c>
      <c r="H371" s="10">
        <v>47.256959999999999</v>
      </c>
      <c r="I371" s="3">
        <f t="shared" si="16"/>
        <v>48.005960000000002</v>
      </c>
      <c r="J371" s="3">
        <f t="shared" si="15"/>
        <v>0</v>
      </c>
      <c r="K371" s="3">
        <f t="shared" si="17"/>
        <v>48.005960000000002</v>
      </c>
      <c r="L371" s="1" t="s">
        <v>28</v>
      </c>
      <c r="M371" s="1" t="s">
        <v>29</v>
      </c>
      <c r="N371" s="1">
        <f>'январь 2016'!N371+'февраль 2016'!N371+'март 2016'!N371</f>
        <v>0</v>
      </c>
      <c r="O371" s="1">
        <f>'январь 2016'!O371+'февраль 2016'!O371+'март 2016'!O371</f>
        <v>0</v>
      </c>
      <c r="P371" s="1" t="s">
        <v>30</v>
      </c>
      <c r="Q371" s="1" t="s">
        <v>34</v>
      </c>
      <c r="R371" s="1">
        <f>'январь 2016'!R371+'февраль 2016'!R371+'март 2016'!R371</f>
        <v>0</v>
      </c>
      <c r="S371" s="1">
        <f>'январь 2016'!S371+'февраль 2016'!S371+'март 2016'!S371</f>
        <v>0</v>
      </c>
      <c r="T371" s="1" t="s">
        <v>30</v>
      </c>
      <c r="U371" s="1" t="s">
        <v>32</v>
      </c>
      <c r="V371" s="6">
        <f>'январь 2016'!V371+'февраль 2016'!V371+'март 2016'!V371</f>
        <v>0</v>
      </c>
      <c r="W371" s="6">
        <f>'январь 2016'!W371+'февраль 2016'!W371+'март 2016'!W371</f>
        <v>0</v>
      </c>
      <c r="X371" s="6" t="s">
        <v>30</v>
      </c>
      <c r="Y371" s="6" t="s">
        <v>33</v>
      </c>
      <c r="Z371" s="6">
        <f>'январь 2016'!Z371+'февраль 2016'!Z371+'март 2016'!Z371</f>
        <v>0</v>
      </c>
      <c r="AA371" s="6">
        <f>'январь 2016'!AA371+'февраль 2016'!AA371+'март 2016'!AA371</f>
        <v>0</v>
      </c>
      <c r="AB371" s="1" t="s">
        <v>30</v>
      </c>
      <c r="AC371" s="1" t="s">
        <v>34</v>
      </c>
      <c r="AD371" s="1">
        <f>'январь 2016'!AD371+'февраль 2016'!AD371+'март 2016'!AD371</f>
        <v>0</v>
      </c>
      <c r="AE371" s="1">
        <f>'январь 2016'!AE371+'февраль 2016'!AE371+'март 2016'!AE371</f>
        <v>0</v>
      </c>
      <c r="AF371" s="1" t="s">
        <v>35</v>
      </c>
      <c r="AG371" s="1" t="s">
        <v>29</v>
      </c>
      <c r="AH371" s="1">
        <f>'январь 2016'!AH371+'февраль 2016'!AH371+'март 2016'!AH371</f>
        <v>0</v>
      </c>
      <c r="AI371" s="1">
        <f>'январь 2016'!AI371+'февраль 2016'!AI371+'март 2016'!AI371</f>
        <v>0</v>
      </c>
      <c r="AJ371" s="1" t="s">
        <v>36</v>
      </c>
      <c r="AK371" s="1" t="s">
        <v>37</v>
      </c>
      <c r="AL371" s="1">
        <f>'январь 2016'!AL371+'февраль 2016'!AL371+'март 2016'!AL371</f>
        <v>0</v>
      </c>
      <c r="AM371" s="1">
        <f>'январь 2016'!AM371+'февраль 2016'!AM371+'март 2016'!AM371</f>
        <v>0</v>
      </c>
      <c r="AN371" s="1" t="s">
        <v>38</v>
      </c>
      <c r="AO371" s="1" t="s">
        <v>39</v>
      </c>
      <c r="AP371" s="1">
        <f>'январь 2016'!AP371+'февраль 2016'!AP371+'март 2016'!AP371</f>
        <v>0</v>
      </c>
      <c r="AQ371" s="1">
        <f>'январь 2016'!AQ371+'февраль 2016'!AQ371+'март 2016'!AQ371</f>
        <v>0</v>
      </c>
      <c r="AR371" s="1" t="s">
        <v>40</v>
      </c>
      <c r="AS371" s="1" t="s">
        <v>41</v>
      </c>
      <c r="AT371" s="1">
        <f>'январь 2016'!AT371+'февраль 2016'!AT371+'март 2016'!AT371</f>
        <v>0</v>
      </c>
      <c r="AU371" s="1">
        <f>'январь 2016'!AU371+'февраль 2016'!AU371+'март 2016'!AU371</f>
        <v>0</v>
      </c>
      <c r="AV371" s="6"/>
      <c r="AW371" s="6"/>
      <c r="AX371" s="1">
        <f>'январь 2016'!AX371+'февраль 2016'!AX371+'март 2016'!AX371</f>
        <v>0</v>
      </c>
      <c r="AY371" s="1">
        <f>'январь 2016'!AY371+'февраль 2016'!AY371+'март 2016'!AY371</f>
        <v>0</v>
      </c>
      <c r="AZ371" s="1" t="s">
        <v>42</v>
      </c>
      <c r="BA371" s="1" t="s">
        <v>39</v>
      </c>
      <c r="BB371" s="1">
        <f>'январь 2016'!BB371+'февраль 2016'!BB371+'март 2016'!BB371</f>
        <v>0</v>
      </c>
      <c r="BC371" s="1">
        <f>'январь 2016'!BC371+'февраль 2016'!BC371+'март 2016'!BC371</f>
        <v>0</v>
      </c>
      <c r="BD371" s="1" t="s">
        <v>42</v>
      </c>
      <c r="BE371" s="1" t="s">
        <v>33</v>
      </c>
      <c r="BF371" s="1">
        <f>'январь 2016'!BF371+'февраль 2016'!BF371+'март 2016'!BF371</f>
        <v>0</v>
      </c>
      <c r="BG371" s="1">
        <f>'январь 2016'!BG371+'февраль 2016'!BG371+'март 2016'!BG371</f>
        <v>0</v>
      </c>
      <c r="BH371" s="1" t="s">
        <v>42</v>
      </c>
      <c r="BI371" s="1" t="s">
        <v>39</v>
      </c>
      <c r="BJ371" s="1">
        <f>'январь 2016'!BJ371+'февраль 2016'!BJ371+'март 2016'!BJ371</f>
        <v>0</v>
      </c>
      <c r="BK371" s="7">
        <f>'январь 2016'!BK371+'февраль 2016'!BK371+'март 2016'!BK371</f>
        <v>0</v>
      </c>
      <c r="BL371" s="1" t="s">
        <v>43</v>
      </c>
      <c r="BM371" s="1" t="s">
        <v>44</v>
      </c>
      <c r="BN371" s="1">
        <f>'январь 2016'!BN371+'февраль 2016'!BN371+'март 2016'!BN371</f>
        <v>0</v>
      </c>
      <c r="BO371" s="1">
        <f>'январь 2016'!BO371+'февраль 2016'!BO371+'март 2016'!BO371</f>
        <v>0</v>
      </c>
      <c r="BP371" s="1" t="s">
        <v>45</v>
      </c>
      <c r="BQ371" s="1" t="s">
        <v>44</v>
      </c>
      <c r="BR371" s="1">
        <f>'январь 2016'!BR371+'февраль 2016'!BR371+'март 2016'!BR371</f>
        <v>0</v>
      </c>
      <c r="BS371" s="1">
        <f>'январь 2016'!BS371+'февраль 2016'!BS371+'март 2016'!BS371</f>
        <v>0</v>
      </c>
      <c r="BT371" s="1" t="s">
        <v>46</v>
      </c>
      <c r="BU371" s="1" t="s">
        <v>47</v>
      </c>
      <c r="BV371" s="1">
        <f>'январь 2016'!BV371+'февраль 2016'!BV371+'март 2016'!BV371</f>
        <v>0</v>
      </c>
      <c r="BW371" s="1">
        <f>'январь 2016'!BW371+'февраль 2016'!BW371+'март 2016'!BW371</f>
        <v>0</v>
      </c>
      <c r="BX371" s="1" t="s">
        <v>46</v>
      </c>
      <c r="BY371" s="1" t="s">
        <v>41</v>
      </c>
      <c r="BZ371" s="1">
        <f>'январь 2016'!BZ371+'февраль 2016'!BZ371+'март 2016'!BZ371</f>
        <v>0</v>
      </c>
      <c r="CA371" s="1">
        <f>'январь 2016'!CA371+'февраль 2016'!CA371+'март 2016'!CA371</f>
        <v>0</v>
      </c>
      <c r="CB371" s="1" t="s">
        <v>46</v>
      </c>
      <c r="CC371" s="1" t="s">
        <v>48</v>
      </c>
      <c r="CD371" s="1">
        <f>'январь 2016'!CD371+'февраль 2016'!CD371+'март 2016'!CD371</f>
        <v>0</v>
      </c>
      <c r="CE371" s="1">
        <f>'январь 2016'!CE371+'февраль 2016'!CE371+'март 2016'!CE371</f>
        <v>0</v>
      </c>
      <c r="CF371" s="1" t="s">
        <v>46</v>
      </c>
      <c r="CG371" s="1" t="s">
        <v>48</v>
      </c>
      <c r="CH371" s="1">
        <f>'январь 2016'!CH371+'февраль 2016'!CH371+'март 2016'!CH371</f>
        <v>0</v>
      </c>
      <c r="CI371" s="1">
        <f>'январь 2016'!CI371+'февраль 2016'!CI371+'март 2016'!CI371</f>
        <v>0</v>
      </c>
      <c r="CJ371" s="1" t="s">
        <v>46</v>
      </c>
      <c r="CK371" s="1" t="s">
        <v>39</v>
      </c>
      <c r="CL371" s="1">
        <f>'январь 2016'!CL371+'февраль 2016'!CL371+'март 2016'!CL371</f>
        <v>0</v>
      </c>
      <c r="CM371" s="1">
        <f>'январь 2016'!CM371+'февраль 2016'!CM371+'март 2016'!CM371</f>
        <v>0</v>
      </c>
      <c r="CN371" s="1" t="s">
        <v>49</v>
      </c>
      <c r="CO371" s="1" t="s">
        <v>39</v>
      </c>
      <c r="CP371" s="1">
        <f>'январь 2016'!CP371+'февраль 2016'!CP371+'март 2016'!CP371</f>
        <v>0</v>
      </c>
      <c r="CQ371" s="1">
        <f>'январь 2016'!CQ371+'февраль 2016'!CQ371+'март 2016'!CQ371</f>
        <v>0</v>
      </c>
      <c r="CR371" s="1" t="s">
        <v>50</v>
      </c>
      <c r="CS371" s="1" t="s">
        <v>51</v>
      </c>
      <c r="CT371" s="1">
        <f>'январь 2016'!CT371+'февраль 2016'!CT371+'март 2016'!CT371</f>
        <v>0</v>
      </c>
      <c r="CU371" s="1">
        <f>'январь 2016'!CU371+'февраль 2016'!CU371+'март 2016'!CU371</f>
        <v>0</v>
      </c>
      <c r="CV371" s="1" t="s">
        <v>50</v>
      </c>
      <c r="CW371" s="1" t="s">
        <v>39</v>
      </c>
      <c r="CX371" s="1">
        <f>'январь 2016'!CX371+'февраль 2016'!CX371+'март 2016'!CX371</f>
        <v>0</v>
      </c>
      <c r="CY371" s="1">
        <f>'январь 2016'!CY371+'февраль 2016'!CY371+'март 2016'!CY371</f>
        <v>0</v>
      </c>
      <c r="CZ371" s="1" t="s">
        <v>50</v>
      </c>
      <c r="DA371" s="1" t="s">
        <v>39</v>
      </c>
      <c r="DB371" s="1">
        <f>'январь 2016'!DB371+'февраль 2016'!DB371+'март 2016'!DB371</f>
        <v>0</v>
      </c>
      <c r="DC371" s="1">
        <f>'январь 2016'!DC371+'февраль 2016'!DC371+'март 2016'!DC371</f>
        <v>0</v>
      </c>
      <c r="DD371" s="1" t="s">
        <v>59</v>
      </c>
      <c r="DE371" s="1" t="s">
        <v>60</v>
      </c>
      <c r="DF371" s="1">
        <f>'январь 2016'!DF371+'февраль 2016'!DF371+'март 2016'!DF371</f>
        <v>0</v>
      </c>
      <c r="DG371" s="1">
        <f>'январь 2016'!DG371+'февраль 2016'!DG371+'март 2016'!DG371</f>
        <v>0</v>
      </c>
      <c r="DH371" s="1" t="s">
        <v>52</v>
      </c>
      <c r="DI371" s="1" t="s">
        <v>53</v>
      </c>
      <c r="DJ371" s="1">
        <f>'январь 2016'!DJ371+'февраль 2016'!DJ371+'март 2016'!DJ371</f>
        <v>0</v>
      </c>
      <c r="DK371" s="1">
        <f>'январь 2016'!DK371+'февраль 2016'!DK371+'март 2016'!DK371</f>
        <v>0</v>
      </c>
      <c r="DL371" s="1" t="s">
        <v>31</v>
      </c>
      <c r="DM371" s="7">
        <f>'январь 2016'!DM371+'февраль 2016'!DM371+'март 2016'!DM371</f>
        <v>0</v>
      </c>
    </row>
    <row r="372" spans="1:117" s="12" customFormat="1" ht="15.75" customHeight="1" x14ac:dyDescent="0.25">
      <c r="A372" s="6">
        <v>371</v>
      </c>
      <c r="B372" s="6">
        <v>3</v>
      </c>
      <c r="C372" s="9" t="s">
        <v>495</v>
      </c>
      <c r="D372" s="8" t="s">
        <v>373</v>
      </c>
      <c r="E372" s="6">
        <v>4.5650000000000004</v>
      </c>
      <c r="F372" s="6">
        <v>1.766</v>
      </c>
      <c r="G372" s="6">
        <v>2.7989999999999999</v>
      </c>
      <c r="H372" s="10">
        <v>13.27716</v>
      </c>
      <c r="I372" s="3">
        <f t="shared" si="16"/>
        <v>16.076160000000002</v>
      </c>
      <c r="J372" s="3">
        <f t="shared" si="15"/>
        <v>6.7439999999999998</v>
      </c>
      <c r="K372" s="3">
        <f t="shared" si="17"/>
        <v>9.3321600000000018</v>
      </c>
      <c r="L372" s="1" t="s">
        <v>28</v>
      </c>
      <c r="M372" s="1" t="s">
        <v>29</v>
      </c>
      <c r="N372" s="1">
        <f>'январь 2016'!N372+'февраль 2016'!N372+'март 2016'!N372</f>
        <v>0</v>
      </c>
      <c r="O372" s="1">
        <f>'январь 2016'!O372+'февраль 2016'!O372+'март 2016'!O372</f>
        <v>0</v>
      </c>
      <c r="P372" s="1" t="s">
        <v>30</v>
      </c>
      <c r="Q372" s="1" t="s">
        <v>34</v>
      </c>
      <c r="R372" s="1">
        <f>'январь 2016'!R372+'февраль 2016'!R372+'март 2016'!R372</f>
        <v>0</v>
      </c>
      <c r="S372" s="1">
        <f>'январь 2016'!S372+'февраль 2016'!S372+'март 2016'!S372</f>
        <v>0</v>
      </c>
      <c r="T372" s="1" t="s">
        <v>30</v>
      </c>
      <c r="U372" s="1" t="s">
        <v>32</v>
      </c>
      <c r="V372" s="6">
        <f>'январь 2016'!V372+'февраль 2016'!V372+'март 2016'!V372</f>
        <v>0</v>
      </c>
      <c r="W372" s="6">
        <f>'январь 2016'!W372+'февраль 2016'!W372+'март 2016'!W372</f>
        <v>0</v>
      </c>
      <c r="X372" s="6" t="s">
        <v>30</v>
      </c>
      <c r="Y372" s="6" t="s">
        <v>33</v>
      </c>
      <c r="Z372" s="6">
        <f>'январь 2016'!Z372+'февраль 2016'!Z372+'март 2016'!Z372</f>
        <v>0</v>
      </c>
      <c r="AA372" s="6">
        <f>'январь 2016'!AA372+'февраль 2016'!AA372+'март 2016'!AA372</f>
        <v>0</v>
      </c>
      <c r="AB372" s="1" t="s">
        <v>30</v>
      </c>
      <c r="AC372" s="1" t="s">
        <v>34</v>
      </c>
      <c r="AD372" s="1">
        <f>'январь 2016'!AD372+'февраль 2016'!AD372+'март 2016'!AD372</f>
        <v>0</v>
      </c>
      <c r="AE372" s="1">
        <f>'январь 2016'!AE372+'февраль 2016'!AE372+'март 2016'!AE372</f>
        <v>0</v>
      </c>
      <c r="AF372" s="1" t="s">
        <v>35</v>
      </c>
      <c r="AG372" s="1" t="s">
        <v>29</v>
      </c>
      <c r="AH372" s="1">
        <f>'январь 2016'!AH372+'февраль 2016'!AH372+'март 2016'!AH372</f>
        <v>2E-3</v>
      </c>
      <c r="AI372" s="1">
        <f>'январь 2016'!AI372+'февраль 2016'!AI372+'март 2016'!AI372</f>
        <v>5.61</v>
      </c>
      <c r="AJ372" s="1" t="s">
        <v>36</v>
      </c>
      <c r="AK372" s="1" t="s">
        <v>37</v>
      </c>
      <c r="AL372" s="1">
        <f>'январь 2016'!AL372+'февраль 2016'!AL372+'март 2016'!AL372</f>
        <v>0</v>
      </c>
      <c r="AM372" s="1">
        <f>'январь 2016'!AM372+'февраль 2016'!AM372+'март 2016'!AM372</f>
        <v>0</v>
      </c>
      <c r="AN372" s="1" t="s">
        <v>38</v>
      </c>
      <c r="AO372" s="1" t="s">
        <v>39</v>
      </c>
      <c r="AP372" s="1">
        <f>'январь 2016'!AP372+'февраль 2016'!AP372+'март 2016'!AP372</f>
        <v>2</v>
      </c>
      <c r="AQ372" s="1">
        <f>'январь 2016'!AQ372+'февраль 2016'!AQ372+'март 2016'!AQ372</f>
        <v>1.1339999999999999</v>
      </c>
      <c r="AR372" s="1" t="s">
        <v>40</v>
      </c>
      <c r="AS372" s="1" t="s">
        <v>41</v>
      </c>
      <c r="AT372" s="1">
        <f>'январь 2016'!AT372+'февраль 2016'!AT372+'март 2016'!AT372</f>
        <v>0</v>
      </c>
      <c r="AU372" s="1">
        <f>'январь 2016'!AU372+'февраль 2016'!AU372+'март 2016'!AU372</f>
        <v>0</v>
      </c>
      <c r="AV372" s="6"/>
      <c r="AW372" s="6"/>
      <c r="AX372" s="1">
        <f>'январь 2016'!AX372+'февраль 2016'!AX372+'март 2016'!AX372</f>
        <v>0</v>
      </c>
      <c r="AY372" s="1">
        <f>'январь 2016'!AY372+'февраль 2016'!AY372+'март 2016'!AY372</f>
        <v>0</v>
      </c>
      <c r="AZ372" s="1" t="s">
        <v>42</v>
      </c>
      <c r="BA372" s="1" t="s">
        <v>39</v>
      </c>
      <c r="BB372" s="1">
        <f>'январь 2016'!BB372+'февраль 2016'!BB372+'март 2016'!BB372</f>
        <v>0</v>
      </c>
      <c r="BC372" s="1">
        <f>'январь 2016'!BC372+'февраль 2016'!BC372+'март 2016'!BC372</f>
        <v>0</v>
      </c>
      <c r="BD372" s="1" t="s">
        <v>42</v>
      </c>
      <c r="BE372" s="1" t="s">
        <v>33</v>
      </c>
      <c r="BF372" s="1">
        <f>'январь 2016'!BF372+'февраль 2016'!BF372+'март 2016'!BF372</f>
        <v>0</v>
      </c>
      <c r="BG372" s="1">
        <f>'январь 2016'!BG372+'февраль 2016'!BG372+'март 2016'!BG372</f>
        <v>0</v>
      </c>
      <c r="BH372" s="1" t="s">
        <v>42</v>
      </c>
      <c r="BI372" s="1" t="s">
        <v>39</v>
      </c>
      <c r="BJ372" s="1">
        <f>'январь 2016'!BJ372+'февраль 2016'!BJ372+'март 2016'!BJ372</f>
        <v>0</v>
      </c>
      <c r="BK372" s="7">
        <f>'январь 2016'!BK372+'февраль 2016'!BK372+'март 2016'!BK372</f>
        <v>0</v>
      </c>
      <c r="BL372" s="1" t="s">
        <v>43</v>
      </c>
      <c r="BM372" s="1" t="s">
        <v>44</v>
      </c>
      <c r="BN372" s="1">
        <f>'январь 2016'!BN372+'февраль 2016'!BN372+'март 2016'!BN372</f>
        <v>0</v>
      </c>
      <c r="BO372" s="1">
        <f>'январь 2016'!BO372+'февраль 2016'!BO372+'март 2016'!BO372</f>
        <v>0</v>
      </c>
      <c r="BP372" s="1" t="s">
        <v>45</v>
      </c>
      <c r="BQ372" s="1" t="s">
        <v>44</v>
      </c>
      <c r="BR372" s="1">
        <f>'январь 2016'!BR372+'февраль 2016'!BR372+'март 2016'!BR372</f>
        <v>0</v>
      </c>
      <c r="BS372" s="1">
        <f>'январь 2016'!BS372+'февраль 2016'!BS372+'март 2016'!BS372</f>
        <v>0</v>
      </c>
      <c r="BT372" s="1" t="s">
        <v>46</v>
      </c>
      <c r="BU372" s="1" t="s">
        <v>47</v>
      </c>
      <c r="BV372" s="1">
        <f>'январь 2016'!BV372+'февраль 2016'!BV372+'март 2016'!BV372</f>
        <v>0</v>
      </c>
      <c r="BW372" s="1">
        <f>'январь 2016'!BW372+'февраль 2016'!BW372+'март 2016'!BW372</f>
        <v>0</v>
      </c>
      <c r="BX372" s="1" t="s">
        <v>46</v>
      </c>
      <c r="BY372" s="1" t="s">
        <v>41</v>
      </c>
      <c r="BZ372" s="1">
        <f>'январь 2016'!BZ372+'февраль 2016'!BZ372+'март 2016'!BZ372</f>
        <v>0</v>
      </c>
      <c r="CA372" s="1">
        <f>'январь 2016'!CA372+'февраль 2016'!CA372+'март 2016'!CA372</f>
        <v>0</v>
      </c>
      <c r="CB372" s="1" t="s">
        <v>46</v>
      </c>
      <c r="CC372" s="1" t="s">
        <v>48</v>
      </c>
      <c r="CD372" s="1">
        <f>'январь 2016'!CD372+'февраль 2016'!CD372+'март 2016'!CD372</f>
        <v>0</v>
      </c>
      <c r="CE372" s="1">
        <f>'январь 2016'!CE372+'февраль 2016'!CE372+'март 2016'!CE372</f>
        <v>0</v>
      </c>
      <c r="CF372" s="1" t="s">
        <v>46</v>
      </c>
      <c r="CG372" s="1" t="s">
        <v>48</v>
      </c>
      <c r="CH372" s="1">
        <f>'январь 2016'!CH372+'февраль 2016'!CH372+'март 2016'!CH372</f>
        <v>0</v>
      </c>
      <c r="CI372" s="1">
        <f>'январь 2016'!CI372+'февраль 2016'!CI372+'март 2016'!CI372</f>
        <v>0</v>
      </c>
      <c r="CJ372" s="1" t="s">
        <v>46</v>
      </c>
      <c r="CK372" s="1" t="s">
        <v>39</v>
      </c>
      <c r="CL372" s="1">
        <f>'январь 2016'!CL372+'февраль 2016'!CL372+'март 2016'!CL372</f>
        <v>0</v>
      </c>
      <c r="CM372" s="1">
        <f>'январь 2016'!CM372+'февраль 2016'!CM372+'март 2016'!CM372</f>
        <v>0</v>
      </c>
      <c r="CN372" s="1" t="s">
        <v>49</v>
      </c>
      <c r="CO372" s="1" t="s">
        <v>39</v>
      </c>
      <c r="CP372" s="1">
        <f>'январь 2016'!CP372+'февраль 2016'!CP372+'март 2016'!CP372</f>
        <v>0</v>
      </c>
      <c r="CQ372" s="1">
        <f>'январь 2016'!CQ372+'февраль 2016'!CQ372+'март 2016'!CQ372</f>
        <v>0</v>
      </c>
      <c r="CR372" s="1" t="s">
        <v>50</v>
      </c>
      <c r="CS372" s="1" t="s">
        <v>51</v>
      </c>
      <c r="CT372" s="1">
        <f>'январь 2016'!CT372+'февраль 2016'!CT372+'март 2016'!CT372</f>
        <v>0</v>
      </c>
      <c r="CU372" s="1">
        <f>'январь 2016'!CU372+'февраль 2016'!CU372+'март 2016'!CU372</f>
        <v>0</v>
      </c>
      <c r="CV372" s="1" t="s">
        <v>50</v>
      </c>
      <c r="CW372" s="1" t="s">
        <v>39</v>
      </c>
      <c r="CX372" s="1">
        <f>'январь 2016'!CX372+'февраль 2016'!CX372+'март 2016'!CX372</f>
        <v>0</v>
      </c>
      <c r="CY372" s="1">
        <f>'январь 2016'!CY372+'февраль 2016'!CY372+'март 2016'!CY372</f>
        <v>0</v>
      </c>
      <c r="CZ372" s="1" t="s">
        <v>50</v>
      </c>
      <c r="DA372" s="1" t="s">
        <v>39</v>
      </c>
      <c r="DB372" s="1">
        <f>'январь 2016'!DB372+'февраль 2016'!DB372+'март 2016'!DB372</f>
        <v>0</v>
      </c>
      <c r="DC372" s="1">
        <f>'январь 2016'!DC372+'февраль 2016'!DC372+'март 2016'!DC372</f>
        <v>0</v>
      </c>
      <c r="DD372" s="1" t="s">
        <v>59</v>
      </c>
      <c r="DE372" s="1" t="s">
        <v>60</v>
      </c>
      <c r="DF372" s="1">
        <f>'январь 2016'!DF372+'февраль 2016'!DF372+'март 2016'!DF372</f>
        <v>0</v>
      </c>
      <c r="DG372" s="1">
        <f>'январь 2016'!DG372+'февраль 2016'!DG372+'март 2016'!DG372</f>
        <v>0</v>
      </c>
      <c r="DH372" s="1" t="s">
        <v>52</v>
      </c>
      <c r="DI372" s="1" t="s">
        <v>53</v>
      </c>
      <c r="DJ372" s="1">
        <f>'январь 2016'!DJ372+'февраль 2016'!DJ372+'март 2016'!DJ372</f>
        <v>0</v>
      </c>
      <c r="DK372" s="1">
        <f>'январь 2016'!DK372+'февраль 2016'!DK372+'март 2016'!DK372</f>
        <v>0</v>
      </c>
      <c r="DL372" s="1" t="s">
        <v>31</v>
      </c>
      <c r="DM372" s="7">
        <f>'январь 2016'!DM372+'февраль 2016'!DM372+'март 2016'!DM372</f>
        <v>0</v>
      </c>
    </row>
    <row r="373" spans="1:117" s="12" customFormat="1" ht="15.75" customHeight="1" x14ac:dyDescent="0.25">
      <c r="A373" s="6">
        <v>372</v>
      </c>
      <c r="B373" s="6">
        <v>3</v>
      </c>
      <c r="C373" s="9" t="s">
        <v>312</v>
      </c>
      <c r="D373" s="8" t="s">
        <v>373</v>
      </c>
      <c r="E373" s="6">
        <v>-110.27800000000001</v>
      </c>
      <c r="F373" s="6">
        <v>1.9630000000000001</v>
      </c>
      <c r="G373" s="6">
        <v>-112.214</v>
      </c>
      <c r="H373" s="10">
        <v>23.695799999999998</v>
      </c>
      <c r="I373" s="3">
        <f t="shared" si="16"/>
        <v>-88.518200000000007</v>
      </c>
      <c r="J373" s="3">
        <f t="shared" si="15"/>
        <v>0</v>
      </c>
      <c r="K373" s="3">
        <f t="shared" si="17"/>
        <v>-88.518200000000007</v>
      </c>
      <c r="L373" s="1" t="s">
        <v>28</v>
      </c>
      <c r="M373" s="1" t="s">
        <v>29</v>
      </c>
      <c r="N373" s="1">
        <f>'январь 2016'!N373+'февраль 2016'!N373+'март 2016'!N373</f>
        <v>0</v>
      </c>
      <c r="O373" s="1">
        <f>'январь 2016'!O373+'февраль 2016'!O373+'март 2016'!O373</f>
        <v>0</v>
      </c>
      <c r="P373" s="1" t="s">
        <v>30</v>
      </c>
      <c r="Q373" s="1" t="s">
        <v>34</v>
      </c>
      <c r="R373" s="1">
        <f>'январь 2016'!R373+'февраль 2016'!R373+'март 2016'!R373</f>
        <v>0</v>
      </c>
      <c r="S373" s="1">
        <f>'январь 2016'!S373+'февраль 2016'!S373+'март 2016'!S373</f>
        <v>0</v>
      </c>
      <c r="T373" s="1" t="s">
        <v>30</v>
      </c>
      <c r="U373" s="1" t="s">
        <v>32</v>
      </c>
      <c r="V373" s="6">
        <f>'январь 2016'!V373+'февраль 2016'!V373+'март 2016'!V373</f>
        <v>0</v>
      </c>
      <c r="W373" s="6">
        <f>'январь 2016'!W373+'февраль 2016'!W373+'март 2016'!W373</f>
        <v>0</v>
      </c>
      <c r="X373" s="6" t="s">
        <v>30</v>
      </c>
      <c r="Y373" s="6" t="s">
        <v>33</v>
      </c>
      <c r="Z373" s="6">
        <f>'январь 2016'!Z373+'февраль 2016'!Z373+'март 2016'!Z373</f>
        <v>0</v>
      </c>
      <c r="AA373" s="6">
        <f>'январь 2016'!AA373+'февраль 2016'!AA373+'март 2016'!AA373</f>
        <v>0</v>
      </c>
      <c r="AB373" s="1" t="s">
        <v>30</v>
      </c>
      <c r="AC373" s="1" t="s">
        <v>34</v>
      </c>
      <c r="AD373" s="1">
        <f>'январь 2016'!AD373+'февраль 2016'!AD373+'март 2016'!AD373</f>
        <v>0</v>
      </c>
      <c r="AE373" s="1">
        <f>'январь 2016'!AE373+'февраль 2016'!AE373+'март 2016'!AE373</f>
        <v>0</v>
      </c>
      <c r="AF373" s="1" t="s">
        <v>35</v>
      </c>
      <c r="AG373" s="1" t="s">
        <v>29</v>
      </c>
      <c r="AH373" s="1">
        <f>'январь 2016'!AH373+'февраль 2016'!AH373+'март 2016'!AH373</f>
        <v>0</v>
      </c>
      <c r="AI373" s="1">
        <f>'январь 2016'!AI373+'февраль 2016'!AI373+'март 2016'!AI373</f>
        <v>0</v>
      </c>
      <c r="AJ373" s="1" t="s">
        <v>36</v>
      </c>
      <c r="AK373" s="1" t="s">
        <v>37</v>
      </c>
      <c r="AL373" s="1">
        <f>'январь 2016'!AL373+'февраль 2016'!AL373+'март 2016'!AL373</f>
        <v>0</v>
      </c>
      <c r="AM373" s="1">
        <f>'январь 2016'!AM373+'февраль 2016'!AM373+'март 2016'!AM373</f>
        <v>0</v>
      </c>
      <c r="AN373" s="1" t="s">
        <v>38</v>
      </c>
      <c r="AO373" s="1" t="s">
        <v>39</v>
      </c>
      <c r="AP373" s="1">
        <f>'январь 2016'!AP373+'февраль 2016'!AP373+'март 2016'!AP373</f>
        <v>0</v>
      </c>
      <c r="AQ373" s="1">
        <f>'январь 2016'!AQ373+'февраль 2016'!AQ373+'март 2016'!AQ373</f>
        <v>0</v>
      </c>
      <c r="AR373" s="1" t="s">
        <v>40</v>
      </c>
      <c r="AS373" s="1" t="s">
        <v>41</v>
      </c>
      <c r="AT373" s="1">
        <f>'январь 2016'!AT373+'февраль 2016'!AT373+'март 2016'!AT373</f>
        <v>0</v>
      </c>
      <c r="AU373" s="1">
        <f>'январь 2016'!AU373+'февраль 2016'!AU373+'март 2016'!AU373</f>
        <v>0</v>
      </c>
      <c r="AV373" s="6"/>
      <c r="AW373" s="6"/>
      <c r="AX373" s="1">
        <f>'январь 2016'!AX373+'февраль 2016'!AX373+'март 2016'!AX373</f>
        <v>0</v>
      </c>
      <c r="AY373" s="1">
        <f>'январь 2016'!AY373+'февраль 2016'!AY373+'март 2016'!AY373</f>
        <v>0</v>
      </c>
      <c r="AZ373" s="1" t="s">
        <v>42</v>
      </c>
      <c r="BA373" s="1" t="s">
        <v>39</v>
      </c>
      <c r="BB373" s="1">
        <f>'январь 2016'!BB373+'февраль 2016'!BB373+'март 2016'!BB373</f>
        <v>0</v>
      </c>
      <c r="BC373" s="1">
        <f>'январь 2016'!BC373+'февраль 2016'!BC373+'март 2016'!BC373</f>
        <v>0</v>
      </c>
      <c r="BD373" s="1" t="s">
        <v>42</v>
      </c>
      <c r="BE373" s="1" t="s">
        <v>33</v>
      </c>
      <c r="BF373" s="1">
        <f>'январь 2016'!BF373+'февраль 2016'!BF373+'март 2016'!BF373</f>
        <v>0</v>
      </c>
      <c r="BG373" s="1">
        <f>'январь 2016'!BG373+'февраль 2016'!BG373+'март 2016'!BG373</f>
        <v>0</v>
      </c>
      <c r="BH373" s="1" t="s">
        <v>42</v>
      </c>
      <c r="BI373" s="1" t="s">
        <v>39</v>
      </c>
      <c r="BJ373" s="1">
        <f>'январь 2016'!BJ373+'февраль 2016'!BJ373+'март 2016'!BJ373</f>
        <v>0</v>
      </c>
      <c r="BK373" s="7">
        <f>'январь 2016'!BK373+'февраль 2016'!BK373+'март 2016'!BK373</f>
        <v>0</v>
      </c>
      <c r="BL373" s="1" t="s">
        <v>43</v>
      </c>
      <c r="BM373" s="1" t="s">
        <v>44</v>
      </c>
      <c r="BN373" s="1">
        <f>'январь 2016'!BN373+'февраль 2016'!BN373+'март 2016'!BN373</f>
        <v>0</v>
      </c>
      <c r="BO373" s="1">
        <f>'январь 2016'!BO373+'февраль 2016'!BO373+'март 2016'!BO373</f>
        <v>0</v>
      </c>
      <c r="BP373" s="1" t="s">
        <v>45</v>
      </c>
      <c r="BQ373" s="1" t="s">
        <v>44</v>
      </c>
      <c r="BR373" s="1">
        <f>'январь 2016'!BR373+'февраль 2016'!BR373+'март 2016'!BR373</f>
        <v>0</v>
      </c>
      <c r="BS373" s="1">
        <f>'январь 2016'!BS373+'февраль 2016'!BS373+'март 2016'!BS373</f>
        <v>0</v>
      </c>
      <c r="BT373" s="1" t="s">
        <v>46</v>
      </c>
      <c r="BU373" s="1" t="s">
        <v>47</v>
      </c>
      <c r="BV373" s="1">
        <f>'январь 2016'!BV373+'февраль 2016'!BV373+'март 2016'!BV373</f>
        <v>0</v>
      </c>
      <c r="BW373" s="1">
        <f>'январь 2016'!BW373+'февраль 2016'!BW373+'март 2016'!BW373</f>
        <v>0</v>
      </c>
      <c r="BX373" s="1" t="s">
        <v>46</v>
      </c>
      <c r="BY373" s="1" t="s">
        <v>41</v>
      </c>
      <c r="BZ373" s="1">
        <f>'январь 2016'!BZ373+'февраль 2016'!BZ373+'март 2016'!BZ373</f>
        <v>0</v>
      </c>
      <c r="CA373" s="1">
        <f>'январь 2016'!CA373+'февраль 2016'!CA373+'март 2016'!CA373</f>
        <v>0</v>
      </c>
      <c r="CB373" s="1" t="s">
        <v>46</v>
      </c>
      <c r="CC373" s="1" t="s">
        <v>48</v>
      </c>
      <c r="CD373" s="1">
        <f>'январь 2016'!CD373+'февраль 2016'!CD373+'март 2016'!CD373</f>
        <v>0</v>
      </c>
      <c r="CE373" s="1">
        <f>'январь 2016'!CE373+'февраль 2016'!CE373+'март 2016'!CE373</f>
        <v>0</v>
      </c>
      <c r="CF373" s="1" t="s">
        <v>46</v>
      </c>
      <c r="CG373" s="1" t="s">
        <v>48</v>
      </c>
      <c r="CH373" s="1">
        <f>'январь 2016'!CH373+'февраль 2016'!CH373+'март 2016'!CH373</f>
        <v>0</v>
      </c>
      <c r="CI373" s="1">
        <f>'январь 2016'!CI373+'февраль 2016'!CI373+'март 2016'!CI373</f>
        <v>0</v>
      </c>
      <c r="CJ373" s="1" t="s">
        <v>46</v>
      </c>
      <c r="CK373" s="1" t="s">
        <v>39</v>
      </c>
      <c r="CL373" s="1">
        <f>'январь 2016'!CL373+'февраль 2016'!CL373+'март 2016'!CL373</f>
        <v>0</v>
      </c>
      <c r="CM373" s="1">
        <f>'январь 2016'!CM373+'февраль 2016'!CM373+'март 2016'!CM373</f>
        <v>0</v>
      </c>
      <c r="CN373" s="1" t="s">
        <v>49</v>
      </c>
      <c r="CO373" s="1" t="s">
        <v>39</v>
      </c>
      <c r="CP373" s="1">
        <f>'январь 2016'!CP373+'февраль 2016'!CP373+'март 2016'!CP373</f>
        <v>0</v>
      </c>
      <c r="CQ373" s="1">
        <f>'январь 2016'!CQ373+'февраль 2016'!CQ373+'март 2016'!CQ373</f>
        <v>0</v>
      </c>
      <c r="CR373" s="1" t="s">
        <v>50</v>
      </c>
      <c r="CS373" s="1" t="s">
        <v>51</v>
      </c>
      <c r="CT373" s="1">
        <f>'январь 2016'!CT373+'февраль 2016'!CT373+'март 2016'!CT373</f>
        <v>0</v>
      </c>
      <c r="CU373" s="1">
        <f>'январь 2016'!CU373+'февраль 2016'!CU373+'март 2016'!CU373</f>
        <v>0</v>
      </c>
      <c r="CV373" s="1" t="s">
        <v>50</v>
      </c>
      <c r="CW373" s="1" t="s">
        <v>39</v>
      </c>
      <c r="CX373" s="1">
        <f>'январь 2016'!CX373+'февраль 2016'!CX373+'март 2016'!CX373</f>
        <v>0</v>
      </c>
      <c r="CY373" s="1">
        <f>'январь 2016'!CY373+'февраль 2016'!CY373+'март 2016'!CY373</f>
        <v>0</v>
      </c>
      <c r="CZ373" s="1" t="s">
        <v>50</v>
      </c>
      <c r="DA373" s="1" t="s">
        <v>39</v>
      </c>
      <c r="DB373" s="1">
        <f>'январь 2016'!DB373+'февраль 2016'!DB373+'март 2016'!DB373</f>
        <v>0</v>
      </c>
      <c r="DC373" s="1">
        <f>'январь 2016'!DC373+'февраль 2016'!DC373+'март 2016'!DC373</f>
        <v>0</v>
      </c>
      <c r="DD373" s="1" t="s">
        <v>59</v>
      </c>
      <c r="DE373" s="1" t="s">
        <v>60</v>
      </c>
      <c r="DF373" s="1">
        <f>'январь 2016'!DF373+'февраль 2016'!DF373+'март 2016'!DF373</f>
        <v>0</v>
      </c>
      <c r="DG373" s="1">
        <f>'январь 2016'!DG373+'февраль 2016'!DG373+'март 2016'!DG373</f>
        <v>0</v>
      </c>
      <c r="DH373" s="1" t="s">
        <v>52</v>
      </c>
      <c r="DI373" s="1" t="s">
        <v>53</v>
      </c>
      <c r="DJ373" s="1">
        <f>'январь 2016'!DJ373+'февраль 2016'!DJ373+'март 2016'!DJ373</f>
        <v>0</v>
      </c>
      <c r="DK373" s="1">
        <f>'январь 2016'!DK373+'февраль 2016'!DK373+'март 2016'!DK373</f>
        <v>0</v>
      </c>
      <c r="DL373" s="1" t="s">
        <v>31</v>
      </c>
      <c r="DM373" s="7">
        <f>'январь 2016'!DM373+'февраль 2016'!DM373+'март 2016'!DM373</f>
        <v>0</v>
      </c>
    </row>
    <row r="374" spans="1:117" s="12" customFormat="1" ht="15.75" customHeight="1" x14ac:dyDescent="0.25">
      <c r="A374" s="6">
        <v>373</v>
      </c>
      <c r="B374" s="6">
        <v>3</v>
      </c>
      <c r="C374" s="9" t="s">
        <v>313</v>
      </c>
      <c r="D374" s="8" t="s">
        <v>373</v>
      </c>
      <c r="E374" s="6">
        <v>315.423</v>
      </c>
      <c r="F374" s="6">
        <v>3.3340000000000001</v>
      </c>
      <c r="G374" s="6">
        <v>310.93400000000003</v>
      </c>
      <c r="H374" s="10">
        <v>116.51904</v>
      </c>
      <c r="I374" s="3">
        <f t="shared" si="16"/>
        <v>427.45304000000004</v>
      </c>
      <c r="J374" s="3">
        <f t="shared" si="15"/>
        <v>1.246</v>
      </c>
      <c r="K374" s="3">
        <f t="shared" si="17"/>
        <v>426.20704000000006</v>
      </c>
      <c r="L374" s="1" t="s">
        <v>28</v>
      </c>
      <c r="M374" s="1" t="s">
        <v>29</v>
      </c>
      <c r="N374" s="1">
        <f>'январь 2016'!N374+'февраль 2016'!N374+'март 2016'!N374</f>
        <v>0</v>
      </c>
      <c r="O374" s="1">
        <f>'январь 2016'!O374+'февраль 2016'!O374+'март 2016'!O374</f>
        <v>0</v>
      </c>
      <c r="P374" s="1" t="s">
        <v>30</v>
      </c>
      <c r="Q374" s="1" t="s">
        <v>34</v>
      </c>
      <c r="R374" s="1">
        <f>'январь 2016'!R374+'февраль 2016'!R374+'март 2016'!R374</f>
        <v>0</v>
      </c>
      <c r="S374" s="1">
        <f>'январь 2016'!S374+'февраль 2016'!S374+'март 2016'!S374</f>
        <v>0</v>
      </c>
      <c r="T374" s="1" t="s">
        <v>30</v>
      </c>
      <c r="U374" s="1" t="s">
        <v>32</v>
      </c>
      <c r="V374" s="6">
        <f>'январь 2016'!V374+'февраль 2016'!V374+'март 2016'!V374</f>
        <v>0</v>
      </c>
      <c r="W374" s="6">
        <f>'январь 2016'!W374+'февраль 2016'!W374+'март 2016'!W374</f>
        <v>0</v>
      </c>
      <c r="X374" s="6" t="s">
        <v>30</v>
      </c>
      <c r="Y374" s="6" t="s">
        <v>33</v>
      </c>
      <c r="Z374" s="6">
        <f>'январь 2016'!Z374+'февраль 2016'!Z374+'март 2016'!Z374</f>
        <v>0</v>
      </c>
      <c r="AA374" s="6">
        <f>'январь 2016'!AA374+'февраль 2016'!AA374+'март 2016'!AA374</f>
        <v>0</v>
      </c>
      <c r="AB374" s="1" t="s">
        <v>30</v>
      </c>
      <c r="AC374" s="1" t="s">
        <v>34</v>
      </c>
      <c r="AD374" s="1">
        <f>'январь 2016'!AD374+'февраль 2016'!AD374+'март 2016'!AD374</f>
        <v>0</v>
      </c>
      <c r="AE374" s="1">
        <f>'январь 2016'!AE374+'февраль 2016'!AE374+'март 2016'!AE374</f>
        <v>0</v>
      </c>
      <c r="AF374" s="1" t="s">
        <v>35</v>
      </c>
      <c r="AG374" s="1" t="s">
        <v>29</v>
      </c>
      <c r="AH374" s="1">
        <f>'январь 2016'!AH374+'февраль 2016'!AH374+'март 2016'!AH374</f>
        <v>0</v>
      </c>
      <c r="AI374" s="1">
        <f>'январь 2016'!AI374+'февраль 2016'!AI374+'март 2016'!AI374</f>
        <v>0</v>
      </c>
      <c r="AJ374" s="1" t="s">
        <v>36</v>
      </c>
      <c r="AK374" s="1" t="s">
        <v>37</v>
      </c>
      <c r="AL374" s="1">
        <f>'январь 2016'!AL374+'февраль 2016'!AL374+'март 2016'!AL374</f>
        <v>0</v>
      </c>
      <c r="AM374" s="1">
        <f>'январь 2016'!AM374+'февраль 2016'!AM374+'март 2016'!AM374</f>
        <v>0</v>
      </c>
      <c r="AN374" s="1" t="s">
        <v>38</v>
      </c>
      <c r="AO374" s="1" t="s">
        <v>39</v>
      </c>
      <c r="AP374" s="1">
        <f>'январь 2016'!AP374+'февраль 2016'!AP374+'март 2016'!AP374</f>
        <v>1</v>
      </c>
      <c r="AQ374" s="1">
        <f>'январь 2016'!AQ374+'февраль 2016'!AQ374+'март 2016'!AQ374</f>
        <v>0.501</v>
      </c>
      <c r="AR374" s="1" t="s">
        <v>40</v>
      </c>
      <c r="AS374" s="1" t="s">
        <v>41</v>
      </c>
      <c r="AT374" s="1">
        <f>'январь 2016'!AT374+'февраль 2016'!AT374+'март 2016'!AT374</f>
        <v>0</v>
      </c>
      <c r="AU374" s="1">
        <f>'январь 2016'!AU374+'февраль 2016'!AU374+'март 2016'!AU374</f>
        <v>0</v>
      </c>
      <c r="AV374" s="6"/>
      <c r="AW374" s="6"/>
      <c r="AX374" s="1">
        <f>'январь 2016'!AX374+'февраль 2016'!AX374+'март 2016'!AX374</f>
        <v>0</v>
      </c>
      <c r="AY374" s="1">
        <f>'январь 2016'!AY374+'февраль 2016'!AY374+'март 2016'!AY374</f>
        <v>0</v>
      </c>
      <c r="AZ374" s="1" t="s">
        <v>42</v>
      </c>
      <c r="BA374" s="1" t="s">
        <v>39</v>
      </c>
      <c r="BB374" s="1">
        <f>'январь 2016'!BB374+'февраль 2016'!BB374+'март 2016'!BB374</f>
        <v>0</v>
      </c>
      <c r="BC374" s="1">
        <f>'январь 2016'!BC374+'февраль 2016'!BC374+'март 2016'!BC374</f>
        <v>0</v>
      </c>
      <c r="BD374" s="1" t="s">
        <v>42</v>
      </c>
      <c r="BE374" s="1" t="s">
        <v>33</v>
      </c>
      <c r="BF374" s="1">
        <f>'январь 2016'!BF374+'февраль 2016'!BF374+'март 2016'!BF374</f>
        <v>0</v>
      </c>
      <c r="BG374" s="1">
        <f>'январь 2016'!BG374+'февраль 2016'!BG374+'март 2016'!BG374</f>
        <v>0</v>
      </c>
      <c r="BH374" s="1" t="s">
        <v>42</v>
      </c>
      <c r="BI374" s="1" t="s">
        <v>39</v>
      </c>
      <c r="BJ374" s="1">
        <f>'январь 2016'!BJ374+'февраль 2016'!BJ374+'март 2016'!BJ374</f>
        <v>0</v>
      </c>
      <c r="BK374" s="7">
        <f>'январь 2016'!BK374+'февраль 2016'!BK374+'март 2016'!BK374</f>
        <v>0</v>
      </c>
      <c r="BL374" s="1" t="s">
        <v>43</v>
      </c>
      <c r="BM374" s="1" t="s">
        <v>44</v>
      </c>
      <c r="BN374" s="1">
        <f>'январь 2016'!BN374+'февраль 2016'!BN374+'март 2016'!BN374</f>
        <v>0</v>
      </c>
      <c r="BO374" s="1">
        <f>'январь 2016'!BO374+'февраль 2016'!BO374+'март 2016'!BO374</f>
        <v>0</v>
      </c>
      <c r="BP374" s="1" t="s">
        <v>45</v>
      </c>
      <c r="BQ374" s="1" t="s">
        <v>44</v>
      </c>
      <c r="BR374" s="1">
        <f>'январь 2016'!BR374+'февраль 2016'!BR374+'март 2016'!BR374</f>
        <v>0</v>
      </c>
      <c r="BS374" s="1">
        <f>'январь 2016'!BS374+'февраль 2016'!BS374+'март 2016'!BS374</f>
        <v>0</v>
      </c>
      <c r="BT374" s="1" t="s">
        <v>46</v>
      </c>
      <c r="BU374" s="1" t="s">
        <v>47</v>
      </c>
      <c r="BV374" s="1">
        <f>'январь 2016'!BV374+'февраль 2016'!BV374+'март 2016'!BV374</f>
        <v>0</v>
      </c>
      <c r="BW374" s="1">
        <f>'январь 2016'!BW374+'февраль 2016'!BW374+'март 2016'!BW374</f>
        <v>0</v>
      </c>
      <c r="BX374" s="1" t="s">
        <v>46</v>
      </c>
      <c r="BY374" s="1" t="s">
        <v>41</v>
      </c>
      <c r="BZ374" s="1">
        <f>'январь 2016'!BZ374+'февраль 2016'!BZ374+'март 2016'!BZ374</f>
        <v>0</v>
      </c>
      <c r="CA374" s="1">
        <f>'январь 2016'!CA374+'февраль 2016'!CA374+'март 2016'!CA374</f>
        <v>0</v>
      </c>
      <c r="CB374" s="1" t="s">
        <v>46</v>
      </c>
      <c r="CC374" s="1" t="s">
        <v>48</v>
      </c>
      <c r="CD374" s="1">
        <f>'январь 2016'!CD374+'февраль 2016'!CD374+'март 2016'!CD374</f>
        <v>0</v>
      </c>
      <c r="CE374" s="1">
        <f>'январь 2016'!CE374+'февраль 2016'!CE374+'март 2016'!CE374</f>
        <v>0</v>
      </c>
      <c r="CF374" s="1" t="s">
        <v>46</v>
      </c>
      <c r="CG374" s="1" t="s">
        <v>48</v>
      </c>
      <c r="CH374" s="1">
        <f>'январь 2016'!CH374+'февраль 2016'!CH374+'март 2016'!CH374</f>
        <v>0</v>
      </c>
      <c r="CI374" s="1">
        <f>'январь 2016'!CI374+'февраль 2016'!CI374+'март 2016'!CI374</f>
        <v>0</v>
      </c>
      <c r="CJ374" s="1" t="s">
        <v>46</v>
      </c>
      <c r="CK374" s="1" t="s">
        <v>39</v>
      </c>
      <c r="CL374" s="1">
        <f>'январь 2016'!CL374+'февраль 2016'!CL374+'март 2016'!CL374</f>
        <v>0</v>
      </c>
      <c r="CM374" s="1">
        <f>'январь 2016'!CM374+'февраль 2016'!CM374+'март 2016'!CM374</f>
        <v>0</v>
      </c>
      <c r="CN374" s="1" t="s">
        <v>49</v>
      </c>
      <c r="CO374" s="1" t="s">
        <v>39</v>
      </c>
      <c r="CP374" s="1">
        <f>'январь 2016'!CP374+'февраль 2016'!CP374+'март 2016'!CP374</f>
        <v>0</v>
      </c>
      <c r="CQ374" s="1">
        <f>'январь 2016'!CQ374+'февраль 2016'!CQ374+'март 2016'!CQ374</f>
        <v>0</v>
      </c>
      <c r="CR374" s="1" t="s">
        <v>50</v>
      </c>
      <c r="CS374" s="1" t="s">
        <v>51</v>
      </c>
      <c r="CT374" s="1">
        <f>'январь 2016'!CT374+'февраль 2016'!CT374+'март 2016'!CT374</f>
        <v>0</v>
      </c>
      <c r="CU374" s="1">
        <f>'январь 2016'!CU374+'февраль 2016'!CU374+'март 2016'!CU374</f>
        <v>0</v>
      </c>
      <c r="CV374" s="1" t="s">
        <v>50</v>
      </c>
      <c r="CW374" s="1" t="s">
        <v>39</v>
      </c>
      <c r="CX374" s="1">
        <f>'январь 2016'!CX374+'февраль 2016'!CX374+'март 2016'!CX374</f>
        <v>1</v>
      </c>
      <c r="CY374" s="1">
        <f>'январь 2016'!CY374+'февраль 2016'!CY374+'март 2016'!CY374</f>
        <v>0.745</v>
      </c>
      <c r="CZ374" s="1" t="s">
        <v>50</v>
      </c>
      <c r="DA374" s="1" t="s">
        <v>39</v>
      </c>
      <c r="DB374" s="1">
        <f>'январь 2016'!DB374+'февраль 2016'!DB374+'март 2016'!DB374</f>
        <v>0</v>
      </c>
      <c r="DC374" s="1">
        <f>'январь 2016'!DC374+'февраль 2016'!DC374+'март 2016'!DC374</f>
        <v>0</v>
      </c>
      <c r="DD374" s="1" t="s">
        <v>59</v>
      </c>
      <c r="DE374" s="1" t="s">
        <v>60</v>
      </c>
      <c r="DF374" s="1">
        <f>'январь 2016'!DF374+'февраль 2016'!DF374+'март 2016'!DF374</f>
        <v>0</v>
      </c>
      <c r="DG374" s="1">
        <f>'январь 2016'!DG374+'февраль 2016'!DG374+'март 2016'!DG374</f>
        <v>0</v>
      </c>
      <c r="DH374" s="1" t="s">
        <v>52</v>
      </c>
      <c r="DI374" s="1" t="s">
        <v>53</v>
      </c>
      <c r="DJ374" s="1">
        <f>'январь 2016'!DJ374+'февраль 2016'!DJ374+'март 2016'!DJ374</f>
        <v>0</v>
      </c>
      <c r="DK374" s="1">
        <f>'январь 2016'!DK374+'февраль 2016'!DK374+'март 2016'!DK374</f>
        <v>0</v>
      </c>
      <c r="DL374" s="1" t="s">
        <v>31</v>
      </c>
      <c r="DM374" s="7">
        <f>'январь 2016'!DM374+'февраль 2016'!DM374+'март 2016'!DM374</f>
        <v>0</v>
      </c>
    </row>
    <row r="375" spans="1:117" s="12" customFormat="1" ht="15.75" customHeight="1" x14ac:dyDescent="0.25">
      <c r="A375" s="6">
        <v>374</v>
      </c>
      <c r="B375" s="6">
        <v>3</v>
      </c>
      <c r="C375" s="9" t="s">
        <v>314</v>
      </c>
      <c r="D375" s="8" t="s">
        <v>373</v>
      </c>
      <c r="E375" s="6">
        <v>-178.386</v>
      </c>
      <c r="F375" s="6">
        <v>11.712</v>
      </c>
      <c r="G375" s="6">
        <v>-779.76400000000001</v>
      </c>
      <c r="H375" s="10">
        <v>96.59196</v>
      </c>
      <c r="I375" s="3">
        <f t="shared" si="16"/>
        <v>-683.17204000000004</v>
      </c>
      <c r="J375" s="3">
        <f t="shared" si="15"/>
        <v>0</v>
      </c>
      <c r="K375" s="3">
        <f t="shared" si="17"/>
        <v>-683.17204000000004</v>
      </c>
      <c r="L375" s="1" t="s">
        <v>28</v>
      </c>
      <c r="M375" s="1" t="s">
        <v>29</v>
      </c>
      <c r="N375" s="1">
        <f>'январь 2016'!N375+'февраль 2016'!N375+'март 2016'!N375</f>
        <v>0</v>
      </c>
      <c r="O375" s="1">
        <f>'январь 2016'!O375+'февраль 2016'!O375+'март 2016'!O375</f>
        <v>0</v>
      </c>
      <c r="P375" s="1" t="s">
        <v>30</v>
      </c>
      <c r="Q375" s="1" t="s">
        <v>34</v>
      </c>
      <c r="R375" s="1">
        <f>'январь 2016'!R375+'февраль 2016'!R375+'март 2016'!R375</f>
        <v>0</v>
      </c>
      <c r="S375" s="1">
        <f>'январь 2016'!S375+'февраль 2016'!S375+'март 2016'!S375</f>
        <v>0</v>
      </c>
      <c r="T375" s="1" t="s">
        <v>30</v>
      </c>
      <c r="U375" s="1" t="s">
        <v>32</v>
      </c>
      <c r="V375" s="6">
        <f>'январь 2016'!V375+'февраль 2016'!V375+'март 2016'!V375</f>
        <v>0</v>
      </c>
      <c r="W375" s="6">
        <f>'январь 2016'!W375+'февраль 2016'!W375+'март 2016'!W375</f>
        <v>0</v>
      </c>
      <c r="X375" s="6" t="s">
        <v>30</v>
      </c>
      <c r="Y375" s="6" t="s">
        <v>33</v>
      </c>
      <c r="Z375" s="6">
        <f>'январь 2016'!Z375+'февраль 2016'!Z375+'март 2016'!Z375</f>
        <v>0</v>
      </c>
      <c r="AA375" s="6">
        <f>'январь 2016'!AA375+'февраль 2016'!AA375+'март 2016'!AA375</f>
        <v>0</v>
      </c>
      <c r="AB375" s="1" t="s">
        <v>30</v>
      </c>
      <c r="AC375" s="1" t="s">
        <v>34</v>
      </c>
      <c r="AD375" s="1">
        <f>'январь 2016'!AD375+'февраль 2016'!AD375+'март 2016'!AD375</f>
        <v>0</v>
      </c>
      <c r="AE375" s="1">
        <f>'январь 2016'!AE375+'февраль 2016'!AE375+'март 2016'!AE375</f>
        <v>0</v>
      </c>
      <c r="AF375" s="1" t="s">
        <v>35</v>
      </c>
      <c r="AG375" s="1" t="s">
        <v>29</v>
      </c>
      <c r="AH375" s="1">
        <f>'январь 2016'!AH375+'февраль 2016'!AH375+'март 2016'!AH375</f>
        <v>0</v>
      </c>
      <c r="AI375" s="1">
        <f>'январь 2016'!AI375+'февраль 2016'!AI375+'март 2016'!AI375</f>
        <v>0</v>
      </c>
      <c r="AJ375" s="1" t="s">
        <v>36</v>
      </c>
      <c r="AK375" s="1" t="s">
        <v>37</v>
      </c>
      <c r="AL375" s="1">
        <f>'январь 2016'!AL375+'февраль 2016'!AL375+'март 2016'!AL375</f>
        <v>0</v>
      </c>
      <c r="AM375" s="1">
        <f>'январь 2016'!AM375+'февраль 2016'!AM375+'март 2016'!AM375</f>
        <v>0</v>
      </c>
      <c r="AN375" s="1" t="s">
        <v>38</v>
      </c>
      <c r="AO375" s="1" t="s">
        <v>39</v>
      </c>
      <c r="AP375" s="1">
        <f>'январь 2016'!AP375+'февраль 2016'!AP375+'март 2016'!AP375</f>
        <v>0</v>
      </c>
      <c r="AQ375" s="1">
        <f>'январь 2016'!AQ375+'февраль 2016'!AQ375+'март 2016'!AQ375</f>
        <v>0</v>
      </c>
      <c r="AR375" s="1" t="s">
        <v>40</v>
      </c>
      <c r="AS375" s="1" t="s">
        <v>41</v>
      </c>
      <c r="AT375" s="1">
        <f>'январь 2016'!AT375+'февраль 2016'!AT375+'март 2016'!AT375</f>
        <v>0</v>
      </c>
      <c r="AU375" s="1">
        <f>'январь 2016'!AU375+'февраль 2016'!AU375+'март 2016'!AU375</f>
        <v>0</v>
      </c>
      <c r="AV375" s="6"/>
      <c r="AW375" s="6"/>
      <c r="AX375" s="1">
        <f>'январь 2016'!AX375+'февраль 2016'!AX375+'март 2016'!AX375</f>
        <v>0</v>
      </c>
      <c r="AY375" s="1">
        <f>'январь 2016'!AY375+'февраль 2016'!AY375+'март 2016'!AY375</f>
        <v>0</v>
      </c>
      <c r="AZ375" s="1" t="s">
        <v>42</v>
      </c>
      <c r="BA375" s="1" t="s">
        <v>39</v>
      </c>
      <c r="BB375" s="1">
        <f>'январь 2016'!BB375+'февраль 2016'!BB375+'март 2016'!BB375</f>
        <v>0</v>
      </c>
      <c r="BC375" s="1">
        <f>'январь 2016'!BC375+'февраль 2016'!BC375+'март 2016'!BC375</f>
        <v>0</v>
      </c>
      <c r="BD375" s="1" t="s">
        <v>42</v>
      </c>
      <c r="BE375" s="1" t="s">
        <v>33</v>
      </c>
      <c r="BF375" s="1">
        <f>'январь 2016'!BF375+'февраль 2016'!BF375+'март 2016'!BF375</f>
        <v>0</v>
      </c>
      <c r="BG375" s="1">
        <f>'январь 2016'!BG375+'февраль 2016'!BG375+'март 2016'!BG375</f>
        <v>0</v>
      </c>
      <c r="BH375" s="1" t="s">
        <v>42</v>
      </c>
      <c r="BI375" s="1" t="s">
        <v>39</v>
      </c>
      <c r="BJ375" s="1">
        <f>'январь 2016'!BJ375+'февраль 2016'!BJ375+'март 2016'!BJ375</f>
        <v>0</v>
      </c>
      <c r="BK375" s="7">
        <f>'январь 2016'!BK375+'февраль 2016'!BK375+'март 2016'!BK375</f>
        <v>0</v>
      </c>
      <c r="BL375" s="1" t="s">
        <v>43</v>
      </c>
      <c r="BM375" s="1" t="s">
        <v>44</v>
      </c>
      <c r="BN375" s="1">
        <f>'январь 2016'!BN375+'февраль 2016'!BN375+'март 2016'!BN375</f>
        <v>0</v>
      </c>
      <c r="BO375" s="1">
        <f>'январь 2016'!BO375+'февраль 2016'!BO375+'март 2016'!BO375</f>
        <v>0</v>
      </c>
      <c r="BP375" s="1" t="s">
        <v>45</v>
      </c>
      <c r="BQ375" s="1" t="s">
        <v>44</v>
      </c>
      <c r="BR375" s="1">
        <f>'январь 2016'!BR375+'февраль 2016'!BR375+'март 2016'!BR375</f>
        <v>0</v>
      </c>
      <c r="BS375" s="1">
        <f>'январь 2016'!BS375+'февраль 2016'!BS375+'март 2016'!BS375</f>
        <v>0</v>
      </c>
      <c r="BT375" s="1" t="s">
        <v>46</v>
      </c>
      <c r="BU375" s="1" t="s">
        <v>47</v>
      </c>
      <c r="BV375" s="1">
        <f>'январь 2016'!BV375+'февраль 2016'!BV375+'март 2016'!BV375</f>
        <v>0</v>
      </c>
      <c r="BW375" s="1">
        <f>'январь 2016'!BW375+'февраль 2016'!BW375+'март 2016'!BW375</f>
        <v>0</v>
      </c>
      <c r="BX375" s="1" t="s">
        <v>46</v>
      </c>
      <c r="BY375" s="1" t="s">
        <v>41</v>
      </c>
      <c r="BZ375" s="1">
        <f>'январь 2016'!BZ375+'февраль 2016'!BZ375+'март 2016'!BZ375</f>
        <v>0</v>
      </c>
      <c r="CA375" s="1">
        <f>'январь 2016'!CA375+'февраль 2016'!CA375+'март 2016'!CA375</f>
        <v>0</v>
      </c>
      <c r="CB375" s="1" t="s">
        <v>46</v>
      </c>
      <c r="CC375" s="1" t="s">
        <v>48</v>
      </c>
      <c r="CD375" s="1">
        <f>'январь 2016'!CD375+'февраль 2016'!CD375+'март 2016'!CD375</f>
        <v>0</v>
      </c>
      <c r="CE375" s="1">
        <f>'январь 2016'!CE375+'февраль 2016'!CE375+'март 2016'!CE375</f>
        <v>0</v>
      </c>
      <c r="CF375" s="1" t="s">
        <v>46</v>
      </c>
      <c r="CG375" s="1" t="s">
        <v>48</v>
      </c>
      <c r="CH375" s="1">
        <f>'январь 2016'!CH375+'февраль 2016'!CH375+'март 2016'!CH375</f>
        <v>0</v>
      </c>
      <c r="CI375" s="1">
        <f>'январь 2016'!CI375+'февраль 2016'!CI375+'март 2016'!CI375</f>
        <v>0</v>
      </c>
      <c r="CJ375" s="1" t="s">
        <v>46</v>
      </c>
      <c r="CK375" s="1" t="s">
        <v>39</v>
      </c>
      <c r="CL375" s="1">
        <f>'январь 2016'!CL375+'февраль 2016'!CL375+'март 2016'!CL375</f>
        <v>0</v>
      </c>
      <c r="CM375" s="1">
        <f>'январь 2016'!CM375+'февраль 2016'!CM375+'март 2016'!CM375</f>
        <v>0</v>
      </c>
      <c r="CN375" s="1" t="s">
        <v>49</v>
      </c>
      <c r="CO375" s="1" t="s">
        <v>39</v>
      </c>
      <c r="CP375" s="1">
        <f>'январь 2016'!CP375+'февраль 2016'!CP375+'март 2016'!CP375</f>
        <v>0</v>
      </c>
      <c r="CQ375" s="1">
        <f>'январь 2016'!CQ375+'февраль 2016'!CQ375+'март 2016'!CQ375</f>
        <v>0</v>
      </c>
      <c r="CR375" s="1" t="s">
        <v>50</v>
      </c>
      <c r="CS375" s="1" t="s">
        <v>51</v>
      </c>
      <c r="CT375" s="1">
        <f>'январь 2016'!CT375+'февраль 2016'!CT375+'март 2016'!CT375</f>
        <v>0</v>
      </c>
      <c r="CU375" s="1">
        <f>'январь 2016'!CU375+'февраль 2016'!CU375+'март 2016'!CU375</f>
        <v>0</v>
      </c>
      <c r="CV375" s="1" t="s">
        <v>50</v>
      </c>
      <c r="CW375" s="1" t="s">
        <v>39</v>
      </c>
      <c r="CX375" s="1">
        <f>'январь 2016'!CX375+'февраль 2016'!CX375+'март 2016'!CX375</f>
        <v>0</v>
      </c>
      <c r="CY375" s="1">
        <f>'январь 2016'!CY375+'февраль 2016'!CY375+'март 2016'!CY375</f>
        <v>0</v>
      </c>
      <c r="CZ375" s="1" t="s">
        <v>50</v>
      </c>
      <c r="DA375" s="1" t="s">
        <v>39</v>
      </c>
      <c r="DB375" s="1">
        <f>'январь 2016'!DB375+'февраль 2016'!DB375+'март 2016'!DB375</f>
        <v>0</v>
      </c>
      <c r="DC375" s="1">
        <f>'январь 2016'!DC375+'февраль 2016'!DC375+'март 2016'!DC375</f>
        <v>0</v>
      </c>
      <c r="DD375" s="1" t="s">
        <v>59</v>
      </c>
      <c r="DE375" s="1" t="s">
        <v>60</v>
      </c>
      <c r="DF375" s="1">
        <f>'январь 2016'!DF375+'февраль 2016'!DF375+'март 2016'!DF375</f>
        <v>0</v>
      </c>
      <c r="DG375" s="1">
        <f>'январь 2016'!DG375+'февраль 2016'!DG375+'март 2016'!DG375</f>
        <v>0</v>
      </c>
      <c r="DH375" s="1" t="s">
        <v>52</v>
      </c>
      <c r="DI375" s="1" t="s">
        <v>53</v>
      </c>
      <c r="DJ375" s="1">
        <f>'январь 2016'!DJ375+'февраль 2016'!DJ375+'март 2016'!DJ375</f>
        <v>0</v>
      </c>
      <c r="DK375" s="1">
        <f>'январь 2016'!DK375+'февраль 2016'!DK375+'март 2016'!DK375</f>
        <v>0</v>
      </c>
      <c r="DL375" s="1" t="s">
        <v>31</v>
      </c>
      <c r="DM375" s="7">
        <f>'январь 2016'!DM375+'февраль 2016'!DM375+'март 2016'!DM375</f>
        <v>0</v>
      </c>
    </row>
    <row r="376" spans="1:117" s="12" customFormat="1" ht="15.75" customHeight="1" x14ac:dyDescent="0.25">
      <c r="A376" s="6">
        <v>375</v>
      </c>
      <c r="B376" s="6">
        <v>3</v>
      </c>
      <c r="C376" s="9" t="s">
        <v>315</v>
      </c>
      <c r="D376" s="8" t="s">
        <v>373</v>
      </c>
      <c r="E376" s="6">
        <v>111.628</v>
      </c>
      <c r="F376" s="6">
        <v>75.724999999999994</v>
      </c>
      <c r="G376" s="6">
        <v>35.902000000000001</v>
      </c>
      <c r="H376" s="10">
        <v>75.230760000000004</v>
      </c>
      <c r="I376" s="3">
        <f t="shared" si="16"/>
        <v>111.13276</v>
      </c>
      <c r="J376" s="3">
        <f t="shared" si="15"/>
        <v>196.554</v>
      </c>
      <c r="K376" s="3">
        <f t="shared" si="17"/>
        <v>-85.421239999999997</v>
      </c>
      <c r="L376" s="1" t="s">
        <v>28</v>
      </c>
      <c r="M376" s="1" t="s">
        <v>29</v>
      </c>
      <c r="N376" s="1">
        <f>'январь 2016'!N376+'февраль 2016'!N376+'март 2016'!N376</f>
        <v>0</v>
      </c>
      <c r="O376" s="1">
        <f>'январь 2016'!O376+'февраль 2016'!O376+'март 2016'!O376</f>
        <v>0</v>
      </c>
      <c r="P376" s="1" t="s">
        <v>30</v>
      </c>
      <c r="Q376" s="1" t="s">
        <v>34</v>
      </c>
      <c r="R376" s="1">
        <f>'январь 2016'!R376+'февраль 2016'!R376+'март 2016'!R376</f>
        <v>0</v>
      </c>
      <c r="S376" s="1">
        <f>'январь 2016'!S376+'февраль 2016'!S376+'март 2016'!S376</f>
        <v>0</v>
      </c>
      <c r="T376" s="1" t="s">
        <v>30</v>
      </c>
      <c r="U376" s="1" t="s">
        <v>32</v>
      </c>
      <c r="V376" s="6">
        <f>'январь 2016'!V376+'февраль 2016'!V376+'март 2016'!V376</f>
        <v>0</v>
      </c>
      <c r="W376" s="6">
        <f>'январь 2016'!W376+'февраль 2016'!W376+'март 2016'!W376</f>
        <v>0</v>
      </c>
      <c r="X376" s="6" t="s">
        <v>30</v>
      </c>
      <c r="Y376" s="6" t="s">
        <v>33</v>
      </c>
      <c r="Z376" s="6">
        <f>'январь 2016'!Z376+'февраль 2016'!Z376+'март 2016'!Z376</f>
        <v>0</v>
      </c>
      <c r="AA376" s="6">
        <f>'январь 2016'!AA376+'февраль 2016'!AA376+'март 2016'!AA376</f>
        <v>0</v>
      </c>
      <c r="AB376" s="1" t="s">
        <v>30</v>
      </c>
      <c r="AC376" s="1" t="s">
        <v>34</v>
      </c>
      <c r="AD376" s="1">
        <f>'январь 2016'!AD376+'февраль 2016'!AD376+'март 2016'!AD376</f>
        <v>70</v>
      </c>
      <c r="AE376" s="1">
        <f>'январь 2016'!AE376+'февраль 2016'!AE376+'март 2016'!AE376</f>
        <v>97.843999999999994</v>
      </c>
      <c r="AF376" s="1" t="s">
        <v>35</v>
      </c>
      <c r="AG376" s="1" t="s">
        <v>29</v>
      </c>
      <c r="AH376" s="1">
        <f>'январь 2016'!AH376+'февраль 2016'!AH376+'март 2016'!AH376</f>
        <v>0</v>
      </c>
      <c r="AI376" s="1">
        <f>'январь 2016'!AI376+'февраль 2016'!AI376+'март 2016'!AI376</f>
        <v>0</v>
      </c>
      <c r="AJ376" s="1" t="s">
        <v>36</v>
      </c>
      <c r="AK376" s="1" t="s">
        <v>37</v>
      </c>
      <c r="AL376" s="1">
        <f>'январь 2016'!AL376+'февраль 2016'!AL376+'март 2016'!AL376</f>
        <v>0</v>
      </c>
      <c r="AM376" s="1">
        <f>'январь 2016'!AM376+'февраль 2016'!AM376+'март 2016'!AM376</f>
        <v>0</v>
      </c>
      <c r="AN376" s="1" t="s">
        <v>38</v>
      </c>
      <c r="AO376" s="1" t="s">
        <v>39</v>
      </c>
      <c r="AP376" s="1">
        <f>'январь 2016'!AP376+'февраль 2016'!AP376+'март 2016'!AP376</f>
        <v>0</v>
      </c>
      <c r="AQ376" s="1">
        <f>'январь 2016'!AQ376+'февраль 2016'!AQ376+'март 2016'!AQ376</f>
        <v>0</v>
      </c>
      <c r="AR376" s="1" t="s">
        <v>40</v>
      </c>
      <c r="AS376" s="1" t="s">
        <v>41</v>
      </c>
      <c r="AT376" s="1">
        <f>'январь 2016'!AT376+'февраль 2016'!AT376+'март 2016'!AT376</f>
        <v>0</v>
      </c>
      <c r="AU376" s="1">
        <f>'январь 2016'!AU376+'февраль 2016'!AU376+'март 2016'!AU376</f>
        <v>0</v>
      </c>
      <c r="AV376" s="6"/>
      <c r="AW376" s="6"/>
      <c r="AX376" s="1">
        <f>'январь 2016'!AX376+'февраль 2016'!AX376+'март 2016'!AX376</f>
        <v>0</v>
      </c>
      <c r="AY376" s="1">
        <f>'январь 2016'!AY376+'февраль 2016'!AY376+'март 2016'!AY376</f>
        <v>0</v>
      </c>
      <c r="AZ376" s="1" t="s">
        <v>42</v>
      </c>
      <c r="BA376" s="1" t="s">
        <v>39</v>
      </c>
      <c r="BB376" s="1">
        <f>'январь 2016'!BB376+'февраль 2016'!BB376+'март 2016'!BB376</f>
        <v>0</v>
      </c>
      <c r="BC376" s="1">
        <f>'январь 2016'!BC376+'февраль 2016'!BC376+'март 2016'!BC376</f>
        <v>0</v>
      </c>
      <c r="BD376" s="1" t="s">
        <v>42</v>
      </c>
      <c r="BE376" s="1" t="s">
        <v>33</v>
      </c>
      <c r="BF376" s="1">
        <f>'январь 2016'!BF376+'февраль 2016'!BF376+'март 2016'!BF376</f>
        <v>0</v>
      </c>
      <c r="BG376" s="1">
        <f>'январь 2016'!BG376+'февраль 2016'!BG376+'март 2016'!BG376</f>
        <v>0</v>
      </c>
      <c r="BH376" s="1" t="s">
        <v>42</v>
      </c>
      <c r="BI376" s="1" t="s">
        <v>39</v>
      </c>
      <c r="BJ376" s="1">
        <f>'январь 2016'!BJ376+'февраль 2016'!BJ376+'март 2016'!BJ376</f>
        <v>0</v>
      </c>
      <c r="BK376" s="7">
        <f>'январь 2016'!BK376+'февраль 2016'!BK376+'март 2016'!BK376</f>
        <v>0</v>
      </c>
      <c r="BL376" s="1" t="s">
        <v>43</v>
      </c>
      <c r="BM376" s="1" t="s">
        <v>44</v>
      </c>
      <c r="BN376" s="1">
        <f>'январь 2016'!BN376+'февраль 2016'!BN376+'март 2016'!BN376</f>
        <v>0</v>
      </c>
      <c r="BO376" s="1">
        <f>'январь 2016'!BO376+'февраль 2016'!BO376+'март 2016'!BO376</f>
        <v>0</v>
      </c>
      <c r="BP376" s="1" t="s">
        <v>45</v>
      </c>
      <c r="BQ376" s="1" t="s">
        <v>44</v>
      </c>
      <c r="BR376" s="1">
        <f>'январь 2016'!BR376+'февраль 2016'!BR376+'март 2016'!BR376</f>
        <v>0</v>
      </c>
      <c r="BS376" s="1">
        <f>'январь 2016'!BS376+'февраль 2016'!BS376+'март 2016'!BS376</f>
        <v>0</v>
      </c>
      <c r="BT376" s="1" t="s">
        <v>46</v>
      </c>
      <c r="BU376" s="1" t="s">
        <v>47</v>
      </c>
      <c r="BV376" s="1">
        <f>'январь 2016'!BV376+'февраль 2016'!BV376+'март 2016'!BV376</f>
        <v>0</v>
      </c>
      <c r="BW376" s="1">
        <f>'январь 2016'!BW376+'февраль 2016'!BW376+'март 2016'!BW376</f>
        <v>0</v>
      </c>
      <c r="BX376" s="1" t="s">
        <v>46</v>
      </c>
      <c r="BY376" s="1" t="s">
        <v>41</v>
      </c>
      <c r="BZ376" s="1">
        <f>'январь 2016'!BZ376+'февраль 2016'!BZ376+'март 2016'!BZ376</f>
        <v>0</v>
      </c>
      <c r="CA376" s="1">
        <f>'январь 2016'!CA376+'февраль 2016'!CA376+'март 2016'!CA376</f>
        <v>0</v>
      </c>
      <c r="CB376" s="1" t="s">
        <v>46</v>
      </c>
      <c r="CC376" s="1" t="s">
        <v>48</v>
      </c>
      <c r="CD376" s="1">
        <f>'январь 2016'!CD376+'февраль 2016'!CD376+'март 2016'!CD376</f>
        <v>0</v>
      </c>
      <c r="CE376" s="1">
        <f>'январь 2016'!CE376+'февраль 2016'!CE376+'март 2016'!CE376</f>
        <v>0</v>
      </c>
      <c r="CF376" s="1" t="s">
        <v>46</v>
      </c>
      <c r="CG376" s="1" t="s">
        <v>48</v>
      </c>
      <c r="CH376" s="1">
        <f>'январь 2016'!CH376+'февраль 2016'!CH376+'март 2016'!CH376</f>
        <v>0</v>
      </c>
      <c r="CI376" s="1">
        <f>'январь 2016'!CI376+'февраль 2016'!CI376+'март 2016'!CI376</f>
        <v>0</v>
      </c>
      <c r="CJ376" s="1" t="s">
        <v>46</v>
      </c>
      <c r="CK376" s="1" t="s">
        <v>39</v>
      </c>
      <c r="CL376" s="1">
        <f>'январь 2016'!CL376+'февраль 2016'!CL376+'март 2016'!CL376</f>
        <v>0</v>
      </c>
      <c r="CM376" s="1">
        <f>'январь 2016'!CM376+'февраль 2016'!CM376+'март 2016'!CM376</f>
        <v>0</v>
      </c>
      <c r="CN376" s="1" t="s">
        <v>49</v>
      </c>
      <c r="CO376" s="1" t="s">
        <v>39</v>
      </c>
      <c r="CP376" s="1">
        <f>'январь 2016'!CP376+'февраль 2016'!CP376+'март 2016'!CP376</f>
        <v>0</v>
      </c>
      <c r="CQ376" s="1">
        <f>'январь 2016'!CQ376+'февраль 2016'!CQ376+'март 2016'!CQ376</f>
        <v>0</v>
      </c>
      <c r="CR376" s="1" t="s">
        <v>50</v>
      </c>
      <c r="CS376" s="1" t="s">
        <v>51</v>
      </c>
      <c r="CT376" s="1">
        <f>'январь 2016'!CT376+'февраль 2016'!CT376+'март 2016'!CT376</f>
        <v>0</v>
      </c>
      <c r="CU376" s="1">
        <f>'январь 2016'!CU376+'февраль 2016'!CU376+'март 2016'!CU376</f>
        <v>0</v>
      </c>
      <c r="CV376" s="1" t="s">
        <v>50</v>
      </c>
      <c r="CW376" s="1" t="s">
        <v>39</v>
      </c>
      <c r="CX376" s="1">
        <f>'январь 2016'!CX376+'февраль 2016'!CX376+'март 2016'!CX376</f>
        <v>0</v>
      </c>
      <c r="CY376" s="1">
        <f>'январь 2016'!CY376+'февраль 2016'!CY376+'март 2016'!CY376</f>
        <v>0</v>
      </c>
      <c r="CZ376" s="1" t="s">
        <v>50</v>
      </c>
      <c r="DA376" s="1" t="s">
        <v>39</v>
      </c>
      <c r="DB376" s="1">
        <f>'январь 2016'!DB376+'февраль 2016'!DB376+'март 2016'!DB376</f>
        <v>0</v>
      </c>
      <c r="DC376" s="1">
        <f>'январь 2016'!DC376+'февраль 2016'!DC376+'март 2016'!DC376</f>
        <v>0</v>
      </c>
      <c r="DD376" s="1" t="s">
        <v>59</v>
      </c>
      <c r="DE376" s="1" t="s">
        <v>60</v>
      </c>
      <c r="DF376" s="1">
        <f>'январь 2016'!DF376+'февраль 2016'!DF376+'март 2016'!DF376</f>
        <v>0</v>
      </c>
      <c r="DG376" s="1">
        <f>'январь 2016'!DG376+'февраль 2016'!DG376+'март 2016'!DG376</f>
        <v>0</v>
      </c>
      <c r="DH376" s="1" t="s">
        <v>52</v>
      </c>
      <c r="DI376" s="1" t="s">
        <v>53</v>
      </c>
      <c r="DJ376" s="1">
        <f>'январь 2016'!DJ376+'февраль 2016'!DJ376+'март 2016'!DJ376</f>
        <v>0</v>
      </c>
      <c r="DK376" s="1">
        <f>'январь 2016'!DK376+'февраль 2016'!DK376+'март 2016'!DK376</f>
        <v>0</v>
      </c>
      <c r="DL376" s="1" t="s">
        <v>31</v>
      </c>
      <c r="DM376" s="7">
        <f>'январь 2016'!DM376+'февраль 2016'!DM376+'март 2016'!DM376</f>
        <v>98.710000000000008</v>
      </c>
    </row>
    <row r="377" spans="1:117" s="12" customFormat="1" ht="15.75" customHeight="1" x14ac:dyDescent="0.25">
      <c r="A377" s="6">
        <v>376</v>
      </c>
      <c r="B377" s="6">
        <v>3</v>
      </c>
      <c r="C377" s="9" t="s">
        <v>316</v>
      </c>
      <c r="D377" s="8" t="s">
        <v>373</v>
      </c>
      <c r="E377" s="6">
        <v>64.018000000000001</v>
      </c>
      <c r="F377" s="6">
        <v>16.675999999999998</v>
      </c>
      <c r="G377" s="6">
        <v>47.341999999999999</v>
      </c>
      <c r="H377" s="10">
        <v>25.725239999999999</v>
      </c>
      <c r="I377" s="3">
        <f t="shared" si="16"/>
        <v>73.067239999999998</v>
      </c>
      <c r="J377" s="3">
        <f t="shared" si="15"/>
        <v>272.37799999999999</v>
      </c>
      <c r="K377" s="3">
        <f t="shared" si="17"/>
        <v>-199.31075999999999</v>
      </c>
      <c r="L377" s="1" t="s">
        <v>28</v>
      </c>
      <c r="M377" s="1" t="s">
        <v>29</v>
      </c>
      <c r="N377" s="1">
        <f>'январь 2016'!N377+'февраль 2016'!N377+'март 2016'!N377</f>
        <v>0</v>
      </c>
      <c r="O377" s="1">
        <f>'январь 2016'!O377+'февраль 2016'!O377+'март 2016'!O377</f>
        <v>0</v>
      </c>
      <c r="P377" s="1" t="s">
        <v>30</v>
      </c>
      <c r="Q377" s="1" t="s">
        <v>34</v>
      </c>
      <c r="R377" s="1">
        <f>'январь 2016'!R377+'февраль 2016'!R377+'март 2016'!R377</f>
        <v>0</v>
      </c>
      <c r="S377" s="1">
        <f>'январь 2016'!S377+'февраль 2016'!S377+'март 2016'!S377</f>
        <v>0</v>
      </c>
      <c r="T377" s="1" t="s">
        <v>30</v>
      </c>
      <c r="U377" s="1" t="s">
        <v>32</v>
      </c>
      <c r="V377" s="6">
        <f>'январь 2016'!V377+'февраль 2016'!V377+'март 2016'!V377</f>
        <v>0</v>
      </c>
      <c r="W377" s="6">
        <f>'январь 2016'!W377+'февраль 2016'!W377+'март 2016'!W377</f>
        <v>0</v>
      </c>
      <c r="X377" s="6" t="s">
        <v>30</v>
      </c>
      <c r="Y377" s="6" t="s">
        <v>33</v>
      </c>
      <c r="Z377" s="6">
        <f>'январь 2016'!Z377+'февраль 2016'!Z377+'март 2016'!Z377</f>
        <v>0</v>
      </c>
      <c r="AA377" s="6">
        <f>'январь 2016'!AA377+'февраль 2016'!AA377+'март 2016'!AA377</f>
        <v>0</v>
      </c>
      <c r="AB377" s="1" t="s">
        <v>30</v>
      </c>
      <c r="AC377" s="1" t="s">
        <v>34</v>
      </c>
      <c r="AD377" s="1">
        <f>'январь 2016'!AD377+'февраль 2016'!AD377+'март 2016'!AD377</f>
        <v>0</v>
      </c>
      <c r="AE377" s="1">
        <f>'январь 2016'!AE377+'февраль 2016'!AE377+'март 2016'!AE377</f>
        <v>0</v>
      </c>
      <c r="AF377" s="1" t="s">
        <v>35</v>
      </c>
      <c r="AG377" s="1" t="s">
        <v>29</v>
      </c>
      <c r="AH377" s="1">
        <f>'январь 2016'!AH377+'февраль 2016'!AH377+'март 2016'!AH377</f>
        <v>0</v>
      </c>
      <c r="AI377" s="1">
        <f>'январь 2016'!AI377+'февраль 2016'!AI377+'март 2016'!AI377</f>
        <v>0</v>
      </c>
      <c r="AJ377" s="1" t="s">
        <v>36</v>
      </c>
      <c r="AK377" s="1" t="s">
        <v>37</v>
      </c>
      <c r="AL377" s="1">
        <f>'январь 2016'!AL377+'февраль 2016'!AL377+'март 2016'!AL377</f>
        <v>0.08</v>
      </c>
      <c r="AM377" s="1">
        <f>'январь 2016'!AM377+'февраль 2016'!AM377+'март 2016'!AM377</f>
        <v>272.37799999999999</v>
      </c>
      <c r="AN377" s="1" t="s">
        <v>38</v>
      </c>
      <c r="AO377" s="1" t="s">
        <v>39</v>
      </c>
      <c r="AP377" s="1">
        <f>'январь 2016'!AP377+'февраль 2016'!AP377+'март 2016'!AP377</f>
        <v>0</v>
      </c>
      <c r="AQ377" s="1">
        <f>'январь 2016'!AQ377+'февраль 2016'!AQ377+'март 2016'!AQ377</f>
        <v>0</v>
      </c>
      <c r="AR377" s="1" t="s">
        <v>40</v>
      </c>
      <c r="AS377" s="1" t="s">
        <v>41</v>
      </c>
      <c r="AT377" s="1">
        <f>'январь 2016'!AT377+'февраль 2016'!AT377+'март 2016'!AT377</f>
        <v>0</v>
      </c>
      <c r="AU377" s="1">
        <f>'январь 2016'!AU377+'февраль 2016'!AU377+'март 2016'!AU377</f>
        <v>0</v>
      </c>
      <c r="AV377" s="6"/>
      <c r="AW377" s="6"/>
      <c r="AX377" s="1">
        <f>'январь 2016'!AX377+'февраль 2016'!AX377+'март 2016'!AX377</f>
        <v>0</v>
      </c>
      <c r="AY377" s="1">
        <f>'январь 2016'!AY377+'февраль 2016'!AY377+'март 2016'!AY377</f>
        <v>0</v>
      </c>
      <c r="AZ377" s="1" t="s">
        <v>42</v>
      </c>
      <c r="BA377" s="1" t="s">
        <v>39</v>
      </c>
      <c r="BB377" s="1">
        <f>'январь 2016'!BB377+'февраль 2016'!BB377+'март 2016'!BB377</f>
        <v>0</v>
      </c>
      <c r="BC377" s="1">
        <f>'январь 2016'!BC377+'февраль 2016'!BC377+'март 2016'!BC377</f>
        <v>0</v>
      </c>
      <c r="BD377" s="1" t="s">
        <v>42</v>
      </c>
      <c r="BE377" s="1" t="s">
        <v>33</v>
      </c>
      <c r="BF377" s="1">
        <f>'январь 2016'!BF377+'февраль 2016'!BF377+'март 2016'!BF377</f>
        <v>0</v>
      </c>
      <c r="BG377" s="1">
        <f>'январь 2016'!BG377+'февраль 2016'!BG377+'март 2016'!BG377</f>
        <v>0</v>
      </c>
      <c r="BH377" s="1" t="s">
        <v>42</v>
      </c>
      <c r="BI377" s="1" t="s">
        <v>39</v>
      </c>
      <c r="BJ377" s="1">
        <f>'январь 2016'!BJ377+'февраль 2016'!BJ377+'март 2016'!BJ377</f>
        <v>0</v>
      </c>
      <c r="BK377" s="7">
        <f>'январь 2016'!BK377+'февраль 2016'!BK377+'март 2016'!BK377</f>
        <v>0</v>
      </c>
      <c r="BL377" s="1" t="s">
        <v>43</v>
      </c>
      <c r="BM377" s="1" t="s">
        <v>44</v>
      </c>
      <c r="BN377" s="1">
        <f>'январь 2016'!BN377+'февраль 2016'!BN377+'март 2016'!BN377</f>
        <v>0</v>
      </c>
      <c r="BO377" s="1">
        <f>'январь 2016'!BO377+'февраль 2016'!BO377+'март 2016'!BO377</f>
        <v>0</v>
      </c>
      <c r="BP377" s="1" t="s">
        <v>45</v>
      </c>
      <c r="BQ377" s="1" t="s">
        <v>44</v>
      </c>
      <c r="BR377" s="1">
        <f>'январь 2016'!BR377+'февраль 2016'!BR377+'март 2016'!BR377</f>
        <v>0</v>
      </c>
      <c r="BS377" s="1">
        <f>'январь 2016'!BS377+'февраль 2016'!BS377+'март 2016'!BS377</f>
        <v>0</v>
      </c>
      <c r="BT377" s="1" t="s">
        <v>46</v>
      </c>
      <c r="BU377" s="1" t="s">
        <v>47</v>
      </c>
      <c r="BV377" s="1">
        <f>'январь 2016'!BV377+'февраль 2016'!BV377+'март 2016'!BV377</f>
        <v>0</v>
      </c>
      <c r="BW377" s="1">
        <f>'январь 2016'!BW377+'февраль 2016'!BW377+'март 2016'!BW377</f>
        <v>0</v>
      </c>
      <c r="BX377" s="1" t="s">
        <v>46</v>
      </c>
      <c r="BY377" s="1" t="s">
        <v>41</v>
      </c>
      <c r="BZ377" s="1">
        <f>'январь 2016'!BZ377+'февраль 2016'!BZ377+'март 2016'!BZ377</f>
        <v>0</v>
      </c>
      <c r="CA377" s="1">
        <f>'январь 2016'!CA377+'февраль 2016'!CA377+'март 2016'!CA377</f>
        <v>0</v>
      </c>
      <c r="CB377" s="1" t="s">
        <v>46</v>
      </c>
      <c r="CC377" s="1" t="s">
        <v>48</v>
      </c>
      <c r="CD377" s="1">
        <f>'январь 2016'!CD377+'февраль 2016'!CD377+'март 2016'!CD377</f>
        <v>0</v>
      </c>
      <c r="CE377" s="1">
        <f>'январь 2016'!CE377+'февраль 2016'!CE377+'март 2016'!CE377</f>
        <v>0</v>
      </c>
      <c r="CF377" s="1" t="s">
        <v>46</v>
      </c>
      <c r="CG377" s="1" t="s">
        <v>48</v>
      </c>
      <c r="CH377" s="1">
        <f>'январь 2016'!CH377+'февраль 2016'!CH377+'март 2016'!CH377</f>
        <v>0</v>
      </c>
      <c r="CI377" s="1">
        <f>'январь 2016'!CI377+'февраль 2016'!CI377+'март 2016'!CI377</f>
        <v>0</v>
      </c>
      <c r="CJ377" s="1" t="s">
        <v>46</v>
      </c>
      <c r="CK377" s="1" t="s">
        <v>39</v>
      </c>
      <c r="CL377" s="1">
        <f>'январь 2016'!CL377+'февраль 2016'!CL377+'март 2016'!CL377</f>
        <v>0</v>
      </c>
      <c r="CM377" s="1">
        <f>'январь 2016'!CM377+'февраль 2016'!CM377+'март 2016'!CM377</f>
        <v>0</v>
      </c>
      <c r="CN377" s="1" t="s">
        <v>49</v>
      </c>
      <c r="CO377" s="1" t="s">
        <v>39</v>
      </c>
      <c r="CP377" s="1">
        <f>'январь 2016'!CP377+'февраль 2016'!CP377+'март 2016'!CP377</f>
        <v>0</v>
      </c>
      <c r="CQ377" s="1">
        <f>'январь 2016'!CQ377+'февраль 2016'!CQ377+'март 2016'!CQ377</f>
        <v>0</v>
      </c>
      <c r="CR377" s="1" t="s">
        <v>50</v>
      </c>
      <c r="CS377" s="1" t="s">
        <v>51</v>
      </c>
      <c r="CT377" s="1">
        <f>'январь 2016'!CT377+'февраль 2016'!CT377+'март 2016'!CT377</f>
        <v>0</v>
      </c>
      <c r="CU377" s="1">
        <f>'январь 2016'!CU377+'февраль 2016'!CU377+'март 2016'!CU377</f>
        <v>0</v>
      </c>
      <c r="CV377" s="1" t="s">
        <v>50</v>
      </c>
      <c r="CW377" s="1" t="s">
        <v>39</v>
      </c>
      <c r="CX377" s="1">
        <f>'январь 2016'!CX377+'февраль 2016'!CX377+'март 2016'!CX377</f>
        <v>0</v>
      </c>
      <c r="CY377" s="1">
        <f>'январь 2016'!CY377+'февраль 2016'!CY377+'март 2016'!CY377</f>
        <v>0</v>
      </c>
      <c r="CZ377" s="1" t="s">
        <v>50</v>
      </c>
      <c r="DA377" s="1" t="s">
        <v>39</v>
      </c>
      <c r="DB377" s="1">
        <f>'январь 2016'!DB377+'февраль 2016'!DB377+'март 2016'!DB377</f>
        <v>0</v>
      </c>
      <c r="DC377" s="1">
        <f>'январь 2016'!DC377+'февраль 2016'!DC377+'март 2016'!DC377</f>
        <v>0</v>
      </c>
      <c r="DD377" s="1" t="s">
        <v>59</v>
      </c>
      <c r="DE377" s="1" t="s">
        <v>60</v>
      </c>
      <c r="DF377" s="1">
        <f>'январь 2016'!DF377+'февраль 2016'!DF377+'март 2016'!DF377</f>
        <v>0</v>
      </c>
      <c r="DG377" s="1">
        <f>'январь 2016'!DG377+'февраль 2016'!DG377+'март 2016'!DG377</f>
        <v>0</v>
      </c>
      <c r="DH377" s="1" t="s">
        <v>52</v>
      </c>
      <c r="DI377" s="1" t="s">
        <v>53</v>
      </c>
      <c r="DJ377" s="1">
        <f>'январь 2016'!DJ377+'февраль 2016'!DJ377+'март 2016'!DJ377</f>
        <v>0</v>
      </c>
      <c r="DK377" s="1">
        <f>'январь 2016'!DK377+'февраль 2016'!DK377+'март 2016'!DK377</f>
        <v>0</v>
      </c>
      <c r="DL377" s="1" t="s">
        <v>31</v>
      </c>
      <c r="DM377" s="7">
        <f>'январь 2016'!DM377+'февраль 2016'!DM377+'март 2016'!DM377</f>
        <v>0</v>
      </c>
    </row>
    <row r="378" spans="1:117" s="12" customFormat="1" ht="15.75" customHeight="1" x14ac:dyDescent="0.25">
      <c r="A378" s="6">
        <v>377</v>
      </c>
      <c r="B378" s="6">
        <v>3</v>
      </c>
      <c r="C378" s="9" t="s">
        <v>317</v>
      </c>
      <c r="D378" s="8" t="s">
        <v>373</v>
      </c>
      <c r="E378" s="6">
        <v>6.8650000000000002</v>
      </c>
      <c r="F378" s="6">
        <v>14.196</v>
      </c>
      <c r="G378" s="6">
        <v>-7.3310000000000004</v>
      </c>
      <c r="H378" s="10">
        <v>77.552639999999997</v>
      </c>
      <c r="I378" s="3">
        <f t="shared" si="16"/>
        <v>70.221639999999994</v>
      </c>
      <c r="J378" s="3">
        <f t="shared" si="15"/>
        <v>0</v>
      </c>
      <c r="K378" s="3">
        <f t="shared" si="17"/>
        <v>70.221639999999994</v>
      </c>
      <c r="L378" s="1" t="s">
        <v>28</v>
      </c>
      <c r="M378" s="1" t="s">
        <v>29</v>
      </c>
      <c r="N378" s="1">
        <f>'январь 2016'!N378+'февраль 2016'!N378+'март 2016'!N378</f>
        <v>0</v>
      </c>
      <c r="O378" s="1">
        <f>'январь 2016'!O378+'февраль 2016'!O378+'март 2016'!O378</f>
        <v>0</v>
      </c>
      <c r="P378" s="1" t="s">
        <v>30</v>
      </c>
      <c r="Q378" s="1" t="s">
        <v>34</v>
      </c>
      <c r="R378" s="1">
        <f>'январь 2016'!R378+'февраль 2016'!R378+'март 2016'!R378</f>
        <v>0</v>
      </c>
      <c r="S378" s="1">
        <f>'январь 2016'!S378+'февраль 2016'!S378+'март 2016'!S378</f>
        <v>0</v>
      </c>
      <c r="T378" s="1" t="s">
        <v>30</v>
      </c>
      <c r="U378" s="1" t="s">
        <v>32</v>
      </c>
      <c r="V378" s="6">
        <f>'январь 2016'!V378+'февраль 2016'!V378+'март 2016'!V378</f>
        <v>0</v>
      </c>
      <c r="W378" s="6">
        <f>'январь 2016'!W378+'февраль 2016'!W378+'март 2016'!W378</f>
        <v>0</v>
      </c>
      <c r="X378" s="6" t="s">
        <v>30</v>
      </c>
      <c r="Y378" s="6" t="s">
        <v>33</v>
      </c>
      <c r="Z378" s="6">
        <f>'январь 2016'!Z378+'февраль 2016'!Z378+'март 2016'!Z378</f>
        <v>0</v>
      </c>
      <c r="AA378" s="6">
        <f>'январь 2016'!AA378+'февраль 2016'!AA378+'март 2016'!AA378</f>
        <v>0</v>
      </c>
      <c r="AB378" s="1" t="s">
        <v>30</v>
      </c>
      <c r="AC378" s="1" t="s">
        <v>34</v>
      </c>
      <c r="AD378" s="1">
        <f>'январь 2016'!AD378+'февраль 2016'!AD378+'март 2016'!AD378</f>
        <v>0</v>
      </c>
      <c r="AE378" s="1">
        <f>'январь 2016'!AE378+'февраль 2016'!AE378+'март 2016'!AE378</f>
        <v>0</v>
      </c>
      <c r="AF378" s="1" t="s">
        <v>35</v>
      </c>
      <c r="AG378" s="1" t="s">
        <v>29</v>
      </c>
      <c r="AH378" s="1">
        <f>'январь 2016'!AH378+'февраль 2016'!AH378+'март 2016'!AH378</f>
        <v>0</v>
      </c>
      <c r="AI378" s="1">
        <f>'январь 2016'!AI378+'февраль 2016'!AI378+'март 2016'!AI378</f>
        <v>0</v>
      </c>
      <c r="AJ378" s="1" t="s">
        <v>36</v>
      </c>
      <c r="AK378" s="1" t="s">
        <v>37</v>
      </c>
      <c r="AL378" s="1">
        <f>'январь 2016'!AL378+'февраль 2016'!AL378+'март 2016'!AL378</f>
        <v>0</v>
      </c>
      <c r="AM378" s="1">
        <f>'январь 2016'!AM378+'февраль 2016'!AM378+'март 2016'!AM378</f>
        <v>0</v>
      </c>
      <c r="AN378" s="1" t="s">
        <v>38</v>
      </c>
      <c r="AO378" s="1" t="s">
        <v>39</v>
      </c>
      <c r="AP378" s="1">
        <f>'январь 2016'!AP378+'февраль 2016'!AP378+'март 2016'!AP378</f>
        <v>0</v>
      </c>
      <c r="AQ378" s="1">
        <f>'январь 2016'!AQ378+'февраль 2016'!AQ378+'март 2016'!AQ378</f>
        <v>0</v>
      </c>
      <c r="AR378" s="1" t="s">
        <v>40</v>
      </c>
      <c r="AS378" s="1" t="s">
        <v>41</v>
      </c>
      <c r="AT378" s="1">
        <f>'январь 2016'!AT378+'февраль 2016'!AT378+'март 2016'!AT378</f>
        <v>0</v>
      </c>
      <c r="AU378" s="1">
        <f>'январь 2016'!AU378+'февраль 2016'!AU378+'март 2016'!AU378</f>
        <v>0</v>
      </c>
      <c r="AV378" s="6"/>
      <c r="AW378" s="6"/>
      <c r="AX378" s="1">
        <f>'январь 2016'!AX378+'февраль 2016'!AX378+'март 2016'!AX378</f>
        <v>0</v>
      </c>
      <c r="AY378" s="1">
        <f>'январь 2016'!AY378+'февраль 2016'!AY378+'март 2016'!AY378</f>
        <v>0</v>
      </c>
      <c r="AZ378" s="1" t="s">
        <v>42</v>
      </c>
      <c r="BA378" s="1" t="s">
        <v>39</v>
      </c>
      <c r="BB378" s="1">
        <f>'январь 2016'!BB378+'февраль 2016'!BB378+'март 2016'!BB378</f>
        <v>0</v>
      </c>
      <c r="BC378" s="1">
        <f>'январь 2016'!BC378+'февраль 2016'!BC378+'март 2016'!BC378</f>
        <v>0</v>
      </c>
      <c r="BD378" s="1" t="s">
        <v>42</v>
      </c>
      <c r="BE378" s="1" t="s">
        <v>33</v>
      </c>
      <c r="BF378" s="1">
        <f>'январь 2016'!BF378+'февраль 2016'!BF378+'март 2016'!BF378</f>
        <v>0</v>
      </c>
      <c r="BG378" s="1">
        <f>'январь 2016'!BG378+'февраль 2016'!BG378+'март 2016'!BG378</f>
        <v>0</v>
      </c>
      <c r="BH378" s="1" t="s">
        <v>42</v>
      </c>
      <c r="BI378" s="1" t="s">
        <v>39</v>
      </c>
      <c r="BJ378" s="1">
        <f>'январь 2016'!BJ378+'февраль 2016'!BJ378+'март 2016'!BJ378</f>
        <v>0</v>
      </c>
      <c r="BK378" s="7">
        <f>'январь 2016'!BK378+'февраль 2016'!BK378+'март 2016'!BK378</f>
        <v>0</v>
      </c>
      <c r="BL378" s="1" t="s">
        <v>43</v>
      </c>
      <c r="BM378" s="1" t="s">
        <v>44</v>
      </c>
      <c r="BN378" s="1">
        <f>'январь 2016'!BN378+'февраль 2016'!BN378+'март 2016'!BN378</f>
        <v>0</v>
      </c>
      <c r="BO378" s="1">
        <f>'январь 2016'!BO378+'февраль 2016'!BO378+'март 2016'!BO378</f>
        <v>0</v>
      </c>
      <c r="BP378" s="1" t="s">
        <v>45</v>
      </c>
      <c r="BQ378" s="1" t="s">
        <v>44</v>
      </c>
      <c r="BR378" s="1">
        <f>'январь 2016'!BR378+'февраль 2016'!BR378+'март 2016'!BR378</f>
        <v>0</v>
      </c>
      <c r="BS378" s="1">
        <f>'январь 2016'!BS378+'февраль 2016'!BS378+'март 2016'!BS378</f>
        <v>0</v>
      </c>
      <c r="BT378" s="1" t="s">
        <v>46</v>
      </c>
      <c r="BU378" s="1" t="s">
        <v>47</v>
      </c>
      <c r="BV378" s="1">
        <f>'январь 2016'!BV378+'февраль 2016'!BV378+'март 2016'!BV378</f>
        <v>0</v>
      </c>
      <c r="BW378" s="1">
        <f>'январь 2016'!BW378+'февраль 2016'!BW378+'март 2016'!BW378</f>
        <v>0</v>
      </c>
      <c r="BX378" s="1" t="s">
        <v>46</v>
      </c>
      <c r="BY378" s="1" t="s">
        <v>41</v>
      </c>
      <c r="BZ378" s="1">
        <f>'январь 2016'!BZ378+'февраль 2016'!BZ378+'март 2016'!BZ378</f>
        <v>0</v>
      </c>
      <c r="CA378" s="1">
        <f>'январь 2016'!CA378+'февраль 2016'!CA378+'март 2016'!CA378</f>
        <v>0</v>
      </c>
      <c r="CB378" s="1" t="s">
        <v>46</v>
      </c>
      <c r="CC378" s="1" t="s">
        <v>48</v>
      </c>
      <c r="CD378" s="1">
        <f>'январь 2016'!CD378+'февраль 2016'!CD378+'март 2016'!CD378</f>
        <v>0</v>
      </c>
      <c r="CE378" s="1">
        <f>'январь 2016'!CE378+'февраль 2016'!CE378+'март 2016'!CE378</f>
        <v>0</v>
      </c>
      <c r="CF378" s="1" t="s">
        <v>46</v>
      </c>
      <c r="CG378" s="1" t="s">
        <v>48</v>
      </c>
      <c r="CH378" s="1">
        <f>'январь 2016'!CH378+'февраль 2016'!CH378+'март 2016'!CH378</f>
        <v>0</v>
      </c>
      <c r="CI378" s="1">
        <f>'январь 2016'!CI378+'февраль 2016'!CI378+'март 2016'!CI378</f>
        <v>0</v>
      </c>
      <c r="CJ378" s="1" t="s">
        <v>46</v>
      </c>
      <c r="CK378" s="1" t="s">
        <v>39</v>
      </c>
      <c r="CL378" s="1">
        <f>'январь 2016'!CL378+'февраль 2016'!CL378+'март 2016'!CL378</f>
        <v>0</v>
      </c>
      <c r="CM378" s="1">
        <f>'январь 2016'!CM378+'февраль 2016'!CM378+'март 2016'!CM378</f>
        <v>0</v>
      </c>
      <c r="CN378" s="1" t="s">
        <v>49</v>
      </c>
      <c r="CO378" s="1" t="s">
        <v>39</v>
      </c>
      <c r="CP378" s="1">
        <f>'январь 2016'!CP378+'февраль 2016'!CP378+'март 2016'!CP378</f>
        <v>0</v>
      </c>
      <c r="CQ378" s="1">
        <f>'январь 2016'!CQ378+'февраль 2016'!CQ378+'март 2016'!CQ378</f>
        <v>0</v>
      </c>
      <c r="CR378" s="1" t="s">
        <v>50</v>
      </c>
      <c r="CS378" s="1" t="s">
        <v>51</v>
      </c>
      <c r="CT378" s="1">
        <f>'январь 2016'!CT378+'февраль 2016'!CT378+'март 2016'!CT378</f>
        <v>0</v>
      </c>
      <c r="CU378" s="1">
        <f>'январь 2016'!CU378+'февраль 2016'!CU378+'март 2016'!CU378</f>
        <v>0</v>
      </c>
      <c r="CV378" s="1" t="s">
        <v>50</v>
      </c>
      <c r="CW378" s="1" t="s">
        <v>39</v>
      </c>
      <c r="CX378" s="1">
        <f>'январь 2016'!CX378+'февраль 2016'!CX378+'март 2016'!CX378</f>
        <v>0</v>
      </c>
      <c r="CY378" s="1">
        <f>'январь 2016'!CY378+'февраль 2016'!CY378+'март 2016'!CY378</f>
        <v>0</v>
      </c>
      <c r="CZ378" s="1" t="s">
        <v>50</v>
      </c>
      <c r="DA378" s="1" t="s">
        <v>39</v>
      </c>
      <c r="DB378" s="1">
        <f>'январь 2016'!DB378+'февраль 2016'!DB378+'март 2016'!DB378</f>
        <v>0</v>
      </c>
      <c r="DC378" s="1">
        <f>'январь 2016'!DC378+'февраль 2016'!DC378+'март 2016'!DC378</f>
        <v>0</v>
      </c>
      <c r="DD378" s="1" t="s">
        <v>59</v>
      </c>
      <c r="DE378" s="1" t="s">
        <v>60</v>
      </c>
      <c r="DF378" s="1">
        <f>'январь 2016'!DF378+'февраль 2016'!DF378+'март 2016'!DF378</f>
        <v>0</v>
      </c>
      <c r="DG378" s="1">
        <f>'январь 2016'!DG378+'февраль 2016'!DG378+'март 2016'!DG378</f>
        <v>0</v>
      </c>
      <c r="DH378" s="1" t="s">
        <v>52</v>
      </c>
      <c r="DI378" s="1" t="s">
        <v>53</v>
      </c>
      <c r="DJ378" s="1">
        <f>'январь 2016'!DJ378+'февраль 2016'!DJ378+'март 2016'!DJ378</f>
        <v>0</v>
      </c>
      <c r="DK378" s="1">
        <f>'январь 2016'!DK378+'февраль 2016'!DK378+'март 2016'!DK378</f>
        <v>0</v>
      </c>
      <c r="DL378" s="1" t="s">
        <v>31</v>
      </c>
      <c r="DM378" s="7">
        <f>'январь 2016'!DM378+'февраль 2016'!DM378+'март 2016'!DM378</f>
        <v>0</v>
      </c>
    </row>
    <row r="379" spans="1:117" s="12" customFormat="1" ht="15.75" customHeight="1" x14ac:dyDescent="0.25">
      <c r="A379" s="6">
        <v>378</v>
      </c>
      <c r="B379" s="6">
        <v>3</v>
      </c>
      <c r="C379" s="9" t="s">
        <v>318</v>
      </c>
      <c r="D379" s="8" t="s">
        <v>373</v>
      </c>
      <c r="E379" s="6">
        <v>120.004</v>
      </c>
      <c r="F379" s="6">
        <v>94.73</v>
      </c>
      <c r="G379" s="6">
        <v>-41.320999999999998</v>
      </c>
      <c r="H379" s="10">
        <v>79.859639999999999</v>
      </c>
      <c r="I379" s="3">
        <f t="shared" si="16"/>
        <v>38.538640000000001</v>
      </c>
      <c r="J379" s="3">
        <f t="shared" si="15"/>
        <v>0</v>
      </c>
      <c r="K379" s="3">
        <f t="shared" si="17"/>
        <v>38.538640000000001</v>
      </c>
      <c r="L379" s="1" t="s">
        <v>28</v>
      </c>
      <c r="M379" s="1" t="s">
        <v>29</v>
      </c>
      <c r="N379" s="1">
        <f>'январь 2016'!N379+'февраль 2016'!N379+'март 2016'!N379</f>
        <v>0</v>
      </c>
      <c r="O379" s="1">
        <f>'январь 2016'!O379+'февраль 2016'!O379+'март 2016'!O379</f>
        <v>0</v>
      </c>
      <c r="P379" s="1" t="s">
        <v>30</v>
      </c>
      <c r="Q379" s="1" t="s">
        <v>34</v>
      </c>
      <c r="R379" s="1">
        <f>'январь 2016'!R379+'февраль 2016'!R379+'март 2016'!R379</f>
        <v>0</v>
      </c>
      <c r="S379" s="1">
        <f>'январь 2016'!S379+'февраль 2016'!S379+'март 2016'!S379</f>
        <v>0</v>
      </c>
      <c r="T379" s="1" t="s">
        <v>30</v>
      </c>
      <c r="U379" s="1" t="s">
        <v>32</v>
      </c>
      <c r="V379" s="6">
        <f>'январь 2016'!V379+'февраль 2016'!V379+'март 2016'!V379</f>
        <v>0</v>
      </c>
      <c r="W379" s="6">
        <f>'январь 2016'!W379+'февраль 2016'!W379+'март 2016'!W379</f>
        <v>0</v>
      </c>
      <c r="X379" s="6" t="s">
        <v>30</v>
      </c>
      <c r="Y379" s="6" t="s">
        <v>33</v>
      </c>
      <c r="Z379" s="6">
        <f>'январь 2016'!Z379+'февраль 2016'!Z379+'март 2016'!Z379</f>
        <v>0</v>
      </c>
      <c r="AA379" s="6">
        <f>'январь 2016'!AA379+'февраль 2016'!AA379+'март 2016'!AA379</f>
        <v>0</v>
      </c>
      <c r="AB379" s="1" t="s">
        <v>30</v>
      </c>
      <c r="AC379" s="1" t="s">
        <v>34</v>
      </c>
      <c r="AD379" s="1">
        <f>'январь 2016'!AD379+'февраль 2016'!AD379+'март 2016'!AD379</f>
        <v>0</v>
      </c>
      <c r="AE379" s="1">
        <f>'январь 2016'!AE379+'февраль 2016'!AE379+'март 2016'!AE379</f>
        <v>0</v>
      </c>
      <c r="AF379" s="1" t="s">
        <v>35</v>
      </c>
      <c r="AG379" s="1" t="s">
        <v>29</v>
      </c>
      <c r="AH379" s="1">
        <f>'январь 2016'!AH379+'февраль 2016'!AH379+'март 2016'!AH379</f>
        <v>0</v>
      </c>
      <c r="AI379" s="1">
        <f>'январь 2016'!AI379+'февраль 2016'!AI379+'март 2016'!AI379</f>
        <v>0</v>
      </c>
      <c r="AJ379" s="1" t="s">
        <v>36</v>
      </c>
      <c r="AK379" s="1" t="s">
        <v>37</v>
      </c>
      <c r="AL379" s="1">
        <f>'январь 2016'!AL379+'февраль 2016'!AL379+'март 2016'!AL379</f>
        <v>0</v>
      </c>
      <c r="AM379" s="1">
        <f>'январь 2016'!AM379+'февраль 2016'!AM379+'март 2016'!AM379</f>
        <v>0</v>
      </c>
      <c r="AN379" s="1" t="s">
        <v>38</v>
      </c>
      <c r="AO379" s="1" t="s">
        <v>39</v>
      </c>
      <c r="AP379" s="1">
        <f>'январь 2016'!AP379+'февраль 2016'!AP379+'март 2016'!AP379</f>
        <v>0</v>
      </c>
      <c r="AQ379" s="1">
        <f>'январь 2016'!AQ379+'февраль 2016'!AQ379+'март 2016'!AQ379</f>
        <v>0</v>
      </c>
      <c r="AR379" s="1" t="s">
        <v>40</v>
      </c>
      <c r="AS379" s="1" t="s">
        <v>41</v>
      </c>
      <c r="AT379" s="1">
        <f>'январь 2016'!AT379+'февраль 2016'!AT379+'март 2016'!AT379</f>
        <v>0</v>
      </c>
      <c r="AU379" s="1">
        <f>'январь 2016'!AU379+'февраль 2016'!AU379+'март 2016'!AU379</f>
        <v>0</v>
      </c>
      <c r="AV379" s="6"/>
      <c r="AW379" s="6"/>
      <c r="AX379" s="1">
        <f>'январь 2016'!AX379+'февраль 2016'!AX379+'март 2016'!AX379</f>
        <v>0</v>
      </c>
      <c r="AY379" s="1">
        <f>'январь 2016'!AY379+'февраль 2016'!AY379+'март 2016'!AY379</f>
        <v>0</v>
      </c>
      <c r="AZ379" s="1" t="s">
        <v>42</v>
      </c>
      <c r="BA379" s="1" t="s">
        <v>39</v>
      </c>
      <c r="BB379" s="1">
        <f>'январь 2016'!BB379+'февраль 2016'!BB379+'март 2016'!BB379</f>
        <v>0</v>
      </c>
      <c r="BC379" s="1">
        <f>'январь 2016'!BC379+'февраль 2016'!BC379+'март 2016'!BC379</f>
        <v>0</v>
      </c>
      <c r="BD379" s="1" t="s">
        <v>42</v>
      </c>
      <c r="BE379" s="1" t="s">
        <v>33</v>
      </c>
      <c r="BF379" s="1">
        <f>'январь 2016'!BF379+'февраль 2016'!BF379+'март 2016'!BF379</f>
        <v>0</v>
      </c>
      <c r="BG379" s="1">
        <f>'январь 2016'!BG379+'февраль 2016'!BG379+'март 2016'!BG379</f>
        <v>0</v>
      </c>
      <c r="BH379" s="1" t="s">
        <v>42</v>
      </c>
      <c r="BI379" s="1" t="s">
        <v>39</v>
      </c>
      <c r="BJ379" s="1">
        <f>'январь 2016'!BJ379+'февраль 2016'!BJ379+'март 2016'!BJ379</f>
        <v>0</v>
      </c>
      <c r="BK379" s="7">
        <f>'январь 2016'!BK379+'февраль 2016'!BK379+'март 2016'!BK379</f>
        <v>0</v>
      </c>
      <c r="BL379" s="1" t="s">
        <v>43</v>
      </c>
      <c r="BM379" s="1" t="s">
        <v>44</v>
      </c>
      <c r="BN379" s="1">
        <f>'январь 2016'!BN379+'февраль 2016'!BN379+'март 2016'!BN379</f>
        <v>0</v>
      </c>
      <c r="BO379" s="1">
        <f>'январь 2016'!BO379+'февраль 2016'!BO379+'март 2016'!BO379</f>
        <v>0</v>
      </c>
      <c r="BP379" s="1" t="s">
        <v>45</v>
      </c>
      <c r="BQ379" s="1" t="s">
        <v>44</v>
      </c>
      <c r="BR379" s="1">
        <f>'январь 2016'!BR379+'февраль 2016'!BR379+'март 2016'!BR379</f>
        <v>0</v>
      </c>
      <c r="BS379" s="1">
        <f>'январь 2016'!BS379+'февраль 2016'!BS379+'март 2016'!BS379</f>
        <v>0</v>
      </c>
      <c r="BT379" s="1" t="s">
        <v>46</v>
      </c>
      <c r="BU379" s="1" t="s">
        <v>47</v>
      </c>
      <c r="BV379" s="1">
        <f>'январь 2016'!BV379+'февраль 2016'!BV379+'март 2016'!BV379</f>
        <v>0</v>
      </c>
      <c r="BW379" s="1">
        <f>'январь 2016'!BW379+'февраль 2016'!BW379+'март 2016'!BW379</f>
        <v>0</v>
      </c>
      <c r="BX379" s="1" t="s">
        <v>46</v>
      </c>
      <c r="BY379" s="1" t="s">
        <v>41</v>
      </c>
      <c r="BZ379" s="1">
        <f>'январь 2016'!BZ379+'февраль 2016'!BZ379+'март 2016'!BZ379</f>
        <v>0</v>
      </c>
      <c r="CA379" s="1">
        <f>'январь 2016'!CA379+'февраль 2016'!CA379+'март 2016'!CA379</f>
        <v>0</v>
      </c>
      <c r="CB379" s="1" t="s">
        <v>46</v>
      </c>
      <c r="CC379" s="1" t="s">
        <v>48</v>
      </c>
      <c r="CD379" s="1">
        <f>'январь 2016'!CD379+'февраль 2016'!CD379+'март 2016'!CD379</f>
        <v>0</v>
      </c>
      <c r="CE379" s="1">
        <f>'январь 2016'!CE379+'февраль 2016'!CE379+'март 2016'!CE379</f>
        <v>0</v>
      </c>
      <c r="CF379" s="1" t="s">
        <v>46</v>
      </c>
      <c r="CG379" s="1" t="s">
        <v>48</v>
      </c>
      <c r="CH379" s="1">
        <f>'январь 2016'!CH379+'февраль 2016'!CH379+'март 2016'!CH379</f>
        <v>0</v>
      </c>
      <c r="CI379" s="1">
        <f>'январь 2016'!CI379+'февраль 2016'!CI379+'март 2016'!CI379</f>
        <v>0</v>
      </c>
      <c r="CJ379" s="1" t="s">
        <v>46</v>
      </c>
      <c r="CK379" s="1" t="s">
        <v>39</v>
      </c>
      <c r="CL379" s="1">
        <f>'январь 2016'!CL379+'февраль 2016'!CL379+'март 2016'!CL379</f>
        <v>0</v>
      </c>
      <c r="CM379" s="1">
        <f>'январь 2016'!CM379+'февраль 2016'!CM379+'март 2016'!CM379</f>
        <v>0</v>
      </c>
      <c r="CN379" s="1" t="s">
        <v>49</v>
      </c>
      <c r="CO379" s="1" t="s">
        <v>39</v>
      </c>
      <c r="CP379" s="1">
        <f>'январь 2016'!CP379+'февраль 2016'!CP379+'март 2016'!CP379</f>
        <v>0</v>
      </c>
      <c r="CQ379" s="1">
        <f>'январь 2016'!CQ379+'февраль 2016'!CQ379+'март 2016'!CQ379</f>
        <v>0</v>
      </c>
      <c r="CR379" s="1" t="s">
        <v>50</v>
      </c>
      <c r="CS379" s="1" t="s">
        <v>51</v>
      </c>
      <c r="CT379" s="1">
        <f>'январь 2016'!CT379+'февраль 2016'!CT379+'март 2016'!CT379</f>
        <v>0</v>
      </c>
      <c r="CU379" s="1">
        <f>'январь 2016'!CU379+'февраль 2016'!CU379+'март 2016'!CU379</f>
        <v>0</v>
      </c>
      <c r="CV379" s="1" t="s">
        <v>50</v>
      </c>
      <c r="CW379" s="1" t="s">
        <v>39</v>
      </c>
      <c r="CX379" s="1">
        <f>'январь 2016'!CX379+'февраль 2016'!CX379+'март 2016'!CX379</f>
        <v>0</v>
      </c>
      <c r="CY379" s="1">
        <f>'январь 2016'!CY379+'февраль 2016'!CY379+'март 2016'!CY379</f>
        <v>0</v>
      </c>
      <c r="CZ379" s="1" t="s">
        <v>50</v>
      </c>
      <c r="DA379" s="1" t="s">
        <v>39</v>
      </c>
      <c r="DB379" s="1">
        <f>'январь 2016'!DB379+'февраль 2016'!DB379+'март 2016'!DB379</f>
        <v>0</v>
      </c>
      <c r="DC379" s="1">
        <f>'январь 2016'!DC379+'февраль 2016'!DC379+'март 2016'!DC379</f>
        <v>0</v>
      </c>
      <c r="DD379" s="1" t="s">
        <v>59</v>
      </c>
      <c r="DE379" s="1" t="s">
        <v>60</v>
      </c>
      <c r="DF379" s="1">
        <f>'январь 2016'!DF379+'февраль 2016'!DF379+'март 2016'!DF379</f>
        <v>0</v>
      </c>
      <c r="DG379" s="1">
        <f>'январь 2016'!DG379+'февраль 2016'!DG379+'март 2016'!DG379</f>
        <v>0</v>
      </c>
      <c r="DH379" s="1" t="s">
        <v>52</v>
      </c>
      <c r="DI379" s="1" t="s">
        <v>53</v>
      </c>
      <c r="DJ379" s="1">
        <f>'январь 2016'!DJ379+'февраль 2016'!DJ379+'март 2016'!DJ379</f>
        <v>0</v>
      </c>
      <c r="DK379" s="1">
        <f>'январь 2016'!DK379+'февраль 2016'!DK379+'март 2016'!DK379</f>
        <v>0</v>
      </c>
      <c r="DL379" s="1" t="s">
        <v>31</v>
      </c>
      <c r="DM379" s="7">
        <f>'январь 2016'!DM379+'февраль 2016'!DM379+'март 2016'!DM379</f>
        <v>0</v>
      </c>
    </row>
    <row r="380" spans="1:117" s="12" customFormat="1" ht="15.75" customHeight="1" x14ac:dyDescent="0.25">
      <c r="A380" s="6">
        <v>379</v>
      </c>
      <c r="B380" s="6">
        <v>3</v>
      </c>
      <c r="C380" s="9" t="s">
        <v>319</v>
      </c>
      <c r="D380" s="8" t="s">
        <v>373</v>
      </c>
      <c r="E380" s="6">
        <v>254.005</v>
      </c>
      <c r="F380" s="6">
        <v>535.13099999999997</v>
      </c>
      <c r="G380" s="6">
        <v>-281.12599999999998</v>
      </c>
      <c r="H380" s="10">
        <v>70.725239999999999</v>
      </c>
      <c r="I380" s="3">
        <f t="shared" si="16"/>
        <v>-210.40075999999999</v>
      </c>
      <c r="J380" s="3">
        <f t="shared" si="15"/>
        <v>0</v>
      </c>
      <c r="K380" s="3">
        <f t="shared" si="17"/>
        <v>-210.40075999999999</v>
      </c>
      <c r="L380" s="1" t="s">
        <v>28</v>
      </c>
      <c r="M380" s="1" t="s">
        <v>29</v>
      </c>
      <c r="N380" s="1">
        <f>'январь 2016'!N380+'февраль 2016'!N380+'март 2016'!N380</f>
        <v>0</v>
      </c>
      <c r="O380" s="1">
        <f>'январь 2016'!O380+'февраль 2016'!O380+'март 2016'!O380</f>
        <v>0</v>
      </c>
      <c r="P380" s="1" t="s">
        <v>30</v>
      </c>
      <c r="Q380" s="1" t="s">
        <v>34</v>
      </c>
      <c r="R380" s="1">
        <f>'январь 2016'!R380+'февраль 2016'!R380+'март 2016'!R380</f>
        <v>0</v>
      </c>
      <c r="S380" s="1">
        <f>'январь 2016'!S380+'февраль 2016'!S380+'март 2016'!S380</f>
        <v>0</v>
      </c>
      <c r="T380" s="1" t="s">
        <v>30</v>
      </c>
      <c r="U380" s="1" t="s">
        <v>32</v>
      </c>
      <c r="V380" s="6">
        <f>'январь 2016'!V380+'февраль 2016'!V380+'март 2016'!V380</f>
        <v>0</v>
      </c>
      <c r="W380" s="6">
        <f>'январь 2016'!W380+'февраль 2016'!W380+'март 2016'!W380</f>
        <v>0</v>
      </c>
      <c r="X380" s="6" t="s">
        <v>30</v>
      </c>
      <c r="Y380" s="6" t="s">
        <v>33</v>
      </c>
      <c r="Z380" s="6">
        <f>'январь 2016'!Z380+'февраль 2016'!Z380+'март 2016'!Z380</f>
        <v>0</v>
      </c>
      <c r="AA380" s="6">
        <f>'январь 2016'!AA380+'февраль 2016'!AA380+'март 2016'!AA380</f>
        <v>0</v>
      </c>
      <c r="AB380" s="1" t="s">
        <v>30</v>
      </c>
      <c r="AC380" s="1" t="s">
        <v>34</v>
      </c>
      <c r="AD380" s="1">
        <f>'январь 2016'!AD380+'февраль 2016'!AD380+'март 2016'!AD380</f>
        <v>0</v>
      </c>
      <c r="AE380" s="1">
        <f>'январь 2016'!AE380+'февраль 2016'!AE380+'март 2016'!AE380</f>
        <v>0</v>
      </c>
      <c r="AF380" s="1" t="s">
        <v>35</v>
      </c>
      <c r="AG380" s="1" t="s">
        <v>29</v>
      </c>
      <c r="AH380" s="1">
        <f>'январь 2016'!AH380+'февраль 2016'!AH380+'март 2016'!AH380</f>
        <v>0</v>
      </c>
      <c r="AI380" s="1">
        <f>'январь 2016'!AI380+'февраль 2016'!AI380+'март 2016'!AI380</f>
        <v>0</v>
      </c>
      <c r="AJ380" s="1" t="s">
        <v>36</v>
      </c>
      <c r="AK380" s="1" t="s">
        <v>37</v>
      </c>
      <c r="AL380" s="1">
        <f>'январь 2016'!AL380+'февраль 2016'!AL380+'март 2016'!AL380</f>
        <v>0</v>
      </c>
      <c r="AM380" s="1">
        <f>'январь 2016'!AM380+'февраль 2016'!AM380+'март 2016'!AM380</f>
        <v>0</v>
      </c>
      <c r="AN380" s="1" t="s">
        <v>38</v>
      </c>
      <c r="AO380" s="1" t="s">
        <v>39</v>
      </c>
      <c r="AP380" s="1">
        <f>'январь 2016'!AP380+'февраль 2016'!AP380+'март 2016'!AP380</f>
        <v>0</v>
      </c>
      <c r="AQ380" s="1">
        <f>'январь 2016'!AQ380+'февраль 2016'!AQ380+'март 2016'!AQ380</f>
        <v>0</v>
      </c>
      <c r="AR380" s="1" t="s">
        <v>40</v>
      </c>
      <c r="AS380" s="1" t="s">
        <v>41</v>
      </c>
      <c r="AT380" s="1">
        <f>'январь 2016'!AT380+'февраль 2016'!AT380+'март 2016'!AT380</f>
        <v>0</v>
      </c>
      <c r="AU380" s="1">
        <f>'январь 2016'!AU380+'февраль 2016'!AU380+'март 2016'!AU380</f>
        <v>0</v>
      </c>
      <c r="AV380" s="6"/>
      <c r="AW380" s="6"/>
      <c r="AX380" s="1">
        <f>'январь 2016'!AX380+'февраль 2016'!AX380+'март 2016'!AX380</f>
        <v>0</v>
      </c>
      <c r="AY380" s="1">
        <f>'январь 2016'!AY380+'февраль 2016'!AY380+'март 2016'!AY380</f>
        <v>0</v>
      </c>
      <c r="AZ380" s="1" t="s">
        <v>42</v>
      </c>
      <c r="BA380" s="1" t="s">
        <v>39</v>
      </c>
      <c r="BB380" s="1">
        <f>'январь 2016'!BB380+'февраль 2016'!BB380+'март 2016'!BB380</f>
        <v>0</v>
      </c>
      <c r="BC380" s="1">
        <f>'январь 2016'!BC380+'февраль 2016'!BC380+'март 2016'!BC380</f>
        <v>0</v>
      </c>
      <c r="BD380" s="1" t="s">
        <v>42</v>
      </c>
      <c r="BE380" s="1" t="s">
        <v>33</v>
      </c>
      <c r="BF380" s="1">
        <f>'январь 2016'!BF380+'февраль 2016'!BF380+'март 2016'!BF380</f>
        <v>0</v>
      </c>
      <c r="BG380" s="1">
        <f>'январь 2016'!BG380+'февраль 2016'!BG380+'март 2016'!BG380</f>
        <v>0</v>
      </c>
      <c r="BH380" s="1" t="s">
        <v>42</v>
      </c>
      <c r="BI380" s="1" t="s">
        <v>39</v>
      </c>
      <c r="BJ380" s="1">
        <f>'январь 2016'!BJ380+'февраль 2016'!BJ380+'март 2016'!BJ380</f>
        <v>0</v>
      </c>
      <c r="BK380" s="7">
        <f>'январь 2016'!BK380+'февраль 2016'!BK380+'март 2016'!BK380</f>
        <v>0</v>
      </c>
      <c r="BL380" s="1" t="s">
        <v>43</v>
      </c>
      <c r="BM380" s="1" t="s">
        <v>44</v>
      </c>
      <c r="BN380" s="1">
        <f>'январь 2016'!BN380+'февраль 2016'!BN380+'март 2016'!BN380</f>
        <v>0</v>
      </c>
      <c r="BO380" s="1">
        <f>'январь 2016'!BO380+'февраль 2016'!BO380+'март 2016'!BO380</f>
        <v>0</v>
      </c>
      <c r="BP380" s="1" t="s">
        <v>45</v>
      </c>
      <c r="BQ380" s="1" t="s">
        <v>44</v>
      </c>
      <c r="BR380" s="1">
        <f>'январь 2016'!BR380+'февраль 2016'!BR380+'март 2016'!BR380</f>
        <v>0</v>
      </c>
      <c r="BS380" s="1">
        <f>'январь 2016'!BS380+'февраль 2016'!BS380+'март 2016'!BS380</f>
        <v>0</v>
      </c>
      <c r="BT380" s="1" t="s">
        <v>46</v>
      </c>
      <c r="BU380" s="1" t="s">
        <v>47</v>
      </c>
      <c r="BV380" s="1">
        <f>'январь 2016'!BV380+'февраль 2016'!BV380+'март 2016'!BV380</f>
        <v>0</v>
      </c>
      <c r="BW380" s="1">
        <f>'январь 2016'!BW380+'февраль 2016'!BW380+'март 2016'!BW380</f>
        <v>0</v>
      </c>
      <c r="BX380" s="1" t="s">
        <v>46</v>
      </c>
      <c r="BY380" s="1" t="s">
        <v>41</v>
      </c>
      <c r="BZ380" s="1">
        <f>'январь 2016'!BZ380+'февраль 2016'!BZ380+'март 2016'!BZ380</f>
        <v>0</v>
      </c>
      <c r="CA380" s="1">
        <f>'январь 2016'!CA380+'февраль 2016'!CA380+'март 2016'!CA380</f>
        <v>0</v>
      </c>
      <c r="CB380" s="1" t="s">
        <v>46</v>
      </c>
      <c r="CC380" s="1" t="s">
        <v>48</v>
      </c>
      <c r="CD380" s="1">
        <f>'январь 2016'!CD380+'февраль 2016'!CD380+'март 2016'!CD380</f>
        <v>0</v>
      </c>
      <c r="CE380" s="1">
        <f>'январь 2016'!CE380+'февраль 2016'!CE380+'март 2016'!CE380</f>
        <v>0</v>
      </c>
      <c r="CF380" s="1" t="s">
        <v>46</v>
      </c>
      <c r="CG380" s="1" t="s">
        <v>48</v>
      </c>
      <c r="CH380" s="1">
        <f>'январь 2016'!CH380+'февраль 2016'!CH380+'март 2016'!CH380</f>
        <v>0</v>
      </c>
      <c r="CI380" s="1">
        <f>'январь 2016'!CI380+'февраль 2016'!CI380+'март 2016'!CI380</f>
        <v>0</v>
      </c>
      <c r="CJ380" s="1" t="s">
        <v>46</v>
      </c>
      <c r="CK380" s="1" t="s">
        <v>39</v>
      </c>
      <c r="CL380" s="1">
        <f>'январь 2016'!CL380+'февраль 2016'!CL380+'март 2016'!CL380</f>
        <v>0</v>
      </c>
      <c r="CM380" s="1">
        <f>'январь 2016'!CM380+'февраль 2016'!CM380+'март 2016'!CM380</f>
        <v>0</v>
      </c>
      <c r="CN380" s="1" t="s">
        <v>49</v>
      </c>
      <c r="CO380" s="1" t="s">
        <v>39</v>
      </c>
      <c r="CP380" s="1">
        <f>'январь 2016'!CP380+'февраль 2016'!CP380+'март 2016'!CP380</f>
        <v>0</v>
      </c>
      <c r="CQ380" s="1">
        <f>'январь 2016'!CQ380+'февраль 2016'!CQ380+'март 2016'!CQ380</f>
        <v>0</v>
      </c>
      <c r="CR380" s="1" t="s">
        <v>50</v>
      </c>
      <c r="CS380" s="1" t="s">
        <v>51</v>
      </c>
      <c r="CT380" s="1">
        <f>'январь 2016'!CT380+'февраль 2016'!CT380+'март 2016'!CT380</f>
        <v>0</v>
      </c>
      <c r="CU380" s="1">
        <f>'январь 2016'!CU380+'февраль 2016'!CU380+'март 2016'!CU380</f>
        <v>0</v>
      </c>
      <c r="CV380" s="1" t="s">
        <v>50</v>
      </c>
      <c r="CW380" s="1" t="s">
        <v>39</v>
      </c>
      <c r="CX380" s="1">
        <f>'январь 2016'!CX380+'февраль 2016'!CX380+'март 2016'!CX380</f>
        <v>0</v>
      </c>
      <c r="CY380" s="1">
        <f>'январь 2016'!CY380+'февраль 2016'!CY380+'март 2016'!CY380</f>
        <v>0</v>
      </c>
      <c r="CZ380" s="1" t="s">
        <v>50</v>
      </c>
      <c r="DA380" s="1" t="s">
        <v>39</v>
      </c>
      <c r="DB380" s="1">
        <f>'январь 2016'!DB380+'февраль 2016'!DB380+'март 2016'!DB380</f>
        <v>0</v>
      </c>
      <c r="DC380" s="1">
        <f>'январь 2016'!DC380+'февраль 2016'!DC380+'март 2016'!DC380</f>
        <v>0</v>
      </c>
      <c r="DD380" s="1" t="s">
        <v>59</v>
      </c>
      <c r="DE380" s="1" t="s">
        <v>60</v>
      </c>
      <c r="DF380" s="1">
        <f>'январь 2016'!DF380+'февраль 2016'!DF380+'март 2016'!DF380</f>
        <v>0</v>
      </c>
      <c r="DG380" s="1">
        <f>'январь 2016'!DG380+'февраль 2016'!DG380+'март 2016'!DG380</f>
        <v>0</v>
      </c>
      <c r="DH380" s="1" t="s">
        <v>52</v>
      </c>
      <c r="DI380" s="1" t="s">
        <v>53</v>
      </c>
      <c r="DJ380" s="1">
        <f>'январь 2016'!DJ380+'февраль 2016'!DJ380+'март 2016'!DJ380</f>
        <v>0</v>
      </c>
      <c r="DK380" s="1">
        <f>'январь 2016'!DK380+'февраль 2016'!DK380+'март 2016'!DK380</f>
        <v>0</v>
      </c>
      <c r="DL380" s="1" t="s">
        <v>31</v>
      </c>
      <c r="DM380" s="7">
        <f>'январь 2016'!DM380+'февраль 2016'!DM380+'март 2016'!DM380</f>
        <v>0</v>
      </c>
    </row>
    <row r="381" spans="1:117" s="12" customFormat="1" ht="15.75" customHeight="1" x14ac:dyDescent="0.25">
      <c r="A381" s="6">
        <v>380</v>
      </c>
      <c r="B381" s="6">
        <v>3</v>
      </c>
      <c r="C381" s="9" t="s">
        <v>320</v>
      </c>
      <c r="D381" s="8" t="s">
        <v>373</v>
      </c>
      <c r="E381" s="6">
        <v>274.54599999999999</v>
      </c>
      <c r="F381" s="6">
        <v>1.46</v>
      </c>
      <c r="G381" s="6">
        <v>273.08600000000001</v>
      </c>
      <c r="H381" s="10">
        <v>72.91968</v>
      </c>
      <c r="I381" s="3">
        <f t="shared" si="16"/>
        <v>346.00567999999998</v>
      </c>
      <c r="J381" s="3">
        <f t="shared" si="15"/>
        <v>0</v>
      </c>
      <c r="K381" s="3">
        <f t="shared" si="17"/>
        <v>346.00567999999998</v>
      </c>
      <c r="L381" s="1" t="s">
        <v>28</v>
      </c>
      <c r="M381" s="1" t="s">
        <v>29</v>
      </c>
      <c r="N381" s="1">
        <f>'январь 2016'!N381+'февраль 2016'!N381+'март 2016'!N381</f>
        <v>0</v>
      </c>
      <c r="O381" s="1">
        <f>'январь 2016'!O381+'февраль 2016'!O381+'март 2016'!O381</f>
        <v>0</v>
      </c>
      <c r="P381" s="1" t="s">
        <v>30</v>
      </c>
      <c r="Q381" s="1" t="s">
        <v>34</v>
      </c>
      <c r="R381" s="1">
        <f>'январь 2016'!R381+'февраль 2016'!R381+'март 2016'!R381</f>
        <v>0</v>
      </c>
      <c r="S381" s="1">
        <f>'январь 2016'!S381+'февраль 2016'!S381+'март 2016'!S381</f>
        <v>0</v>
      </c>
      <c r="T381" s="1" t="s">
        <v>30</v>
      </c>
      <c r="U381" s="1" t="s">
        <v>32</v>
      </c>
      <c r="V381" s="6">
        <f>'январь 2016'!V381+'февраль 2016'!V381+'март 2016'!V381</f>
        <v>0</v>
      </c>
      <c r="W381" s="6">
        <f>'январь 2016'!W381+'февраль 2016'!W381+'март 2016'!W381</f>
        <v>0</v>
      </c>
      <c r="X381" s="6" t="s">
        <v>30</v>
      </c>
      <c r="Y381" s="6" t="s">
        <v>33</v>
      </c>
      <c r="Z381" s="6">
        <f>'январь 2016'!Z381+'февраль 2016'!Z381+'март 2016'!Z381</f>
        <v>0</v>
      </c>
      <c r="AA381" s="6">
        <f>'январь 2016'!AA381+'февраль 2016'!AA381+'март 2016'!AA381</f>
        <v>0</v>
      </c>
      <c r="AB381" s="1" t="s">
        <v>30</v>
      </c>
      <c r="AC381" s="1" t="s">
        <v>34</v>
      </c>
      <c r="AD381" s="1">
        <f>'январь 2016'!AD381+'февраль 2016'!AD381+'март 2016'!AD381</f>
        <v>0</v>
      </c>
      <c r="AE381" s="1">
        <f>'январь 2016'!AE381+'февраль 2016'!AE381+'март 2016'!AE381</f>
        <v>0</v>
      </c>
      <c r="AF381" s="1" t="s">
        <v>35</v>
      </c>
      <c r="AG381" s="1" t="s">
        <v>29</v>
      </c>
      <c r="AH381" s="1">
        <f>'январь 2016'!AH381+'февраль 2016'!AH381+'март 2016'!AH381</f>
        <v>0</v>
      </c>
      <c r="AI381" s="1">
        <f>'январь 2016'!AI381+'февраль 2016'!AI381+'март 2016'!AI381</f>
        <v>0</v>
      </c>
      <c r="AJ381" s="1" t="s">
        <v>36</v>
      </c>
      <c r="AK381" s="1" t="s">
        <v>37</v>
      </c>
      <c r="AL381" s="1">
        <f>'январь 2016'!AL381+'февраль 2016'!AL381+'март 2016'!AL381</f>
        <v>0</v>
      </c>
      <c r="AM381" s="1">
        <f>'январь 2016'!AM381+'февраль 2016'!AM381+'март 2016'!AM381</f>
        <v>0</v>
      </c>
      <c r="AN381" s="1" t="s">
        <v>38</v>
      </c>
      <c r="AO381" s="1" t="s">
        <v>39</v>
      </c>
      <c r="AP381" s="1">
        <f>'январь 2016'!AP381+'февраль 2016'!AP381+'март 2016'!AP381</f>
        <v>0</v>
      </c>
      <c r="AQ381" s="1">
        <f>'январь 2016'!AQ381+'февраль 2016'!AQ381+'март 2016'!AQ381</f>
        <v>0</v>
      </c>
      <c r="AR381" s="1" t="s">
        <v>40</v>
      </c>
      <c r="AS381" s="1" t="s">
        <v>41</v>
      </c>
      <c r="AT381" s="1">
        <f>'январь 2016'!AT381+'февраль 2016'!AT381+'март 2016'!AT381</f>
        <v>0</v>
      </c>
      <c r="AU381" s="1">
        <f>'январь 2016'!AU381+'февраль 2016'!AU381+'март 2016'!AU381</f>
        <v>0</v>
      </c>
      <c r="AV381" s="6"/>
      <c r="AW381" s="6"/>
      <c r="AX381" s="1">
        <f>'январь 2016'!AX381+'февраль 2016'!AX381+'март 2016'!AX381</f>
        <v>0</v>
      </c>
      <c r="AY381" s="1">
        <f>'январь 2016'!AY381+'февраль 2016'!AY381+'март 2016'!AY381</f>
        <v>0</v>
      </c>
      <c r="AZ381" s="1" t="s">
        <v>42</v>
      </c>
      <c r="BA381" s="1" t="s">
        <v>39</v>
      </c>
      <c r="BB381" s="1">
        <f>'январь 2016'!BB381+'февраль 2016'!BB381+'март 2016'!BB381</f>
        <v>0</v>
      </c>
      <c r="BC381" s="1">
        <f>'январь 2016'!BC381+'февраль 2016'!BC381+'март 2016'!BC381</f>
        <v>0</v>
      </c>
      <c r="BD381" s="1" t="s">
        <v>42</v>
      </c>
      <c r="BE381" s="1" t="s">
        <v>33</v>
      </c>
      <c r="BF381" s="1">
        <f>'январь 2016'!BF381+'февраль 2016'!BF381+'март 2016'!BF381</f>
        <v>0</v>
      </c>
      <c r="BG381" s="1">
        <f>'январь 2016'!BG381+'февраль 2016'!BG381+'март 2016'!BG381</f>
        <v>0</v>
      </c>
      <c r="BH381" s="1" t="s">
        <v>42</v>
      </c>
      <c r="BI381" s="1" t="s">
        <v>39</v>
      </c>
      <c r="BJ381" s="1">
        <f>'январь 2016'!BJ381+'февраль 2016'!BJ381+'март 2016'!BJ381</f>
        <v>0</v>
      </c>
      <c r="BK381" s="7">
        <f>'январь 2016'!BK381+'февраль 2016'!BK381+'март 2016'!BK381</f>
        <v>0</v>
      </c>
      <c r="BL381" s="1" t="s">
        <v>43</v>
      </c>
      <c r="BM381" s="1" t="s">
        <v>44</v>
      </c>
      <c r="BN381" s="1">
        <f>'январь 2016'!BN381+'февраль 2016'!BN381+'март 2016'!BN381</f>
        <v>0</v>
      </c>
      <c r="BO381" s="1">
        <f>'январь 2016'!BO381+'февраль 2016'!BO381+'март 2016'!BO381</f>
        <v>0</v>
      </c>
      <c r="BP381" s="1" t="s">
        <v>45</v>
      </c>
      <c r="BQ381" s="1" t="s">
        <v>44</v>
      </c>
      <c r="BR381" s="1">
        <f>'январь 2016'!BR381+'февраль 2016'!BR381+'март 2016'!BR381</f>
        <v>0</v>
      </c>
      <c r="BS381" s="1">
        <f>'январь 2016'!BS381+'февраль 2016'!BS381+'март 2016'!BS381</f>
        <v>0</v>
      </c>
      <c r="BT381" s="1" t="s">
        <v>46</v>
      </c>
      <c r="BU381" s="1" t="s">
        <v>47</v>
      </c>
      <c r="BV381" s="1">
        <f>'январь 2016'!BV381+'февраль 2016'!BV381+'март 2016'!BV381</f>
        <v>0</v>
      </c>
      <c r="BW381" s="1">
        <f>'январь 2016'!BW381+'февраль 2016'!BW381+'март 2016'!BW381</f>
        <v>0</v>
      </c>
      <c r="BX381" s="1" t="s">
        <v>46</v>
      </c>
      <c r="BY381" s="1" t="s">
        <v>41</v>
      </c>
      <c r="BZ381" s="1">
        <f>'январь 2016'!BZ381+'февраль 2016'!BZ381+'март 2016'!BZ381</f>
        <v>0</v>
      </c>
      <c r="CA381" s="1">
        <f>'январь 2016'!CA381+'февраль 2016'!CA381+'март 2016'!CA381</f>
        <v>0</v>
      </c>
      <c r="CB381" s="1" t="s">
        <v>46</v>
      </c>
      <c r="CC381" s="1" t="s">
        <v>48</v>
      </c>
      <c r="CD381" s="1">
        <f>'январь 2016'!CD381+'февраль 2016'!CD381+'март 2016'!CD381</f>
        <v>0</v>
      </c>
      <c r="CE381" s="1">
        <f>'январь 2016'!CE381+'февраль 2016'!CE381+'март 2016'!CE381</f>
        <v>0</v>
      </c>
      <c r="CF381" s="1" t="s">
        <v>46</v>
      </c>
      <c r="CG381" s="1" t="s">
        <v>48</v>
      </c>
      <c r="CH381" s="1">
        <f>'январь 2016'!CH381+'февраль 2016'!CH381+'март 2016'!CH381</f>
        <v>0</v>
      </c>
      <c r="CI381" s="1">
        <f>'январь 2016'!CI381+'февраль 2016'!CI381+'март 2016'!CI381</f>
        <v>0</v>
      </c>
      <c r="CJ381" s="1" t="s">
        <v>46</v>
      </c>
      <c r="CK381" s="1" t="s">
        <v>39</v>
      </c>
      <c r="CL381" s="1">
        <f>'январь 2016'!CL381+'февраль 2016'!CL381+'март 2016'!CL381</f>
        <v>0</v>
      </c>
      <c r="CM381" s="1">
        <f>'январь 2016'!CM381+'февраль 2016'!CM381+'март 2016'!CM381</f>
        <v>0</v>
      </c>
      <c r="CN381" s="1" t="s">
        <v>49</v>
      </c>
      <c r="CO381" s="1" t="s">
        <v>39</v>
      </c>
      <c r="CP381" s="1">
        <f>'январь 2016'!CP381+'февраль 2016'!CP381+'март 2016'!CP381</f>
        <v>0</v>
      </c>
      <c r="CQ381" s="1">
        <f>'январь 2016'!CQ381+'февраль 2016'!CQ381+'март 2016'!CQ381</f>
        <v>0</v>
      </c>
      <c r="CR381" s="1" t="s">
        <v>50</v>
      </c>
      <c r="CS381" s="1" t="s">
        <v>51</v>
      </c>
      <c r="CT381" s="1">
        <f>'январь 2016'!CT381+'февраль 2016'!CT381+'март 2016'!CT381</f>
        <v>0</v>
      </c>
      <c r="CU381" s="1">
        <f>'январь 2016'!CU381+'февраль 2016'!CU381+'март 2016'!CU381</f>
        <v>0</v>
      </c>
      <c r="CV381" s="1" t="s">
        <v>50</v>
      </c>
      <c r="CW381" s="1" t="s">
        <v>39</v>
      </c>
      <c r="CX381" s="1">
        <f>'январь 2016'!CX381+'февраль 2016'!CX381+'март 2016'!CX381</f>
        <v>0</v>
      </c>
      <c r="CY381" s="1">
        <f>'январь 2016'!CY381+'февраль 2016'!CY381+'март 2016'!CY381</f>
        <v>0</v>
      </c>
      <c r="CZ381" s="1" t="s">
        <v>50</v>
      </c>
      <c r="DA381" s="1" t="s">
        <v>39</v>
      </c>
      <c r="DB381" s="1">
        <f>'январь 2016'!DB381+'февраль 2016'!DB381+'март 2016'!DB381</f>
        <v>0</v>
      </c>
      <c r="DC381" s="1">
        <f>'январь 2016'!DC381+'февраль 2016'!DC381+'март 2016'!DC381</f>
        <v>0</v>
      </c>
      <c r="DD381" s="1" t="s">
        <v>59</v>
      </c>
      <c r="DE381" s="1" t="s">
        <v>60</v>
      </c>
      <c r="DF381" s="1">
        <f>'январь 2016'!DF381+'февраль 2016'!DF381+'март 2016'!DF381</f>
        <v>0</v>
      </c>
      <c r="DG381" s="1">
        <f>'январь 2016'!DG381+'февраль 2016'!DG381+'март 2016'!DG381</f>
        <v>0</v>
      </c>
      <c r="DH381" s="1" t="s">
        <v>52</v>
      </c>
      <c r="DI381" s="1" t="s">
        <v>53</v>
      </c>
      <c r="DJ381" s="1">
        <f>'январь 2016'!DJ381+'февраль 2016'!DJ381+'март 2016'!DJ381</f>
        <v>0</v>
      </c>
      <c r="DK381" s="1">
        <f>'январь 2016'!DK381+'февраль 2016'!DK381+'март 2016'!DK381</f>
        <v>0</v>
      </c>
      <c r="DL381" s="1" t="s">
        <v>31</v>
      </c>
      <c r="DM381" s="7">
        <f>'январь 2016'!DM381+'февраль 2016'!DM381+'март 2016'!DM381</f>
        <v>0</v>
      </c>
    </row>
    <row r="382" spans="1:117" s="12" customFormat="1" ht="15.75" customHeight="1" x14ac:dyDescent="0.25">
      <c r="A382" s="6">
        <v>381</v>
      </c>
      <c r="B382" s="6">
        <v>3</v>
      </c>
      <c r="C382" s="9" t="s">
        <v>321</v>
      </c>
      <c r="D382" s="8" t="s">
        <v>373</v>
      </c>
      <c r="E382" s="6">
        <v>-213.86799999999999</v>
      </c>
      <c r="F382" s="6">
        <v>0.90800000000000003</v>
      </c>
      <c r="G382" s="6">
        <v>-218.43899999999999</v>
      </c>
      <c r="H382" s="10">
        <v>51.662399999999998</v>
      </c>
      <c r="I382" s="3">
        <f t="shared" si="16"/>
        <v>-166.7766</v>
      </c>
      <c r="J382" s="3">
        <f t="shared" si="15"/>
        <v>26.323</v>
      </c>
      <c r="K382" s="3">
        <f t="shared" si="17"/>
        <v>-193.09960000000001</v>
      </c>
      <c r="L382" s="1" t="s">
        <v>28</v>
      </c>
      <c r="M382" s="1" t="s">
        <v>29</v>
      </c>
      <c r="N382" s="1">
        <f>'январь 2016'!N382+'февраль 2016'!N382+'март 2016'!N382</f>
        <v>0</v>
      </c>
      <c r="O382" s="1">
        <f>'январь 2016'!O382+'февраль 2016'!O382+'март 2016'!O382</f>
        <v>0</v>
      </c>
      <c r="P382" s="1" t="s">
        <v>30</v>
      </c>
      <c r="Q382" s="1" t="s">
        <v>34</v>
      </c>
      <c r="R382" s="1">
        <f>'январь 2016'!R382+'февраль 2016'!R382+'март 2016'!R382</f>
        <v>0</v>
      </c>
      <c r="S382" s="1">
        <f>'январь 2016'!S382+'февраль 2016'!S382+'март 2016'!S382</f>
        <v>0</v>
      </c>
      <c r="T382" s="1" t="s">
        <v>30</v>
      </c>
      <c r="U382" s="1" t="s">
        <v>32</v>
      </c>
      <c r="V382" s="6">
        <f>'январь 2016'!V382+'февраль 2016'!V382+'март 2016'!V382</f>
        <v>0</v>
      </c>
      <c r="W382" s="6">
        <f>'январь 2016'!W382+'февраль 2016'!W382+'март 2016'!W382</f>
        <v>0</v>
      </c>
      <c r="X382" s="6" t="s">
        <v>30</v>
      </c>
      <c r="Y382" s="6" t="s">
        <v>33</v>
      </c>
      <c r="Z382" s="6">
        <f>'январь 2016'!Z382+'февраль 2016'!Z382+'март 2016'!Z382</f>
        <v>0</v>
      </c>
      <c r="AA382" s="6">
        <f>'январь 2016'!AA382+'февраль 2016'!AA382+'март 2016'!AA382</f>
        <v>0</v>
      </c>
      <c r="AB382" s="1" t="s">
        <v>30</v>
      </c>
      <c r="AC382" s="1" t="s">
        <v>34</v>
      </c>
      <c r="AD382" s="1">
        <f>'январь 2016'!AD382+'февраль 2016'!AD382+'март 2016'!AD382</f>
        <v>0</v>
      </c>
      <c r="AE382" s="1">
        <f>'январь 2016'!AE382+'февраль 2016'!AE382+'март 2016'!AE382</f>
        <v>0</v>
      </c>
      <c r="AF382" s="1" t="s">
        <v>35</v>
      </c>
      <c r="AG382" s="1" t="s">
        <v>29</v>
      </c>
      <c r="AH382" s="1">
        <f>'январь 2016'!AH382+'февраль 2016'!AH382+'март 2016'!AH382</f>
        <v>0</v>
      </c>
      <c r="AI382" s="1">
        <f>'январь 2016'!AI382+'февраль 2016'!AI382+'март 2016'!AI382</f>
        <v>0</v>
      </c>
      <c r="AJ382" s="1" t="s">
        <v>36</v>
      </c>
      <c r="AK382" s="1" t="s">
        <v>37</v>
      </c>
      <c r="AL382" s="1">
        <f>'январь 2016'!AL382+'февраль 2016'!AL382+'март 2016'!AL382</f>
        <v>0</v>
      </c>
      <c r="AM382" s="1">
        <f>'январь 2016'!AM382+'февраль 2016'!AM382+'март 2016'!AM382</f>
        <v>0</v>
      </c>
      <c r="AN382" s="1" t="s">
        <v>38</v>
      </c>
      <c r="AO382" s="1" t="s">
        <v>39</v>
      </c>
      <c r="AP382" s="1">
        <f>'январь 2016'!AP382+'февраль 2016'!AP382+'март 2016'!AP382</f>
        <v>1</v>
      </c>
      <c r="AQ382" s="1">
        <f>'январь 2016'!AQ382+'февраль 2016'!AQ382+'март 2016'!AQ382</f>
        <v>0.39600000000000002</v>
      </c>
      <c r="AR382" s="1" t="s">
        <v>40</v>
      </c>
      <c r="AS382" s="1" t="s">
        <v>41</v>
      </c>
      <c r="AT382" s="1">
        <f>'январь 2016'!AT382+'февраль 2016'!AT382+'март 2016'!AT382</f>
        <v>0</v>
      </c>
      <c r="AU382" s="1">
        <f>'январь 2016'!AU382+'февраль 2016'!AU382+'март 2016'!AU382</f>
        <v>0</v>
      </c>
      <c r="AV382" s="6"/>
      <c r="AW382" s="6"/>
      <c r="AX382" s="1">
        <f>'январь 2016'!AX382+'февраль 2016'!AX382+'март 2016'!AX382</f>
        <v>0</v>
      </c>
      <c r="AY382" s="1">
        <f>'январь 2016'!AY382+'февраль 2016'!AY382+'март 2016'!AY382</f>
        <v>0</v>
      </c>
      <c r="AZ382" s="1" t="s">
        <v>42</v>
      </c>
      <c r="BA382" s="1" t="s">
        <v>39</v>
      </c>
      <c r="BB382" s="1">
        <f>'январь 2016'!BB382+'февраль 2016'!BB382+'март 2016'!BB382</f>
        <v>0</v>
      </c>
      <c r="BC382" s="1">
        <f>'январь 2016'!BC382+'февраль 2016'!BC382+'март 2016'!BC382</f>
        <v>0</v>
      </c>
      <c r="BD382" s="1" t="s">
        <v>42</v>
      </c>
      <c r="BE382" s="1" t="s">
        <v>33</v>
      </c>
      <c r="BF382" s="1">
        <f>'январь 2016'!BF382+'февраль 2016'!BF382+'март 2016'!BF382</f>
        <v>0</v>
      </c>
      <c r="BG382" s="1">
        <f>'январь 2016'!BG382+'февраль 2016'!BG382+'март 2016'!BG382</f>
        <v>0</v>
      </c>
      <c r="BH382" s="1" t="s">
        <v>42</v>
      </c>
      <c r="BI382" s="1" t="s">
        <v>39</v>
      </c>
      <c r="BJ382" s="1">
        <f>'январь 2016'!BJ382+'февраль 2016'!BJ382+'март 2016'!BJ382</f>
        <v>0</v>
      </c>
      <c r="BK382" s="7">
        <f>'январь 2016'!BK382+'февраль 2016'!BK382+'март 2016'!BK382</f>
        <v>0</v>
      </c>
      <c r="BL382" s="1" t="s">
        <v>43</v>
      </c>
      <c r="BM382" s="1" t="s">
        <v>44</v>
      </c>
      <c r="BN382" s="1">
        <f>'январь 2016'!BN382+'февраль 2016'!BN382+'март 2016'!BN382</f>
        <v>0</v>
      </c>
      <c r="BO382" s="1">
        <f>'январь 2016'!BO382+'февраль 2016'!BO382+'март 2016'!BO382</f>
        <v>0</v>
      </c>
      <c r="BP382" s="1" t="s">
        <v>45</v>
      </c>
      <c r="BQ382" s="1" t="s">
        <v>44</v>
      </c>
      <c r="BR382" s="1">
        <f>'январь 2016'!BR382+'февраль 2016'!BR382+'март 2016'!BR382</f>
        <v>0</v>
      </c>
      <c r="BS382" s="1">
        <f>'январь 2016'!BS382+'февраль 2016'!BS382+'март 2016'!BS382</f>
        <v>0</v>
      </c>
      <c r="BT382" s="1" t="s">
        <v>46</v>
      </c>
      <c r="BU382" s="1" t="s">
        <v>47</v>
      </c>
      <c r="BV382" s="1">
        <f>'январь 2016'!BV382+'февраль 2016'!BV382+'март 2016'!BV382</f>
        <v>0</v>
      </c>
      <c r="BW382" s="1">
        <f>'январь 2016'!BW382+'февраль 2016'!BW382+'март 2016'!BW382</f>
        <v>0</v>
      </c>
      <c r="BX382" s="1" t="s">
        <v>46</v>
      </c>
      <c r="BY382" s="1" t="s">
        <v>41</v>
      </c>
      <c r="BZ382" s="1">
        <f>'январь 2016'!BZ382+'февраль 2016'!BZ382+'март 2016'!BZ382</f>
        <v>0</v>
      </c>
      <c r="CA382" s="1">
        <f>'январь 2016'!CA382+'февраль 2016'!CA382+'март 2016'!CA382</f>
        <v>0</v>
      </c>
      <c r="CB382" s="1" t="s">
        <v>46</v>
      </c>
      <c r="CC382" s="1" t="s">
        <v>48</v>
      </c>
      <c r="CD382" s="1">
        <f>'январь 2016'!CD382+'февраль 2016'!CD382+'март 2016'!CD382</f>
        <v>0</v>
      </c>
      <c r="CE382" s="1">
        <f>'январь 2016'!CE382+'февраль 2016'!CE382+'март 2016'!CE382</f>
        <v>0</v>
      </c>
      <c r="CF382" s="1" t="s">
        <v>46</v>
      </c>
      <c r="CG382" s="1" t="s">
        <v>48</v>
      </c>
      <c r="CH382" s="1">
        <f>'январь 2016'!CH382+'февраль 2016'!CH382+'март 2016'!CH382</f>
        <v>0</v>
      </c>
      <c r="CI382" s="1">
        <f>'январь 2016'!CI382+'февраль 2016'!CI382+'март 2016'!CI382</f>
        <v>0</v>
      </c>
      <c r="CJ382" s="1" t="s">
        <v>46</v>
      </c>
      <c r="CK382" s="1" t="s">
        <v>39</v>
      </c>
      <c r="CL382" s="1">
        <f>'январь 2016'!CL382+'февраль 2016'!CL382+'март 2016'!CL382</f>
        <v>0</v>
      </c>
      <c r="CM382" s="1">
        <f>'январь 2016'!CM382+'февраль 2016'!CM382+'март 2016'!CM382</f>
        <v>0</v>
      </c>
      <c r="CN382" s="1" t="s">
        <v>49</v>
      </c>
      <c r="CO382" s="1" t="s">
        <v>39</v>
      </c>
      <c r="CP382" s="1">
        <f>'январь 2016'!CP382+'февраль 2016'!CP382+'март 2016'!CP382</f>
        <v>0</v>
      </c>
      <c r="CQ382" s="1">
        <f>'январь 2016'!CQ382+'февраль 2016'!CQ382+'март 2016'!CQ382</f>
        <v>0</v>
      </c>
      <c r="CR382" s="1" t="s">
        <v>50</v>
      </c>
      <c r="CS382" s="1" t="s">
        <v>51</v>
      </c>
      <c r="CT382" s="1">
        <f>'январь 2016'!CT382+'февраль 2016'!CT382+'март 2016'!CT382</f>
        <v>0</v>
      </c>
      <c r="CU382" s="1">
        <f>'январь 2016'!CU382+'февраль 2016'!CU382+'март 2016'!CU382</f>
        <v>0</v>
      </c>
      <c r="CV382" s="1" t="s">
        <v>50</v>
      </c>
      <c r="CW382" s="1" t="s">
        <v>39</v>
      </c>
      <c r="CX382" s="1">
        <f>'январь 2016'!CX382+'февраль 2016'!CX382+'март 2016'!CX382</f>
        <v>17</v>
      </c>
      <c r="CY382" s="1">
        <f>'январь 2016'!CY382+'февраль 2016'!CY382+'март 2016'!CY382</f>
        <v>17.25</v>
      </c>
      <c r="CZ382" s="1" t="s">
        <v>50</v>
      </c>
      <c r="DA382" s="1" t="s">
        <v>39</v>
      </c>
      <c r="DB382" s="1">
        <f>'январь 2016'!DB382+'февраль 2016'!DB382+'март 2016'!DB382</f>
        <v>3</v>
      </c>
      <c r="DC382" s="1">
        <f>'январь 2016'!DC382+'февраль 2016'!DC382+'март 2016'!DC382</f>
        <v>8.6769999999999996</v>
      </c>
      <c r="DD382" s="1" t="s">
        <v>59</v>
      </c>
      <c r="DE382" s="1" t="s">
        <v>60</v>
      </c>
      <c r="DF382" s="1">
        <f>'январь 2016'!DF382+'февраль 2016'!DF382+'март 2016'!DF382</f>
        <v>0</v>
      </c>
      <c r="DG382" s="1">
        <f>'январь 2016'!DG382+'февраль 2016'!DG382+'март 2016'!DG382</f>
        <v>0</v>
      </c>
      <c r="DH382" s="1" t="s">
        <v>52</v>
      </c>
      <c r="DI382" s="1" t="s">
        <v>53</v>
      </c>
      <c r="DJ382" s="1">
        <f>'январь 2016'!DJ382+'февраль 2016'!DJ382+'март 2016'!DJ382</f>
        <v>0</v>
      </c>
      <c r="DK382" s="1">
        <f>'январь 2016'!DK382+'февраль 2016'!DK382+'март 2016'!DK382</f>
        <v>0</v>
      </c>
      <c r="DL382" s="1" t="s">
        <v>31</v>
      </c>
      <c r="DM382" s="7">
        <f>'январь 2016'!DM382+'февраль 2016'!DM382+'март 2016'!DM382</f>
        <v>0</v>
      </c>
    </row>
    <row r="383" spans="1:117" s="12" customFormat="1" ht="15.75" customHeight="1" x14ac:dyDescent="0.25">
      <c r="A383" s="6">
        <v>382</v>
      </c>
      <c r="B383" s="6">
        <v>3</v>
      </c>
      <c r="C383" s="9" t="s">
        <v>322</v>
      </c>
      <c r="D383" s="8" t="s">
        <v>373</v>
      </c>
      <c r="E383" s="6">
        <v>250.27500000000001</v>
      </c>
      <c r="F383" s="6">
        <v>2.9430000000000001</v>
      </c>
      <c r="G383" s="6">
        <v>33.844000000000001</v>
      </c>
      <c r="H383" s="10">
        <v>85.101119999999995</v>
      </c>
      <c r="I383" s="3">
        <f t="shared" si="16"/>
        <v>118.94512</v>
      </c>
      <c r="J383" s="3">
        <f t="shared" si="15"/>
        <v>144.726</v>
      </c>
      <c r="K383" s="3">
        <f t="shared" si="17"/>
        <v>-25.780879999999996</v>
      </c>
      <c r="L383" s="1" t="s">
        <v>28</v>
      </c>
      <c r="M383" s="1" t="s">
        <v>29</v>
      </c>
      <c r="N383" s="1">
        <f>'январь 2016'!N383+'февраль 2016'!N383+'март 2016'!N383</f>
        <v>0</v>
      </c>
      <c r="O383" s="1">
        <f>'январь 2016'!O383+'февраль 2016'!O383+'март 2016'!O383</f>
        <v>0</v>
      </c>
      <c r="P383" s="1" t="s">
        <v>30</v>
      </c>
      <c r="Q383" s="1" t="s">
        <v>34</v>
      </c>
      <c r="R383" s="1">
        <f>'январь 2016'!R383+'февраль 2016'!R383+'март 2016'!R383</f>
        <v>0</v>
      </c>
      <c r="S383" s="1">
        <f>'январь 2016'!S383+'февраль 2016'!S383+'март 2016'!S383</f>
        <v>0</v>
      </c>
      <c r="T383" s="1" t="s">
        <v>30</v>
      </c>
      <c r="U383" s="1" t="s">
        <v>32</v>
      </c>
      <c r="V383" s="6">
        <f>'январь 2016'!V383+'февраль 2016'!V383+'март 2016'!V383</f>
        <v>0</v>
      </c>
      <c r="W383" s="6">
        <f>'январь 2016'!W383+'февраль 2016'!W383+'март 2016'!W383</f>
        <v>0</v>
      </c>
      <c r="X383" s="6" t="s">
        <v>30</v>
      </c>
      <c r="Y383" s="6" t="s">
        <v>33</v>
      </c>
      <c r="Z383" s="6">
        <f>'январь 2016'!Z383+'февраль 2016'!Z383+'март 2016'!Z383</f>
        <v>0</v>
      </c>
      <c r="AA383" s="6">
        <f>'январь 2016'!AA383+'февраль 2016'!AA383+'март 2016'!AA383</f>
        <v>0</v>
      </c>
      <c r="AB383" s="1" t="s">
        <v>30</v>
      </c>
      <c r="AC383" s="1" t="s">
        <v>34</v>
      </c>
      <c r="AD383" s="1">
        <f>'январь 2016'!AD383+'февраль 2016'!AD383+'март 2016'!AD383</f>
        <v>200.34</v>
      </c>
      <c r="AE383" s="1">
        <f>'январь 2016'!AE383+'февраль 2016'!AE383+'март 2016'!AE383</f>
        <v>144.726</v>
      </c>
      <c r="AF383" s="1" t="s">
        <v>35</v>
      </c>
      <c r="AG383" s="1" t="s">
        <v>29</v>
      </c>
      <c r="AH383" s="1">
        <f>'январь 2016'!AH383+'февраль 2016'!AH383+'март 2016'!AH383</f>
        <v>0</v>
      </c>
      <c r="AI383" s="1">
        <f>'январь 2016'!AI383+'февраль 2016'!AI383+'март 2016'!AI383</f>
        <v>0</v>
      </c>
      <c r="AJ383" s="1" t="s">
        <v>36</v>
      </c>
      <c r="AK383" s="1" t="s">
        <v>37</v>
      </c>
      <c r="AL383" s="1">
        <f>'январь 2016'!AL383+'февраль 2016'!AL383+'март 2016'!AL383</f>
        <v>0</v>
      </c>
      <c r="AM383" s="1">
        <f>'январь 2016'!AM383+'февраль 2016'!AM383+'март 2016'!AM383</f>
        <v>0</v>
      </c>
      <c r="AN383" s="1" t="s">
        <v>38</v>
      </c>
      <c r="AO383" s="1" t="s">
        <v>39</v>
      </c>
      <c r="AP383" s="1">
        <f>'январь 2016'!AP383+'февраль 2016'!AP383+'март 2016'!AP383</f>
        <v>0</v>
      </c>
      <c r="AQ383" s="1">
        <f>'январь 2016'!AQ383+'февраль 2016'!AQ383+'март 2016'!AQ383</f>
        <v>0</v>
      </c>
      <c r="AR383" s="1" t="s">
        <v>40</v>
      </c>
      <c r="AS383" s="1" t="s">
        <v>41</v>
      </c>
      <c r="AT383" s="1">
        <f>'январь 2016'!AT383+'февраль 2016'!AT383+'март 2016'!AT383</f>
        <v>0</v>
      </c>
      <c r="AU383" s="1">
        <f>'январь 2016'!AU383+'февраль 2016'!AU383+'март 2016'!AU383</f>
        <v>0</v>
      </c>
      <c r="AV383" s="6"/>
      <c r="AW383" s="6"/>
      <c r="AX383" s="1">
        <f>'январь 2016'!AX383+'февраль 2016'!AX383+'март 2016'!AX383</f>
        <v>0</v>
      </c>
      <c r="AY383" s="1">
        <f>'январь 2016'!AY383+'февраль 2016'!AY383+'март 2016'!AY383</f>
        <v>0</v>
      </c>
      <c r="AZ383" s="1" t="s">
        <v>42</v>
      </c>
      <c r="BA383" s="1" t="s">
        <v>39</v>
      </c>
      <c r="BB383" s="1">
        <f>'январь 2016'!BB383+'февраль 2016'!BB383+'март 2016'!BB383</f>
        <v>0</v>
      </c>
      <c r="BC383" s="1">
        <f>'январь 2016'!BC383+'февраль 2016'!BC383+'март 2016'!BC383</f>
        <v>0</v>
      </c>
      <c r="BD383" s="1" t="s">
        <v>42</v>
      </c>
      <c r="BE383" s="1" t="s">
        <v>33</v>
      </c>
      <c r="BF383" s="1">
        <f>'январь 2016'!BF383+'февраль 2016'!BF383+'март 2016'!BF383</f>
        <v>0</v>
      </c>
      <c r="BG383" s="1">
        <f>'январь 2016'!BG383+'февраль 2016'!BG383+'март 2016'!BG383</f>
        <v>0</v>
      </c>
      <c r="BH383" s="1" t="s">
        <v>42</v>
      </c>
      <c r="BI383" s="1" t="s">
        <v>39</v>
      </c>
      <c r="BJ383" s="1">
        <f>'январь 2016'!BJ383+'февраль 2016'!BJ383+'март 2016'!BJ383</f>
        <v>0</v>
      </c>
      <c r="BK383" s="7">
        <f>'январь 2016'!BK383+'февраль 2016'!BK383+'март 2016'!BK383</f>
        <v>0</v>
      </c>
      <c r="BL383" s="1" t="s">
        <v>43</v>
      </c>
      <c r="BM383" s="1" t="s">
        <v>44</v>
      </c>
      <c r="BN383" s="1">
        <f>'январь 2016'!BN383+'февраль 2016'!BN383+'март 2016'!BN383</f>
        <v>0</v>
      </c>
      <c r="BO383" s="1">
        <f>'январь 2016'!BO383+'февраль 2016'!BO383+'март 2016'!BO383</f>
        <v>0</v>
      </c>
      <c r="BP383" s="1" t="s">
        <v>45</v>
      </c>
      <c r="BQ383" s="1" t="s">
        <v>44</v>
      </c>
      <c r="BR383" s="1">
        <f>'январь 2016'!BR383+'февраль 2016'!BR383+'март 2016'!BR383</f>
        <v>0</v>
      </c>
      <c r="BS383" s="1">
        <f>'январь 2016'!BS383+'февраль 2016'!BS383+'март 2016'!BS383</f>
        <v>0</v>
      </c>
      <c r="BT383" s="1" t="s">
        <v>46</v>
      </c>
      <c r="BU383" s="1" t="s">
        <v>47</v>
      </c>
      <c r="BV383" s="1">
        <f>'январь 2016'!BV383+'февраль 2016'!BV383+'март 2016'!BV383</f>
        <v>0</v>
      </c>
      <c r="BW383" s="1">
        <f>'январь 2016'!BW383+'февраль 2016'!BW383+'март 2016'!BW383</f>
        <v>0</v>
      </c>
      <c r="BX383" s="1" t="s">
        <v>46</v>
      </c>
      <c r="BY383" s="1" t="s">
        <v>41</v>
      </c>
      <c r="BZ383" s="1">
        <f>'январь 2016'!BZ383+'февраль 2016'!BZ383+'март 2016'!BZ383</f>
        <v>0</v>
      </c>
      <c r="CA383" s="1">
        <f>'январь 2016'!CA383+'февраль 2016'!CA383+'март 2016'!CA383</f>
        <v>0</v>
      </c>
      <c r="CB383" s="1" t="s">
        <v>46</v>
      </c>
      <c r="CC383" s="1" t="s">
        <v>48</v>
      </c>
      <c r="CD383" s="1">
        <f>'январь 2016'!CD383+'февраль 2016'!CD383+'март 2016'!CD383</f>
        <v>0</v>
      </c>
      <c r="CE383" s="1">
        <f>'январь 2016'!CE383+'февраль 2016'!CE383+'март 2016'!CE383</f>
        <v>0</v>
      </c>
      <c r="CF383" s="1" t="s">
        <v>46</v>
      </c>
      <c r="CG383" s="1" t="s">
        <v>48</v>
      </c>
      <c r="CH383" s="1">
        <f>'январь 2016'!CH383+'февраль 2016'!CH383+'март 2016'!CH383</f>
        <v>0</v>
      </c>
      <c r="CI383" s="1">
        <f>'январь 2016'!CI383+'февраль 2016'!CI383+'март 2016'!CI383</f>
        <v>0</v>
      </c>
      <c r="CJ383" s="1" t="s">
        <v>46</v>
      </c>
      <c r="CK383" s="1" t="s">
        <v>39</v>
      </c>
      <c r="CL383" s="1">
        <f>'январь 2016'!CL383+'февраль 2016'!CL383+'март 2016'!CL383</f>
        <v>0</v>
      </c>
      <c r="CM383" s="1">
        <f>'январь 2016'!CM383+'февраль 2016'!CM383+'март 2016'!CM383</f>
        <v>0</v>
      </c>
      <c r="CN383" s="1" t="s">
        <v>49</v>
      </c>
      <c r="CO383" s="1" t="s">
        <v>39</v>
      </c>
      <c r="CP383" s="1">
        <f>'январь 2016'!CP383+'февраль 2016'!CP383+'март 2016'!CP383</f>
        <v>0</v>
      </c>
      <c r="CQ383" s="1">
        <f>'январь 2016'!CQ383+'февраль 2016'!CQ383+'март 2016'!CQ383</f>
        <v>0</v>
      </c>
      <c r="CR383" s="1" t="s">
        <v>50</v>
      </c>
      <c r="CS383" s="1" t="s">
        <v>51</v>
      </c>
      <c r="CT383" s="1">
        <f>'январь 2016'!CT383+'февраль 2016'!CT383+'март 2016'!CT383</f>
        <v>0</v>
      </c>
      <c r="CU383" s="1">
        <f>'январь 2016'!CU383+'февраль 2016'!CU383+'март 2016'!CU383</f>
        <v>0</v>
      </c>
      <c r="CV383" s="1" t="s">
        <v>50</v>
      </c>
      <c r="CW383" s="1" t="s">
        <v>39</v>
      </c>
      <c r="CX383" s="1">
        <f>'январь 2016'!CX383+'февраль 2016'!CX383+'март 2016'!CX383</f>
        <v>0</v>
      </c>
      <c r="CY383" s="1">
        <f>'январь 2016'!CY383+'февраль 2016'!CY383+'март 2016'!CY383</f>
        <v>0</v>
      </c>
      <c r="CZ383" s="1" t="s">
        <v>50</v>
      </c>
      <c r="DA383" s="1" t="s">
        <v>39</v>
      </c>
      <c r="DB383" s="1">
        <f>'январь 2016'!DB383+'февраль 2016'!DB383+'март 2016'!DB383</f>
        <v>0</v>
      </c>
      <c r="DC383" s="1">
        <f>'январь 2016'!DC383+'февраль 2016'!DC383+'март 2016'!DC383</f>
        <v>0</v>
      </c>
      <c r="DD383" s="1" t="s">
        <v>59</v>
      </c>
      <c r="DE383" s="1" t="s">
        <v>60</v>
      </c>
      <c r="DF383" s="1">
        <f>'январь 2016'!DF383+'февраль 2016'!DF383+'март 2016'!DF383</f>
        <v>0</v>
      </c>
      <c r="DG383" s="1">
        <f>'январь 2016'!DG383+'февраль 2016'!DG383+'март 2016'!DG383</f>
        <v>0</v>
      </c>
      <c r="DH383" s="1" t="s">
        <v>52</v>
      </c>
      <c r="DI383" s="1" t="s">
        <v>53</v>
      </c>
      <c r="DJ383" s="1">
        <f>'январь 2016'!DJ383+'февраль 2016'!DJ383+'март 2016'!DJ383</f>
        <v>0</v>
      </c>
      <c r="DK383" s="1">
        <f>'январь 2016'!DK383+'февраль 2016'!DK383+'март 2016'!DK383</f>
        <v>0</v>
      </c>
      <c r="DL383" s="1" t="s">
        <v>31</v>
      </c>
      <c r="DM383" s="7">
        <f>'январь 2016'!DM383+'февраль 2016'!DM383+'март 2016'!DM383</f>
        <v>0</v>
      </c>
    </row>
    <row r="384" spans="1:117" s="12" customFormat="1" ht="15.75" customHeight="1" x14ac:dyDescent="0.25">
      <c r="A384" s="6">
        <v>383</v>
      </c>
      <c r="B384" s="6">
        <v>3</v>
      </c>
      <c r="C384" s="9" t="s">
        <v>323</v>
      </c>
      <c r="D384" s="8" t="s">
        <v>373</v>
      </c>
      <c r="E384" s="6">
        <v>258.84399999999999</v>
      </c>
      <c r="F384" s="6">
        <v>15.840999999999999</v>
      </c>
      <c r="G384" s="6">
        <v>41.045000000000002</v>
      </c>
      <c r="H384" s="10">
        <v>94.239000000000004</v>
      </c>
      <c r="I384" s="3">
        <f t="shared" si="16"/>
        <v>135.28399999999999</v>
      </c>
      <c r="J384" s="3">
        <f t="shared" si="15"/>
        <v>0</v>
      </c>
      <c r="K384" s="3">
        <f t="shared" si="17"/>
        <v>135.28399999999999</v>
      </c>
      <c r="L384" s="1" t="s">
        <v>28</v>
      </c>
      <c r="M384" s="1" t="s">
        <v>29</v>
      </c>
      <c r="N384" s="1">
        <f>'январь 2016'!N384+'февраль 2016'!N384+'март 2016'!N384</f>
        <v>0</v>
      </c>
      <c r="O384" s="1">
        <f>'январь 2016'!O384+'февраль 2016'!O384+'март 2016'!O384</f>
        <v>0</v>
      </c>
      <c r="P384" s="1" t="s">
        <v>30</v>
      </c>
      <c r="Q384" s="1" t="s">
        <v>34</v>
      </c>
      <c r="R384" s="1">
        <f>'январь 2016'!R384+'февраль 2016'!R384+'март 2016'!R384</f>
        <v>0</v>
      </c>
      <c r="S384" s="1">
        <f>'январь 2016'!S384+'февраль 2016'!S384+'март 2016'!S384</f>
        <v>0</v>
      </c>
      <c r="T384" s="1" t="s">
        <v>30</v>
      </c>
      <c r="U384" s="1" t="s">
        <v>32</v>
      </c>
      <c r="V384" s="6">
        <f>'январь 2016'!V384+'февраль 2016'!V384+'март 2016'!V384</f>
        <v>0</v>
      </c>
      <c r="W384" s="6">
        <f>'январь 2016'!W384+'февраль 2016'!W384+'март 2016'!W384</f>
        <v>0</v>
      </c>
      <c r="X384" s="6" t="s">
        <v>30</v>
      </c>
      <c r="Y384" s="6" t="s">
        <v>33</v>
      </c>
      <c r="Z384" s="6">
        <f>'январь 2016'!Z384+'февраль 2016'!Z384+'март 2016'!Z384</f>
        <v>0</v>
      </c>
      <c r="AA384" s="6">
        <f>'январь 2016'!AA384+'февраль 2016'!AA384+'март 2016'!AA384</f>
        <v>0</v>
      </c>
      <c r="AB384" s="1" t="s">
        <v>30</v>
      </c>
      <c r="AC384" s="1" t="s">
        <v>34</v>
      </c>
      <c r="AD384" s="1">
        <f>'январь 2016'!AD384+'февраль 2016'!AD384+'март 2016'!AD384</f>
        <v>0</v>
      </c>
      <c r="AE384" s="1">
        <f>'январь 2016'!AE384+'февраль 2016'!AE384+'март 2016'!AE384</f>
        <v>0</v>
      </c>
      <c r="AF384" s="1" t="s">
        <v>35</v>
      </c>
      <c r="AG384" s="1" t="s">
        <v>29</v>
      </c>
      <c r="AH384" s="1">
        <f>'январь 2016'!AH384+'февраль 2016'!AH384+'март 2016'!AH384</f>
        <v>0</v>
      </c>
      <c r="AI384" s="1">
        <f>'январь 2016'!AI384+'февраль 2016'!AI384+'март 2016'!AI384</f>
        <v>0</v>
      </c>
      <c r="AJ384" s="1" t="s">
        <v>36</v>
      </c>
      <c r="AK384" s="1" t="s">
        <v>37</v>
      </c>
      <c r="AL384" s="1">
        <f>'январь 2016'!AL384+'февраль 2016'!AL384+'март 2016'!AL384</f>
        <v>0</v>
      </c>
      <c r="AM384" s="1">
        <f>'январь 2016'!AM384+'февраль 2016'!AM384+'март 2016'!AM384</f>
        <v>0</v>
      </c>
      <c r="AN384" s="1" t="s">
        <v>38</v>
      </c>
      <c r="AO384" s="1" t="s">
        <v>39</v>
      </c>
      <c r="AP384" s="1">
        <f>'январь 2016'!AP384+'февраль 2016'!AP384+'март 2016'!AP384</f>
        <v>0</v>
      </c>
      <c r="AQ384" s="1">
        <f>'январь 2016'!AQ384+'февраль 2016'!AQ384+'март 2016'!AQ384</f>
        <v>0</v>
      </c>
      <c r="AR384" s="1" t="s">
        <v>40</v>
      </c>
      <c r="AS384" s="1" t="s">
        <v>41</v>
      </c>
      <c r="AT384" s="1">
        <f>'январь 2016'!AT384+'февраль 2016'!AT384+'март 2016'!AT384</f>
        <v>0</v>
      </c>
      <c r="AU384" s="1">
        <f>'январь 2016'!AU384+'февраль 2016'!AU384+'март 2016'!AU384</f>
        <v>0</v>
      </c>
      <c r="AV384" s="6"/>
      <c r="AW384" s="6"/>
      <c r="AX384" s="1">
        <f>'январь 2016'!AX384+'февраль 2016'!AX384+'март 2016'!AX384</f>
        <v>0</v>
      </c>
      <c r="AY384" s="1">
        <f>'январь 2016'!AY384+'февраль 2016'!AY384+'март 2016'!AY384</f>
        <v>0</v>
      </c>
      <c r="AZ384" s="1" t="s">
        <v>42</v>
      </c>
      <c r="BA384" s="1" t="s">
        <v>39</v>
      </c>
      <c r="BB384" s="1">
        <f>'январь 2016'!BB384+'февраль 2016'!BB384+'март 2016'!BB384</f>
        <v>0</v>
      </c>
      <c r="BC384" s="1">
        <f>'январь 2016'!BC384+'февраль 2016'!BC384+'март 2016'!BC384</f>
        <v>0</v>
      </c>
      <c r="BD384" s="1" t="s">
        <v>42</v>
      </c>
      <c r="BE384" s="1" t="s">
        <v>33</v>
      </c>
      <c r="BF384" s="1">
        <f>'январь 2016'!BF384+'февраль 2016'!BF384+'март 2016'!BF384</f>
        <v>0</v>
      </c>
      <c r="BG384" s="1">
        <f>'январь 2016'!BG384+'февраль 2016'!BG384+'март 2016'!BG384</f>
        <v>0</v>
      </c>
      <c r="BH384" s="1" t="s">
        <v>42</v>
      </c>
      <c r="BI384" s="1" t="s">
        <v>39</v>
      </c>
      <c r="BJ384" s="1">
        <f>'январь 2016'!BJ384+'февраль 2016'!BJ384+'март 2016'!BJ384</f>
        <v>0</v>
      </c>
      <c r="BK384" s="7">
        <f>'январь 2016'!BK384+'февраль 2016'!BK384+'март 2016'!BK384</f>
        <v>0</v>
      </c>
      <c r="BL384" s="1" t="s">
        <v>43</v>
      </c>
      <c r="BM384" s="1" t="s">
        <v>44</v>
      </c>
      <c r="BN384" s="1">
        <f>'январь 2016'!BN384+'февраль 2016'!BN384+'март 2016'!BN384</f>
        <v>0</v>
      </c>
      <c r="BO384" s="1">
        <f>'январь 2016'!BO384+'февраль 2016'!BO384+'март 2016'!BO384</f>
        <v>0</v>
      </c>
      <c r="BP384" s="1" t="s">
        <v>45</v>
      </c>
      <c r="BQ384" s="1" t="s">
        <v>44</v>
      </c>
      <c r="BR384" s="1">
        <f>'январь 2016'!BR384+'февраль 2016'!BR384+'март 2016'!BR384</f>
        <v>0</v>
      </c>
      <c r="BS384" s="1">
        <f>'январь 2016'!BS384+'февраль 2016'!BS384+'март 2016'!BS384</f>
        <v>0</v>
      </c>
      <c r="BT384" s="1" t="s">
        <v>46</v>
      </c>
      <c r="BU384" s="1" t="s">
        <v>47</v>
      </c>
      <c r="BV384" s="1">
        <f>'январь 2016'!BV384+'февраль 2016'!BV384+'март 2016'!BV384</f>
        <v>0</v>
      </c>
      <c r="BW384" s="1">
        <f>'январь 2016'!BW384+'февраль 2016'!BW384+'март 2016'!BW384</f>
        <v>0</v>
      </c>
      <c r="BX384" s="1" t="s">
        <v>46</v>
      </c>
      <c r="BY384" s="1" t="s">
        <v>41</v>
      </c>
      <c r="BZ384" s="1">
        <f>'январь 2016'!BZ384+'февраль 2016'!BZ384+'март 2016'!BZ384</f>
        <v>0</v>
      </c>
      <c r="CA384" s="1">
        <f>'январь 2016'!CA384+'февраль 2016'!CA384+'март 2016'!CA384</f>
        <v>0</v>
      </c>
      <c r="CB384" s="1" t="s">
        <v>46</v>
      </c>
      <c r="CC384" s="1" t="s">
        <v>48</v>
      </c>
      <c r="CD384" s="1">
        <f>'январь 2016'!CD384+'февраль 2016'!CD384+'март 2016'!CD384</f>
        <v>0</v>
      </c>
      <c r="CE384" s="1">
        <f>'январь 2016'!CE384+'февраль 2016'!CE384+'март 2016'!CE384</f>
        <v>0</v>
      </c>
      <c r="CF384" s="1" t="s">
        <v>46</v>
      </c>
      <c r="CG384" s="1" t="s">
        <v>48</v>
      </c>
      <c r="CH384" s="1">
        <f>'январь 2016'!CH384+'февраль 2016'!CH384+'март 2016'!CH384</f>
        <v>0</v>
      </c>
      <c r="CI384" s="1">
        <f>'январь 2016'!CI384+'февраль 2016'!CI384+'март 2016'!CI384</f>
        <v>0</v>
      </c>
      <c r="CJ384" s="1" t="s">
        <v>46</v>
      </c>
      <c r="CK384" s="1" t="s">
        <v>39</v>
      </c>
      <c r="CL384" s="1">
        <f>'январь 2016'!CL384+'февраль 2016'!CL384+'март 2016'!CL384</f>
        <v>0</v>
      </c>
      <c r="CM384" s="1">
        <f>'январь 2016'!CM384+'февраль 2016'!CM384+'март 2016'!CM384</f>
        <v>0</v>
      </c>
      <c r="CN384" s="1" t="s">
        <v>49</v>
      </c>
      <c r="CO384" s="1" t="s">
        <v>39</v>
      </c>
      <c r="CP384" s="1">
        <f>'январь 2016'!CP384+'февраль 2016'!CP384+'март 2016'!CP384</f>
        <v>0</v>
      </c>
      <c r="CQ384" s="1">
        <f>'январь 2016'!CQ384+'февраль 2016'!CQ384+'март 2016'!CQ384</f>
        <v>0</v>
      </c>
      <c r="CR384" s="1" t="s">
        <v>50</v>
      </c>
      <c r="CS384" s="1" t="s">
        <v>51</v>
      </c>
      <c r="CT384" s="1">
        <f>'январь 2016'!CT384+'февраль 2016'!CT384+'март 2016'!CT384</f>
        <v>0</v>
      </c>
      <c r="CU384" s="1">
        <f>'январь 2016'!CU384+'февраль 2016'!CU384+'март 2016'!CU384</f>
        <v>0</v>
      </c>
      <c r="CV384" s="1" t="s">
        <v>50</v>
      </c>
      <c r="CW384" s="1" t="s">
        <v>39</v>
      </c>
      <c r="CX384" s="1">
        <f>'январь 2016'!CX384+'февраль 2016'!CX384+'март 2016'!CX384</f>
        <v>0</v>
      </c>
      <c r="CY384" s="1">
        <f>'январь 2016'!CY384+'февраль 2016'!CY384+'март 2016'!CY384</f>
        <v>0</v>
      </c>
      <c r="CZ384" s="1" t="s">
        <v>50</v>
      </c>
      <c r="DA384" s="1" t="s">
        <v>39</v>
      </c>
      <c r="DB384" s="1">
        <f>'январь 2016'!DB384+'февраль 2016'!DB384+'март 2016'!DB384</f>
        <v>0</v>
      </c>
      <c r="DC384" s="1">
        <f>'январь 2016'!DC384+'февраль 2016'!DC384+'март 2016'!DC384</f>
        <v>0</v>
      </c>
      <c r="DD384" s="1" t="s">
        <v>59</v>
      </c>
      <c r="DE384" s="1" t="s">
        <v>60</v>
      </c>
      <c r="DF384" s="1">
        <f>'январь 2016'!DF384+'февраль 2016'!DF384+'март 2016'!DF384</f>
        <v>0</v>
      </c>
      <c r="DG384" s="1">
        <f>'январь 2016'!DG384+'февраль 2016'!DG384+'март 2016'!DG384</f>
        <v>0</v>
      </c>
      <c r="DH384" s="1" t="s">
        <v>52</v>
      </c>
      <c r="DI384" s="1" t="s">
        <v>53</v>
      </c>
      <c r="DJ384" s="1">
        <f>'январь 2016'!DJ384+'февраль 2016'!DJ384+'март 2016'!DJ384</f>
        <v>0</v>
      </c>
      <c r="DK384" s="1">
        <f>'январь 2016'!DK384+'февраль 2016'!DK384+'март 2016'!DK384</f>
        <v>0</v>
      </c>
      <c r="DL384" s="1" t="s">
        <v>31</v>
      </c>
      <c r="DM384" s="7">
        <f>'январь 2016'!DM384+'февраль 2016'!DM384+'март 2016'!DM384</f>
        <v>0</v>
      </c>
    </row>
    <row r="385" spans="1:117" s="12" customFormat="1" ht="15.75" customHeight="1" x14ac:dyDescent="0.25">
      <c r="A385" s="6">
        <v>384</v>
      </c>
      <c r="B385" s="6">
        <v>3</v>
      </c>
      <c r="C385" s="9" t="s">
        <v>324</v>
      </c>
      <c r="D385" s="8" t="s">
        <v>373</v>
      </c>
      <c r="E385" s="6">
        <v>-102.77800000000001</v>
      </c>
      <c r="F385" s="6">
        <v>31.248999999999999</v>
      </c>
      <c r="G385" s="6">
        <v>-139.86500000000001</v>
      </c>
      <c r="H385" s="10">
        <v>48.066240000000001</v>
      </c>
      <c r="I385" s="3">
        <f t="shared" si="16"/>
        <v>-91.798760000000016</v>
      </c>
      <c r="J385" s="3">
        <f t="shared" si="15"/>
        <v>0</v>
      </c>
      <c r="K385" s="3">
        <f t="shared" si="17"/>
        <v>-91.798760000000016</v>
      </c>
      <c r="L385" s="1" t="s">
        <v>28</v>
      </c>
      <c r="M385" s="1" t="s">
        <v>29</v>
      </c>
      <c r="N385" s="1">
        <f>'январь 2016'!N385+'февраль 2016'!N385+'март 2016'!N385</f>
        <v>0</v>
      </c>
      <c r="O385" s="1">
        <f>'январь 2016'!O385+'февраль 2016'!O385+'март 2016'!O385</f>
        <v>0</v>
      </c>
      <c r="P385" s="1" t="s">
        <v>30</v>
      </c>
      <c r="Q385" s="1" t="s">
        <v>34</v>
      </c>
      <c r="R385" s="1">
        <f>'январь 2016'!R385+'февраль 2016'!R385+'март 2016'!R385</f>
        <v>0</v>
      </c>
      <c r="S385" s="1">
        <f>'январь 2016'!S385+'февраль 2016'!S385+'март 2016'!S385</f>
        <v>0</v>
      </c>
      <c r="T385" s="1" t="s">
        <v>30</v>
      </c>
      <c r="U385" s="1" t="s">
        <v>32</v>
      </c>
      <c r="V385" s="6">
        <f>'январь 2016'!V385+'февраль 2016'!V385+'март 2016'!V385</f>
        <v>0</v>
      </c>
      <c r="W385" s="6">
        <f>'январь 2016'!W385+'февраль 2016'!W385+'март 2016'!W385</f>
        <v>0</v>
      </c>
      <c r="X385" s="6" t="s">
        <v>30</v>
      </c>
      <c r="Y385" s="6" t="s">
        <v>33</v>
      </c>
      <c r="Z385" s="6">
        <f>'январь 2016'!Z385+'февраль 2016'!Z385+'март 2016'!Z385</f>
        <v>0</v>
      </c>
      <c r="AA385" s="6">
        <f>'январь 2016'!AA385+'февраль 2016'!AA385+'март 2016'!AA385</f>
        <v>0</v>
      </c>
      <c r="AB385" s="1" t="s">
        <v>30</v>
      </c>
      <c r="AC385" s="1" t="s">
        <v>34</v>
      </c>
      <c r="AD385" s="1">
        <f>'январь 2016'!AD385+'февраль 2016'!AD385+'март 2016'!AD385</f>
        <v>0</v>
      </c>
      <c r="AE385" s="1">
        <f>'январь 2016'!AE385+'февраль 2016'!AE385+'март 2016'!AE385</f>
        <v>0</v>
      </c>
      <c r="AF385" s="1" t="s">
        <v>35</v>
      </c>
      <c r="AG385" s="1" t="s">
        <v>29</v>
      </c>
      <c r="AH385" s="1">
        <f>'январь 2016'!AH385+'февраль 2016'!AH385+'март 2016'!AH385</f>
        <v>0</v>
      </c>
      <c r="AI385" s="1">
        <f>'январь 2016'!AI385+'февраль 2016'!AI385+'март 2016'!AI385</f>
        <v>0</v>
      </c>
      <c r="AJ385" s="1" t="s">
        <v>36</v>
      </c>
      <c r="AK385" s="1" t="s">
        <v>37</v>
      </c>
      <c r="AL385" s="1">
        <f>'январь 2016'!AL385+'февраль 2016'!AL385+'март 2016'!AL385</f>
        <v>0</v>
      </c>
      <c r="AM385" s="1">
        <f>'январь 2016'!AM385+'февраль 2016'!AM385+'март 2016'!AM385</f>
        <v>0</v>
      </c>
      <c r="AN385" s="1" t="s">
        <v>38</v>
      </c>
      <c r="AO385" s="1" t="s">
        <v>39</v>
      </c>
      <c r="AP385" s="1">
        <f>'январь 2016'!AP385+'февраль 2016'!AP385+'март 2016'!AP385</f>
        <v>0</v>
      </c>
      <c r="AQ385" s="1">
        <f>'январь 2016'!AQ385+'февраль 2016'!AQ385+'март 2016'!AQ385</f>
        <v>0</v>
      </c>
      <c r="AR385" s="1" t="s">
        <v>40</v>
      </c>
      <c r="AS385" s="1" t="s">
        <v>41</v>
      </c>
      <c r="AT385" s="1">
        <f>'январь 2016'!AT385+'февраль 2016'!AT385+'март 2016'!AT385</f>
        <v>0</v>
      </c>
      <c r="AU385" s="1">
        <f>'январь 2016'!AU385+'февраль 2016'!AU385+'март 2016'!AU385</f>
        <v>0</v>
      </c>
      <c r="AV385" s="6"/>
      <c r="AW385" s="6"/>
      <c r="AX385" s="1">
        <f>'январь 2016'!AX385+'февраль 2016'!AX385+'март 2016'!AX385</f>
        <v>0</v>
      </c>
      <c r="AY385" s="1">
        <f>'январь 2016'!AY385+'февраль 2016'!AY385+'март 2016'!AY385</f>
        <v>0</v>
      </c>
      <c r="AZ385" s="1" t="s">
        <v>42</v>
      </c>
      <c r="BA385" s="1" t="s">
        <v>39</v>
      </c>
      <c r="BB385" s="1">
        <f>'январь 2016'!BB385+'февраль 2016'!BB385+'март 2016'!BB385</f>
        <v>0</v>
      </c>
      <c r="BC385" s="1">
        <f>'январь 2016'!BC385+'февраль 2016'!BC385+'март 2016'!BC385</f>
        <v>0</v>
      </c>
      <c r="BD385" s="1" t="s">
        <v>42</v>
      </c>
      <c r="BE385" s="1" t="s">
        <v>33</v>
      </c>
      <c r="BF385" s="1">
        <f>'январь 2016'!BF385+'февраль 2016'!BF385+'март 2016'!BF385</f>
        <v>0</v>
      </c>
      <c r="BG385" s="1">
        <f>'январь 2016'!BG385+'февраль 2016'!BG385+'март 2016'!BG385</f>
        <v>0</v>
      </c>
      <c r="BH385" s="1" t="s">
        <v>42</v>
      </c>
      <c r="BI385" s="1" t="s">
        <v>39</v>
      </c>
      <c r="BJ385" s="1">
        <f>'январь 2016'!BJ385+'февраль 2016'!BJ385+'март 2016'!BJ385</f>
        <v>0</v>
      </c>
      <c r="BK385" s="7">
        <f>'январь 2016'!BK385+'февраль 2016'!BK385+'март 2016'!BK385</f>
        <v>0</v>
      </c>
      <c r="BL385" s="1" t="s">
        <v>43</v>
      </c>
      <c r="BM385" s="1" t="s">
        <v>44</v>
      </c>
      <c r="BN385" s="1">
        <f>'январь 2016'!BN385+'февраль 2016'!BN385+'март 2016'!BN385</f>
        <v>0</v>
      </c>
      <c r="BO385" s="1">
        <f>'январь 2016'!BO385+'февраль 2016'!BO385+'март 2016'!BO385</f>
        <v>0</v>
      </c>
      <c r="BP385" s="1" t="s">
        <v>45</v>
      </c>
      <c r="BQ385" s="1" t="s">
        <v>44</v>
      </c>
      <c r="BR385" s="1">
        <f>'январь 2016'!BR385+'февраль 2016'!BR385+'март 2016'!BR385</f>
        <v>0</v>
      </c>
      <c r="BS385" s="1">
        <f>'январь 2016'!BS385+'февраль 2016'!BS385+'март 2016'!BS385</f>
        <v>0</v>
      </c>
      <c r="BT385" s="1" t="s">
        <v>46</v>
      </c>
      <c r="BU385" s="1" t="s">
        <v>47</v>
      </c>
      <c r="BV385" s="1">
        <f>'январь 2016'!BV385+'февраль 2016'!BV385+'март 2016'!BV385</f>
        <v>0</v>
      </c>
      <c r="BW385" s="1">
        <f>'январь 2016'!BW385+'февраль 2016'!BW385+'март 2016'!BW385</f>
        <v>0</v>
      </c>
      <c r="BX385" s="1" t="s">
        <v>46</v>
      </c>
      <c r="BY385" s="1" t="s">
        <v>41</v>
      </c>
      <c r="BZ385" s="1">
        <f>'январь 2016'!BZ385+'февраль 2016'!BZ385+'март 2016'!BZ385</f>
        <v>0</v>
      </c>
      <c r="CA385" s="1">
        <f>'январь 2016'!CA385+'февраль 2016'!CA385+'март 2016'!CA385</f>
        <v>0</v>
      </c>
      <c r="CB385" s="1" t="s">
        <v>46</v>
      </c>
      <c r="CC385" s="1" t="s">
        <v>48</v>
      </c>
      <c r="CD385" s="1">
        <f>'январь 2016'!CD385+'февраль 2016'!CD385+'март 2016'!CD385</f>
        <v>0</v>
      </c>
      <c r="CE385" s="1">
        <f>'январь 2016'!CE385+'февраль 2016'!CE385+'март 2016'!CE385</f>
        <v>0</v>
      </c>
      <c r="CF385" s="1" t="s">
        <v>46</v>
      </c>
      <c r="CG385" s="1" t="s">
        <v>48</v>
      </c>
      <c r="CH385" s="1">
        <f>'январь 2016'!CH385+'февраль 2016'!CH385+'март 2016'!CH385</f>
        <v>0</v>
      </c>
      <c r="CI385" s="1">
        <f>'январь 2016'!CI385+'февраль 2016'!CI385+'март 2016'!CI385</f>
        <v>0</v>
      </c>
      <c r="CJ385" s="1" t="s">
        <v>46</v>
      </c>
      <c r="CK385" s="1" t="s">
        <v>39</v>
      </c>
      <c r="CL385" s="1">
        <f>'январь 2016'!CL385+'февраль 2016'!CL385+'март 2016'!CL385</f>
        <v>0</v>
      </c>
      <c r="CM385" s="1">
        <f>'январь 2016'!CM385+'февраль 2016'!CM385+'март 2016'!CM385</f>
        <v>0</v>
      </c>
      <c r="CN385" s="1" t="s">
        <v>49</v>
      </c>
      <c r="CO385" s="1" t="s">
        <v>39</v>
      </c>
      <c r="CP385" s="1">
        <f>'январь 2016'!CP385+'февраль 2016'!CP385+'март 2016'!CP385</f>
        <v>0</v>
      </c>
      <c r="CQ385" s="1">
        <f>'январь 2016'!CQ385+'февраль 2016'!CQ385+'март 2016'!CQ385</f>
        <v>0</v>
      </c>
      <c r="CR385" s="1" t="s">
        <v>50</v>
      </c>
      <c r="CS385" s="1" t="s">
        <v>51</v>
      </c>
      <c r="CT385" s="1">
        <f>'январь 2016'!CT385+'февраль 2016'!CT385+'март 2016'!CT385</f>
        <v>0</v>
      </c>
      <c r="CU385" s="1">
        <f>'январь 2016'!CU385+'февраль 2016'!CU385+'март 2016'!CU385</f>
        <v>0</v>
      </c>
      <c r="CV385" s="1" t="s">
        <v>50</v>
      </c>
      <c r="CW385" s="1" t="s">
        <v>39</v>
      </c>
      <c r="CX385" s="1">
        <f>'январь 2016'!CX385+'февраль 2016'!CX385+'март 2016'!CX385</f>
        <v>0</v>
      </c>
      <c r="CY385" s="1">
        <f>'январь 2016'!CY385+'февраль 2016'!CY385+'март 2016'!CY385</f>
        <v>0</v>
      </c>
      <c r="CZ385" s="1" t="s">
        <v>50</v>
      </c>
      <c r="DA385" s="1" t="s">
        <v>39</v>
      </c>
      <c r="DB385" s="1">
        <f>'январь 2016'!DB385+'февраль 2016'!DB385+'март 2016'!DB385</f>
        <v>0</v>
      </c>
      <c r="DC385" s="1">
        <f>'январь 2016'!DC385+'февраль 2016'!DC385+'март 2016'!DC385</f>
        <v>0</v>
      </c>
      <c r="DD385" s="1" t="s">
        <v>59</v>
      </c>
      <c r="DE385" s="1" t="s">
        <v>60</v>
      </c>
      <c r="DF385" s="1">
        <f>'январь 2016'!DF385+'февраль 2016'!DF385+'март 2016'!DF385</f>
        <v>0</v>
      </c>
      <c r="DG385" s="1">
        <f>'январь 2016'!DG385+'февраль 2016'!DG385+'март 2016'!DG385</f>
        <v>0</v>
      </c>
      <c r="DH385" s="1" t="s">
        <v>52</v>
      </c>
      <c r="DI385" s="1" t="s">
        <v>53</v>
      </c>
      <c r="DJ385" s="1">
        <f>'январь 2016'!DJ385+'февраль 2016'!DJ385+'март 2016'!DJ385</f>
        <v>0</v>
      </c>
      <c r="DK385" s="1">
        <f>'январь 2016'!DK385+'февраль 2016'!DK385+'март 2016'!DK385</f>
        <v>0</v>
      </c>
      <c r="DL385" s="1" t="s">
        <v>31</v>
      </c>
      <c r="DM385" s="7">
        <f>'январь 2016'!DM385+'февраль 2016'!DM385+'март 2016'!DM385</f>
        <v>0</v>
      </c>
    </row>
    <row r="386" spans="1:117" s="12" customFormat="1" ht="15.75" customHeight="1" x14ac:dyDescent="0.25">
      <c r="A386" s="6">
        <v>385</v>
      </c>
      <c r="B386" s="6">
        <v>3</v>
      </c>
      <c r="C386" s="9" t="s">
        <v>325</v>
      </c>
      <c r="D386" s="8" t="s">
        <v>373</v>
      </c>
      <c r="E386" s="6">
        <v>-103.883</v>
      </c>
      <c r="F386" s="6">
        <v>79.552999999999997</v>
      </c>
      <c r="G386" s="6">
        <v>-186.185</v>
      </c>
      <c r="H386" s="10">
        <v>19.738800000000001</v>
      </c>
      <c r="I386" s="3">
        <f t="shared" si="16"/>
        <v>-166.4462</v>
      </c>
      <c r="J386" s="3">
        <f t="shared" ref="J386:J446" si="18">O386+S386+W386+AA386+AE386+AI386+AM386+AQ386+AU386+AY386+BC386+BG386+BK386+BO386+BS386+BW386+CA386+CE386+CI386+CM386+CQ386+CU386+CY386+DC386+DG386+DK386+DM386</f>
        <v>0</v>
      </c>
      <c r="K386" s="3">
        <f t="shared" si="17"/>
        <v>-166.4462</v>
      </c>
      <c r="L386" s="1" t="s">
        <v>28</v>
      </c>
      <c r="M386" s="1" t="s">
        <v>29</v>
      </c>
      <c r="N386" s="1">
        <f>'январь 2016'!N386+'февраль 2016'!N386+'март 2016'!N386</f>
        <v>0</v>
      </c>
      <c r="O386" s="1">
        <f>'январь 2016'!O386+'февраль 2016'!O386+'март 2016'!O386</f>
        <v>0</v>
      </c>
      <c r="P386" s="1" t="s">
        <v>30</v>
      </c>
      <c r="Q386" s="1" t="s">
        <v>34</v>
      </c>
      <c r="R386" s="1">
        <f>'январь 2016'!R386+'февраль 2016'!R386+'март 2016'!R386</f>
        <v>0</v>
      </c>
      <c r="S386" s="1">
        <f>'январь 2016'!S386+'февраль 2016'!S386+'март 2016'!S386</f>
        <v>0</v>
      </c>
      <c r="T386" s="1" t="s">
        <v>30</v>
      </c>
      <c r="U386" s="1" t="s">
        <v>32</v>
      </c>
      <c r="V386" s="6">
        <f>'январь 2016'!V386+'февраль 2016'!V386+'март 2016'!V386</f>
        <v>0</v>
      </c>
      <c r="W386" s="6">
        <f>'январь 2016'!W386+'февраль 2016'!W386+'март 2016'!W386</f>
        <v>0</v>
      </c>
      <c r="X386" s="6" t="s">
        <v>30</v>
      </c>
      <c r="Y386" s="6" t="s">
        <v>33</v>
      </c>
      <c r="Z386" s="6">
        <f>'январь 2016'!Z386+'февраль 2016'!Z386+'март 2016'!Z386</f>
        <v>0</v>
      </c>
      <c r="AA386" s="6">
        <f>'январь 2016'!AA386+'февраль 2016'!AA386+'март 2016'!AA386</f>
        <v>0</v>
      </c>
      <c r="AB386" s="1" t="s">
        <v>30</v>
      </c>
      <c r="AC386" s="1" t="s">
        <v>34</v>
      </c>
      <c r="AD386" s="1">
        <f>'январь 2016'!AD386+'февраль 2016'!AD386+'март 2016'!AD386</f>
        <v>0</v>
      </c>
      <c r="AE386" s="1">
        <f>'январь 2016'!AE386+'февраль 2016'!AE386+'март 2016'!AE386</f>
        <v>0</v>
      </c>
      <c r="AF386" s="1" t="s">
        <v>35</v>
      </c>
      <c r="AG386" s="1" t="s">
        <v>29</v>
      </c>
      <c r="AH386" s="1">
        <f>'январь 2016'!AH386+'февраль 2016'!AH386+'март 2016'!AH386</f>
        <v>0</v>
      </c>
      <c r="AI386" s="1">
        <f>'январь 2016'!AI386+'февраль 2016'!AI386+'март 2016'!AI386</f>
        <v>0</v>
      </c>
      <c r="AJ386" s="1" t="s">
        <v>36</v>
      </c>
      <c r="AK386" s="1" t="s">
        <v>37</v>
      </c>
      <c r="AL386" s="1">
        <f>'январь 2016'!AL386+'февраль 2016'!AL386+'март 2016'!AL386</f>
        <v>0</v>
      </c>
      <c r="AM386" s="1">
        <f>'январь 2016'!AM386+'февраль 2016'!AM386+'март 2016'!AM386</f>
        <v>0</v>
      </c>
      <c r="AN386" s="1" t="s">
        <v>38</v>
      </c>
      <c r="AO386" s="1" t="s">
        <v>39</v>
      </c>
      <c r="AP386" s="1">
        <f>'январь 2016'!AP386+'февраль 2016'!AP386+'март 2016'!AP386</f>
        <v>0</v>
      </c>
      <c r="AQ386" s="1">
        <f>'январь 2016'!AQ386+'февраль 2016'!AQ386+'март 2016'!AQ386</f>
        <v>0</v>
      </c>
      <c r="AR386" s="1" t="s">
        <v>40</v>
      </c>
      <c r="AS386" s="1" t="s">
        <v>41</v>
      </c>
      <c r="AT386" s="1">
        <f>'январь 2016'!AT386+'февраль 2016'!AT386+'март 2016'!AT386</f>
        <v>0</v>
      </c>
      <c r="AU386" s="1">
        <f>'январь 2016'!AU386+'февраль 2016'!AU386+'март 2016'!AU386</f>
        <v>0</v>
      </c>
      <c r="AV386" s="6"/>
      <c r="AW386" s="6"/>
      <c r="AX386" s="1">
        <f>'январь 2016'!AX386+'февраль 2016'!AX386+'март 2016'!AX386</f>
        <v>0</v>
      </c>
      <c r="AY386" s="1">
        <f>'январь 2016'!AY386+'февраль 2016'!AY386+'март 2016'!AY386</f>
        <v>0</v>
      </c>
      <c r="AZ386" s="1" t="s">
        <v>42</v>
      </c>
      <c r="BA386" s="1" t="s">
        <v>39</v>
      </c>
      <c r="BB386" s="1">
        <f>'январь 2016'!BB386+'февраль 2016'!BB386+'март 2016'!BB386</f>
        <v>0</v>
      </c>
      <c r="BC386" s="1">
        <f>'январь 2016'!BC386+'февраль 2016'!BC386+'март 2016'!BC386</f>
        <v>0</v>
      </c>
      <c r="BD386" s="1" t="s">
        <v>42</v>
      </c>
      <c r="BE386" s="1" t="s">
        <v>33</v>
      </c>
      <c r="BF386" s="1">
        <f>'январь 2016'!BF386+'февраль 2016'!BF386+'март 2016'!BF386</f>
        <v>0</v>
      </c>
      <c r="BG386" s="1">
        <f>'январь 2016'!BG386+'февраль 2016'!BG386+'март 2016'!BG386</f>
        <v>0</v>
      </c>
      <c r="BH386" s="1" t="s">
        <v>42</v>
      </c>
      <c r="BI386" s="1" t="s">
        <v>39</v>
      </c>
      <c r="BJ386" s="1">
        <f>'январь 2016'!BJ386+'февраль 2016'!BJ386+'март 2016'!BJ386</f>
        <v>0</v>
      </c>
      <c r="BK386" s="7">
        <f>'январь 2016'!BK386+'февраль 2016'!BK386+'март 2016'!BK386</f>
        <v>0</v>
      </c>
      <c r="BL386" s="1" t="s">
        <v>43</v>
      </c>
      <c r="BM386" s="1" t="s">
        <v>44</v>
      </c>
      <c r="BN386" s="1">
        <f>'январь 2016'!BN386+'февраль 2016'!BN386+'март 2016'!BN386</f>
        <v>0</v>
      </c>
      <c r="BO386" s="1">
        <f>'январь 2016'!BO386+'февраль 2016'!BO386+'март 2016'!BO386</f>
        <v>0</v>
      </c>
      <c r="BP386" s="1" t="s">
        <v>45</v>
      </c>
      <c r="BQ386" s="1" t="s">
        <v>44</v>
      </c>
      <c r="BR386" s="1">
        <f>'январь 2016'!BR386+'февраль 2016'!BR386+'март 2016'!BR386</f>
        <v>0</v>
      </c>
      <c r="BS386" s="1">
        <f>'январь 2016'!BS386+'февраль 2016'!BS386+'март 2016'!BS386</f>
        <v>0</v>
      </c>
      <c r="BT386" s="1" t="s">
        <v>46</v>
      </c>
      <c r="BU386" s="1" t="s">
        <v>47</v>
      </c>
      <c r="BV386" s="1">
        <f>'январь 2016'!BV386+'февраль 2016'!BV386+'март 2016'!BV386</f>
        <v>0</v>
      </c>
      <c r="BW386" s="1">
        <f>'январь 2016'!BW386+'февраль 2016'!BW386+'март 2016'!BW386</f>
        <v>0</v>
      </c>
      <c r="BX386" s="1" t="s">
        <v>46</v>
      </c>
      <c r="BY386" s="1" t="s">
        <v>41</v>
      </c>
      <c r="BZ386" s="1">
        <f>'январь 2016'!BZ386+'февраль 2016'!BZ386+'март 2016'!BZ386</f>
        <v>0</v>
      </c>
      <c r="CA386" s="1">
        <f>'январь 2016'!CA386+'февраль 2016'!CA386+'март 2016'!CA386</f>
        <v>0</v>
      </c>
      <c r="CB386" s="1" t="s">
        <v>46</v>
      </c>
      <c r="CC386" s="1" t="s">
        <v>48</v>
      </c>
      <c r="CD386" s="1">
        <f>'январь 2016'!CD386+'февраль 2016'!CD386+'март 2016'!CD386</f>
        <v>0</v>
      </c>
      <c r="CE386" s="1">
        <f>'январь 2016'!CE386+'февраль 2016'!CE386+'март 2016'!CE386</f>
        <v>0</v>
      </c>
      <c r="CF386" s="1" t="s">
        <v>46</v>
      </c>
      <c r="CG386" s="1" t="s">
        <v>48</v>
      </c>
      <c r="CH386" s="1">
        <f>'январь 2016'!CH386+'февраль 2016'!CH386+'март 2016'!CH386</f>
        <v>0</v>
      </c>
      <c r="CI386" s="1">
        <f>'январь 2016'!CI386+'февраль 2016'!CI386+'март 2016'!CI386</f>
        <v>0</v>
      </c>
      <c r="CJ386" s="1" t="s">
        <v>46</v>
      </c>
      <c r="CK386" s="1" t="s">
        <v>39</v>
      </c>
      <c r="CL386" s="1">
        <f>'январь 2016'!CL386+'февраль 2016'!CL386+'март 2016'!CL386</f>
        <v>0</v>
      </c>
      <c r="CM386" s="1">
        <f>'январь 2016'!CM386+'февраль 2016'!CM386+'март 2016'!CM386</f>
        <v>0</v>
      </c>
      <c r="CN386" s="1" t="s">
        <v>49</v>
      </c>
      <c r="CO386" s="1" t="s">
        <v>39</v>
      </c>
      <c r="CP386" s="1">
        <f>'январь 2016'!CP386+'февраль 2016'!CP386+'март 2016'!CP386</f>
        <v>0</v>
      </c>
      <c r="CQ386" s="1">
        <f>'январь 2016'!CQ386+'февраль 2016'!CQ386+'март 2016'!CQ386</f>
        <v>0</v>
      </c>
      <c r="CR386" s="1" t="s">
        <v>50</v>
      </c>
      <c r="CS386" s="1" t="s">
        <v>51</v>
      </c>
      <c r="CT386" s="1">
        <f>'январь 2016'!CT386+'февраль 2016'!CT386+'март 2016'!CT386</f>
        <v>0</v>
      </c>
      <c r="CU386" s="1">
        <f>'январь 2016'!CU386+'февраль 2016'!CU386+'март 2016'!CU386</f>
        <v>0</v>
      </c>
      <c r="CV386" s="1" t="s">
        <v>50</v>
      </c>
      <c r="CW386" s="1" t="s">
        <v>39</v>
      </c>
      <c r="CX386" s="1">
        <f>'январь 2016'!CX386+'февраль 2016'!CX386+'март 2016'!CX386</f>
        <v>0</v>
      </c>
      <c r="CY386" s="1">
        <f>'январь 2016'!CY386+'февраль 2016'!CY386+'март 2016'!CY386</f>
        <v>0</v>
      </c>
      <c r="CZ386" s="1" t="s">
        <v>50</v>
      </c>
      <c r="DA386" s="1" t="s">
        <v>39</v>
      </c>
      <c r="DB386" s="1">
        <f>'январь 2016'!DB386+'февраль 2016'!DB386+'март 2016'!DB386</f>
        <v>0</v>
      </c>
      <c r="DC386" s="1">
        <f>'январь 2016'!DC386+'февраль 2016'!DC386+'март 2016'!DC386</f>
        <v>0</v>
      </c>
      <c r="DD386" s="1" t="s">
        <v>59</v>
      </c>
      <c r="DE386" s="1" t="s">
        <v>60</v>
      </c>
      <c r="DF386" s="1">
        <f>'январь 2016'!DF386+'февраль 2016'!DF386+'март 2016'!DF386</f>
        <v>0</v>
      </c>
      <c r="DG386" s="1">
        <f>'январь 2016'!DG386+'февраль 2016'!DG386+'март 2016'!DG386</f>
        <v>0</v>
      </c>
      <c r="DH386" s="1" t="s">
        <v>52</v>
      </c>
      <c r="DI386" s="1" t="s">
        <v>53</v>
      </c>
      <c r="DJ386" s="1">
        <f>'январь 2016'!DJ386+'февраль 2016'!DJ386+'март 2016'!DJ386</f>
        <v>0</v>
      </c>
      <c r="DK386" s="1">
        <f>'январь 2016'!DK386+'февраль 2016'!DK386+'март 2016'!DK386</f>
        <v>0</v>
      </c>
      <c r="DL386" s="1" t="s">
        <v>31</v>
      </c>
      <c r="DM386" s="7">
        <f>'январь 2016'!DM386+'февраль 2016'!DM386+'март 2016'!DM386</f>
        <v>0</v>
      </c>
    </row>
    <row r="387" spans="1:117" s="12" customFormat="1" ht="15.75" customHeight="1" x14ac:dyDescent="0.25">
      <c r="A387" s="6">
        <v>386</v>
      </c>
      <c r="B387" s="6">
        <v>3</v>
      </c>
      <c r="C387" s="9" t="s">
        <v>326</v>
      </c>
      <c r="D387" s="8" t="s">
        <v>373</v>
      </c>
      <c r="E387" s="6">
        <v>-682.428</v>
      </c>
      <c r="F387" s="6">
        <v>67.97</v>
      </c>
      <c r="G387" s="6">
        <v>-750.39800000000002</v>
      </c>
      <c r="H387" s="10">
        <v>72.139080000000007</v>
      </c>
      <c r="I387" s="3">
        <f t="shared" ref="I387:I446" si="19">(G387+H387)</f>
        <v>-678.25891999999999</v>
      </c>
      <c r="J387" s="3">
        <f t="shared" si="18"/>
        <v>4.7910000000000004</v>
      </c>
      <c r="K387" s="3">
        <f t="shared" ref="K387:K446" si="20">I387-J387</f>
        <v>-683.04992000000004</v>
      </c>
      <c r="L387" s="1" t="s">
        <v>28</v>
      </c>
      <c r="M387" s="1" t="s">
        <v>29</v>
      </c>
      <c r="N387" s="1">
        <f>'январь 2016'!N387+'февраль 2016'!N387+'март 2016'!N387</f>
        <v>0</v>
      </c>
      <c r="O387" s="1">
        <f>'январь 2016'!O387+'февраль 2016'!O387+'март 2016'!O387</f>
        <v>0</v>
      </c>
      <c r="P387" s="1" t="s">
        <v>30</v>
      </c>
      <c r="Q387" s="1" t="s">
        <v>34</v>
      </c>
      <c r="R387" s="1">
        <f>'январь 2016'!R387+'февраль 2016'!R387+'март 2016'!R387</f>
        <v>0</v>
      </c>
      <c r="S387" s="1">
        <f>'январь 2016'!S387+'февраль 2016'!S387+'март 2016'!S387</f>
        <v>0</v>
      </c>
      <c r="T387" s="1" t="s">
        <v>30</v>
      </c>
      <c r="U387" s="1" t="s">
        <v>32</v>
      </c>
      <c r="V387" s="6">
        <f>'январь 2016'!V387+'февраль 2016'!V387+'март 2016'!V387</f>
        <v>0</v>
      </c>
      <c r="W387" s="6">
        <f>'январь 2016'!W387+'февраль 2016'!W387+'март 2016'!W387</f>
        <v>0</v>
      </c>
      <c r="X387" s="6" t="s">
        <v>30</v>
      </c>
      <c r="Y387" s="6" t="s">
        <v>33</v>
      </c>
      <c r="Z387" s="6">
        <f>'январь 2016'!Z387+'февраль 2016'!Z387+'март 2016'!Z387</f>
        <v>0</v>
      </c>
      <c r="AA387" s="6">
        <f>'январь 2016'!AA387+'февраль 2016'!AA387+'март 2016'!AA387</f>
        <v>0</v>
      </c>
      <c r="AB387" s="1" t="s">
        <v>30</v>
      </c>
      <c r="AC387" s="1" t="s">
        <v>34</v>
      </c>
      <c r="AD387" s="1">
        <f>'январь 2016'!AD387+'февраль 2016'!AD387+'март 2016'!AD387</f>
        <v>0</v>
      </c>
      <c r="AE387" s="1">
        <f>'январь 2016'!AE387+'февраль 2016'!AE387+'март 2016'!AE387</f>
        <v>0</v>
      </c>
      <c r="AF387" s="1" t="s">
        <v>35</v>
      </c>
      <c r="AG387" s="1" t="s">
        <v>29</v>
      </c>
      <c r="AH387" s="1">
        <f>'январь 2016'!AH387+'февраль 2016'!AH387+'март 2016'!AH387</f>
        <v>0</v>
      </c>
      <c r="AI387" s="1">
        <f>'январь 2016'!AI387+'февраль 2016'!AI387+'март 2016'!AI387</f>
        <v>0</v>
      </c>
      <c r="AJ387" s="1" t="s">
        <v>36</v>
      </c>
      <c r="AK387" s="1" t="s">
        <v>37</v>
      </c>
      <c r="AL387" s="1">
        <f>'январь 2016'!AL387+'февраль 2016'!AL387+'март 2016'!AL387</f>
        <v>0</v>
      </c>
      <c r="AM387" s="1">
        <f>'январь 2016'!AM387+'февраль 2016'!AM387+'март 2016'!AM387</f>
        <v>0</v>
      </c>
      <c r="AN387" s="1" t="s">
        <v>38</v>
      </c>
      <c r="AO387" s="1" t="s">
        <v>39</v>
      </c>
      <c r="AP387" s="1">
        <f>'январь 2016'!AP387+'февраль 2016'!AP387+'март 2016'!AP387</f>
        <v>0</v>
      </c>
      <c r="AQ387" s="1">
        <f>'январь 2016'!AQ387+'февраль 2016'!AQ387+'март 2016'!AQ387</f>
        <v>0</v>
      </c>
      <c r="AR387" s="1" t="s">
        <v>40</v>
      </c>
      <c r="AS387" s="1" t="s">
        <v>41</v>
      </c>
      <c r="AT387" s="1">
        <f>'январь 2016'!AT387+'февраль 2016'!AT387+'март 2016'!AT387</f>
        <v>0</v>
      </c>
      <c r="AU387" s="1">
        <f>'январь 2016'!AU387+'февраль 2016'!AU387+'март 2016'!AU387</f>
        <v>0</v>
      </c>
      <c r="AV387" s="6"/>
      <c r="AW387" s="6"/>
      <c r="AX387" s="1">
        <f>'январь 2016'!AX387+'февраль 2016'!AX387+'март 2016'!AX387</f>
        <v>0</v>
      </c>
      <c r="AY387" s="1">
        <f>'январь 2016'!AY387+'февраль 2016'!AY387+'март 2016'!AY387</f>
        <v>0</v>
      </c>
      <c r="AZ387" s="1" t="s">
        <v>42</v>
      </c>
      <c r="BA387" s="1" t="s">
        <v>39</v>
      </c>
      <c r="BB387" s="1">
        <f>'январь 2016'!BB387+'февраль 2016'!BB387+'март 2016'!BB387</f>
        <v>0</v>
      </c>
      <c r="BC387" s="1">
        <f>'январь 2016'!BC387+'февраль 2016'!BC387+'март 2016'!BC387</f>
        <v>0</v>
      </c>
      <c r="BD387" s="1" t="s">
        <v>42</v>
      </c>
      <c r="BE387" s="1" t="s">
        <v>33</v>
      </c>
      <c r="BF387" s="1">
        <f>'январь 2016'!BF387+'февраль 2016'!BF387+'март 2016'!BF387</f>
        <v>0</v>
      </c>
      <c r="BG387" s="1">
        <f>'январь 2016'!BG387+'февраль 2016'!BG387+'март 2016'!BG387</f>
        <v>0</v>
      </c>
      <c r="BH387" s="1" t="s">
        <v>42</v>
      </c>
      <c r="BI387" s="1" t="s">
        <v>39</v>
      </c>
      <c r="BJ387" s="1">
        <f>'январь 2016'!BJ387+'февраль 2016'!BJ387+'март 2016'!BJ387</f>
        <v>0</v>
      </c>
      <c r="BK387" s="7">
        <f>'январь 2016'!BK387+'февраль 2016'!BK387+'март 2016'!BK387</f>
        <v>0</v>
      </c>
      <c r="BL387" s="1" t="s">
        <v>43</v>
      </c>
      <c r="BM387" s="1" t="s">
        <v>44</v>
      </c>
      <c r="BN387" s="1">
        <f>'январь 2016'!BN387+'февраль 2016'!BN387+'март 2016'!BN387</f>
        <v>0</v>
      </c>
      <c r="BO387" s="1">
        <f>'январь 2016'!BO387+'февраль 2016'!BO387+'март 2016'!BO387</f>
        <v>0</v>
      </c>
      <c r="BP387" s="1" t="s">
        <v>45</v>
      </c>
      <c r="BQ387" s="1" t="s">
        <v>44</v>
      </c>
      <c r="BR387" s="1">
        <f>'январь 2016'!BR387+'февраль 2016'!BR387+'март 2016'!BR387</f>
        <v>0</v>
      </c>
      <c r="BS387" s="1">
        <f>'январь 2016'!BS387+'февраль 2016'!BS387+'март 2016'!BS387</f>
        <v>0</v>
      </c>
      <c r="BT387" s="1" t="s">
        <v>46</v>
      </c>
      <c r="BU387" s="1" t="s">
        <v>47</v>
      </c>
      <c r="BV387" s="1">
        <f>'январь 2016'!BV387+'февраль 2016'!BV387+'март 2016'!BV387</f>
        <v>0</v>
      </c>
      <c r="BW387" s="1">
        <f>'январь 2016'!BW387+'февраль 2016'!BW387+'март 2016'!BW387</f>
        <v>0</v>
      </c>
      <c r="BX387" s="1" t="s">
        <v>46</v>
      </c>
      <c r="BY387" s="1" t="s">
        <v>41</v>
      </c>
      <c r="BZ387" s="1">
        <f>'январь 2016'!BZ387+'февраль 2016'!BZ387+'март 2016'!BZ387</f>
        <v>0</v>
      </c>
      <c r="CA387" s="1">
        <f>'январь 2016'!CA387+'февраль 2016'!CA387+'март 2016'!CA387</f>
        <v>0</v>
      </c>
      <c r="CB387" s="1" t="s">
        <v>46</v>
      </c>
      <c r="CC387" s="1" t="s">
        <v>48</v>
      </c>
      <c r="CD387" s="1">
        <f>'январь 2016'!CD387+'февраль 2016'!CD387+'март 2016'!CD387</f>
        <v>0</v>
      </c>
      <c r="CE387" s="1">
        <f>'январь 2016'!CE387+'февраль 2016'!CE387+'март 2016'!CE387</f>
        <v>0</v>
      </c>
      <c r="CF387" s="1" t="s">
        <v>46</v>
      </c>
      <c r="CG387" s="1" t="s">
        <v>48</v>
      </c>
      <c r="CH387" s="1">
        <f>'январь 2016'!CH387+'февраль 2016'!CH387+'март 2016'!CH387</f>
        <v>0</v>
      </c>
      <c r="CI387" s="1">
        <f>'январь 2016'!CI387+'февраль 2016'!CI387+'март 2016'!CI387</f>
        <v>0</v>
      </c>
      <c r="CJ387" s="1" t="s">
        <v>46</v>
      </c>
      <c r="CK387" s="1" t="s">
        <v>39</v>
      </c>
      <c r="CL387" s="1">
        <f>'январь 2016'!CL387+'февраль 2016'!CL387+'март 2016'!CL387</f>
        <v>0</v>
      </c>
      <c r="CM387" s="1">
        <f>'январь 2016'!CM387+'февраль 2016'!CM387+'март 2016'!CM387</f>
        <v>0</v>
      </c>
      <c r="CN387" s="1" t="s">
        <v>49</v>
      </c>
      <c r="CO387" s="1" t="s">
        <v>39</v>
      </c>
      <c r="CP387" s="1">
        <f>'январь 2016'!CP387+'февраль 2016'!CP387+'март 2016'!CP387</f>
        <v>1</v>
      </c>
      <c r="CQ387" s="1">
        <f>'январь 2016'!CQ387+'февраль 2016'!CQ387+'март 2016'!CQ387</f>
        <v>0.75600000000000001</v>
      </c>
      <c r="CR387" s="1" t="s">
        <v>50</v>
      </c>
      <c r="CS387" s="1" t="s">
        <v>51</v>
      </c>
      <c r="CT387" s="1">
        <f>'январь 2016'!CT387+'февраль 2016'!CT387+'март 2016'!CT387</f>
        <v>0</v>
      </c>
      <c r="CU387" s="1">
        <f>'январь 2016'!CU387+'февраль 2016'!CU387+'март 2016'!CU387</f>
        <v>0</v>
      </c>
      <c r="CV387" s="1" t="s">
        <v>50</v>
      </c>
      <c r="CW387" s="1" t="s">
        <v>39</v>
      </c>
      <c r="CX387" s="1">
        <f>'январь 2016'!CX387+'февраль 2016'!CX387+'март 2016'!CX387</f>
        <v>0</v>
      </c>
      <c r="CY387" s="1">
        <f>'январь 2016'!CY387+'февраль 2016'!CY387+'март 2016'!CY387</f>
        <v>0</v>
      </c>
      <c r="CZ387" s="1" t="s">
        <v>50</v>
      </c>
      <c r="DA387" s="1" t="s">
        <v>39</v>
      </c>
      <c r="DB387" s="1">
        <f>'январь 2016'!DB387+'февраль 2016'!DB387+'март 2016'!DB387</f>
        <v>0</v>
      </c>
      <c r="DC387" s="1">
        <f>'январь 2016'!DC387+'февраль 2016'!DC387+'март 2016'!DC387</f>
        <v>0</v>
      </c>
      <c r="DD387" s="1" t="s">
        <v>59</v>
      </c>
      <c r="DE387" s="1" t="s">
        <v>60</v>
      </c>
      <c r="DF387" s="1">
        <f>'январь 2016'!DF387+'февраль 2016'!DF387+'март 2016'!DF387</f>
        <v>0</v>
      </c>
      <c r="DG387" s="1">
        <f>'январь 2016'!DG387+'февраль 2016'!DG387+'март 2016'!DG387</f>
        <v>0</v>
      </c>
      <c r="DH387" s="1" t="s">
        <v>52</v>
      </c>
      <c r="DI387" s="1" t="s">
        <v>53</v>
      </c>
      <c r="DJ387" s="1">
        <f>'январь 2016'!DJ387+'февраль 2016'!DJ387+'март 2016'!DJ387</f>
        <v>0</v>
      </c>
      <c r="DK387" s="1">
        <f>'январь 2016'!DK387+'февраль 2016'!DK387+'март 2016'!DK387</f>
        <v>0</v>
      </c>
      <c r="DL387" s="1" t="s">
        <v>31</v>
      </c>
      <c r="DM387" s="7">
        <f>'январь 2016'!DM387+'февраль 2016'!DM387+'март 2016'!DM387</f>
        <v>4.0350000000000001</v>
      </c>
    </row>
    <row r="388" spans="1:117" s="12" customFormat="1" ht="15.75" customHeight="1" x14ac:dyDescent="0.25">
      <c r="A388" s="6">
        <v>387</v>
      </c>
      <c r="B388" s="6">
        <v>3</v>
      </c>
      <c r="C388" s="9" t="s">
        <v>327</v>
      </c>
      <c r="D388" s="8" t="s">
        <v>373</v>
      </c>
      <c r="E388" s="6">
        <v>193.81899999999999</v>
      </c>
      <c r="F388" s="6">
        <v>377.96600000000001</v>
      </c>
      <c r="G388" s="6">
        <v>-189.16200000000001</v>
      </c>
      <c r="H388" s="10">
        <v>75.157679999999999</v>
      </c>
      <c r="I388" s="3">
        <f t="shared" si="19"/>
        <v>-114.00432000000001</v>
      </c>
      <c r="J388" s="3">
        <f t="shared" si="18"/>
        <v>28.619999999999997</v>
      </c>
      <c r="K388" s="3">
        <f t="shared" si="20"/>
        <v>-142.62432000000001</v>
      </c>
      <c r="L388" s="1" t="s">
        <v>28</v>
      </c>
      <c r="M388" s="1" t="s">
        <v>29</v>
      </c>
      <c r="N388" s="1">
        <f>'январь 2016'!N388+'февраль 2016'!N388+'март 2016'!N388</f>
        <v>0</v>
      </c>
      <c r="O388" s="1">
        <f>'январь 2016'!O388+'февраль 2016'!O388+'март 2016'!O388</f>
        <v>0</v>
      </c>
      <c r="P388" s="1" t="s">
        <v>30</v>
      </c>
      <c r="Q388" s="1" t="s">
        <v>34</v>
      </c>
      <c r="R388" s="1">
        <f>'январь 2016'!R388+'февраль 2016'!R388+'март 2016'!R388</f>
        <v>0</v>
      </c>
      <c r="S388" s="1">
        <f>'январь 2016'!S388+'февраль 2016'!S388+'март 2016'!S388</f>
        <v>0</v>
      </c>
      <c r="T388" s="1" t="s">
        <v>30</v>
      </c>
      <c r="U388" s="1" t="s">
        <v>32</v>
      </c>
      <c r="V388" s="6">
        <f>'январь 2016'!V388+'февраль 2016'!V388+'март 2016'!V388</f>
        <v>0</v>
      </c>
      <c r="W388" s="6">
        <f>'январь 2016'!W388+'февраль 2016'!W388+'март 2016'!W388</f>
        <v>0</v>
      </c>
      <c r="X388" s="6" t="s">
        <v>30</v>
      </c>
      <c r="Y388" s="6" t="s">
        <v>33</v>
      </c>
      <c r="Z388" s="6">
        <f>'январь 2016'!Z388+'февраль 2016'!Z388+'март 2016'!Z388</f>
        <v>0</v>
      </c>
      <c r="AA388" s="6">
        <f>'январь 2016'!AA388+'февраль 2016'!AA388+'март 2016'!AA388</f>
        <v>0</v>
      </c>
      <c r="AB388" s="1" t="s">
        <v>30</v>
      </c>
      <c r="AC388" s="1" t="s">
        <v>34</v>
      </c>
      <c r="AD388" s="1">
        <f>'январь 2016'!AD388+'февраль 2016'!AD388+'март 2016'!AD388</f>
        <v>0</v>
      </c>
      <c r="AE388" s="1">
        <f>'январь 2016'!AE388+'февраль 2016'!AE388+'март 2016'!AE388</f>
        <v>0</v>
      </c>
      <c r="AF388" s="1" t="s">
        <v>35</v>
      </c>
      <c r="AG388" s="1" t="s">
        <v>29</v>
      </c>
      <c r="AH388" s="1">
        <f>'январь 2016'!AH388+'февраль 2016'!AH388+'март 2016'!AH388</f>
        <v>0</v>
      </c>
      <c r="AI388" s="1">
        <f>'январь 2016'!AI388+'февраль 2016'!AI388+'март 2016'!AI388</f>
        <v>0</v>
      </c>
      <c r="AJ388" s="1" t="s">
        <v>36</v>
      </c>
      <c r="AK388" s="1" t="s">
        <v>37</v>
      </c>
      <c r="AL388" s="1">
        <f>'январь 2016'!AL388+'февраль 2016'!AL388+'март 2016'!AL388</f>
        <v>0</v>
      </c>
      <c r="AM388" s="1">
        <f>'январь 2016'!AM388+'февраль 2016'!AM388+'март 2016'!AM388</f>
        <v>0</v>
      </c>
      <c r="AN388" s="1" t="s">
        <v>38</v>
      </c>
      <c r="AO388" s="1" t="s">
        <v>39</v>
      </c>
      <c r="AP388" s="1">
        <f>'январь 2016'!AP388+'февраль 2016'!AP388+'март 2016'!AP388</f>
        <v>0</v>
      </c>
      <c r="AQ388" s="1">
        <f>'январь 2016'!AQ388+'февраль 2016'!AQ388+'март 2016'!AQ388</f>
        <v>0</v>
      </c>
      <c r="AR388" s="1" t="s">
        <v>40</v>
      </c>
      <c r="AS388" s="1" t="s">
        <v>41</v>
      </c>
      <c r="AT388" s="1">
        <f>'январь 2016'!AT388+'февраль 2016'!AT388+'март 2016'!AT388</f>
        <v>0</v>
      </c>
      <c r="AU388" s="1">
        <f>'январь 2016'!AU388+'февраль 2016'!AU388+'март 2016'!AU388</f>
        <v>0</v>
      </c>
      <c r="AV388" s="6"/>
      <c r="AW388" s="6"/>
      <c r="AX388" s="1">
        <f>'январь 2016'!AX388+'февраль 2016'!AX388+'март 2016'!AX388</f>
        <v>0</v>
      </c>
      <c r="AY388" s="1">
        <f>'январь 2016'!AY388+'февраль 2016'!AY388+'март 2016'!AY388</f>
        <v>0</v>
      </c>
      <c r="AZ388" s="1" t="s">
        <v>42</v>
      </c>
      <c r="BA388" s="1" t="s">
        <v>39</v>
      </c>
      <c r="BB388" s="1">
        <f>'январь 2016'!BB388+'февраль 2016'!BB388+'март 2016'!BB388</f>
        <v>0</v>
      </c>
      <c r="BC388" s="1">
        <f>'январь 2016'!BC388+'февраль 2016'!BC388+'март 2016'!BC388</f>
        <v>0</v>
      </c>
      <c r="BD388" s="1" t="s">
        <v>42</v>
      </c>
      <c r="BE388" s="1" t="s">
        <v>33</v>
      </c>
      <c r="BF388" s="1">
        <f>'январь 2016'!BF388+'февраль 2016'!BF388+'март 2016'!BF388</f>
        <v>0</v>
      </c>
      <c r="BG388" s="1">
        <f>'январь 2016'!BG388+'февраль 2016'!BG388+'март 2016'!BG388</f>
        <v>0</v>
      </c>
      <c r="BH388" s="1" t="s">
        <v>42</v>
      </c>
      <c r="BI388" s="1" t="s">
        <v>39</v>
      </c>
      <c r="BJ388" s="1">
        <f>'январь 2016'!BJ388+'февраль 2016'!BJ388+'март 2016'!BJ388</f>
        <v>0</v>
      </c>
      <c r="BK388" s="7">
        <f>'январь 2016'!BK388+'февраль 2016'!BK388+'март 2016'!BK388</f>
        <v>0</v>
      </c>
      <c r="BL388" s="1" t="s">
        <v>43</v>
      </c>
      <c r="BM388" s="1" t="s">
        <v>44</v>
      </c>
      <c r="BN388" s="1">
        <f>'январь 2016'!BN388+'февраль 2016'!BN388+'март 2016'!BN388</f>
        <v>0.01</v>
      </c>
      <c r="BO388" s="1">
        <f>'январь 2016'!BO388+'февраль 2016'!BO388+'март 2016'!BO388</f>
        <v>3.1789999999999998</v>
      </c>
      <c r="BP388" s="1" t="s">
        <v>45</v>
      </c>
      <c r="BQ388" s="1" t="s">
        <v>44</v>
      </c>
      <c r="BR388" s="1">
        <f>'январь 2016'!BR388+'февраль 2016'!BR388+'март 2016'!BR388</f>
        <v>0</v>
      </c>
      <c r="BS388" s="1">
        <f>'январь 2016'!BS388+'февраль 2016'!BS388+'март 2016'!BS388</f>
        <v>0</v>
      </c>
      <c r="BT388" s="1" t="s">
        <v>46</v>
      </c>
      <c r="BU388" s="1" t="s">
        <v>47</v>
      </c>
      <c r="BV388" s="1">
        <f>'январь 2016'!BV388+'февраль 2016'!BV388+'март 2016'!BV388</f>
        <v>0</v>
      </c>
      <c r="BW388" s="1">
        <f>'январь 2016'!BW388+'февраль 2016'!BW388+'март 2016'!BW388</f>
        <v>0</v>
      </c>
      <c r="BX388" s="1" t="s">
        <v>46</v>
      </c>
      <c r="BY388" s="1" t="s">
        <v>41</v>
      </c>
      <c r="BZ388" s="1">
        <f>'январь 2016'!BZ388+'февраль 2016'!BZ388+'март 2016'!BZ388</f>
        <v>0</v>
      </c>
      <c r="CA388" s="1">
        <f>'январь 2016'!CA388+'февраль 2016'!CA388+'март 2016'!CA388</f>
        <v>0</v>
      </c>
      <c r="CB388" s="1" t="s">
        <v>46</v>
      </c>
      <c r="CC388" s="1" t="s">
        <v>48</v>
      </c>
      <c r="CD388" s="1">
        <f>'январь 2016'!CD388+'февраль 2016'!CD388+'март 2016'!CD388</f>
        <v>2.4E-2</v>
      </c>
      <c r="CE388" s="1">
        <f>'январь 2016'!CE388+'февраль 2016'!CE388+'март 2016'!CE388</f>
        <v>25.440999999999999</v>
      </c>
      <c r="CF388" s="1" t="s">
        <v>46</v>
      </c>
      <c r="CG388" s="1" t="s">
        <v>48</v>
      </c>
      <c r="CH388" s="1">
        <f>'январь 2016'!CH388+'февраль 2016'!CH388+'март 2016'!CH388</f>
        <v>0</v>
      </c>
      <c r="CI388" s="1">
        <f>'январь 2016'!CI388+'февраль 2016'!CI388+'март 2016'!CI388</f>
        <v>0</v>
      </c>
      <c r="CJ388" s="1" t="s">
        <v>46</v>
      </c>
      <c r="CK388" s="1" t="s">
        <v>39</v>
      </c>
      <c r="CL388" s="1">
        <f>'январь 2016'!CL388+'февраль 2016'!CL388+'март 2016'!CL388</f>
        <v>0</v>
      </c>
      <c r="CM388" s="1">
        <f>'январь 2016'!CM388+'февраль 2016'!CM388+'март 2016'!CM388</f>
        <v>0</v>
      </c>
      <c r="CN388" s="1" t="s">
        <v>49</v>
      </c>
      <c r="CO388" s="1" t="s">
        <v>39</v>
      </c>
      <c r="CP388" s="1">
        <f>'январь 2016'!CP388+'февраль 2016'!CP388+'март 2016'!CP388</f>
        <v>0</v>
      </c>
      <c r="CQ388" s="1">
        <f>'январь 2016'!CQ388+'февраль 2016'!CQ388+'март 2016'!CQ388</f>
        <v>0</v>
      </c>
      <c r="CR388" s="1" t="s">
        <v>50</v>
      </c>
      <c r="CS388" s="1" t="s">
        <v>51</v>
      </c>
      <c r="CT388" s="1">
        <f>'январь 2016'!CT388+'февраль 2016'!CT388+'март 2016'!CT388</f>
        <v>0</v>
      </c>
      <c r="CU388" s="1">
        <f>'январь 2016'!CU388+'февраль 2016'!CU388+'март 2016'!CU388</f>
        <v>0</v>
      </c>
      <c r="CV388" s="1" t="s">
        <v>50</v>
      </c>
      <c r="CW388" s="1" t="s">
        <v>39</v>
      </c>
      <c r="CX388" s="1">
        <f>'январь 2016'!CX388+'февраль 2016'!CX388+'март 2016'!CX388</f>
        <v>0</v>
      </c>
      <c r="CY388" s="1">
        <f>'январь 2016'!CY388+'февраль 2016'!CY388+'март 2016'!CY388</f>
        <v>0</v>
      </c>
      <c r="CZ388" s="1" t="s">
        <v>50</v>
      </c>
      <c r="DA388" s="1" t="s">
        <v>39</v>
      </c>
      <c r="DB388" s="1">
        <f>'январь 2016'!DB388+'февраль 2016'!DB388+'март 2016'!DB388</f>
        <v>0</v>
      </c>
      <c r="DC388" s="1">
        <f>'январь 2016'!DC388+'февраль 2016'!DC388+'март 2016'!DC388</f>
        <v>0</v>
      </c>
      <c r="DD388" s="1" t="s">
        <v>59</v>
      </c>
      <c r="DE388" s="1" t="s">
        <v>60</v>
      </c>
      <c r="DF388" s="1">
        <f>'январь 2016'!DF388+'февраль 2016'!DF388+'март 2016'!DF388</f>
        <v>0</v>
      </c>
      <c r="DG388" s="1">
        <f>'январь 2016'!DG388+'февраль 2016'!DG388+'март 2016'!DG388</f>
        <v>0</v>
      </c>
      <c r="DH388" s="1" t="s">
        <v>52</v>
      </c>
      <c r="DI388" s="1" t="s">
        <v>53</v>
      </c>
      <c r="DJ388" s="1">
        <f>'январь 2016'!DJ388+'февраль 2016'!DJ388+'март 2016'!DJ388</f>
        <v>0</v>
      </c>
      <c r="DK388" s="1">
        <f>'январь 2016'!DK388+'февраль 2016'!DK388+'март 2016'!DK388</f>
        <v>0</v>
      </c>
      <c r="DL388" s="1" t="s">
        <v>31</v>
      </c>
      <c r="DM388" s="7">
        <f>'январь 2016'!DM388+'февраль 2016'!DM388+'март 2016'!DM388</f>
        <v>0</v>
      </c>
    </row>
    <row r="389" spans="1:117" s="12" customFormat="1" ht="15.75" customHeight="1" x14ac:dyDescent="0.25">
      <c r="A389" s="6">
        <v>388</v>
      </c>
      <c r="B389" s="6">
        <v>3</v>
      </c>
      <c r="C389" s="9" t="s">
        <v>328</v>
      </c>
      <c r="D389" s="8" t="s">
        <v>373</v>
      </c>
      <c r="E389" s="6">
        <v>237.977</v>
      </c>
      <c r="F389" s="6">
        <v>166.97399999999999</v>
      </c>
      <c r="G389" s="6">
        <v>71.003</v>
      </c>
      <c r="H389" s="10">
        <v>82.186319999999995</v>
      </c>
      <c r="I389" s="3">
        <f t="shared" si="19"/>
        <v>153.18932000000001</v>
      </c>
      <c r="J389" s="3">
        <f t="shared" si="18"/>
        <v>0</v>
      </c>
      <c r="K389" s="3">
        <f t="shared" si="20"/>
        <v>153.18932000000001</v>
      </c>
      <c r="L389" s="1" t="s">
        <v>28</v>
      </c>
      <c r="M389" s="1" t="s">
        <v>29</v>
      </c>
      <c r="N389" s="1">
        <f>'январь 2016'!N389+'февраль 2016'!N389+'март 2016'!N389</f>
        <v>0</v>
      </c>
      <c r="O389" s="1">
        <f>'январь 2016'!O389+'февраль 2016'!O389+'март 2016'!O389</f>
        <v>0</v>
      </c>
      <c r="P389" s="1" t="s">
        <v>30</v>
      </c>
      <c r="Q389" s="1" t="s">
        <v>34</v>
      </c>
      <c r="R389" s="1">
        <f>'январь 2016'!R389+'февраль 2016'!R389+'март 2016'!R389</f>
        <v>0</v>
      </c>
      <c r="S389" s="1">
        <f>'январь 2016'!S389+'февраль 2016'!S389+'март 2016'!S389</f>
        <v>0</v>
      </c>
      <c r="T389" s="1" t="s">
        <v>30</v>
      </c>
      <c r="U389" s="1" t="s">
        <v>32</v>
      </c>
      <c r="V389" s="6">
        <f>'январь 2016'!V389+'февраль 2016'!V389+'март 2016'!V389</f>
        <v>0</v>
      </c>
      <c r="W389" s="6">
        <f>'январь 2016'!W389+'февраль 2016'!W389+'март 2016'!W389</f>
        <v>0</v>
      </c>
      <c r="X389" s="6" t="s">
        <v>30</v>
      </c>
      <c r="Y389" s="6" t="s">
        <v>33</v>
      </c>
      <c r="Z389" s="6">
        <f>'январь 2016'!Z389+'февраль 2016'!Z389+'март 2016'!Z389</f>
        <v>0</v>
      </c>
      <c r="AA389" s="6">
        <f>'январь 2016'!AA389+'февраль 2016'!AA389+'март 2016'!AA389</f>
        <v>0</v>
      </c>
      <c r="AB389" s="1" t="s">
        <v>30</v>
      </c>
      <c r="AC389" s="1" t="s">
        <v>34</v>
      </c>
      <c r="AD389" s="1">
        <f>'январь 2016'!AD389+'февраль 2016'!AD389+'март 2016'!AD389</f>
        <v>0</v>
      </c>
      <c r="AE389" s="1">
        <f>'январь 2016'!AE389+'февраль 2016'!AE389+'март 2016'!AE389</f>
        <v>0</v>
      </c>
      <c r="AF389" s="1" t="s">
        <v>35</v>
      </c>
      <c r="AG389" s="1" t="s">
        <v>29</v>
      </c>
      <c r="AH389" s="1">
        <f>'январь 2016'!AH389+'февраль 2016'!AH389+'март 2016'!AH389</f>
        <v>0</v>
      </c>
      <c r="AI389" s="1">
        <f>'январь 2016'!AI389+'февраль 2016'!AI389+'март 2016'!AI389</f>
        <v>0</v>
      </c>
      <c r="AJ389" s="1" t="s">
        <v>36</v>
      </c>
      <c r="AK389" s="1" t="s">
        <v>37</v>
      </c>
      <c r="AL389" s="1">
        <f>'январь 2016'!AL389+'февраль 2016'!AL389+'март 2016'!AL389</f>
        <v>0</v>
      </c>
      <c r="AM389" s="1">
        <f>'январь 2016'!AM389+'февраль 2016'!AM389+'март 2016'!AM389</f>
        <v>0</v>
      </c>
      <c r="AN389" s="1" t="s">
        <v>38</v>
      </c>
      <c r="AO389" s="1" t="s">
        <v>39</v>
      </c>
      <c r="AP389" s="1">
        <f>'январь 2016'!AP389+'февраль 2016'!AP389+'март 2016'!AP389</f>
        <v>0</v>
      </c>
      <c r="AQ389" s="1">
        <f>'январь 2016'!AQ389+'февраль 2016'!AQ389+'март 2016'!AQ389</f>
        <v>0</v>
      </c>
      <c r="AR389" s="1" t="s">
        <v>40</v>
      </c>
      <c r="AS389" s="1" t="s">
        <v>41</v>
      </c>
      <c r="AT389" s="1">
        <f>'январь 2016'!AT389+'февраль 2016'!AT389+'март 2016'!AT389</f>
        <v>0</v>
      </c>
      <c r="AU389" s="1">
        <f>'январь 2016'!AU389+'февраль 2016'!AU389+'март 2016'!AU389</f>
        <v>0</v>
      </c>
      <c r="AV389" s="6"/>
      <c r="AW389" s="6"/>
      <c r="AX389" s="1">
        <f>'январь 2016'!AX389+'февраль 2016'!AX389+'март 2016'!AX389</f>
        <v>0</v>
      </c>
      <c r="AY389" s="1">
        <f>'январь 2016'!AY389+'февраль 2016'!AY389+'март 2016'!AY389</f>
        <v>0</v>
      </c>
      <c r="AZ389" s="1" t="s">
        <v>42</v>
      </c>
      <c r="BA389" s="1" t="s">
        <v>39</v>
      </c>
      <c r="BB389" s="1">
        <f>'январь 2016'!BB389+'февраль 2016'!BB389+'март 2016'!BB389</f>
        <v>0</v>
      </c>
      <c r="BC389" s="1">
        <f>'январь 2016'!BC389+'февраль 2016'!BC389+'март 2016'!BC389</f>
        <v>0</v>
      </c>
      <c r="BD389" s="1" t="s">
        <v>42</v>
      </c>
      <c r="BE389" s="1" t="s">
        <v>33</v>
      </c>
      <c r="BF389" s="1">
        <f>'январь 2016'!BF389+'февраль 2016'!BF389+'март 2016'!BF389</f>
        <v>0</v>
      </c>
      <c r="BG389" s="1">
        <f>'январь 2016'!BG389+'февраль 2016'!BG389+'март 2016'!BG389</f>
        <v>0</v>
      </c>
      <c r="BH389" s="1" t="s">
        <v>42</v>
      </c>
      <c r="BI389" s="1" t="s">
        <v>39</v>
      </c>
      <c r="BJ389" s="1">
        <f>'январь 2016'!BJ389+'февраль 2016'!BJ389+'март 2016'!BJ389</f>
        <v>0</v>
      </c>
      <c r="BK389" s="7">
        <f>'январь 2016'!BK389+'февраль 2016'!BK389+'март 2016'!BK389</f>
        <v>0</v>
      </c>
      <c r="BL389" s="1" t="s">
        <v>43</v>
      </c>
      <c r="BM389" s="1" t="s">
        <v>44</v>
      </c>
      <c r="BN389" s="1">
        <f>'январь 2016'!BN389+'февраль 2016'!BN389+'март 2016'!BN389</f>
        <v>0</v>
      </c>
      <c r="BO389" s="1">
        <f>'январь 2016'!BO389+'февраль 2016'!BO389+'март 2016'!BO389</f>
        <v>0</v>
      </c>
      <c r="BP389" s="1" t="s">
        <v>45</v>
      </c>
      <c r="BQ389" s="1" t="s">
        <v>44</v>
      </c>
      <c r="BR389" s="1">
        <f>'январь 2016'!BR389+'февраль 2016'!BR389+'март 2016'!BR389</f>
        <v>0</v>
      </c>
      <c r="BS389" s="1">
        <f>'январь 2016'!BS389+'февраль 2016'!BS389+'март 2016'!BS389</f>
        <v>0</v>
      </c>
      <c r="BT389" s="1" t="s">
        <v>46</v>
      </c>
      <c r="BU389" s="1" t="s">
        <v>47</v>
      </c>
      <c r="BV389" s="1">
        <f>'январь 2016'!BV389+'февраль 2016'!BV389+'март 2016'!BV389</f>
        <v>0</v>
      </c>
      <c r="BW389" s="1">
        <f>'январь 2016'!BW389+'февраль 2016'!BW389+'март 2016'!BW389</f>
        <v>0</v>
      </c>
      <c r="BX389" s="1" t="s">
        <v>46</v>
      </c>
      <c r="BY389" s="1" t="s">
        <v>41</v>
      </c>
      <c r="BZ389" s="1">
        <f>'январь 2016'!BZ389+'февраль 2016'!BZ389+'март 2016'!BZ389</f>
        <v>0</v>
      </c>
      <c r="CA389" s="1">
        <f>'январь 2016'!CA389+'февраль 2016'!CA389+'март 2016'!CA389</f>
        <v>0</v>
      </c>
      <c r="CB389" s="1" t="s">
        <v>46</v>
      </c>
      <c r="CC389" s="1" t="s">
        <v>48</v>
      </c>
      <c r="CD389" s="1">
        <f>'январь 2016'!CD389+'февраль 2016'!CD389+'март 2016'!CD389</f>
        <v>0</v>
      </c>
      <c r="CE389" s="1">
        <f>'январь 2016'!CE389+'февраль 2016'!CE389+'март 2016'!CE389</f>
        <v>0</v>
      </c>
      <c r="CF389" s="1" t="s">
        <v>46</v>
      </c>
      <c r="CG389" s="1" t="s">
        <v>48</v>
      </c>
      <c r="CH389" s="1">
        <f>'январь 2016'!CH389+'февраль 2016'!CH389+'март 2016'!CH389</f>
        <v>0</v>
      </c>
      <c r="CI389" s="1">
        <f>'январь 2016'!CI389+'февраль 2016'!CI389+'март 2016'!CI389</f>
        <v>0</v>
      </c>
      <c r="CJ389" s="1" t="s">
        <v>46</v>
      </c>
      <c r="CK389" s="1" t="s">
        <v>39</v>
      </c>
      <c r="CL389" s="1">
        <f>'январь 2016'!CL389+'февраль 2016'!CL389+'март 2016'!CL389</f>
        <v>0</v>
      </c>
      <c r="CM389" s="1">
        <f>'январь 2016'!CM389+'февраль 2016'!CM389+'март 2016'!CM389</f>
        <v>0</v>
      </c>
      <c r="CN389" s="1" t="s">
        <v>49</v>
      </c>
      <c r="CO389" s="1" t="s">
        <v>39</v>
      </c>
      <c r="CP389" s="1">
        <f>'январь 2016'!CP389+'февраль 2016'!CP389+'март 2016'!CP389</f>
        <v>0</v>
      </c>
      <c r="CQ389" s="1">
        <f>'январь 2016'!CQ389+'февраль 2016'!CQ389+'март 2016'!CQ389</f>
        <v>0</v>
      </c>
      <c r="CR389" s="1" t="s">
        <v>50</v>
      </c>
      <c r="CS389" s="1" t="s">
        <v>51</v>
      </c>
      <c r="CT389" s="1">
        <f>'январь 2016'!CT389+'февраль 2016'!CT389+'март 2016'!CT389</f>
        <v>0</v>
      </c>
      <c r="CU389" s="1">
        <f>'январь 2016'!CU389+'февраль 2016'!CU389+'март 2016'!CU389</f>
        <v>0</v>
      </c>
      <c r="CV389" s="1" t="s">
        <v>50</v>
      </c>
      <c r="CW389" s="1" t="s">
        <v>39</v>
      </c>
      <c r="CX389" s="1">
        <f>'январь 2016'!CX389+'февраль 2016'!CX389+'март 2016'!CX389</f>
        <v>0</v>
      </c>
      <c r="CY389" s="1">
        <f>'январь 2016'!CY389+'февраль 2016'!CY389+'март 2016'!CY389</f>
        <v>0</v>
      </c>
      <c r="CZ389" s="1" t="s">
        <v>50</v>
      </c>
      <c r="DA389" s="1" t="s">
        <v>39</v>
      </c>
      <c r="DB389" s="1">
        <f>'январь 2016'!DB389+'февраль 2016'!DB389+'март 2016'!DB389</f>
        <v>0</v>
      </c>
      <c r="DC389" s="1">
        <f>'январь 2016'!DC389+'февраль 2016'!DC389+'март 2016'!DC389</f>
        <v>0</v>
      </c>
      <c r="DD389" s="1" t="s">
        <v>59</v>
      </c>
      <c r="DE389" s="1" t="s">
        <v>60</v>
      </c>
      <c r="DF389" s="1">
        <f>'январь 2016'!DF389+'февраль 2016'!DF389+'март 2016'!DF389</f>
        <v>0</v>
      </c>
      <c r="DG389" s="1">
        <f>'январь 2016'!DG389+'февраль 2016'!DG389+'март 2016'!DG389</f>
        <v>0</v>
      </c>
      <c r="DH389" s="1" t="s">
        <v>52</v>
      </c>
      <c r="DI389" s="1" t="s">
        <v>53</v>
      </c>
      <c r="DJ389" s="1">
        <f>'январь 2016'!DJ389+'февраль 2016'!DJ389+'март 2016'!DJ389</f>
        <v>0</v>
      </c>
      <c r="DK389" s="1">
        <f>'январь 2016'!DK389+'февраль 2016'!DK389+'март 2016'!DK389</f>
        <v>0</v>
      </c>
      <c r="DL389" s="1" t="s">
        <v>31</v>
      </c>
      <c r="DM389" s="7">
        <f>'январь 2016'!DM389+'февраль 2016'!DM389+'март 2016'!DM389</f>
        <v>0</v>
      </c>
    </row>
    <row r="390" spans="1:117" s="12" customFormat="1" ht="15.75" customHeight="1" x14ac:dyDescent="0.25">
      <c r="A390" s="6">
        <v>389</v>
      </c>
      <c r="B390" s="6">
        <v>3</v>
      </c>
      <c r="C390" s="9" t="s">
        <v>329</v>
      </c>
      <c r="D390" s="8" t="s">
        <v>373</v>
      </c>
      <c r="E390" s="6">
        <v>27.530999999999999</v>
      </c>
      <c r="F390" s="6">
        <v>157.51499999999999</v>
      </c>
      <c r="G390" s="6">
        <v>-129.98400000000001</v>
      </c>
      <c r="H390" s="10">
        <v>20.20824</v>
      </c>
      <c r="I390" s="3">
        <f t="shared" si="19"/>
        <v>-109.77576000000001</v>
      </c>
      <c r="J390" s="3">
        <f t="shared" si="18"/>
        <v>0</v>
      </c>
      <c r="K390" s="3">
        <f t="shared" si="20"/>
        <v>-109.77576000000001</v>
      </c>
      <c r="L390" s="1" t="s">
        <v>28</v>
      </c>
      <c r="M390" s="1" t="s">
        <v>29</v>
      </c>
      <c r="N390" s="1">
        <f>'январь 2016'!N390+'февраль 2016'!N390+'март 2016'!N390</f>
        <v>0</v>
      </c>
      <c r="O390" s="1">
        <f>'январь 2016'!O390+'февраль 2016'!O390+'март 2016'!O390</f>
        <v>0</v>
      </c>
      <c r="P390" s="1" t="s">
        <v>30</v>
      </c>
      <c r="Q390" s="1" t="s">
        <v>34</v>
      </c>
      <c r="R390" s="1">
        <f>'январь 2016'!R390+'февраль 2016'!R390+'март 2016'!R390</f>
        <v>0</v>
      </c>
      <c r="S390" s="1">
        <f>'январь 2016'!S390+'февраль 2016'!S390+'март 2016'!S390</f>
        <v>0</v>
      </c>
      <c r="T390" s="1" t="s">
        <v>30</v>
      </c>
      <c r="U390" s="1" t="s">
        <v>32</v>
      </c>
      <c r="V390" s="6">
        <f>'январь 2016'!V390+'февраль 2016'!V390+'март 2016'!V390</f>
        <v>0</v>
      </c>
      <c r="W390" s="6">
        <f>'январь 2016'!W390+'февраль 2016'!W390+'март 2016'!W390</f>
        <v>0</v>
      </c>
      <c r="X390" s="6" t="s">
        <v>30</v>
      </c>
      <c r="Y390" s="6" t="s">
        <v>33</v>
      </c>
      <c r="Z390" s="6">
        <f>'январь 2016'!Z390+'февраль 2016'!Z390+'март 2016'!Z390</f>
        <v>0</v>
      </c>
      <c r="AA390" s="6">
        <f>'январь 2016'!AA390+'февраль 2016'!AA390+'март 2016'!AA390</f>
        <v>0</v>
      </c>
      <c r="AB390" s="1" t="s">
        <v>30</v>
      </c>
      <c r="AC390" s="1" t="s">
        <v>34</v>
      </c>
      <c r="AD390" s="1">
        <f>'январь 2016'!AD390+'февраль 2016'!AD390+'март 2016'!AD390</f>
        <v>0</v>
      </c>
      <c r="AE390" s="1">
        <f>'январь 2016'!AE390+'февраль 2016'!AE390+'март 2016'!AE390</f>
        <v>0</v>
      </c>
      <c r="AF390" s="1" t="s">
        <v>35</v>
      </c>
      <c r="AG390" s="1" t="s">
        <v>29</v>
      </c>
      <c r="AH390" s="1">
        <f>'январь 2016'!AH390+'февраль 2016'!AH390+'март 2016'!AH390</f>
        <v>0</v>
      </c>
      <c r="AI390" s="1">
        <f>'январь 2016'!AI390+'февраль 2016'!AI390+'март 2016'!AI390</f>
        <v>0</v>
      </c>
      <c r="AJ390" s="1" t="s">
        <v>36</v>
      </c>
      <c r="AK390" s="1" t="s">
        <v>37</v>
      </c>
      <c r="AL390" s="1">
        <f>'январь 2016'!AL390+'февраль 2016'!AL390+'март 2016'!AL390</f>
        <v>0</v>
      </c>
      <c r="AM390" s="1">
        <f>'январь 2016'!AM390+'февраль 2016'!AM390+'март 2016'!AM390</f>
        <v>0</v>
      </c>
      <c r="AN390" s="1" t="s">
        <v>38</v>
      </c>
      <c r="AO390" s="1" t="s">
        <v>39</v>
      </c>
      <c r="AP390" s="1">
        <f>'январь 2016'!AP390+'февраль 2016'!AP390+'март 2016'!AP390</f>
        <v>0</v>
      </c>
      <c r="AQ390" s="1">
        <f>'январь 2016'!AQ390+'февраль 2016'!AQ390+'март 2016'!AQ390</f>
        <v>0</v>
      </c>
      <c r="AR390" s="1" t="s">
        <v>40</v>
      </c>
      <c r="AS390" s="1" t="s">
        <v>41</v>
      </c>
      <c r="AT390" s="1">
        <f>'январь 2016'!AT390+'февраль 2016'!AT390+'март 2016'!AT390</f>
        <v>0</v>
      </c>
      <c r="AU390" s="1">
        <f>'январь 2016'!AU390+'февраль 2016'!AU390+'март 2016'!AU390</f>
        <v>0</v>
      </c>
      <c r="AV390" s="6"/>
      <c r="AW390" s="6"/>
      <c r="AX390" s="1">
        <f>'январь 2016'!AX390+'февраль 2016'!AX390+'март 2016'!AX390</f>
        <v>0</v>
      </c>
      <c r="AY390" s="1">
        <f>'январь 2016'!AY390+'февраль 2016'!AY390+'март 2016'!AY390</f>
        <v>0</v>
      </c>
      <c r="AZ390" s="1" t="s">
        <v>42</v>
      </c>
      <c r="BA390" s="1" t="s">
        <v>39</v>
      </c>
      <c r="BB390" s="1">
        <f>'январь 2016'!BB390+'февраль 2016'!BB390+'март 2016'!BB390</f>
        <v>0</v>
      </c>
      <c r="BC390" s="1">
        <f>'январь 2016'!BC390+'февраль 2016'!BC390+'март 2016'!BC390</f>
        <v>0</v>
      </c>
      <c r="BD390" s="1" t="s">
        <v>42</v>
      </c>
      <c r="BE390" s="1" t="s">
        <v>33</v>
      </c>
      <c r="BF390" s="1">
        <f>'январь 2016'!BF390+'февраль 2016'!BF390+'март 2016'!BF390</f>
        <v>0</v>
      </c>
      <c r="BG390" s="1">
        <f>'январь 2016'!BG390+'февраль 2016'!BG390+'март 2016'!BG390</f>
        <v>0</v>
      </c>
      <c r="BH390" s="1" t="s">
        <v>42</v>
      </c>
      <c r="BI390" s="1" t="s">
        <v>39</v>
      </c>
      <c r="BJ390" s="1">
        <f>'январь 2016'!BJ390+'февраль 2016'!BJ390+'март 2016'!BJ390</f>
        <v>0</v>
      </c>
      <c r="BK390" s="7">
        <f>'январь 2016'!BK390+'февраль 2016'!BK390+'март 2016'!BK390</f>
        <v>0</v>
      </c>
      <c r="BL390" s="1" t="s">
        <v>43</v>
      </c>
      <c r="BM390" s="1" t="s">
        <v>44</v>
      </c>
      <c r="BN390" s="1">
        <f>'январь 2016'!BN390+'февраль 2016'!BN390+'март 2016'!BN390</f>
        <v>0</v>
      </c>
      <c r="BO390" s="1">
        <f>'январь 2016'!BO390+'февраль 2016'!BO390+'март 2016'!BO390</f>
        <v>0</v>
      </c>
      <c r="BP390" s="1" t="s">
        <v>45</v>
      </c>
      <c r="BQ390" s="1" t="s">
        <v>44</v>
      </c>
      <c r="BR390" s="1">
        <f>'январь 2016'!BR390+'февраль 2016'!BR390+'март 2016'!BR390</f>
        <v>0</v>
      </c>
      <c r="BS390" s="1">
        <f>'январь 2016'!BS390+'февраль 2016'!BS390+'март 2016'!BS390</f>
        <v>0</v>
      </c>
      <c r="BT390" s="1" t="s">
        <v>46</v>
      </c>
      <c r="BU390" s="1" t="s">
        <v>47</v>
      </c>
      <c r="BV390" s="1">
        <f>'январь 2016'!BV390+'февраль 2016'!BV390+'март 2016'!BV390</f>
        <v>0</v>
      </c>
      <c r="BW390" s="1">
        <f>'январь 2016'!BW390+'февраль 2016'!BW390+'март 2016'!BW390</f>
        <v>0</v>
      </c>
      <c r="BX390" s="1" t="s">
        <v>46</v>
      </c>
      <c r="BY390" s="1" t="s">
        <v>41</v>
      </c>
      <c r="BZ390" s="1">
        <f>'январь 2016'!BZ390+'февраль 2016'!BZ390+'март 2016'!BZ390</f>
        <v>0</v>
      </c>
      <c r="CA390" s="1">
        <f>'январь 2016'!CA390+'февраль 2016'!CA390+'март 2016'!CA390</f>
        <v>0</v>
      </c>
      <c r="CB390" s="1" t="s">
        <v>46</v>
      </c>
      <c r="CC390" s="1" t="s">
        <v>48</v>
      </c>
      <c r="CD390" s="1">
        <f>'январь 2016'!CD390+'февраль 2016'!CD390+'март 2016'!CD390</f>
        <v>0</v>
      </c>
      <c r="CE390" s="1">
        <f>'январь 2016'!CE390+'февраль 2016'!CE390+'март 2016'!CE390</f>
        <v>0</v>
      </c>
      <c r="CF390" s="1" t="s">
        <v>46</v>
      </c>
      <c r="CG390" s="1" t="s">
        <v>48</v>
      </c>
      <c r="CH390" s="1">
        <f>'январь 2016'!CH390+'февраль 2016'!CH390+'март 2016'!CH390</f>
        <v>0</v>
      </c>
      <c r="CI390" s="1">
        <f>'январь 2016'!CI390+'февраль 2016'!CI390+'март 2016'!CI390</f>
        <v>0</v>
      </c>
      <c r="CJ390" s="1" t="s">
        <v>46</v>
      </c>
      <c r="CK390" s="1" t="s">
        <v>39</v>
      </c>
      <c r="CL390" s="1">
        <f>'январь 2016'!CL390+'февраль 2016'!CL390+'март 2016'!CL390</f>
        <v>0</v>
      </c>
      <c r="CM390" s="1">
        <f>'январь 2016'!CM390+'февраль 2016'!CM390+'март 2016'!CM390</f>
        <v>0</v>
      </c>
      <c r="CN390" s="1" t="s">
        <v>49</v>
      </c>
      <c r="CO390" s="1" t="s">
        <v>39</v>
      </c>
      <c r="CP390" s="1">
        <f>'январь 2016'!CP390+'февраль 2016'!CP390+'март 2016'!CP390</f>
        <v>0</v>
      </c>
      <c r="CQ390" s="1">
        <f>'январь 2016'!CQ390+'февраль 2016'!CQ390+'март 2016'!CQ390</f>
        <v>0</v>
      </c>
      <c r="CR390" s="1" t="s">
        <v>50</v>
      </c>
      <c r="CS390" s="1" t="s">
        <v>51</v>
      </c>
      <c r="CT390" s="1">
        <f>'январь 2016'!CT390+'февраль 2016'!CT390+'март 2016'!CT390</f>
        <v>0</v>
      </c>
      <c r="CU390" s="1">
        <f>'январь 2016'!CU390+'февраль 2016'!CU390+'март 2016'!CU390</f>
        <v>0</v>
      </c>
      <c r="CV390" s="1" t="s">
        <v>50</v>
      </c>
      <c r="CW390" s="1" t="s">
        <v>39</v>
      </c>
      <c r="CX390" s="1">
        <f>'январь 2016'!CX390+'февраль 2016'!CX390+'март 2016'!CX390</f>
        <v>0</v>
      </c>
      <c r="CY390" s="1">
        <f>'январь 2016'!CY390+'февраль 2016'!CY390+'март 2016'!CY390</f>
        <v>0</v>
      </c>
      <c r="CZ390" s="1" t="s">
        <v>50</v>
      </c>
      <c r="DA390" s="1" t="s">
        <v>39</v>
      </c>
      <c r="DB390" s="1">
        <f>'январь 2016'!DB390+'февраль 2016'!DB390+'март 2016'!DB390</f>
        <v>0</v>
      </c>
      <c r="DC390" s="1">
        <f>'январь 2016'!DC390+'февраль 2016'!DC390+'март 2016'!DC390</f>
        <v>0</v>
      </c>
      <c r="DD390" s="1" t="s">
        <v>59</v>
      </c>
      <c r="DE390" s="1" t="s">
        <v>60</v>
      </c>
      <c r="DF390" s="1">
        <f>'январь 2016'!DF390+'февраль 2016'!DF390+'март 2016'!DF390</f>
        <v>0</v>
      </c>
      <c r="DG390" s="1">
        <f>'январь 2016'!DG390+'февраль 2016'!DG390+'март 2016'!DG390</f>
        <v>0</v>
      </c>
      <c r="DH390" s="1" t="s">
        <v>52</v>
      </c>
      <c r="DI390" s="1" t="s">
        <v>53</v>
      </c>
      <c r="DJ390" s="1">
        <f>'январь 2016'!DJ390+'февраль 2016'!DJ390+'март 2016'!DJ390</f>
        <v>0</v>
      </c>
      <c r="DK390" s="1">
        <f>'январь 2016'!DK390+'февраль 2016'!DK390+'март 2016'!DK390</f>
        <v>0</v>
      </c>
      <c r="DL390" s="1" t="s">
        <v>31</v>
      </c>
      <c r="DM390" s="7">
        <f>'январь 2016'!DM390+'февраль 2016'!DM390+'март 2016'!DM390</f>
        <v>0</v>
      </c>
    </row>
    <row r="391" spans="1:117" s="12" customFormat="1" ht="15.75" customHeight="1" x14ac:dyDescent="0.25">
      <c r="A391" s="6">
        <v>390</v>
      </c>
      <c r="B391" s="6">
        <v>3</v>
      </c>
      <c r="C391" s="9" t="s">
        <v>330</v>
      </c>
      <c r="D391" s="8" t="s">
        <v>373</v>
      </c>
      <c r="E391" s="6">
        <v>15.739000000000001</v>
      </c>
      <c r="F391" s="6">
        <v>12.84</v>
      </c>
      <c r="G391" s="6">
        <v>2.899</v>
      </c>
      <c r="H391" s="10">
        <v>25.28556</v>
      </c>
      <c r="I391" s="3">
        <f t="shared" si="19"/>
        <v>28.184560000000001</v>
      </c>
      <c r="J391" s="3">
        <f t="shared" si="18"/>
        <v>0</v>
      </c>
      <c r="K391" s="3">
        <f t="shared" si="20"/>
        <v>28.184560000000001</v>
      </c>
      <c r="L391" s="1" t="s">
        <v>28</v>
      </c>
      <c r="M391" s="1" t="s">
        <v>29</v>
      </c>
      <c r="N391" s="1">
        <f>'январь 2016'!N391+'февраль 2016'!N391+'март 2016'!N391</f>
        <v>0</v>
      </c>
      <c r="O391" s="1">
        <f>'январь 2016'!O391+'февраль 2016'!O391+'март 2016'!O391</f>
        <v>0</v>
      </c>
      <c r="P391" s="1" t="s">
        <v>30</v>
      </c>
      <c r="Q391" s="1" t="s">
        <v>34</v>
      </c>
      <c r="R391" s="1">
        <f>'январь 2016'!R391+'февраль 2016'!R391+'март 2016'!R391</f>
        <v>0</v>
      </c>
      <c r="S391" s="1">
        <f>'январь 2016'!S391+'февраль 2016'!S391+'март 2016'!S391</f>
        <v>0</v>
      </c>
      <c r="T391" s="1" t="s">
        <v>30</v>
      </c>
      <c r="U391" s="1" t="s">
        <v>32</v>
      </c>
      <c r="V391" s="6">
        <f>'январь 2016'!V391+'февраль 2016'!V391+'март 2016'!V391</f>
        <v>0</v>
      </c>
      <c r="W391" s="6">
        <f>'январь 2016'!W391+'февраль 2016'!W391+'март 2016'!W391</f>
        <v>0</v>
      </c>
      <c r="X391" s="6" t="s">
        <v>30</v>
      </c>
      <c r="Y391" s="6" t="s">
        <v>33</v>
      </c>
      <c r="Z391" s="6">
        <f>'январь 2016'!Z391+'февраль 2016'!Z391+'март 2016'!Z391</f>
        <v>0</v>
      </c>
      <c r="AA391" s="6">
        <f>'январь 2016'!AA391+'февраль 2016'!AA391+'март 2016'!AA391</f>
        <v>0</v>
      </c>
      <c r="AB391" s="1" t="s">
        <v>30</v>
      </c>
      <c r="AC391" s="1" t="s">
        <v>34</v>
      </c>
      <c r="AD391" s="1">
        <f>'январь 2016'!AD391+'февраль 2016'!AD391+'март 2016'!AD391</f>
        <v>0</v>
      </c>
      <c r="AE391" s="1">
        <f>'январь 2016'!AE391+'февраль 2016'!AE391+'март 2016'!AE391</f>
        <v>0</v>
      </c>
      <c r="AF391" s="1" t="s">
        <v>35</v>
      </c>
      <c r="AG391" s="1" t="s">
        <v>29</v>
      </c>
      <c r="AH391" s="1">
        <f>'январь 2016'!AH391+'февраль 2016'!AH391+'март 2016'!AH391</f>
        <v>0</v>
      </c>
      <c r="AI391" s="1">
        <f>'январь 2016'!AI391+'февраль 2016'!AI391+'март 2016'!AI391</f>
        <v>0</v>
      </c>
      <c r="AJ391" s="1" t="s">
        <v>36</v>
      </c>
      <c r="AK391" s="1" t="s">
        <v>37</v>
      </c>
      <c r="AL391" s="1">
        <f>'январь 2016'!AL391+'февраль 2016'!AL391+'март 2016'!AL391</f>
        <v>0</v>
      </c>
      <c r="AM391" s="1">
        <f>'январь 2016'!AM391+'февраль 2016'!AM391+'март 2016'!AM391</f>
        <v>0</v>
      </c>
      <c r="AN391" s="1" t="s">
        <v>38</v>
      </c>
      <c r="AO391" s="1" t="s">
        <v>39</v>
      </c>
      <c r="AP391" s="1">
        <f>'январь 2016'!AP391+'февраль 2016'!AP391+'март 2016'!AP391</f>
        <v>0</v>
      </c>
      <c r="AQ391" s="1">
        <f>'январь 2016'!AQ391+'февраль 2016'!AQ391+'март 2016'!AQ391</f>
        <v>0</v>
      </c>
      <c r="AR391" s="1" t="s">
        <v>40</v>
      </c>
      <c r="AS391" s="1" t="s">
        <v>41</v>
      </c>
      <c r="AT391" s="1">
        <f>'январь 2016'!AT391+'февраль 2016'!AT391+'март 2016'!AT391</f>
        <v>0</v>
      </c>
      <c r="AU391" s="1">
        <f>'январь 2016'!AU391+'февраль 2016'!AU391+'март 2016'!AU391</f>
        <v>0</v>
      </c>
      <c r="AV391" s="6"/>
      <c r="AW391" s="6"/>
      <c r="AX391" s="1">
        <f>'январь 2016'!AX391+'февраль 2016'!AX391+'март 2016'!AX391</f>
        <v>0</v>
      </c>
      <c r="AY391" s="1">
        <f>'январь 2016'!AY391+'февраль 2016'!AY391+'март 2016'!AY391</f>
        <v>0</v>
      </c>
      <c r="AZ391" s="1" t="s">
        <v>42</v>
      </c>
      <c r="BA391" s="1" t="s">
        <v>39</v>
      </c>
      <c r="BB391" s="1">
        <f>'январь 2016'!BB391+'февраль 2016'!BB391+'март 2016'!BB391</f>
        <v>0</v>
      </c>
      <c r="BC391" s="1">
        <f>'январь 2016'!BC391+'февраль 2016'!BC391+'март 2016'!BC391</f>
        <v>0</v>
      </c>
      <c r="BD391" s="1" t="s">
        <v>42</v>
      </c>
      <c r="BE391" s="1" t="s">
        <v>33</v>
      </c>
      <c r="BF391" s="1">
        <f>'январь 2016'!BF391+'февраль 2016'!BF391+'март 2016'!BF391</f>
        <v>0</v>
      </c>
      <c r="BG391" s="1">
        <f>'январь 2016'!BG391+'февраль 2016'!BG391+'март 2016'!BG391</f>
        <v>0</v>
      </c>
      <c r="BH391" s="1" t="s">
        <v>42</v>
      </c>
      <c r="BI391" s="1" t="s">
        <v>39</v>
      </c>
      <c r="BJ391" s="1">
        <f>'январь 2016'!BJ391+'февраль 2016'!BJ391+'март 2016'!BJ391</f>
        <v>0</v>
      </c>
      <c r="BK391" s="7">
        <f>'январь 2016'!BK391+'февраль 2016'!BK391+'март 2016'!BK391</f>
        <v>0</v>
      </c>
      <c r="BL391" s="1" t="s">
        <v>43</v>
      </c>
      <c r="BM391" s="1" t="s">
        <v>44</v>
      </c>
      <c r="BN391" s="1">
        <f>'январь 2016'!BN391+'февраль 2016'!BN391+'март 2016'!BN391</f>
        <v>0</v>
      </c>
      <c r="BO391" s="1">
        <f>'январь 2016'!BO391+'февраль 2016'!BO391+'март 2016'!BO391</f>
        <v>0</v>
      </c>
      <c r="BP391" s="1" t="s">
        <v>45</v>
      </c>
      <c r="BQ391" s="1" t="s">
        <v>44</v>
      </c>
      <c r="BR391" s="1">
        <f>'январь 2016'!BR391+'февраль 2016'!BR391+'март 2016'!BR391</f>
        <v>0</v>
      </c>
      <c r="BS391" s="1">
        <f>'январь 2016'!BS391+'февраль 2016'!BS391+'март 2016'!BS391</f>
        <v>0</v>
      </c>
      <c r="BT391" s="1" t="s">
        <v>46</v>
      </c>
      <c r="BU391" s="1" t="s">
        <v>47</v>
      </c>
      <c r="BV391" s="1">
        <f>'январь 2016'!BV391+'февраль 2016'!BV391+'март 2016'!BV391</f>
        <v>0</v>
      </c>
      <c r="BW391" s="1">
        <f>'январь 2016'!BW391+'февраль 2016'!BW391+'март 2016'!BW391</f>
        <v>0</v>
      </c>
      <c r="BX391" s="1" t="s">
        <v>46</v>
      </c>
      <c r="BY391" s="1" t="s">
        <v>41</v>
      </c>
      <c r="BZ391" s="1">
        <f>'январь 2016'!BZ391+'февраль 2016'!BZ391+'март 2016'!BZ391</f>
        <v>0</v>
      </c>
      <c r="CA391" s="1">
        <f>'январь 2016'!CA391+'февраль 2016'!CA391+'март 2016'!CA391</f>
        <v>0</v>
      </c>
      <c r="CB391" s="1" t="s">
        <v>46</v>
      </c>
      <c r="CC391" s="1" t="s">
        <v>48</v>
      </c>
      <c r="CD391" s="1">
        <f>'январь 2016'!CD391+'февраль 2016'!CD391+'март 2016'!CD391</f>
        <v>0</v>
      </c>
      <c r="CE391" s="1">
        <f>'январь 2016'!CE391+'февраль 2016'!CE391+'март 2016'!CE391</f>
        <v>0</v>
      </c>
      <c r="CF391" s="1" t="s">
        <v>46</v>
      </c>
      <c r="CG391" s="1" t="s">
        <v>48</v>
      </c>
      <c r="CH391" s="1">
        <f>'январь 2016'!CH391+'февраль 2016'!CH391+'март 2016'!CH391</f>
        <v>0</v>
      </c>
      <c r="CI391" s="1">
        <f>'январь 2016'!CI391+'февраль 2016'!CI391+'март 2016'!CI391</f>
        <v>0</v>
      </c>
      <c r="CJ391" s="1" t="s">
        <v>46</v>
      </c>
      <c r="CK391" s="1" t="s">
        <v>39</v>
      </c>
      <c r="CL391" s="1">
        <f>'январь 2016'!CL391+'февраль 2016'!CL391+'март 2016'!CL391</f>
        <v>0</v>
      </c>
      <c r="CM391" s="1">
        <f>'январь 2016'!CM391+'февраль 2016'!CM391+'март 2016'!CM391</f>
        <v>0</v>
      </c>
      <c r="CN391" s="1" t="s">
        <v>49</v>
      </c>
      <c r="CO391" s="1" t="s">
        <v>39</v>
      </c>
      <c r="CP391" s="1">
        <f>'январь 2016'!CP391+'февраль 2016'!CP391+'март 2016'!CP391</f>
        <v>0</v>
      </c>
      <c r="CQ391" s="1">
        <f>'январь 2016'!CQ391+'февраль 2016'!CQ391+'март 2016'!CQ391</f>
        <v>0</v>
      </c>
      <c r="CR391" s="1" t="s">
        <v>50</v>
      </c>
      <c r="CS391" s="1" t="s">
        <v>51</v>
      </c>
      <c r="CT391" s="1">
        <f>'январь 2016'!CT391+'февраль 2016'!CT391+'март 2016'!CT391</f>
        <v>0</v>
      </c>
      <c r="CU391" s="1">
        <f>'январь 2016'!CU391+'февраль 2016'!CU391+'март 2016'!CU391</f>
        <v>0</v>
      </c>
      <c r="CV391" s="1" t="s">
        <v>50</v>
      </c>
      <c r="CW391" s="1" t="s">
        <v>39</v>
      </c>
      <c r="CX391" s="1">
        <f>'январь 2016'!CX391+'февраль 2016'!CX391+'март 2016'!CX391</f>
        <v>0</v>
      </c>
      <c r="CY391" s="1">
        <f>'январь 2016'!CY391+'февраль 2016'!CY391+'март 2016'!CY391</f>
        <v>0</v>
      </c>
      <c r="CZ391" s="1" t="s">
        <v>50</v>
      </c>
      <c r="DA391" s="1" t="s">
        <v>39</v>
      </c>
      <c r="DB391" s="1">
        <f>'январь 2016'!DB391+'февраль 2016'!DB391+'март 2016'!DB391</f>
        <v>0</v>
      </c>
      <c r="DC391" s="1">
        <f>'январь 2016'!DC391+'февраль 2016'!DC391+'март 2016'!DC391</f>
        <v>0</v>
      </c>
      <c r="DD391" s="1" t="s">
        <v>59</v>
      </c>
      <c r="DE391" s="1" t="s">
        <v>60</v>
      </c>
      <c r="DF391" s="1">
        <f>'январь 2016'!DF391+'февраль 2016'!DF391+'март 2016'!DF391</f>
        <v>0</v>
      </c>
      <c r="DG391" s="1">
        <f>'январь 2016'!DG391+'февраль 2016'!DG391+'март 2016'!DG391</f>
        <v>0</v>
      </c>
      <c r="DH391" s="1" t="s">
        <v>52</v>
      </c>
      <c r="DI391" s="1" t="s">
        <v>53</v>
      </c>
      <c r="DJ391" s="1">
        <f>'январь 2016'!DJ391+'февраль 2016'!DJ391+'март 2016'!DJ391</f>
        <v>0</v>
      </c>
      <c r="DK391" s="1">
        <f>'январь 2016'!DK391+'февраль 2016'!DK391+'март 2016'!DK391</f>
        <v>0</v>
      </c>
      <c r="DL391" s="1" t="s">
        <v>31</v>
      </c>
      <c r="DM391" s="7">
        <f>'январь 2016'!DM391+'февраль 2016'!DM391+'март 2016'!DM391</f>
        <v>0</v>
      </c>
    </row>
    <row r="392" spans="1:117" s="12" customFormat="1" ht="15.75" customHeight="1" x14ac:dyDescent="0.25">
      <c r="A392" s="6">
        <v>391</v>
      </c>
      <c r="B392" s="6">
        <v>3</v>
      </c>
      <c r="C392" s="9" t="s">
        <v>331</v>
      </c>
      <c r="D392" s="8" t="s">
        <v>373</v>
      </c>
      <c r="E392" s="6">
        <v>20.465</v>
      </c>
      <c r="F392" s="6">
        <v>110.26300000000001</v>
      </c>
      <c r="G392" s="6">
        <v>-91.3</v>
      </c>
      <c r="H392" s="10">
        <v>88.788480000000007</v>
      </c>
      <c r="I392" s="3">
        <f t="shared" si="19"/>
        <v>-2.5115199999999902</v>
      </c>
      <c r="J392" s="3">
        <f t="shared" si="18"/>
        <v>2.3780000000000001</v>
      </c>
      <c r="K392" s="3">
        <f t="shared" si="20"/>
        <v>-4.8895199999999903</v>
      </c>
      <c r="L392" s="1" t="s">
        <v>28</v>
      </c>
      <c r="M392" s="1" t="s">
        <v>29</v>
      </c>
      <c r="N392" s="1">
        <f>'январь 2016'!N392+'февраль 2016'!N392+'март 2016'!N392</f>
        <v>0</v>
      </c>
      <c r="O392" s="1">
        <f>'январь 2016'!O392+'февраль 2016'!O392+'март 2016'!O392</f>
        <v>0</v>
      </c>
      <c r="P392" s="1" t="s">
        <v>30</v>
      </c>
      <c r="Q392" s="1" t="s">
        <v>34</v>
      </c>
      <c r="R392" s="1">
        <f>'январь 2016'!R392+'февраль 2016'!R392+'март 2016'!R392</f>
        <v>0</v>
      </c>
      <c r="S392" s="1">
        <f>'январь 2016'!S392+'февраль 2016'!S392+'март 2016'!S392</f>
        <v>0</v>
      </c>
      <c r="T392" s="1" t="s">
        <v>30</v>
      </c>
      <c r="U392" s="1" t="s">
        <v>32</v>
      </c>
      <c r="V392" s="6">
        <f>'январь 2016'!V392+'февраль 2016'!V392+'март 2016'!V392</f>
        <v>0</v>
      </c>
      <c r="W392" s="6">
        <f>'январь 2016'!W392+'февраль 2016'!W392+'март 2016'!W392</f>
        <v>0</v>
      </c>
      <c r="X392" s="6" t="s">
        <v>30</v>
      </c>
      <c r="Y392" s="6" t="s">
        <v>33</v>
      </c>
      <c r="Z392" s="6">
        <f>'январь 2016'!Z392+'февраль 2016'!Z392+'март 2016'!Z392</f>
        <v>0</v>
      </c>
      <c r="AA392" s="6">
        <f>'январь 2016'!AA392+'февраль 2016'!AA392+'март 2016'!AA392</f>
        <v>0</v>
      </c>
      <c r="AB392" s="1" t="s">
        <v>30</v>
      </c>
      <c r="AC392" s="1" t="s">
        <v>34</v>
      </c>
      <c r="AD392" s="1">
        <f>'январь 2016'!AD392+'февраль 2016'!AD392+'март 2016'!AD392</f>
        <v>0</v>
      </c>
      <c r="AE392" s="1">
        <f>'январь 2016'!AE392+'февраль 2016'!AE392+'март 2016'!AE392</f>
        <v>0</v>
      </c>
      <c r="AF392" s="1" t="s">
        <v>35</v>
      </c>
      <c r="AG392" s="1" t="s">
        <v>29</v>
      </c>
      <c r="AH392" s="1">
        <f>'январь 2016'!AH392+'февраль 2016'!AH392+'март 2016'!AH392</f>
        <v>0</v>
      </c>
      <c r="AI392" s="1">
        <f>'январь 2016'!AI392+'февраль 2016'!AI392+'март 2016'!AI392</f>
        <v>0</v>
      </c>
      <c r="AJ392" s="1" t="s">
        <v>36</v>
      </c>
      <c r="AK392" s="1" t="s">
        <v>37</v>
      </c>
      <c r="AL392" s="1">
        <f>'январь 2016'!AL392+'февраль 2016'!AL392+'март 2016'!AL392</f>
        <v>0</v>
      </c>
      <c r="AM392" s="1">
        <f>'январь 2016'!AM392+'февраль 2016'!AM392+'март 2016'!AM392</f>
        <v>0</v>
      </c>
      <c r="AN392" s="1" t="s">
        <v>38</v>
      </c>
      <c r="AO392" s="1" t="s">
        <v>39</v>
      </c>
      <c r="AP392" s="1">
        <f>'январь 2016'!AP392+'февраль 2016'!AP392+'март 2016'!AP392</f>
        <v>0</v>
      </c>
      <c r="AQ392" s="1">
        <f>'январь 2016'!AQ392+'февраль 2016'!AQ392+'март 2016'!AQ392</f>
        <v>0</v>
      </c>
      <c r="AR392" s="1" t="s">
        <v>40</v>
      </c>
      <c r="AS392" s="1" t="s">
        <v>41</v>
      </c>
      <c r="AT392" s="1">
        <f>'январь 2016'!AT392+'февраль 2016'!AT392+'март 2016'!AT392</f>
        <v>0</v>
      </c>
      <c r="AU392" s="1">
        <f>'январь 2016'!AU392+'февраль 2016'!AU392+'март 2016'!AU392</f>
        <v>0</v>
      </c>
      <c r="AV392" s="6"/>
      <c r="AW392" s="6"/>
      <c r="AX392" s="1">
        <f>'январь 2016'!AX392+'февраль 2016'!AX392+'март 2016'!AX392</f>
        <v>0</v>
      </c>
      <c r="AY392" s="1">
        <f>'январь 2016'!AY392+'февраль 2016'!AY392+'март 2016'!AY392</f>
        <v>0</v>
      </c>
      <c r="AZ392" s="1" t="s">
        <v>42</v>
      </c>
      <c r="BA392" s="1" t="s">
        <v>39</v>
      </c>
      <c r="BB392" s="1">
        <f>'январь 2016'!BB392+'февраль 2016'!BB392+'март 2016'!BB392</f>
        <v>0</v>
      </c>
      <c r="BC392" s="1">
        <f>'январь 2016'!BC392+'февраль 2016'!BC392+'март 2016'!BC392</f>
        <v>0</v>
      </c>
      <c r="BD392" s="1" t="s">
        <v>42</v>
      </c>
      <c r="BE392" s="1" t="s">
        <v>33</v>
      </c>
      <c r="BF392" s="1">
        <f>'январь 2016'!BF392+'февраль 2016'!BF392+'март 2016'!BF392</f>
        <v>0</v>
      </c>
      <c r="BG392" s="1">
        <f>'январь 2016'!BG392+'февраль 2016'!BG392+'март 2016'!BG392</f>
        <v>0</v>
      </c>
      <c r="BH392" s="1" t="s">
        <v>42</v>
      </c>
      <c r="BI392" s="1" t="s">
        <v>39</v>
      </c>
      <c r="BJ392" s="1">
        <f>'январь 2016'!BJ392+'февраль 2016'!BJ392+'март 2016'!BJ392</f>
        <v>0</v>
      </c>
      <c r="BK392" s="7">
        <f>'январь 2016'!BK392+'февраль 2016'!BK392+'март 2016'!BK392</f>
        <v>0</v>
      </c>
      <c r="BL392" s="1" t="s">
        <v>43</v>
      </c>
      <c r="BM392" s="1" t="s">
        <v>44</v>
      </c>
      <c r="BN392" s="1">
        <f>'январь 2016'!BN392+'февраль 2016'!BN392+'март 2016'!BN392</f>
        <v>0</v>
      </c>
      <c r="BO392" s="1">
        <f>'январь 2016'!BO392+'февраль 2016'!BO392+'март 2016'!BO392</f>
        <v>0</v>
      </c>
      <c r="BP392" s="1" t="s">
        <v>45</v>
      </c>
      <c r="BQ392" s="1" t="s">
        <v>44</v>
      </c>
      <c r="BR392" s="1">
        <f>'январь 2016'!BR392+'февраль 2016'!BR392+'март 2016'!BR392</f>
        <v>0</v>
      </c>
      <c r="BS392" s="1">
        <f>'январь 2016'!BS392+'февраль 2016'!BS392+'март 2016'!BS392</f>
        <v>0</v>
      </c>
      <c r="BT392" s="1" t="s">
        <v>46</v>
      </c>
      <c r="BU392" s="1" t="s">
        <v>47</v>
      </c>
      <c r="BV392" s="1">
        <f>'январь 2016'!BV392+'февраль 2016'!BV392+'март 2016'!BV392</f>
        <v>0</v>
      </c>
      <c r="BW392" s="1">
        <f>'январь 2016'!BW392+'февраль 2016'!BW392+'март 2016'!BW392</f>
        <v>0</v>
      </c>
      <c r="BX392" s="1" t="s">
        <v>46</v>
      </c>
      <c r="BY392" s="1" t="s">
        <v>41</v>
      </c>
      <c r="BZ392" s="1">
        <f>'январь 2016'!BZ392+'февраль 2016'!BZ392+'март 2016'!BZ392</f>
        <v>0</v>
      </c>
      <c r="CA392" s="1">
        <f>'январь 2016'!CA392+'февраль 2016'!CA392+'март 2016'!CA392</f>
        <v>0</v>
      </c>
      <c r="CB392" s="1" t="s">
        <v>46</v>
      </c>
      <c r="CC392" s="1" t="s">
        <v>48</v>
      </c>
      <c r="CD392" s="1">
        <f>'январь 2016'!CD392+'февраль 2016'!CD392+'март 2016'!CD392</f>
        <v>0</v>
      </c>
      <c r="CE392" s="1">
        <f>'январь 2016'!CE392+'февраль 2016'!CE392+'март 2016'!CE392</f>
        <v>0</v>
      </c>
      <c r="CF392" s="1" t="s">
        <v>46</v>
      </c>
      <c r="CG392" s="1" t="s">
        <v>48</v>
      </c>
      <c r="CH392" s="1">
        <f>'январь 2016'!CH392+'февраль 2016'!CH392+'март 2016'!CH392</f>
        <v>0</v>
      </c>
      <c r="CI392" s="1">
        <f>'январь 2016'!CI392+'февраль 2016'!CI392+'март 2016'!CI392</f>
        <v>0</v>
      </c>
      <c r="CJ392" s="1" t="s">
        <v>46</v>
      </c>
      <c r="CK392" s="1" t="s">
        <v>39</v>
      </c>
      <c r="CL392" s="1">
        <f>'январь 2016'!CL392+'февраль 2016'!CL392+'март 2016'!CL392</f>
        <v>0</v>
      </c>
      <c r="CM392" s="1">
        <f>'январь 2016'!CM392+'февраль 2016'!CM392+'март 2016'!CM392</f>
        <v>0</v>
      </c>
      <c r="CN392" s="1" t="s">
        <v>49</v>
      </c>
      <c r="CO392" s="1" t="s">
        <v>39</v>
      </c>
      <c r="CP392" s="1">
        <f>'январь 2016'!CP392+'февраль 2016'!CP392+'март 2016'!CP392</f>
        <v>0</v>
      </c>
      <c r="CQ392" s="1">
        <f>'январь 2016'!CQ392+'февраль 2016'!CQ392+'март 2016'!CQ392</f>
        <v>0</v>
      </c>
      <c r="CR392" s="1" t="s">
        <v>50</v>
      </c>
      <c r="CS392" s="1" t="s">
        <v>51</v>
      </c>
      <c r="CT392" s="1">
        <f>'январь 2016'!CT392+'февраль 2016'!CT392+'март 2016'!CT392</f>
        <v>0</v>
      </c>
      <c r="CU392" s="1">
        <f>'январь 2016'!CU392+'февраль 2016'!CU392+'март 2016'!CU392</f>
        <v>0</v>
      </c>
      <c r="CV392" s="1" t="s">
        <v>50</v>
      </c>
      <c r="CW392" s="1" t="s">
        <v>39</v>
      </c>
      <c r="CX392" s="1">
        <f>'январь 2016'!CX392+'февраль 2016'!CX392+'март 2016'!CX392</f>
        <v>1</v>
      </c>
      <c r="CY392" s="1">
        <f>'январь 2016'!CY392+'февраль 2016'!CY392+'март 2016'!CY392</f>
        <v>2.3780000000000001</v>
      </c>
      <c r="CZ392" s="1" t="s">
        <v>50</v>
      </c>
      <c r="DA392" s="1" t="s">
        <v>39</v>
      </c>
      <c r="DB392" s="1">
        <f>'январь 2016'!DB392+'февраль 2016'!DB392+'март 2016'!DB392</f>
        <v>0</v>
      </c>
      <c r="DC392" s="1">
        <f>'январь 2016'!DC392+'февраль 2016'!DC392+'март 2016'!DC392</f>
        <v>0</v>
      </c>
      <c r="DD392" s="1" t="s">
        <v>59</v>
      </c>
      <c r="DE392" s="1" t="s">
        <v>60</v>
      </c>
      <c r="DF392" s="1">
        <f>'январь 2016'!DF392+'февраль 2016'!DF392+'март 2016'!DF392</f>
        <v>0</v>
      </c>
      <c r="DG392" s="1">
        <f>'январь 2016'!DG392+'февраль 2016'!DG392+'март 2016'!DG392</f>
        <v>0</v>
      </c>
      <c r="DH392" s="1" t="s">
        <v>52</v>
      </c>
      <c r="DI392" s="1" t="s">
        <v>53</v>
      </c>
      <c r="DJ392" s="1">
        <f>'январь 2016'!DJ392+'февраль 2016'!DJ392+'март 2016'!DJ392</f>
        <v>0</v>
      </c>
      <c r="DK392" s="1">
        <f>'январь 2016'!DK392+'февраль 2016'!DK392+'март 2016'!DK392</f>
        <v>0</v>
      </c>
      <c r="DL392" s="1" t="s">
        <v>31</v>
      </c>
      <c r="DM392" s="7">
        <f>'январь 2016'!DM392+'февраль 2016'!DM392+'март 2016'!DM392</f>
        <v>0</v>
      </c>
    </row>
    <row r="393" spans="1:117" s="12" customFormat="1" ht="15.75" customHeight="1" x14ac:dyDescent="0.25">
      <c r="A393" s="6">
        <v>392</v>
      </c>
      <c r="B393" s="6">
        <v>3</v>
      </c>
      <c r="C393" s="9" t="s">
        <v>332</v>
      </c>
      <c r="D393" s="8" t="s">
        <v>373</v>
      </c>
      <c r="E393" s="6">
        <v>210</v>
      </c>
      <c r="F393" s="6">
        <v>1.83</v>
      </c>
      <c r="G393" s="6">
        <v>205.136</v>
      </c>
      <c r="H393" s="10">
        <v>84.704639999999998</v>
      </c>
      <c r="I393" s="3">
        <f t="shared" si="19"/>
        <v>289.84064000000001</v>
      </c>
      <c r="J393" s="3">
        <f t="shared" si="18"/>
        <v>21.254000000000001</v>
      </c>
      <c r="K393" s="3">
        <f t="shared" si="20"/>
        <v>268.58663999999999</v>
      </c>
      <c r="L393" s="1" t="s">
        <v>28</v>
      </c>
      <c r="M393" s="1" t="s">
        <v>29</v>
      </c>
      <c r="N393" s="1">
        <f>'январь 2016'!N393+'февраль 2016'!N393+'март 2016'!N393</f>
        <v>0</v>
      </c>
      <c r="O393" s="1">
        <f>'январь 2016'!O393+'февраль 2016'!O393+'март 2016'!O393</f>
        <v>0</v>
      </c>
      <c r="P393" s="1" t="s">
        <v>30</v>
      </c>
      <c r="Q393" s="1" t="s">
        <v>34</v>
      </c>
      <c r="R393" s="1">
        <f>'январь 2016'!R393+'февраль 2016'!R393+'март 2016'!R393</f>
        <v>0</v>
      </c>
      <c r="S393" s="1">
        <f>'январь 2016'!S393+'февраль 2016'!S393+'март 2016'!S393</f>
        <v>0</v>
      </c>
      <c r="T393" s="1" t="s">
        <v>30</v>
      </c>
      <c r="U393" s="1" t="s">
        <v>32</v>
      </c>
      <c r="V393" s="6">
        <f>'январь 2016'!V393+'февраль 2016'!V393+'март 2016'!V393</f>
        <v>0</v>
      </c>
      <c r="W393" s="6">
        <f>'январь 2016'!W393+'февраль 2016'!W393+'март 2016'!W393</f>
        <v>0</v>
      </c>
      <c r="X393" s="6" t="s">
        <v>30</v>
      </c>
      <c r="Y393" s="6" t="s">
        <v>33</v>
      </c>
      <c r="Z393" s="6">
        <f>'январь 2016'!Z393+'февраль 2016'!Z393+'март 2016'!Z393</f>
        <v>0</v>
      </c>
      <c r="AA393" s="6">
        <f>'январь 2016'!AA393+'февраль 2016'!AA393+'март 2016'!AA393</f>
        <v>0</v>
      </c>
      <c r="AB393" s="1" t="s">
        <v>30</v>
      </c>
      <c r="AC393" s="1" t="s">
        <v>34</v>
      </c>
      <c r="AD393" s="1">
        <f>'январь 2016'!AD393+'февраль 2016'!AD393+'март 2016'!AD393</f>
        <v>0</v>
      </c>
      <c r="AE393" s="1">
        <f>'январь 2016'!AE393+'февраль 2016'!AE393+'март 2016'!AE393</f>
        <v>0</v>
      </c>
      <c r="AF393" s="1" t="s">
        <v>35</v>
      </c>
      <c r="AG393" s="1" t="s">
        <v>29</v>
      </c>
      <c r="AH393" s="1">
        <f>'январь 2016'!AH393+'февраль 2016'!AH393+'март 2016'!AH393</f>
        <v>0</v>
      </c>
      <c r="AI393" s="1">
        <f>'январь 2016'!AI393+'февраль 2016'!AI393+'март 2016'!AI393</f>
        <v>0</v>
      </c>
      <c r="AJ393" s="1" t="s">
        <v>36</v>
      </c>
      <c r="AK393" s="1" t="s">
        <v>37</v>
      </c>
      <c r="AL393" s="1">
        <f>'январь 2016'!AL393+'февраль 2016'!AL393+'март 2016'!AL393</f>
        <v>0</v>
      </c>
      <c r="AM393" s="1">
        <f>'январь 2016'!AM393+'февраль 2016'!AM393+'март 2016'!AM393</f>
        <v>0</v>
      </c>
      <c r="AN393" s="1" t="s">
        <v>38</v>
      </c>
      <c r="AO393" s="1" t="s">
        <v>39</v>
      </c>
      <c r="AP393" s="1">
        <f>'январь 2016'!AP393+'февраль 2016'!AP393+'март 2016'!AP393</f>
        <v>0</v>
      </c>
      <c r="AQ393" s="1">
        <f>'январь 2016'!AQ393+'февраль 2016'!AQ393+'март 2016'!AQ393</f>
        <v>0</v>
      </c>
      <c r="AR393" s="1" t="s">
        <v>40</v>
      </c>
      <c r="AS393" s="1" t="s">
        <v>41</v>
      </c>
      <c r="AT393" s="1">
        <f>'январь 2016'!AT393+'февраль 2016'!AT393+'март 2016'!AT393</f>
        <v>0</v>
      </c>
      <c r="AU393" s="1">
        <f>'январь 2016'!AU393+'февраль 2016'!AU393+'март 2016'!AU393</f>
        <v>0</v>
      </c>
      <c r="AV393" s="6"/>
      <c r="AW393" s="6"/>
      <c r="AX393" s="1">
        <f>'январь 2016'!AX393+'февраль 2016'!AX393+'март 2016'!AX393</f>
        <v>0</v>
      </c>
      <c r="AY393" s="1">
        <f>'январь 2016'!AY393+'февраль 2016'!AY393+'март 2016'!AY393</f>
        <v>0</v>
      </c>
      <c r="AZ393" s="1" t="s">
        <v>42</v>
      </c>
      <c r="BA393" s="1" t="s">
        <v>39</v>
      </c>
      <c r="BB393" s="1">
        <f>'январь 2016'!BB393+'февраль 2016'!BB393+'март 2016'!BB393</f>
        <v>0</v>
      </c>
      <c r="BC393" s="1">
        <f>'январь 2016'!BC393+'февраль 2016'!BC393+'март 2016'!BC393</f>
        <v>0</v>
      </c>
      <c r="BD393" s="1" t="s">
        <v>42</v>
      </c>
      <c r="BE393" s="1" t="s">
        <v>33</v>
      </c>
      <c r="BF393" s="1">
        <f>'январь 2016'!BF393+'февраль 2016'!BF393+'март 2016'!BF393</f>
        <v>0</v>
      </c>
      <c r="BG393" s="1">
        <f>'январь 2016'!BG393+'февраль 2016'!BG393+'март 2016'!BG393</f>
        <v>0</v>
      </c>
      <c r="BH393" s="1" t="s">
        <v>42</v>
      </c>
      <c r="BI393" s="1" t="s">
        <v>39</v>
      </c>
      <c r="BJ393" s="1">
        <f>'январь 2016'!BJ393+'февраль 2016'!BJ393+'март 2016'!BJ393</f>
        <v>0</v>
      </c>
      <c r="BK393" s="7">
        <f>'январь 2016'!BK393+'февраль 2016'!BK393+'март 2016'!BK393</f>
        <v>0</v>
      </c>
      <c r="BL393" s="1" t="s">
        <v>43</v>
      </c>
      <c r="BM393" s="1" t="s">
        <v>44</v>
      </c>
      <c r="BN393" s="1">
        <f>'январь 2016'!BN393+'февраль 2016'!BN393+'март 2016'!BN393</f>
        <v>0</v>
      </c>
      <c r="BO393" s="1">
        <f>'январь 2016'!BO393+'февраль 2016'!BO393+'март 2016'!BO393</f>
        <v>0</v>
      </c>
      <c r="BP393" s="1" t="s">
        <v>45</v>
      </c>
      <c r="BQ393" s="1" t="s">
        <v>44</v>
      </c>
      <c r="BR393" s="1">
        <f>'январь 2016'!BR393+'февраль 2016'!BR393+'март 2016'!BR393</f>
        <v>0</v>
      </c>
      <c r="BS393" s="1">
        <f>'январь 2016'!BS393+'февраль 2016'!BS393+'март 2016'!BS393</f>
        <v>0</v>
      </c>
      <c r="BT393" s="1" t="s">
        <v>46</v>
      </c>
      <c r="BU393" s="1" t="s">
        <v>47</v>
      </c>
      <c r="BV393" s="1">
        <f>'январь 2016'!BV393+'февраль 2016'!BV393+'март 2016'!BV393</f>
        <v>0</v>
      </c>
      <c r="BW393" s="1">
        <f>'январь 2016'!BW393+'февраль 2016'!BW393+'март 2016'!BW393</f>
        <v>0</v>
      </c>
      <c r="BX393" s="1" t="s">
        <v>46</v>
      </c>
      <c r="BY393" s="1" t="s">
        <v>41</v>
      </c>
      <c r="BZ393" s="1">
        <f>'январь 2016'!BZ393+'февраль 2016'!BZ393+'март 2016'!BZ393</f>
        <v>0</v>
      </c>
      <c r="CA393" s="1">
        <f>'январь 2016'!CA393+'февраль 2016'!CA393+'март 2016'!CA393</f>
        <v>0</v>
      </c>
      <c r="CB393" s="1" t="s">
        <v>46</v>
      </c>
      <c r="CC393" s="1" t="s">
        <v>48</v>
      </c>
      <c r="CD393" s="1">
        <f>'январь 2016'!CD393+'февраль 2016'!CD393+'март 2016'!CD393</f>
        <v>0.02</v>
      </c>
      <c r="CE393" s="1">
        <f>'январь 2016'!CE393+'февраль 2016'!CE393+'март 2016'!CE393</f>
        <v>21.254000000000001</v>
      </c>
      <c r="CF393" s="1" t="s">
        <v>46</v>
      </c>
      <c r="CG393" s="1" t="s">
        <v>48</v>
      </c>
      <c r="CH393" s="1">
        <f>'январь 2016'!CH393+'февраль 2016'!CH393+'март 2016'!CH393</f>
        <v>0</v>
      </c>
      <c r="CI393" s="1">
        <f>'январь 2016'!CI393+'февраль 2016'!CI393+'март 2016'!CI393</f>
        <v>0</v>
      </c>
      <c r="CJ393" s="1" t="s">
        <v>46</v>
      </c>
      <c r="CK393" s="1" t="s">
        <v>39</v>
      </c>
      <c r="CL393" s="1">
        <f>'январь 2016'!CL393+'февраль 2016'!CL393+'март 2016'!CL393</f>
        <v>0</v>
      </c>
      <c r="CM393" s="1">
        <f>'январь 2016'!CM393+'февраль 2016'!CM393+'март 2016'!CM393</f>
        <v>0</v>
      </c>
      <c r="CN393" s="1" t="s">
        <v>49</v>
      </c>
      <c r="CO393" s="1" t="s">
        <v>39</v>
      </c>
      <c r="CP393" s="1">
        <f>'январь 2016'!CP393+'февраль 2016'!CP393+'март 2016'!CP393</f>
        <v>0</v>
      </c>
      <c r="CQ393" s="1">
        <f>'январь 2016'!CQ393+'февраль 2016'!CQ393+'март 2016'!CQ393</f>
        <v>0</v>
      </c>
      <c r="CR393" s="1" t="s">
        <v>50</v>
      </c>
      <c r="CS393" s="1" t="s">
        <v>51</v>
      </c>
      <c r="CT393" s="1">
        <f>'январь 2016'!CT393+'февраль 2016'!CT393+'март 2016'!CT393</f>
        <v>0</v>
      </c>
      <c r="CU393" s="1">
        <f>'январь 2016'!CU393+'февраль 2016'!CU393+'март 2016'!CU393</f>
        <v>0</v>
      </c>
      <c r="CV393" s="1" t="s">
        <v>50</v>
      </c>
      <c r="CW393" s="1" t="s">
        <v>39</v>
      </c>
      <c r="CX393" s="1">
        <f>'январь 2016'!CX393+'февраль 2016'!CX393+'март 2016'!CX393</f>
        <v>0</v>
      </c>
      <c r="CY393" s="1">
        <f>'январь 2016'!CY393+'февраль 2016'!CY393+'март 2016'!CY393</f>
        <v>0</v>
      </c>
      <c r="CZ393" s="1" t="s">
        <v>50</v>
      </c>
      <c r="DA393" s="1" t="s">
        <v>39</v>
      </c>
      <c r="DB393" s="1">
        <f>'январь 2016'!DB393+'февраль 2016'!DB393+'март 2016'!DB393</f>
        <v>0</v>
      </c>
      <c r="DC393" s="1">
        <f>'январь 2016'!DC393+'февраль 2016'!DC393+'март 2016'!DC393</f>
        <v>0</v>
      </c>
      <c r="DD393" s="1" t="s">
        <v>59</v>
      </c>
      <c r="DE393" s="1" t="s">
        <v>60</v>
      </c>
      <c r="DF393" s="1">
        <f>'январь 2016'!DF393+'февраль 2016'!DF393+'март 2016'!DF393</f>
        <v>0</v>
      </c>
      <c r="DG393" s="1">
        <f>'январь 2016'!DG393+'февраль 2016'!DG393+'март 2016'!DG393</f>
        <v>0</v>
      </c>
      <c r="DH393" s="1" t="s">
        <v>52</v>
      </c>
      <c r="DI393" s="1" t="s">
        <v>53</v>
      </c>
      <c r="DJ393" s="1">
        <f>'январь 2016'!DJ393+'февраль 2016'!DJ393+'март 2016'!DJ393</f>
        <v>0</v>
      </c>
      <c r="DK393" s="1">
        <f>'январь 2016'!DK393+'февраль 2016'!DK393+'март 2016'!DK393</f>
        <v>0</v>
      </c>
      <c r="DL393" s="1" t="s">
        <v>31</v>
      </c>
      <c r="DM393" s="7">
        <f>'январь 2016'!DM393+'февраль 2016'!DM393+'март 2016'!DM393</f>
        <v>0</v>
      </c>
    </row>
    <row r="394" spans="1:117" s="12" customFormat="1" ht="15.75" customHeight="1" x14ac:dyDescent="0.25">
      <c r="A394" s="6">
        <v>393</v>
      </c>
      <c r="B394" s="6">
        <v>3</v>
      </c>
      <c r="C394" s="9" t="s">
        <v>333</v>
      </c>
      <c r="D394" s="8" t="s">
        <v>373</v>
      </c>
      <c r="E394" s="6">
        <v>8.2899999999999991</v>
      </c>
      <c r="F394" s="6">
        <v>0</v>
      </c>
      <c r="G394" s="6">
        <v>-2.875</v>
      </c>
      <c r="H394" s="10">
        <v>22.183199999999999</v>
      </c>
      <c r="I394" s="3">
        <f t="shared" si="19"/>
        <v>19.308199999999999</v>
      </c>
      <c r="J394" s="3">
        <f t="shared" si="18"/>
        <v>0</v>
      </c>
      <c r="K394" s="3">
        <f t="shared" si="20"/>
        <v>19.308199999999999</v>
      </c>
      <c r="L394" s="1" t="s">
        <v>28</v>
      </c>
      <c r="M394" s="1" t="s">
        <v>29</v>
      </c>
      <c r="N394" s="1">
        <f>'январь 2016'!N394+'февраль 2016'!N394+'март 2016'!N394</f>
        <v>0</v>
      </c>
      <c r="O394" s="1">
        <f>'январь 2016'!O394+'февраль 2016'!O394+'март 2016'!O394</f>
        <v>0</v>
      </c>
      <c r="P394" s="1" t="s">
        <v>30</v>
      </c>
      <c r="Q394" s="1" t="s">
        <v>34</v>
      </c>
      <c r="R394" s="1">
        <f>'январь 2016'!R394+'февраль 2016'!R394+'март 2016'!R394</f>
        <v>0</v>
      </c>
      <c r="S394" s="1">
        <f>'январь 2016'!S394+'февраль 2016'!S394+'март 2016'!S394</f>
        <v>0</v>
      </c>
      <c r="T394" s="1" t="s">
        <v>30</v>
      </c>
      <c r="U394" s="1" t="s">
        <v>32</v>
      </c>
      <c r="V394" s="6">
        <f>'январь 2016'!V394+'февраль 2016'!V394+'март 2016'!V394</f>
        <v>0</v>
      </c>
      <c r="W394" s="6">
        <f>'январь 2016'!W394+'февраль 2016'!W394+'март 2016'!W394</f>
        <v>0</v>
      </c>
      <c r="X394" s="6" t="s">
        <v>30</v>
      </c>
      <c r="Y394" s="6" t="s">
        <v>33</v>
      </c>
      <c r="Z394" s="6">
        <f>'январь 2016'!Z394+'февраль 2016'!Z394+'март 2016'!Z394</f>
        <v>0</v>
      </c>
      <c r="AA394" s="6">
        <f>'январь 2016'!AA394+'февраль 2016'!AA394+'март 2016'!AA394</f>
        <v>0</v>
      </c>
      <c r="AB394" s="1" t="s">
        <v>30</v>
      </c>
      <c r="AC394" s="1" t="s">
        <v>34</v>
      </c>
      <c r="AD394" s="1">
        <f>'январь 2016'!AD394+'февраль 2016'!AD394+'март 2016'!AD394</f>
        <v>0</v>
      </c>
      <c r="AE394" s="1">
        <f>'январь 2016'!AE394+'февраль 2016'!AE394+'март 2016'!AE394</f>
        <v>0</v>
      </c>
      <c r="AF394" s="1" t="s">
        <v>35</v>
      </c>
      <c r="AG394" s="1" t="s">
        <v>29</v>
      </c>
      <c r="AH394" s="1">
        <f>'январь 2016'!AH394+'февраль 2016'!AH394+'март 2016'!AH394</f>
        <v>0</v>
      </c>
      <c r="AI394" s="1">
        <f>'январь 2016'!AI394+'февраль 2016'!AI394+'март 2016'!AI394</f>
        <v>0</v>
      </c>
      <c r="AJ394" s="1" t="s">
        <v>36</v>
      </c>
      <c r="AK394" s="1" t="s">
        <v>37</v>
      </c>
      <c r="AL394" s="1">
        <f>'январь 2016'!AL394+'февраль 2016'!AL394+'март 2016'!AL394</f>
        <v>0</v>
      </c>
      <c r="AM394" s="1">
        <f>'январь 2016'!AM394+'февраль 2016'!AM394+'март 2016'!AM394</f>
        <v>0</v>
      </c>
      <c r="AN394" s="1" t="s">
        <v>38</v>
      </c>
      <c r="AO394" s="1" t="s">
        <v>39</v>
      </c>
      <c r="AP394" s="1">
        <f>'январь 2016'!AP394+'февраль 2016'!AP394+'март 2016'!AP394</f>
        <v>0</v>
      </c>
      <c r="AQ394" s="1">
        <f>'январь 2016'!AQ394+'февраль 2016'!AQ394+'март 2016'!AQ394</f>
        <v>0</v>
      </c>
      <c r="AR394" s="1" t="s">
        <v>40</v>
      </c>
      <c r="AS394" s="1" t="s">
        <v>41</v>
      </c>
      <c r="AT394" s="1">
        <f>'январь 2016'!AT394+'февраль 2016'!AT394+'март 2016'!AT394</f>
        <v>0</v>
      </c>
      <c r="AU394" s="1">
        <f>'январь 2016'!AU394+'февраль 2016'!AU394+'март 2016'!AU394</f>
        <v>0</v>
      </c>
      <c r="AV394" s="6"/>
      <c r="AW394" s="6"/>
      <c r="AX394" s="1">
        <f>'январь 2016'!AX394+'февраль 2016'!AX394+'март 2016'!AX394</f>
        <v>0</v>
      </c>
      <c r="AY394" s="1">
        <f>'январь 2016'!AY394+'февраль 2016'!AY394+'март 2016'!AY394</f>
        <v>0</v>
      </c>
      <c r="AZ394" s="1" t="s">
        <v>42</v>
      </c>
      <c r="BA394" s="1" t="s">
        <v>39</v>
      </c>
      <c r="BB394" s="1">
        <f>'январь 2016'!BB394+'февраль 2016'!BB394+'март 2016'!BB394</f>
        <v>0</v>
      </c>
      <c r="BC394" s="1">
        <f>'январь 2016'!BC394+'февраль 2016'!BC394+'март 2016'!BC394</f>
        <v>0</v>
      </c>
      <c r="BD394" s="1" t="s">
        <v>42</v>
      </c>
      <c r="BE394" s="1" t="s">
        <v>33</v>
      </c>
      <c r="BF394" s="1">
        <f>'январь 2016'!BF394+'февраль 2016'!BF394+'март 2016'!BF394</f>
        <v>0</v>
      </c>
      <c r="BG394" s="1">
        <f>'январь 2016'!BG394+'февраль 2016'!BG394+'март 2016'!BG394</f>
        <v>0</v>
      </c>
      <c r="BH394" s="1" t="s">
        <v>42</v>
      </c>
      <c r="BI394" s="1" t="s">
        <v>39</v>
      </c>
      <c r="BJ394" s="1">
        <f>'январь 2016'!BJ394+'февраль 2016'!BJ394+'март 2016'!BJ394</f>
        <v>0</v>
      </c>
      <c r="BK394" s="7">
        <f>'январь 2016'!BK394+'февраль 2016'!BK394+'март 2016'!BK394</f>
        <v>0</v>
      </c>
      <c r="BL394" s="1" t="s">
        <v>43</v>
      </c>
      <c r="BM394" s="1" t="s">
        <v>44</v>
      </c>
      <c r="BN394" s="1">
        <f>'январь 2016'!BN394+'февраль 2016'!BN394+'март 2016'!BN394</f>
        <v>0</v>
      </c>
      <c r="BO394" s="1">
        <f>'январь 2016'!BO394+'февраль 2016'!BO394+'март 2016'!BO394</f>
        <v>0</v>
      </c>
      <c r="BP394" s="1" t="s">
        <v>45</v>
      </c>
      <c r="BQ394" s="1" t="s">
        <v>44</v>
      </c>
      <c r="BR394" s="1">
        <f>'январь 2016'!BR394+'февраль 2016'!BR394+'март 2016'!BR394</f>
        <v>0</v>
      </c>
      <c r="BS394" s="1">
        <f>'январь 2016'!BS394+'февраль 2016'!BS394+'март 2016'!BS394</f>
        <v>0</v>
      </c>
      <c r="BT394" s="1" t="s">
        <v>46</v>
      </c>
      <c r="BU394" s="1" t="s">
        <v>47</v>
      </c>
      <c r="BV394" s="1">
        <f>'январь 2016'!BV394+'февраль 2016'!BV394+'март 2016'!BV394</f>
        <v>0</v>
      </c>
      <c r="BW394" s="1">
        <f>'январь 2016'!BW394+'февраль 2016'!BW394+'март 2016'!BW394</f>
        <v>0</v>
      </c>
      <c r="BX394" s="1" t="s">
        <v>46</v>
      </c>
      <c r="BY394" s="1" t="s">
        <v>41</v>
      </c>
      <c r="BZ394" s="1">
        <f>'январь 2016'!BZ394+'февраль 2016'!BZ394+'март 2016'!BZ394</f>
        <v>0</v>
      </c>
      <c r="CA394" s="1">
        <f>'январь 2016'!CA394+'февраль 2016'!CA394+'март 2016'!CA394</f>
        <v>0</v>
      </c>
      <c r="CB394" s="1" t="s">
        <v>46</v>
      </c>
      <c r="CC394" s="1" t="s">
        <v>48</v>
      </c>
      <c r="CD394" s="1">
        <f>'январь 2016'!CD394+'февраль 2016'!CD394+'март 2016'!CD394</f>
        <v>0</v>
      </c>
      <c r="CE394" s="1">
        <f>'январь 2016'!CE394+'февраль 2016'!CE394+'март 2016'!CE394</f>
        <v>0</v>
      </c>
      <c r="CF394" s="1" t="s">
        <v>46</v>
      </c>
      <c r="CG394" s="1" t="s">
        <v>48</v>
      </c>
      <c r="CH394" s="1">
        <f>'январь 2016'!CH394+'февраль 2016'!CH394+'март 2016'!CH394</f>
        <v>0</v>
      </c>
      <c r="CI394" s="1">
        <f>'январь 2016'!CI394+'февраль 2016'!CI394+'март 2016'!CI394</f>
        <v>0</v>
      </c>
      <c r="CJ394" s="1" t="s">
        <v>46</v>
      </c>
      <c r="CK394" s="1" t="s">
        <v>39</v>
      </c>
      <c r="CL394" s="1">
        <f>'январь 2016'!CL394+'февраль 2016'!CL394+'март 2016'!CL394</f>
        <v>0</v>
      </c>
      <c r="CM394" s="1">
        <f>'январь 2016'!CM394+'февраль 2016'!CM394+'март 2016'!CM394</f>
        <v>0</v>
      </c>
      <c r="CN394" s="1" t="s">
        <v>49</v>
      </c>
      <c r="CO394" s="1" t="s">
        <v>39</v>
      </c>
      <c r="CP394" s="1">
        <f>'январь 2016'!CP394+'февраль 2016'!CP394+'март 2016'!CP394</f>
        <v>0</v>
      </c>
      <c r="CQ394" s="1">
        <f>'январь 2016'!CQ394+'февраль 2016'!CQ394+'март 2016'!CQ394</f>
        <v>0</v>
      </c>
      <c r="CR394" s="1" t="s">
        <v>50</v>
      </c>
      <c r="CS394" s="1" t="s">
        <v>51</v>
      </c>
      <c r="CT394" s="1">
        <f>'январь 2016'!CT394+'февраль 2016'!CT394+'март 2016'!CT394</f>
        <v>0</v>
      </c>
      <c r="CU394" s="1">
        <f>'январь 2016'!CU394+'февраль 2016'!CU394+'март 2016'!CU394</f>
        <v>0</v>
      </c>
      <c r="CV394" s="1" t="s">
        <v>50</v>
      </c>
      <c r="CW394" s="1" t="s">
        <v>39</v>
      </c>
      <c r="CX394" s="1">
        <f>'январь 2016'!CX394+'февраль 2016'!CX394+'март 2016'!CX394</f>
        <v>0</v>
      </c>
      <c r="CY394" s="1">
        <f>'январь 2016'!CY394+'февраль 2016'!CY394+'март 2016'!CY394</f>
        <v>0</v>
      </c>
      <c r="CZ394" s="1" t="s">
        <v>50</v>
      </c>
      <c r="DA394" s="1" t="s">
        <v>39</v>
      </c>
      <c r="DB394" s="1">
        <f>'январь 2016'!DB394+'февраль 2016'!DB394+'март 2016'!DB394</f>
        <v>0</v>
      </c>
      <c r="DC394" s="1">
        <f>'январь 2016'!DC394+'февраль 2016'!DC394+'март 2016'!DC394</f>
        <v>0</v>
      </c>
      <c r="DD394" s="1" t="s">
        <v>59</v>
      </c>
      <c r="DE394" s="1" t="s">
        <v>60</v>
      </c>
      <c r="DF394" s="1">
        <f>'январь 2016'!DF394+'февраль 2016'!DF394+'март 2016'!DF394</f>
        <v>0</v>
      </c>
      <c r="DG394" s="1">
        <f>'январь 2016'!DG394+'февраль 2016'!DG394+'март 2016'!DG394</f>
        <v>0</v>
      </c>
      <c r="DH394" s="1" t="s">
        <v>52</v>
      </c>
      <c r="DI394" s="1" t="s">
        <v>53</v>
      </c>
      <c r="DJ394" s="1">
        <f>'январь 2016'!DJ394+'февраль 2016'!DJ394+'март 2016'!DJ394</f>
        <v>0</v>
      </c>
      <c r="DK394" s="1">
        <f>'январь 2016'!DK394+'февраль 2016'!DK394+'март 2016'!DK394</f>
        <v>0</v>
      </c>
      <c r="DL394" s="1" t="s">
        <v>31</v>
      </c>
      <c r="DM394" s="7">
        <f>'январь 2016'!DM394+'февраль 2016'!DM394+'март 2016'!DM394</f>
        <v>0</v>
      </c>
    </row>
    <row r="395" spans="1:117" s="12" customFormat="1" ht="15.75" customHeight="1" x14ac:dyDescent="0.25">
      <c r="A395" s="6">
        <v>394</v>
      </c>
      <c r="B395" s="6">
        <v>3</v>
      </c>
      <c r="C395" s="9" t="s">
        <v>334</v>
      </c>
      <c r="D395" s="8" t="s">
        <v>373</v>
      </c>
      <c r="E395" s="6">
        <v>-158.983</v>
      </c>
      <c r="F395" s="6">
        <v>0</v>
      </c>
      <c r="G395" s="6">
        <v>-158.983</v>
      </c>
      <c r="H395" s="10">
        <v>70.7136</v>
      </c>
      <c r="I395" s="3">
        <f t="shared" si="19"/>
        <v>-88.269400000000005</v>
      </c>
      <c r="J395" s="3">
        <f t="shared" si="18"/>
        <v>0</v>
      </c>
      <c r="K395" s="3">
        <f t="shared" si="20"/>
        <v>-88.269400000000005</v>
      </c>
      <c r="L395" s="1" t="s">
        <v>28</v>
      </c>
      <c r="M395" s="1" t="s">
        <v>29</v>
      </c>
      <c r="N395" s="1">
        <f>'январь 2016'!N395+'февраль 2016'!N395+'март 2016'!N395</f>
        <v>0</v>
      </c>
      <c r="O395" s="1">
        <f>'январь 2016'!O395+'февраль 2016'!O395+'март 2016'!O395</f>
        <v>0</v>
      </c>
      <c r="P395" s="1" t="s">
        <v>30</v>
      </c>
      <c r="Q395" s="1" t="s">
        <v>34</v>
      </c>
      <c r="R395" s="1">
        <f>'январь 2016'!R395+'февраль 2016'!R395+'март 2016'!R395</f>
        <v>0</v>
      </c>
      <c r="S395" s="1">
        <f>'январь 2016'!S395+'февраль 2016'!S395+'март 2016'!S395</f>
        <v>0</v>
      </c>
      <c r="T395" s="1" t="s">
        <v>30</v>
      </c>
      <c r="U395" s="1" t="s">
        <v>32</v>
      </c>
      <c r="V395" s="6">
        <f>'январь 2016'!V395+'февраль 2016'!V395+'март 2016'!V395</f>
        <v>0</v>
      </c>
      <c r="W395" s="6">
        <f>'январь 2016'!W395+'февраль 2016'!W395+'март 2016'!W395</f>
        <v>0</v>
      </c>
      <c r="X395" s="6" t="s">
        <v>30</v>
      </c>
      <c r="Y395" s="6" t="s">
        <v>33</v>
      </c>
      <c r="Z395" s="6">
        <f>'январь 2016'!Z395+'февраль 2016'!Z395+'март 2016'!Z395</f>
        <v>0</v>
      </c>
      <c r="AA395" s="6">
        <f>'январь 2016'!AA395+'февраль 2016'!AA395+'март 2016'!AA395</f>
        <v>0</v>
      </c>
      <c r="AB395" s="1" t="s">
        <v>30</v>
      </c>
      <c r="AC395" s="1" t="s">
        <v>34</v>
      </c>
      <c r="AD395" s="1">
        <f>'январь 2016'!AD395+'февраль 2016'!AD395+'март 2016'!AD395</f>
        <v>0</v>
      </c>
      <c r="AE395" s="1">
        <f>'январь 2016'!AE395+'февраль 2016'!AE395+'март 2016'!AE395</f>
        <v>0</v>
      </c>
      <c r="AF395" s="1" t="s">
        <v>35</v>
      </c>
      <c r="AG395" s="1" t="s">
        <v>29</v>
      </c>
      <c r="AH395" s="1">
        <f>'январь 2016'!AH395+'февраль 2016'!AH395+'март 2016'!AH395</f>
        <v>0</v>
      </c>
      <c r="AI395" s="1">
        <f>'январь 2016'!AI395+'февраль 2016'!AI395+'март 2016'!AI395</f>
        <v>0</v>
      </c>
      <c r="AJ395" s="1" t="s">
        <v>36</v>
      </c>
      <c r="AK395" s="1" t="s">
        <v>37</v>
      </c>
      <c r="AL395" s="1">
        <f>'январь 2016'!AL395+'февраль 2016'!AL395+'март 2016'!AL395</f>
        <v>0</v>
      </c>
      <c r="AM395" s="1">
        <f>'январь 2016'!AM395+'февраль 2016'!AM395+'март 2016'!AM395</f>
        <v>0</v>
      </c>
      <c r="AN395" s="1" t="s">
        <v>38</v>
      </c>
      <c r="AO395" s="1" t="s">
        <v>39</v>
      </c>
      <c r="AP395" s="1">
        <f>'январь 2016'!AP395+'февраль 2016'!AP395+'март 2016'!AP395</f>
        <v>0</v>
      </c>
      <c r="AQ395" s="1">
        <f>'январь 2016'!AQ395+'февраль 2016'!AQ395+'март 2016'!AQ395</f>
        <v>0</v>
      </c>
      <c r="AR395" s="1" t="s">
        <v>40</v>
      </c>
      <c r="AS395" s="1" t="s">
        <v>41</v>
      </c>
      <c r="AT395" s="1">
        <f>'январь 2016'!AT395+'февраль 2016'!AT395+'март 2016'!AT395</f>
        <v>0</v>
      </c>
      <c r="AU395" s="1">
        <f>'январь 2016'!AU395+'февраль 2016'!AU395+'март 2016'!AU395</f>
        <v>0</v>
      </c>
      <c r="AV395" s="6"/>
      <c r="AW395" s="6"/>
      <c r="AX395" s="1">
        <f>'январь 2016'!AX395+'февраль 2016'!AX395+'март 2016'!AX395</f>
        <v>0</v>
      </c>
      <c r="AY395" s="1">
        <f>'январь 2016'!AY395+'февраль 2016'!AY395+'март 2016'!AY395</f>
        <v>0</v>
      </c>
      <c r="AZ395" s="1" t="s">
        <v>42</v>
      </c>
      <c r="BA395" s="1" t="s">
        <v>39</v>
      </c>
      <c r="BB395" s="1">
        <f>'январь 2016'!BB395+'февраль 2016'!BB395+'март 2016'!BB395</f>
        <v>0</v>
      </c>
      <c r="BC395" s="1">
        <f>'январь 2016'!BC395+'февраль 2016'!BC395+'март 2016'!BC395</f>
        <v>0</v>
      </c>
      <c r="BD395" s="1" t="s">
        <v>42</v>
      </c>
      <c r="BE395" s="1" t="s">
        <v>33</v>
      </c>
      <c r="BF395" s="1">
        <f>'январь 2016'!BF395+'февраль 2016'!BF395+'март 2016'!BF395</f>
        <v>0</v>
      </c>
      <c r="BG395" s="1">
        <f>'январь 2016'!BG395+'февраль 2016'!BG395+'март 2016'!BG395</f>
        <v>0</v>
      </c>
      <c r="BH395" s="1" t="s">
        <v>42</v>
      </c>
      <c r="BI395" s="1" t="s">
        <v>39</v>
      </c>
      <c r="BJ395" s="1">
        <f>'январь 2016'!BJ395+'февраль 2016'!BJ395+'март 2016'!BJ395</f>
        <v>0</v>
      </c>
      <c r="BK395" s="7">
        <f>'январь 2016'!BK395+'февраль 2016'!BK395+'март 2016'!BK395</f>
        <v>0</v>
      </c>
      <c r="BL395" s="1" t="s">
        <v>43</v>
      </c>
      <c r="BM395" s="1" t="s">
        <v>44</v>
      </c>
      <c r="BN395" s="1">
        <f>'январь 2016'!BN395+'февраль 2016'!BN395+'март 2016'!BN395</f>
        <v>0</v>
      </c>
      <c r="BO395" s="1">
        <f>'январь 2016'!BO395+'февраль 2016'!BO395+'март 2016'!BO395</f>
        <v>0</v>
      </c>
      <c r="BP395" s="1" t="s">
        <v>45</v>
      </c>
      <c r="BQ395" s="1" t="s">
        <v>44</v>
      </c>
      <c r="BR395" s="1">
        <f>'январь 2016'!BR395+'февраль 2016'!BR395+'март 2016'!BR395</f>
        <v>0</v>
      </c>
      <c r="BS395" s="1">
        <f>'январь 2016'!BS395+'февраль 2016'!BS395+'март 2016'!BS395</f>
        <v>0</v>
      </c>
      <c r="BT395" s="1" t="s">
        <v>46</v>
      </c>
      <c r="BU395" s="1" t="s">
        <v>47</v>
      </c>
      <c r="BV395" s="1">
        <f>'январь 2016'!BV395+'февраль 2016'!BV395+'март 2016'!BV395</f>
        <v>0</v>
      </c>
      <c r="BW395" s="1">
        <f>'январь 2016'!BW395+'февраль 2016'!BW395+'март 2016'!BW395</f>
        <v>0</v>
      </c>
      <c r="BX395" s="1" t="s">
        <v>46</v>
      </c>
      <c r="BY395" s="1" t="s">
        <v>41</v>
      </c>
      <c r="BZ395" s="1">
        <f>'январь 2016'!BZ395+'февраль 2016'!BZ395+'март 2016'!BZ395</f>
        <v>0</v>
      </c>
      <c r="CA395" s="1">
        <f>'январь 2016'!CA395+'февраль 2016'!CA395+'март 2016'!CA395</f>
        <v>0</v>
      </c>
      <c r="CB395" s="1" t="s">
        <v>46</v>
      </c>
      <c r="CC395" s="1" t="s">
        <v>48</v>
      </c>
      <c r="CD395" s="1">
        <f>'январь 2016'!CD395+'февраль 2016'!CD395+'март 2016'!CD395</f>
        <v>0</v>
      </c>
      <c r="CE395" s="1">
        <f>'январь 2016'!CE395+'февраль 2016'!CE395+'март 2016'!CE395</f>
        <v>0</v>
      </c>
      <c r="CF395" s="1" t="s">
        <v>46</v>
      </c>
      <c r="CG395" s="1" t="s">
        <v>48</v>
      </c>
      <c r="CH395" s="1">
        <f>'январь 2016'!CH395+'февраль 2016'!CH395+'март 2016'!CH395</f>
        <v>0</v>
      </c>
      <c r="CI395" s="1">
        <f>'январь 2016'!CI395+'февраль 2016'!CI395+'март 2016'!CI395</f>
        <v>0</v>
      </c>
      <c r="CJ395" s="1" t="s">
        <v>46</v>
      </c>
      <c r="CK395" s="1" t="s">
        <v>39</v>
      </c>
      <c r="CL395" s="1">
        <f>'январь 2016'!CL395+'февраль 2016'!CL395+'март 2016'!CL395</f>
        <v>0</v>
      </c>
      <c r="CM395" s="1">
        <f>'январь 2016'!CM395+'февраль 2016'!CM395+'март 2016'!CM395</f>
        <v>0</v>
      </c>
      <c r="CN395" s="1" t="s">
        <v>49</v>
      </c>
      <c r="CO395" s="1" t="s">
        <v>39</v>
      </c>
      <c r="CP395" s="1">
        <f>'январь 2016'!CP395+'февраль 2016'!CP395+'март 2016'!CP395</f>
        <v>0</v>
      </c>
      <c r="CQ395" s="1">
        <f>'январь 2016'!CQ395+'февраль 2016'!CQ395+'март 2016'!CQ395</f>
        <v>0</v>
      </c>
      <c r="CR395" s="1" t="s">
        <v>50</v>
      </c>
      <c r="CS395" s="1" t="s">
        <v>51</v>
      </c>
      <c r="CT395" s="1">
        <f>'январь 2016'!CT395+'февраль 2016'!CT395+'март 2016'!CT395</f>
        <v>0</v>
      </c>
      <c r="CU395" s="1">
        <f>'январь 2016'!CU395+'февраль 2016'!CU395+'март 2016'!CU395</f>
        <v>0</v>
      </c>
      <c r="CV395" s="1" t="s">
        <v>50</v>
      </c>
      <c r="CW395" s="1" t="s">
        <v>39</v>
      </c>
      <c r="CX395" s="1">
        <f>'январь 2016'!CX395+'февраль 2016'!CX395+'март 2016'!CX395</f>
        <v>0</v>
      </c>
      <c r="CY395" s="1">
        <f>'январь 2016'!CY395+'февраль 2016'!CY395+'март 2016'!CY395</f>
        <v>0</v>
      </c>
      <c r="CZ395" s="1" t="s">
        <v>50</v>
      </c>
      <c r="DA395" s="1" t="s">
        <v>39</v>
      </c>
      <c r="DB395" s="1">
        <f>'январь 2016'!DB395+'февраль 2016'!DB395+'март 2016'!DB395</f>
        <v>0</v>
      </c>
      <c r="DC395" s="1">
        <f>'январь 2016'!DC395+'февраль 2016'!DC395+'март 2016'!DC395</f>
        <v>0</v>
      </c>
      <c r="DD395" s="1" t="s">
        <v>59</v>
      </c>
      <c r="DE395" s="1" t="s">
        <v>60</v>
      </c>
      <c r="DF395" s="1">
        <f>'январь 2016'!DF395+'февраль 2016'!DF395+'март 2016'!DF395</f>
        <v>0</v>
      </c>
      <c r="DG395" s="1">
        <f>'январь 2016'!DG395+'февраль 2016'!DG395+'март 2016'!DG395</f>
        <v>0</v>
      </c>
      <c r="DH395" s="1" t="s">
        <v>52</v>
      </c>
      <c r="DI395" s="1" t="s">
        <v>53</v>
      </c>
      <c r="DJ395" s="1">
        <f>'январь 2016'!DJ395+'февраль 2016'!DJ395+'март 2016'!DJ395</f>
        <v>0</v>
      </c>
      <c r="DK395" s="1">
        <f>'январь 2016'!DK395+'февраль 2016'!DK395+'март 2016'!DK395</f>
        <v>0</v>
      </c>
      <c r="DL395" s="1" t="s">
        <v>31</v>
      </c>
      <c r="DM395" s="7">
        <f>'январь 2016'!DM395+'февраль 2016'!DM395+'март 2016'!DM395</f>
        <v>0</v>
      </c>
    </row>
    <row r="396" spans="1:117" s="12" customFormat="1" ht="15.75" customHeight="1" x14ac:dyDescent="0.25">
      <c r="A396" s="6">
        <v>395</v>
      </c>
      <c r="B396" s="6">
        <v>3</v>
      </c>
      <c r="C396" s="9" t="s">
        <v>335</v>
      </c>
      <c r="D396" s="8" t="s">
        <v>373</v>
      </c>
      <c r="E396" s="6">
        <v>218.011</v>
      </c>
      <c r="F396" s="6">
        <v>1.4950000000000001</v>
      </c>
      <c r="G396" s="6">
        <v>-208.52</v>
      </c>
      <c r="H396" s="10">
        <v>89.050439999999995</v>
      </c>
      <c r="I396" s="3">
        <f t="shared" si="19"/>
        <v>-119.46956000000002</v>
      </c>
      <c r="J396" s="3">
        <f t="shared" si="18"/>
        <v>0</v>
      </c>
      <c r="K396" s="3">
        <f t="shared" si="20"/>
        <v>-119.46956000000002</v>
      </c>
      <c r="L396" s="1" t="s">
        <v>28</v>
      </c>
      <c r="M396" s="1" t="s">
        <v>29</v>
      </c>
      <c r="N396" s="1">
        <f>'январь 2016'!N396+'февраль 2016'!N396+'март 2016'!N396</f>
        <v>0</v>
      </c>
      <c r="O396" s="1">
        <f>'январь 2016'!O396+'февраль 2016'!O396+'март 2016'!O396</f>
        <v>0</v>
      </c>
      <c r="P396" s="1" t="s">
        <v>30</v>
      </c>
      <c r="Q396" s="1" t="s">
        <v>34</v>
      </c>
      <c r="R396" s="1">
        <f>'январь 2016'!R396+'февраль 2016'!R396+'март 2016'!R396</f>
        <v>0</v>
      </c>
      <c r="S396" s="1">
        <f>'январь 2016'!S396+'февраль 2016'!S396+'март 2016'!S396</f>
        <v>0</v>
      </c>
      <c r="T396" s="1" t="s">
        <v>30</v>
      </c>
      <c r="U396" s="1" t="s">
        <v>32</v>
      </c>
      <c r="V396" s="6">
        <f>'январь 2016'!V396+'февраль 2016'!V396+'март 2016'!V396</f>
        <v>0</v>
      </c>
      <c r="W396" s="6">
        <f>'январь 2016'!W396+'февраль 2016'!W396+'март 2016'!W396</f>
        <v>0</v>
      </c>
      <c r="X396" s="6" t="s">
        <v>30</v>
      </c>
      <c r="Y396" s="6" t="s">
        <v>33</v>
      </c>
      <c r="Z396" s="6">
        <f>'январь 2016'!Z396+'февраль 2016'!Z396+'март 2016'!Z396</f>
        <v>0</v>
      </c>
      <c r="AA396" s="6">
        <f>'январь 2016'!AA396+'февраль 2016'!AA396+'март 2016'!AA396</f>
        <v>0</v>
      </c>
      <c r="AB396" s="1" t="s">
        <v>30</v>
      </c>
      <c r="AC396" s="1" t="s">
        <v>34</v>
      </c>
      <c r="AD396" s="1">
        <f>'январь 2016'!AD396+'февраль 2016'!AD396+'март 2016'!AD396</f>
        <v>0</v>
      </c>
      <c r="AE396" s="1">
        <f>'январь 2016'!AE396+'февраль 2016'!AE396+'март 2016'!AE396</f>
        <v>0</v>
      </c>
      <c r="AF396" s="1" t="s">
        <v>35</v>
      </c>
      <c r="AG396" s="1" t="s">
        <v>29</v>
      </c>
      <c r="AH396" s="1">
        <f>'январь 2016'!AH396+'февраль 2016'!AH396+'март 2016'!AH396</f>
        <v>0</v>
      </c>
      <c r="AI396" s="1">
        <f>'январь 2016'!AI396+'февраль 2016'!AI396+'март 2016'!AI396</f>
        <v>0</v>
      </c>
      <c r="AJ396" s="1" t="s">
        <v>36</v>
      </c>
      <c r="AK396" s="1" t="s">
        <v>37</v>
      </c>
      <c r="AL396" s="1">
        <f>'январь 2016'!AL396+'февраль 2016'!AL396+'март 2016'!AL396</f>
        <v>0</v>
      </c>
      <c r="AM396" s="1">
        <f>'январь 2016'!AM396+'февраль 2016'!AM396+'март 2016'!AM396</f>
        <v>0</v>
      </c>
      <c r="AN396" s="1" t="s">
        <v>38</v>
      </c>
      <c r="AO396" s="1" t="s">
        <v>39</v>
      </c>
      <c r="AP396" s="1">
        <f>'январь 2016'!AP396+'февраль 2016'!AP396+'март 2016'!AP396</f>
        <v>0</v>
      </c>
      <c r="AQ396" s="1">
        <f>'январь 2016'!AQ396+'февраль 2016'!AQ396+'март 2016'!AQ396</f>
        <v>0</v>
      </c>
      <c r="AR396" s="1" t="s">
        <v>40</v>
      </c>
      <c r="AS396" s="1" t="s">
        <v>41</v>
      </c>
      <c r="AT396" s="1">
        <f>'январь 2016'!AT396+'февраль 2016'!AT396+'март 2016'!AT396</f>
        <v>0</v>
      </c>
      <c r="AU396" s="1">
        <f>'январь 2016'!AU396+'февраль 2016'!AU396+'март 2016'!AU396</f>
        <v>0</v>
      </c>
      <c r="AV396" s="6"/>
      <c r="AW396" s="6"/>
      <c r="AX396" s="1">
        <f>'январь 2016'!AX396+'февраль 2016'!AX396+'март 2016'!AX396</f>
        <v>0</v>
      </c>
      <c r="AY396" s="1">
        <f>'январь 2016'!AY396+'февраль 2016'!AY396+'март 2016'!AY396</f>
        <v>0</v>
      </c>
      <c r="AZ396" s="1" t="s">
        <v>42</v>
      </c>
      <c r="BA396" s="1" t="s">
        <v>39</v>
      </c>
      <c r="BB396" s="1">
        <f>'январь 2016'!BB396+'февраль 2016'!BB396+'март 2016'!BB396</f>
        <v>0</v>
      </c>
      <c r="BC396" s="1">
        <f>'январь 2016'!BC396+'февраль 2016'!BC396+'март 2016'!BC396</f>
        <v>0</v>
      </c>
      <c r="BD396" s="1" t="s">
        <v>42</v>
      </c>
      <c r="BE396" s="1" t="s">
        <v>33</v>
      </c>
      <c r="BF396" s="1">
        <f>'январь 2016'!BF396+'февраль 2016'!BF396+'март 2016'!BF396</f>
        <v>0</v>
      </c>
      <c r="BG396" s="1">
        <f>'январь 2016'!BG396+'февраль 2016'!BG396+'март 2016'!BG396</f>
        <v>0</v>
      </c>
      <c r="BH396" s="1" t="s">
        <v>42</v>
      </c>
      <c r="BI396" s="1" t="s">
        <v>39</v>
      </c>
      <c r="BJ396" s="1">
        <f>'январь 2016'!BJ396+'февраль 2016'!BJ396+'март 2016'!BJ396</f>
        <v>0</v>
      </c>
      <c r="BK396" s="7">
        <f>'январь 2016'!BK396+'февраль 2016'!BK396+'март 2016'!BK396</f>
        <v>0</v>
      </c>
      <c r="BL396" s="1" t="s">
        <v>43</v>
      </c>
      <c r="BM396" s="1" t="s">
        <v>44</v>
      </c>
      <c r="BN396" s="1">
        <f>'январь 2016'!BN396+'февраль 2016'!BN396+'март 2016'!BN396</f>
        <v>0</v>
      </c>
      <c r="BO396" s="1">
        <f>'январь 2016'!BO396+'февраль 2016'!BO396+'март 2016'!BO396</f>
        <v>0</v>
      </c>
      <c r="BP396" s="1" t="s">
        <v>45</v>
      </c>
      <c r="BQ396" s="1" t="s">
        <v>44</v>
      </c>
      <c r="BR396" s="1">
        <f>'январь 2016'!BR396+'февраль 2016'!BR396+'март 2016'!BR396</f>
        <v>0</v>
      </c>
      <c r="BS396" s="1">
        <f>'январь 2016'!BS396+'февраль 2016'!BS396+'март 2016'!BS396</f>
        <v>0</v>
      </c>
      <c r="BT396" s="1" t="s">
        <v>46</v>
      </c>
      <c r="BU396" s="1" t="s">
        <v>47</v>
      </c>
      <c r="BV396" s="1">
        <f>'январь 2016'!BV396+'февраль 2016'!BV396+'март 2016'!BV396</f>
        <v>0</v>
      </c>
      <c r="BW396" s="1">
        <f>'январь 2016'!BW396+'февраль 2016'!BW396+'март 2016'!BW396</f>
        <v>0</v>
      </c>
      <c r="BX396" s="1" t="s">
        <v>46</v>
      </c>
      <c r="BY396" s="1" t="s">
        <v>41</v>
      </c>
      <c r="BZ396" s="1">
        <f>'январь 2016'!BZ396+'февраль 2016'!BZ396+'март 2016'!BZ396</f>
        <v>0</v>
      </c>
      <c r="CA396" s="1">
        <f>'январь 2016'!CA396+'февраль 2016'!CA396+'март 2016'!CA396</f>
        <v>0</v>
      </c>
      <c r="CB396" s="1" t="s">
        <v>46</v>
      </c>
      <c r="CC396" s="1" t="s">
        <v>48</v>
      </c>
      <c r="CD396" s="1">
        <f>'январь 2016'!CD396+'февраль 2016'!CD396+'март 2016'!CD396</f>
        <v>0</v>
      </c>
      <c r="CE396" s="1">
        <f>'январь 2016'!CE396+'февраль 2016'!CE396+'март 2016'!CE396</f>
        <v>0</v>
      </c>
      <c r="CF396" s="1" t="s">
        <v>46</v>
      </c>
      <c r="CG396" s="1" t="s">
        <v>48</v>
      </c>
      <c r="CH396" s="1">
        <f>'январь 2016'!CH396+'февраль 2016'!CH396+'март 2016'!CH396</f>
        <v>0</v>
      </c>
      <c r="CI396" s="1">
        <f>'январь 2016'!CI396+'февраль 2016'!CI396+'март 2016'!CI396</f>
        <v>0</v>
      </c>
      <c r="CJ396" s="1" t="s">
        <v>46</v>
      </c>
      <c r="CK396" s="1" t="s">
        <v>39</v>
      </c>
      <c r="CL396" s="1">
        <f>'январь 2016'!CL396+'февраль 2016'!CL396+'март 2016'!CL396</f>
        <v>0</v>
      </c>
      <c r="CM396" s="1">
        <f>'январь 2016'!CM396+'февраль 2016'!CM396+'март 2016'!CM396</f>
        <v>0</v>
      </c>
      <c r="CN396" s="1" t="s">
        <v>49</v>
      </c>
      <c r="CO396" s="1" t="s">
        <v>39</v>
      </c>
      <c r="CP396" s="1">
        <f>'январь 2016'!CP396+'февраль 2016'!CP396+'март 2016'!CP396</f>
        <v>0</v>
      </c>
      <c r="CQ396" s="1">
        <f>'январь 2016'!CQ396+'февраль 2016'!CQ396+'март 2016'!CQ396</f>
        <v>0</v>
      </c>
      <c r="CR396" s="1" t="s">
        <v>50</v>
      </c>
      <c r="CS396" s="1" t="s">
        <v>51</v>
      </c>
      <c r="CT396" s="1">
        <f>'январь 2016'!CT396+'февраль 2016'!CT396+'март 2016'!CT396</f>
        <v>0</v>
      </c>
      <c r="CU396" s="1">
        <f>'январь 2016'!CU396+'февраль 2016'!CU396+'март 2016'!CU396</f>
        <v>0</v>
      </c>
      <c r="CV396" s="1" t="s">
        <v>50</v>
      </c>
      <c r="CW396" s="1" t="s">
        <v>39</v>
      </c>
      <c r="CX396" s="1">
        <f>'январь 2016'!CX396+'февраль 2016'!CX396+'март 2016'!CX396</f>
        <v>0</v>
      </c>
      <c r="CY396" s="1">
        <f>'январь 2016'!CY396+'февраль 2016'!CY396+'март 2016'!CY396</f>
        <v>0</v>
      </c>
      <c r="CZ396" s="1" t="s">
        <v>50</v>
      </c>
      <c r="DA396" s="1" t="s">
        <v>39</v>
      </c>
      <c r="DB396" s="1">
        <f>'январь 2016'!DB396+'февраль 2016'!DB396+'март 2016'!DB396</f>
        <v>0</v>
      </c>
      <c r="DC396" s="1">
        <f>'январь 2016'!DC396+'февраль 2016'!DC396+'март 2016'!DC396</f>
        <v>0</v>
      </c>
      <c r="DD396" s="1" t="s">
        <v>59</v>
      </c>
      <c r="DE396" s="1" t="s">
        <v>60</v>
      </c>
      <c r="DF396" s="1">
        <f>'январь 2016'!DF396+'февраль 2016'!DF396+'март 2016'!DF396</f>
        <v>0</v>
      </c>
      <c r="DG396" s="1">
        <f>'январь 2016'!DG396+'февраль 2016'!DG396+'март 2016'!DG396</f>
        <v>0</v>
      </c>
      <c r="DH396" s="1" t="s">
        <v>52</v>
      </c>
      <c r="DI396" s="1" t="s">
        <v>53</v>
      </c>
      <c r="DJ396" s="1">
        <f>'январь 2016'!DJ396+'февраль 2016'!DJ396+'март 2016'!DJ396</f>
        <v>0</v>
      </c>
      <c r="DK396" s="1">
        <f>'январь 2016'!DK396+'февраль 2016'!DK396+'март 2016'!DK396</f>
        <v>0</v>
      </c>
      <c r="DL396" s="1" t="s">
        <v>31</v>
      </c>
      <c r="DM396" s="7">
        <f>'январь 2016'!DM396+'февраль 2016'!DM396+'март 2016'!DM396</f>
        <v>0</v>
      </c>
    </row>
    <row r="397" spans="1:117" s="12" customFormat="1" ht="15.75" customHeight="1" x14ac:dyDescent="0.25">
      <c r="A397" s="6">
        <v>396</v>
      </c>
      <c r="B397" s="6">
        <v>3</v>
      </c>
      <c r="C397" s="9" t="s">
        <v>336</v>
      </c>
      <c r="D397" s="8" t="s">
        <v>373</v>
      </c>
      <c r="E397" s="6">
        <v>101.289</v>
      </c>
      <c r="F397" s="6">
        <v>29.683</v>
      </c>
      <c r="G397" s="6">
        <v>65.551000000000002</v>
      </c>
      <c r="H397" s="10">
        <v>44.433239999999998</v>
      </c>
      <c r="I397" s="3">
        <f t="shared" si="19"/>
        <v>109.98424</v>
      </c>
      <c r="J397" s="3">
        <f t="shared" si="18"/>
        <v>0</v>
      </c>
      <c r="K397" s="3">
        <f t="shared" si="20"/>
        <v>109.98424</v>
      </c>
      <c r="L397" s="1" t="s">
        <v>28</v>
      </c>
      <c r="M397" s="1" t="s">
        <v>29</v>
      </c>
      <c r="N397" s="1">
        <f>'январь 2016'!N397+'февраль 2016'!N397+'март 2016'!N397</f>
        <v>0</v>
      </c>
      <c r="O397" s="1">
        <f>'январь 2016'!O397+'февраль 2016'!O397+'март 2016'!O397</f>
        <v>0</v>
      </c>
      <c r="P397" s="1" t="s">
        <v>30</v>
      </c>
      <c r="Q397" s="1" t="s">
        <v>34</v>
      </c>
      <c r="R397" s="1">
        <f>'январь 2016'!R397+'февраль 2016'!R397+'март 2016'!R397</f>
        <v>0</v>
      </c>
      <c r="S397" s="1">
        <f>'январь 2016'!S397+'февраль 2016'!S397+'март 2016'!S397</f>
        <v>0</v>
      </c>
      <c r="T397" s="1" t="s">
        <v>30</v>
      </c>
      <c r="U397" s="1" t="s">
        <v>32</v>
      </c>
      <c r="V397" s="6">
        <f>'январь 2016'!V397+'февраль 2016'!V397+'март 2016'!V397</f>
        <v>0</v>
      </c>
      <c r="W397" s="6">
        <f>'январь 2016'!W397+'февраль 2016'!W397+'март 2016'!W397</f>
        <v>0</v>
      </c>
      <c r="X397" s="6" t="s">
        <v>30</v>
      </c>
      <c r="Y397" s="6" t="s">
        <v>33</v>
      </c>
      <c r="Z397" s="6">
        <f>'январь 2016'!Z397+'февраль 2016'!Z397+'март 2016'!Z397</f>
        <v>0</v>
      </c>
      <c r="AA397" s="6">
        <f>'январь 2016'!AA397+'февраль 2016'!AA397+'март 2016'!AA397</f>
        <v>0</v>
      </c>
      <c r="AB397" s="1" t="s">
        <v>30</v>
      </c>
      <c r="AC397" s="1" t="s">
        <v>34</v>
      </c>
      <c r="AD397" s="1">
        <f>'январь 2016'!AD397+'февраль 2016'!AD397+'март 2016'!AD397</f>
        <v>0</v>
      </c>
      <c r="AE397" s="1">
        <f>'январь 2016'!AE397+'февраль 2016'!AE397+'март 2016'!AE397</f>
        <v>0</v>
      </c>
      <c r="AF397" s="1" t="s">
        <v>35</v>
      </c>
      <c r="AG397" s="1" t="s">
        <v>29</v>
      </c>
      <c r="AH397" s="1">
        <f>'январь 2016'!AH397+'февраль 2016'!AH397+'март 2016'!AH397</f>
        <v>0</v>
      </c>
      <c r="AI397" s="1">
        <f>'январь 2016'!AI397+'февраль 2016'!AI397+'март 2016'!AI397</f>
        <v>0</v>
      </c>
      <c r="AJ397" s="1" t="s">
        <v>36</v>
      </c>
      <c r="AK397" s="1" t="s">
        <v>37</v>
      </c>
      <c r="AL397" s="1">
        <f>'январь 2016'!AL397+'февраль 2016'!AL397+'март 2016'!AL397</f>
        <v>0</v>
      </c>
      <c r="AM397" s="1">
        <f>'январь 2016'!AM397+'февраль 2016'!AM397+'март 2016'!AM397</f>
        <v>0</v>
      </c>
      <c r="AN397" s="1" t="s">
        <v>38</v>
      </c>
      <c r="AO397" s="1" t="s">
        <v>39</v>
      </c>
      <c r="AP397" s="1">
        <f>'январь 2016'!AP397+'февраль 2016'!AP397+'март 2016'!AP397</f>
        <v>0</v>
      </c>
      <c r="AQ397" s="1">
        <f>'январь 2016'!AQ397+'февраль 2016'!AQ397+'март 2016'!AQ397</f>
        <v>0</v>
      </c>
      <c r="AR397" s="1" t="s">
        <v>40</v>
      </c>
      <c r="AS397" s="1" t="s">
        <v>41</v>
      </c>
      <c r="AT397" s="1">
        <f>'январь 2016'!AT397+'февраль 2016'!AT397+'март 2016'!AT397</f>
        <v>0</v>
      </c>
      <c r="AU397" s="1">
        <f>'январь 2016'!AU397+'февраль 2016'!AU397+'март 2016'!AU397</f>
        <v>0</v>
      </c>
      <c r="AV397" s="6"/>
      <c r="AW397" s="6"/>
      <c r="AX397" s="1">
        <f>'январь 2016'!AX397+'февраль 2016'!AX397+'март 2016'!AX397</f>
        <v>0</v>
      </c>
      <c r="AY397" s="1">
        <f>'январь 2016'!AY397+'февраль 2016'!AY397+'март 2016'!AY397</f>
        <v>0</v>
      </c>
      <c r="AZ397" s="1" t="s">
        <v>42</v>
      </c>
      <c r="BA397" s="1" t="s">
        <v>39</v>
      </c>
      <c r="BB397" s="1">
        <f>'январь 2016'!BB397+'февраль 2016'!BB397+'март 2016'!BB397</f>
        <v>0</v>
      </c>
      <c r="BC397" s="1">
        <f>'январь 2016'!BC397+'февраль 2016'!BC397+'март 2016'!BC397</f>
        <v>0</v>
      </c>
      <c r="BD397" s="1" t="s">
        <v>42</v>
      </c>
      <c r="BE397" s="1" t="s">
        <v>33</v>
      </c>
      <c r="BF397" s="1">
        <f>'январь 2016'!BF397+'февраль 2016'!BF397+'март 2016'!BF397</f>
        <v>0</v>
      </c>
      <c r="BG397" s="1">
        <f>'январь 2016'!BG397+'февраль 2016'!BG397+'март 2016'!BG397</f>
        <v>0</v>
      </c>
      <c r="BH397" s="1" t="s">
        <v>42</v>
      </c>
      <c r="BI397" s="1" t="s">
        <v>39</v>
      </c>
      <c r="BJ397" s="1">
        <f>'январь 2016'!BJ397+'февраль 2016'!BJ397+'март 2016'!BJ397</f>
        <v>0</v>
      </c>
      <c r="BK397" s="7">
        <f>'январь 2016'!BK397+'февраль 2016'!BK397+'март 2016'!BK397</f>
        <v>0</v>
      </c>
      <c r="BL397" s="1" t="s">
        <v>43</v>
      </c>
      <c r="BM397" s="1" t="s">
        <v>44</v>
      </c>
      <c r="BN397" s="1">
        <f>'январь 2016'!BN397+'февраль 2016'!BN397+'март 2016'!BN397</f>
        <v>0</v>
      </c>
      <c r="BO397" s="1">
        <f>'январь 2016'!BO397+'февраль 2016'!BO397+'март 2016'!BO397</f>
        <v>0</v>
      </c>
      <c r="BP397" s="1" t="s">
        <v>45</v>
      </c>
      <c r="BQ397" s="1" t="s">
        <v>44</v>
      </c>
      <c r="BR397" s="1">
        <f>'январь 2016'!BR397+'февраль 2016'!BR397+'март 2016'!BR397</f>
        <v>0</v>
      </c>
      <c r="BS397" s="1">
        <f>'январь 2016'!BS397+'февраль 2016'!BS397+'март 2016'!BS397</f>
        <v>0</v>
      </c>
      <c r="BT397" s="1" t="s">
        <v>46</v>
      </c>
      <c r="BU397" s="1" t="s">
        <v>47</v>
      </c>
      <c r="BV397" s="1">
        <f>'январь 2016'!BV397+'февраль 2016'!BV397+'март 2016'!BV397</f>
        <v>0</v>
      </c>
      <c r="BW397" s="1">
        <f>'январь 2016'!BW397+'февраль 2016'!BW397+'март 2016'!BW397</f>
        <v>0</v>
      </c>
      <c r="BX397" s="1" t="s">
        <v>46</v>
      </c>
      <c r="BY397" s="1" t="s">
        <v>41</v>
      </c>
      <c r="BZ397" s="1">
        <f>'январь 2016'!BZ397+'февраль 2016'!BZ397+'март 2016'!BZ397</f>
        <v>0</v>
      </c>
      <c r="CA397" s="1">
        <f>'январь 2016'!CA397+'февраль 2016'!CA397+'март 2016'!CA397</f>
        <v>0</v>
      </c>
      <c r="CB397" s="1" t="s">
        <v>46</v>
      </c>
      <c r="CC397" s="1" t="s">
        <v>48</v>
      </c>
      <c r="CD397" s="1">
        <f>'январь 2016'!CD397+'февраль 2016'!CD397+'март 2016'!CD397</f>
        <v>0</v>
      </c>
      <c r="CE397" s="1">
        <f>'январь 2016'!CE397+'февраль 2016'!CE397+'март 2016'!CE397</f>
        <v>0</v>
      </c>
      <c r="CF397" s="1" t="s">
        <v>46</v>
      </c>
      <c r="CG397" s="1" t="s">
        <v>48</v>
      </c>
      <c r="CH397" s="1">
        <f>'январь 2016'!CH397+'февраль 2016'!CH397+'март 2016'!CH397</f>
        <v>0</v>
      </c>
      <c r="CI397" s="1">
        <f>'январь 2016'!CI397+'февраль 2016'!CI397+'март 2016'!CI397</f>
        <v>0</v>
      </c>
      <c r="CJ397" s="1" t="s">
        <v>46</v>
      </c>
      <c r="CK397" s="1" t="s">
        <v>39</v>
      </c>
      <c r="CL397" s="1">
        <f>'январь 2016'!CL397+'февраль 2016'!CL397+'март 2016'!CL397</f>
        <v>0</v>
      </c>
      <c r="CM397" s="1">
        <f>'январь 2016'!CM397+'февраль 2016'!CM397+'март 2016'!CM397</f>
        <v>0</v>
      </c>
      <c r="CN397" s="1" t="s">
        <v>49</v>
      </c>
      <c r="CO397" s="1" t="s">
        <v>39</v>
      </c>
      <c r="CP397" s="1">
        <f>'январь 2016'!CP397+'февраль 2016'!CP397+'март 2016'!CP397</f>
        <v>0</v>
      </c>
      <c r="CQ397" s="1">
        <f>'январь 2016'!CQ397+'февраль 2016'!CQ397+'март 2016'!CQ397</f>
        <v>0</v>
      </c>
      <c r="CR397" s="1" t="s">
        <v>50</v>
      </c>
      <c r="CS397" s="1" t="s">
        <v>51</v>
      </c>
      <c r="CT397" s="1">
        <f>'январь 2016'!CT397+'февраль 2016'!CT397+'март 2016'!CT397</f>
        <v>0</v>
      </c>
      <c r="CU397" s="1">
        <f>'январь 2016'!CU397+'февраль 2016'!CU397+'март 2016'!CU397</f>
        <v>0</v>
      </c>
      <c r="CV397" s="1" t="s">
        <v>50</v>
      </c>
      <c r="CW397" s="1" t="s">
        <v>39</v>
      </c>
      <c r="CX397" s="1">
        <f>'январь 2016'!CX397+'февраль 2016'!CX397+'март 2016'!CX397</f>
        <v>0</v>
      </c>
      <c r="CY397" s="1">
        <f>'январь 2016'!CY397+'февраль 2016'!CY397+'март 2016'!CY397</f>
        <v>0</v>
      </c>
      <c r="CZ397" s="1" t="s">
        <v>50</v>
      </c>
      <c r="DA397" s="1" t="s">
        <v>39</v>
      </c>
      <c r="DB397" s="1">
        <f>'январь 2016'!DB397+'февраль 2016'!DB397+'март 2016'!DB397</f>
        <v>0</v>
      </c>
      <c r="DC397" s="1">
        <f>'январь 2016'!DC397+'февраль 2016'!DC397+'март 2016'!DC397</f>
        <v>0</v>
      </c>
      <c r="DD397" s="1" t="s">
        <v>59</v>
      </c>
      <c r="DE397" s="1" t="s">
        <v>60</v>
      </c>
      <c r="DF397" s="1">
        <f>'январь 2016'!DF397+'февраль 2016'!DF397+'март 2016'!DF397</f>
        <v>0</v>
      </c>
      <c r="DG397" s="1">
        <f>'январь 2016'!DG397+'февраль 2016'!DG397+'март 2016'!DG397</f>
        <v>0</v>
      </c>
      <c r="DH397" s="1" t="s">
        <v>52</v>
      </c>
      <c r="DI397" s="1" t="s">
        <v>53</v>
      </c>
      <c r="DJ397" s="1">
        <f>'январь 2016'!DJ397+'февраль 2016'!DJ397+'март 2016'!DJ397</f>
        <v>0</v>
      </c>
      <c r="DK397" s="1">
        <f>'январь 2016'!DK397+'февраль 2016'!DK397+'март 2016'!DK397</f>
        <v>0</v>
      </c>
      <c r="DL397" s="1" t="s">
        <v>31</v>
      </c>
      <c r="DM397" s="7">
        <f>'январь 2016'!DM397+'февраль 2016'!DM397+'март 2016'!DM397</f>
        <v>0</v>
      </c>
    </row>
    <row r="398" spans="1:117" s="12" customFormat="1" ht="15.75" customHeight="1" x14ac:dyDescent="0.25">
      <c r="A398" s="6">
        <v>397</v>
      </c>
      <c r="B398" s="6">
        <v>3</v>
      </c>
      <c r="C398" s="9" t="s">
        <v>496</v>
      </c>
      <c r="D398" s="8" t="s">
        <v>373</v>
      </c>
      <c r="E398" s="6">
        <v>-23.215</v>
      </c>
      <c r="F398" s="6">
        <v>7.6669999999999998</v>
      </c>
      <c r="G398" s="6">
        <v>-32.384</v>
      </c>
      <c r="H398" s="10">
        <v>92.122680000000003</v>
      </c>
      <c r="I398" s="3">
        <f t="shared" si="19"/>
        <v>59.738680000000002</v>
      </c>
      <c r="J398" s="3">
        <f t="shared" si="18"/>
        <v>0</v>
      </c>
      <c r="K398" s="3">
        <f t="shared" si="20"/>
        <v>59.738680000000002</v>
      </c>
      <c r="L398" s="1" t="s">
        <v>28</v>
      </c>
      <c r="M398" s="1" t="s">
        <v>29</v>
      </c>
      <c r="N398" s="1">
        <f>'январь 2016'!N398+'февраль 2016'!N398+'март 2016'!N398</f>
        <v>0</v>
      </c>
      <c r="O398" s="1">
        <f>'январь 2016'!O398+'февраль 2016'!O398+'март 2016'!O398</f>
        <v>0</v>
      </c>
      <c r="P398" s="1" t="s">
        <v>30</v>
      </c>
      <c r="Q398" s="1" t="s">
        <v>34</v>
      </c>
      <c r="R398" s="1">
        <f>'январь 2016'!R398+'февраль 2016'!R398+'март 2016'!R398</f>
        <v>0</v>
      </c>
      <c r="S398" s="1">
        <f>'январь 2016'!S398+'февраль 2016'!S398+'март 2016'!S398</f>
        <v>0</v>
      </c>
      <c r="T398" s="1" t="s">
        <v>30</v>
      </c>
      <c r="U398" s="1" t="s">
        <v>32</v>
      </c>
      <c r="V398" s="6">
        <f>'январь 2016'!V398+'февраль 2016'!V398+'март 2016'!V398</f>
        <v>0</v>
      </c>
      <c r="W398" s="6">
        <f>'январь 2016'!W398+'февраль 2016'!W398+'март 2016'!W398</f>
        <v>0</v>
      </c>
      <c r="X398" s="6" t="s">
        <v>30</v>
      </c>
      <c r="Y398" s="6" t="s">
        <v>33</v>
      </c>
      <c r="Z398" s="6">
        <f>'январь 2016'!Z398+'февраль 2016'!Z398+'март 2016'!Z398</f>
        <v>0</v>
      </c>
      <c r="AA398" s="6">
        <f>'январь 2016'!AA398+'февраль 2016'!AA398+'март 2016'!AA398</f>
        <v>0</v>
      </c>
      <c r="AB398" s="1" t="s">
        <v>30</v>
      </c>
      <c r="AC398" s="1" t="s">
        <v>34</v>
      </c>
      <c r="AD398" s="1">
        <f>'январь 2016'!AD398+'февраль 2016'!AD398+'март 2016'!AD398</f>
        <v>0</v>
      </c>
      <c r="AE398" s="1">
        <f>'январь 2016'!AE398+'февраль 2016'!AE398+'март 2016'!AE398</f>
        <v>0</v>
      </c>
      <c r="AF398" s="1" t="s">
        <v>35</v>
      </c>
      <c r="AG398" s="1" t="s">
        <v>29</v>
      </c>
      <c r="AH398" s="1">
        <f>'январь 2016'!AH398+'февраль 2016'!AH398+'март 2016'!AH398</f>
        <v>0</v>
      </c>
      <c r="AI398" s="1">
        <f>'январь 2016'!AI398+'февраль 2016'!AI398+'март 2016'!AI398</f>
        <v>0</v>
      </c>
      <c r="AJ398" s="1" t="s">
        <v>36</v>
      </c>
      <c r="AK398" s="1" t="s">
        <v>37</v>
      </c>
      <c r="AL398" s="1">
        <f>'январь 2016'!AL398+'февраль 2016'!AL398+'март 2016'!AL398</f>
        <v>0</v>
      </c>
      <c r="AM398" s="1">
        <f>'январь 2016'!AM398+'февраль 2016'!AM398+'март 2016'!AM398</f>
        <v>0</v>
      </c>
      <c r="AN398" s="1" t="s">
        <v>38</v>
      </c>
      <c r="AO398" s="1" t="s">
        <v>39</v>
      </c>
      <c r="AP398" s="1">
        <f>'январь 2016'!AP398+'февраль 2016'!AP398+'март 2016'!AP398</f>
        <v>0</v>
      </c>
      <c r="AQ398" s="1">
        <f>'январь 2016'!AQ398+'февраль 2016'!AQ398+'март 2016'!AQ398</f>
        <v>0</v>
      </c>
      <c r="AR398" s="1" t="s">
        <v>40</v>
      </c>
      <c r="AS398" s="1" t="s">
        <v>41</v>
      </c>
      <c r="AT398" s="1">
        <f>'январь 2016'!AT398+'февраль 2016'!AT398+'март 2016'!AT398</f>
        <v>0</v>
      </c>
      <c r="AU398" s="1">
        <f>'январь 2016'!AU398+'февраль 2016'!AU398+'март 2016'!AU398</f>
        <v>0</v>
      </c>
      <c r="AV398" s="6"/>
      <c r="AW398" s="6"/>
      <c r="AX398" s="1">
        <f>'январь 2016'!AX398+'февраль 2016'!AX398+'март 2016'!AX398</f>
        <v>0</v>
      </c>
      <c r="AY398" s="1">
        <f>'январь 2016'!AY398+'февраль 2016'!AY398+'март 2016'!AY398</f>
        <v>0</v>
      </c>
      <c r="AZ398" s="1" t="s">
        <v>42</v>
      </c>
      <c r="BA398" s="1" t="s">
        <v>39</v>
      </c>
      <c r="BB398" s="1">
        <f>'январь 2016'!BB398+'февраль 2016'!BB398+'март 2016'!BB398</f>
        <v>0</v>
      </c>
      <c r="BC398" s="1">
        <f>'январь 2016'!BC398+'февраль 2016'!BC398+'март 2016'!BC398</f>
        <v>0</v>
      </c>
      <c r="BD398" s="1" t="s">
        <v>42</v>
      </c>
      <c r="BE398" s="1" t="s">
        <v>33</v>
      </c>
      <c r="BF398" s="1">
        <f>'январь 2016'!BF398+'февраль 2016'!BF398+'март 2016'!BF398</f>
        <v>0</v>
      </c>
      <c r="BG398" s="1">
        <f>'январь 2016'!BG398+'февраль 2016'!BG398+'март 2016'!BG398</f>
        <v>0</v>
      </c>
      <c r="BH398" s="1" t="s">
        <v>42</v>
      </c>
      <c r="BI398" s="1" t="s">
        <v>39</v>
      </c>
      <c r="BJ398" s="1">
        <f>'январь 2016'!BJ398+'февраль 2016'!BJ398+'март 2016'!BJ398</f>
        <v>0</v>
      </c>
      <c r="BK398" s="7">
        <f>'январь 2016'!BK398+'февраль 2016'!BK398+'март 2016'!BK398</f>
        <v>0</v>
      </c>
      <c r="BL398" s="1" t="s">
        <v>43</v>
      </c>
      <c r="BM398" s="1" t="s">
        <v>44</v>
      </c>
      <c r="BN398" s="1">
        <f>'январь 2016'!BN398+'февраль 2016'!BN398+'март 2016'!BN398</f>
        <v>0</v>
      </c>
      <c r="BO398" s="1">
        <f>'январь 2016'!BO398+'февраль 2016'!BO398+'март 2016'!BO398</f>
        <v>0</v>
      </c>
      <c r="BP398" s="1" t="s">
        <v>45</v>
      </c>
      <c r="BQ398" s="1" t="s">
        <v>44</v>
      </c>
      <c r="BR398" s="1">
        <f>'январь 2016'!BR398+'февраль 2016'!BR398+'март 2016'!BR398</f>
        <v>0</v>
      </c>
      <c r="BS398" s="1">
        <f>'январь 2016'!BS398+'февраль 2016'!BS398+'март 2016'!BS398</f>
        <v>0</v>
      </c>
      <c r="BT398" s="1" t="s">
        <v>46</v>
      </c>
      <c r="BU398" s="1" t="s">
        <v>47</v>
      </c>
      <c r="BV398" s="1">
        <f>'январь 2016'!BV398+'февраль 2016'!BV398+'март 2016'!BV398</f>
        <v>0</v>
      </c>
      <c r="BW398" s="1">
        <f>'январь 2016'!BW398+'февраль 2016'!BW398+'март 2016'!BW398</f>
        <v>0</v>
      </c>
      <c r="BX398" s="1" t="s">
        <v>46</v>
      </c>
      <c r="BY398" s="1" t="s">
        <v>41</v>
      </c>
      <c r="BZ398" s="1">
        <f>'январь 2016'!BZ398+'февраль 2016'!BZ398+'март 2016'!BZ398</f>
        <v>0</v>
      </c>
      <c r="CA398" s="1">
        <f>'январь 2016'!CA398+'февраль 2016'!CA398+'март 2016'!CA398</f>
        <v>0</v>
      </c>
      <c r="CB398" s="1" t="s">
        <v>46</v>
      </c>
      <c r="CC398" s="1" t="s">
        <v>48</v>
      </c>
      <c r="CD398" s="1">
        <f>'январь 2016'!CD398+'февраль 2016'!CD398+'март 2016'!CD398</f>
        <v>0</v>
      </c>
      <c r="CE398" s="1">
        <f>'январь 2016'!CE398+'февраль 2016'!CE398+'март 2016'!CE398</f>
        <v>0</v>
      </c>
      <c r="CF398" s="1" t="s">
        <v>46</v>
      </c>
      <c r="CG398" s="1" t="s">
        <v>48</v>
      </c>
      <c r="CH398" s="1">
        <f>'январь 2016'!CH398+'февраль 2016'!CH398+'март 2016'!CH398</f>
        <v>0</v>
      </c>
      <c r="CI398" s="1">
        <f>'январь 2016'!CI398+'февраль 2016'!CI398+'март 2016'!CI398</f>
        <v>0</v>
      </c>
      <c r="CJ398" s="1" t="s">
        <v>46</v>
      </c>
      <c r="CK398" s="1" t="s">
        <v>39</v>
      </c>
      <c r="CL398" s="1">
        <f>'январь 2016'!CL398+'февраль 2016'!CL398+'март 2016'!CL398</f>
        <v>0</v>
      </c>
      <c r="CM398" s="1">
        <f>'январь 2016'!CM398+'февраль 2016'!CM398+'март 2016'!CM398</f>
        <v>0</v>
      </c>
      <c r="CN398" s="1" t="s">
        <v>49</v>
      </c>
      <c r="CO398" s="1" t="s">
        <v>39</v>
      </c>
      <c r="CP398" s="1">
        <f>'январь 2016'!CP398+'февраль 2016'!CP398+'март 2016'!CP398</f>
        <v>0</v>
      </c>
      <c r="CQ398" s="1">
        <f>'январь 2016'!CQ398+'февраль 2016'!CQ398+'март 2016'!CQ398</f>
        <v>0</v>
      </c>
      <c r="CR398" s="1" t="s">
        <v>50</v>
      </c>
      <c r="CS398" s="1" t="s">
        <v>51</v>
      </c>
      <c r="CT398" s="1">
        <f>'январь 2016'!CT398+'февраль 2016'!CT398+'март 2016'!CT398</f>
        <v>0</v>
      </c>
      <c r="CU398" s="1">
        <f>'январь 2016'!CU398+'февраль 2016'!CU398+'март 2016'!CU398</f>
        <v>0</v>
      </c>
      <c r="CV398" s="1" t="s">
        <v>50</v>
      </c>
      <c r="CW398" s="1" t="s">
        <v>39</v>
      </c>
      <c r="CX398" s="1">
        <f>'январь 2016'!CX398+'февраль 2016'!CX398+'март 2016'!CX398</f>
        <v>0</v>
      </c>
      <c r="CY398" s="1">
        <f>'январь 2016'!CY398+'февраль 2016'!CY398+'март 2016'!CY398</f>
        <v>0</v>
      </c>
      <c r="CZ398" s="1" t="s">
        <v>50</v>
      </c>
      <c r="DA398" s="1" t="s">
        <v>39</v>
      </c>
      <c r="DB398" s="1">
        <f>'январь 2016'!DB398+'февраль 2016'!DB398+'март 2016'!DB398</f>
        <v>0</v>
      </c>
      <c r="DC398" s="1">
        <f>'январь 2016'!DC398+'февраль 2016'!DC398+'март 2016'!DC398</f>
        <v>0</v>
      </c>
      <c r="DD398" s="1" t="s">
        <v>59</v>
      </c>
      <c r="DE398" s="1" t="s">
        <v>60</v>
      </c>
      <c r="DF398" s="1">
        <f>'январь 2016'!DF398+'февраль 2016'!DF398+'март 2016'!DF398</f>
        <v>0</v>
      </c>
      <c r="DG398" s="1">
        <f>'январь 2016'!DG398+'февраль 2016'!DG398+'март 2016'!DG398</f>
        <v>0</v>
      </c>
      <c r="DH398" s="1" t="s">
        <v>52</v>
      </c>
      <c r="DI398" s="1" t="s">
        <v>53</v>
      </c>
      <c r="DJ398" s="1">
        <f>'январь 2016'!DJ398+'февраль 2016'!DJ398+'март 2016'!DJ398</f>
        <v>0</v>
      </c>
      <c r="DK398" s="1">
        <f>'январь 2016'!DK398+'февраль 2016'!DK398+'март 2016'!DK398</f>
        <v>0</v>
      </c>
      <c r="DL398" s="1" t="s">
        <v>31</v>
      </c>
      <c r="DM398" s="7">
        <f>'январь 2016'!DM398+'февраль 2016'!DM398+'март 2016'!DM398</f>
        <v>0</v>
      </c>
    </row>
    <row r="399" spans="1:117" s="12" customFormat="1" ht="15.75" customHeight="1" x14ac:dyDescent="0.25">
      <c r="A399" s="6">
        <v>398</v>
      </c>
      <c r="B399" s="6">
        <v>3</v>
      </c>
      <c r="C399" s="9" t="s">
        <v>497</v>
      </c>
      <c r="D399" s="8" t="s">
        <v>373</v>
      </c>
      <c r="E399" s="6">
        <v>-2.0630000000000002</v>
      </c>
      <c r="F399" s="6">
        <v>14</v>
      </c>
      <c r="G399" s="6">
        <v>-27.274999999999999</v>
      </c>
      <c r="H399" s="10">
        <v>97.575959999999995</v>
      </c>
      <c r="I399" s="3">
        <f t="shared" si="19"/>
        <v>70.300960000000003</v>
      </c>
      <c r="J399" s="3">
        <f t="shared" si="18"/>
        <v>3.3809999999999998</v>
      </c>
      <c r="K399" s="3">
        <f t="shared" si="20"/>
        <v>66.919960000000003</v>
      </c>
      <c r="L399" s="1" t="s">
        <v>28</v>
      </c>
      <c r="M399" s="1" t="s">
        <v>29</v>
      </c>
      <c r="N399" s="1">
        <f>'январь 2016'!N399+'февраль 2016'!N399+'март 2016'!N399</f>
        <v>0</v>
      </c>
      <c r="O399" s="1">
        <f>'январь 2016'!O399+'февраль 2016'!O399+'март 2016'!O399</f>
        <v>0</v>
      </c>
      <c r="P399" s="1" t="s">
        <v>30</v>
      </c>
      <c r="Q399" s="1" t="s">
        <v>34</v>
      </c>
      <c r="R399" s="1">
        <f>'январь 2016'!R399+'февраль 2016'!R399+'март 2016'!R399</f>
        <v>0</v>
      </c>
      <c r="S399" s="1">
        <f>'январь 2016'!S399+'февраль 2016'!S399+'март 2016'!S399</f>
        <v>0</v>
      </c>
      <c r="T399" s="1" t="s">
        <v>30</v>
      </c>
      <c r="U399" s="1" t="s">
        <v>32</v>
      </c>
      <c r="V399" s="6">
        <f>'январь 2016'!V399+'февраль 2016'!V399+'март 2016'!V399</f>
        <v>0</v>
      </c>
      <c r="W399" s="6">
        <f>'январь 2016'!W399+'февраль 2016'!W399+'март 2016'!W399</f>
        <v>0</v>
      </c>
      <c r="X399" s="6" t="s">
        <v>30</v>
      </c>
      <c r="Y399" s="6" t="s">
        <v>33</v>
      </c>
      <c r="Z399" s="6">
        <f>'январь 2016'!Z399+'февраль 2016'!Z399+'март 2016'!Z399</f>
        <v>0</v>
      </c>
      <c r="AA399" s="6">
        <f>'январь 2016'!AA399+'февраль 2016'!AA399+'март 2016'!AA399</f>
        <v>0</v>
      </c>
      <c r="AB399" s="1" t="s">
        <v>30</v>
      </c>
      <c r="AC399" s="1" t="s">
        <v>34</v>
      </c>
      <c r="AD399" s="1">
        <f>'январь 2016'!AD399+'февраль 2016'!AD399+'март 2016'!AD399</f>
        <v>0</v>
      </c>
      <c r="AE399" s="1">
        <f>'январь 2016'!AE399+'февраль 2016'!AE399+'март 2016'!AE399</f>
        <v>0</v>
      </c>
      <c r="AF399" s="1" t="s">
        <v>35</v>
      </c>
      <c r="AG399" s="1" t="s">
        <v>29</v>
      </c>
      <c r="AH399" s="1">
        <f>'январь 2016'!AH399+'февраль 2016'!AH399+'март 2016'!AH399</f>
        <v>0</v>
      </c>
      <c r="AI399" s="1">
        <f>'январь 2016'!AI399+'февраль 2016'!AI399+'март 2016'!AI399</f>
        <v>0</v>
      </c>
      <c r="AJ399" s="1" t="s">
        <v>36</v>
      </c>
      <c r="AK399" s="1" t="s">
        <v>37</v>
      </c>
      <c r="AL399" s="1">
        <f>'январь 2016'!AL399+'февраль 2016'!AL399+'март 2016'!AL399</f>
        <v>0</v>
      </c>
      <c r="AM399" s="1">
        <f>'январь 2016'!AM399+'февраль 2016'!AM399+'март 2016'!AM399</f>
        <v>0</v>
      </c>
      <c r="AN399" s="1" t="s">
        <v>38</v>
      </c>
      <c r="AO399" s="1" t="s">
        <v>39</v>
      </c>
      <c r="AP399" s="1">
        <f>'январь 2016'!AP399+'февраль 2016'!AP399+'март 2016'!AP399</f>
        <v>0</v>
      </c>
      <c r="AQ399" s="1">
        <f>'январь 2016'!AQ399+'февраль 2016'!AQ399+'март 2016'!AQ399</f>
        <v>0</v>
      </c>
      <c r="AR399" s="1" t="s">
        <v>40</v>
      </c>
      <c r="AS399" s="1" t="s">
        <v>41</v>
      </c>
      <c r="AT399" s="1">
        <f>'январь 2016'!AT399+'февраль 2016'!AT399+'март 2016'!AT399</f>
        <v>0</v>
      </c>
      <c r="AU399" s="1">
        <f>'январь 2016'!AU399+'февраль 2016'!AU399+'март 2016'!AU399</f>
        <v>0</v>
      </c>
      <c r="AV399" s="6"/>
      <c r="AW399" s="6"/>
      <c r="AX399" s="1">
        <f>'январь 2016'!AX399+'февраль 2016'!AX399+'март 2016'!AX399</f>
        <v>0</v>
      </c>
      <c r="AY399" s="1">
        <f>'январь 2016'!AY399+'февраль 2016'!AY399+'март 2016'!AY399</f>
        <v>0</v>
      </c>
      <c r="AZ399" s="1" t="s">
        <v>42</v>
      </c>
      <c r="BA399" s="1" t="s">
        <v>39</v>
      </c>
      <c r="BB399" s="1">
        <f>'январь 2016'!BB399+'февраль 2016'!BB399+'март 2016'!BB399</f>
        <v>0</v>
      </c>
      <c r="BC399" s="1">
        <f>'январь 2016'!BC399+'февраль 2016'!BC399+'март 2016'!BC399</f>
        <v>0</v>
      </c>
      <c r="BD399" s="1" t="s">
        <v>42</v>
      </c>
      <c r="BE399" s="1" t="s">
        <v>33</v>
      </c>
      <c r="BF399" s="1">
        <f>'январь 2016'!BF399+'февраль 2016'!BF399+'март 2016'!BF399</f>
        <v>0</v>
      </c>
      <c r="BG399" s="1">
        <f>'январь 2016'!BG399+'февраль 2016'!BG399+'март 2016'!BG399</f>
        <v>0</v>
      </c>
      <c r="BH399" s="1" t="s">
        <v>42</v>
      </c>
      <c r="BI399" s="1" t="s">
        <v>39</v>
      </c>
      <c r="BJ399" s="1">
        <f>'январь 2016'!BJ399+'февраль 2016'!BJ399+'март 2016'!BJ399</f>
        <v>1</v>
      </c>
      <c r="BK399" s="7">
        <f>'январь 2016'!BK399+'февраль 2016'!BK399+'март 2016'!BK399</f>
        <v>3.3809999999999998</v>
      </c>
      <c r="BL399" s="1" t="s">
        <v>43</v>
      </c>
      <c r="BM399" s="1" t="s">
        <v>44</v>
      </c>
      <c r="BN399" s="1">
        <f>'январь 2016'!BN399+'февраль 2016'!BN399+'март 2016'!BN399</f>
        <v>0</v>
      </c>
      <c r="BO399" s="1">
        <f>'январь 2016'!BO399+'февраль 2016'!BO399+'март 2016'!BO399</f>
        <v>0</v>
      </c>
      <c r="BP399" s="1" t="s">
        <v>45</v>
      </c>
      <c r="BQ399" s="1" t="s">
        <v>44</v>
      </c>
      <c r="BR399" s="1">
        <f>'январь 2016'!BR399+'февраль 2016'!BR399+'март 2016'!BR399</f>
        <v>0</v>
      </c>
      <c r="BS399" s="1">
        <f>'январь 2016'!BS399+'февраль 2016'!BS399+'март 2016'!BS399</f>
        <v>0</v>
      </c>
      <c r="BT399" s="1" t="s">
        <v>46</v>
      </c>
      <c r="BU399" s="1" t="s">
        <v>47</v>
      </c>
      <c r="BV399" s="1">
        <f>'январь 2016'!BV399+'февраль 2016'!BV399+'март 2016'!BV399</f>
        <v>0</v>
      </c>
      <c r="BW399" s="1">
        <f>'январь 2016'!BW399+'февраль 2016'!BW399+'март 2016'!BW399</f>
        <v>0</v>
      </c>
      <c r="BX399" s="1" t="s">
        <v>46</v>
      </c>
      <c r="BY399" s="1" t="s">
        <v>41</v>
      </c>
      <c r="BZ399" s="1">
        <f>'январь 2016'!BZ399+'февраль 2016'!BZ399+'март 2016'!BZ399</f>
        <v>0</v>
      </c>
      <c r="CA399" s="1">
        <f>'январь 2016'!CA399+'февраль 2016'!CA399+'март 2016'!CA399</f>
        <v>0</v>
      </c>
      <c r="CB399" s="1" t="s">
        <v>46</v>
      </c>
      <c r="CC399" s="1" t="s">
        <v>48</v>
      </c>
      <c r="CD399" s="1">
        <f>'январь 2016'!CD399+'февраль 2016'!CD399+'март 2016'!CD399</f>
        <v>0</v>
      </c>
      <c r="CE399" s="1">
        <f>'январь 2016'!CE399+'февраль 2016'!CE399+'март 2016'!CE399</f>
        <v>0</v>
      </c>
      <c r="CF399" s="1" t="s">
        <v>46</v>
      </c>
      <c r="CG399" s="1" t="s">
        <v>48</v>
      </c>
      <c r="CH399" s="1">
        <f>'январь 2016'!CH399+'февраль 2016'!CH399+'март 2016'!CH399</f>
        <v>0</v>
      </c>
      <c r="CI399" s="1">
        <f>'январь 2016'!CI399+'февраль 2016'!CI399+'март 2016'!CI399</f>
        <v>0</v>
      </c>
      <c r="CJ399" s="1" t="s">
        <v>46</v>
      </c>
      <c r="CK399" s="1" t="s">
        <v>39</v>
      </c>
      <c r="CL399" s="1">
        <f>'январь 2016'!CL399+'февраль 2016'!CL399+'март 2016'!CL399</f>
        <v>0</v>
      </c>
      <c r="CM399" s="1">
        <f>'январь 2016'!CM399+'февраль 2016'!CM399+'март 2016'!CM399</f>
        <v>0</v>
      </c>
      <c r="CN399" s="1" t="s">
        <v>49</v>
      </c>
      <c r="CO399" s="1" t="s">
        <v>39</v>
      </c>
      <c r="CP399" s="1">
        <f>'январь 2016'!CP399+'февраль 2016'!CP399+'март 2016'!CP399</f>
        <v>0</v>
      </c>
      <c r="CQ399" s="1">
        <f>'январь 2016'!CQ399+'февраль 2016'!CQ399+'март 2016'!CQ399</f>
        <v>0</v>
      </c>
      <c r="CR399" s="1" t="s">
        <v>50</v>
      </c>
      <c r="CS399" s="1" t="s">
        <v>51</v>
      </c>
      <c r="CT399" s="1">
        <f>'январь 2016'!CT399+'февраль 2016'!CT399+'март 2016'!CT399</f>
        <v>0</v>
      </c>
      <c r="CU399" s="1">
        <f>'январь 2016'!CU399+'февраль 2016'!CU399+'март 2016'!CU399</f>
        <v>0</v>
      </c>
      <c r="CV399" s="1" t="s">
        <v>50</v>
      </c>
      <c r="CW399" s="1" t="s">
        <v>39</v>
      </c>
      <c r="CX399" s="1">
        <f>'январь 2016'!CX399+'февраль 2016'!CX399+'март 2016'!CX399</f>
        <v>0</v>
      </c>
      <c r="CY399" s="1">
        <f>'январь 2016'!CY399+'февраль 2016'!CY399+'март 2016'!CY399</f>
        <v>0</v>
      </c>
      <c r="CZ399" s="1" t="s">
        <v>50</v>
      </c>
      <c r="DA399" s="1" t="s">
        <v>39</v>
      </c>
      <c r="DB399" s="1">
        <f>'январь 2016'!DB399+'февраль 2016'!DB399+'март 2016'!DB399</f>
        <v>0</v>
      </c>
      <c r="DC399" s="1">
        <f>'январь 2016'!DC399+'февраль 2016'!DC399+'март 2016'!DC399</f>
        <v>0</v>
      </c>
      <c r="DD399" s="1" t="s">
        <v>59</v>
      </c>
      <c r="DE399" s="1" t="s">
        <v>60</v>
      </c>
      <c r="DF399" s="1">
        <f>'январь 2016'!DF399+'февраль 2016'!DF399+'март 2016'!DF399</f>
        <v>0</v>
      </c>
      <c r="DG399" s="1">
        <f>'январь 2016'!DG399+'февраль 2016'!DG399+'март 2016'!DG399</f>
        <v>0</v>
      </c>
      <c r="DH399" s="1" t="s">
        <v>52</v>
      </c>
      <c r="DI399" s="1" t="s">
        <v>53</v>
      </c>
      <c r="DJ399" s="1">
        <f>'январь 2016'!DJ399+'февраль 2016'!DJ399+'март 2016'!DJ399</f>
        <v>0</v>
      </c>
      <c r="DK399" s="1">
        <f>'январь 2016'!DK399+'февраль 2016'!DK399+'март 2016'!DK399</f>
        <v>0</v>
      </c>
      <c r="DL399" s="1" t="s">
        <v>31</v>
      </c>
      <c r="DM399" s="7">
        <f>'январь 2016'!DM399+'февраль 2016'!DM399+'март 2016'!DM399</f>
        <v>0</v>
      </c>
    </row>
    <row r="400" spans="1:117" s="12" customFormat="1" ht="15.75" customHeight="1" x14ac:dyDescent="0.25">
      <c r="A400" s="6">
        <v>399</v>
      </c>
      <c r="B400" s="6">
        <v>3</v>
      </c>
      <c r="C400" s="9" t="s">
        <v>337</v>
      </c>
      <c r="D400" s="8" t="s">
        <v>373</v>
      </c>
      <c r="E400" s="6">
        <v>-60.8</v>
      </c>
      <c r="F400" s="6">
        <v>7.2119999999999997</v>
      </c>
      <c r="G400" s="6">
        <v>-68.012</v>
      </c>
      <c r="H400" s="10">
        <v>27.517320000000002</v>
      </c>
      <c r="I400" s="3">
        <f t="shared" si="19"/>
        <v>-40.494680000000002</v>
      </c>
      <c r="J400" s="3">
        <f t="shared" si="18"/>
        <v>0</v>
      </c>
      <c r="K400" s="3">
        <f t="shared" si="20"/>
        <v>-40.494680000000002</v>
      </c>
      <c r="L400" s="1" t="s">
        <v>28</v>
      </c>
      <c r="M400" s="1" t="s">
        <v>29</v>
      </c>
      <c r="N400" s="1">
        <f>'январь 2016'!N400+'февраль 2016'!N400+'март 2016'!N400</f>
        <v>0</v>
      </c>
      <c r="O400" s="1">
        <f>'январь 2016'!O400+'февраль 2016'!O400+'март 2016'!O400</f>
        <v>0</v>
      </c>
      <c r="P400" s="1" t="s">
        <v>30</v>
      </c>
      <c r="Q400" s="1" t="s">
        <v>34</v>
      </c>
      <c r="R400" s="1">
        <f>'январь 2016'!R400+'февраль 2016'!R400+'март 2016'!R400</f>
        <v>0</v>
      </c>
      <c r="S400" s="1">
        <f>'январь 2016'!S400+'февраль 2016'!S400+'март 2016'!S400</f>
        <v>0</v>
      </c>
      <c r="T400" s="1" t="s">
        <v>30</v>
      </c>
      <c r="U400" s="1" t="s">
        <v>32</v>
      </c>
      <c r="V400" s="6">
        <f>'январь 2016'!V400+'февраль 2016'!V400+'март 2016'!V400</f>
        <v>0</v>
      </c>
      <c r="W400" s="6">
        <f>'январь 2016'!W400+'февраль 2016'!W400+'март 2016'!W400</f>
        <v>0</v>
      </c>
      <c r="X400" s="6" t="s">
        <v>30</v>
      </c>
      <c r="Y400" s="6" t="s">
        <v>33</v>
      </c>
      <c r="Z400" s="6">
        <f>'январь 2016'!Z400+'февраль 2016'!Z400+'март 2016'!Z400</f>
        <v>0</v>
      </c>
      <c r="AA400" s="6">
        <f>'январь 2016'!AA400+'февраль 2016'!AA400+'март 2016'!AA400</f>
        <v>0</v>
      </c>
      <c r="AB400" s="1" t="s">
        <v>30</v>
      </c>
      <c r="AC400" s="1" t="s">
        <v>34</v>
      </c>
      <c r="AD400" s="1">
        <f>'январь 2016'!AD400+'февраль 2016'!AD400+'март 2016'!AD400</f>
        <v>0</v>
      </c>
      <c r="AE400" s="1">
        <f>'январь 2016'!AE400+'февраль 2016'!AE400+'март 2016'!AE400</f>
        <v>0</v>
      </c>
      <c r="AF400" s="1" t="s">
        <v>35</v>
      </c>
      <c r="AG400" s="1" t="s">
        <v>29</v>
      </c>
      <c r="AH400" s="1">
        <f>'январь 2016'!AH400+'февраль 2016'!AH400+'март 2016'!AH400</f>
        <v>0</v>
      </c>
      <c r="AI400" s="1">
        <f>'январь 2016'!AI400+'февраль 2016'!AI400+'март 2016'!AI400</f>
        <v>0</v>
      </c>
      <c r="AJ400" s="1" t="s">
        <v>36</v>
      </c>
      <c r="AK400" s="1" t="s">
        <v>37</v>
      </c>
      <c r="AL400" s="1">
        <f>'январь 2016'!AL400+'февраль 2016'!AL400+'март 2016'!AL400</f>
        <v>0</v>
      </c>
      <c r="AM400" s="1">
        <f>'январь 2016'!AM400+'февраль 2016'!AM400+'март 2016'!AM400</f>
        <v>0</v>
      </c>
      <c r="AN400" s="1" t="s">
        <v>38</v>
      </c>
      <c r="AO400" s="1" t="s">
        <v>39</v>
      </c>
      <c r="AP400" s="1">
        <f>'январь 2016'!AP400+'февраль 2016'!AP400+'март 2016'!AP400</f>
        <v>0</v>
      </c>
      <c r="AQ400" s="1">
        <f>'январь 2016'!AQ400+'февраль 2016'!AQ400+'март 2016'!AQ400</f>
        <v>0</v>
      </c>
      <c r="AR400" s="1" t="s">
        <v>40</v>
      </c>
      <c r="AS400" s="1" t="s">
        <v>41</v>
      </c>
      <c r="AT400" s="1">
        <f>'январь 2016'!AT400+'февраль 2016'!AT400+'март 2016'!AT400</f>
        <v>0</v>
      </c>
      <c r="AU400" s="1">
        <f>'январь 2016'!AU400+'февраль 2016'!AU400+'март 2016'!AU400</f>
        <v>0</v>
      </c>
      <c r="AV400" s="6"/>
      <c r="AW400" s="6"/>
      <c r="AX400" s="1">
        <f>'январь 2016'!AX400+'февраль 2016'!AX400+'март 2016'!AX400</f>
        <v>0</v>
      </c>
      <c r="AY400" s="1">
        <f>'январь 2016'!AY400+'февраль 2016'!AY400+'март 2016'!AY400</f>
        <v>0</v>
      </c>
      <c r="AZ400" s="1" t="s">
        <v>42</v>
      </c>
      <c r="BA400" s="1" t="s">
        <v>39</v>
      </c>
      <c r="BB400" s="1">
        <f>'январь 2016'!BB400+'февраль 2016'!BB400+'март 2016'!BB400</f>
        <v>0</v>
      </c>
      <c r="BC400" s="1">
        <f>'январь 2016'!BC400+'февраль 2016'!BC400+'март 2016'!BC400</f>
        <v>0</v>
      </c>
      <c r="BD400" s="1" t="s">
        <v>42</v>
      </c>
      <c r="BE400" s="1" t="s">
        <v>33</v>
      </c>
      <c r="BF400" s="1">
        <f>'январь 2016'!BF400+'февраль 2016'!BF400+'март 2016'!BF400</f>
        <v>0</v>
      </c>
      <c r="BG400" s="1">
        <f>'январь 2016'!BG400+'февраль 2016'!BG400+'март 2016'!BG400</f>
        <v>0</v>
      </c>
      <c r="BH400" s="1" t="s">
        <v>42</v>
      </c>
      <c r="BI400" s="1" t="s">
        <v>39</v>
      </c>
      <c r="BJ400" s="1">
        <f>'январь 2016'!BJ400+'февраль 2016'!BJ400+'март 2016'!BJ400</f>
        <v>0</v>
      </c>
      <c r="BK400" s="7">
        <f>'январь 2016'!BK400+'февраль 2016'!BK400+'март 2016'!BK400</f>
        <v>0</v>
      </c>
      <c r="BL400" s="1" t="s">
        <v>43</v>
      </c>
      <c r="BM400" s="1" t="s">
        <v>44</v>
      </c>
      <c r="BN400" s="1">
        <f>'январь 2016'!BN400+'февраль 2016'!BN400+'март 2016'!BN400</f>
        <v>0</v>
      </c>
      <c r="BO400" s="1">
        <f>'январь 2016'!BO400+'февраль 2016'!BO400+'март 2016'!BO400</f>
        <v>0</v>
      </c>
      <c r="BP400" s="1" t="s">
        <v>45</v>
      </c>
      <c r="BQ400" s="1" t="s">
        <v>44</v>
      </c>
      <c r="BR400" s="1">
        <f>'январь 2016'!BR400+'февраль 2016'!BR400+'март 2016'!BR400</f>
        <v>0</v>
      </c>
      <c r="BS400" s="1">
        <f>'январь 2016'!BS400+'февраль 2016'!BS400+'март 2016'!BS400</f>
        <v>0</v>
      </c>
      <c r="BT400" s="1" t="s">
        <v>46</v>
      </c>
      <c r="BU400" s="1" t="s">
        <v>47</v>
      </c>
      <c r="BV400" s="1">
        <f>'январь 2016'!BV400+'февраль 2016'!BV400+'март 2016'!BV400</f>
        <v>0</v>
      </c>
      <c r="BW400" s="1">
        <f>'январь 2016'!BW400+'февраль 2016'!BW400+'март 2016'!BW400</f>
        <v>0</v>
      </c>
      <c r="BX400" s="1" t="s">
        <v>46</v>
      </c>
      <c r="BY400" s="1" t="s">
        <v>41</v>
      </c>
      <c r="BZ400" s="1">
        <f>'январь 2016'!BZ400+'февраль 2016'!BZ400+'март 2016'!BZ400</f>
        <v>0</v>
      </c>
      <c r="CA400" s="1">
        <f>'январь 2016'!CA400+'февраль 2016'!CA400+'март 2016'!CA400</f>
        <v>0</v>
      </c>
      <c r="CB400" s="1" t="s">
        <v>46</v>
      </c>
      <c r="CC400" s="1" t="s">
        <v>48</v>
      </c>
      <c r="CD400" s="1">
        <f>'январь 2016'!CD400+'февраль 2016'!CD400+'март 2016'!CD400</f>
        <v>0</v>
      </c>
      <c r="CE400" s="1">
        <f>'январь 2016'!CE400+'февраль 2016'!CE400+'март 2016'!CE400</f>
        <v>0</v>
      </c>
      <c r="CF400" s="1" t="s">
        <v>46</v>
      </c>
      <c r="CG400" s="1" t="s">
        <v>48</v>
      </c>
      <c r="CH400" s="1">
        <f>'январь 2016'!CH400+'февраль 2016'!CH400+'март 2016'!CH400</f>
        <v>0</v>
      </c>
      <c r="CI400" s="1">
        <f>'январь 2016'!CI400+'февраль 2016'!CI400+'март 2016'!CI400</f>
        <v>0</v>
      </c>
      <c r="CJ400" s="1" t="s">
        <v>46</v>
      </c>
      <c r="CK400" s="1" t="s">
        <v>39</v>
      </c>
      <c r="CL400" s="1">
        <f>'январь 2016'!CL400+'февраль 2016'!CL400+'март 2016'!CL400</f>
        <v>0</v>
      </c>
      <c r="CM400" s="1">
        <f>'январь 2016'!CM400+'февраль 2016'!CM400+'март 2016'!CM400</f>
        <v>0</v>
      </c>
      <c r="CN400" s="1" t="s">
        <v>49</v>
      </c>
      <c r="CO400" s="1" t="s">
        <v>39</v>
      </c>
      <c r="CP400" s="1">
        <f>'январь 2016'!CP400+'февраль 2016'!CP400+'март 2016'!CP400</f>
        <v>0</v>
      </c>
      <c r="CQ400" s="1">
        <f>'январь 2016'!CQ400+'февраль 2016'!CQ400+'март 2016'!CQ400</f>
        <v>0</v>
      </c>
      <c r="CR400" s="1" t="s">
        <v>50</v>
      </c>
      <c r="CS400" s="1" t="s">
        <v>51</v>
      </c>
      <c r="CT400" s="1">
        <f>'январь 2016'!CT400+'февраль 2016'!CT400+'март 2016'!CT400</f>
        <v>0</v>
      </c>
      <c r="CU400" s="1">
        <f>'январь 2016'!CU400+'февраль 2016'!CU400+'март 2016'!CU400</f>
        <v>0</v>
      </c>
      <c r="CV400" s="1" t="s">
        <v>50</v>
      </c>
      <c r="CW400" s="1" t="s">
        <v>39</v>
      </c>
      <c r="CX400" s="1">
        <f>'январь 2016'!CX400+'февраль 2016'!CX400+'март 2016'!CX400</f>
        <v>0</v>
      </c>
      <c r="CY400" s="1">
        <f>'январь 2016'!CY400+'февраль 2016'!CY400+'март 2016'!CY400</f>
        <v>0</v>
      </c>
      <c r="CZ400" s="1" t="s">
        <v>50</v>
      </c>
      <c r="DA400" s="1" t="s">
        <v>39</v>
      </c>
      <c r="DB400" s="1">
        <f>'январь 2016'!DB400+'февраль 2016'!DB400+'март 2016'!DB400</f>
        <v>0</v>
      </c>
      <c r="DC400" s="1">
        <f>'январь 2016'!DC400+'февраль 2016'!DC400+'март 2016'!DC400</f>
        <v>0</v>
      </c>
      <c r="DD400" s="1" t="s">
        <v>59</v>
      </c>
      <c r="DE400" s="1" t="s">
        <v>60</v>
      </c>
      <c r="DF400" s="1">
        <f>'январь 2016'!DF400+'февраль 2016'!DF400+'март 2016'!DF400</f>
        <v>0</v>
      </c>
      <c r="DG400" s="1">
        <f>'январь 2016'!DG400+'февраль 2016'!DG400+'март 2016'!DG400</f>
        <v>0</v>
      </c>
      <c r="DH400" s="1" t="s">
        <v>52</v>
      </c>
      <c r="DI400" s="1" t="s">
        <v>53</v>
      </c>
      <c r="DJ400" s="1">
        <f>'январь 2016'!DJ400+'февраль 2016'!DJ400+'март 2016'!DJ400</f>
        <v>0</v>
      </c>
      <c r="DK400" s="1">
        <f>'январь 2016'!DK400+'февраль 2016'!DK400+'март 2016'!DK400</f>
        <v>0</v>
      </c>
      <c r="DL400" s="1" t="s">
        <v>31</v>
      </c>
      <c r="DM400" s="7">
        <f>'январь 2016'!DM400+'февраль 2016'!DM400+'март 2016'!DM400</f>
        <v>0</v>
      </c>
    </row>
    <row r="401" spans="1:117" s="12" customFormat="1" ht="15.75" customHeight="1" x14ac:dyDescent="0.25">
      <c r="A401" s="6">
        <v>400</v>
      </c>
      <c r="B401" s="6">
        <v>3</v>
      </c>
      <c r="C401" s="9" t="s">
        <v>338</v>
      </c>
      <c r="D401" s="8" t="s">
        <v>373</v>
      </c>
      <c r="E401" s="6">
        <v>371.392</v>
      </c>
      <c r="F401" s="6">
        <v>21.797999999999998</v>
      </c>
      <c r="G401" s="6">
        <v>-74.602999999999994</v>
      </c>
      <c r="H401" s="10">
        <v>129.44244</v>
      </c>
      <c r="I401" s="3">
        <f t="shared" si="19"/>
        <v>54.83944000000001</v>
      </c>
      <c r="J401" s="3">
        <f t="shared" si="18"/>
        <v>9.0919999999999987</v>
      </c>
      <c r="K401" s="3">
        <f t="shared" si="20"/>
        <v>45.747440000000012</v>
      </c>
      <c r="L401" s="1" t="s">
        <v>28</v>
      </c>
      <c r="M401" s="1" t="s">
        <v>29</v>
      </c>
      <c r="N401" s="1">
        <f>'январь 2016'!N401+'февраль 2016'!N401+'март 2016'!N401</f>
        <v>0</v>
      </c>
      <c r="O401" s="1">
        <f>'январь 2016'!O401+'февраль 2016'!O401+'март 2016'!O401</f>
        <v>0</v>
      </c>
      <c r="P401" s="1" t="s">
        <v>30</v>
      </c>
      <c r="Q401" s="1" t="s">
        <v>34</v>
      </c>
      <c r="R401" s="1">
        <f>'январь 2016'!R401+'февраль 2016'!R401+'март 2016'!R401</f>
        <v>0</v>
      </c>
      <c r="S401" s="1">
        <f>'январь 2016'!S401+'февраль 2016'!S401+'март 2016'!S401</f>
        <v>0</v>
      </c>
      <c r="T401" s="1" t="s">
        <v>30</v>
      </c>
      <c r="U401" s="1" t="s">
        <v>32</v>
      </c>
      <c r="V401" s="6">
        <f>'январь 2016'!V401+'февраль 2016'!V401+'март 2016'!V401</f>
        <v>0</v>
      </c>
      <c r="W401" s="6">
        <f>'январь 2016'!W401+'февраль 2016'!W401+'март 2016'!W401</f>
        <v>0</v>
      </c>
      <c r="X401" s="6" t="s">
        <v>30</v>
      </c>
      <c r="Y401" s="6" t="s">
        <v>33</v>
      </c>
      <c r="Z401" s="6">
        <f>'январь 2016'!Z401+'февраль 2016'!Z401+'март 2016'!Z401</f>
        <v>0</v>
      </c>
      <c r="AA401" s="6">
        <f>'январь 2016'!AA401+'февраль 2016'!AA401+'март 2016'!AA401</f>
        <v>0</v>
      </c>
      <c r="AB401" s="1" t="s">
        <v>30</v>
      </c>
      <c r="AC401" s="1" t="s">
        <v>34</v>
      </c>
      <c r="AD401" s="1">
        <f>'январь 2016'!AD401+'февраль 2016'!AD401+'март 2016'!AD401</f>
        <v>0</v>
      </c>
      <c r="AE401" s="1">
        <f>'январь 2016'!AE401+'февраль 2016'!AE401+'март 2016'!AE401</f>
        <v>0</v>
      </c>
      <c r="AF401" s="1" t="s">
        <v>35</v>
      </c>
      <c r="AG401" s="1" t="s">
        <v>29</v>
      </c>
      <c r="AH401" s="1">
        <f>'январь 2016'!AH401+'февраль 2016'!AH401+'март 2016'!AH401</f>
        <v>0</v>
      </c>
      <c r="AI401" s="1">
        <f>'январь 2016'!AI401+'февраль 2016'!AI401+'март 2016'!AI401</f>
        <v>0</v>
      </c>
      <c r="AJ401" s="1" t="s">
        <v>36</v>
      </c>
      <c r="AK401" s="1" t="s">
        <v>37</v>
      </c>
      <c r="AL401" s="1">
        <f>'январь 2016'!AL401+'февраль 2016'!AL401+'март 2016'!AL401</f>
        <v>0</v>
      </c>
      <c r="AM401" s="1">
        <f>'январь 2016'!AM401+'февраль 2016'!AM401+'март 2016'!AM401</f>
        <v>0</v>
      </c>
      <c r="AN401" s="1" t="s">
        <v>38</v>
      </c>
      <c r="AO401" s="1" t="s">
        <v>39</v>
      </c>
      <c r="AP401" s="1">
        <f>'январь 2016'!AP401+'февраль 2016'!AP401+'март 2016'!AP401</f>
        <v>0</v>
      </c>
      <c r="AQ401" s="1">
        <f>'январь 2016'!AQ401+'февраль 2016'!AQ401+'март 2016'!AQ401</f>
        <v>0</v>
      </c>
      <c r="AR401" s="1" t="s">
        <v>40</v>
      </c>
      <c r="AS401" s="1" t="s">
        <v>41</v>
      </c>
      <c r="AT401" s="1">
        <f>'январь 2016'!AT401+'февраль 2016'!AT401+'март 2016'!AT401</f>
        <v>0</v>
      </c>
      <c r="AU401" s="1">
        <f>'январь 2016'!AU401+'февраль 2016'!AU401+'март 2016'!AU401</f>
        <v>0</v>
      </c>
      <c r="AV401" s="6"/>
      <c r="AW401" s="6"/>
      <c r="AX401" s="1">
        <f>'январь 2016'!AX401+'февраль 2016'!AX401+'март 2016'!AX401</f>
        <v>0</v>
      </c>
      <c r="AY401" s="1">
        <f>'январь 2016'!AY401+'февраль 2016'!AY401+'март 2016'!AY401</f>
        <v>0</v>
      </c>
      <c r="AZ401" s="1" t="s">
        <v>42</v>
      </c>
      <c r="BA401" s="1" t="s">
        <v>39</v>
      </c>
      <c r="BB401" s="1">
        <f>'январь 2016'!BB401+'февраль 2016'!BB401+'март 2016'!BB401</f>
        <v>0</v>
      </c>
      <c r="BC401" s="1">
        <f>'январь 2016'!BC401+'февраль 2016'!BC401+'март 2016'!BC401</f>
        <v>0</v>
      </c>
      <c r="BD401" s="1" t="s">
        <v>42</v>
      </c>
      <c r="BE401" s="1" t="s">
        <v>33</v>
      </c>
      <c r="BF401" s="1">
        <f>'январь 2016'!BF401+'февраль 2016'!BF401+'март 2016'!BF401</f>
        <v>0</v>
      </c>
      <c r="BG401" s="1">
        <f>'январь 2016'!BG401+'февраль 2016'!BG401+'март 2016'!BG401</f>
        <v>0</v>
      </c>
      <c r="BH401" s="1" t="s">
        <v>42</v>
      </c>
      <c r="BI401" s="1" t="s">
        <v>39</v>
      </c>
      <c r="BJ401" s="1">
        <f>'январь 2016'!BJ401+'февраль 2016'!BJ401+'март 2016'!BJ401</f>
        <v>0</v>
      </c>
      <c r="BK401" s="7">
        <f>'январь 2016'!BK401+'февраль 2016'!BK401+'март 2016'!BK401</f>
        <v>0</v>
      </c>
      <c r="BL401" s="1" t="s">
        <v>43</v>
      </c>
      <c r="BM401" s="1" t="s">
        <v>44</v>
      </c>
      <c r="BN401" s="1">
        <f>'январь 2016'!BN401+'февраль 2016'!BN401+'март 2016'!BN401</f>
        <v>0</v>
      </c>
      <c r="BO401" s="1">
        <f>'январь 2016'!BO401+'февраль 2016'!BO401+'март 2016'!BO401</f>
        <v>0</v>
      </c>
      <c r="BP401" s="1" t="s">
        <v>45</v>
      </c>
      <c r="BQ401" s="1" t="s">
        <v>44</v>
      </c>
      <c r="BR401" s="1">
        <f>'январь 2016'!BR401+'февраль 2016'!BR401+'март 2016'!BR401</f>
        <v>0</v>
      </c>
      <c r="BS401" s="1">
        <f>'январь 2016'!BS401+'февраль 2016'!BS401+'март 2016'!BS401</f>
        <v>0</v>
      </c>
      <c r="BT401" s="1" t="s">
        <v>46</v>
      </c>
      <c r="BU401" s="1" t="s">
        <v>47</v>
      </c>
      <c r="BV401" s="1">
        <f>'январь 2016'!BV401+'февраль 2016'!BV401+'март 2016'!BV401</f>
        <v>0</v>
      </c>
      <c r="BW401" s="1">
        <f>'январь 2016'!BW401+'февраль 2016'!BW401+'март 2016'!BW401</f>
        <v>0</v>
      </c>
      <c r="BX401" s="1" t="s">
        <v>46</v>
      </c>
      <c r="BY401" s="1" t="s">
        <v>41</v>
      </c>
      <c r="BZ401" s="1">
        <f>'январь 2016'!BZ401+'февраль 2016'!BZ401+'март 2016'!BZ401</f>
        <v>0</v>
      </c>
      <c r="CA401" s="1">
        <f>'январь 2016'!CA401+'февраль 2016'!CA401+'март 2016'!CA401</f>
        <v>0</v>
      </c>
      <c r="CB401" s="1" t="s">
        <v>46</v>
      </c>
      <c r="CC401" s="1" t="s">
        <v>48</v>
      </c>
      <c r="CD401" s="1">
        <f>'январь 2016'!CD401+'февраль 2016'!CD401+'март 2016'!CD401</f>
        <v>0</v>
      </c>
      <c r="CE401" s="1">
        <f>'январь 2016'!CE401+'февраль 2016'!CE401+'март 2016'!CE401</f>
        <v>0</v>
      </c>
      <c r="CF401" s="1" t="s">
        <v>46</v>
      </c>
      <c r="CG401" s="1" t="s">
        <v>48</v>
      </c>
      <c r="CH401" s="1">
        <f>'январь 2016'!CH401+'февраль 2016'!CH401+'март 2016'!CH401</f>
        <v>0</v>
      </c>
      <c r="CI401" s="1">
        <f>'январь 2016'!CI401+'февраль 2016'!CI401+'март 2016'!CI401</f>
        <v>0</v>
      </c>
      <c r="CJ401" s="1" t="s">
        <v>46</v>
      </c>
      <c r="CK401" s="1" t="s">
        <v>39</v>
      </c>
      <c r="CL401" s="1">
        <f>'январь 2016'!CL401+'февраль 2016'!CL401+'март 2016'!CL401</f>
        <v>0</v>
      </c>
      <c r="CM401" s="1">
        <f>'январь 2016'!CM401+'февраль 2016'!CM401+'март 2016'!CM401</f>
        <v>0</v>
      </c>
      <c r="CN401" s="1" t="s">
        <v>49</v>
      </c>
      <c r="CO401" s="1" t="s">
        <v>39</v>
      </c>
      <c r="CP401" s="1">
        <f>'январь 2016'!CP401+'февраль 2016'!CP401+'март 2016'!CP401</f>
        <v>0</v>
      </c>
      <c r="CQ401" s="1">
        <f>'январь 2016'!CQ401+'февраль 2016'!CQ401+'март 2016'!CQ401</f>
        <v>0</v>
      </c>
      <c r="CR401" s="1" t="s">
        <v>50</v>
      </c>
      <c r="CS401" s="1" t="s">
        <v>51</v>
      </c>
      <c r="CT401" s="1">
        <f>'январь 2016'!CT401+'февраль 2016'!CT401+'март 2016'!CT401</f>
        <v>0.02</v>
      </c>
      <c r="CU401" s="1">
        <f>'январь 2016'!CU401+'февраль 2016'!CU401+'март 2016'!CU401</f>
        <v>3.3959999999999999</v>
      </c>
      <c r="CV401" s="1" t="s">
        <v>50</v>
      </c>
      <c r="CW401" s="1" t="s">
        <v>39</v>
      </c>
      <c r="CX401" s="1">
        <f>'январь 2016'!CX401+'февраль 2016'!CX401+'март 2016'!CX401</f>
        <v>7</v>
      </c>
      <c r="CY401" s="1">
        <f>'январь 2016'!CY401+'февраль 2016'!CY401+'март 2016'!CY401</f>
        <v>5.6959999999999997</v>
      </c>
      <c r="CZ401" s="1" t="s">
        <v>50</v>
      </c>
      <c r="DA401" s="1" t="s">
        <v>39</v>
      </c>
      <c r="DB401" s="1">
        <f>'январь 2016'!DB401+'февраль 2016'!DB401+'март 2016'!DB401</f>
        <v>0</v>
      </c>
      <c r="DC401" s="1">
        <f>'январь 2016'!DC401+'февраль 2016'!DC401+'март 2016'!DC401</f>
        <v>0</v>
      </c>
      <c r="DD401" s="1" t="s">
        <v>59</v>
      </c>
      <c r="DE401" s="1" t="s">
        <v>60</v>
      </c>
      <c r="DF401" s="1">
        <f>'январь 2016'!DF401+'февраль 2016'!DF401+'март 2016'!DF401</f>
        <v>0</v>
      </c>
      <c r="DG401" s="1">
        <f>'январь 2016'!DG401+'февраль 2016'!DG401+'март 2016'!DG401</f>
        <v>0</v>
      </c>
      <c r="DH401" s="1" t="s">
        <v>52</v>
      </c>
      <c r="DI401" s="1" t="s">
        <v>53</v>
      </c>
      <c r="DJ401" s="1">
        <f>'январь 2016'!DJ401+'февраль 2016'!DJ401+'март 2016'!DJ401</f>
        <v>0</v>
      </c>
      <c r="DK401" s="1">
        <f>'январь 2016'!DK401+'февраль 2016'!DK401+'март 2016'!DK401</f>
        <v>0</v>
      </c>
      <c r="DL401" s="1" t="s">
        <v>31</v>
      </c>
      <c r="DM401" s="7">
        <f>'январь 2016'!DM401+'февраль 2016'!DM401+'март 2016'!DM401</f>
        <v>0</v>
      </c>
    </row>
    <row r="402" spans="1:117" s="12" customFormat="1" ht="15.75" customHeight="1" x14ac:dyDescent="0.25">
      <c r="A402" s="6">
        <v>401</v>
      </c>
      <c r="B402" s="6">
        <v>3</v>
      </c>
      <c r="C402" s="9" t="s">
        <v>339</v>
      </c>
      <c r="D402" s="8" t="s">
        <v>373</v>
      </c>
      <c r="E402" s="6">
        <v>158.935</v>
      </c>
      <c r="F402" s="6">
        <v>17.661000000000001</v>
      </c>
      <c r="G402" s="6">
        <v>141.274</v>
      </c>
      <c r="H402" s="10">
        <v>55.912680000000002</v>
      </c>
      <c r="I402" s="3">
        <f t="shared" si="19"/>
        <v>197.18668</v>
      </c>
      <c r="J402" s="3">
        <f t="shared" si="18"/>
        <v>1.0029999999999999</v>
      </c>
      <c r="K402" s="3">
        <f t="shared" si="20"/>
        <v>196.18368000000001</v>
      </c>
      <c r="L402" s="1" t="s">
        <v>28</v>
      </c>
      <c r="M402" s="1" t="s">
        <v>29</v>
      </c>
      <c r="N402" s="1">
        <f>'январь 2016'!N402+'февраль 2016'!N402+'март 2016'!N402</f>
        <v>0</v>
      </c>
      <c r="O402" s="1">
        <f>'январь 2016'!O402+'февраль 2016'!O402+'март 2016'!O402</f>
        <v>0</v>
      </c>
      <c r="P402" s="1" t="s">
        <v>30</v>
      </c>
      <c r="Q402" s="1" t="s">
        <v>34</v>
      </c>
      <c r="R402" s="1">
        <f>'январь 2016'!R402+'февраль 2016'!R402+'март 2016'!R402</f>
        <v>0</v>
      </c>
      <c r="S402" s="1">
        <f>'январь 2016'!S402+'февраль 2016'!S402+'март 2016'!S402</f>
        <v>0</v>
      </c>
      <c r="T402" s="1" t="s">
        <v>30</v>
      </c>
      <c r="U402" s="1" t="s">
        <v>32</v>
      </c>
      <c r="V402" s="6">
        <f>'январь 2016'!V402+'февраль 2016'!V402+'март 2016'!V402</f>
        <v>0</v>
      </c>
      <c r="W402" s="6">
        <f>'январь 2016'!W402+'февраль 2016'!W402+'март 2016'!W402</f>
        <v>0</v>
      </c>
      <c r="X402" s="6" t="s">
        <v>30</v>
      </c>
      <c r="Y402" s="6" t="s">
        <v>33</v>
      </c>
      <c r="Z402" s="6">
        <f>'январь 2016'!Z402+'февраль 2016'!Z402+'март 2016'!Z402</f>
        <v>0</v>
      </c>
      <c r="AA402" s="6">
        <f>'январь 2016'!AA402+'февраль 2016'!AA402+'март 2016'!AA402</f>
        <v>0</v>
      </c>
      <c r="AB402" s="1" t="s">
        <v>30</v>
      </c>
      <c r="AC402" s="1" t="s">
        <v>34</v>
      </c>
      <c r="AD402" s="1">
        <f>'январь 2016'!AD402+'февраль 2016'!AD402+'март 2016'!AD402</f>
        <v>0</v>
      </c>
      <c r="AE402" s="1">
        <f>'январь 2016'!AE402+'февраль 2016'!AE402+'март 2016'!AE402</f>
        <v>0</v>
      </c>
      <c r="AF402" s="1" t="s">
        <v>35</v>
      </c>
      <c r="AG402" s="1" t="s">
        <v>29</v>
      </c>
      <c r="AH402" s="1">
        <f>'январь 2016'!AH402+'февраль 2016'!AH402+'март 2016'!AH402</f>
        <v>0</v>
      </c>
      <c r="AI402" s="1">
        <f>'январь 2016'!AI402+'февраль 2016'!AI402+'март 2016'!AI402</f>
        <v>0</v>
      </c>
      <c r="AJ402" s="1" t="s">
        <v>36</v>
      </c>
      <c r="AK402" s="1" t="s">
        <v>37</v>
      </c>
      <c r="AL402" s="1">
        <f>'январь 2016'!AL402+'февраль 2016'!AL402+'март 2016'!AL402</f>
        <v>0</v>
      </c>
      <c r="AM402" s="1">
        <f>'январь 2016'!AM402+'февраль 2016'!AM402+'март 2016'!AM402</f>
        <v>0</v>
      </c>
      <c r="AN402" s="1" t="s">
        <v>38</v>
      </c>
      <c r="AO402" s="1" t="s">
        <v>39</v>
      </c>
      <c r="AP402" s="1">
        <f>'январь 2016'!AP402+'февраль 2016'!AP402+'март 2016'!AP402</f>
        <v>1</v>
      </c>
      <c r="AQ402" s="1">
        <f>'январь 2016'!AQ402+'февраль 2016'!AQ402+'март 2016'!AQ402</f>
        <v>1.0029999999999999</v>
      </c>
      <c r="AR402" s="1" t="s">
        <v>40</v>
      </c>
      <c r="AS402" s="1" t="s">
        <v>41</v>
      </c>
      <c r="AT402" s="1">
        <f>'январь 2016'!AT402+'февраль 2016'!AT402+'март 2016'!AT402</f>
        <v>0</v>
      </c>
      <c r="AU402" s="1">
        <f>'январь 2016'!AU402+'февраль 2016'!AU402+'март 2016'!AU402</f>
        <v>0</v>
      </c>
      <c r="AV402" s="6"/>
      <c r="AW402" s="6"/>
      <c r="AX402" s="1">
        <f>'январь 2016'!AX402+'февраль 2016'!AX402+'март 2016'!AX402</f>
        <v>0</v>
      </c>
      <c r="AY402" s="1">
        <f>'январь 2016'!AY402+'февраль 2016'!AY402+'март 2016'!AY402</f>
        <v>0</v>
      </c>
      <c r="AZ402" s="1" t="s">
        <v>42</v>
      </c>
      <c r="BA402" s="1" t="s">
        <v>39</v>
      </c>
      <c r="BB402" s="1">
        <f>'январь 2016'!BB402+'февраль 2016'!BB402+'март 2016'!BB402</f>
        <v>0</v>
      </c>
      <c r="BC402" s="1">
        <f>'январь 2016'!BC402+'февраль 2016'!BC402+'март 2016'!BC402</f>
        <v>0</v>
      </c>
      <c r="BD402" s="1" t="s">
        <v>42</v>
      </c>
      <c r="BE402" s="1" t="s">
        <v>33</v>
      </c>
      <c r="BF402" s="1">
        <f>'январь 2016'!BF402+'февраль 2016'!BF402+'март 2016'!BF402</f>
        <v>0</v>
      </c>
      <c r="BG402" s="1">
        <f>'январь 2016'!BG402+'февраль 2016'!BG402+'март 2016'!BG402</f>
        <v>0</v>
      </c>
      <c r="BH402" s="1" t="s">
        <v>42</v>
      </c>
      <c r="BI402" s="1" t="s">
        <v>39</v>
      </c>
      <c r="BJ402" s="1">
        <f>'январь 2016'!BJ402+'февраль 2016'!BJ402+'март 2016'!BJ402</f>
        <v>0</v>
      </c>
      <c r="BK402" s="7">
        <f>'январь 2016'!BK402+'февраль 2016'!BK402+'март 2016'!BK402</f>
        <v>0</v>
      </c>
      <c r="BL402" s="1" t="s">
        <v>43</v>
      </c>
      <c r="BM402" s="1" t="s">
        <v>44</v>
      </c>
      <c r="BN402" s="1">
        <f>'январь 2016'!BN402+'февраль 2016'!BN402+'март 2016'!BN402</f>
        <v>0</v>
      </c>
      <c r="BO402" s="1">
        <f>'январь 2016'!BO402+'февраль 2016'!BO402+'март 2016'!BO402</f>
        <v>0</v>
      </c>
      <c r="BP402" s="1" t="s">
        <v>45</v>
      </c>
      <c r="BQ402" s="1" t="s">
        <v>44</v>
      </c>
      <c r="BR402" s="1">
        <f>'январь 2016'!BR402+'февраль 2016'!BR402+'март 2016'!BR402</f>
        <v>0</v>
      </c>
      <c r="BS402" s="1">
        <f>'январь 2016'!BS402+'февраль 2016'!BS402+'март 2016'!BS402</f>
        <v>0</v>
      </c>
      <c r="BT402" s="1" t="s">
        <v>46</v>
      </c>
      <c r="BU402" s="1" t="s">
        <v>47</v>
      </c>
      <c r="BV402" s="1">
        <f>'январь 2016'!BV402+'февраль 2016'!BV402+'март 2016'!BV402</f>
        <v>0</v>
      </c>
      <c r="BW402" s="1">
        <f>'январь 2016'!BW402+'февраль 2016'!BW402+'март 2016'!BW402</f>
        <v>0</v>
      </c>
      <c r="BX402" s="1" t="s">
        <v>46</v>
      </c>
      <c r="BY402" s="1" t="s">
        <v>41</v>
      </c>
      <c r="BZ402" s="1">
        <f>'январь 2016'!BZ402+'февраль 2016'!BZ402+'март 2016'!BZ402</f>
        <v>0</v>
      </c>
      <c r="CA402" s="1">
        <f>'январь 2016'!CA402+'февраль 2016'!CA402+'март 2016'!CA402</f>
        <v>0</v>
      </c>
      <c r="CB402" s="1" t="s">
        <v>46</v>
      </c>
      <c r="CC402" s="1" t="s">
        <v>48</v>
      </c>
      <c r="CD402" s="1">
        <f>'январь 2016'!CD402+'февраль 2016'!CD402+'март 2016'!CD402</f>
        <v>0</v>
      </c>
      <c r="CE402" s="1">
        <f>'январь 2016'!CE402+'февраль 2016'!CE402+'март 2016'!CE402</f>
        <v>0</v>
      </c>
      <c r="CF402" s="1" t="s">
        <v>46</v>
      </c>
      <c r="CG402" s="1" t="s">
        <v>48</v>
      </c>
      <c r="CH402" s="1">
        <f>'январь 2016'!CH402+'февраль 2016'!CH402+'март 2016'!CH402</f>
        <v>0</v>
      </c>
      <c r="CI402" s="1">
        <f>'январь 2016'!CI402+'февраль 2016'!CI402+'март 2016'!CI402</f>
        <v>0</v>
      </c>
      <c r="CJ402" s="1" t="s">
        <v>46</v>
      </c>
      <c r="CK402" s="1" t="s">
        <v>39</v>
      </c>
      <c r="CL402" s="1">
        <f>'январь 2016'!CL402+'февраль 2016'!CL402+'март 2016'!CL402</f>
        <v>0</v>
      </c>
      <c r="CM402" s="1">
        <f>'январь 2016'!CM402+'февраль 2016'!CM402+'март 2016'!CM402</f>
        <v>0</v>
      </c>
      <c r="CN402" s="1" t="s">
        <v>49</v>
      </c>
      <c r="CO402" s="1" t="s">
        <v>39</v>
      </c>
      <c r="CP402" s="1">
        <f>'январь 2016'!CP402+'февраль 2016'!CP402+'март 2016'!CP402</f>
        <v>0</v>
      </c>
      <c r="CQ402" s="1">
        <f>'январь 2016'!CQ402+'февраль 2016'!CQ402+'март 2016'!CQ402</f>
        <v>0</v>
      </c>
      <c r="CR402" s="1" t="s">
        <v>50</v>
      </c>
      <c r="CS402" s="1" t="s">
        <v>51</v>
      </c>
      <c r="CT402" s="1">
        <f>'январь 2016'!CT402+'февраль 2016'!CT402+'март 2016'!CT402</f>
        <v>0</v>
      </c>
      <c r="CU402" s="1">
        <f>'январь 2016'!CU402+'февраль 2016'!CU402+'март 2016'!CU402</f>
        <v>0</v>
      </c>
      <c r="CV402" s="1" t="s">
        <v>50</v>
      </c>
      <c r="CW402" s="1" t="s">
        <v>39</v>
      </c>
      <c r="CX402" s="1">
        <f>'январь 2016'!CX402+'февраль 2016'!CX402+'март 2016'!CX402</f>
        <v>0</v>
      </c>
      <c r="CY402" s="1">
        <f>'январь 2016'!CY402+'февраль 2016'!CY402+'март 2016'!CY402</f>
        <v>0</v>
      </c>
      <c r="CZ402" s="1" t="s">
        <v>50</v>
      </c>
      <c r="DA402" s="1" t="s">
        <v>39</v>
      </c>
      <c r="DB402" s="1">
        <f>'январь 2016'!DB402+'февраль 2016'!DB402+'март 2016'!DB402</f>
        <v>0</v>
      </c>
      <c r="DC402" s="1">
        <f>'январь 2016'!DC402+'февраль 2016'!DC402+'март 2016'!DC402</f>
        <v>0</v>
      </c>
      <c r="DD402" s="1" t="s">
        <v>59</v>
      </c>
      <c r="DE402" s="1" t="s">
        <v>60</v>
      </c>
      <c r="DF402" s="1">
        <f>'январь 2016'!DF402+'февраль 2016'!DF402+'март 2016'!DF402</f>
        <v>0</v>
      </c>
      <c r="DG402" s="1">
        <f>'январь 2016'!DG402+'февраль 2016'!DG402+'март 2016'!DG402</f>
        <v>0</v>
      </c>
      <c r="DH402" s="1" t="s">
        <v>52</v>
      </c>
      <c r="DI402" s="1" t="s">
        <v>53</v>
      </c>
      <c r="DJ402" s="1">
        <f>'январь 2016'!DJ402+'февраль 2016'!DJ402+'март 2016'!DJ402</f>
        <v>0</v>
      </c>
      <c r="DK402" s="1">
        <f>'январь 2016'!DK402+'февраль 2016'!DK402+'март 2016'!DK402</f>
        <v>0</v>
      </c>
      <c r="DL402" s="1" t="s">
        <v>31</v>
      </c>
      <c r="DM402" s="7">
        <f>'январь 2016'!DM402+'февраль 2016'!DM402+'март 2016'!DM402</f>
        <v>0</v>
      </c>
    </row>
    <row r="403" spans="1:117" s="12" customFormat="1" ht="15.75" customHeight="1" x14ac:dyDescent="0.25">
      <c r="A403" s="6">
        <v>402</v>
      </c>
      <c r="B403" s="6">
        <v>3</v>
      </c>
      <c r="C403" s="9" t="s">
        <v>340</v>
      </c>
      <c r="D403" s="8" t="s">
        <v>373</v>
      </c>
      <c r="E403" s="6">
        <v>212.96299999999999</v>
      </c>
      <c r="F403" s="6">
        <v>11.898</v>
      </c>
      <c r="G403" s="6">
        <v>200.08199999999999</v>
      </c>
      <c r="H403" s="10">
        <v>65.763720000000006</v>
      </c>
      <c r="I403" s="3">
        <f t="shared" si="19"/>
        <v>265.84572000000003</v>
      </c>
      <c r="J403" s="3">
        <f t="shared" si="18"/>
        <v>0</v>
      </c>
      <c r="K403" s="3">
        <f t="shared" si="20"/>
        <v>265.84572000000003</v>
      </c>
      <c r="L403" s="1" t="s">
        <v>28</v>
      </c>
      <c r="M403" s="1" t="s">
        <v>29</v>
      </c>
      <c r="N403" s="1">
        <f>'январь 2016'!N403+'февраль 2016'!N403+'март 2016'!N403</f>
        <v>0</v>
      </c>
      <c r="O403" s="1">
        <f>'январь 2016'!O403+'февраль 2016'!O403+'март 2016'!O403</f>
        <v>0</v>
      </c>
      <c r="P403" s="1" t="s">
        <v>30</v>
      </c>
      <c r="Q403" s="1" t="s">
        <v>34</v>
      </c>
      <c r="R403" s="1">
        <f>'январь 2016'!R403+'февраль 2016'!R403+'март 2016'!R403</f>
        <v>0</v>
      </c>
      <c r="S403" s="1">
        <f>'январь 2016'!S403+'февраль 2016'!S403+'март 2016'!S403</f>
        <v>0</v>
      </c>
      <c r="T403" s="1" t="s">
        <v>30</v>
      </c>
      <c r="U403" s="1" t="s">
        <v>32</v>
      </c>
      <c r="V403" s="6">
        <f>'январь 2016'!V403+'февраль 2016'!V403+'март 2016'!V403</f>
        <v>0</v>
      </c>
      <c r="W403" s="6">
        <f>'январь 2016'!W403+'февраль 2016'!W403+'март 2016'!W403</f>
        <v>0</v>
      </c>
      <c r="X403" s="6" t="s">
        <v>30</v>
      </c>
      <c r="Y403" s="6" t="s">
        <v>33</v>
      </c>
      <c r="Z403" s="6">
        <f>'январь 2016'!Z403+'февраль 2016'!Z403+'март 2016'!Z403</f>
        <v>0</v>
      </c>
      <c r="AA403" s="6">
        <f>'январь 2016'!AA403+'февраль 2016'!AA403+'март 2016'!AA403</f>
        <v>0</v>
      </c>
      <c r="AB403" s="1" t="s">
        <v>30</v>
      </c>
      <c r="AC403" s="1" t="s">
        <v>34</v>
      </c>
      <c r="AD403" s="1">
        <f>'январь 2016'!AD403+'февраль 2016'!AD403+'март 2016'!AD403</f>
        <v>0</v>
      </c>
      <c r="AE403" s="1">
        <f>'январь 2016'!AE403+'февраль 2016'!AE403+'март 2016'!AE403</f>
        <v>0</v>
      </c>
      <c r="AF403" s="1" t="s">
        <v>35</v>
      </c>
      <c r="AG403" s="1" t="s">
        <v>29</v>
      </c>
      <c r="AH403" s="1">
        <f>'январь 2016'!AH403+'февраль 2016'!AH403+'март 2016'!AH403</f>
        <v>0</v>
      </c>
      <c r="AI403" s="1">
        <f>'январь 2016'!AI403+'февраль 2016'!AI403+'март 2016'!AI403</f>
        <v>0</v>
      </c>
      <c r="AJ403" s="1" t="s">
        <v>36</v>
      </c>
      <c r="AK403" s="1" t="s">
        <v>37</v>
      </c>
      <c r="AL403" s="1">
        <f>'январь 2016'!AL403+'февраль 2016'!AL403+'март 2016'!AL403</f>
        <v>0</v>
      </c>
      <c r="AM403" s="1">
        <f>'январь 2016'!AM403+'февраль 2016'!AM403+'март 2016'!AM403</f>
        <v>0</v>
      </c>
      <c r="AN403" s="1" t="s">
        <v>38</v>
      </c>
      <c r="AO403" s="1" t="s">
        <v>39</v>
      </c>
      <c r="AP403" s="1">
        <f>'январь 2016'!AP403+'февраль 2016'!AP403+'март 2016'!AP403</f>
        <v>0</v>
      </c>
      <c r="AQ403" s="1">
        <f>'январь 2016'!AQ403+'февраль 2016'!AQ403+'март 2016'!AQ403</f>
        <v>0</v>
      </c>
      <c r="AR403" s="1" t="s">
        <v>40</v>
      </c>
      <c r="AS403" s="1" t="s">
        <v>41</v>
      </c>
      <c r="AT403" s="1">
        <f>'январь 2016'!AT403+'февраль 2016'!AT403+'март 2016'!AT403</f>
        <v>0</v>
      </c>
      <c r="AU403" s="1">
        <f>'январь 2016'!AU403+'февраль 2016'!AU403+'март 2016'!AU403</f>
        <v>0</v>
      </c>
      <c r="AV403" s="6"/>
      <c r="AW403" s="6"/>
      <c r="AX403" s="1">
        <f>'январь 2016'!AX403+'февраль 2016'!AX403+'март 2016'!AX403</f>
        <v>0</v>
      </c>
      <c r="AY403" s="1">
        <f>'январь 2016'!AY403+'февраль 2016'!AY403+'март 2016'!AY403</f>
        <v>0</v>
      </c>
      <c r="AZ403" s="1" t="s">
        <v>42</v>
      </c>
      <c r="BA403" s="1" t="s">
        <v>39</v>
      </c>
      <c r="BB403" s="1">
        <f>'январь 2016'!BB403+'февраль 2016'!BB403+'март 2016'!BB403</f>
        <v>0</v>
      </c>
      <c r="BC403" s="1">
        <f>'январь 2016'!BC403+'февраль 2016'!BC403+'март 2016'!BC403</f>
        <v>0</v>
      </c>
      <c r="BD403" s="1" t="s">
        <v>42</v>
      </c>
      <c r="BE403" s="1" t="s">
        <v>33</v>
      </c>
      <c r="BF403" s="1">
        <f>'январь 2016'!BF403+'февраль 2016'!BF403+'март 2016'!BF403</f>
        <v>0</v>
      </c>
      <c r="BG403" s="1">
        <f>'январь 2016'!BG403+'февраль 2016'!BG403+'март 2016'!BG403</f>
        <v>0</v>
      </c>
      <c r="BH403" s="1" t="s">
        <v>42</v>
      </c>
      <c r="BI403" s="1" t="s">
        <v>39</v>
      </c>
      <c r="BJ403" s="1">
        <f>'январь 2016'!BJ403+'февраль 2016'!BJ403+'март 2016'!BJ403</f>
        <v>0</v>
      </c>
      <c r="BK403" s="7">
        <f>'январь 2016'!BK403+'февраль 2016'!BK403+'март 2016'!BK403</f>
        <v>0</v>
      </c>
      <c r="BL403" s="1" t="s">
        <v>43</v>
      </c>
      <c r="BM403" s="1" t="s">
        <v>44</v>
      </c>
      <c r="BN403" s="1">
        <f>'январь 2016'!BN403+'февраль 2016'!BN403+'март 2016'!BN403</f>
        <v>0</v>
      </c>
      <c r="BO403" s="1">
        <f>'январь 2016'!BO403+'февраль 2016'!BO403+'март 2016'!BO403</f>
        <v>0</v>
      </c>
      <c r="BP403" s="1" t="s">
        <v>45</v>
      </c>
      <c r="BQ403" s="1" t="s">
        <v>44</v>
      </c>
      <c r="BR403" s="1">
        <f>'январь 2016'!BR403+'февраль 2016'!BR403+'март 2016'!BR403</f>
        <v>0</v>
      </c>
      <c r="BS403" s="1">
        <f>'январь 2016'!BS403+'февраль 2016'!BS403+'март 2016'!BS403</f>
        <v>0</v>
      </c>
      <c r="BT403" s="1" t="s">
        <v>46</v>
      </c>
      <c r="BU403" s="1" t="s">
        <v>47</v>
      </c>
      <c r="BV403" s="1">
        <f>'январь 2016'!BV403+'февраль 2016'!BV403+'март 2016'!BV403</f>
        <v>0</v>
      </c>
      <c r="BW403" s="1">
        <f>'январь 2016'!BW403+'февраль 2016'!BW403+'март 2016'!BW403</f>
        <v>0</v>
      </c>
      <c r="BX403" s="1" t="s">
        <v>46</v>
      </c>
      <c r="BY403" s="1" t="s">
        <v>41</v>
      </c>
      <c r="BZ403" s="1">
        <f>'январь 2016'!BZ403+'февраль 2016'!BZ403+'март 2016'!BZ403</f>
        <v>0</v>
      </c>
      <c r="CA403" s="1">
        <f>'январь 2016'!CA403+'февраль 2016'!CA403+'март 2016'!CA403</f>
        <v>0</v>
      </c>
      <c r="CB403" s="1" t="s">
        <v>46</v>
      </c>
      <c r="CC403" s="1" t="s">
        <v>48</v>
      </c>
      <c r="CD403" s="1">
        <f>'январь 2016'!CD403+'февраль 2016'!CD403+'март 2016'!CD403</f>
        <v>0</v>
      </c>
      <c r="CE403" s="1">
        <f>'январь 2016'!CE403+'февраль 2016'!CE403+'март 2016'!CE403</f>
        <v>0</v>
      </c>
      <c r="CF403" s="1" t="s">
        <v>46</v>
      </c>
      <c r="CG403" s="1" t="s">
        <v>48</v>
      </c>
      <c r="CH403" s="1">
        <f>'январь 2016'!CH403+'февраль 2016'!CH403+'март 2016'!CH403</f>
        <v>0</v>
      </c>
      <c r="CI403" s="1">
        <f>'январь 2016'!CI403+'февраль 2016'!CI403+'март 2016'!CI403</f>
        <v>0</v>
      </c>
      <c r="CJ403" s="1" t="s">
        <v>46</v>
      </c>
      <c r="CK403" s="1" t="s">
        <v>39</v>
      </c>
      <c r="CL403" s="1">
        <f>'январь 2016'!CL403+'февраль 2016'!CL403+'март 2016'!CL403</f>
        <v>0</v>
      </c>
      <c r="CM403" s="1">
        <f>'январь 2016'!CM403+'февраль 2016'!CM403+'март 2016'!CM403</f>
        <v>0</v>
      </c>
      <c r="CN403" s="1" t="s">
        <v>49</v>
      </c>
      <c r="CO403" s="1" t="s">
        <v>39</v>
      </c>
      <c r="CP403" s="1">
        <f>'январь 2016'!CP403+'февраль 2016'!CP403+'март 2016'!CP403</f>
        <v>0</v>
      </c>
      <c r="CQ403" s="1">
        <f>'январь 2016'!CQ403+'февраль 2016'!CQ403+'март 2016'!CQ403</f>
        <v>0</v>
      </c>
      <c r="CR403" s="1" t="s">
        <v>50</v>
      </c>
      <c r="CS403" s="1" t="s">
        <v>51</v>
      </c>
      <c r="CT403" s="1">
        <f>'январь 2016'!CT403+'февраль 2016'!CT403+'март 2016'!CT403</f>
        <v>0</v>
      </c>
      <c r="CU403" s="1">
        <f>'январь 2016'!CU403+'февраль 2016'!CU403+'март 2016'!CU403</f>
        <v>0</v>
      </c>
      <c r="CV403" s="1" t="s">
        <v>50</v>
      </c>
      <c r="CW403" s="1" t="s">
        <v>39</v>
      </c>
      <c r="CX403" s="1">
        <f>'январь 2016'!CX403+'февраль 2016'!CX403+'март 2016'!CX403</f>
        <v>0</v>
      </c>
      <c r="CY403" s="1">
        <f>'январь 2016'!CY403+'февраль 2016'!CY403+'март 2016'!CY403</f>
        <v>0</v>
      </c>
      <c r="CZ403" s="1" t="s">
        <v>50</v>
      </c>
      <c r="DA403" s="1" t="s">
        <v>39</v>
      </c>
      <c r="DB403" s="1">
        <f>'январь 2016'!DB403+'февраль 2016'!DB403+'март 2016'!DB403</f>
        <v>0</v>
      </c>
      <c r="DC403" s="1">
        <f>'январь 2016'!DC403+'февраль 2016'!DC403+'март 2016'!DC403</f>
        <v>0</v>
      </c>
      <c r="DD403" s="1" t="s">
        <v>59</v>
      </c>
      <c r="DE403" s="1" t="s">
        <v>60</v>
      </c>
      <c r="DF403" s="1">
        <f>'январь 2016'!DF403+'февраль 2016'!DF403+'март 2016'!DF403</f>
        <v>0</v>
      </c>
      <c r="DG403" s="1">
        <f>'январь 2016'!DG403+'февраль 2016'!DG403+'март 2016'!DG403</f>
        <v>0</v>
      </c>
      <c r="DH403" s="1" t="s">
        <v>52</v>
      </c>
      <c r="DI403" s="1" t="s">
        <v>53</v>
      </c>
      <c r="DJ403" s="1">
        <f>'январь 2016'!DJ403+'февраль 2016'!DJ403+'март 2016'!DJ403</f>
        <v>0</v>
      </c>
      <c r="DK403" s="1">
        <f>'январь 2016'!DK403+'февраль 2016'!DK403+'март 2016'!DK403</f>
        <v>0</v>
      </c>
      <c r="DL403" s="1" t="s">
        <v>31</v>
      </c>
      <c r="DM403" s="7">
        <f>'январь 2016'!DM403+'февраль 2016'!DM403+'март 2016'!DM403</f>
        <v>0</v>
      </c>
    </row>
    <row r="404" spans="1:117" s="12" customFormat="1" ht="15.75" customHeight="1" x14ac:dyDescent="0.25">
      <c r="A404" s="6">
        <v>403</v>
      </c>
      <c r="B404" s="6">
        <v>3</v>
      </c>
      <c r="C404" s="9" t="s">
        <v>341</v>
      </c>
      <c r="D404" s="8" t="s">
        <v>373</v>
      </c>
      <c r="E404" s="6">
        <v>-33.917999999999999</v>
      </c>
      <c r="F404" s="6">
        <v>6.9850000000000003</v>
      </c>
      <c r="G404" s="6">
        <v>-40.902999999999999</v>
      </c>
      <c r="H404" s="10">
        <v>54.043559999999999</v>
      </c>
      <c r="I404" s="3">
        <f t="shared" si="19"/>
        <v>13.140560000000001</v>
      </c>
      <c r="J404" s="3">
        <f t="shared" si="18"/>
        <v>0</v>
      </c>
      <c r="K404" s="3">
        <f t="shared" si="20"/>
        <v>13.140560000000001</v>
      </c>
      <c r="L404" s="1" t="s">
        <v>28</v>
      </c>
      <c r="M404" s="1" t="s">
        <v>29</v>
      </c>
      <c r="N404" s="1">
        <f>'январь 2016'!N404+'февраль 2016'!N404+'март 2016'!N404</f>
        <v>0</v>
      </c>
      <c r="O404" s="1">
        <f>'январь 2016'!O404+'февраль 2016'!O404+'март 2016'!O404</f>
        <v>0</v>
      </c>
      <c r="P404" s="1" t="s">
        <v>30</v>
      </c>
      <c r="Q404" s="1" t="s">
        <v>34</v>
      </c>
      <c r="R404" s="1">
        <f>'январь 2016'!R404+'февраль 2016'!R404+'март 2016'!R404</f>
        <v>0</v>
      </c>
      <c r="S404" s="1">
        <f>'январь 2016'!S404+'февраль 2016'!S404+'март 2016'!S404</f>
        <v>0</v>
      </c>
      <c r="T404" s="1" t="s">
        <v>30</v>
      </c>
      <c r="U404" s="1" t="s">
        <v>32</v>
      </c>
      <c r="V404" s="6">
        <f>'январь 2016'!V404+'февраль 2016'!V404+'март 2016'!V404</f>
        <v>0</v>
      </c>
      <c r="W404" s="6">
        <f>'январь 2016'!W404+'февраль 2016'!W404+'март 2016'!W404</f>
        <v>0</v>
      </c>
      <c r="X404" s="6" t="s">
        <v>30</v>
      </c>
      <c r="Y404" s="6" t="s">
        <v>33</v>
      </c>
      <c r="Z404" s="6">
        <f>'январь 2016'!Z404+'февраль 2016'!Z404+'март 2016'!Z404</f>
        <v>0</v>
      </c>
      <c r="AA404" s="6">
        <f>'январь 2016'!AA404+'февраль 2016'!AA404+'март 2016'!AA404</f>
        <v>0</v>
      </c>
      <c r="AB404" s="1" t="s">
        <v>30</v>
      </c>
      <c r="AC404" s="1" t="s">
        <v>34</v>
      </c>
      <c r="AD404" s="1">
        <f>'январь 2016'!AD404+'февраль 2016'!AD404+'март 2016'!AD404</f>
        <v>0</v>
      </c>
      <c r="AE404" s="1">
        <f>'январь 2016'!AE404+'февраль 2016'!AE404+'март 2016'!AE404</f>
        <v>0</v>
      </c>
      <c r="AF404" s="1" t="s">
        <v>35</v>
      </c>
      <c r="AG404" s="1" t="s">
        <v>29</v>
      </c>
      <c r="AH404" s="1">
        <f>'январь 2016'!AH404+'февраль 2016'!AH404+'март 2016'!AH404</f>
        <v>0</v>
      </c>
      <c r="AI404" s="1">
        <f>'январь 2016'!AI404+'февраль 2016'!AI404+'март 2016'!AI404</f>
        <v>0</v>
      </c>
      <c r="AJ404" s="1" t="s">
        <v>36</v>
      </c>
      <c r="AK404" s="1" t="s">
        <v>37</v>
      </c>
      <c r="AL404" s="1">
        <f>'январь 2016'!AL404+'февраль 2016'!AL404+'март 2016'!AL404</f>
        <v>0</v>
      </c>
      <c r="AM404" s="1">
        <f>'январь 2016'!AM404+'февраль 2016'!AM404+'март 2016'!AM404</f>
        <v>0</v>
      </c>
      <c r="AN404" s="1" t="s">
        <v>38</v>
      </c>
      <c r="AO404" s="1" t="s">
        <v>39</v>
      </c>
      <c r="AP404" s="1">
        <f>'январь 2016'!AP404+'февраль 2016'!AP404+'март 2016'!AP404</f>
        <v>0</v>
      </c>
      <c r="AQ404" s="1">
        <f>'январь 2016'!AQ404+'февраль 2016'!AQ404+'март 2016'!AQ404</f>
        <v>0</v>
      </c>
      <c r="AR404" s="1" t="s">
        <v>40</v>
      </c>
      <c r="AS404" s="1" t="s">
        <v>41</v>
      </c>
      <c r="AT404" s="1">
        <f>'январь 2016'!AT404+'февраль 2016'!AT404+'март 2016'!AT404</f>
        <v>0</v>
      </c>
      <c r="AU404" s="1">
        <f>'январь 2016'!AU404+'февраль 2016'!AU404+'март 2016'!AU404</f>
        <v>0</v>
      </c>
      <c r="AV404" s="6"/>
      <c r="AW404" s="6"/>
      <c r="AX404" s="1">
        <f>'январь 2016'!AX404+'февраль 2016'!AX404+'март 2016'!AX404</f>
        <v>0</v>
      </c>
      <c r="AY404" s="1">
        <f>'январь 2016'!AY404+'февраль 2016'!AY404+'март 2016'!AY404</f>
        <v>0</v>
      </c>
      <c r="AZ404" s="1" t="s">
        <v>42</v>
      </c>
      <c r="BA404" s="1" t="s">
        <v>39</v>
      </c>
      <c r="BB404" s="1">
        <f>'январь 2016'!BB404+'февраль 2016'!BB404+'март 2016'!BB404</f>
        <v>0</v>
      </c>
      <c r="BC404" s="1">
        <f>'январь 2016'!BC404+'февраль 2016'!BC404+'март 2016'!BC404</f>
        <v>0</v>
      </c>
      <c r="BD404" s="1" t="s">
        <v>42</v>
      </c>
      <c r="BE404" s="1" t="s">
        <v>33</v>
      </c>
      <c r="BF404" s="1">
        <f>'январь 2016'!BF404+'февраль 2016'!BF404+'март 2016'!BF404</f>
        <v>0</v>
      </c>
      <c r="BG404" s="1">
        <f>'январь 2016'!BG404+'февраль 2016'!BG404+'март 2016'!BG404</f>
        <v>0</v>
      </c>
      <c r="BH404" s="1" t="s">
        <v>42</v>
      </c>
      <c r="BI404" s="1" t="s">
        <v>39</v>
      </c>
      <c r="BJ404" s="1">
        <f>'январь 2016'!BJ404+'февраль 2016'!BJ404+'март 2016'!BJ404</f>
        <v>0</v>
      </c>
      <c r="BK404" s="7">
        <f>'январь 2016'!BK404+'февраль 2016'!BK404+'март 2016'!BK404</f>
        <v>0</v>
      </c>
      <c r="BL404" s="1" t="s">
        <v>43</v>
      </c>
      <c r="BM404" s="1" t="s">
        <v>44</v>
      </c>
      <c r="BN404" s="1">
        <f>'январь 2016'!BN404+'февраль 2016'!BN404+'март 2016'!BN404</f>
        <v>0</v>
      </c>
      <c r="BO404" s="1">
        <f>'январь 2016'!BO404+'февраль 2016'!BO404+'март 2016'!BO404</f>
        <v>0</v>
      </c>
      <c r="BP404" s="1" t="s">
        <v>45</v>
      </c>
      <c r="BQ404" s="1" t="s">
        <v>44</v>
      </c>
      <c r="BR404" s="1">
        <f>'январь 2016'!BR404+'февраль 2016'!BR404+'март 2016'!BR404</f>
        <v>0</v>
      </c>
      <c r="BS404" s="1">
        <f>'январь 2016'!BS404+'февраль 2016'!BS404+'март 2016'!BS404</f>
        <v>0</v>
      </c>
      <c r="BT404" s="1" t="s">
        <v>46</v>
      </c>
      <c r="BU404" s="1" t="s">
        <v>47</v>
      </c>
      <c r="BV404" s="1">
        <f>'январь 2016'!BV404+'февраль 2016'!BV404+'март 2016'!BV404</f>
        <v>0</v>
      </c>
      <c r="BW404" s="1">
        <f>'январь 2016'!BW404+'февраль 2016'!BW404+'март 2016'!BW404</f>
        <v>0</v>
      </c>
      <c r="BX404" s="1" t="s">
        <v>46</v>
      </c>
      <c r="BY404" s="1" t="s">
        <v>41</v>
      </c>
      <c r="BZ404" s="1">
        <f>'январь 2016'!BZ404+'февраль 2016'!BZ404+'март 2016'!BZ404</f>
        <v>0</v>
      </c>
      <c r="CA404" s="1">
        <f>'январь 2016'!CA404+'февраль 2016'!CA404+'март 2016'!CA404</f>
        <v>0</v>
      </c>
      <c r="CB404" s="1" t="s">
        <v>46</v>
      </c>
      <c r="CC404" s="1" t="s">
        <v>48</v>
      </c>
      <c r="CD404" s="1">
        <f>'январь 2016'!CD404+'февраль 2016'!CD404+'март 2016'!CD404</f>
        <v>0</v>
      </c>
      <c r="CE404" s="1">
        <f>'январь 2016'!CE404+'февраль 2016'!CE404+'март 2016'!CE404</f>
        <v>0</v>
      </c>
      <c r="CF404" s="1" t="s">
        <v>46</v>
      </c>
      <c r="CG404" s="1" t="s">
        <v>48</v>
      </c>
      <c r="CH404" s="1">
        <f>'январь 2016'!CH404+'февраль 2016'!CH404+'март 2016'!CH404</f>
        <v>0</v>
      </c>
      <c r="CI404" s="1">
        <f>'январь 2016'!CI404+'февраль 2016'!CI404+'март 2016'!CI404</f>
        <v>0</v>
      </c>
      <c r="CJ404" s="1" t="s">
        <v>46</v>
      </c>
      <c r="CK404" s="1" t="s">
        <v>39</v>
      </c>
      <c r="CL404" s="1">
        <f>'январь 2016'!CL404+'февраль 2016'!CL404+'март 2016'!CL404</f>
        <v>0</v>
      </c>
      <c r="CM404" s="1">
        <f>'январь 2016'!CM404+'февраль 2016'!CM404+'март 2016'!CM404</f>
        <v>0</v>
      </c>
      <c r="CN404" s="1" t="s">
        <v>49</v>
      </c>
      <c r="CO404" s="1" t="s">
        <v>39</v>
      </c>
      <c r="CP404" s="1">
        <f>'январь 2016'!CP404+'февраль 2016'!CP404+'март 2016'!CP404</f>
        <v>0</v>
      </c>
      <c r="CQ404" s="1">
        <f>'январь 2016'!CQ404+'февраль 2016'!CQ404+'март 2016'!CQ404</f>
        <v>0</v>
      </c>
      <c r="CR404" s="1" t="s">
        <v>50</v>
      </c>
      <c r="CS404" s="1" t="s">
        <v>51</v>
      </c>
      <c r="CT404" s="1">
        <f>'январь 2016'!CT404+'февраль 2016'!CT404+'март 2016'!CT404</f>
        <v>0</v>
      </c>
      <c r="CU404" s="1">
        <f>'январь 2016'!CU404+'февраль 2016'!CU404+'март 2016'!CU404</f>
        <v>0</v>
      </c>
      <c r="CV404" s="1" t="s">
        <v>50</v>
      </c>
      <c r="CW404" s="1" t="s">
        <v>39</v>
      </c>
      <c r="CX404" s="1">
        <f>'январь 2016'!CX404+'февраль 2016'!CX404+'март 2016'!CX404</f>
        <v>0</v>
      </c>
      <c r="CY404" s="1">
        <f>'январь 2016'!CY404+'февраль 2016'!CY404+'март 2016'!CY404</f>
        <v>0</v>
      </c>
      <c r="CZ404" s="1" t="s">
        <v>50</v>
      </c>
      <c r="DA404" s="1" t="s">
        <v>39</v>
      </c>
      <c r="DB404" s="1">
        <f>'январь 2016'!DB404+'февраль 2016'!DB404+'март 2016'!DB404</f>
        <v>0</v>
      </c>
      <c r="DC404" s="1">
        <f>'январь 2016'!DC404+'февраль 2016'!DC404+'март 2016'!DC404</f>
        <v>0</v>
      </c>
      <c r="DD404" s="1" t="s">
        <v>59</v>
      </c>
      <c r="DE404" s="1" t="s">
        <v>60</v>
      </c>
      <c r="DF404" s="1">
        <f>'январь 2016'!DF404+'февраль 2016'!DF404+'март 2016'!DF404</f>
        <v>0</v>
      </c>
      <c r="DG404" s="1">
        <f>'январь 2016'!DG404+'февраль 2016'!DG404+'март 2016'!DG404</f>
        <v>0</v>
      </c>
      <c r="DH404" s="1" t="s">
        <v>52</v>
      </c>
      <c r="DI404" s="1" t="s">
        <v>53</v>
      </c>
      <c r="DJ404" s="1">
        <f>'январь 2016'!DJ404+'февраль 2016'!DJ404+'март 2016'!DJ404</f>
        <v>0</v>
      </c>
      <c r="DK404" s="1">
        <f>'январь 2016'!DK404+'февраль 2016'!DK404+'март 2016'!DK404</f>
        <v>0</v>
      </c>
      <c r="DL404" s="1" t="s">
        <v>31</v>
      </c>
      <c r="DM404" s="7">
        <f>'январь 2016'!DM404+'февраль 2016'!DM404+'март 2016'!DM404</f>
        <v>0</v>
      </c>
    </row>
    <row r="405" spans="1:117" s="12" customFormat="1" ht="15.75" customHeight="1" x14ac:dyDescent="0.25">
      <c r="A405" s="6">
        <v>404</v>
      </c>
      <c r="B405" s="6">
        <v>3</v>
      </c>
      <c r="C405" s="9" t="s">
        <v>342</v>
      </c>
      <c r="D405" s="8" t="s">
        <v>373</v>
      </c>
      <c r="E405" s="6">
        <v>327.85899999999998</v>
      </c>
      <c r="F405" s="6">
        <v>47.423000000000002</v>
      </c>
      <c r="G405" s="6">
        <v>268.94900000000001</v>
      </c>
      <c r="H405" s="10">
        <v>108.78372</v>
      </c>
      <c r="I405" s="3">
        <f t="shared" si="19"/>
        <v>377.73272000000003</v>
      </c>
      <c r="J405" s="3">
        <f t="shared" si="18"/>
        <v>0.98299999999999998</v>
      </c>
      <c r="K405" s="3">
        <f t="shared" si="20"/>
        <v>376.74972000000002</v>
      </c>
      <c r="L405" s="1" t="s">
        <v>28</v>
      </c>
      <c r="M405" s="1" t="s">
        <v>29</v>
      </c>
      <c r="N405" s="1">
        <f>'январь 2016'!N405+'февраль 2016'!N405+'март 2016'!N405</f>
        <v>0</v>
      </c>
      <c r="O405" s="1">
        <f>'январь 2016'!O405+'февраль 2016'!O405+'март 2016'!O405</f>
        <v>0</v>
      </c>
      <c r="P405" s="1" t="s">
        <v>30</v>
      </c>
      <c r="Q405" s="1" t="s">
        <v>34</v>
      </c>
      <c r="R405" s="1">
        <f>'январь 2016'!R405+'февраль 2016'!R405+'март 2016'!R405</f>
        <v>0</v>
      </c>
      <c r="S405" s="1">
        <f>'январь 2016'!S405+'февраль 2016'!S405+'март 2016'!S405</f>
        <v>0</v>
      </c>
      <c r="T405" s="1" t="s">
        <v>30</v>
      </c>
      <c r="U405" s="1" t="s">
        <v>32</v>
      </c>
      <c r="V405" s="6">
        <f>'январь 2016'!V405+'февраль 2016'!V405+'март 2016'!V405</f>
        <v>0</v>
      </c>
      <c r="W405" s="6">
        <f>'январь 2016'!W405+'февраль 2016'!W405+'март 2016'!W405</f>
        <v>0</v>
      </c>
      <c r="X405" s="6" t="s">
        <v>30</v>
      </c>
      <c r="Y405" s="6" t="s">
        <v>33</v>
      </c>
      <c r="Z405" s="6">
        <f>'январь 2016'!Z405+'февраль 2016'!Z405+'март 2016'!Z405</f>
        <v>0</v>
      </c>
      <c r="AA405" s="6">
        <f>'январь 2016'!AA405+'февраль 2016'!AA405+'март 2016'!AA405</f>
        <v>0</v>
      </c>
      <c r="AB405" s="1" t="s">
        <v>30</v>
      </c>
      <c r="AC405" s="1" t="s">
        <v>34</v>
      </c>
      <c r="AD405" s="1">
        <f>'январь 2016'!AD405+'февраль 2016'!AD405+'март 2016'!AD405</f>
        <v>0</v>
      </c>
      <c r="AE405" s="1">
        <f>'январь 2016'!AE405+'февраль 2016'!AE405+'март 2016'!AE405</f>
        <v>0</v>
      </c>
      <c r="AF405" s="1" t="s">
        <v>35</v>
      </c>
      <c r="AG405" s="1" t="s">
        <v>29</v>
      </c>
      <c r="AH405" s="1">
        <f>'январь 2016'!AH405+'февраль 2016'!AH405+'март 2016'!AH405</f>
        <v>0</v>
      </c>
      <c r="AI405" s="1">
        <f>'январь 2016'!AI405+'февраль 2016'!AI405+'март 2016'!AI405</f>
        <v>0</v>
      </c>
      <c r="AJ405" s="1" t="s">
        <v>36</v>
      </c>
      <c r="AK405" s="1" t="s">
        <v>37</v>
      </c>
      <c r="AL405" s="1">
        <f>'январь 2016'!AL405+'февраль 2016'!AL405+'март 2016'!AL405</f>
        <v>0</v>
      </c>
      <c r="AM405" s="1">
        <f>'январь 2016'!AM405+'февраль 2016'!AM405+'март 2016'!AM405</f>
        <v>0</v>
      </c>
      <c r="AN405" s="1" t="s">
        <v>38</v>
      </c>
      <c r="AO405" s="1" t="s">
        <v>39</v>
      </c>
      <c r="AP405" s="1">
        <f>'январь 2016'!AP405+'февраль 2016'!AP405+'март 2016'!AP405</f>
        <v>2</v>
      </c>
      <c r="AQ405" s="1">
        <f>'январь 2016'!AQ405+'февраль 2016'!AQ405+'март 2016'!AQ405</f>
        <v>0.98299999999999998</v>
      </c>
      <c r="AR405" s="1" t="s">
        <v>40</v>
      </c>
      <c r="AS405" s="1" t="s">
        <v>41</v>
      </c>
      <c r="AT405" s="1">
        <f>'январь 2016'!AT405+'февраль 2016'!AT405+'март 2016'!AT405</f>
        <v>0</v>
      </c>
      <c r="AU405" s="1">
        <f>'январь 2016'!AU405+'февраль 2016'!AU405+'март 2016'!AU405</f>
        <v>0</v>
      </c>
      <c r="AV405" s="6"/>
      <c r="AW405" s="6"/>
      <c r="AX405" s="1">
        <f>'январь 2016'!AX405+'февраль 2016'!AX405+'март 2016'!AX405</f>
        <v>0</v>
      </c>
      <c r="AY405" s="1">
        <f>'январь 2016'!AY405+'февраль 2016'!AY405+'март 2016'!AY405</f>
        <v>0</v>
      </c>
      <c r="AZ405" s="1" t="s">
        <v>42</v>
      </c>
      <c r="BA405" s="1" t="s">
        <v>39</v>
      </c>
      <c r="BB405" s="1">
        <f>'январь 2016'!BB405+'февраль 2016'!BB405+'март 2016'!BB405</f>
        <v>0</v>
      </c>
      <c r="BC405" s="1">
        <f>'январь 2016'!BC405+'февраль 2016'!BC405+'март 2016'!BC405</f>
        <v>0</v>
      </c>
      <c r="BD405" s="1" t="s">
        <v>42</v>
      </c>
      <c r="BE405" s="1" t="s">
        <v>33</v>
      </c>
      <c r="BF405" s="1">
        <f>'январь 2016'!BF405+'февраль 2016'!BF405+'март 2016'!BF405</f>
        <v>0</v>
      </c>
      <c r="BG405" s="1">
        <f>'январь 2016'!BG405+'февраль 2016'!BG405+'март 2016'!BG405</f>
        <v>0</v>
      </c>
      <c r="BH405" s="1" t="s">
        <v>42</v>
      </c>
      <c r="BI405" s="1" t="s">
        <v>39</v>
      </c>
      <c r="BJ405" s="1">
        <f>'январь 2016'!BJ405+'февраль 2016'!BJ405+'март 2016'!BJ405</f>
        <v>0</v>
      </c>
      <c r="BK405" s="7">
        <f>'январь 2016'!BK405+'февраль 2016'!BK405+'март 2016'!BK405</f>
        <v>0</v>
      </c>
      <c r="BL405" s="1" t="s">
        <v>43</v>
      </c>
      <c r="BM405" s="1" t="s">
        <v>44</v>
      </c>
      <c r="BN405" s="1">
        <f>'январь 2016'!BN405+'февраль 2016'!BN405+'март 2016'!BN405</f>
        <v>0</v>
      </c>
      <c r="BO405" s="1">
        <f>'январь 2016'!BO405+'февраль 2016'!BO405+'март 2016'!BO405</f>
        <v>0</v>
      </c>
      <c r="BP405" s="1" t="s">
        <v>45</v>
      </c>
      <c r="BQ405" s="1" t="s">
        <v>44</v>
      </c>
      <c r="BR405" s="1">
        <f>'январь 2016'!BR405+'февраль 2016'!BR405+'март 2016'!BR405</f>
        <v>0</v>
      </c>
      <c r="BS405" s="1">
        <f>'январь 2016'!BS405+'февраль 2016'!BS405+'март 2016'!BS405</f>
        <v>0</v>
      </c>
      <c r="BT405" s="1" t="s">
        <v>46</v>
      </c>
      <c r="BU405" s="1" t="s">
        <v>47</v>
      </c>
      <c r="BV405" s="1">
        <f>'январь 2016'!BV405+'февраль 2016'!BV405+'март 2016'!BV405</f>
        <v>0</v>
      </c>
      <c r="BW405" s="1">
        <f>'январь 2016'!BW405+'февраль 2016'!BW405+'март 2016'!BW405</f>
        <v>0</v>
      </c>
      <c r="BX405" s="1" t="s">
        <v>46</v>
      </c>
      <c r="BY405" s="1" t="s">
        <v>41</v>
      </c>
      <c r="BZ405" s="1">
        <f>'январь 2016'!BZ405+'февраль 2016'!BZ405+'март 2016'!BZ405</f>
        <v>0</v>
      </c>
      <c r="CA405" s="1">
        <f>'январь 2016'!CA405+'февраль 2016'!CA405+'март 2016'!CA405</f>
        <v>0</v>
      </c>
      <c r="CB405" s="1" t="s">
        <v>46</v>
      </c>
      <c r="CC405" s="1" t="s">
        <v>48</v>
      </c>
      <c r="CD405" s="1">
        <f>'январь 2016'!CD405+'февраль 2016'!CD405+'март 2016'!CD405</f>
        <v>0</v>
      </c>
      <c r="CE405" s="1">
        <f>'январь 2016'!CE405+'февраль 2016'!CE405+'март 2016'!CE405</f>
        <v>0</v>
      </c>
      <c r="CF405" s="1" t="s">
        <v>46</v>
      </c>
      <c r="CG405" s="1" t="s">
        <v>48</v>
      </c>
      <c r="CH405" s="1">
        <f>'январь 2016'!CH405+'февраль 2016'!CH405+'март 2016'!CH405</f>
        <v>0</v>
      </c>
      <c r="CI405" s="1">
        <f>'январь 2016'!CI405+'февраль 2016'!CI405+'март 2016'!CI405</f>
        <v>0</v>
      </c>
      <c r="CJ405" s="1" t="s">
        <v>46</v>
      </c>
      <c r="CK405" s="1" t="s">
        <v>39</v>
      </c>
      <c r="CL405" s="1">
        <f>'январь 2016'!CL405+'февраль 2016'!CL405+'март 2016'!CL405</f>
        <v>0</v>
      </c>
      <c r="CM405" s="1">
        <f>'январь 2016'!CM405+'февраль 2016'!CM405+'март 2016'!CM405</f>
        <v>0</v>
      </c>
      <c r="CN405" s="1" t="s">
        <v>49</v>
      </c>
      <c r="CO405" s="1" t="s">
        <v>39</v>
      </c>
      <c r="CP405" s="1">
        <f>'январь 2016'!CP405+'февраль 2016'!CP405+'март 2016'!CP405</f>
        <v>0</v>
      </c>
      <c r="CQ405" s="1">
        <f>'январь 2016'!CQ405+'февраль 2016'!CQ405+'март 2016'!CQ405</f>
        <v>0</v>
      </c>
      <c r="CR405" s="1" t="s">
        <v>50</v>
      </c>
      <c r="CS405" s="1" t="s">
        <v>51</v>
      </c>
      <c r="CT405" s="1">
        <f>'январь 2016'!CT405+'февраль 2016'!CT405+'март 2016'!CT405</f>
        <v>0</v>
      </c>
      <c r="CU405" s="1">
        <f>'январь 2016'!CU405+'февраль 2016'!CU405+'март 2016'!CU405</f>
        <v>0</v>
      </c>
      <c r="CV405" s="1" t="s">
        <v>50</v>
      </c>
      <c r="CW405" s="1" t="s">
        <v>39</v>
      </c>
      <c r="CX405" s="1">
        <f>'январь 2016'!CX405+'февраль 2016'!CX405+'март 2016'!CX405</f>
        <v>0</v>
      </c>
      <c r="CY405" s="1">
        <f>'январь 2016'!CY405+'февраль 2016'!CY405+'март 2016'!CY405</f>
        <v>0</v>
      </c>
      <c r="CZ405" s="1" t="s">
        <v>50</v>
      </c>
      <c r="DA405" s="1" t="s">
        <v>39</v>
      </c>
      <c r="DB405" s="1">
        <f>'январь 2016'!DB405+'февраль 2016'!DB405+'март 2016'!DB405</f>
        <v>0</v>
      </c>
      <c r="DC405" s="1">
        <f>'январь 2016'!DC405+'февраль 2016'!DC405+'март 2016'!DC405</f>
        <v>0</v>
      </c>
      <c r="DD405" s="1" t="s">
        <v>59</v>
      </c>
      <c r="DE405" s="1" t="s">
        <v>60</v>
      </c>
      <c r="DF405" s="1">
        <f>'январь 2016'!DF405+'февраль 2016'!DF405+'март 2016'!DF405</f>
        <v>0</v>
      </c>
      <c r="DG405" s="1">
        <f>'январь 2016'!DG405+'февраль 2016'!DG405+'март 2016'!DG405</f>
        <v>0</v>
      </c>
      <c r="DH405" s="1" t="s">
        <v>52</v>
      </c>
      <c r="DI405" s="1" t="s">
        <v>53</v>
      </c>
      <c r="DJ405" s="1">
        <f>'январь 2016'!DJ405+'февраль 2016'!DJ405+'март 2016'!DJ405</f>
        <v>0</v>
      </c>
      <c r="DK405" s="1">
        <f>'январь 2016'!DK405+'февраль 2016'!DK405+'март 2016'!DK405</f>
        <v>0</v>
      </c>
      <c r="DL405" s="1" t="s">
        <v>31</v>
      </c>
      <c r="DM405" s="7">
        <f>'январь 2016'!DM405+'февраль 2016'!DM405+'март 2016'!DM405</f>
        <v>0</v>
      </c>
    </row>
    <row r="406" spans="1:117" s="12" customFormat="1" ht="15.75" customHeight="1" x14ac:dyDescent="0.25">
      <c r="A406" s="6">
        <v>405</v>
      </c>
      <c r="B406" s="6">
        <v>3</v>
      </c>
      <c r="C406" s="9" t="s">
        <v>343</v>
      </c>
      <c r="D406" s="8" t="s">
        <v>373</v>
      </c>
      <c r="E406" s="6">
        <v>105.386</v>
      </c>
      <c r="F406" s="6">
        <v>21.265000000000001</v>
      </c>
      <c r="G406" s="6">
        <v>82.619</v>
      </c>
      <c r="H406" s="10">
        <v>40.343400000000003</v>
      </c>
      <c r="I406" s="3">
        <f t="shared" si="19"/>
        <v>122.9624</v>
      </c>
      <c r="J406" s="3">
        <f t="shared" si="18"/>
        <v>0</v>
      </c>
      <c r="K406" s="3">
        <f t="shared" si="20"/>
        <v>122.9624</v>
      </c>
      <c r="L406" s="1" t="s">
        <v>28</v>
      </c>
      <c r="M406" s="1" t="s">
        <v>29</v>
      </c>
      <c r="N406" s="1">
        <f>'январь 2016'!N406+'февраль 2016'!N406+'март 2016'!N406</f>
        <v>0</v>
      </c>
      <c r="O406" s="1">
        <f>'январь 2016'!O406+'февраль 2016'!O406+'март 2016'!O406</f>
        <v>0</v>
      </c>
      <c r="P406" s="1" t="s">
        <v>30</v>
      </c>
      <c r="Q406" s="1" t="s">
        <v>34</v>
      </c>
      <c r="R406" s="1">
        <f>'январь 2016'!R406+'февраль 2016'!R406+'март 2016'!R406</f>
        <v>0</v>
      </c>
      <c r="S406" s="1">
        <f>'январь 2016'!S406+'февраль 2016'!S406+'март 2016'!S406</f>
        <v>0</v>
      </c>
      <c r="T406" s="1" t="s">
        <v>30</v>
      </c>
      <c r="U406" s="1" t="s">
        <v>32</v>
      </c>
      <c r="V406" s="6">
        <f>'январь 2016'!V406+'февраль 2016'!V406+'март 2016'!V406</f>
        <v>0</v>
      </c>
      <c r="W406" s="6">
        <f>'январь 2016'!W406+'февраль 2016'!W406+'март 2016'!W406</f>
        <v>0</v>
      </c>
      <c r="X406" s="6" t="s">
        <v>30</v>
      </c>
      <c r="Y406" s="6" t="s">
        <v>33</v>
      </c>
      <c r="Z406" s="6">
        <f>'январь 2016'!Z406+'февраль 2016'!Z406+'март 2016'!Z406</f>
        <v>0</v>
      </c>
      <c r="AA406" s="6">
        <f>'январь 2016'!AA406+'февраль 2016'!AA406+'март 2016'!AA406</f>
        <v>0</v>
      </c>
      <c r="AB406" s="1" t="s">
        <v>30</v>
      </c>
      <c r="AC406" s="1" t="s">
        <v>34</v>
      </c>
      <c r="AD406" s="1">
        <f>'январь 2016'!AD406+'февраль 2016'!AD406+'март 2016'!AD406</f>
        <v>0</v>
      </c>
      <c r="AE406" s="1">
        <f>'январь 2016'!AE406+'февраль 2016'!AE406+'март 2016'!AE406</f>
        <v>0</v>
      </c>
      <c r="AF406" s="1" t="s">
        <v>35</v>
      </c>
      <c r="AG406" s="1" t="s">
        <v>29</v>
      </c>
      <c r="AH406" s="1">
        <f>'январь 2016'!AH406+'февраль 2016'!AH406+'март 2016'!AH406</f>
        <v>0</v>
      </c>
      <c r="AI406" s="1">
        <f>'январь 2016'!AI406+'февраль 2016'!AI406+'март 2016'!AI406</f>
        <v>0</v>
      </c>
      <c r="AJ406" s="1" t="s">
        <v>36</v>
      </c>
      <c r="AK406" s="1" t="s">
        <v>37</v>
      </c>
      <c r="AL406" s="1">
        <f>'январь 2016'!AL406+'февраль 2016'!AL406+'март 2016'!AL406</f>
        <v>0</v>
      </c>
      <c r="AM406" s="1">
        <f>'январь 2016'!AM406+'февраль 2016'!AM406+'март 2016'!AM406</f>
        <v>0</v>
      </c>
      <c r="AN406" s="1" t="s">
        <v>38</v>
      </c>
      <c r="AO406" s="1" t="s">
        <v>39</v>
      </c>
      <c r="AP406" s="1">
        <f>'январь 2016'!AP406+'февраль 2016'!AP406+'март 2016'!AP406</f>
        <v>0</v>
      </c>
      <c r="AQ406" s="1">
        <f>'январь 2016'!AQ406+'февраль 2016'!AQ406+'март 2016'!AQ406</f>
        <v>0</v>
      </c>
      <c r="AR406" s="1" t="s">
        <v>40</v>
      </c>
      <c r="AS406" s="1" t="s">
        <v>41</v>
      </c>
      <c r="AT406" s="1">
        <f>'январь 2016'!AT406+'февраль 2016'!AT406+'март 2016'!AT406</f>
        <v>0</v>
      </c>
      <c r="AU406" s="1">
        <f>'январь 2016'!AU406+'февраль 2016'!AU406+'март 2016'!AU406</f>
        <v>0</v>
      </c>
      <c r="AV406" s="6"/>
      <c r="AW406" s="6"/>
      <c r="AX406" s="1">
        <f>'январь 2016'!AX406+'февраль 2016'!AX406+'март 2016'!AX406</f>
        <v>0</v>
      </c>
      <c r="AY406" s="1">
        <f>'январь 2016'!AY406+'февраль 2016'!AY406+'март 2016'!AY406</f>
        <v>0</v>
      </c>
      <c r="AZ406" s="1" t="s">
        <v>42</v>
      </c>
      <c r="BA406" s="1" t="s">
        <v>39</v>
      </c>
      <c r="BB406" s="1">
        <f>'январь 2016'!BB406+'февраль 2016'!BB406+'март 2016'!BB406</f>
        <v>0</v>
      </c>
      <c r="BC406" s="1">
        <f>'январь 2016'!BC406+'февраль 2016'!BC406+'март 2016'!BC406</f>
        <v>0</v>
      </c>
      <c r="BD406" s="1" t="s">
        <v>42</v>
      </c>
      <c r="BE406" s="1" t="s">
        <v>33</v>
      </c>
      <c r="BF406" s="1">
        <f>'январь 2016'!BF406+'февраль 2016'!BF406+'март 2016'!BF406</f>
        <v>0</v>
      </c>
      <c r="BG406" s="1">
        <f>'январь 2016'!BG406+'февраль 2016'!BG406+'март 2016'!BG406</f>
        <v>0</v>
      </c>
      <c r="BH406" s="1" t="s">
        <v>42</v>
      </c>
      <c r="BI406" s="1" t="s">
        <v>39</v>
      </c>
      <c r="BJ406" s="1">
        <f>'январь 2016'!BJ406+'февраль 2016'!BJ406+'март 2016'!BJ406</f>
        <v>0</v>
      </c>
      <c r="BK406" s="7">
        <f>'январь 2016'!BK406+'февраль 2016'!BK406+'март 2016'!BK406</f>
        <v>0</v>
      </c>
      <c r="BL406" s="1" t="s">
        <v>43</v>
      </c>
      <c r="BM406" s="1" t="s">
        <v>44</v>
      </c>
      <c r="BN406" s="1">
        <f>'январь 2016'!BN406+'февраль 2016'!BN406+'март 2016'!BN406</f>
        <v>0</v>
      </c>
      <c r="BO406" s="1">
        <f>'январь 2016'!BO406+'февраль 2016'!BO406+'март 2016'!BO406</f>
        <v>0</v>
      </c>
      <c r="BP406" s="1" t="s">
        <v>45</v>
      </c>
      <c r="BQ406" s="1" t="s">
        <v>44</v>
      </c>
      <c r="BR406" s="1">
        <f>'январь 2016'!BR406+'февраль 2016'!BR406+'март 2016'!BR406</f>
        <v>0</v>
      </c>
      <c r="BS406" s="1">
        <f>'январь 2016'!BS406+'февраль 2016'!BS406+'март 2016'!BS406</f>
        <v>0</v>
      </c>
      <c r="BT406" s="1" t="s">
        <v>46</v>
      </c>
      <c r="BU406" s="1" t="s">
        <v>47</v>
      </c>
      <c r="BV406" s="1">
        <f>'январь 2016'!BV406+'февраль 2016'!BV406+'март 2016'!BV406</f>
        <v>0</v>
      </c>
      <c r="BW406" s="1">
        <f>'январь 2016'!BW406+'февраль 2016'!BW406+'март 2016'!BW406</f>
        <v>0</v>
      </c>
      <c r="BX406" s="1" t="s">
        <v>46</v>
      </c>
      <c r="BY406" s="1" t="s">
        <v>41</v>
      </c>
      <c r="BZ406" s="1">
        <f>'январь 2016'!BZ406+'февраль 2016'!BZ406+'март 2016'!BZ406</f>
        <v>0</v>
      </c>
      <c r="CA406" s="1">
        <f>'январь 2016'!CA406+'февраль 2016'!CA406+'март 2016'!CA406</f>
        <v>0</v>
      </c>
      <c r="CB406" s="1" t="s">
        <v>46</v>
      </c>
      <c r="CC406" s="1" t="s">
        <v>48</v>
      </c>
      <c r="CD406" s="1">
        <f>'январь 2016'!CD406+'февраль 2016'!CD406+'март 2016'!CD406</f>
        <v>0</v>
      </c>
      <c r="CE406" s="1">
        <f>'январь 2016'!CE406+'февраль 2016'!CE406+'март 2016'!CE406</f>
        <v>0</v>
      </c>
      <c r="CF406" s="1" t="s">
        <v>46</v>
      </c>
      <c r="CG406" s="1" t="s">
        <v>48</v>
      </c>
      <c r="CH406" s="1">
        <f>'январь 2016'!CH406+'февраль 2016'!CH406+'март 2016'!CH406</f>
        <v>0</v>
      </c>
      <c r="CI406" s="1">
        <f>'январь 2016'!CI406+'февраль 2016'!CI406+'март 2016'!CI406</f>
        <v>0</v>
      </c>
      <c r="CJ406" s="1" t="s">
        <v>46</v>
      </c>
      <c r="CK406" s="1" t="s">
        <v>39</v>
      </c>
      <c r="CL406" s="1">
        <f>'январь 2016'!CL406+'февраль 2016'!CL406+'март 2016'!CL406</f>
        <v>0</v>
      </c>
      <c r="CM406" s="1">
        <f>'январь 2016'!CM406+'февраль 2016'!CM406+'март 2016'!CM406</f>
        <v>0</v>
      </c>
      <c r="CN406" s="1" t="s">
        <v>49</v>
      </c>
      <c r="CO406" s="1" t="s">
        <v>39</v>
      </c>
      <c r="CP406" s="1">
        <f>'январь 2016'!CP406+'февраль 2016'!CP406+'март 2016'!CP406</f>
        <v>0</v>
      </c>
      <c r="CQ406" s="1">
        <f>'январь 2016'!CQ406+'февраль 2016'!CQ406+'март 2016'!CQ406</f>
        <v>0</v>
      </c>
      <c r="CR406" s="1" t="s">
        <v>50</v>
      </c>
      <c r="CS406" s="1" t="s">
        <v>51</v>
      </c>
      <c r="CT406" s="1">
        <f>'январь 2016'!CT406+'февраль 2016'!CT406+'март 2016'!CT406</f>
        <v>0</v>
      </c>
      <c r="CU406" s="1">
        <f>'январь 2016'!CU406+'февраль 2016'!CU406+'март 2016'!CU406</f>
        <v>0</v>
      </c>
      <c r="CV406" s="1" t="s">
        <v>50</v>
      </c>
      <c r="CW406" s="1" t="s">
        <v>39</v>
      </c>
      <c r="CX406" s="1">
        <f>'январь 2016'!CX406+'февраль 2016'!CX406+'март 2016'!CX406</f>
        <v>0</v>
      </c>
      <c r="CY406" s="1">
        <f>'январь 2016'!CY406+'февраль 2016'!CY406+'март 2016'!CY406</f>
        <v>0</v>
      </c>
      <c r="CZ406" s="1" t="s">
        <v>50</v>
      </c>
      <c r="DA406" s="1" t="s">
        <v>39</v>
      </c>
      <c r="DB406" s="1">
        <f>'январь 2016'!DB406+'февраль 2016'!DB406+'март 2016'!DB406</f>
        <v>0</v>
      </c>
      <c r="DC406" s="1">
        <f>'январь 2016'!DC406+'февраль 2016'!DC406+'март 2016'!DC406</f>
        <v>0</v>
      </c>
      <c r="DD406" s="1" t="s">
        <v>59</v>
      </c>
      <c r="DE406" s="1" t="s">
        <v>60</v>
      </c>
      <c r="DF406" s="1">
        <f>'январь 2016'!DF406+'февраль 2016'!DF406+'март 2016'!DF406</f>
        <v>0</v>
      </c>
      <c r="DG406" s="1">
        <f>'январь 2016'!DG406+'февраль 2016'!DG406+'март 2016'!DG406</f>
        <v>0</v>
      </c>
      <c r="DH406" s="1" t="s">
        <v>52</v>
      </c>
      <c r="DI406" s="1" t="s">
        <v>53</v>
      </c>
      <c r="DJ406" s="1">
        <f>'январь 2016'!DJ406+'февраль 2016'!DJ406+'март 2016'!DJ406</f>
        <v>0</v>
      </c>
      <c r="DK406" s="1">
        <f>'январь 2016'!DK406+'февраль 2016'!DK406+'март 2016'!DK406</f>
        <v>0</v>
      </c>
      <c r="DL406" s="1" t="s">
        <v>31</v>
      </c>
      <c r="DM406" s="7">
        <f>'январь 2016'!DM406+'февраль 2016'!DM406+'март 2016'!DM406</f>
        <v>0</v>
      </c>
    </row>
    <row r="407" spans="1:117" s="12" customFormat="1" ht="15.75" customHeight="1" x14ac:dyDescent="0.25">
      <c r="A407" s="6">
        <v>406</v>
      </c>
      <c r="B407" s="6">
        <v>3</v>
      </c>
      <c r="C407" s="9" t="s">
        <v>344</v>
      </c>
      <c r="D407" s="8" t="s">
        <v>373</v>
      </c>
      <c r="E407" s="6">
        <v>129.67699999999999</v>
      </c>
      <c r="F407" s="6">
        <v>417.63799999999998</v>
      </c>
      <c r="G407" s="6">
        <v>-542.51</v>
      </c>
      <c r="H407" s="10">
        <v>111.22752</v>
      </c>
      <c r="I407" s="3">
        <f t="shared" si="19"/>
        <v>-431.28247999999996</v>
      </c>
      <c r="J407" s="3">
        <f t="shared" si="18"/>
        <v>0</v>
      </c>
      <c r="K407" s="3">
        <f t="shared" si="20"/>
        <v>-431.28247999999996</v>
      </c>
      <c r="L407" s="1" t="s">
        <v>28</v>
      </c>
      <c r="M407" s="1" t="s">
        <v>29</v>
      </c>
      <c r="N407" s="1">
        <f>'январь 2016'!N407+'февраль 2016'!N407+'март 2016'!N407</f>
        <v>0</v>
      </c>
      <c r="O407" s="1">
        <f>'январь 2016'!O407+'февраль 2016'!O407+'март 2016'!O407</f>
        <v>0</v>
      </c>
      <c r="P407" s="1" t="s">
        <v>30</v>
      </c>
      <c r="Q407" s="1" t="s">
        <v>34</v>
      </c>
      <c r="R407" s="1">
        <f>'январь 2016'!R407+'февраль 2016'!R407+'март 2016'!R407</f>
        <v>0</v>
      </c>
      <c r="S407" s="1">
        <f>'январь 2016'!S407+'февраль 2016'!S407+'март 2016'!S407</f>
        <v>0</v>
      </c>
      <c r="T407" s="1" t="s">
        <v>30</v>
      </c>
      <c r="U407" s="1" t="s">
        <v>32</v>
      </c>
      <c r="V407" s="6">
        <f>'январь 2016'!V407+'февраль 2016'!V407+'март 2016'!V407</f>
        <v>0</v>
      </c>
      <c r="W407" s="6">
        <f>'январь 2016'!W407+'февраль 2016'!W407+'март 2016'!W407</f>
        <v>0</v>
      </c>
      <c r="X407" s="6" t="s">
        <v>30</v>
      </c>
      <c r="Y407" s="6" t="s">
        <v>33</v>
      </c>
      <c r="Z407" s="6">
        <f>'январь 2016'!Z407+'февраль 2016'!Z407+'март 2016'!Z407</f>
        <v>0</v>
      </c>
      <c r="AA407" s="6">
        <f>'январь 2016'!AA407+'февраль 2016'!AA407+'март 2016'!AA407</f>
        <v>0</v>
      </c>
      <c r="AB407" s="1" t="s">
        <v>30</v>
      </c>
      <c r="AC407" s="1" t="s">
        <v>34</v>
      </c>
      <c r="AD407" s="1">
        <f>'январь 2016'!AD407+'февраль 2016'!AD407+'март 2016'!AD407</f>
        <v>0</v>
      </c>
      <c r="AE407" s="1">
        <f>'январь 2016'!AE407+'февраль 2016'!AE407+'март 2016'!AE407</f>
        <v>0</v>
      </c>
      <c r="AF407" s="1" t="s">
        <v>35</v>
      </c>
      <c r="AG407" s="1" t="s">
        <v>29</v>
      </c>
      <c r="AH407" s="1">
        <f>'январь 2016'!AH407+'февраль 2016'!AH407+'март 2016'!AH407</f>
        <v>0</v>
      </c>
      <c r="AI407" s="1">
        <f>'январь 2016'!AI407+'февраль 2016'!AI407+'март 2016'!AI407</f>
        <v>0</v>
      </c>
      <c r="AJ407" s="1" t="s">
        <v>36</v>
      </c>
      <c r="AK407" s="1" t="s">
        <v>37</v>
      </c>
      <c r="AL407" s="1">
        <f>'январь 2016'!AL407+'февраль 2016'!AL407+'март 2016'!AL407</f>
        <v>0</v>
      </c>
      <c r="AM407" s="1">
        <f>'январь 2016'!AM407+'февраль 2016'!AM407+'март 2016'!AM407</f>
        <v>0</v>
      </c>
      <c r="AN407" s="1" t="s">
        <v>38</v>
      </c>
      <c r="AO407" s="1" t="s">
        <v>39</v>
      </c>
      <c r="AP407" s="1">
        <f>'январь 2016'!AP407+'февраль 2016'!AP407+'март 2016'!AP407</f>
        <v>0</v>
      </c>
      <c r="AQ407" s="1">
        <f>'январь 2016'!AQ407+'февраль 2016'!AQ407+'март 2016'!AQ407</f>
        <v>0</v>
      </c>
      <c r="AR407" s="1" t="s">
        <v>40</v>
      </c>
      <c r="AS407" s="1" t="s">
        <v>41</v>
      </c>
      <c r="AT407" s="1">
        <f>'январь 2016'!AT407+'февраль 2016'!AT407+'март 2016'!AT407</f>
        <v>0</v>
      </c>
      <c r="AU407" s="1">
        <f>'январь 2016'!AU407+'февраль 2016'!AU407+'март 2016'!AU407</f>
        <v>0</v>
      </c>
      <c r="AV407" s="6"/>
      <c r="AW407" s="6"/>
      <c r="AX407" s="1">
        <f>'январь 2016'!AX407+'февраль 2016'!AX407+'март 2016'!AX407</f>
        <v>0</v>
      </c>
      <c r="AY407" s="1">
        <f>'январь 2016'!AY407+'февраль 2016'!AY407+'март 2016'!AY407</f>
        <v>0</v>
      </c>
      <c r="AZ407" s="1" t="s">
        <v>42</v>
      </c>
      <c r="BA407" s="1" t="s">
        <v>39</v>
      </c>
      <c r="BB407" s="1">
        <f>'январь 2016'!BB407+'февраль 2016'!BB407+'март 2016'!BB407</f>
        <v>0</v>
      </c>
      <c r="BC407" s="1">
        <f>'январь 2016'!BC407+'февраль 2016'!BC407+'март 2016'!BC407</f>
        <v>0</v>
      </c>
      <c r="BD407" s="1" t="s">
        <v>42</v>
      </c>
      <c r="BE407" s="1" t="s">
        <v>33</v>
      </c>
      <c r="BF407" s="1">
        <f>'январь 2016'!BF407+'февраль 2016'!BF407+'март 2016'!BF407</f>
        <v>0</v>
      </c>
      <c r="BG407" s="1">
        <f>'январь 2016'!BG407+'февраль 2016'!BG407+'март 2016'!BG407</f>
        <v>0</v>
      </c>
      <c r="BH407" s="1" t="s">
        <v>42</v>
      </c>
      <c r="BI407" s="1" t="s">
        <v>39</v>
      </c>
      <c r="BJ407" s="1">
        <f>'январь 2016'!BJ407+'февраль 2016'!BJ407+'март 2016'!BJ407</f>
        <v>0</v>
      </c>
      <c r="BK407" s="7">
        <f>'январь 2016'!BK407+'февраль 2016'!BK407+'март 2016'!BK407</f>
        <v>0</v>
      </c>
      <c r="BL407" s="1" t="s">
        <v>43</v>
      </c>
      <c r="BM407" s="1" t="s">
        <v>44</v>
      </c>
      <c r="BN407" s="1">
        <f>'январь 2016'!BN407+'февраль 2016'!BN407+'март 2016'!BN407</f>
        <v>0</v>
      </c>
      <c r="BO407" s="1">
        <f>'январь 2016'!BO407+'февраль 2016'!BO407+'март 2016'!BO407</f>
        <v>0</v>
      </c>
      <c r="BP407" s="1" t="s">
        <v>45</v>
      </c>
      <c r="BQ407" s="1" t="s">
        <v>44</v>
      </c>
      <c r="BR407" s="1">
        <f>'январь 2016'!BR407+'февраль 2016'!BR407+'март 2016'!BR407</f>
        <v>0</v>
      </c>
      <c r="BS407" s="1">
        <f>'январь 2016'!BS407+'февраль 2016'!BS407+'март 2016'!BS407</f>
        <v>0</v>
      </c>
      <c r="BT407" s="1" t="s">
        <v>46</v>
      </c>
      <c r="BU407" s="1" t="s">
        <v>47</v>
      </c>
      <c r="BV407" s="1">
        <f>'январь 2016'!BV407+'февраль 2016'!BV407+'март 2016'!BV407</f>
        <v>0</v>
      </c>
      <c r="BW407" s="1">
        <f>'январь 2016'!BW407+'февраль 2016'!BW407+'март 2016'!BW407</f>
        <v>0</v>
      </c>
      <c r="BX407" s="1" t="s">
        <v>46</v>
      </c>
      <c r="BY407" s="1" t="s">
        <v>41</v>
      </c>
      <c r="BZ407" s="1">
        <f>'январь 2016'!BZ407+'февраль 2016'!BZ407+'март 2016'!BZ407</f>
        <v>0</v>
      </c>
      <c r="CA407" s="1">
        <f>'январь 2016'!CA407+'февраль 2016'!CA407+'март 2016'!CA407</f>
        <v>0</v>
      </c>
      <c r="CB407" s="1" t="s">
        <v>46</v>
      </c>
      <c r="CC407" s="1" t="s">
        <v>48</v>
      </c>
      <c r="CD407" s="1">
        <f>'январь 2016'!CD407+'февраль 2016'!CD407+'март 2016'!CD407</f>
        <v>0</v>
      </c>
      <c r="CE407" s="1">
        <f>'январь 2016'!CE407+'февраль 2016'!CE407+'март 2016'!CE407</f>
        <v>0</v>
      </c>
      <c r="CF407" s="1" t="s">
        <v>46</v>
      </c>
      <c r="CG407" s="1" t="s">
        <v>48</v>
      </c>
      <c r="CH407" s="1">
        <f>'январь 2016'!CH407+'февраль 2016'!CH407+'март 2016'!CH407</f>
        <v>0</v>
      </c>
      <c r="CI407" s="1">
        <f>'январь 2016'!CI407+'февраль 2016'!CI407+'март 2016'!CI407</f>
        <v>0</v>
      </c>
      <c r="CJ407" s="1" t="s">
        <v>46</v>
      </c>
      <c r="CK407" s="1" t="s">
        <v>39</v>
      </c>
      <c r="CL407" s="1">
        <f>'январь 2016'!CL407+'февраль 2016'!CL407+'март 2016'!CL407</f>
        <v>0</v>
      </c>
      <c r="CM407" s="1">
        <f>'январь 2016'!CM407+'февраль 2016'!CM407+'март 2016'!CM407</f>
        <v>0</v>
      </c>
      <c r="CN407" s="1" t="s">
        <v>49</v>
      </c>
      <c r="CO407" s="1" t="s">
        <v>39</v>
      </c>
      <c r="CP407" s="1">
        <f>'январь 2016'!CP407+'февраль 2016'!CP407+'март 2016'!CP407</f>
        <v>0</v>
      </c>
      <c r="CQ407" s="1">
        <f>'январь 2016'!CQ407+'февраль 2016'!CQ407+'март 2016'!CQ407</f>
        <v>0</v>
      </c>
      <c r="CR407" s="1" t="s">
        <v>50</v>
      </c>
      <c r="CS407" s="1" t="s">
        <v>51</v>
      </c>
      <c r="CT407" s="1">
        <f>'январь 2016'!CT407+'февраль 2016'!CT407+'март 2016'!CT407</f>
        <v>0</v>
      </c>
      <c r="CU407" s="1">
        <f>'январь 2016'!CU407+'февраль 2016'!CU407+'март 2016'!CU407</f>
        <v>0</v>
      </c>
      <c r="CV407" s="1" t="s">
        <v>50</v>
      </c>
      <c r="CW407" s="1" t="s">
        <v>39</v>
      </c>
      <c r="CX407" s="1">
        <f>'январь 2016'!CX407+'февраль 2016'!CX407+'март 2016'!CX407</f>
        <v>0</v>
      </c>
      <c r="CY407" s="1">
        <f>'январь 2016'!CY407+'февраль 2016'!CY407+'март 2016'!CY407</f>
        <v>0</v>
      </c>
      <c r="CZ407" s="1" t="s">
        <v>50</v>
      </c>
      <c r="DA407" s="1" t="s">
        <v>39</v>
      </c>
      <c r="DB407" s="1">
        <f>'январь 2016'!DB407+'февраль 2016'!DB407+'март 2016'!DB407</f>
        <v>0</v>
      </c>
      <c r="DC407" s="1">
        <f>'январь 2016'!DC407+'февраль 2016'!DC407+'март 2016'!DC407</f>
        <v>0</v>
      </c>
      <c r="DD407" s="1" t="s">
        <v>59</v>
      </c>
      <c r="DE407" s="1" t="s">
        <v>60</v>
      </c>
      <c r="DF407" s="1">
        <f>'январь 2016'!DF407+'февраль 2016'!DF407+'март 2016'!DF407</f>
        <v>0</v>
      </c>
      <c r="DG407" s="1">
        <f>'январь 2016'!DG407+'февраль 2016'!DG407+'март 2016'!DG407</f>
        <v>0</v>
      </c>
      <c r="DH407" s="1" t="s">
        <v>52</v>
      </c>
      <c r="DI407" s="1" t="s">
        <v>53</v>
      </c>
      <c r="DJ407" s="1">
        <f>'январь 2016'!DJ407+'февраль 2016'!DJ407+'март 2016'!DJ407</f>
        <v>0</v>
      </c>
      <c r="DK407" s="1">
        <f>'январь 2016'!DK407+'февраль 2016'!DK407+'март 2016'!DK407</f>
        <v>0</v>
      </c>
      <c r="DL407" s="1" t="s">
        <v>31</v>
      </c>
      <c r="DM407" s="7">
        <f>'январь 2016'!DM407+'февраль 2016'!DM407+'март 2016'!DM407</f>
        <v>0</v>
      </c>
    </row>
    <row r="408" spans="1:117" s="12" customFormat="1" ht="15.75" customHeight="1" x14ac:dyDescent="0.25">
      <c r="A408" s="6">
        <v>407</v>
      </c>
      <c r="B408" s="6">
        <v>3</v>
      </c>
      <c r="C408" s="9" t="s">
        <v>345</v>
      </c>
      <c r="D408" s="8" t="s">
        <v>373</v>
      </c>
      <c r="E408" s="6">
        <v>79.662999999999997</v>
      </c>
      <c r="F408" s="6">
        <v>6.07</v>
      </c>
      <c r="G408" s="6">
        <v>73.593000000000004</v>
      </c>
      <c r="H408" s="10">
        <v>61.905000000000001</v>
      </c>
      <c r="I408" s="3">
        <f t="shared" si="19"/>
        <v>135.49799999999999</v>
      </c>
      <c r="J408" s="3">
        <f t="shared" si="18"/>
        <v>0.98299999999999998</v>
      </c>
      <c r="K408" s="3">
        <f t="shared" si="20"/>
        <v>134.51499999999999</v>
      </c>
      <c r="L408" s="1" t="s">
        <v>28</v>
      </c>
      <c r="M408" s="1" t="s">
        <v>29</v>
      </c>
      <c r="N408" s="1">
        <f>'январь 2016'!N408+'февраль 2016'!N408+'март 2016'!N408</f>
        <v>0</v>
      </c>
      <c r="O408" s="1">
        <f>'январь 2016'!O408+'февраль 2016'!O408+'март 2016'!O408</f>
        <v>0</v>
      </c>
      <c r="P408" s="1" t="s">
        <v>30</v>
      </c>
      <c r="Q408" s="1" t="s">
        <v>34</v>
      </c>
      <c r="R408" s="1">
        <f>'январь 2016'!R408+'февраль 2016'!R408+'март 2016'!R408</f>
        <v>0</v>
      </c>
      <c r="S408" s="1">
        <f>'январь 2016'!S408+'февраль 2016'!S408+'март 2016'!S408</f>
        <v>0</v>
      </c>
      <c r="T408" s="1" t="s">
        <v>30</v>
      </c>
      <c r="U408" s="1" t="s">
        <v>32</v>
      </c>
      <c r="V408" s="6">
        <f>'январь 2016'!V408+'февраль 2016'!V408+'март 2016'!V408</f>
        <v>0</v>
      </c>
      <c r="W408" s="6">
        <f>'январь 2016'!W408+'февраль 2016'!W408+'март 2016'!W408</f>
        <v>0</v>
      </c>
      <c r="X408" s="6" t="s">
        <v>30</v>
      </c>
      <c r="Y408" s="6" t="s">
        <v>33</v>
      </c>
      <c r="Z408" s="6">
        <f>'январь 2016'!Z408+'февраль 2016'!Z408+'март 2016'!Z408</f>
        <v>0</v>
      </c>
      <c r="AA408" s="6">
        <f>'январь 2016'!AA408+'февраль 2016'!AA408+'март 2016'!AA408</f>
        <v>0</v>
      </c>
      <c r="AB408" s="1" t="s">
        <v>30</v>
      </c>
      <c r="AC408" s="1" t="s">
        <v>34</v>
      </c>
      <c r="AD408" s="1">
        <f>'январь 2016'!AD408+'февраль 2016'!AD408+'март 2016'!AD408</f>
        <v>0</v>
      </c>
      <c r="AE408" s="1">
        <f>'январь 2016'!AE408+'февраль 2016'!AE408+'март 2016'!AE408</f>
        <v>0</v>
      </c>
      <c r="AF408" s="1" t="s">
        <v>35</v>
      </c>
      <c r="AG408" s="1" t="s">
        <v>29</v>
      </c>
      <c r="AH408" s="1">
        <f>'январь 2016'!AH408+'февраль 2016'!AH408+'март 2016'!AH408</f>
        <v>0</v>
      </c>
      <c r="AI408" s="1">
        <f>'январь 2016'!AI408+'февраль 2016'!AI408+'март 2016'!AI408</f>
        <v>0</v>
      </c>
      <c r="AJ408" s="1" t="s">
        <v>36</v>
      </c>
      <c r="AK408" s="1" t="s">
        <v>37</v>
      </c>
      <c r="AL408" s="1">
        <f>'январь 2016'!AL408+'февраль 2016'!AL408+'март 2016'!AL408</f>
        <v>0</v>
      </c>
      <c r="AM408" s="1">
        <f>'январь 2016'!AM408+'февраль 2016'!AM408+'март 2016'!AM408</f>
        <v>0</v>
      </c>
      <c r="AN408" s="1" t="s">
        <v>38</v>
      </c>
      <c r="AO408" s="1" t="s">
        <v>39</v>
      </c>
      <c r="AP408" s="1">
        <f>'январь 2016'!AP408+'февраль 2016'!AP408+'март 2016'!AP408</f>
        <v>2</v>
      </c>
      <c r="AQ408" s="1">
        <f>'январь 2016'!AQ408+'февраль 2016'!AQ408+'март 2016'!AQ408</f>
        <v>0.98299999999999998</v>
      </c>
      <c r="AR408" s="1" t="s">
        <v>40</v>
      </c>
      <c r="AS408" s="1" t="s">
        <v>41</v>
      </c>
      <c r="AT408" s="1">
        <f>'январь 2016'!AT408+'февраль 2016'!AT408+'март 2016'!AT408</f>
        <v>0</v>
      </c>
      <c r="AU408" s="1">
        <f>'январь 2016'!AU408+'февраль 2016'!AU408+'март 2016'!AU408</f>
        <v>0</v>
      </c>
      <c r="AV408" s="6"/>
      <c r="AW408" s="6"/>
      <c r="AX408" s="1">
        <f>'январь 2016'!AX408+'февраль 2016'!AX408+'март 2016'!AX408</f>
        <v>0</v>
      </c>
      <c r="AY408" s="1">
        <f>'январь 2016'!AY408+'февраль 2016'!AY408+'март 2016'!AY408</f>
        <v>0</v>
      </c>
      <c r="AZ408" s="1" t="s">
        <v>42</v>
      </c>
      <c r="BA408" s="1" t="s">
        <v>39</v>
      </c>
      <c r="BB408" s="1">
        <f>'январь 2016'!BB408+'февраль 2016'!BB408+'март 2016'!BB408</f>
        <v>0</v>
      </c>
      <c r="BC408" s="1">
        <f>'январь 2016'!BC408+'февраль 2016'!BC408+'март 2016'!BC408</f>
        <v>0</v>
      </c>
      <c r="BD408" s="1" t="s">
        <v>42</v>
      </c>
      <c r="BE408" s="1" t="s">
        <v>33</v>
      </c>
      <c r="BF408" s="1">
        <f>'январь 2016'!BF408+'февраль 2016'!BF408+'март 2016'!BF408</f>
        <v>0</v>
      </c>
      <c r="BG408" s="1">
        <f>'январь 2016'!BG408+'февраль 2016'!BG408+'март 2016'!BG408</f>
        <v>0</v>
      </c>
      <c r="BH408" s="1" t="s">
        <v>42</v>
      </c>
      <c r="BI408" s="1" t="s">
        <v>39</v>
      </c>
      <c r="BJ408" s="1">
        <f>'январь 2016'!BJ408+'февраль 2016'!BJ408+'март 2016'!BJ408</f>
        <v>0</v>
      </c>
      <c r="BK408" s="7">
        <f>'январь 2016'!BK408+'февраль 2016'!BK408+'март 2016'!BK408</f>
        <v>0</v>
      </c>
      <c r="BL408" s="1" t="s">
        <v>43</v>
      </c>
      <c r="BM408" s="1" t="s">
        <v>44</v>
      </c>
      <c r="BN408" s="1">
        <f>'январь 2016'!BN408+'февраль 2016'!BN408+'март 2016'!BN408</f>
        <v>0</v>
      </c>
      <c r="BO408" s="1">
        <f>'январь 2016'!BO408+'февраль 2016'!BO408+'март 2016'!BO408</f>
        <v>0</v>
      </c>
      <c r="BP408" s="1" t="s">
        <v>45</v>
      </c>
      <c r="BQ408" s="1" t="s">
        <v>44</v>
      </c>
      <c r="BR408" s="1">
        <f>'январь 2016'!BR408+'февраль 2016'!BR408+'март 2016'!BR408</f>
        <v>0</v>
      </c>
      <c r="BS408" s="1">
        <f>'январь 2016'!BS408+'февраль 2016'!BS408+'март 2016'!BS408</f>
        <v>0</v>
      </c>
      <c r="BT408" s="1" t="s">
        <v>46</v>
      </c>
      <c r="BU408" s="1" t="s">
        <v>47</v>
      </c>
      <c r="BV408" s="1">
        <f>'январь 2016'!BV408+'февраль 2016'!BV408+'март 2016'!BV408</f>
        <v>0</v>
      </c>
      <c r="BW408" s="1">
        <f>'январь 2016'!BW408+'февраль 2016'!BW408+'март 2016'!BW408</f>
        <v>0</v>
      </c>
      <c r="BX408" s="1" t="s">
        <v>46</v>
      </c>
      <c r="BY408" s="1" t="s">
        <v>41</v>
      </c>
      <c r="BZ408" s="1">
        <f>'январь 2016'!BZ408+'февраль 2016'!BZ408+'март 2016'!BZ408</f>
        <v>0</v>
      </c>
      <c r="CA408" s="1">
        <f>'январь 2016'!CA408+'февраль 2016'!CA408+'март 2016'!CA408</f>
        <v>0</v>
      </c>
      <c r="CB408" s="1" t="s">
        <v>46</v>
      </c>
      <c r="CC408" s="1" t="s">
        <v>48</v>
      </c>
      <c r="CD408" s="1">
        <f>'январь 2016'!CD408+'февраль 2016'!CD408+'март 2016'!CD408</f>
        <v>0</v>
      </c>
      <c r="CE408" s="1">
        <f>'январь 2016'!CE408+'февраль 2016'!CE408+'март 2016'!CE408</f>
        <v>0</v>
      </c>
      <c r="CF408" s="1" t="s">
        <v>46</v>
      </c>
      <c r="CG408" s="1" t="s">
        <v>48</v>
      </c>
      <c r="CH408" s="1">
        <f>'январь 2016'!CH408+'февраль 2016'!CH408+'март 2016'!CH408</f>
        <v>0</v>
      </c>
      <c r="CI408" s="1">
        <f>'январь 2016'!CI408+'февраль 2016'!CI408+'март 2016'!CI408</f>
        <v>0</v>
      </c>
      <c r="CJ408" s="1" t="s">
        <v>46</v>
      </c>
      <c r="CK408" s="1" t="s">
        <v>39</v>
      </c>
      <c r="CL408" s="1">
        <f>'январь 2016'!CL408+'февраль 2016'!CL408+'март 2016'!CL408</f>
        <v>0</v>
      </c>
      <c r="CM408" s="1">
        <f>'январь 2016'!CM408+'февраль 2016'!CM408+'март 2016'!CM408</f>
        <v>0</v>
      </c>
      <c r="CN408" s="1" t="s">
        <v>49</v>
      </c>
      <c r="CO408" s="1" t="s">
        <v>39</v>
      </c>
      <c r="CP408" s="1">
        <f>'январь 2016'!CP408+'февраль 2016'!CP408+'март 2016'!CP408</f>
        <v>0</v>
      </c>
      <c r="CQ408" s="1">
        <f>'январь 2016'!CQ408+'февраль 2016'!CQ408+'март 2016'!CQ408</f>
        <v>0</v>
      </c>
      <c r="CR408" s="1" t="s">
        <v>50</v>
      </c>
      <c r="CS408" s="1" t="s">
        <v>51</v>
      </c>
      <c r="CT408" s="1">
        <f>'январь 2016'!CT408+'февраль 2016'!CT408+'март 2016'!CT408</f>
        <v>0</v>
      </c>
      <c r="CU408" s="1">
        <f>'январь 2016'!CU408+'февраль 2016'!CU408+'март 2016'!CU408</f>
        <v>0</v>
      </c>
      <c r="CV408" s="1" t="s">
        <v>50</v>
      </c>
      <c r="CW408" s="1" t="s">
        <v>39</v>
      </c>
      <c r="CX408" s="1">
        <f>'январь 2016'!CX408+'февраль 2016'!CX408+'март 2016'!CX408</f>
        <v>0</v>
      </c>
      <c r="CY408" s="1">
        <f>'январь 2016'!CY408+'февраль 2016'!CY408+'март 2016'!CY408</f>
        <v>0</v>
      </c>
      <c r="CZ408" s="1" t="s">
        <v>50</v>
      </c>
      <c r="DA408" s="1" t="s">
        <v>39</v>
      </c>
      <c r="DB408" s="1">
        <f>'январь 2016'!DB408+'февраль 2016'!DB408+'март 2016'!DB408</f>
        <v>0</v>
      </c>
      <c r="DC408" s="1">
        <f>'январь 2016'!DC408+'февраль 2016'!DC408+'март 2016'!DC408</f>
        <v>0</v>
      </c>
      <c r="DD408" s="1" t="s">
        <v>59</v>
      </c>
      <c r="DE408" s="1" t="s">
        <v>60</v>
      </c>
      <c r="DF408" s="1">
        <f>'январь 2016'!DF408+'февраль 2016'!DF408+'март 2016'!DF408</f>
        <v>0</v>
      </c>
      <c r="DG408" s="1">
        <f>'январь 2016'!DG408+'февраль 2016'!DG408+'март 2016'!DG408</f>
        <v>0</v>
      </c>
      <c r="DH408" s="1" t="s">
        <v>52</v>
      </c>
      <c r="DI408" s="1" t="s">
        <v>53</v>
      </c>
      <c r="DJ408" s="1">
        <f>'январь 2016'!DJ408+'февраль 2016'!DJ408+'март 2016'!DJ408</f>
        <v>0</v>
      </c>
      <c r="DK408" s="1">
        <f>'январь 2016'!DK408+'февраль 2016'!DK408+'март 2016'!DK408</f>
        <v>0</v>
      </c>
      <c r="DL408" s="1" t="s">
        <v>31</v>
      </c>
      <c r="DM408" s="7">
        <f>'январь 2016'!DM408+'февраль 2016'!DM408+'март 2016'!DM408</f>
        <v>0</v>
      </c>
    </row>
    <row r="409" spans="1:117" s="12" customFormat="1" ht="15.75" customHeight="1" x14ac:dyDescent="0.25">
      <c r="A409" s="6">
        <v>408</v>
      </c>
      <c r="B409" s="6">
        <v>3</v>
      </c>
      <c r="C409" s="9" t="s">
        <v>346</v>
      </c>
      <c r="D409" s="8" t="s">
        <v>373</v>
      </c>
      <c r="E409" s="6">
        <v>201.869</v>
      </c>
      <c r="F409" s="6">
        <v>7.3680000000000003</v>
      </c>
      <c r="G409" s="6">
        <v>167.16300000000001</v>
      </c>
      <c r="H409" s="10">
        <v>79.577640000000002</v>
      </c>
      <c r="I409" s="3">
        <f t="shared" si="19"/>
        <v>246.74064000000001</v>
      </c>
      <c r="J409" s="3">
        <f t="shared" si="18"/>
        <v>0</v>
      </c>
      <c r="K409" s="3">
        <f t="shared" si="20"/>
        <v>246.74064000000001</v>
      </c>
      <c r="L409" s="1" t="s">
        <v>28</v>
      </c>
      <c r="M409" s="1" t="s">
        <v>29</v>
      </c>
      <c r="N409" s="1">
        <f>'январь 2016'!N409+'февраль 2016'!N409+'март 2016'!N409</f>
        <v>0</v>
      </c>
      <c r="O409" s="1">
        <f>'январь 2016'!O409+'февраль 2016'!O409+'март 2016'!O409</f>
        <v>0</v>
      </c>
      <c r="P409" s="1" t="s">
        <v>30</v>
      </c>
      <c r="Q409" s="1" t="s">
        <v>34</v>
      </c>
      <c r="R409" s="1">
        <f>'январь 2016'!R409+'февраль 2016'!R409+'март 2016'!R409</f>
        <v>0</v>
      </c>
      <c r="S409" s="1">
        <f>'январь 2016'!S409+'февраль 2016'!S409+'март 2016'!S409</f>
        <v>0</v>
      </c>
      <c r="T409" s="1" t="s">
        <v>30</v>
      </c>
      <c r="U409" s="1" t="s">
        <v>32</v>
      </c>
      <c r="V409" s="6">
        <f>'январь 2016'!V409+'февраль 2016'!V409+'март 2016'!V409</f>
        <v>0</v>
      </c>
      <c r="W409" s="6">
        <f>'январь 2016'!W409+'февраль 2016'!W409+'март 2016'!W409</f>
        <v>0</v>
      </c>
      <c r="X409" s="6" t="s">
        <v>30</v>
      </c>
      <c r="Y409" s="6" t="s">
        <v>33</v>
      </c>
      <c r="Z409" s="6">
        <f>'январь 2016'!Z409+'февраль 2016'!Z409+'март 2016'!Z409</f>
        <v>0</v>
      </c>
      <c r="AA409" s="6">
        <f>'январь 2016'!AA409+'февраль 2016'!AA409+'март 2016'!AA409</f>
        <v>0</v>
      </c>
      <c r="AB409" s="1" t="s">
        <v>30</v>
      </c>
      <c r="AC409" s="1" t="s">
        <v>34</v>
      </c>
      <c r="AD409" s="1">
        <f>'январь 2016'!AD409+'февраль 2016'!AD409+'март 2016'!AD409</f>
        <v>0</v>
      </c>
      <c r="AE409" s="1">
        <f>'январь 2016'!AE409+'февраль 2016'!AE409+'март 2016'!AE409</f>
        <v>0</v>
      </c>
      <c r="AF409" s="1" t="s">
        <v>35</v>
      </c>
      <c r="AG409" s="1" t="s">
        <v>29</v>
      </c>
      <c r="AH409" s="1">
        <f>'январь 2016'!AH409+'февраль 2016'!AH409+'март 2016'!AH409</f>
        <v>0</v>
      </c>
      <c r="AI409" s="1">
        <f>'январь 2016'!AI409+'февраль 2016'!AI409+'март 2016'!AI409</f>
        <v>0</v>
      </c>
      <c r="AJ409" s="1" t="s">
        <v>36</v>
      </c>
      <c r="AK409" s="1" t="s">
        <v>37</v>
      </c>
      <c r="AL409" s="1">
        <f>'январь 2016'!AL409+'февраль 2016'!AL409+'март 2016'!AL409</f>
        <v>0</v>
      </c>
      <c r="AM409" s="1">
        <f>'январь 2016'!AM409+'февраль 2016'!AM409+'март 2016'!AM409</f>
        <v>0</v>
      </c>
      <c r="AN409" s="1" t="s">
        <v>38</v>
      </c>
      <c r="AO409" s="1" t="s">
        <v>39</v>
      </c>
      <c r="AP409" s="1">
        <f>'январь 2016'!AP409+'февраль 2016'!AP409+'март 2016'!AP409</f>
        <v>0</v>
      </c>
      <c r="AQ409" s="1">
        <f>'январь 2016'!AQ409+'февраль 2016'!AQ409+'март 2016'!AQ409</f>
        <v>0</v>
      </c>
      <c r="AR409" s="1" t="s">
        <v>40</v>
      </c>
      <c r="AS409" s="1" t="s">
        <v>41</v>
      </c>
      <c r="AT409" s="1">
        <f>'январь 2016'!AT409+'февраль 2016'!AT409+'март 2016'!AT409</f>
        <v>0</v>
      </c>
      <c r="AU409" s="1">
        <f>'январь 2016'!AU409+'февраль 2016'!AU409+'март 2016'!AU409</f>
        <v>0</v>
      </c>
      <c r="AV409" s="6"/>
      <c r="AW409" s="6"/>
      <c r="AX409" s="1">
        <f>'январь 2016'!AX409+'февраль 2016'!AX409+'март 2016'!AX409</f>
        <v>0</v>
      </c>
      <c r="AY409" s="1">
        <f>'январь 2016'!AY409+'февраль 2016'!AY409+'март 2016'!AY409</f>
        <v>0</v>
      </c>
      <c r="AZ409" s="1" t="s">
        <v>42</v>
      </c>
      <c r="BA409" s="1" t="s">
        <v>39</v>
      </c>
      <c r="BB409" s="1">
        <f>'январь 2016'!BB409+'февраль 2016'!BB409+'март 2016'!BB409</f>
        <v>0</v>
      </c>
      <c r="BC409" s="1">
        <f>'январь 2016'!BC409+'февраль 2016'!BC409+'март 2016'!BC409</f>
        <v>0</v>
      </c>
      <c r="BD409" s="1" t="s">
        <v>42</v>
      </c>
      <c r="BE409" s="1" t="s">
        <v>33</v>
      </c>
      <c r="BF409" s="1">
        <f>'январь 2016'!BF409+'февраль 2016'!BF409+'март 2016'!BF409</f>
        <v>0</v>
      </c>
      <c r="BG409" s="1">
        <f>'январь 2016'!BG409+'февраль 2016'!BG409+'март 2016'!BG409</f>
        <v>0</v>
      </c>
      <c r="BH409" s="1" t="s">
        <v>42</v>
      </c>
      <c r="BI409" s="1" t="s">
        <v>39</v>
      </c>
      <c r="BJ409" s="1">
        <f>'январь 2016'!BJ409+'февраль 2016'!BJ409+'март 2016'!BJ409</f>
        <v>0</v>
      </c>
      <c r="BK409" s="7">
        <f>'январь 2016'!BK409+'февраль 2016'!BK409+'март 2016'!BK409</f>
        <v>0</v>
      </c>
      <c r="BL409" s="1" t="s">
        <v>43</v>
      </c>
      <c r="BM409" s="1" t="s">
        <v>44</v>
      </c>
      <c r="BN409" s="1">
        <f>'январь 2016'!BN409+'февраль 2016'!BN409+'март 2016'!BN409</f>
        <v>0</v>
      </c>
      <c r="BO409" s="1">
        <f>'январь 2016'!BO409+'февраль 2016'!BO409+'март 2016'!BO409</f>
        <v>0</v>
      </c>
      <c r="BP409" s="1" t="s">
        <v>45</v>
      </c>
      <c r="BQ409" s="1" t="s">
        <v>44</v>
      </c>
      <c r="BR409" s="1">
        <f>'январь 2016'!BR409+'февраль 2016'!BR409+'март 2016'!BR409</f>
        <v>0</v>
      </c>
      <c r="BS409" s="1">
        <f>'январь 2016'!BS409+'февраль 2016'!BS409+'март 2016'!BS409</f>
        <v>0</v>
      </c>
      <c r="BT409" s="1" t="s">
        <v>46</v>
      </c>
      <c r="BU409" s="1" t="s">
        <v>47</v>
      </c>
      <c r="BV409" s="1">
        <f>'январь 2016'!BV409+'февраль 2016'!BV409+'март 2016'!BV409</f>
        <v>0</v>
      </c>
      <c r="BW409" s="1">
        <f>'январь 2016'!BW409+'февраль 2016'!BW409+'март 2016'!BW409</f>
        <v>0</v>
      </c>
      <c r="BX409" s="1" t="s">
        <v>46</v>
      </c>
      <c r="BY409" s="1" t="s">
        <v>41</v>
      </c>
      <c r="BZ409" s="1">
        <f>'январь 2016'!BZ409+'февраль 2016'!BZ409+'март 2016'!BZ409</f>
        <v>0</v>
      </c>
      <c r="CA409" s="1">
        <f>'январь 2016'!CA409+'февраль 2016'!CA409+'март 2016'!CA409</f>
        <v>0</v>
      </c>
      <c r="CB409" s="1" t="s">
        <v>46</v>
      </c>
      <c r="CC409" s="1" t="s">
        <v>48</v>
      </c>
      <c r="CD409" s="1">
        <f>'январь 2016'!CD409+'февраль 2016'!CD409+'март 2016'!CD409</f>
        <v>0</v>
      </c>
      <c r="CE409" s="1">
        <f>'январь 2016'!CE409+'февраль 2016'!CE409+'март 2016'!CE409</f>
        <v>0</v>
      </c>
      <c r="CF409" s="1" t="s">
        <v>46</v>
      </c>
      <c r="CG409" s="1" t="s">
        <v>48</v>
      </c>
      <c r="CH409" s="1">
        <f>'январь 2016'!CH409+'февраль 2016'!CH409+'март 2016'!CH409</f>
        <v>0</v>
      </c>
      <c r="CI409" s="1">
        <f>'январь 2016'!CI409+'февраль 2016'!CI409+'март 2016'!CI409</f>
        <v>0</v>
      </c>
      <c r="CJ409" s="1" t="s">
        <v>46</v>
      </c>
      <c r="CK409" s="1" t="s">
        <v>39</v>
      </c>
      <c r="CL409" s="1">
        <f>'январь 2016'!CL409+'февраль 2016'!CL409+'март 2016'!CL409</f>
        <v>0</v>
      </c>
      <c r="CM409" s="1">
        <f>'январь 2016'!CM409+'февраль 2016'!CM409+'март 2016'!CM409</f>
        <v>0</v>
      </c>
      <c r="CN409" s="1" t="s">
        <v>49</v>
      </c>
      <c r="CO409" s="1" t="s">
        <v>39</v>
      </c>
      <c r="CP409" s="1">
        <f>'январь 2016'!CP409+'февраль 2016'!CP409+'март 2016'!CP409</f>
        <v>0</v>
      </c>
      <c r="CQ409" s="1">
        <f>'январь 2016'!CQ409+'февраль 2016'!CQ409+'март 2016'!CQ409</f>
        <v>0</v>
      </c>
      <c r="CR409" s="1" t="s">
        <v>50</v>
      </c>
      <c r="CS409" s="1" t="s">
        <v>51</v>
      </c>
      <c r="CT409" s="1">
        <f>'январь 2016'!CT409+'февраль 2016'!CT409+'март 2016'!CT409</f>
        <v>0</v>
      </c>
      <c r="CU409" s="1">
        <f>'январь 2016'!CU409+'февраль 2016'!CU409+'март 2016'!CU409</f>
        <v>0</v>
      </c>
      <c r="CV409" s="1" t="s">
        <v>50</v>
      </c>
      <c r="CW409" s="1" t="s">
        <v>39</v>
      </c>
      <c r="CX409" s="1">
        <f>'январь 2016'!CX409+'февраль 2016'!CX409+'март 2016'!CX409</f>
        <v>0</v>
      </c>
      <c r="CY409" s="1">
        <f>'январь 2016'!CY409+'февраль 2016'!CY409+'март 2016'!CY409</f>
        <v>0</v>
      </c>
      <c r="CZ409" s="1" t="s">
        <v>50</v>
      </c>
      <c r="DA409" s="1" t="s">
        <v>39</v>
      </c>
      <c r="DB409" s="1">
        <f>'январь 2016'!DB409+'февраль 2016'!DB409+'март 2016'!DB409</f>
        <v>0</v>
      </c>
      <c r="DC409" s="1">
        <f>'январь 2016'!DC409+'февраль 2016'!DC409+'март 2016'!DC409</f>
        <v>0</v>
      </c>
      <c r="DD409" s="1" t="s">
        <v>59</v>
      </c>
      <c r="DE409" s="1" t="s">
        <v>60</v>
      </c>
      <c r="DF409" s="1">
        <f>'январь 2016'!DF409+'февраль 2016'!DF409+'март 2016'!DF409</f>
        <v>0</v>
      </c>
      <c r="DG409" s="1">
        <f>'январь 2016'!DG409+'февраль 2016'!DG409+'март 2016'!DG409</f>
        <v>0</v>
      </c>
      <c r="DH409" s="1" t="s">
        <v>52</v>
      </c>
      <c r="DI409" s="1" t="s">
        <v>53</v>
      </c>
      <c r="DJ409" s="1">
        <f>'январь 2016'!DJ409+'февраль 2016'!DJ409+'март 2016'!DJ409</f>
        <v>0</v>
      </c>
      <c r="DK409" s="1">
        <f>'январь 2016'!DK409+'февраль 2016'!DK409+'март 2016'!DK409</f>
        <v>0</v>
      </c>
      <c r="DL409" s="1" t="s">
        <v>31</v>
      </c>
      <c r="DM409" s="7">
        <f>'январь 2016'!DM409+'февраль 2016'!DM409+'март 2016'!DM409</f>
        <v>0</v>
      </c>
    </row>
    <row r="410" spans="1:117" s="12" customFormat="1" ht="15.75" customHeight="1" x14ac:dyDescent="0.25">
      <c r="A410" s="6">
        <v>409</v>
      </c>
      <c r="B410" s="6">
        <v>3</v>
      </c>
      <c r="C410" s="9" t="s">
        <v>347</v>
      </c>
      <c r="D410" s="8" t="s">
        <v>373</v>
      </c>
      <c r="E410" s="6">
        <v>260.459</v>
      </c>
      <c r="F410" s="6">
        <v>9.3309999999999995</v>
      </c>
      <c r="G410" s="6">
        <v>251.12799999999999</v>
      </c>
      <c r="H410" s="10">
        <v>86.843519999999998</v>
      </c>
      <c r="I410" s="3">
        <f t="shared" si="19"/>
        <v>337.97152</v>
      </c>
      <c r="J410" s="3">
        <f t="shared" si="18"/>
        <v>7.9649999999999999</v>
      </c>
      <c r="K410" s="3">
        <f t="shared" si="20"/>
        <v>330.00652000000002</v>
      </c>
      <c r="L410" s="1" t="s">
        <v>28</v>
      </c>
      <c r="M410" s="1" t="s">
        <v>29</v>
      </c>
      <c r="N410" s="1">
        <f>'январь 2016'!N410+'февраль 2016'!N410+'март 2016'!N410</f>
        <v>0</v>
      </c>
      <c r="O410" s="1">
        <f>'январь 2016'!O410+'февраль 2016'!O410+'март 2016'!O410</f>
        <v>0</v>
      </c>
      <c r="P410" s="1" t="s">
        <v>30</v>
      </c>
      <c r="Q410" s="1" t="s">
        <v>34</v>
      </c>
      <c r="R410" s="1">
        <f>'январь 2016'!R410+'февраль 2016'!R410+'март 2016'!R410</f>
        <v>0</v>
      </c>
      <c r="S410" s="1">
        <f>'январь 2016'!S410+'февраль 2016'!S410+'март 2016'!S410</f>
        <v>0</v>
      </c>
      <c r="T410" s="1" t="s">
        <v>30</v>
      </c>
      <c r="U410" s="1" t="s">
        <v>32</v>
      </c>
      <c r="V410" s="6">
        <f>'январь 2016'!V410+'февраль 2016'!V410+'март 2016'!V410</f>
        <v>0</v>
      </c>
      <c r="W410" s="6">
        <f>'январь 2016'!W410+'февраль 2016'!W410+'март 2016'!W410</f>
        <v>0</v>
      </c>
      <c r="X410" s="6" t="s">
        <v>30</v>
      </c>
      <c r="Y410" s="6" t="s">
        <v>33</v>
      </c>
      <c r="Z410" s="6">
        <f>'январь 2016'!Z410+'февраль 2016'!Z410+'март 2016'!Z410</f>
        <v>0</v>
      </c>
      <c r="AA410" s="6">
        <f>'январь 2016'!AA410+'февраль 2016'!AA410+'март 2016'!AA410</f>
        <v>0</v>
      </c>
      <c r="AB410" s="1" t="s">
        <v>30</v>
      </c>
      <c r="AC410" s="1" t="s">
        <v>34</v>
      </c>
      <c r="AD410" s="1">
        <f>'январь 2016'!AD410+'февраль 2016'!AD410+'март 2016'!AD410</f>
        <v>0</v>
      </c>
      <c r="AE410" s="1">
        <f>'январь 2016'!AE410+'февраль 2016'!AE410+'март 2016'!AE410</f>
        <v>0</v>
      </c>
      <c r="AF410" s="1" t="s">
        <v>35</v>
      </c>
      <c r="AG410" s="1" t="s">
        <v>29</v>
      </c>
      <c r="AH410" s="1">
        <f>'январь 2016'!AH410+'февраль 2016'!AH410+'март 2016'!AH410</f>
        <v>0</v>
      </c>
      <c r="AI410" s="1">
        <f>'январь 2016'!AI410+'февраль 2016'!AI410+'март 2016'!AI410</f>
        <v>0</v>
      </c>
      <c r="AJ410" s="1" t="s">
        <v>36</v>
      </c>
      <c r="AK410" s="1" t="s">
        <v>37</v>
      </c>
      <c r="AL410" s="1">
        <f>'январь 2016'!AL410+'февраль 2016'!AL410+'март 2016'!AL410</f>
        <v>0</v>
      </c>
      <c r="AM410" s="1">
        <f>'январь 2016'!AM410+'февраль 2016'!AM410+'март 2016'!AM410</f>
        <v>0</v>
      </c>
      <c r="AN410" s="1" t="s">
        <v>38</v>
      </c>
      <c r="AO410" s="1" t="s">
        <v>39</v>
      </c>
      <c r="AP410" s="1">
        <f>'январь 2016'!AP410+'февраль 2016'!AP410+'март 2016'!AP410</f>
        <v>0</v>
      </c>
      <c r="AQ410" s="1">
        <f>'январь 2016'!AQ410+'февраль 2016'!AQ410+'март 2016'!AQ410</f>
        <v>0</v>
      </c>
      <c r="AR410" s="1" t="s">
        <v>40</v>
      </c>
      <c r="AS410" s="1" t="s">
        <v>41</v>
      </c>
      <c r="AT410" s="1">
        <f>'январь 2016'!AT410+'февраль 2016'!AT410+'март 2016'!AT410</f>
        <v>0</v>
      </c>
      <c r="AU410" s="1">
        <f>'январь 2016'!AU410+'февраль 2016'!AU410+'март 2016'!AU410</f>
        <v>0</v>
      </c>
      <c r="AV410" s="6"/>
      <c r="AW410" s="6"/>
      <c r="AX410" s="1">
        <f>'январь 2016'!AX410+'февраль 2016'!AX410+'март 2016'!AX410</f>
        <v>0</v>
      </c>
      <c r="AY410" s="1">
        <f>'январь 2016'!AY410+'февраль 2016'!AY410+'март 2016'!AY410</f>
        <v>0</v>
      </c>
      <c r="AZ410" s="1" t="s">
        <v>42</v>
      </c>
      <c r="BA410" s="1" t="s">
        <v>39</v>
      </c>
      <c r="BB410" s="1">
        <f>'январь 2016'!BB410+'февраль 2016'!BB410+'март 2016'!BB410</f>
        <v>0</v>
      </c>
      <c r="BC410" s="1">
        <f>'январь 2016'!BC410+'февраль 2016'!BC410+'март 2016'!BC410</f>
        <v>0</v>
      </c>
      <c r="BD410" s="1" t="s">
        <v>42</v>
      </c>
      <c r="BE410" s="1" t="s">
        <v>33</v>
      </c>
      <c r="BF410" s="1">
        <f>'январь 2016'!BF410+'февраль 2016'!BF410+'март 2016'!BF410</f>
        <v>0</v>
      </c>
      <c r="BG410" s="1">
        <f>'январь 2016'!BG410+'февраль 2016'!BG410+'март 2016'!BG410</f>
        <v>0</v>
      </c>
      <c r="BH410" s="1" t="s">
        <v>42</v>
      </c>
      <c r="BI410" s="1" t="s">
        <v>39</v>
      </c>
      <c r="BJ410" s="1">
        <f>'январь 2016'!BJ410+'февраль 2016'!BJ410+'март 2016'!BJ410</f>
        <v>0</v>
      </c>
      <c r="BK410" s="7">
        <f>'январь 2016'!BK410+'февраль 2016'!BK410+'март 2016'!BK410</f>
        <v>0</v>
      </c>
      <c r="BL410" s="1" t="s">
        <v>43</v>
      </c>
      <c r="BM410" s="1" t="s">
        <v>44</v>
      </c>
      <c r="BN410" s="1">
        <f>'январь 2016'!BN410+'февраль 2016'!BN410+'март 2016'!BN410</f>
        <v>0</v>
      </c>
      <c r="BO410" s="1">
        <f>'январь 2016'!BO410+'февраль 2016'!BO410+'март 2016'!BO410</f>
        <v>0</v>
      </c>
      <c r="BP410" s="1" t="s">
        <v>45</v>
      </c>
      <c r="BQ410" s="1" t="s">
        <v>44</v>
      </c>
      <c r="BR410" s="1">
        <f>'январь 2016'!BR410+'февраль 2016'!BR410+'март 2016'!BR410</f>
        <v>2E-3</v>
      </c>
      <c r="BS410" s="1">
        <f>'январь 2016'!BS410+'февраль 2016'!BS410+'март 2016'!BS410</f>
        <v>7.9649999999999999</v>
      </c>
      <c r="BT410" s="1" t="s">
        <v>46</v>
      </c>
      <c r="BU410" s="1" t="s">
        <v>47</v>
      </c>
      <c r="BV410" s="1">
        <f>'январь 2016'!BV410+'февраль 2016'!BV410+'март 2016'!BV410</f>
        <v>0</v>
      </c>
      <c r="BW410" s="1">
        <f>'январь 2016'!BW410+'февраль 2016'!BW410+'март 2016'!BW410</f>
        <v>0</v>
      </c>
      <c r="BX410" s="1" t="s">
        <v>46</v>
      </c>
      <c r="BY410" s="1" t="s">
        <v>41</v>
      </c>
      <c r="BZ410" s="1">
        <f>'январь 2016'!BZ410+'февраль 2016'!BZ410+'март 2016'!BZ410</f>
        <v>0</v>
      </c>
      <c r="CA410" s="1">
        <f>'январь 2016'!CA410+'февраль 2016'!CA410+'март 2016'!CA410</f>
        <v>0</v>
      </c>
      <c r="CB410" s="1" t="s">
        <v>46</v>
      </c>
      <c r="CC410" s="1" t="s">
        <v>48</v>
      </c>
      <c r="CD410" s="1">
        <f>'январь 2016'!CD410+'февраль 2016'!CD410+'март 2016'!CD410</f>
        <v>0</v>
      </c>
      <c r="CE410" s="1">
        <f>'январь 2016'!CE410+'февраль 2016'!CE410+'март 2016'!CE410</f>
        <v>0</v>
      </c>
      <c r="CF410" s="1" t="s">
        <v>46</v>
      </c>
      <c r="CG410" s="1" t="s">
        <v>48</v>
      </c>
      <c r="CH410" s="1">
        <f>'январь 2016'!CH410+'февраль 2016'!CH410+'март 2016'!CH410</f>
        <v>0</v>
      </c>
      <c r="CI410" s="1">
        <f>'январь 2016'!CI410+'февраль 2016'!CI410+'март 2016'!CI410</f>
        <v>0</v>
      </c>
      <c r="CJ410" s="1" t="s">
        <v>46</v>
      </c>
      <c r="CK410" s="1" t="s">
        <v>39</v>
      </c>
      <c r="CL410" s="1">
        <f>'январь 2016'!CL410+'февраль 2016'!CL410+'март 2016'!CL410</f>
        <v>0</v>
      </c>
      <c r="CM410" s="1">
        <f>'январь 2016'!CM410+'февраль 2016'!CM410+'март 2016'!CM410</f>
        <v>0</v>
      </c>
      <c r="CN410" s="1" t="s">
        <v>49</v>
      </c>
      <c r="CO410" s="1" t="s">
        <v>39</v>
      </c>
      <c r="CP410" s="1">
        <f>'январь 2016'!CP410+'февраль 2016'!CP410+'март 2016'!CP410</f>
        <v>0</v>
      </c>
      <c r="CQ410" s="1">
        <f>'январь 2016'!CQ410+'февраль 2016'!CQ410+'март 2016'!CQ410</f>
        <v>0</v>
      </c>
      <c r="CR410" s="1" t="s">
        <v>50</v>
      </c>
      <c r="CS410" s="1" t="s">
        <v>51</v>
      </c>
      <c r="CT410" s="1">
        <f>'январь 2016'!CT410+'февраль 2016'!CT410+'март 2016'!CT410</f>
        <v>0</v>
      </c>
      <c r="CU410" s="1">
        <f>'январь 2016'!CU410+'февраль 2016'!CU410+'март 2016'!CU410</f>
        <v>0</v>
      </c>
      <c r="CV410" s="1" t="s">
        <v>50</v>
      </c>
      <c r="CW410" s="1" t="s">
        <v>39</v>
      </c>
      <c r="CX410" s="1">
        <f>'январь 2016'!CX410+'февраль 2016'!CX410+'март 2016'!CX410</f>
        <v>0</v>
      </c>
      <c r="CY410" s="1">
        <f>'январь 2016'!CY410+'февраль 2016'!CY410+'март 2016'!CY410</f>
        <v>0</v>
      </c>
      <c r="CZ410" s="1" t="s">
        <v>50</v>
      </c>
      <c r="DA410" s="1" t="s">
        <v>39</v>
      </c>
      <c r="DB410" s="1">
        <f>'январь 2016'!DB410+'февраль 2016'!DB410+'март 2016'!DB410</f>
        <v>0</v>
      </c>
      <c r="DC410" s="1">
        <f>'январь 2016'!DC410+'февраль 2016'!DC410+'март 2016'!DC410</f>
        <v>0</v>
      </c>
      <c r="DD410" s="1" t="s">
        <v>59</v>
      </c>
      <c r="DE410" s="1" t="s">
        <v>60</v>
      </c>
      <c r="DF410" s="1">
        <f>'январь 2016'!DF410+'февраль 2016'!DF410+'март 2016'!DF410</f>
        <v>0</v>
      </c>
      <c r="DG410" s="1">
        <f>'январь 2016'!DG410+'февраль 2016'!DG410+'март 2016'!DG410</f>
        <v>0</v>
      </c>
      <c r="DH410" s="1" t="s">
        <v>52</v>
      </c>
      <c r="DI410" s="1" t="s">
        <v>53</v>
      </c>
      <c r="DJ410" s="1">
        <f>'январь 2016'!DJ410+'февраль 2016'!DJ410+'март 2016'!DJ410</f>
        <v>0</v>
      </c>
      <c r="DK410" s="1">
        <f>'январь 2016'!DK410+'февраль 2016'!DK410+'март 2016'!DK410</f>
        <v>0</v>
      </c>
      <c r="DL410" s="1" t="s">
        <v>31</v>
      </c>
      <c r="DM410" s="7">
        <f>'январь 2016'!DM410+'февраль 2016'!DM410+'март 2016'!DM410</f>
        <v>0</v>
      </c>
    </row>
    <row r="411" spans="1:117" s="12" customFormat="1" ht="15.75" customHeight="1" x14ac:dyDescent="0.25">
      <c r="A411" s="6">
        <v>410</v>
      </c>
      <c r="B411" s="6">
        <v>3</v>
      </c>
      <c r="C411" s="9" t="s">
        <v>348</v>
      </c>
      <c r="D411" s="8" t="s">
        <v>373</v>
      </c>
      <c r="E411" s="6">
        <v>30.364999999999998</v>
      </c>
      <c r="F411" s="6">
        <v>73.870999999999995</v>
      </c>
      <c r="G411" s="6">
        <v>-45.509</v>
      </c>
      <c r="H411" s="10">
        <v>71.542919999999995</v>
      </c>
      <c r="I411" s="3">
        <f t="shared" si="19"/>
        <v>26.033919999999995</v>
      </c>
      <c r="J411" s="3">
        <f t="shared" si="18"/>
        <v>0</v>
      </c>
      <c r="K411" s="3">
        <f t="shared" si="20"/>
        <v>26.033919999999995</v>
      </c>
      <c r="L411" s="1" t="s">
        <v>28</v>
      </c>
      <c r="M411" s="1" t="s">
        <v>29</v>
      </c>
      <c r="N411" s="1">
        <f>'январь 2016'!N411+'февраль 2016'!N411+'март 2016'!N411</f>
        <v>0</v>
      </c>
      <c r="O411" s="1">
        <f>'январь 2016'!O411+'февраль 2016'!O411+'март 2016'!O411</f>
        <v>0</v>
      </c>
      <c r="P411" s="1" t="s">
        <v>30</v>
      </c>
      <c r="Q411" s="1" t="s">
        <v>34</v>
      </c>
      <c r="R411" s="1">
        <f>'январь 2016'!R411+'февраль 2016'!R411+'март 2016'!R411</f>
        <v>0</v>
      </c>
      <c r="S411" s="1">
        <f>'январь 2016'!S411+'февраль 2016'!S411+'март 2016'!S411</f>
        <v>0</v>
      </c>
      <c r="T411" s="1" t="s">
        <v>30</v>
      </c>
      <c r="U411" s="1" t="s">
        <v>32</v>
      </c>
      <c r="V411" s="6">
        <f>'январь 2016'!V411+'февраль 2016'!V411+'март 2016'!V411</f>
        <v>0</v>
      </c>
      <c r="W411" s="6">
        <f>'январь 2016'!W411+'февраль 2016'!W411+'март 2016'!W411</f>
        <v>0</v>
      </c>
      <c r="X411" s="6" t="s">
        <v>30</v>
      </c>
      <c r="Y411" s="6" t="s">
        <v>33</v>
      </c>
      <c r="Z411" s="6">
        <f>'январь 2016'!Z411+'февраль 2016'!Z411+'март 2016'!Z411</f>
        <v>0</v>
      </c>
      <c r="AA411" s="6">
        <f>'январь 2016'!AA411+'февраль 2016'!AA411+'март 2016'!AA411</f>
        <v>0</v>
      </c>
      <c r="AB411" s="1" t="s">
        <v>30</v>
      </c>
      <c r="AC411" s="1" t="s">
        <v>34</v>
      </c>
      <c r="AD411" s="1">
        <f>'январь 2016'!AD411+'февраль 2016'!AD411+'март 2016'!AD411</f>
        <v>0</v>
      </c>
      <c r="AE411" s="1">
        <f>'январь 2016'!AE411+'февраль 2016'!AE411+'март 2016'!AE411</f>
        <v>0</v>
      </c>
      <c r="AF411" s="1" t="s">
        <v>35</v>
      </c>
      <c r="AG411" s="1" t="s">
        <v>29</v>
      </c>
      <c r="AH411" s="1">
        <f>'январь 2016'!AH411+'февраль 2016'!AH411+'март 2016'!AH411</f>
        <v>0</v>
      </c>
      <c r="AI411" s="1">
        <f>'январь 2016'!AI411+'февраль 2016'!AI411+'март 2016'!AI411</f>
        <v>0</v>
      </c>
      <c r="AJ411" s="1" t="s">
        <v>36</v>
      </c>
      <c r="AK411" s="1" t="s">
        <v>37</v>
      </c>
      <c r="AL411" s="1">
        <f>'январь 2016'!AL411+'февраль 2016'!AL411+'март 2016'!AL411</f>
        <v>0</v>
      </c>
      <c r="AM411" s="1">
        <f>'январь 2016'!AM411+'февраль 2016'!AM411+'март 2016'!AM411</f>
        <v>0</v>
      </c>
      <c r="AN411" s="1" t="s">
        <v>38</v>
      </c>
      <c r="AO411" s="1" t="s">
        <v>39</v>
      </c>
      <c r="AP411" s="1">
        <f>'январь 2016'!AP411+'февраль 2016'!AP411+'март 2016'!AP411</f>
        <v>0</v>
      </c>
      <c r="AQ411" s="1">
        <f>'январь 2016'!AQ411+'февраль 2016'!AQ411+'март 2016'!AQ411</f>
        <v>0</v>
      </c>
      <c r="AR411" s="1" t="s">
        <v>40</v>
      </c>
      <c r="AS411" s="1" t="s">
        <v>41</v>
      </c>
      <c r="AT411" s="1">
        <f>'январь 2016'!AT411+'февраль 2016'!AT411+'март 2016'!AT411</f>
        <v>0</v>
      </c>
      <c r="AU411" s="1">
        <f>'январь 2016'!AU411+'февраль 2016'!AU411+'март 2016'!AU411</f>
        <v>0</v>
      </c>
      <c r="AV411" s="6"/>
      <c r="AW411" s="6"/>
      <c r="AX411" s="1">
        <f>'январь 2016'!AX411+'февраль 2016'!AX411+'март 2016'!AX411</f>
        <v>0</v>
      </c>
      <c r="AY411" s="1">
        <f>'январь 2016'!AY411+'февраль 2016'!AY411+'март 2016'!AY411</f>
        <v>0</v>
      </c>
      <c r="AZ411" s="1" t="s">
        <v>42</v>
      </c>
      <c r="BA411" s="1" t="s">
        <v>39</v>
      </c>
      <c r="BB411" s="1">
        <f>'январь 2016'!BB411+'февраль 2016'!BB411+'март 2016'!BB411</f>
        <v>0</v>
      </c>
      <c r="BC411" s="1">
        <f>'январь 2016'!BC411+'февраль 2016'!BC411+'март 2016'!BC411</f>
        <v>0</v>
      </c>
      <c r="BD411" s="1" t="s">
        <v>42</v>
      </c>
      <c r="BE411" s="1" t="s">
        <v>33</v>
      </c>
      <c r="BF411" s="1">
        <f>'январь 2016'!BF411+'февраль 2016'!BF411+'март 2016'!BF411</f>
        <v>0</v>
      </c>
      <c r="BG411" s="1">
        <f>'январь 2016'!BG411+'февраль 2016'!BG411+'март 2016'!BG411</f>
        <v>0</v>
      </c>
      <c r="BH411" s="1" t="s">
        <v>42</v>
      </c>
      <c r="BI411" s="1" t="s">
        <v>39</v>
      </c>
      <c r="BJ411" s="1">
        <f>'январь 2016'!BJ411+'февраль 2016'!BJ411+'март 2016'!BJ411</f>
        <v>0</v>
      </c>
      <c r="BK411" s="7">
        <f>'январь 2016'!BK411+'февраль 2016'!BK411+'март 2016'!BK411</f>
        <v>0</v>
      </c>
      <c r="BL411" s="1" t="s">
        <v>43</v>
      </c>
      <c r="BM411" s="1" t="s">
        <v>44</v>
      </c>
      <c r="BN411" s="1">
        <f>'январь 2016'!BN411+'февраль 2016'!BN411+'март 2016'!BN411</f>
        <v>0</v>
      </c>
      <c r="BO411" s="1">
        <f>'январь 2016'!BO411+'февраль 2016'!BO411+'март 2016'!BO411</f>
        <v>0</v>
      </c>
      <c r="BP411" s="1" t="s">
        <v>45</v>
      </c>
      <c r="BQ411" s="1" t="s">
        <v>44</v>
      </c>
      <c r="BR411" s="1">
        <f>'январь 2016'!BR411+'февраль 2016'!BR411+'март 2016'!BR411</f>
        <v>0</v>
      </c>
      <c r="BS411" s="1">
        <f>'январь 2016'!BS411+'февраль 2016'!BS411+'март 2016'!BS411</f>
        <v>0</v>
      </c>
      <c r="BT411" s="1" t="s">
        <v>46</v>
      </c>
      <c r="BU411" s="1" t="s">
        <v>47</v>
      </c>
      <c r="BV411" s="1">
        <f>'январь 2016'!BV411+'февраль 2016'!BV411+'март 2016'!BV411</f>
        <v>0</v>
      </c>
      <c r="BW411" s="1">
        <f>'январь 2016'!BW411+'февраль 2016'!BW411+'март 2016'!BW411</f>
        <v>0</v>
      </c>
      <c r="BX411" s="1" t="s">
        <v>46</v>
      </c>
      <c r="BY411" s="1" t="s">
        <v>41</v>
      </c>
      <c r="BZ411" s="1">
        <f>'январь 2016'!BZ411+'февраль 2016'!BZ411+'март 2016'!BZ411</f>
        <v>0</v>
      </c>
      <c r="CA411" s="1">
        <f>'январь 2016'!CA411+'февраль 2016'!CA411+'март 2016'!CA411</f>
        <v>0</v>
      </c>
      <c r="CB411" s="1" t="s">
        <v>46</v>
      </c>
      <c r="CC411" s="1" t="s">
        <v>48</v>
      </c>
      <c r="CD411" s="1">
        <f>'январь 2016'!CD411+'февраль 2016'!CD411+'март 2016'!CD411</f>
        <v>0</v>
      </c>
      <c r="CE411" s="1">
        <f>'январь 2016'!CE411+'февраль 2016'!CE411+'март 2016'!CE411</f>
        <v>0</v>
      </c>
      <c r="CF411" s="1" t="s">
        <v>46</v>
      </c>
      <c r="CG411" s="1" t="s">
        <v>48</v>
      </c>
      <c r="CH411" s="1">
        <f>'январь 2016'!CH411+'февраль 2016'!CH411+'март 2016'!CH411</f>
        <v>0</v>
      </c>
      <c r="CI411" s="1">
        <f>'январь 2016'!CI411+'февраль 2016'!CI411+'март 2016'!CI411</f>
        <v>0</v>
      </c>
      <c r="CJ411" s="1" t="s">
        <v>46</v>
      </c>
      <c r="CK411" s="1" t="s">
        <v>39</v>
      </c>
      <c r="CL411" s="1">
        <f>'январь 2016'!CL411+'февраль 2016'!CL411+'март 2016'!CL411</f>
        <v>0</v>
      </c>
      <c r="CM411" s="1">
        <f>'январь 2016'!CM411+'февраль 2016'!CM411+'март 2016'!CM411</f>
        <v>0</v>
      </c>
      <c r="CN411" s="1" t="s">
        <v>49</v>
      </c>
      <c r="CO411" s="1" t="s">
        <v>39</v>
      </c>
      <c r="CP411" s="1">
        <f>'январь 2016'!CP411+'февраль 2016'!CP411+'март 2016'!CP411</f>
        <v>0</v>
      </c>
      <c r="CQ411" s="1">
        <f>'январь 2016'!CQ411+'февраль 2016'!CQ411+'март 2016'!CQ411</f>
        <v>0</v>
      </c>
      <c r="CR411" s="1" t="s">
        <v>50</v>
      </c>
      <c r="CS411" s="1" t="s">
        <v>51</v>
      </c>
      <c r="CT411" s="1">
        <f>'январь 2016'!CT411+'февраль 2016'!CT411+'март 2016'!CT411</f>
        <v>0</v>
      </c>
      <c r="CU411" s="1">
        <f>'январь 2016'!CU411+'февраль 2016'!CU411+'март 2016'!CU411</f>
        <v>0</v>
      </c>
      <c r="CV411" s="1" t="s">
        <v>50</v>
      </c>
      <c r="CW411" s="1" t="s">
        <v>39</v>
      </c>
      <c r="CX411" s="1">
        <f>'январь 2016'!CX411+'февраль 2016'!CX411+'март 2016'!CX411</f>
        <v>0</v>
      </c>
      <c r="CY411" s="1">
        <f>'январь 2016'!CY411+'февраль 2016'!CY411+'март 2016'!CY411</f>
        <v>0</v>
      </c>
      <c r="CZ411" s="1" t="s">
        <v>50</v>
      </c>
      <c r="DA411" s="1" t="s">
        <v>39</v>
      </c>
      <c r="DB411" s="1">
        <f>'январь 2016'!DB411+'февраль 2016'!DB411+'март 2016'!DB411</f>
        <v>0</v>
      </c>
      <c r="DC411" s="1">
        <f>'январь 2016'!DC411+'февраль 2016'!DC411+'март 2016'!DC411</f>
        <v>0</v>
      </c>
      <c r="DD411" s="1" t="s">
        <v>59</v>
      </c>
      <c r="DE411" s="1" t="s">
        <v>60</v>
      </c>
      <c r="DF411" s="1">
        <f>'январь 2016'!DF411+'февраль 2016'!DF411+'март 2016'!DF411</f>
        <v>0</v>
      </c>
      <c r="DG411" s="1">
        <f>'январь 2016'!DG411+'февраль 2016'!DG411+'март 2016'!DG411</f>
        <v>0</v>
      </c>
      <c r="DH411" s="1" t="s">
        <v>52</v>
      </c>
      <c r="DI411" s="1" t="s">
        <v>53</v>
      </c>
      <c r="DJ411" s="1">
        <f>'январь 2016'!DJ411+'февраль 2016'!DJ411+'март 2016'!DJ411</f>
        <v>0</v>
      </c>
      <c r="DK411" s="1">
        <f>'январь 2016'!DK411+'февраль 2016'!DK411+'март 2016'!DK411</f>
        <v>0</v>
      </c>
      <c r="DL411" s="1" t="s">
        <v>31</v>
      </c>
      <c r="DM411" s="7">
        <f>'январь 2016'!DM411+'февраль 2016'!DM411+'март 2016'!DM411</f>
        <v>0</v>
      </c>
    </row>
    <row r="412" spans="1:117" s="12" customFormat="1" ht="15.75" customHeight="1" x14ac:dyDescent="0.25">
      <c r="A412" s="6">
        <v>411</v>
      </c>
      <c r="B412" s="6">
        <v>3</v>
      </c>
      <c r="C412" s="9" t="s">
        <v>349</v>
      </c>
      <c r="D412" s="8" t="s">
        <v>373</v>
      </c>
      <c r="E412" s="6">
        <v>257.27999999999997</v>
      </c>
      <c r="F412" s="6">
        <v>18.236000000000001</v>
      </c>
      <c r="G412" s="6">
        <v>238.422</v>
      </c>
      <c r="H412" s="10">
        <v>105.96372</v>
      </c>
      <c r="I412" s="3">
        <f t="shared" si="19"/>
        <v>344.38571999999999</v>
      </c>
      <c r="J412" s="3">
        <f t="shared" si="18"/>
        <v>0.16800000000000001</v>
      </c>
      <c r="K412" s="3">
        <f t="shared" si="20"/>
        <v>344.21771999999999</v>
      </c>
      <c r="L412" s="1" t="s">
        <v>28</v>
      </c>
      <c r="M412" s="1" t="s">
        <v>29</v>
      </c>
      <c r="N412" s="1">
        <f>'январь 2016'!N412+'февраль 2016'!N412+'март 2016'!N412</f>
        <v>0</v>
      </c>
      <c r="O412" s="1">
        <f>'январь 2016'!O412+'февраль 2016'!O412+'март 2016'!O412</f>
        <v>0</v>
      </c>
      <c r="P412" s="1" t="s">
        <v>30</v>
      </c>
      <c r="Q412" s="1" t="s">
        <v>34</v>
      </c>
      <c r="R412" s="1">
        <f>'январь 2016'!R412+'февраль 2016'!R412+'март 2016'!R412</f>
        <v>0</v>
      </c>
      <c r="S412" s="1">
        <f>'январь 2016'!S412+'февраль 2016'!S412+'март 2016'!S412</f>
        <v>0</v>
      </c>
      <c r="T412" s="1" t="s">
        <v>30</v>
      </c>
      <c r="U412" s="1" t="s">
        <v>32</v>
      </c>
      <c r="V412" s="6">
        <f>'январь 2016'!V412+'февраль 2016'!V412+'март 2016'!V412</f>
        <v>0</v>
      </c>
      <c r="W412" s="6">
        <f>'январь 2016'!W412+'февраль 2016'!W412+'март 2016'!W412</f>
        <v>0</v>
      </c>
      <c r="X412" s="6" t="s">
        <v>30</v>
      </c>
      <c r="Y412" s="6" t="s">
        <v>33</v>
      </c>
      <c r="Z412" s="6">
        <f>'январь 2016'!Z412+'февраль 2016'!Z412+'март 2016'!Z412</f>
        <v>0</v>
      </c>
      <c r="AA412" s="6">
        <f>'январь 2016'!AA412+'февраль 2016'!AA412+'март 2016'!AA412</f>
        <v>0</v>
      </c>
      <c r="AB412" s="1" t="s">
        <v>30</v>
      </c>
      <c r="AC412" s="1" t="s">
        <v>34</v>
      </c>
      <c r="AD412" s="1">
        <f>'январь 2016'!AD412+'февраль 2016'!AD412+'март 2016'!AD412</f>
        <v>0</v>
      </c>
      <c r="AE412" s="1">
        <f>'январь 2016'!AE412+'февраль 2016'!AE412+'март 2016'!AE412</f>
        <v>0</v>
      </c>
      <c r="AF412" s="1" t="s">
        <v>35</v>
      </c>
      <c r="AG412" s="1" t="s">
        <v>29</v>
      </c>
      <c r="AH412" s="1">
        <f>'январь 2016'!AH412+'февраль 2016'!AH412+'март 2016'!AH412</f>
        <v>0</v>
      </c>
      <c r="AI412" s="1">
        <f>'январь 2016'!AI412+'февраль 2016'!AI412+'март 2016'!AI412</f>
        <v>0</v>
      </c>
      <c r="AJ412" s="1" t="s">
        <v>36</v>
      </c>
      <c r="AK412" s="1" t="s">
        <v>37</v>
      </c>
      <c r="AL412" s="1">
        <f>'январь 2016'!AL412+'февраль 2016'!AL412+'март 2016'!AL412</f>
        <v>0</v>
      </c>
      <c r="AM412" s="1">
        <f>'январь 2016'!AM412+'февраль 2016'!AM412+'март 2016'!AM412</f>
        <v>0</v>
      </c>
      <c r="AN412" s="1" t="s">
        <v>38</v>
      </c>
      <c r="AO412" s="1" t="s">
        <v>39</v>
      </c>
      <c r="AP412" s="1">
        <f>'январь 2016'!AP412+'февраль 2016'!AP412+'март 2016'!AP412</f>
        <v>0</v>
      </c>
      <c r="AQ412" s="1">
        <f>'январь 2016'!AQ412+'февраль 2016'!AQ412+'март 2016'!AQ412</f>
        <v>0</v>
      </c>
      <c r="AR412" s="1" t="s">
        <v>40</v>
      </c>
      <c r="AS412" s="1" t="s">
        <v>41</v>
      </c>
      <c r="AT412" s="1">
        <f>'январь 2016'!AT412+'февраль 2016'!AT412+'март 2016'!AT412</f>
        <v>0</v>
      </c>
      <c r="AU412" s="1">
        <f>'январь 2016'!AU412+'февраль 2016'!AU412+'март 2016'!AU412</f>
        <v>0</v>
      </c>
      <c r="AV412" s="6"/>
      <c r="AW412" s="6"/>
      <c r="AX412" s="1">
        <f>'январь 2016'!AX412+'февраль 2016'!AX412+'март 2016'!AX412</f>
        <v>0</v>
      </c>
      <c r="AY412" s="1">
        <f>'январь 2016'!AY412+'февраль 2016'!AY412+'март 2016'!AY412</f>
        <v>0</v>
      </c>
      <c r="AZ412" s="1" t="s">
        <v>42</v>
      </c>
      <c r="BA412" s="1" t="s">
        <v>39</v>
      </c>
      <c r="BB412" s="1">
        <f>'январь 2016'!BB412+'февраль 2016'!BB412+'март 2016'!BB412</f>
        <v>0</v>
      </c>
      <c r="BC412" s="1">
        <f>'январь 2016'!BC412+'февраль 2016'!BC412+'март 2016'!BC412</f>
        <v>0</v>
      </c>
      <c r="BD412" s="1" t="s">
        <v>42</v>
      </c>
      <c r="BE412" s="1" t="s">
        <v>33</v>
      </c>
      <c r="BF412" s="1">
        <f>'январь 2016'!BF412+'февраль 2016'!BF412+'март 2016'!BF412</f>
        <v>0</v>
      </c>
      <c r="BG412" s="1">
        <f>'январь 2016'!BG412+'февраль 2016'!BG412+'март 2016'!BG412</f>
        <v>0</v>
      </c>
      <c r="BH412" s="1" t="s">
        <v>42</v>
      </c>
      <c r="BI412" s="1" t="s">
        <v>39</v>
      </c>
      <c r="BJ412" s="1">
        <f>'январь 2016'!BJ412+'февраль 2016'!BJ412+'март 2016'!BJ412</f>
        <v>0</v>
      </c>
      <c r="BK412" s="7">
        <f>'январь 2016'!BK412+'февраль 2016'!BK412+'март 2016'!BK412</f>
        <v>0</v>
      </c>
      <c r="BL412" s="1" t="s">
        <v>43</v>
      </c>
      <c r="BM412" s="1" t="s">
        <v>44</v>
      </c>
      <c r="BN412" s="1">
        <f>'январь 2016'!BN412+'февраль 2016'!BN412+'март 2016'!BN412</f>
        <v>0</v>
      </c>
      <c r="BO412" s="1">
        <f>'январь 2016'!BO412+'февраль 2016'!BO412+'март 2016'!BO412</f>
        <v>0</v>
      </c>
      <c r="BP412" s="1" t="s">
        <v>45</v>
      </c>
      <c r="BQ412" s="1" t="s">
        <v>44</v>
      </c>
      <c r="BR412" s="1">
        <f>'январь 2016'!BR412+'февраль 2016'!BR412+'март 2016'!BR412</f>
        <v>0</v>
      </c>
      <c r="BS412" s="1">
        <f>'январь 2016'!BS412+'февраль 2016'!BS412+'март 2016'!BS412</f>
        <v>0</v>
      </c>
      <c r="BT412" s="1" t="s">
        <v>46</v>
      </c>
      <c r="BU412" s="1" t="s">
        <v>47</v>
      </c>
      <c r="BV412" s="1">
        <f>'январь 2016'!BV412+'февраль 2016'!BV412+'март 2016'!BV412</f>
        <v>0</v>
      </c>
      <c r="BW412" s="1">
        <f>'январь 2016'!BW412+'февраль 2016'!BW412+'март 2016'!BW412</f>
        <v>0</v>
      </c>
      <c r="BX412" s="1" t="s">
        <v>46</v>
      </c>
      <c r="BY412" s="1" t="s">
        <v>41</v>
      </c>
      <c r="BZ412" s="1">
        <f>'январь 2016'!BZ412+'февраль 2016'!BZ412+'март 2016'!BZ412</f>
        <v>0</v>
      </c>
      <c r="CA412" s="1">
        <f>'январь 2016'!CA412+'февраль 2016'!CA412+'март 2016'!CA412</f>
        <v>0</v>
      </c>
      <c r="CB412" s="1" t="s">
        <v>46</v>
      </c>
      <c r="CC412" s="1" t="s">
        <v>48</v>
      </c>
      <c r="CD412" s="1">
        <f>'январь 2016'!CD412+'февраль 2016'!CD412+'март 2016'!CD412</f>
        <v>0</v>
      </c>
      <c r="CE412" s="1">
        <f>'январь 2016'!CE412+'февраль 2016'!CE412+'март 2016'!CE412</f>
        <v>0</v>
      </c>
      <c r="CF412" s="1" t="s">
        <v>46</v>
      </c>
      <c r="CG412" s="1" t="s">
        <v>48</v>
      </c>
      <c r="CH412" s="1">
        <f>'январь 2016'!CH412+'февраль 2016'!CH412+'март 2016'!CH412</f>
        <v>0</v>
      </c>
      <c r="CI412" s="1">
        <f>'январь 2016'!CI412+'февраль 2016'!CI412+'март 2016'!CI412</f>
        <v>0</v>
      </c>
      <c r="CJ412" s="1" t="s">
        <v>46</v>
      </c>
      <c r="CK412" s="1" t="s">
        <v>39</v>
      </c>
      <c r="CL412" s="1">
        <f>'январь 2016'!CL412+'февраль 2016'!CL412+'март 2016'!CL412</f>
        <v>0</v>
      </c>
      <c r="CM412" s="1">
        <f>'январь 2016'!CM412+'февраль 2016'!CM412+'март 2016'!CM412</f>
        <v>0</v>
      </c>
      <c r="CN412" s="1" t="s">
        <v>49</v>
      </c>
      <c r="CO412" s="1" t="s">
        <v>39</v>
      </c>
      <c r="CP412" s="1">
        <f>'январь 2016'!CP412+'февраль 2016'!CP412+'март 2016'!CP412</f>
        <v>0</v>
      </c>
      <c r="CQ412" s="1">
        <f>'январь 2016'!CQ412+'февраль 2016'!CQ412+'март 2016'!CQ412</f>
        <v>0</v>
      </c>
      <c r="CR412" s="1" t="s">
        <v>50</v>
      </c>
      <c r="CS412" s="1" t="s">
        <v>51</v>
      </c>
      <c r="CT412" s="1">
        <f>'январь 2016'!CT412+'февраль 2016'!CT412+'март 2016'!CT412</f>
        <v>0</v>
      </c>
      <c r="CU412" s="1">
        <f>'январь 2016'!CU412+'февраль 2016'!CU412+'март 2016'!CU412</f>
        <v>0</v>
      </c>
      <c r="CV412" s="1" t="s">
        <v>50</v>
      </c>
      <c r="CW412" s="1" t="s">
        <v>39</v>
      </c>
      <c r="CX412" s="1">
        <f>'январь 2016'!CX412+'февраль 2016'!CX412+'март 2016'!CX412</f>
        <v>1</v>
      </c>
      <c r="CY412" s="1">
        <f>'январь 2016'!CY412+'февраль 2016'!CY412+'март 2016'!CY412</f>
        <v>0.16800000000000001</v>
      </c>
      <c r="CZ412" s="1" t="s">
        <v>50</v>
      </c>
      <c r="DA412" s="1" t="s">
        <v>39</v>
      </c>
      <c r="DB412" s="1">
        <f>'январь 2016'!DB412+'февраль 2016'!DB412+'март 2016'!DB412</f>
        <v>0</v>
      </c>
      <c r="DC412" s="1">
        <f>'январь 2016'!DC412+'февраль 2016'!DC412+'март 2016'!DC412</f>
        <v>0</v>
      </c>
      <c r="DD412" s="1" t="s">
        <v>59</v>
      </c>
      <c r="DE412" s="1" t="s">
        <v>60</v>
      </c>
      <c r="DF412" s="1">
        <f>'январь 2016'!DF412+'февраль 2016'!DF412+'март 2016'!DF412</f>
        <v>0</v>
      </c>
      <c r="DG412" s="1">
        <f>'январь 2016'!DG412+'февраль 2016'!DG412+'март 2016'!DG412</f>
        <v>0</v>
      </c>
      <c r="DH412" s="1" t="s">
        <v>52</v>
      </c>
      <c r="DI412" s="1" t="s">
        <v>53</v>
      </c>
      <c r="DJ412" s="1">
        <f>'январь 2016'!DJ412+'февраль 2016'!DJ412+'март 2016'!DJ412</f>
        <v>0</v>
      </c>
      <c r="DK412" s="1">
        <f>'январь 2016'!DK412+'февраль 2016'!DK412+'март 2016'!DK412</f>
        <v>0</v>
      </c>
      <c r="DL412" s="1" t="s">
        <v>31</v>
      </c>
      <c r="DM412" s="7">
        <f>'январь 2016'!DM412+'февраль 2016'!DM412+'март 2016'!DM412</f>
        <v>0</v>
      </c>
    </row>
    <row r="413" spans="1:117" s="12" customFormat="1" ht="15.75" customHeight="1" x14ac:dyDescent="0.25">
      <c r="A413" s="6">
        <v>412</v>
      </c>
      <c r="B413" s="6">
        <v>3</v>
      </c>
      <c r="C413" s="9" t="s">
        <v>350</v>
      </c>
      <c r="D413" s="8" t="s">
        <v>373</v>
      </c>
      <c r="E413" s="6">
        <v>284.06299999999999</v>
      </c>
      <c r="F413" s="6">
        <v>5.32</v>
      </c>
      <c r="G413" s="6">
        <v>60.786999999999999</v>
      </c>
      <c r="H413" s="10">
        <v>83.977919999999997</v>
      </c>
      <c r="I413" s="3">
        <f t="shared" si="19"/>
        <v>144.76491999999999</v>
      </c>
      <c r="J413" s="3">
        <f t="shared" si="18"/>
        <v>0</v>
      </c>
      <c r="K413" s="3">
        <f t="shared" si="20"/>
        <v>144.76491999999999</v>
      </c>
      <c r="L413" s="1" t="s">
        <v>28</v>
      </c>
      <c r="M413" s="1" t="s">
        <v>29</v>
      </c>
      <c r="N413" s="1">
        <f>'январь 2016'!N413+'февраль 2016'!N413+'март 2016'!N413</f>
        <v>0</v>
      </c>
      <c r="O413" s="1">
        <f>'январь 2016'!O413+'февраль 2016'!O413+'март 2016'!O413</f>
        <v>0</v>
      </c>
      <c r="P413" s="1" t="s">
        <v>30</v>
      </c>
      <c r="Q413" s="1" t="s">
        <v>34</v>
      </c>
      <c r="R413" s="1">
        <f>'январь 2016'!R413+'февраль 2016'!R413+'март 2016'!R413</f>
        <v>0</v>
      </c>
      <c r="S413" s="1">
        <f>'январь 2016'!S413+'февраль 2016'!S413+'март 2016'!S413</f>
        <v>0</v>
      </c>
      <c r="T413" s="1" t="s">
        <v>30</v>
      </c>
      <c r="U413" s="1" t="s">
        <v>32</v>
      </c>
      <c r="V413" s="6">
        <f>'январь 2016'!V413+'февраль 2016'!V413+'март 2016'!V413</f>
        <v>0</v>
      </c>
      <c r="W413" s="6">
        <f>'январь 2016'!W413+'февраль 2016'!W413+'март 2016'!W413</f>
        <v>0</v>
      </c>
      <c r="X413" s="6" t="s">
        <v>30</v>
      </c>
      <c r="Y413" s="6" t="s">
        <v>33</v>
      </c>
      <c r="Z413" s="6">
        <f>'январь 2016'!Z413+'февраль 2016'!Z413+'март 2016'!Z413</f>
        <v>0</v>
      </c>
      <c r="AA413" s="6">
        <f>'январь 2016'!AA413+'февраль 2016'!AA413+'март 2016'!AA413</f>
        <v>0</v>
      </c>
      <c r="AB413" s="1" t="s">
        <v>30</v>
      </c>
      <c r="AC413" s="1" t="s">
        <v>34</v>
      </c>
      <c r="AD413" s="1">
        <f>'январь 2016'!AD413+'февраль 2016'!AD413+'март 2016'!AD413</f>
        <v>0</v>
      </c>
      <c r="AE413" s="1">
        <f>'январь 2016'!AE413+'февраль 2016'!AE413+'март 2016'!AE413</f>
        <v>0</v>
      </c>
      <c r="AF413" s="1" t="s">
        <v>35</v>
      </c>
      <c r="AG413" s="1" t="s">
        <v>29</v>
      </c>
      <c r="AH413" s="1">
        <f>'январь 2016'!AH413+'февраль 2016'!AH413+'март 2016'!AH413</f>
        <v>0</v>
      </c>
      <c r="AI413" s="1">
        <f>'январь 2016'!AI413+'февраль 2016'!AI413+'март 2016'!AI413</f>
        <v>0</v>
      </c>
      <c r="AJ413" s="1" t="s">
        <v>36</v>
      </c>
      <c r="AK413" s="1" t="s">
        <v>37</v>
      </c>
      <c r="AL413" s="1">
        <f>'январь 2016'!AL413+'февраль 2016'!AL413+'март 2016'!AL413</f>
        <v>0</v>
      </c>
      <c r="AM413" s="1">
        <f>'январь 2016'!AM413+'февраль 2016'!AM413+'март 2016'!AM413</f>
        <v>0</v>
      </c>
      <c r="AN413" s="1" t="s">
        <v>38</v>
      </c>
      <c r="AO413" s="1" t="s">
        <v>39</v>
      </c>
      <c r="AP413" s="1">
        <f>'январь 2016'!AP413+'февраль 2016'!AP413+'март 2016'!AP413</f>
        <v>0</v>
      </c>
      <c r="AQ413" s="1">
        <f>'январь 2016'!AQ413+'февраль 2016'!AQ413+'март 2016'!AQ413</f>
        <v>0</v>
      </c>
      <c r="AR413" s="1" t="s">
        <v>40</v>
      </c>
      <c r="AS413" s="1" t="s">
        <v>41</v>
      </c>
      <c r="AT413" s="1">
        <f>'январь 2016'!AT413+'февраль 2016'!AT413+'март 2016'!AT413</f>
        <v>0</v>
      </c>
      <c r="AU413" s="1">
        <f>'январь 2016'!AU413+'февраль 2016'!AU413+'март 2016'!AU413</f>
        <v>0</v>
      </c>
      <c r="AV413" s="6"/>
      <c r="AW413" s="6"/>
      <c r="AX413" s="1">
        <f>'январь 2016'!AX413+'февраль 2016'!AX413+'март 2016'!AX413</f>
        <v>0</v>
      </c>
      <c r="AY413" s="1">
        <f>'январь 2016'!AY413+'февраль 2016'!AY413+'март 2016'!AY413</f>
        <v>0</v>
      </c>
      <c r="AZ413" s="1" t="s">
        <v>42</v>
      </c>
      <c r="BA413" s="1" t="s">
        <v>39</v>
      </c>
      <c r="BB413" s="1">
        <f>'январь 2016'!BB413+'февраль 2016'!BB413+'март 2016'!BB413</f>
        <v>0</v>
      </c>
      <c r="BC413" s="1">
        <f>'январь 2016'!BC413+'февраль 2016'!BC413+'март 2016'!BC413</f>
        <v>0</v>
      </c>
      <c r="BD413" s="1" t="s">
        <v>42</v>
      </c>
      <c r="BE413" s="1" t="s">
        <v>33</v>
      </c>
      <c r="BF413" s="1">
        <f>'январь 2016'!BF413+'февраль 2016'!BF413+'март 2016'!BF413</f>
        <v>0</v>
      </c>
      <c r="BG413" s="1">
        <f>'январь 2016'!BG413+'февраль 2016'!BG413+'март 2016'!BG413</f>
        <v>0</v>
      </c>
      <c r="BH413" s="1" t="s">
        <v>42</v>
      </c>
      <c r="BI413" s="1" t="s">
        <v>39</v>
      </c>
      <c r="BJ413" s="1">
        <f>'январь 2016'!BJ413+'февраль 2016'!BJ413+'март 2016'!BJ413</f>
        <v>0</v>
      </c>
      <c r="BK413" s="7">
        <f>'январь 2016'!BK413+'февраль 2016'!BK413+'март 2016'!BK413</f>
        <v>0</v>
      </c>
      <c r="BL413" s="1" t="s">
        <v>43</v>
      </c>
      <c r="BM413" s="1" t="s">
        <v>44</v>
      </c>
      <c r="BN413" s="1">
        <f>'январь 2016'!BN413+'февраль 2016'!BN413+'март 2016'!BN413</f>
        <v>0</v>
      </c>
      <c r="BO413" s="1">
        <f>'январь 2016'!BO413+'февраль 2016'!BO413+'март 2016'!BO413</f>
        <v>0</v>
      </c>
      <c r="BP413" s="1" t="s">
        <v>45</v>
      </c>
      <c r="BQ413" s="1" t="s">
        <v>44</v>
      </c>
      <c r="BR413" s="1">
        <f>'январь 2016'!BR413+'февраль 2016'!BR413+'март 2016'!BR413</f>
        <v>0</v>
      </c>
      <c r="BS413" s="1">
        <f>'январь 2016'!BS413+'февраль 2016'!BS413+'март 2016'!BS413</f>
        <v>0</v>
      </c>
      <c r="BT413" s="1" t="s">
        <v>46</v>
      </c>
      <c r="BU413" s="1" t="s">
        <v>47</v>
      </c>
      <c r="BV413" s="1">
        <f>'январь 2016'!BV413+'февраль 2016'!BV413+'март 2016'!BV413</f>
        <v>0</v>
      </c>
      <c r="BW413" s="1">
        <f>'январь 2016'!BW413+'февраль 2016'!BW413+'март 2016'!BW413</f>
        <v>0</v>
      </c>
      <c r="BX413" s="1" t="s">
        <v>46</v>
      </c>
      <c r="BY413" s="1" t="s">
        <v>41</v>
      </c>
      <c r="BZ413" s="1">
        <f>'январь 2016'!BZ413+'февраль 2016'!BZ413+'март 2016'!BZ413</f>
        <v>0</v>
      </c>
      <c r="CA413" s="1">
        <f>'январь 2016'!CA413+'февраль 2016'!CA413+'март 2016'!CA413</f>
        <v>0</v>
      </c>
      <c r="CB413" s="1" t="s">
        <v>46</v>
      </c>
      <c r="CC413" s="1" t="s">
        <v>48</v>
      </c>
      <c r="CD413" s="1">
        <f>'январь 2016'!CD413+'февраль 2016'!CD413+'март 2016'!CD413</f>
        <v>0</v>
      </c>
      <c r="CE413" s="1">
        <f>'январь 2016'!CE413+'февраль 2016'!CE413+'март 2016'!CE413</f>
        <v>0</v>
      </c>
      <c r="CF413" s="1" t="s">
        <v>46</v>
      </c>
      <c r="CG413" s="1" t="s">
        <v>48</v>
      </c>
      <c r="CH413" s="1">
        <f>'январь 2016'!CH413+'февраль 2016'!CH413+'март 2016'!CH413</f>
        <v>0</v>
      </c>
      <c r="CI413" s="1">
        <f>'январь 2016'!CI413+'февраль 2016'!CI413+'март 2016'!CI413</f>
        <v>0</v>
      </c>
      <c r="CJ413" s="1" t="s">
        <v>46</v>
      </c>
      <c r="CK413" s="1" t="s">
        <v>39</v>
      </c>
      <c r="CL413" s="1">
        <f>'январь 2016'!CL413+'февраль 2016'!CL413+'март 2016'!CL413</f>
        <v>0</v>
      </c>
      <c r="CM413" s="1">
        <f>'январь 2016'!CM413+'февраль 2016'!CM413+'март 2016'!CM413</f>
        <v>0</v>
      </c>
      <c r="CN413" s="1" t="s">
        <v>49</v>
      </c>
      <c r="CO413" s="1" t="s">
        <v>39</v>
      </c>
      <c r="CP413" s="1">
        <f>'январь 2016'!CP413+'февраль 2016'!CP413+'март 2016'!CP413</f>
        <v>0</v>
      </c>
      <c r="CQ413" s="1">
        <f>'январь 2016'!CQ413+'февраль 2016'!CQ413+'март 2016'!CQ413</f>
        <v>0</v>
      </c>
      <c r="CR413" s="1" t="s">
        <v>50</v>
      </c>
      <c r="CS413" s="1" t="s">
        <v>51</v>
      </c>
      <c r="CT413" s="1">
        <f>'январь 2016'!CT413+'февраль 2016'!CT413+'март 2016'!CT413</f>
        <v>0</v>
      </c>
      <c r="CU413" s="1">
        <f>'январь 2016'!CU413+'февраль 2016'!CU413+'март 2016'!CU413</f>
        <v>0</v>
      </c>
      <c r="CV413" s="1" t="s">
        <v>50</v>
      </c>
      <c r="CW413" s="1" t="s">
        <v>39</v>
      </c>
      <c r="CX413" s="1">
        <f>'январь 2016'!CX413+'февраль 2016'!CX413+'март 2016'!CX413</f>
        <v>0</v>
      </c>
      <c r="CY413" s="1">
        <f>'январь 2016'!CY413+'февраль 2016'!CY413+'март 2016'!CY413</f>
        <v>0</v>
      </c>
      <c r="CZ413" s="1" t="s">
        <v>50</v>
      </c>
      <c r="DA413" s="1" t="s">
        <v>39</v>
      </c>
      <c r="DB413" s="1">
        <f>'январь 2016'!DB413+'февраль 2016'!DB413+'март 2016'!DB413</f>
        <v>0</v>
      </c>
      <c r="DC413" s="1">
        <f>'январь 2016'!DC413+'февраль 2016'!DC413+'март 2016'!DC413</f>
        <v>0</v>
      </c>
      <c r="DD413" s="1" t="s">
        <v>59</v>
      </c>
      <c r="DE413" s="1" t="s">
        <v>60</v>
      </c>
      <c r="DF413" s="1">
        <f>'январь 2016'!DF413+'февраль 2016'!DF413+'март 2016'!DF413</f>
        <v>0</v>
      </c>
      <c r="DG413" s="1">
        <f>'январь 2016'!DG413+'февраль 2016'!DG413+'март 2016'!DG413</f>
        <v>0</v>
      </c>
      <c r="DH413" s="1" t="s">
        <v>52</v>
      </c>
      <c r="DI413" s="1" t="s">
        <v>53</v>
      </c>
      <c r="DJ413" s="1">
        <f>'январь 2016'!DJ413+'февраль 2016'!DJ413+'март 2016'!DJ413</f>
        <v>0</v>
      </c>
      <c r="DK413" s="1">
        <f>'январь 2016'!DK413+'февраль 2016'!DK413+'март 2016'!DK413</f>
        <v>0</v>
      </c>
      <c r="DL413" s="1" t="s">
        <v>31</v>
      </c>
      <c r="DM413" s="7">
        <f>'январь 2016'!DM413+'февраль 2016'!DM413+'март 2016'!DM413</f>
        <v>0</v>
      </c>
    </row>
    <row r="414" spans="1:117" s="12" customFormat="1" ht="15.75" customHeight="1" x14ac:dyDescent="0.25">
      <c r="A414" s="6">
        <v>413</v>
      </c>
      <c r="B414" s="6">
        <v>3</v>
      </c>
      <c r="C414" s="9" t="s">
        <v>351</v>
      </c>
      <c r="D414" s="8" t="s">
        <v>373</v>
      </c>
      <c r="E414" s="6">
        <v>105.53400000000001</v>
      </c>
      <c r="F414" s="6">
        <v>6.8170000000000002</v>
      </c>
      <c r="G414" s="6">
        <v>98.716999999999999</v>
      </c>
      <c r="H414" s="10">
        <v>41.92812</v>
      </c>
      <c r="I414" s="3">
        <f t="shared" si="19"/>
        <v>140.64511999999999</v>
      </c>
      <c r="J414" s="3">
        <f t="shared" si="18"/>
        <v>0</v>
      </c>
      <c r="K414" s="3">
        <f t="shared" si="20"/>
        <v>140.64511999999999</v>
      </c>
      <c r="L414" s="1" t="s">
        <v>28</v>
      </c>
      <c r="M414" s="1" t="s">
        <v>29</v>
      </c>
      <c r="N414" s="1">
        <f>'январь 2016'!N414+'февраль 2016'!N414+'март 2016'!N414</f>
        <v>0</v>
      </c>
      <c r="O414" s="1">
        <f>'январь 2016'!O414+'февраль 2016'!O414+'март 2016'!O414</f>
        <v>0</v>
      </c>
      <c r="P414" s="1" t="s">
        <v>30</v>
      </c>
      <c r="Q414" s="1" t="s">
        <v>34</v>
      </c>
      <c r="R414" s="1">
        <f>'январь 2016'!R414+'февраль 2016'!R414+'март 2016'!R414</f>
        <v>0</v>
      </c>
      <c r="S414" s="1">
        <f>'январь 2016'!S414+'февраль 2016'!S414+'март 2016'!S414</f>
        <v>0</v>
      </c>
      <c r="T414" s="1" t="s">
        <v>30</v>
      </c>
      <c r="U414" s="1" t="s">
        <v>32</v>
      </c>
      <c r="V414" s="6">
        <f>'январь 2016'!V414+'февраль 2016'!V414+'март 2016'!V414</f>
        <v>0</v>
      </c>
      <c r="W414" s="6">
        <f>'январь 2016'!W414+'февраль 2016'!W414+'март 2016'!W414</f>
        <v>0</v>
      </c>
      <c r="X414" s="6" t="s">
        <v>30</v>
      </c>
      <c r="Y414" s="6" t="s">
        <v>33</v>
      </c>
      <c r="Z414" s="6">
        <f>'январь 2016'!Z414+'февраль 2016'!Z414+'март 2016'!Z414</f>
        <v>0</v>
      </c>
      <c r="AA414" s="6">
        <f>'январь 2016'!AA414+'февраль 2016'!AA414+'март 2016'!AA414</f>
        <v>0</v>
      </c>
      <c r="AB414" s="1" t="s">
        <v>30</v>
      </c>
      <c r="AC414" s="1" t="s">
        <v>34</v>
      </c>
      <c r="AD414" s="1">
        <f>'январь 2016'!AD414+'февраль 2016'!AD414+'март 2016'!AD414</f>
        <v>0</v>
      </c>
      <c r="AE414" s="1">
        <f>'январь 2016'!AE414+'февраль 2016'!AE414+'март 2016'!AE414</f>
        <v>0</v>
      </c>
      <c r="AF414" s="1" t="s">
        <v>35</v>
      </c>
      <c r="AG414" s="1" t="s">
        <v>29</v>
      </c>
      <c r="AH414" s="1">
        <f>'январь 2016'!AH414+'февраль 2016'!AH414+'март 2016'!AH414</f>
        <v>0</v>
      </c>
      <c r="AI414" s="1">
        <f>'январь 2016'!AI414+'февраль 2016'!AI414+'март 2016'!AI414</f>
        <v>0</v>
      </c>
      <c r="AJ414" s="1" t="s">
        <v>36</v>
      </c>
      <c r="AK414" s="1" t="s">
        <v>37</v>
      </c>
      <c r="AL414" s="1">
        <f>'январь 2016'!AL414+'февраль 2016'!AL414+'март 2016'!AL414</f>
        <v>0</v>
      </c>
      <c r="AM414" s="1">
        <f>'январь 2016'!AM414+'февраль 2016'!AM414+'март 2016'!AM414</f>
        <v>0</v>
      </c>
      <c r="AN414" s="1" t="s">
        <v>38</v>
      </c>
      <c r="AO414" s="1" t="s">
        <v>39</v>
      </c>
      <c r="AP414" s="1">
        <f>'январь 2016'!AP414+'февраль 2016'!AP414+'март 2016'!AP414</f>
        <v>0</v>
      </c>
      <c r="AQ414" s="1">
        <f>'январь 2016'!AQ414+'февраль 2016'!AQ414+'март 2016'!AQ414</f>
        <v>0</v>
      </c>
      <c r="AR414" s="1" t="s">
        <v>40</v>
      </c>
      <c r="AS414" s="1" t="s">
        <v>41</v>
      </c>
      <c r="AT414" s="1">
        <f>'январь 2016'!AT414+'февраль 2016'!AT414+'март 2016'!AT414</f>
        <v>0</v>
      </c>
      <c r="AU414" s="1">
        <f>'январь 2016'!AU414+'февраль 2016'!AU414+'март 2016'!AU414</f>
        <v>0</v>
      </c>
      <c r="AV414" s="6"/>
      <c r="AW414" s="6"/>
      <c r="AX414" s="1">
        <f>'январь 2016'!AX414+'февраль 2016'!AX414+'март 2016'!AX414</f>
        <v>0</v>
      </c>
      <c r="AY414" s="1">
        <f>'январь 2016'!AY414+'февраль 2016'!AY414+'март 2016'!AY414</f>
        <v>0</v>
      </c>
      <c r="AZ414" s="1" t="s">
        <v>42</v>
      </c>
      <c r="BA414" s="1" t="s">
        <v>39</v>
      </c>
      <c r="BB414" s="1">
        <f>'январь 2016'!BB414+'февраль 2016'!BB414+'март 2016'!BB414</f>
        <v>0</v>
      </c>
      <c r="BC414" s="1">
        <f>'январь 2016'!BC414+'февраль 2016'!BC414+'март 2016'!BC414</f>
        <v>0</v>
      </c>
      <c r="BD414" s="1" t="s">
        <v>42</v>
      </c>
      <c r="BE414" s="1" t="s">
        <v>33</v>
      </c>
      <c r="BF414" s="1">
        <f>'январь 2016'!BF414+'февраль 2016'!BF414+'март 2016'!BF414</f>
        <v>0</v>
      </c>
      <c r="BG414" s="1">
        <f>'январь 2016'!BG414+'февраль 2016'!BG414+'март 2016'!BG414</f>
        <v>0</v>
      </c>
      <c r="BH414" s="1" t="s">
        <v>42</v>
      </c>
      <c r="BI414" s="1" t="s">
        <v>39</v>
      </c>
      <c r="BJ414" s="1">
        <f>'январь 2016'!BJ414+'февраль 2016'!BJ414+'март 2016'!BJ414</f>
        <v>0</v>
      </c>
      <c r="BK414" s="7">
        <f>'январь 2016'!BK414+'февраль 2016'!BK414+'март 2016'!BK414</f>
        <v>0</v>
      </c>
      <c r="BL414" s="1" t="s">
        <v>43</v>
      </c>
      <c r="BM414" s="1" t="s">
        <v>44</v>
      </c>
      <c r="BN414" s="1">
        <f>'январь 2016'!BN414+'февраль 2016'!BN414+'март 2016'!BN414</f>
        <v>0</v>
      </c>
      <c r="BO414" s="1">
        <f>'январь 2016'!BO414+'февраль 2016'!BO414+'март 2016'!BO414</f>
        <v>0</v>
      </c>
      <c r="BP414" s="1" t="s">
        <v>45</v>
      </c>
      <c r="BQ414" s="1" t="s">
        <v>44</v>
      </c>
      <c r="BR414" s="1">
        <f>'январь 2016'!BR414+'февраль 2016'!BR414+'март 2016'!BR414</f>
        <v>0</v>
      </c>
      <c r="BS414" s="1">
        <f>'январь 2016'!BS414+'февраль 2016'!BS414+'март 2016'!BS414</f>
        <v>0</v>
      </c>
      <c r="BT414" s="1" t="s">
        <v>46</v>
      </c>
      <c r="BU414" s="1" t="s">
        <v>47</v>
      </c>
      <c r="BV414" s="1">
        <f>'январь 2016'!BV414+'февраль 2016'!BV414+'март 2016'!BV414</f>
        <v>0</v>
      </c>
      <c r="BW414" s="1">
        <f>'январь 2016'!BW414+'февраль 2016'!BW414+'март 2016'!BW414</f>
        <v>0</v>
      </c>
      <c r="BX414" s="1" t="s">
        <v>46</v>
      </c>
      <c r="BY414" s="1" t="s">
        <v>41</v>
      </c>
      <c r="BZ414" s="1">
        <f>'январь 2016'!BZ414+'февраль 2016'!BZ414+'март 2016'!BZ414</f>
        <v>0</v>
      </c>
      <c r="CA414" s="1">
        <f>'январь 2016'!CA414+'февраль 2016'!CA414+'март 2016'!CA414</f>
        <v>0</v>
      </c>
      <c r="CB414" s="1" t="s">
        <v>46</v>
      </c>
      <c r="CC414" s="1" t="s">
        <v>48</v>
      </c>
      <c r="CD414" s="1">
        <f>'январь 2016'!CD414+'февраль 2016'!CD414+'март 2016'!CD414</f>
        <v>0</v>
      </c>
      <c r="CE414" s="1">
        <f>'январь 2016'!CE414+'февраль 2016'!CE414+'март 2016'!CE414</f>
        <v>0</v>
      </c>
      <c r="CF414" s="1" t="s">
        <v>46</v>
      </c>
      <c r="CG414" s="1" t="s">
        <v>48</v>
      </c>
      <c r="CH414" s="1">
        <f>'январь 2016'!CH414+'февраль 2016'!CH414+'март 2016'!CH414</f>
        <v>0</v>
      </c>
      <c r="CI414" s="1">
        <f>'январь 2016'!CI414+'февраль 2016'!CI414+'март 2016'!CI414</f>
        <v>0</v>
      </c>
      <c r="CJ414" s="1" t="s">
        <v>46</v>
      </c>
      <c r="CK414" s="1" t="s">
        <v>39</v>
      </c>
      <c r="CL414" s="1">
        <f>'январь 2016'!CL414+'февраль 2016'!CL414+'март 2016'!CL414</f>
        <v>0</v>
      </c>
      <c r="CM414" s="1">
        <f>'январь 2016'!CM414+'февраль 2016'!CM414+'март 2016'!CM414</f>
        <v>0</v>
      </c>
      <c r="CN414" s="1" t="s">
        <v>49</v>
      </c>
      <c r="CO414" s="1" t="s">
        <v>39</v>
      </c>
      <c r="CP414" s="1">
        <f>'январь 2016'!CP414+'февраль 2016'!CP414+'март 2016'!CP414</f>
        <v>0</v>
      </c>
      <c r="CQ414" s="1">
        <f>'январь 2016'!CQ414+'февраль 2016'!CQ414+'март 2016'!CQ414</f>
        <v>0</v>
      </c>
      <c r="CR414" s="1" t="s">
        <v>50</v>
      </c>
      <c r="CS414" s="1" t="s">
        <v>51</v>
      </c>
      <c r="CT414" s="1">
        <f>'январь 2016'!CT414+'февраль 2016'!CT414+'март 2016'!CT414</f>
        <v>0</v>
      </c>
      <c r="CU414" s="1">
        <f>'январь 2016'!CU414+'февраль 2016'!CU414+'март 2016'!CU414</f>
        <v>0</v>
      </c>
      <c r="CV414" s="1" t="s">
        <v>50</v>
      </c>
      <c r="CW414" s="1" t="s">
        <v>39</v>
      </c>
      <c r="CX414" s="1">
        <f>'январь 2016'!CX414+'февраль 2016'!CX414+'март 2016'!CX414</f>
        <v>0</v>
      </c>
      <c r="CY414" s="1">
        <f>'январь 2016'!CY414+'февраль 2016'!CY414+'март 2016'!CY414</f>
        <v>0</v>
      </c>
      <c r="CZ414" s="1" t="s">
        <v>50</v>
      </c>
      <c r="DA414" s="1" t="s">
        <v>39</v>
      </c>
      <c r="DB414" s="1">
        <f>'январь 2016'!DB414+'февраль 2016'!DB414+'март 2016'!DB414</f>
        <v>0</v>
      </c>
      <c r="DC414" s="1">
        <f>'январь 2016'!DC414+'февраль 2016'!DC414+'март 2016'!DC414</f>
        <v>0</v>
      </c>
      <c r="DD414" s="1" t="s">
        <v>59</v>
      </c>
      <c r="DE414" s="1" t="s">
        <v>60</v>
      </c>
      <c r="DF414" s="1">
        <f>'январь 2016'!DF414+'февраль 2016'!DF414+'март 2016'!DF414</f>
        <v>0</v>
      </c>
      <c r="DG414" s="1">
        <f>'январь 2016'!DG414+'февраль 2016'!DG414+'март 2016'!DG414</f>
        <v>0</v>
      </c>
      <c r="DH414" s="1" t="s">
        <v>52</v>
      </c>
      <c r="DI414" s="1" t="s">
        <v>53</v>
      </c>
      <c r="DJ414" s="1">
        <f>'январь 2016'!DJ414+'февраль 2016'!DJ414+'март 2016'!DJ414</f>
        <v>0</v>
      </c>
      <c r="DK414" s="1">
        <f>'январь 2016'!DK414+'февраль 2016'!DK414+'март 2016'!DK414</f>
        <v>0</v>
      </c>
      <c r="DL414" s="1" t="s">
        <v>31</v>
      </c>
      <c r="DM414" s="7">
        <f>'январь 2016'!DM414+'февраль 2016'!DM414+'март 2016'!DM414</f>
        <v>0</v>
      </c>
    </row>
    <row r="415" spans="1:117" s="12" customFormat="1" ht="15.75" customHeight="1" x14ac:dyDescent="0.25">
      <c r="A415" s="6">
        <v>414</v>
      </c>
      <c r="B415" s="6">
        <v>3</v>
      </c>
      <c r="C415" s="9" t="s">
        <v>352</v>
      </c>
      <c r="D415" s="8" t="s">
        <v>373</v>
      </c>
      <c r="E415" s="6">
        <v>202.858</v>
      </c>
      <c r="F415" s="6">
        <v>31.373000000000001</v>
      </c>
      <c r="G415" s="6">
        <v>170.34100000000001</v>
      </c>
      <c r="H415" s="10">
        <v>178.15716</v>
      </c>
      <c r="I415" s="3">
        <f t="shared" si="19"/>
        <v>348.49815999999998</v>
      </c>
      <c r="J415" s="3">
        <f t="shared" si="18"/>
        <v>0.77700000000000002</v>
      </c>
      <c r="K415" s="3">
        <f t="shared" si="20"/>
        <v>347.72116</v>
      </c>
      <c r="L415" s="1" t="s">
        <v>28</v>
      </c>
      <c r="M415" s="1" t="s">
        <v>29</v>
      </c>
      <c r="N415" s="1">
        <f>'январь 2016'!N415+'февраль 2016'!N415+'март 2016'!N415</f>
        <v>0</v>
      </c>
      <c r="O415" s="1">
        <f>'январь 2016'!O415+'февраль 2016'!O415+'март 2016'!O415</f>
        <v>0</v>
      </c>
      <c r="P415" s="1" t="s">
        <v>30</v>
      </c>
      <c r="Q415" s="1" t="s">
        <v>34</v>
      </c>
      <c r="R415" s="1">
        <f>'январь 2016'!R415+'февраль 2016'!R415+'март 2016'!R415</f>
        <v>0</v>
      </c>
      <c r="S415" s="1">
        <f>'январь 2016'!S415+'февраль 2016'!S415+'март 2016'!S415</f>
        <v>0</v>
      </c>
      <c r="T415" s="1" t="s">
        <v>30</v>
      </c>
      <c r="U415" s="1" t="s">
        <v>32</v>
      </c>
      <c r="V415" s="6">
        <f>'январь 2016'!V415+'февраль 2016'!V415+'март 2016'!V415</f>
        <v>0</v>
      </c>
      <c r="W415" s="6">
        <f>'январь 2016'!W415+'февраль 2016'!W415+'март 2016'!W415</f>
        <v>0</v>
      </c>
      <c r="X415" s="6" t="s">
        <v>30</v>
      </c>
      <c r="Y415" s="6" t="s">
        <v>33</v>
      </c>
      <c r="Z415" s="6">
        <f>'январь 2016'!Z415+'февраль 2016'!Z415+'март 2016'!Z415</f>
        <v>0</v>
      </c>
      <c r="AA415" s="6">
        <f>'январь 2016'!AA415+'февраль 2016'!AA415+'март 2016'!AA415</f>
        <v>0</v>
      </c>
      <c r="AB415" s="1" t="s">
        <v>30</v>
      </c>
      <c r="AC415" s="1" t="s">
        <v>34</v>
      </c>
      <c r="AD415" s="1">
        <f>'январь 2016'!AD415+'февраль 2016'!AD415+'март 2016'!AD415</f>
        <v>0</v>
      </c>
      <c r="AE415" s="1">
        <f>'январь 2016'!AE415+'февраль 2016'!AE415+'март 2016'!AE415</f>
        <v>0</v>
      </c>
      <c r="AF415" s="1" t="s">
        <v>35</v>
      </c>
      <c r="AG415" s="1" t="s">
        <v>29</v>
      </c>
      <c r="AH415" s="1">
        <f>'январь 2016'!AH415+'февраль 2016'!AH415+'март 2016'!AH415</f>
        <v>0</v>
      </c>
      <c r="AI415" s="1">
        <f>'январь 2016'!AI415+'февраль 2016'!AI415+'март 2016'!AI415</f>
        <v>0</v>
      </c>
      <c r="AJ415" s="1" t="s">
        <v>36</v>
      </c>
      <c r="AK415" s="1" t="s">
        <v>37</v>
      </c>
      <c r="AL415" s="1">
        <f>'январь 2016'!AL415+'февраль 2016'!AL415+'март 2016'!AL415</f>
        <v>0</v>
      </c>
      <c r="AM415" s="1">
        <f>'январь 2016'!AM415+'февраль 2016'!AM415+'март 2016'!AM415</f>
        <v>0</v>
      </c>
      <c r="AN415" s="1" t="s">
        <v>38</v>
      </c>
      <c r="AO415" s="1" t="s">
        <v>39</v>
      </c>
      <c r="AP415" s="1">
        <f>'январь 2016'!AP415+'февраль 2016'!AP415+'март 2016'!AP415</f>
        <v>0</v>
      </c>
      <c r="AQ415" s="1">
        <f>'январь 2016'!AQ415+'февраль 2016'!AQ415+'март 2016'!AQ415</f>
        <v>0</v>
      </c>
      <c r="AR415" s="1" t="s">
        <v>40</v>
      </c>
      <c r="AS415" s="1" t="s">
        <v>41</v>
      </c>
      <c r="AT415" s="1">
        <f>'январь 2016'!AT415+'февраль 2016'!AT415+'март 2016'!AT415</f>
        <v>0</v>
      </c>
      <c r="AU415" s="1">
        <f>'январь 2016'!AU415+'февраль 2016'!AU415+'март 2016'!AU415</f>
        <v>0</v>
      </c>
      <c r="AV415" s="6"/>
      <c r="AW415" s="6"/>
      <c r="AX415" s="1">
        <f>'январь 2016'!AX415+'февраль 2016'!AX415+'март 2016'!AX415</f>
        <v>0</v>
      </c>
      <c r="AY415" s="1">
        <f>'январь 2016'!AY415+'февраль 2016'!AY415+'март 2016'!AY415</f>
        <v>0</v>
      </c>
      <c r="AZ415" s="1" t="s">
        <v>42</v>
      </c>
      <c r="BA415" s="1" t="s">
        <v>39</v>
      </c>
      <c r="BB415" s="1">
        <f>'январь 2016'!BB415+'февраль 2016'!BB415+'март 2016'!BB415</f>
        <v>0</v>
      </c>
      <c r="BC415" s="1">
        <f>'январь 2016'!BC415+'февраль 2016'!BC415+'март 2016'!BC415</f>
        <v>0</v>
      </c>
      <c r="BD415" s="1" t="s">
        <v>42</v>
      </c>
      <c r="BE415" s="1" t="s">
        <v>33</v>
      </c>
      <c r="BF415" s="1">
        <f>'январь 2016'!BF415+'февраль 2016'!BF415+'март 2016'!BF415</f>
        <v>0</v>
      </c>
      <c r="BG415" s="1">
        <f>'январь 2016'!BG415+'февраль 2016'!BG415+'март 2016'!BG415</f>
        <v>0</v>
      </c>
      <c r="BH415" s="1" t="s">
        <v>42</v>
      </c>
      <c r="BI415" s="1" t="s">
        <v>39</v>
      </c>
      <c r="BJ415" s="1">
        <f>'январь 2016'!BJ415+'февраль 2016'!BJ415+'март 2016'!BJ415</f>
        <v>0</v>
      </c>
      <c r="BK415" s="7">
        <f>'январь 2016'!BK415+'февраль 2016'!BK415+'март 2016'!BK415</f>
        <v>0</v>
      </c>
      <c r="BL415" s="1" t="s">
        <v>43</v>
      </c>
      <c r="BM415" s="1" t="s">
        <v>44</v>
      </c>
      <c r="BN415" s="1">
        <f>'январь 2016'!BN415+'февраль 2016'!BN415+'март 2016'!BN415</f>
        <v>0</v>
      </c>
      <c r="BO415" s="1">
        <f>'январь 2016'!BO415+'февраль 2016'!BO415+'март 2016'!BO415</f>
        <v>0</v>
      </c>
      <c r="BP415" s="1" t="s">
        <v>45</v>
      </c>
      <c r="BQ415" s="1" t="s">
        <v>44</v>
      </c>
      <c r="BR415" s="1">
        <f>'январь 2016'!BR415+'февраль 2016'!BR415+'март 2016'!BR415</f>
        <v>0</v>
      </c>
      <c r="BS415" s="1">
        <f>'январь 2016'!BS415+'февраль 2016'!BS415+'март 2016'!BS415</f>
        <v>0</v>
      </c>
      <c r="BT415" s="1" t="s">
        <v>46</v>
      </c>
      <c r="BU415" s="1" t="s">
        <v>47</v>
      </c>
      <c r="BV415" s="1">
        <f>'январь 2016'!BV415+'февраль 2016'!BV415+'март 2016'!BV415</f>
        <v>0</v>
      </c>
      <c r="BW415" s="1">
        <f>'январь 2016'!BW415+'февраль 2016'!BW415+'март 2016'!BW415</f>
        <v>0</v>
      </c>
      <c r="BX415" s="1" t="s">
        <v>46</v>
      </c>
      <c r="BY415" s="1" t="s">
        <v>41</v>
      </c>
      <c r="BZ415" s="1">
        <f>'январь 2016'!BZ415+'февраль 2016'!BZ415+'март 2016'!BZ415</f>
        <v>0</v>
      </c>
      <c r="CA415" s="1">
        <f>'январь 2016'!CA415+'февраль 2016'!CA415+'март 2016'!CA415</f>
        <v>0</v>
      </c>
      <c r="CB415" s="1" t="s">
        <v>46</v>
      </c>
      <c r="CC415" s="1" t="s">
        <v>48</v>
      </c>
      <c r="CD415" s="1">
        <f>'январь 2016'!CD415+'февраль 2016'!CD415+'март 2016'!CD415</f>
        <v>0</v>
      </c>
      <c r="CE415" s="1">
        <f>'январь 2016'!CE415+'февраль 2016'!CE415+'март 2016'!CE415</f>
        <v>0</v>
      </c>
      <c r="CF415" s="1" t="s">
        <v>46</v>
      </c>
      <c r="CG415" s="1" t="s">
        <v>48</v>
      </c>
      <c r="CH415" s="1">
        <f>'январь 2016'!CH415+'февраль 2016'!CH415+'март 2016'!CH415</f>
        <v>0</v>
      </c>
      <c r="CI415" s="1">
        <f>'январь 2016'!CI415+'февраль 2016'!CI415+'март 2016'!CI415</f>
        <v>0</v>
      </c>
      <c r="CJ415" s="1" t="s">
        <v>46</v>
      </c>
      <c r="CK415" s="1" t="s">
        <v>39</v>
      </c>
      <c r="CL415" s="1">
        <f>'январь 2016'!CL415+'февраль 2016'!CL415+'март 2016'!CL415</f>
        <v>0</v>
      </c>
      <c r="CM415" s="1">
        <f>'январь 2016'!CM415+'февраль 2016'!CM415+'март 2016'!CM415</f>
        <v>0</v>
      </c>
      <c r="CN415" s="1" t="s">
        <v>49</v>
      </c>
      <c r="CO415" s="1" t="s">
        <v>39</v>
      </c>
      <c r="CP415" s="1">
        <f>'январь 2016'!CP415+'февраль 2016'!CP415+'март 2016'!CP415</f>
        <v>0</v>
      </c>
      <c r="CQ415" s="1">
        <f>'январь 2016'!CQ415+'февраль 2016'!CQ415+'март 2016'!CQ415</f>
        <v>0</v>
      </c>
      <c r="CR415" s="1" t="s">
        <v>50</v>
      </c>
      <c r="CS415" s="1" t="s">
        <v>51</v>
      </c>
      <c r="CT415" s="1">
        <f>'январь 2016'!CT415+'февраль 2016'!CT415+'март 2016'!CT415</f>
        <v>0</v>
      </c>
      <c r="CU415" s="1">
        <f>'январь 2016'!CU415+'февраль 2016'!CU415+'март 2016'!CU415</f>
        <v>0</v>
      </c>
      <c r="CV415" s="1" t="s">
        <v>50</v>
      </c>
      <c r="CW415" s="1" t="s">
        <v>39</v>
      </c>
      <c r="CX415" s="1">
        <f>'январь 2016'!CX415+'февраль 2016'!CX415+'март 2016'!CX415</f>
        <v>0</v>
      </c>
      <c r="CY415" s="1">
        <f>'январь 2016'!CY415+'февраль 2016'!CY415+'март 2016'!CY415</f>
        <v>0</v>
      </c>
      <c r="CZ415" s="1" t="s">
        <v>50</v>
      </c>
      <c r="DA415" s="1" t="s">
        <v>39</v>
      </c>
      <c r="DB415" s="1">
        <f>'январь 2016'!DB415+'февраль 2016'!DB415+'март 2016'!DB415</f>
        <v>0</v>
      </c>
      <c r="DC415" s="1">
        <f>'январь 2016'!DC415+'февраль 2016'!DC415+'март 2016'!DC415</f>
        <v>0</v>
      </c>
      <c r="DD415" s="1" t="s">
        <v>59</v>
      </c>
      <c r="DE415" s="1" t="s">
        <v>60</v>
      </c>
      <c r="DF415" s="1">
        <f>'январь 2016'!DF415+'февраль 2016'!DF415+'март 2016'!DF415</f>
        <v>0</v>
      </c>
      <c r="DG415" s="1">
        <f>'январь 2016'!DG415+'февраль 2016'!DG415+'март 2016'!DG415</f>
        <v>0</v>
      </c>
      <c r="DH415" s="1" t="s">
        <v>52</v>
      </c>
      <c r="DI415" s="1" t="s">
        <v>53</v>
      </c>
      <c r="DJ415" s="1">
        <f>'январь 2016'!DJ415+'февраль 2016'!DJ415+'март 2016'!DJ415</f>
        <v>0</v>
      </c>
      <c r="DK415" s="1">
        <f>'январь 2016'!DK415+'февраль 2016'!DK415+'март 2016'!DK415</f>
        <v>0</v>
      </c>
      <c r="DL415" s="1" t="s">
        <v>31</v>
      </c>
      <c r="DM415" s="7">
        <f>'январь 2016'!DM415+'февраль 2016'!DM415+'март 2016'!DM415</f>
        <v>0.77700000000000002</v>
      </c>
    </row>
    <row r="416" spans="1:117" s="12" customFormat="1" ht="15.75" customHeight="1" x14ac:dyDescent="0.25">
      <c r="A416" s="6">
        <v>415</v>
      </c>
      <c r="B416" s="6">
        <v>3</v>
      </c>
      <c r="C416" s="9" t="s">
        <v>353</v>
      </c>
      <c r="D416" s="8" t="s">
        <v>373</v>
      </c>
      <c r="E416" s="6">
        <v>172.464</v>
      </c>
      <c r="F416" s="6">
        <v>14.61</v>
      </c>
      <c r="G416" s="6">
        <v>63.436</v>
      </c>
      <c r="H416" s="10">
        <v>49.633679999999998</v>
      </c>
      <c r="I416" s="3">
        <f t="shared" si="19"/>
        <v>113.06968000000001</v>
      </c>
      <c r="J416" s="3">
        <f t="shared" si="18"/>
        <v>0</v>
      </c>
      <c r="K416" s="3">
        <f t="shared" si="20"/>
        <v>113.06968000000001</v>
      </c>
      <c r="L416" s="1" t="s">
        <v>28</v>
      </c>
      <c r="M416" s="1" t="s">
        <v>29</v>
      </c>
      <c r="N416" s="1">
        <f>'январь 2016'!N416+'февраль 2016'!N416+'март 2016'!N416</f>
        <v>0</v>
      </c>
      <c r="O416" s="1">
        <f>'январь 2016'!O416+'февраль 2016'!O416+'март 2016'!O416</f>
        <v>0</v>
      </c>
      <c r="P416" s="1" t="s">
        <v>30</v>
      </c>
      <c r="Q416" s="1" t="s">
        <v>34</v>
      </c>
      <c r="R416" s="1">
        <f>'январь 2016'!R416+'февраль 2016'!R416+'март 2016'!R416</f>
        <v>0</v>
      </c>
      <c r="S416" s="1">
        <f>'январь 2016'!S416+'февраль 2016'!S416+'март 2016'!S416</f>
        <v>0</v>
      </c>
      <c r="T416" s="1" t="s">
        <v>30</v>
      </c>
      <c r="U416" s="1" t="s">
        <v>32</v>
      </c>
      <c r="V416" s="6">
        <f>'январь 2016'!V416+'февраль 2016'!V416+'март 2016'!V416</f>
        <v>0</v>
      </c>
      <c r="W416" s="6">
        <f>'январь 2016'!W416+'февраль 2016'!W416+'март 2016'!W416</f>
        <v>0</v>
      </c>
      <c r="X416" s="6" t="s">
        <v>30</v>
      </c>
      <c r="Y416" s="6" t="s">
        <v>33</v>
      </c>
      <c r="Z416" s="6">
        <f>'январь 2016'!Z416+'февраль 2016'!Z416+'март 2016'!Z416</f>
        <v>0</v>
      </c>
      <c r="AA416" s="6">
        <f>'январь 2016'!AA416+'февраль 2016'!AA416+'март 2016'!AA416</f>
        <v>0</v>
      </c>
      <c r="AB416" s="1" t="s">
        <v>30</v>
      </c>
      <c r="AC416" s="1" t="s">
        <v>34</v>
      </c>
      <c r="AD416" s="1">
        <f>'январь 2016'!AD416+'февраль 2016'!AD416+'март 2016'!AD416</f>
        <v>0</v>
      </c>
      <c r="AE416" s="1">
        <f>'январь 2016'!AE416+'февраль 2016'!AE416+'март 2016'!AE416</f>
        <v>0</v>
      </c>
      <c r="AF416" s="1" t="s">
        <v>35</v>
      </c>
      <c r="AG416" s="1" t="s">
        <v>29</v>
      </c>
      <c r="AH416" s="1">
        <f>'январь 2016'!AH416+'февраль 2016'!AH416+'март 2016'!AH416</f>
        <v>0</v>
      </c>
      <c r="AI416" s="1">
        <f>'январь 2016'!AI416+'февраль 2016'!AI416+'март 2016'!AI416</f>
        <v>0</v>
      </c>
      <c r="AJ416" s="1" t="s">
        <v>36</v>
      </c>
      <c r="AK416" s="1" t="s">
        <v>37</v>
      </c>
      <c r="AL416" s="1">
        <f>'январь 2016'!AL416+'февраль 2016'!AL416+'март 2016'!AL416</f>
        <v>0</v>
      </c>
      <c r="AM416" s="1">
        <f>'январь 2016'!AM416+'февраль 2016'!AM416+'март 2016'!AM416</f>
        <v>0</v>
      </c>
      <c r="AN416" s="1" t="s">
        <v>38</v>
      </c>
      <c r="AO416" s="1" t="s">
        <v>39</v>
      </c>
      <c r="AP416" s="1">
        <f>'январь 2016'!AP416+'февраль 2016'!AP416+'март 2016'!AP416</f>
        <v>0</v>
      </c>
      <c r="AQ416" s="1">
        <f>'январь 2016'!AQ416+'февраль 2016'!AQ416+'март 2016'!AQ416</f>
        <v>0</v>
      </c>
      <c r="AR416" s="1" t="s">
        <v>40</v>
      </c>
      <c r="AS416" s="1" t="s">
        <v>41</v>
      </c>
      <c r="AT416" s="1">
        <f>'январь 2016'!AT416+'февраль 2016'!AT416+'март 2016'!AT416</f>
        <v>0</v>
      </c>
      <c r="AU416" s="1">
        <f>'январь 2016'!AU416+'февраль 2016'!AU416+'март 2016'!AU416</f>
        <v>0</v>
      </c>
      <c r="AV416" s="6"/>
      <c r="AW416" s="6"/>
      <c r="AX416" s="1">
        <f>'январь 2016'!AX416+'февраль 2016'!AX416+'март 2016'!AX416</f>
        <v>0</v>
      </c>
      <c r="AY416" s="1">
        <f>'январь 2016'!AY416+'февраль 2016'!AY416+'март 2016'!AY416</f>
        <v>0</v>
      </c>
      <c r="AZ416" s="1" t="s">
        <v>42</v>
      </c>
      <c r="BA416" s="1" t="s">
        <v>39</v>
      </c>
      <c r="BB416" s="1">
        <f>'январь 2016'!BB416+'февраль 2016'!BB416+'март 2016'!BB416</f>
        <v>0</v>
      </c>
      <c r="BC416" s="1">
        <f>'январь 2016'!BC416+'февраль 2016'!BC416+'март 2016'!BC416</f>
        <v>0</v>
      </c>
      <c r="BD416" s="1" t="s">
        <v>42</v>
      </c>
      <c r="BE416" s="1" t="s">
        <v>33</v>
      </c>
      <c r="BF416" s="1">
        <f>'январь 2016'!BF416+'февраль 2016'!BF416+'март 2016'!BF416</f>
        <v>0</v>
      </c>
      <c r="BG416" s="1">
        <f>'январь 2016'!BG416+'февраль 2016'!BG416+'март 2016'!BG416</f>
        <v>0</v>
      </c>
      <c r="BH416" s="1" t="s">
        <v>42</v>
      </c>
      <c r="BI416" s="1" t="s">
        <v>39</v>
      </c>
      <c r="BJ416" s="1">
        <f>'январь 2016'!BJ416+'февраль 2016'!BJ416+'март 2016'!BJ416</f>
        <v>0</v>
      </c>
      <c r="BK416" s="7">
        <f>'январь 2016'!BK416+'февраль 2016'!BK416+'март 2016'!BK416</f>
        <v>0</v>
      </c>
      <c r="BL416" s="1" t="s">
        <v>43</v>
      </c>
      <c r="BM416" s="1" t="s">
        <v>44</v>
      </c>
      <c r="BN416" s="1">
        <f>'январь 2016'!BN416+'февраль 2016'!BN416+'март 2016'!BN416</f>
        <v>0</v>
      </c>
      <c r="BO416" s="1">
        <f>'январь 2016'!BO416+'февраль 2016'!BO416+'март 2016'!BO416</f>
        <v>0</v>
      </c>
      <c r="BP416" s="1" t="s">
        <v>45</v>
      </c>
      <c r="BQ416" s="1" t="s">
        <v>44</v>
      </c>
      <c r="BR416" s="1">
        <f>'январь 2016'!BR416+'февраль 2016'!BR416+'март 2016'!BR416</f>
        <v>0</v>
      </c>
      <c r="BS416" s="1">
        <f>'январь 2016'!BS416+'февраль 2016'!BS416+'март 2016'!BS416</f>
        <v>0</v>
      </c>
      <c r="BT416" s="1" t="s">
        <v>46</v>
      </c>
      <c r="BU416" s="1" t="s">
        <v>47</v>
      </c>
      <c r="BV416" s="1">
        <f>'январь 2016'!BV416+'февраль 2016'!BV416+'март 2016'!BV416</f>
        <v>0</v>
      </c>
      <c r="BW416" s="1">
        <f>'январь 2016'!BW416+'февраль 2016'!BW416+'март 2016'!BW416</f>
        <v>0</v>
      </c>
      <c r="BX416" s="1" t="s">
        <v>46</v>
      </c>
      <c r="BY416" s="1" t="s">
        <v>41</v>
      </c>
      <c r="BZ416" s="1">
        <f>'январь 2016'!BZ416+'февраль 2016'!BZ416+'март 2016'!BZ416</f>
        <v>0</v>
      </c>
      <c r="CA416" s="1">
        <f>'январь 2016'!CA416+'февраль 2016'!CA416+'март 2016'!CA416</f>
        <v>0</v>
      </c>
      <c r="CB416" s="1" t="s">
        <v>46</v>
      </c>
      <c r="CC416" s="1" t="s">
        <v>48</v>
      </c>
      <c r="CD416" s="1">
        <f>'январь 2016'!CD416+'февраль 2016'!CD416+'март 2016'!CD416</f>
        <v>0</v>
      </c>
      <c r="CE416" s="1">
        <f>'январь 2016'!CE416+'февраль 2016'!CE416+'март 2016'!CE416</f>
        <v>0</v>
      </c>
      <c r="CF416" s="1" t="s">
        <v>46</v>
      </c>
      <c r="CG416" s="1" t="s">
        <v>48</v>
      </c>
      <c r="CH416" s="1">
        <f>'январь 2016'!CH416+'февраль 2016'!CH416+'март 2016'!CH416</f>
        <v>0</v>
      </c>
      <c r="CI416" s="1">
        <f>'январь 2016'!CI416+'февраль 2016'!CI416+'март 2016'!CI416</f>
        <v>0</v>
      </c>
      <c r="CJ416" s="1" t="s">
        <v>46</v>
      </c>
      <c r="CK416" s="1" t="s">
        <v>39</v>
      </c>
      <c r="CL416" s="1">
        <f>'январь 2016'!CL416+'февраль 2016'!CL416+'март 2016'!CL416</f>
        <v>0</v>
      </c>
      <c r="CM416" s="1">
        <f>'январь 2016'!CM416+'февраль 2016'!CM416+'март 2016'!CM416</f>
        <v>0</v>
      </c>
      <c r="CN416" s="1" t="s">
        <v>49</v>
      </c>
      <c r="CO416" s="1" t="s">
        <v>39</v>
      </c>
      <c r="CP416" s="1">
        <f>'январь 2016'!CP416+'февраль 2016'!CP416+'март 2016'!CP416</f>
        <v>0</v>
      </c>
      <c r="CQ416" s="1">
        <f>'январь 2016'!CQ416+'февраль 2016'!CQ416+'март 2016'!CQ416</f>
        <v>0</v>
      </c>
      <c r="CR416" s="1" t="s">
        <v>50</v>
      </c>
      <c r="CS416" s="1" t="s">
        <v>51</v>
      </c>
      <c r="CT416" s="1">
        <f>'январь 2016'!CT416+'февраль 2016'!CT416+'март 2016'!CT416</f>
        <v>0</v>
      </c>
      <c r="CU416" s="1">
        <f>'январь 2016'!CU416+'февраль 2016'!CU416+'март 2016'!CU416</f>
        <v>0</v>
      </c>
      <c r="CV416" s="1" t="s">
        <v>50</v>
      </c>
      <c r="CW416" s="1" t="s">
        <v>39</v>
      </c>
      <c r="CX416" s="1">
        <f>'январь 2016'!CX416+'февраль 2016'!CX416+'март 2016'!CX416</f>
        <v>0</v>
      </c>
      <c r="CY416" s="1">
        <f>'январь 2016'!CY416+'февраль 2016'!CY416+'март 2016'!CY416</f>
        <v>0</v>
      </c>
      <c r="CZ416" s="1" t="s">
        <v>50</v>
      </c>
      <c r="DA416" s="1" t="s">
        <v>39</v>
      </c>
      <c r="DB416" s="1">
        <f>'январь 2016'!DB416+'февраль 2016'!DB416+'март 2016'!DB416</f>
        <v>0</v>
      </c>
      <c r="DC416" s="1">
        <f>'январь 2016'!DC416+'февраль 2016'!DC416+'март 2016'!DC416</f>
        <v>0</v>
      </c>
      <c r="DD416" s="1" t="s">
        <v>59</v>
      </c>
      <c r="DE416" s="1" t="s">
        <v>60</v>
      </c>
      <c r="DF416" s="1">
        <f>'январь 2016'!DF416+'февраль 2016'!DF416+'март 2016'!DF416</f>
        <v>0</v>
      </c>
      <c r="DG416" s="1">
        <f>'январь 2016'!DG416+'февраль 2016'!DG416+'март 2016'!DG416</f>
        <v>0</v>
      </c>
      <c r="DH416" s="1" t="s">
        <v>52</v>
      </c>
      <c r="DI416" s="1" t="s">
        <v>53</v>
      </c>
      <c r="DJ416" s="1">
        <f>'январь 2016'!DJ416+'февраль 2016'!DJ416+'март 2016'!DJ416</f>
        <v>0</v>
      </c>
      <c r="DK416" s="1">
        <f>'январь 2016'!DK416+'февраль 2016'!DK416+'март 2016'!DK416</f>
        <v>0</v>
      </c>
      <c r="DL416" s="1" t="s">
        <v>31</v>
      </c>
      <c r="DM416" s="7">
        <f>'январь 2016'!DM416+'февраль 2016'!DM416+'март 2016'!DM416</f>
        <v>0</v>
      </c>
    </row>
    <row r="417" spans="1:117" s="12" customFormat="1" ht="15.75" customHeight="1" x14ac:dyDescent="0.25">
      <c r="A417" s="6">
        <v>416</v>
      </c>
      <c r="B417" s="6">
        <v>3</v>
      </c>
      <c r="C417" s="9" t="s">
        <v>354</v>
      </c>
      <c r="D417" s="8" t="s">
        <v>373</v>
      </c>
      <c r="E417" s="6">
        <v>117.788</v>
      </c>
      <c r="F417" s="6">
        <v>8.9410000000000007</v>
      </c>
      <c r="G417" s="6">
        <v>108.84699999999999</v>
      </c>
      <c r="H417" s="10">
        <v>31.86984</v>
      </c>
      <c r="I417" s="3">
        <f t="shared" si="19"/>
        <v>140.71683999999999</v>
      </c>
      <c r="J417" s="3">
        <f t="shared" si="18"/>
        <v>0</v>
      </c>
      <c r="K417" s="3">
        <f t="shared" si="20"/>
        <v>140.71683999999999</v>
      </c>
      <c r="L417" s="1" t="s">
        <v>28</v>
      </c>
      <c r="M417" s="1" t="s">
        <v>29</v>
      </c>
      <c r="N417" s="1">
        <f>'январь 2016'!N417+'февраль 2016'!N417+'март 2016'!N417</f>
        <v>0</v>
      </c>
      <c r="O417" s="1">
        <f>'январь 2016'!O417+'февраль 2016'!O417+'март 2016'!O417</f>
        <v>0</v>
      </c>
      <c r="P417" s="1" t="s">
        <v>30</v>
      </c>
      <c r="Q417" s="1" t="s">
        <v>34</v>
      </c>
      <c r="R417" s="1">
        <f>'январь 2016'!R417+'февраль 2016'!R417+'март 2016'!R417</f>
        <v>0</v>
      </c>
      <c r="S417" s="1">
        <f>'январь 2016'!S417+'февраль 2016'!S417+'март 2016'!S417</f>
        <v>0</v>
      </c>
      <c r="T417" s="1" t="s">
        <v>30</v>
      </c>
      <c r="U417" s="1" t="s">
        <v>32</v>
      </c>
      <c r="V417" s="6">
        <f>'январь 2016'!V417+'февраль 2016'!V417+'март 2016'!V417</f>
        <v>0</v>
      </c>
      <c r="W417" s="6">
        <f>'январь 2016'!W417+'февраль 2016'!W417+'март 2016'!W417</f>
        <v>0</v>
      </c>
      <c r="X417" s="6" t="s">
        <v>30</v>
      </c>
      <c r="Y417" s="6" t="s">
        <v>33</v>
      </c>
      <c r="Z417" s="6">
        <f>'январь 2016'!Z417+'февраль 2016'!Z417+'март 2016'!Z417</f>
        <v>0</v>
      </c>
      <c r="AA417" s="6">
        <f>'январь 2016'!AA417+'февраль 2016'!AA417+'март 2016'!AA417</f>
        <v>0</v>
      </c>
      <c r="AB417" s="1" t="s">
        <v>30</v>
      </c>
      <c r="AC417" s="1" t="s">
        <v>34</v>
      </c>
      <c r="AD417" s="1">
        <f>'январь 2016'!AD417+'февраль 2016'!AD417+'март 2016'!AD417</f>
        <v>0</v>
      </c>
      <c r="AE417" s="1">
        <f>'январь 2016'!AE417+'февраль 2016'!AE417+'март 2016'!AE417</f>
        <v>0</v>
      </c>
      <c r="AF417" s="1" t="s">
        <v>35</v>
      </c>
      <c r="AG417" s="1" t="s">
        <v>29</v>
      </c>
      <c r="AH417" s="1">
        <f>'январь 2016'!AH417+'февраль 2016'!AH417+'март 2016'!AH417</f>
        <v>0</v>
      </c>
      <c r="AI417" s="1">
        <f>'январь 2016'!AI417+'февраль 2016'!AI417+'март 2016'!AI417</f>
        <v>0</v>
      </c>
      <c r="AJ417" s="1" t="s">
        <v>36</v>
      </c>
      <c r="AK417" s="1" t="s">
        <v>37</v>
      </c>
      <c r="AL417" s="1">
        <f>'январь 2016'!AL417+'февраль 2016'!AL417+'март 2016'!AL417</f>
        <v>0</v>
      </c>
      <c r="AM417" s="1">
        <f>'январь 2016'!AM417+'февраль 2016'!AM417+'март 2016'!AM417</f>
        <v>0</v>
      </c>
      <c r="AN417" s="1" t="s">
        <v>38</v>
      </c>
      <c r="AO417" s="1" t="s">
        <v>39</v>
      </c>
      <c r="AP417" s="1">
        <f>'январь 2016'!AP417+'февраль 2016'!AP417+'март 2016'!AP417</f>
        <v>0</v>
      </c>
      <c r="AQ417" s="1">
        <f>'январь 2016'!AQ417+'февраль 2016'!AQ417+'март 2016'!AQ417</f>
        <v>0</v>
      </c>
      <c r="AR417" s="1" t="s">
        <v>40</v>
      </c>
      <c r="AS417" s="1" t="s">
        <v>41</v>
      </c>
      <c r="AT417" s="1">
        <f>'январь 2016'!AT417+'февраль 2016'!AT417+'март 2016'!AT417</f>
        <v>0</v>
      </c>
      <c r="AU417" s="1">
        <f>'январь 2016'!AU417+'февраль 2016'!AU417+'март 2016'!AU417</f>
        <v>0</v>
      </c>
      <c r="AV417" s="6"/>
      <c r="AW417" s="6"/>
      <c r="AX417" s="1">
        <f>'январь 2016'!AX417+'февраль 2016'!AX417+'март 2016'!AX417</f>
        <v>0</v>
      </c>
      <c r="AY417" s="1">
        <f>'январь 2016'!AY417+'февраль 2016'!AY417+'март 2016'!AY417</f>
        <v>0</v>
      </c>
      <c r="AZ417" s="1" t="s">
        <v>42</v>
      </c>
      <c r="BA417" s="1" t="s">
        <v>39</v>
      </c>
      <c r="BB417" s="1">
        <f>'январь 2016'!BB417+'февраль 2016'!BB417+'март 2016'!BB417</f>
        <v>0</v>
      </c>
      <c r="BC417" s="1">
        <f>'январь 2016'!BC417+'февраль 2016'!BC417+'март 2016'!BC417</f>
        <v>0</v>
      </c>
      <c r="BD417" s="1" t="s">
        <v>42</v>
      </c>
      <c r="BE417" s="1" t="s">
        <v>33</v>
      </c>
      <c r="BF417" s="1">
        <f>'январь 2016'!BF417+'февраль 2016'!BF417+'март 2016'!BF417</f>
        <v>0</v>
      </c>
      <c r="BG417" s="1">
        <f>'январь 2016'!BG417+'февраль 2016'!BG417+'март 2016'!BG417</f>
        <v>0</v>
      </c>
      <c r="BH417" s="1" t="s">
        <v>42</v>
      </c>
      <c r="BI417" s="1" t="s">
        <v>39</v>
      </c>
      <c r="BJ417" s="1">
        <f>'январь 2016'!BJ417+'февраль 2016'!BJ417+'март 2016'!BJ417</f>
        <v>0</v>
      </c>
      <c r="BK417" s="7">
        <f>'январь 2016'!BK417+'февраль 2016'!BK417+'март 2016'!BK417</f>
        <v>0</v>
      </c>
      <c r="BL417" s="1" t="s">
        <v>43</v>
      </c>
      <c r="BM417" s="1" t="s">
        <v>44</v>
      </c>
      <c r="BN417" s="1">
        <f>'январь 2016'!BN417+'февраль 2016'!BN417+'март 2016'!BN417</f>
        <v>0</v>
      </c>
      <c r="BO417" s="1">
        <f>'январь 2016'!BO417+'февраль 2016'!BO417+'март 2016'!BO417</f>
        <v>0</v>
      </c>
      <c r="BP417" s="1" t="s">
        <v>45</v>
      </c>
      <c r="BQ417" s="1" t="s">
        <v>44</v>
      </c>
      <c r="BR417" s="1">
        <f>'январь 2016'!BR417+'февраль 2016'!BR417+'март 2016'!BR417</f>
        <v>0</v>
      </c>
      <c r="BS417" s="1">
        <f>'январь 2016'!BS417+'февраль 2016'!BS417+'март 2016'!BS417</f>
        <v>0</v>
      </c>
      <c r="BT417" s="1" t="s">
        <v>46</v>
      </c>
      <c r="BU417" s="1" t="s">
        <v>47</v>
      </c>
      <c r="BV417" s="1">
        <f>'январь 2016'!BV417+'февраль 2016'!BV417+'март 2016'!BV417</f>
        <v>0</v>
      </c>
      <c r="BW417" s="1">
        <f>'январь 2016'!BW417+'февраль 2016'!BW417+'март 2016'!BW417</f>
        <v>0</v>
      </c>
      <c r="BX417" s="1" t="s">
        <v>46</v>
      </c>
      <c r="BY417" s="1" t="s">
        <v>41</v>
      </c>
      <c r="BZ417" s="1">
        <f>'январь 2016'!BZ417+'февраль 2016'!BZ417+'март 2016'!BZ417</f>
        <v>0</v>
      </c>
      <c r="CA417" s="1">
        <f>'январь 2016'!CA417+'февраль 2016'!CA417+'март 2016'!CA417</f>
        <v>0</v>
      </c>
      <c r="CB417" s="1" t="s">
        <v>46</v>
      </c>
      <c r="CC417" s="1" t="s">
        <v>48</v>
      </c>
      <c r="CD417" s="1">
        <f>'январь 2016'!CD417+'февраль 2016'!CD417+'март 2016'!CD417</f>
        <v>0</v>
      </c>
      <c r="CE417" s="1">
        <f>'январь 2016'!CE417+'февраль 2016'!CE417+'март 2016'!CE417</f>
        <v>0</v>
      </c>
      <c r="CF417" s="1" t="s">
        <v>46</v>
      </c>
      <c r="CG417" s="1" t="s">
        <v>48</v>
      </c>
      <c r="CH417" s="1">
        <f>'январь 2016'!CH417+'февраль 2016'!CH417+'март 2016'!CH417</f>
        <v>0</v>
      </c>
      <c r="CI417" s="1">
        <f>'январь 2016'!CI417+'февраль 2016'!CI417+'март 2016'!CI417</f>
        <v>0</v>
      </c>
      <c r="CJ417" s="1" t="s">
        <v>46</v>
      </c>
      <c r="CK417" s="1" t="s">
        <v>39</v>
      </c>
      <c r="CL417" s="1">
        <f>'январь 2016'!CL417+'февраль 2016'!CL417+'март 2016'!CL417</f>
        <v>0</v>
      </c>
      <c r="CM417" s="1">
        <f>'январь 2016'!CM417+'февраль 2016'!CM417+'март 2016'!CM417</f>
        <v>0</v>
      </c>
      <c r="CN417" s="1" t="s">
        <v>49</v>
      </c>
      <c r="CO417" s="1" t="s">
        <v>39</v>
      </c>
      <c r="CP417" s="1">
        <f>'январь 2016'!CP417+'февраль 2016'!CP417+'март 2016'!CP417</f>
        <v>0</v>
      </c>
      <c r="CQ417" s="1">
        <f>'январь 2016'!CQ417+'февраль 2016'!CQ417+'март 2016'!CQ417</f>
        <v>0</v>
      </c>
      <c r="CR417" s="1" t="s">
        <v>50</v>
      </c>
      <c r="CS417" s="1" t="s">
        <v>51</v>
      </c>
      <c r="CT417" s="1">
        <f>'январь 2016'!CT417+'февраль 2016'!CT417+'март 2016'!CT417</f>
        <v>0</v>
      </c>
      <c r="CU417" s="1">
        <f>'январь 2016'!CU417+'февраль 2016'!CU417+'март 2016'!CU417</f>
        <v>0</v>
      </c>
      <c r="CV417" s="1" t="s">
        <v>50</v>
      </c>
      <c r="CW417" s="1" t="s">
        <v>39</v>
      </c>
      <c r="CX417" s="1">
        <f>'январь 2016'!CX417+'февраль 2016'!CX417+'март 2016'!CX417</f>
        <v>0</v>
      </c>
      <c r="CY417" s="1">
        <f>'январь 2016'!CY417+'февраль 2016'!CY417+'март 2016'!CY417</f>
        <v>0</v>
      </c>
      <c r="CZ417" s="1" t="s">
        <v>50</v>
      </c>
      <c r="DA417" s="1" t="s">
        <v>39</v>
      </c>
      <c r="DB417" s="1">
        <f>'январь 2016'!DB417+'февраль 2016'!DB417+'март 2016'!DB417</f>
        <v>0</v>
      </c>
      <c r="DC417" s="1">
        <f>'январь 2016'!DC417+'февраль 2016'!DC417+'март 2016'!DC417</f>
        <v>0</v>
      </c>
      <c r="DD417" s="1" t="s">
        <v>59</v>
      </c>
      <c r="DE417" s="1" t="s">
        <v>60</v>
      </c>
      <c r="DF417" s="1">
        <f>'январь 2016'!DF417+'февраль 2016'!DF417+'март 2016'!DF417</f>
        <v>0</v>
      </c>
      <c r="DG417" s="1">
        <f>'январь 2016'!DG417+'февраль 2016'!DG417+'март 2016'!DG417</f>
        <v>0</v>
      </c>
      <c r="DH417" s="1" t="s">
        <v>52</v>
      </c>
      <c r="DI417" s="1" t="s">
        <v>53</v>
      </c>
      <c r="DJ417" s="1">
        <f>'январь 2016'!DJ417+'февраль 2016'!DJ417+'март 2016'!DJ417</f>
        <v>0</v>
      </c>
      <c r="DK417" s="1">
        <f>'январь 2016'!DK417+'февраль 2016'!DK417+'март 2016'!DK417</f>
        <v>0</v>
      </c>
      <c r="DL417" s="1" t="s">
        <v>31</v>
      </c>
      <c r="DM417" s="7">
        <f>'январь 2016'!DM417+'февраль 2016'!DM417+'март 2016'!DM417</f>
        <v>0</v>
      </c>
    </row>
    <row r="418" spans="1:117" s="12" customFormat="1" ht="15.75" customHeight="1" x14ac:dyDescent="0.25">
      <c r="A418" s="6">
        <v>417</v>
      </c>
      <c r="B418" s="6">
        <v>3</v>
      </c>
      <c r="C418" s="9" t="s">
        <v>498</v>
      </c>
      <c r="D418" s="8" t="s">
        <v>373</v>
      </c>
      <c r="E418" s="6">
        <v>487.959</v>
      </c>
      <c r="F418" s="6">
        <v>630.19100000000003</v>
      </c>
      <c r="G418" s="6">
        <v>-142.232</v>
      </c>
      <c r="H418" s="10">
        <v>171.71075999999999</v>
      </c>
      <c r="I418" s="3">
        <f t="shared" si="19"/>
        <v>29.478759999999994</v>
      </c>
      <c r="J418" s="3">
        <f t="shared" si="18"/>
        <v>0.92100000000000004</v>
      </c>
      <c r="K418" s="3">
        <f t="shared" si="20"/>
        <v>28.557759999999995</v>
      </c>
      <c r="L418" s="1" t="s">
        <v>28</v>
      </c>
      <c r="M418" s="1" t="s">
        <v>29</v>
      </c>
      <c r="N418" s="1">
        <f>'январь 2016'!N418+'февраль 2016'!N418+'март 2016'!N418</f>
        <v>0</v>
      </c>
      <c r="O418" s="1">
        <f>'январь 2016'!O418+'февраль 2016'!O418+'март 2016'!O418</f>
        <v>0</v>
      </c>
      <c r="P418" s="1" t="s">
        <v>30</v>
      </c>
      <c r="Q418" s="1" t="s">
        <v>34</v>
      </c>
      <c r="R418" s="1">
        <f>'январь 2016'!R418+'февраль 2016'!R418+'март 2016'!R418</f>
        <v>0</v>
      </c>
      <c r="S418" s="1">
        <f>'январь 2016'!S418+'февраль 2016'!S418+'март 2016'!S418</f>
        <v>0</v>
      </c>
      <c r="T418" s="1" t="s">
        <v>30</v>
      </c>
      <c r="U418" s="1" t="s">
        <v>32</v>
      </c>
      <c r="V418" s="6">
        <f>'январь 2016'!V418+'февраль 2016'!V418+'март 2016'!V418</f>
        <v>0</v>
      </c>
      <c r="W418" s="6">
        <f>'январь 2016'!W418+'февраль 2016'!W418+'март 2016'!W418</f>
        <v>0</v>
      </c>
      <c r="X418" s="6" t="s">
        <v>30</v>
      </c>
      <c r="Y418" s="6" t="s">
        <v>33</v>
      </c>
      <c r="Z418" s="6">
        <f>'январь 2016'!Z418+'февраль 2016'!Z418+'март 2016'!Z418</f>
        <v>0</v>
      </c>
      <c r="AA418" s="6">
        <f>'январь 2016'!AA418+'февраль 2016'!AA418+'март 2016'!AA418</f>
        <v>0</v>
      </c>
      <c r="AB418" s="1" t="s">
        <v>30</v>
      </c>
      <c r="AC418" s="1" t="s">
        <v>34</v>
      </c>
      <c r="AD418" s="1">
        <f>'январь 2016'!AD418+'февраль 2016'!AD418+'март 2016'!AD418</f>
        <v>0</v>
      </c>
      <c r="AE418" s="1">
        <f>'январь 2016'!AE418+'февраль 2016'!AE418+'март 2016'!AE418</f>
        <v>0</v>
      </c>
      <c r="AF418" s="1" t="s">
        <v>35</v>
      </c>
      <c r="AG418" s="1" t="s">
        <v>29</v>
      </c>
      <c r="AH418" s="1">
        <f>'январь 2016'!AH418+'февраль 2016'!AH418+'март 2016'!AH418</f>
        <v>0</v>
      </c>
      <c r="AI418" s="1">
        <f>'январь 2016'!AI418+'февраль 2016'!AI418+'март 2016'!AI418</f>
        <v>0</v>
      </c>
      <c r="AJ418" s="1" t="s">
        <v>36</v>
      </c>
      <c r="AK418" s="1" t="s">
        <v>37</v>
      </c>
      <c r="AL418" s="1">
        <f>'январь 2016'!AL418+'февраль 2016'!AL418+'март 2016'!AL418</f>
        <v>0</v>
      </c>
      <c r="AM418" s="1">
        <f>'январь 2016'!AM418+'февраль 2016'!AM418+'март 2016'!AM418</f>
        <v>0</v>
      </c>
      <c r="AN418" s="1" t="s">
        <v>38</v>
      </c>
      <c r="AO418" s="1" t="s">
        <v>39</v>
      </c>
      <c r="AP418" s="1">
        <f>'январь 2016'!AP418+'февраль 2016'!AP418+'март 2016'!AP418</f>
        <v>0</v>
      </c>
      <c r="AQ418" s="1">
        <f>'январь 2016'!AQ418+'февраль 2016'!AQ418+'март 2016'!AQ418</f>
        <v>0</v>
      </c>
      <c r="AR418" s="1" t="s">
        <v>40</v>
      </c>
      <c r="AS418" s="1" t="s">
        <v>41</v>
      </c>
      <c r="AT418" s="1">
        <f>'январь 2016'!AT418+'февраль 2016'!AT418+'март 2016'!AT418</f>
        <v>0</v>
      </c>
      <c r="AU418" s="1">
        <f>'январь 2016'!AU418+'февраль 2016'!AU418+'март 2016'!AU418</f>
        <v>0</v>
      </c>
      <c r="AV418" s="6"/>
      <c r="AW418" s="6"/>
      <c r="AX418" s="1">
        <f>'январь 2016'!AX418+'февраль 2016'!AX418+'март 2016'!AX418</f>
        <v>0</v>
      </c>
      <c r="AY418" s="1">
        <f>'январь 2016'!AY418+'февраль 2016'!AY418+'март 2016'!AY418</f>
        <v>0</v>
      </c>
      <c r="AZ418" s="1" t="s">
        <v>42</v>
      </c>
      <c r="BA418" s="1" t="s">
        <v>39</v>
      </c>
      <c r="BB418" s="1">
        <f>'январь 2016'!BB418+'февраль 2016'!BB418+'март 2016'!BB418</f>
        <v>0</v>
      </c>
      <c r="BC418" s="1">
        <f>'январь 2016'!BC418+'февраль 2016'!BC418+'март 2016'!BC418</f>
        <v>0</v>
      </c>
      <c r="BD418" s="1" t="s">
        <v>42</v>
      </c>
      <c r="BE418" s="1" t="s">
        <v>33</v>
      </c>
      <c r="BF418" s="1">
        <f>'январь 2016'!BF418+'февраль 2016'!BF418+'март 2016'!BF418</f>
        <v>0</v>
      </c>
      <c r="BG418" s="1">
        <f>'январь 2016'!BG418+'февраль 2016'!BG418+'март 2016'!BG418</f>
        <v>0</v>
      </c>
      <c r="BH418" s="1" t="s">
        <v>42</v>
      </c>
      <c r="BI418" s="1" t="s">
        <v>39</v>
      </c>
      <c r="BJ418" s="1">
        <f>'январь 2016'!BJ418+'февраль 2016'!BJ418+'март 2016'!BJ418</f>
        <v>0</v>
      </c>
      <c r="BK418" s="7">
        <f>'январь 2016'!BK418+'февраль 2016'!BK418+'март 2016'!BK418</f>
        <v>0</v>
      </c>
      <c r="BL418" s="1" t="s">
        <v>43</v>
      </c>
      <c r="BM418" s="1" t="s">
        <v>44</v>
      </c>
      <c r="BN418" s="1">
        <f>'январь 2016'!BN418+'февраль 2016'!BN418+'март 2016'!BN418</f>
        <v>0</v>
      </c>
      <c r="BO418" s="1">
        <f>'январь 2016'!BO418+'февраль 2016'!BO418+'март 2016'!BO418</f>
        <v>0</v>
      </c>
      <c r="BP418" s="1" t="s">
        <v>45</v>
      </c>
      <c r="BQ418" s="1" t="s">
        <v>44</v>
      </c>
      <c r="BR418" s="1">
        <f>'январь 2016'!BR418+'февраль 2016'!BR418+'март 2016'!BR418</f>
        <v>0</v>
      </c>
      <c r="BS418" s="1">
        <f>'январь 2016'!BS418+'февраль 2016'!BS418+'март 2016'!BS418</f>
        <v>0</v>
      </c>
      <c r="BT418" s="1" t="s">
        <v>46</v>
      </c>
      <c r="BU418" s="1" t="s">
        <v>47</v>
      </c>
      <c r="BV418" s="1">
        <f>'январь 2016'!BV418+'февраль 2016'!BV418+'март 2016'!BV418</f>
        <v>0</v>
      </c>
      <c r="BW418" s="1">
        <f>'январь 2016'!BW418+'февраль 2016'!BW418+'март 2016'!BW418</f>
        <v>0</v>
      </c>
      <c r="BX418" s="1" t="s">
        <v>46</v>
      </c>
      <c r="BY418" s="1" t="s">
        <v>41</v>
      </c>
      <c r="BZ418" s="1">
        <f>'январь 2016'!BZ418+'февраль 2016'!BZ418+'март 2016'!BZ418</f>
        <v>0</v>
      </c>
      <c r="CA418" s="1">
        <f>'январь 2016'!CA418+'февраль 2016'!CA418+'март 2016'!CA418</f>
        <v>0</v>
      </c>
      <c r="CB418" s="1" t="s">
        <v>46</v>
      </c>
      <c r="CC418" s="1" t="s">
        <v>48</v>
      </c>
      <c r="CD418" s="1">
        <f>'январь 2016'!CD418+'февраль 2016'!CD418+'март 2016'!CD418</f>
        <v>0</v>
      </c>
      <c r="CE418" s="1">
        <f>'январь 2016'!CE418+'февраль 2016'!CE418+'март 2016'!CE418</f>
        <v>0</v>
      </c>
      <c r="CF418" s="1" t="s">
        <v>46</v>
      </c>
      <c r="CG418" s="1" t="s">
        <v>48</v>
      </c>
      <c r="CH418" s="1">
        <f>'январь 2016'!CH418+'февраль 2016'!CH418+'март 2016'!CH418</f>
        <v>0</v>
      </c>
      <c r="CI418" s="1">
        <f>'январь 2016'!CI418+'февраль 2016'!CI418+'март 2016'!CI418</f>
        <v>0</v>
      </c>
      <c r="CJ418" s="1" t="s">
        <v>46</v>
      </c>
      <c r="CK418" s="1" t="s">
        <v>39</v>
      </c>
      <c r="CL418" s="1">
        <f>'январь 2016'!CL418+'февраль 2016'!CL418+'март 2016'!CL418</f>
        <v>0</v>
      </c>
      <c r="CM418" s="1">
        <f>'январь 2016'!CM418+'февраль 2016'!CM418+'март 2016'!CM418</f>
        <v>0</v>
      </c>
      <c r="CN418" s="1" t="s">
        <v>49</v>
      </c>
      <c r="CO418" s="1" t="s">
        <v>39</v>
      </c>
      <c r="CP418" s="1">
        <f>'январь 2016'!CP418+'февраль 2016'!CP418+'март 2016'!CP418</f>
        <v>0</v>
      </c>
      <c r="CQ418" s="1">
        <f>'январь 2016'!CQ418+'февраль 2016'!CQ418+'март 2016'!CQ418</f>
        <v>0</v>
      </c>
      <c r="CR418" s="1" t="s">
        <v>50</v>
      </c>
      <c r="CS418" s="1" t="s">
        <v>51</v>
      </c>
      <c r="CT418" s="1">
        <f>'январь 2016'!CT418+'февраль 2016'!CT418+'март 2016'!CT418</f>
        <v>0</v>
      </c>
      <c r="CU418" s="1">
        <f>'январь 2016'!CU418+'февраль 2016'!CU418+'март 2016'!CU418</f>
        <v>0</v>
      </c>
      <c r="CV418" s="1" t="s">
        <v>50</v>
      </c>
      <c r="CW418" s="1" t="s">
        <v>39</v>
      </c>
      <c r="CX418" s="1">
        <f>'январь 2016'!CX418+'февраль 2016'!CX418+'март 2016'!CX418</f>
        <v>1</v>
      </c>
      <c r="CY418" s="1">
        <f>'январь 2016'!CY418+'февраль 2016'!CY418+'март 2016'!CY418</f>
        <v>0.92100000000000004</v>
      </c>
      <c r="CZ418" s="1" t="s">
        <v>50</v>
      </c>
      <c r="DA418" s="1" t="s">
        <v>39</v>
      </c>
      <c r="DB418" s="1">
        <f>'январь 2016'!DB418+'февраль 2016'!DB418+'март 2016'!DB418</f>
        <v>0</v>
      </c>
      <c r="DC418" s="1">
        <f>'январь 2016'!DC418+'февраль 2016'!DC418+'март 2016'!DC418</f>
        <v>0</v>
      </c>
      <c r="DD418" s="1" t="s">
        <v>59</v>
      </c>
      <c r="DE418" s="1" t="s">
        <v>60</v>
      </c>
      <c r="DF418" s="1">
        <f>'январь 2016'!DF418+'февраль 2016'!DF418+'март 2016'!DF418</f>
        <v>0</v>
      </c>
      <c r="DG418" s="1">
        <f>'январь 2016'!DG418+'февраль 2016'!DG418+'март 2016'!DG418</f>
        <v>0</v>
      </c>
      <c r="DH418" s="1" t="s">
        <v>52</v>
      </c>
      <c r="DI418" s="1" t="s">
        <v>53</v>
      </c>
      <c r="DJ418" s="1">
        <f>'январь 2016'!DJ418+'февраль 2016'!DJ418+'март 2016'!DJ418</f>
        <v>0</v>
      </c>
      <c r="DK418" s="1">
        <f>'январь 2016'!DK418+'февраль 2016'!DK418+'март 2016'!DK418</f>
        <v>0</v>
      </c>
      <c r="DL418" s="1" t="s">
        <v>31</v>
      </c>
      <c r="DM418" s="7">
        <f>'январь 2016'!DM418+'февраль 2016'!DM418+'март 2016'!DM418</f>
        <v>0</v>
      </c>
    </row>
    <row r="419" spans="1:117" s="12" customFormat="1" ht="15.75" customHeight="1" x14ac:dyDescent="0.25">
      <c r="A419" s="6">
        <v>418</v>
      </c>
      <c r="B419" s="6">
        <v>3</v>
      </c>
      <c r="C419" s="9" t="s">
        <v>499</v>
      </c>
      <c r="D419" s="8" t="s">
        <v>373</v>
      </c>
      <c r="E419" s="6">
        <v>24.927</v>
      </c>
      <c r="F419" s="6">
        <v>0</v>
      </c>
      <c r="G419" s="6">
        <v>24.927</v>
      </c>
      <c r="H419" s="10">
        <v>12.380879999999999</v>
      </c>
      <c r="I419" s="3">
        <f t="shared" si="19"/>
        <v>37.307879999999997</v>
      </c>
      <c r="J419" s="3">
        <f t="shared" si="18"/>
        <v>0</v>
      </c>
      <c r="K419" s="3">
        <f t="shared" si="20"/>
        <v>37.307879999999997</v>
      </c>
      <c r="L419" s="1" t="s">
        <v>28</v>
      </c>
      <c r="M419" s="1" t="s">
        <v>29</v>
      </c>
      <c r="N419" s="1">
        <f>'январь 2016'!N419+'февраль 2016'!N419+'март 2016'!N419</f>
        <v>0</v>
      </c>
      <c r="O419" s="1">
        <f>'январь 2016'!O419+'февраль 2016'!O419+'март 2016'!O419</f>
        <v>0</v>
      </c>
      <c r="P419" s="1" t="s">
        <v>30</v>
      </c>
      <c r="Q419" s="1" t="s">
        <v>34</v>
      </c>
      <c r="R419" s="1">
        <f>'январь 2016'!R419+'февраль 2016'!R419+'март 2016'!R419</f>
        <v>0</v>
      </c>
      <c r="S419" s="1">
        <f>'январь 2016'!S419+'февраль 2016'!S419+'март 2016'!S419</f>
        <v>0</v>
      </c>
      <c r="T419" s="1" t="s">
        <v>30</v>
      </c>
      <c r="U419" s="1" t="s">
        <v>32</v>
      </c>
      <c r="V419" s="6">
        <f>'январь 2016'!V419+'февраль 2016'!V419+'март 2016'!V419</f>
        <v>0</v>
      </c>
      <c r="W419" s="6">
        <f>'январь 2016'!W419+'февраль 2016'!W419+'март 2016'!W419</f>
        <v>0</v>
      </c>
      <c r="X419" s="6" t="s">
        <v>30</v>
      </c>
      <c r="Y419" s="6" t="s">
        <v>33</v>
      </c>
      <c r="Z419" s="6">
        <f>'январь 2016'!Z419+'февраль 2016'!Z419+'март 2016'!Z419</f>
        <v>0</v>
      </c>
      <c r="AA419" s="6">
        <f>'январь 2016'!AA419+'февраль 2016'!AA419+'март 2016'!AA419</f>
        <v>0</v>
      </c>
      <c r="AB419" s="1" t="s">
        <v>30</v>
      </c>
      <c r="AC419" s="1" t="s">
        <v>34</v>
      </c>
      <c r="AD419" s="1">
        <f>'январь 2016'!AD419+'февраль 2016'!AD419+'март 2016'!AD419</f>
        <v>0</v>
      </c>
      <c r="AE419" s="1">
        <f>'январь 2016'!AE419+'февраль 2016'!AE419+'март 2016'!AE419</f>
        <v>0</v>
      </c>
      <c r="AF419" s="1" t="s">
        <v>35</v>
      </c>
      <c r="AG419" s="1" t="s">
        <v>29</v>
      </c>
      <c r="AH419" s="1">
        <f>'январь 2016'!AH419+'февраль 2016'!AH419+'март 2016'!AH419</f>
        <v>0</v>
      </c>
      <c r="AI419" s="1">
        <f>'январь 2016'!AI419+'февраль 2016'!AI419+'март 2016'!AI419</f>
        <v>0</v>
      </c>
      <c r="AJ419" s="1" t="s">
        <v>36</v>
      </c>
      <c r="AK419" s="1" t="s">
        <v>37</v>
      </c>
      <c r="AL419" s="1">
        <f>'январь 2016'!AL419+'февраль 2016'!AL419+'март 2016'!AL419</f>
        <v>0</v>
      </c>
      <c r="AM419" s="1">
        <f>'январь 2016'!AM419+'февраль 2016'!AM419+'март 2016'!AM419</f>
        <v>0</v>
      </c>
      <c r="AN419" s="1" t="s">
        <v>38</v>
      </c>
      <c r="AO419" s="1" t="s">
        <v>39</v>
      </c>
      <c r="AP419" s="1">
        <f>'январь 2016'!AP419+'февраль 2016'!AP419+'март 2016'!AP419</f>
        <v>0</v>
      </c>
      <c r="AQ419" s="1">
        <f>'январь 2016'!AQ419+'февраль 2016'!AQ419+'март 2016'!AQ419</f>
        <v>0</v>
      </c>
      <c r="AR419" s="1" t="s">
        <v>40</v>
      </c>
      <c r="AS419" s="1" t="s">
        <v>41</v>
      </c>
      <c r="AT419" s="1">
        <f>'январь 2016'!AT419+'февраль 2016'!AT419+'март 2016'!AT419</f>
        <v>0</v>
      </c>
      <c r="AU419" s="1">
        <f>'январь 2016'!AU419+'февраль 2016'!AU419+'март 2016'!AU419</f>
        <v>0</v>
      </c>
      <c r="AV419" s="6"/>
      <c r="AW419" s="6"/>
      <c r="AX419" s="1">
        <f>'январь 2016'!AX419+'февраль 2016'!AX419+'март 2016'!AX419</f>
        <v>0</v>
      </c>
      <c r="AY419" s="1">
        <f>'январь 2016'!AY419+'февраль 2016'!AY419+'март 2016'!AY419</f>
        <v>0</v>
      </c>
      <c r="AZ419" s="1" t="s">
        <v>42</v>
      </c>
      <c r="BA419" s="1" t="s">
        <v>39</v>
      </c>
      <c r="BB419" s="1">
        <f>'январь 2016'!BB419+'февраль 2016'!BB419+'март 2016'!BB419</f>
        <v>0</v>
      </c>
      <c r="BC419" s="1">
        <f>'январь 2016'!BC419+'февраль 2016'!BC419+'март 2016'!BC419</f>
        <v>0</v>
      </c>
      <c r="BD419" s="1" t="s">
        <v>42</v>
      </c>
      <c r="BE419" s="1" t="s">
        <v>33</v>
      </c>
      <c r="BF419" s="1">
        <f>'январь 2016'!BF419+'февраль 2016'!BF419+'март 2016'!BF419</f>
        <v>0</v>
      </c>
      <c r="BG419" s="1">
        <f>'январь 2016'!BG419+'февраль 2016'!BG419+'март 2016'!BG419</f>
        <v>0</v>
      </c>
      <c r="BH419" s="1" t="s">
        <v>42</v>
      </c>
      <c r="BI419" s="1" t="s">
        <v>39</v>
      </c>
      <c r="BJ419" s="1">
        <f>'январь 2016'!BJ419+'февраль 2016'!BJ419+'март 2016'!BJ419</f>
        <v>0</v>
      </c>
      <c r="BK419" s="7">
        <f>'январь 2016'!BK419+'февраль 2016'!BK419+'март 2016'!BK419</f>
        <v>0</v>
      </c>
      <c r="BL419" s="1" t="s">
        <v>43</v>
      </c>
      <c r="BM419" s="1" t="s">
        <v>44</v>
      </c>
      <c r="BN419" s="1">
        <f>'январь 2016'!BN419+'февраль 2016'!BN419+'март 2016'!BN419</f>
        <v>0</v>
      </c>
      <c r="BO419" s="1">
        <f>'январь 2016'!BO419+'февраль 2016'!BO419+'март 2016'!BO419</f>
        <v>0</v>
      </c>
      <c r="BP419" s="1" t="s">
        <v>45</v>
      </c>
      <c r="BQ419" s="1" t="s">
        <v>44</v>
      </c>
      <c r="BR419" s="1">
        <f>'январь 2016'!BR419+'февраль 2016'!BR419+'март 2016'!BR419</f>
        <v>0</v>
      </c>
      <c r="BS419" s="1">
        <f>'январь 2016'!BS419+'февраль 2016'!BS419+'март 2016'!BS419</f>
        <v>0</v>
      </c>
      <c r="BT419" s="1" t="s">
        <v>46</v>
      </c>
      <c r="BU419" s="1" t="s">
        <v>47</v>
      </c>
      <c r="BV419" s="1">
        <f>'январь 2016'!BV419+'февраль 2016'!BV419+'март 2016'!BV419</f>
        <v>0</v>
      </c>
      <c r="BW419" s="1">
        <f>'январь 2016'!BW419+'февраль 2016'!BW419+'март 2016'!BW419</f>
        <v>0</v>
      </c>
      <c r="BX419" s="1" t="s">
        <v>46</v>
      </c>
      <c r="BY419" s="1" t="s">
        <v>41</v>
      </c>
      <c r="BZ419" s="1">
        <f>'январь 2016'!BZ419+'февраль 2016'!BZ419+'март 2016'!BZ419</f>
        <v>0</v>
      </c>
      <c r="CA419" s="1">
        <f>'январь 2016'!CA419+'февраль 2016'!CA419+'март 2016'!CA419</f>
        <v>0</v>
      </c>
      <c r="CB419" s="1" t="s">
        <v>46</v>
      </c>
      <c r="CC419" s="1" t="s">
        <v>48</v>
      </c>
      <c r="CD419" s="1">
        <f>'январь 2016'!CD419+'февраль 2016'!CD419+'март 2016'!CD419</f>
        <v>0</v>
      </c>
      <c r="CE419" s="1">
        <f>'январь 2016'!CE419+'февраль 2016'!CE419+'март 2016'!CE419</f>
        <v>0</v>
      </c>
      <c r="CF419" s="1" t="s">
        <v>46</v>
      </c>
      <c r="CG419" s="1" t="s">
        <v>48</v>
      </c>
      <c r="CH419" s="1">
        <f>'январь 2016'!CH419+'февраль 2016'!CH419+'март 2016'!CH419</f>
        <v>0</v>
      </c>
      <c r="CI419" s="1">
        <f>'январь 2016'!CI419+'февраль 2016'!CI419+'март 2016'!CI419</f>
        <v>0</v>
      </c>
      <c r="CJ419" s="1" t="s">
        <v>46</v>
      </c>
      <c r="CK419" s="1" t="s">
        <v>39</v>
      </c>
      <c r="CL419" s="1">
        <f>'январь 2016'!CL419+'февраль 2016'!CL419+'март 2016'!CL419</f>
        <v>0</v>
      </c>
      <c r="CM419" s="1">
        <f>'январь 2016'!CM419+'февраль 2016'!CM419+'март 2016'!CM419</f>
        <v>0</v>
      </c>
      <c r="CN419" s="1" t="s">
        <v>49</v>
      </c>
      <c r="CO419" s="1" t="s">
        <v>39</v>
      </c>
      <c r="CP419" s="1">
        <f>'январь 2016'!CP419+'февраль 2016'!CP419+'март 2016'!CP419</f>
        <v>0</v>
      </c>
      <c r="CQ419" s="1">
        <f>'январь 2016'!CQ419+'февраль 2016'!CQ419+'март 2016'!CQ419</f>
        <v>0</v>
      </c>
      <c r="CR419" s="1" t="s">
        <v>50</v>
      </c>
      <c r="CS419" s="1" t="s">
        <v>51</v>
      </c>
      <c r="CT419" s="1">
        <f>'январь 2016'!CT419+'февраль 2016'!CT419+'март 2016'!CT419</f>
        <v>0</v>
      </c>
      <c r="CU419" s="1">
        <f>'январь 2016'!CU419+'февраль 2016'!CU419+'март 2016'!CU419</f>
        <v>0</v>
      </c>
      <c r="CV419" s="1" t="s">
        <v>50</v>
      </c>
      <c r="CW419" s="1" t="s">
        <v>39</v>
      </c>
      <c r="CX419" s="1">
        <f>'январь 2016'!CX419+'февраль 2016'!CX419+'март 2016'!CX419</f>
        <v>0</v>
      </c>
      <c r="CY419" s="1">
        <f>'январь 2016'!CY419+'февраль 2016'!CY419+'март 2016'!CY419</f>
        <v>0</v>
      </c>
      <c r="CZ419" s="1" t="s">
        <v>50</v>
      </c>
      <c r="DA419" s="1" t="s">
        <v>39</v>
      </c>
      <c r="DB419" s="1">
        <f>'январь 2016'!DB419+'февраль 2016'!DB419+'март 2016'!DB419</f>
        <v>0</v>
      </c>
      <c r="DC419" s="1">
        <f>'январь 2016'!DC419+'февраль 2016'!DC419+'март 2016'!DC419</f>
        <v>0</v>
      </c>
      <c r="DD419" s="1" t="s">
        <v>59</v>
      </c>
      <c r="DE419" s="1" t="s">
        <v>60</v>
      </c>
      <c r="DF419" s="1">
        <f>'январь 2016'!DF419+'февраль 2016'!DF419+'март 2016'!DF419</f>
        <v>0</v>
      </c>
      <c r="DG419" s="1">
        <f>'январь 2016'!DG419+'февраль 2016'!DG419+'март 2016'!DG419</f>
        <v>0</v>
      </c>
      <c r="DH419" s="1" t="s">
        <v>52</v>
      </c>
      <c r="DI419" s="1" t="s">
        <v>53</v>
      </c>
      <c r="DJ419" s="1">
        <f>'январь 2016'!DJ419+'февраль 2016'!DJ419+'март 2016'!DJ419</f>
        <v>0</v>
      </c>
      <c r="DK419" s="1">
        <f>'январь 2016'!DK419+'февраль 2016'!DK419+'март 2016'!DK419</f>
        <v>0</v>
      </c>
      <c r="DL419" s="1" t="s">
        <v>31</v>
      </c>
      <c r="DM419" s="7">
        <f>'январь 2016'!DM419+'февраль 2016'!DM419+'март 2016'!DM419</f>
        <v>0</v>
      </c>
    </row>
    <row r="420" spans="1:117" s="12" customFormat="1" ht="15.75" customHeight="1" x14ac:dyDescent="0.25">
      <c r="A420" s="6">
        <v>419</v>
      </c>
      <c r="B420" s="6">
        <v>3</v>
      </c>
      <c r="C420" s="9" t="s">
        <v>500</v>
      </c>
      <c r="D420" s="8" t="s">
        <v>373</v>
      </c>
      <c r="E420" s="6">
        <v>87.188999999999993</v>
      </c>
      <c r="F420" s="6">
        <v>4.8929999999999998</v>
      </c>
      <c r="G420" s="6">
        <v>125.89100000000001</v>
      </c>
      <c r="H420" s="10">
        <v>128.8974</v>
      </c>
      <c r="I420" s="3">
        <f t="shared" si="19"/>
        <v>254.78840000000002</v>
      </c>
      <c r="J420" s="3">
        <f t="shared" si="18"/>
        <v>252.22800000000001</v>
      </c>
      <c r="K420" s="3">
        <f t="shared" si="20"/>
        <v>2.5604000000000156</v>
      </c>
      <c r="L420" s="1" t="s">
        <v>28</v>
      </c>
      <c r="M420" s="1" t="s">
        <v>29</v>
      </c>
      <c r="N420" s="1">
        <f>'январь 2016'!N420+'февраль 2016'!N420+'март 2016'!N420</f>
        <v>0</v>
      </c>
      <c r="O420" s="1">
        <f>'январь 2016'!O420+'февраль 2016'!O420+'март 2016'!O420</f>
        <v>0</v>
      </c>
      <c r="P420" s="1" t="s">
        <v>30</v>
      </c>
      <c r="Q420" s="1" t="s">
        <v>34</v>
      </c>
      <c r="R420" s="1">
        <f>'январь 2016'!R420+'февраль 2016'!R420+'март 2016'!R420</f>
        <v>0</v>
      </c>
      <c r="S420" s="1">
        <f>'январь 2016'!S420+'февраль 2016'!S420+'март 2016'!S420</f>
        <v>0</v>
      </c>
      <c r="T420" s="1" t="s">
        <v>30</v>
      </c>
      <c r="U420" s="1" t="s">
        <v>32</v>
      </c>
      <c r="V420" s="6">
        <f>'январь 2016'!V420+'февраль 2016'!V420+'март 2016'!V420</f>
        <v>0</v>
      </c>
      <c r="W420" s="6">
        <f>'январь 2016'!W420+'февраль 2016'!W420+'март 2016'!W420</f>
        <v>0</v>
      </c>
      <c r="X420" s="6" t="s">
        <v>30</v>
      </c>
      <c r="Y420" s="6" t="s">
        <v>33</v>
      </c>
      <c r="Z420" s="6">
        <f>'январь 2016'!Z420+'февраль 2016'!Z420+'март 2016'!Z420</f>
        <v>0</v>
      </c>
      <c r="AA420" s="6">
        <f>'январь 2016'!AA420+'февраль 2016'!AA420+'март 2016'!AA420</f>
        <v>0</v>
      </c>
      <c r="AB420" s="1" t="s">
        <v>30</v>
      </c>
      <c r="AC420" s="1" t="s">
        <v>34</v>
      </c>
      <c r="AD420" s="1">
        <f>'январь 2016'!AD420+'февраль 2016'!AD420+'март 2016'!AD420</f>
        <v>0</v>
      </c>
      <c r="AE420" s="1">
        <f>'январь 2016'!AE420+'февраль 2016'!AE420+'март 2016'!AE420</f>
        <v>0</v>
      </c>
      <c r="AF420" s="1" t="s">
        <v>35</v>
      </c>
      <c r="AG420" s="1" t="s">
        <v>29</v>
      </c>
      <c r="AH420" s="1">
        <f>'январь 2016'!AH420+'февраль 2016'!AH420+'март 2016'!AH420</f>
        <v>0.18</v>
      </c>
      <c r="AI420" s="1">
        <f>'январь 2016'!AI420+'февраль 2016'!AI420+'март 2016'!AI420</f>
        <v>250.96100000000001</v>
      </c>
      <c r="AJ420" s="1" t="s">
        <v>36</v>
      </c>
      <c r="AK420" s="1" t="s">
        <v>37</v>
      </c>
      <c r="AL420" s="1">
        <f>'январь 2016'!AL420+'февраль 2016'!AL420+'март 2016'!AL420</f>
        <v>0</v>
      </c>
      <c r="AM420" s="1">
        <f>'январь 2016'!AM420+'февраль 2016'!AM420+'март 2016'!AM420</f>
        <v>0</v>
      </c>
      <c r="AN420" s="1" t="s">
        <v>38</v>
      </c>
      <c r="AO420" s="1" t="s">
        <v>39</v>
      </c>
      <c r="AP420" s="1">
        <f>'январь 2016'!AP420+'февраль 2016'!AP420+'март 2016'!AP420</f>
        <v>2</v>
      </c>
      <c r="AQ420" s="1">
        <f>'январь 2016'!AQ420+'февраль 2016'!AQ420+'март 2016'!AQ420</f>
        <v>1.2669999999999999</v>
      </c>
      <c r="AR420" s="1" t="s">
        <v>40</v>
      </c>
      <c r="AS420" s="1" t="s">
        <v>41</v>
      </c>
      <c r="AT420" s="1">
        <f>'январь 2016'!AT420+'февраль 2016'!AT420+'март 2016'!AT420</f>
        <v>0</v>
      </c>
      <c r="AU420" s="1">
        <f>'январь 2016'!AU420+'февраль 2016'!AU420+'март 2016'!AU420</f>
        <v>0</v>
      </c>
      <c r="AV420" s="6"/>
      <c r="AW420" s="6"/>
      <c r="AX420" s="1">
        <f>'январь 2016'!AX420+'февраль 2016'!AX420+'март 2016'!AX420</f>
        <v>0</v>
      </c>
      <c r="AY420" s="1">
        <f>'январь 2016'!AY420+'февраль 2016'!AY420+'март 2016'!AY420</f>
        <v>0</v>
      </c>
      <c r="AZ420" s="1" t="s">
        <v>42</v>
      </c>
      <c r="BA420" s="1" t="s">
        <v>39</v>
      </c>
      <c r="BB420" s="1">
        <f>'январь 2016'!BB420+'февраль 2016'!BB420+'март 2016'!BB420</f>
        <v>0</v>
      </c>
      <c r="BC420" s="1">
        <f>'январь 2016'!BC420+'февраль 2016'!BC420+'март 2016'!BC420</f>
        <v>0</v>
      </c>
      <c r="BD420" s="1" t="s">
        <v>42</v>
      </c>
      <c r="BE420" s="1" t="s">
        <v>33</v>
      </c>
      <c r="BF420" s="1">
        <f>'январь 2016'!BF420+'февраль 2016'!BF420+'март 2016'!BF420</f>
        <v>0</v>
      </c>
      <c r="BG420" s="1">
        <f>'январь 2016'!BG420+'февраль 2016'!BG420+'март 2016'!BG420</f>
        <v>0</v>
      </c>
      <c r="BH420" s="1" t="s">
        <v>42</v>
      </c>
      <c r="BI420" s="1" t="s">
        <v>39</v>
      </c>
      <c r="BJ420" s="1">
        <f>'январь 2016'!BJ420+'февраль 2016'!BJ420+'март 2016'!BJ420</f>
        <v>0</v>
      </c>
      <c r="BK420" s="7">
        <f>'январь 2016'!BK420+'февраль 2016'!BK420+'март 2016'!BK420</f>
        <v>0</v>
      </c>
      <c r="BL420" s="1" t="s">
        <v>43</v>
      </c>
      <c r="BM420" s="1" t="s">
        <v>44</v>
      </c>
      <c r="BN420" s="1">
        <f>'январь 2016'!BN420+'февраль 2016'!BN420+'март 2016'!BN420</f>
        <v>0</v>
      </c>
      <c r="BO420" s="1">
        <f>'январь 2016'!BO420+'февраль 2016'!BO420+'март 2016'!BO420</f>
        <v>0</v>
      </c>
      <c r="BP420" s="1" t="s">
        <v>45</v>
      </c>
      <c r="BQ420" s="1" t="s">
        <v>44</v>
      </c>
      <c r="BR420" s="1">
        <f>'январь 2016'!BR420+'февраль 2016'!BR420+'март 2016'!BR420</f>
        <v>0</v>
      </c>
      <c r="BS420" s="1">
        <f>'январь 2016'!BS420+'февраль 2016'!BS420+'март 2016'!BS420</f>
        <v>0</v>
      </c>
      <c r="BT420" s="1" t="s">
        <v>46</v>
      </c>
      <c r="BU420" s="1" t="s">
        <v>47</v>
      </c>
      <c r="BV420" s="1">
        <f>'январь 2016'!BV420+'февраль 2016'!BV420+'март 2016'!BV420</f>
        <v>0</v>
      </c>
      <c r="BW420" s="1">
        <f>'январь 2016'!BW420+'февраль 2016'!BW420+'март 2016'!BW420</f>
        <v>0</v>
      </c>
      <c r="BX420" s="1" t="s">
        <v>46</v>
      </c>
      <c r="BY420" s="1" t="s">
        <v>41</v>
      </c>
      <c r="BZ420" s="1">
        <f>'январь 2016'!BZ420+'февраль 2016'!BZ420+'март 2016'!BZ420</f>
        <v>0</v>
      </c>
      <c r="CA420" s="1">
        <f>'январь 2016'!CA420+'февраль 2016'!CA420+'март 2016'!CA420</f>
        <v>0</v>
      </c>
      <c r="CB420" s="1" t="s">
        <v>46</v>
      </c>
      <c r="CC420" s="1" t="s">
        <v>48</v>
      </c>
      <c r="CD420" s="1">
        <f>'январь 2016'!CD420+'февраль 2016'!CD420+'март 2016'!CD420</f>
        <v>0</v>
      </c>
      <c r="CE420" s="1">
        <f>'январь 2016'!CE420+'февраль 2016'!CE420+'март 2016'!CE420</f>
        <v>0</v>
      </c>
      <c r="CF420" s="1" t="s">
        <v>46</v>
      </c>
      <c r="CG420" s="1" t="s">
        <v>48</v>
      </c>
      <c r="CH420" s="1">
        <f>'январь 2016'!CH420+'февраль 2016'!CH420+'март 2016'!CH420</f>
        <v>0</v>
      </c>
      <c r="CI420" s="1">
        <f>'январь 2016'!CI420+'февраль 2016'!CI420+'март 2016'!CI420</f>
        <v>0</v>
      </c>
      <c r="CJ420" s="1" t="s">
        <v>46</v>
      </c>
      <c r="CK420" s="1" t="s">
        <v>39</v>
      </c>
      <c r="CL420" s="1">
        <f>'январь 2016'!CL420+'февраль 2016'!CL420+'март 2016'!CL420</f>
        <v>0</v>
      </c>
      <c r="CM420" s="1">
        <f>'январь 2016'!CM420+'февраль 2016'!CM420+'март 2016'!CM420</f>
        <v>0</v>
      </c>
      <c r="CN420" s="1" t="s">
        <v>49</v>
      </c>
      <c r="CO420" s="1" t="s">
        <v>39</v>
      </c>
      <c r="CP420" s="1">
        <f>'январь 2016'!CP420+'февраль 2016'!CP420+'март 2016'!CP420</f>
        <v>0</v>
      </c>
      <c r="CQ420" s="1">
        <f>'январь 2016'!CQ420+'февраль 2016'!CQ420+'март 2016'!CQ420</f>
        <v>0</v>
      </c>
      <c r="CR420" s="1" t="s">
        <v>50</v>
      </c>
      <c r="CS420" s="1" t="s">
        <v>51</v>
      </c>
      <c r="CT420" s="1">
        <f>'январь 2016'!CT420+'февраль 2016'!CT420+'март 2016'!CT420</f>
        <v>0</v>
      </c>
      <c r="CU420" s="1">
        <f>'январь 2016'!CU420+'февраль 2016'!CU420+'март 2016'!CU420</f>
        <v>0</v>
      </c>
      <c r="CV420" s="1" t="s">
        <v>50</v>
      </c>
      <c r="CW420" s="1" t="s">
        <v>39</v>
      </c>
      <c r="CX420" s="1">
        <f>'январь 2016'!CX420+'февраль 2016'!CX420+'март 2016'!CX420</f>
        <v>0</v>
      </c>
      <c r="CY420" s="1">
        <f>'январь 2016'!CY420+'февраль 2016'!CY420+'март 2016'!CY420</f>
        <v>0</v>
      </c>
      <c r="CZ420" s="1" t="s">
        <v>50</v>
      </c>
      <c r="DA420" s="1" t="s">
        <v>39</v>
      </c>
      <c r="DB420" s="1">
        <f>'январь 2016'!DB420+'февраль 2016'!DB420+'март 2016'!DB420</f>
        <v>0</v>
      </c>
      <c r="DC420" s="1">
        <f>'январь 2016'!DC420+'февраль 2016'!DC420+'март 2016'!DC420</f>
        <v>0</v>
      </c>
      <c r="DD420" s="1" t="s">
        <v>59</v>
      </c>
      <c r="DE420" s="1" t="s">
        <v>60</v>
      </c>
      <c r="DF420" s="1">
        <f>'январь 2016'!DF420+'февраль 2016'!DF420+'март 2016'!DF420</f>
        <v>0</v>
      </c>
      <c r="DG420" s="1">
        <f>'январь 2016'!DG420+'февраль 2016'!DG420+'март 2016'!DG420</f>
        <v>0</v>
      </c>
      <c r="DH420" s="1" t="s">
        <v>52</v>
      </c>
      <c r="DI420" s="1" t="s">
        <v>53</v>
      </c>
      <c r="DJ420" s="1">
        <f>'январь 2016'!DJ420+'февраль 2016'!DJ420+'март 2016'!DJ420</f>
        <v>0</v>
      </c>
      <c r="DK420" s="1">
        <f>'январь 2016'!DK420+'февраль 2016'!DK420+'март 2016'!DK420</f>
        <v>0</v>
      </c>
      <c r="DL420" s="1" t="s">
        <v>31</v>
      </c>
      <c r="DM420" s="7">
        <f>'январь 2016'!DM420+'февраль 2016'!DM420+'март 2016'!DM420</f>
        <v>0</v>
      </c>
    </row>
    <row r="421" spans="1:117" s="12" customFormat="1" ht="15.75" customHeight="1" x14ac:dyDescent="0.25">
      <c r="A421" s="6">
        <v>420</v>
      </c>
      <c r="B421" s="6">
        <v>2</v>
      </c>
      <c r="C421" s="9" t="s">
        <v>355</v>
      </c>
      <c r="D421" s="8" t="s">
        <v>373</v>
      </c>
      <c r="E421" s="6">
        <v>247.40899999999999</v>
      </c>
      <c r="F421" s="6">
        <v>2.8380000000000001</v>
      </c>
      <c r="G421" s="6">
        <v>244.571</v>
      </c>
      <c r="H421" s="10">
        <v>88.227720000000005</v>
      </c>
      <c r="I421" s="3">
        <f t="shared" si="19"/>
        <v>332.79872</v>
      </c>
      <c r="J421" s="3">
        <f t="shared" si="18"/>
        <v>0</v>
      </c>
      <c r="K421" s="3">
        <f t="shared" si="20"/>
        <v>332.79872</v>
      </c>
      <c r="L421" s="1" t="s">
        <v>28</v>
      </c>
      <c r="M421" s="1" t="s">
        <v>29</v>
      </c>
      <c r="N421" s="1">
        <f>'январь 2016'!N421+'февраль 2016'!N421+'март 2016'!N421</f>
        <v>0</v>
      </c>
      <c r="O421" s="1">
        <f>'январь 2016'!O421+'февраль 2016'!O421+'март 2016'!O421</f>
        <v>0</v>
      </c>
      <c r="P421" s="1" t="s">
        <v>30</v>
      </c>
      <c r="Q421" s="1" t="s">
        <v>34</v>
      </c>
      <c r="R421" s="1">
        <f>'январь 2016'!R421+'февраль 2016'!R421+'март 2016'!R421</f>
        <v>0</v>
      </c>
      <c r="S421" s="1">
        <f>'январь 2016'!S421+'февраль 2016'!S421+'март 2016'!S421</f>
        <v>0</v>
      </c>
      <c r="T421" s="1" t="s">
        <v>30</v>
      </c>
      <c r="U421" s="1" t="s">
        <v>32</v>
      </c>
      <c r="V421" s="6">
        <f>'январь 2016'!V421+'февраль 2016'!V421+'март 2016'!V421</f>
        <v>0</v>
      </c>
      <c r="W421" s="6">
        <f>'январь 2016'!W421+'февраль 2016'!W421+'март 2016'!W421</f>
        <v>0</v>
      </c>
      <c r="X421" s="6" t="s">
        <v>30</v>
      </c>
      <c r="Y421" s="6" t="s">
        <v>33</v>
      </c>
      <c r="Z421" s="6">
        <f>'январь 2016'!Z421+'февраль 2016'!Z421+'март 2016'!Z421</f>
        <v>0</v>
      </c>
      <c r="AA421" s="6">
        <f>'январь 2016'!AA421+'февраль 2016'!AA421+'март 2016'!AA421</f>
        <v>0</v>
      </c>
      <c r="AB421" s="1" t="s">
        <v>30</v>
      </c>
      <c r="AC421" s="1" t="s">
        <v>34</v>
      </c>
      <c r="AD421" s="1">
        <f>'январь 2016'!AD421+'февраль 2016'!AD421+'март 2016'!AD421</f>
        <v>0</v>
      </c>
      <c r="AE421" s="1">
        <f>'январь 2016'!AE421+'февраль 2016'!AE421+'март 2016'!AE421</f>
        <v>0</v>
      </c>
      <c r="AF421" s="1" t="s">
        <v>35</v>
      </c>
      <c r="AG421" s="1" t="s">
        <v>29</v>
      </c>
      <c r="AH421" s="1">
        <f>'январь 2016'!AH421+'февраль 2016'!AH421+'март 2016'!AH421</f>
        <v>0</v>
      </c>
      <c r="AI421" s="1">
        <f>'январь 2016'!AI421+'февраль 2016'!AI421+'март 2016'!AI421</f>
        <v>0</v>
      </c>
      <c r="AJ421" s="1" t="s">
        <v>36</v>
      </c>
      <c r="AK421" s="1" t="s">
        <v>37</v>
      </c>
      <c r="AL421" s="1">
        <f>'январь 2016'!AL421+'февраль 2016'!AL421+'март 2016'!AL421</f>
        <v>0</v>
      </c>
      <c r="AM421" s="1">
        <f>'январь 2016'!AM421+'февраль 2016'!AM421+'март 2016'!AM421</f>
        <v>0</v>
      </c>
      <c r="AN421" s="1" t="s">
        <v>38</v>
      </c>
      <c r="AO421" s="1" t="s">
        <v>39</v>
      </c>
      <c r="AP421" s="1">
        <f>'январь 2016'!AP421+'февраль 2016'!AP421+'март 2016'!AP421</f>
        <v>0</v>
      </c>
      <c r="AQ421" s="1">
        <f>'январь 2016'!AQ421+'февраль 2016'!AQ421+'март 2016'!AQ421</f>
        <v>0</v>
      </c>
      <c r="AR421" s="1" t="s">
        <v>40</v>
      </c>
      <c r="AS421" s="1" t="s">
        <v>41</v>
      </c>
      <c r="AT421" s="1">
        <f>'январь 2016'!AT421+'февраль 2016'!AT421+'март 2016'!AT421</f>
        <v>0</v>
      </c>
      <c r="AU421" s="1">
        <f>'январь 2016'!AU421+'февраль 2016'!AU421+'март 2016'!AU421</f>
        <v>0</v>
      </c>
      <c r="AV421" s="6"/>
      <c r="AW421" s="6"/>
      <c r="AX421" s="1">
        <f>'январь 2016'!AX421+'февраль 2016'!AX421+'март 2016'!AX421</f>
        <v>0</v>
      </c>
      <c r="AY421" s="1">
        <f>'январь 2016'!AY421+'февраль 2016'!AY421+'март 2016'!AY421</f>
        <v>0</v>
      </c>
      <c r="AZ421" s="1" t="s">
        <v>42</v>
      </c>
      <c r="BA421" s="1" t="s">
        <v>39</v>
      </c>
      <c r="BB421" s="1">
        <f>'январь 2016'!BB421+'февраль 2016'!BB421+'март 2016'!BB421</f>
        <v>0</v>
      </c>
      <c r="BC421" s="1">
        <f>'январь 2016'!BC421+'февраль 2016'!BC421+'март 2016'!BC421</f>
        <v>0</v>
      </c>
      <c r="BD421" s="1" t="s">
        <v>42</v>
      </c>
      <c r="BE421" s="1" t="s">
        <v>33</v>
      </c>
      <c r="BF421" s="1">
        <f>'январь 2016'!BF421+'февраль 2016'!BF421+'март 2016'!BF421</f>
        <v>0</v>
      </c>
      <c r="BG421" s="1">
        <f>'январь 2016'!BG421+'февраль 2016'!BG421+'март 2016'!BG421</f>
        <v>0</v>
      </c>
      <c r="BH421" s="1" t="s">
        <v>42</v>
      </c>
      <c r="BI421" s="1" t="s">
        <v>39</v>
      </c>
      <c r="BJ421" s="1">
        <f>'январь 2016'!BJ421+'февраль 2016'!BJ421+'март 2016'!BJ421</f>
        <v>0</v>
      </c>
      <c r="BK421" s="7">
        <f>'январь 2016'!BK421+'февраль 2016'!BK421+'март 2016'!BK421</f>
        <v>0</v>
      </c>
      <c r="BL421" s="1" t="s">
        <v>43</v>
      </c>
      <c r="BM421" s="1" t="s">
        <v>44</v>
      </c>
      <c r="BN421" s="1">
        <f>'январь 2016'!BN421+'февраль 2016'!BN421+'март 2016'!BN421</f>
        <v>0</v>
      </c>
      <c r="BO421" s="1">
        <f>'январь 2016'!BO421+'февраль 2016'!BO421+'март 2016'!BO421</f>
        <v>0</v>
      </c>
      <c r="BP421" s="1" t="s">
        <v>45</v>
      </c>
      <c r="BQ421" s="1" t="s">
        <v>44</v>
      </c>
      <c r="BR421" s="1">
        <f>'январь 2016'!BR421+'февраль 2016'!BR421+'март 2016'!BR421</f>
        <v>0</v>
      </c>
      <c r="BS421" s="1">
        <f>'январь 2016'!BS421+'февраль 2016'!BS421+'март 2016'!BS421</f>
        <v>0</v>
      </c>
      <c r="BT421" s="1" t="s">
        <v>46</v>
      </c>
      <c r="BU421" s="1" t="s">
        <v>47</v>
      </c>
      <c r="BV421" s="1">
        <f>'январь 2016'!BV421+'февраль 2016'!BV421+'март 2016'!BV421</f>
        <v>0</v>
      </c>
      <c r="BW421" s="1">
        <f>'январь 2016'!BW421+'февраль 2016'!BW421+'март 2016'!BW421</f>
        <v>0</v>
      </c>
      <c r="BX421" s="1" t="s">
        <v>46</v>
      </c>
      <c r="BY421" s="1" t="s">
        <v>41</v>
      </c>
      <c r="BZ421" s="1">
        <f>'январь 2016'!BZ421+'февраль 2016'!BZ421+'март 2016'!BZ421</f>
        <v>0</v>
      </c>
      <c r="CA421" s="1">
        <f>'январь 2016'!CA421+'февраль 2016'!CA421+'март 2016'!CA421</f>
        <v>0</v>
      </c>
      <c r="CB421" s="1" t="s">
        <v>46</v>
      </c>
      <c r="CC421" s="1" t="s">
        <v>48</v>
      </c>
      <c r="CD421" s="1">
        <f>'январь 2016'!CD421+'февраль 2016'!CD421+'март 2016'!CD421</f>
        <v>0</v>
      </c>
      <c r="CE421" s="1">
        <f>'январь 2016'!CE421+'февраль 2016'!CE421+'март 2016'!CE421</f>
        <v>0</v>
      </c>
      <c r="CF421" s="1" t="s">
        <v>46</v>
      </c>
      <c r="CG421" s="1" t="s">
        <v>48</v>
      </c>
      <c r="CH421" s="1">
        <f>'январь 2016'!CH421+'февраль 2016'!CH421+'март 2016'!CH421</f>
        <v>0</v>
      </c>
      <c r="CI421" s="1">
        <f>'январь 2016'!CI421+'февраль 2016'!CI421+'март 2016'!CI421</f>
        <v>0</v>
      </c>
      <c r="CJ421" s="1" t="s">
        <v>46</v>
      </c>
      <c r="CK421" s="1" t="s">
        <v>39</v>
      </c>
      <c r="CL421" s="1">
        <f>'январь 2016'!CL421+'февраль 2016'!CL421+'март 2016'!CL421</f>
        <v>0</v>
      </c>
      <c r="CM421" s="1">
        <f>'январь 2016'!CM421+'февраль 2016'!CM421+'март 2016'!CM421</f>
        <v>0</v>
      </c>
      <c r="CN421" s="1" t="s">
        <v>49</v>
      </c>
      <c r="CO421" s="1" t="s">
        <v>39</v>
      </c>
      <c r="CP421" s="1">
        <f>'январь 2016'!CP421+'февраль 2016'!CP421+'март 2016'!CP421</f>
        <v>0</v>
      </c>
      <c r="CQ421" s="1">
        <f>'январь 2016'!CQ421+'февраль 2016'!CQ421+'март 2016'!CQ421</f>
        <v>0</v>
      </c>
      <c r="CR421" s="1" t="s">
        <v>50</v>
      </c>
      <c r="CS421" s="1" t="s">
        <v>51</v>
      </c>
      <c r="CT421" s="1">
        <f>'январь 2016'!CT421+'февраль 2016'!CT421+'март 2016'!CT421</f>
        <v>0</v>
      </c>
      <c r="CU421" s="1">
        <f>'январь 2016'!CU421+'февраль 2016'!CU421+'март 2016'!CU421</f>
        <v>0</v>
      </c>
      <c r="CV421" s="1" t="s">
        <v>50</v>
      </c>
      <c r="CW421" s="1" t="s">
        <v>39</v>
      </c>
      <c r="CX421" s="1">
        <f>'январь 2016'!CX421+'февраль 2016'!CX421+'март 2016'!CX421</f>
        <v>0</v>
      </c>
      <c r="CY421" s="1">
        <f>'январь 2016'!CY421+'февраль 2016'!CY421+'март 2016'!CY421</f>
        <v>0</v>
      </c>
      <c r="CZ421" s="1" t="s">
        <v>50</v>
      </c>
      <c r="DA421" s="1" t="s">
        <v>39</v>
      </c>
      <c r="DB421" s="1">
        <f>'январь 2016'!DB421+'февраль 2016'!DB421+'март 2016'!DB421</f>
        <v>0</v>
      </c>
      <c r="DC421" s="1">
        <f>'январь 2016'!DC421+'февраль 2016'!DC421+'март 2016'!DC421</f>
        <v>0</v>
      </c>
      <c r="DD421" s="1" t="s">
        <v>59</v>
      </c>
      <c r="DE421" s="1" t="s">
        <v>60</v>
      </c>
      <c r="DF421" s="1">
        <f>'январь 2016'!DF421+'февраль 2016'!DF421+'март 2016'!DF421</f>
        <v>0</v>
      </c>
      <c r="DG421" s="1">
        <f>'январь 2016'!DG421+'февраль 2016'!DG421+'март 2016'!DG421</f>
        <v>0</v>
      </c>
      <c r="DH421" s="1" t="s">
        <v>52</v>
      </c>
      <c r="DI421" s="1" t="s">
        <v>53</v>
      </c>
      <c r="DJ421" s="1">
        <f>'январь 2016'!DJ421+'февраль 2016'!DJ421+'март 2016'!DJ421</f>
        <v>0</v>
      </c>
      <c r="DK421" s="1">
        <f>'январь 2016'!DK421+'февраль 2016'!DK421+'март 2016'!DK421</f>
        <v>0</v>
      </c>
      <c r="DL421" s="1" t="s">
        <v>31</v>
      </c>
      <c r="DM421" s="7">
        <f>'январь 2016'!DM421+'февраль 2016'!DM421+'март 2016'!DM421</f>
        <v>0</v>
      </c>
    </row>
    <row r="422" spans="1:117" s="12" customFormat="1" ht="15.75" customHeight="1" x14ac:dyDescent="0.25">
      <c r="A422" s="6">
        <v>421</v>
      </c>
      <c r="B422" s="6">
        <v>2</v>
      </c>
      <c r="C422" s="9" t="s">
        <v>501</v>
      </c>
      <c r="D422" s="8" t="s">
        <v>373</v>
      </c>
      <c r="E422" s="6">
        <v>115.029</v>
      </c>
      <c r="F422" s="6">
        <v>73.302999999999997</v>
      </c>
      <c r="G422" s="6">
        <v>39.378</v>
      </c>
      <c r="H422" s="10">
        <v>43.237679999999997</v>
      </c>
      <c r="I422" s="3">
        <f t="shared" si="19"/>
        <v>82.615679999999998</v>
      </c>
      <c r="J422" s="3">
        <f t="shared" si="18"/>
        <v>2.0329999999999999</v>
      </c>
      <c r="K422" s="3">
        <f t="shared" si="20"/>
        <v>80.582679999999996</v>
      </c>
      <c r="L422" s="1" t="s">
        <v>28</v>
      </c>
      <c r="M422" s="1" t="s">
        <v>29</v>
      </c>
      <c r="N422" s="1">
        <f>'январь 2016'!N422+'февраль 2016'!N422+'март 2016'!N422</f>
        <v>0</v>
      </c>
      <c r="O422" s="1">
        <f>'январь 2016'!O422+'февраль 2016'!O422+'март 2016'!O422</f>
        <v>0</v>
      </c>
      <c r="P422" s="1" t="s">
        <v>30</v>
      </c>
      <c r="Q422" s="1" t="s">
        <v>34</v>
      </c>
      <c r="R422" s="1">
        <f>'январь 2016'!R422+'февраль 2016'!R422+'март 2016'!R422</f>
        <v>0</v>
      </c>
      <c r="S422" s="1">
        <f>'январь 2016'!S422+'февраль 2016'!S422+'март 2016'!S422</f>
        <v>0</v>
      </c>
      <c r="T422" s="1" t="s">
        <v>30</v>
      </c>
      <c r="U422" s="1" t="s">
        <v>32</v>
      </c>
      <c r="V422" s="6">
        <f>'январь 2016'!V422+'февраль 2016'!V422+'март 2016'!V422</f>
        <v>0</v>
      </c>
      <c r="W422" s="6">
        <f>'январь 2016'!W422+'февраль 2016'!W422+'март 2016'!W422</f>
        <v>0</v>
      </c>
      <c r="X422" s="6" t="s">
        <v>30</v>
      </c>
      <c r="Y422" s="6" t="s">
        <v>33</v>
      </c>
      <c r="Z422" s="6">
        <f>'январь 2016'!Z422+'февраль 2016'!Z422+'март 2016'!Z422</f>
        <v>0</v>
      </c>
      <c r="AA422" s="6">
        <f>'январь 2016'!AA422+'февраль 2016'!AA422+'март 2016'!AA422</f>
        <v>0</v>
      </c>
      <c r="AB422" s="1" t="s">
        <v>30</v>
      </c>
      <c r="AC422" s="1" t="s">
        <v>34</v>
      </c>
      <c r="AD422" s="1">
        <f>'январь 2016'!AD422+'февраль 2016'!AD422+'март 2016'!AD422</f>
        <v>0</v>
      </c>
      <c r="AE422" s="1">
        <f>'январь 2016'!AE422+'февраль 2016'!AE422+'март 2016'!AE422</f>
        <v>0</v>
      </c>
      <c r="AF422" s="1" t="s">
        <v>35</v>
      </c>
      <c r="AG422" s="1" t="s">
        <v>29</v>
      </c>
      <c r="AH422" s="1">
        <f>'январь 2016'!AH422+'февраль 2016'!AH422+'март 2016'!AH422</f>
        <v>0</v>
      </c>
      <c r="AI422" s="1">
        <f>'январь 2016'!AI422+'февраль 2016'!AI422+'март 2016'!AI422</f>
        <v>0</v>
      </c>
      <c r="AJ422" s="1" t="s">
        <v>36</v>
      </c>
      <c r="AK422" s="1" t="s">
        <v>37</v>
      </c>
      <c r="AL422" s="1">
        <f>'январь 2016'!AL422+'февраль 2016'!AL422+'март 2016'!AL422</f>
        <v>0</v>
      </c>
      <c r="AM422" s="1">
        <f>'январь 2016'!AM422+'февраль 2016'!AM422+'март 2016'!AM422</f>
        <v>0</v>
      </c>
      <c r="AN422" s="1" t="s">
        <v>38</v>
      </c>
      <c r="AO422" s="1" t="s">
        <v>39</v>
      </c>
      <c r="AP422" s="1">
        <f>'январь 2016'!AP422+'февраль 2016'!AP422+'март 2016'!AP422</f>
        <v>0</v>
      </c>
      <c r="AQ422" s="1">
        <f>'январь 2016'!AQ422+'февраль 2016'!AQ422+'март 2016'!AQ422</f>
        <v>0</v>
      </c>
      <c r="AR422" s="1" t="s">
        <v>40</v>
      </c>
      <c r="AS422" s="1" t="s">
        <v>41</v>
      </c>
      <c r="AT422" s="1">
        <f>'январь 2016'!AT422+'февраль 2016'!AT422+'март 2016'!AT422</f>
        <v>0</v>
      </c>
      <c r="AU422" s="1">
        <f>'январь 2016'!AU422+'февраль 2016'!AU422+'март 2016'!AU422</f>
        <v>0</v>
      </c>
      <c r="AV422" s="6"/>
      <c r="AW422" s="6"/>
      <c r="AX422" s="1">
        <f>'январь 2016'!AX422+'февраль 2016'!AX422+'март 2016'!AX422</f>
        <v>0</v>
      </c>
      <c r="AY422" s="1">
        <f>'январь 2016'!AY422+'февраль 2016'!AY422+'март 2016'!AY422</f>
        <v>0</v>
      </c>
      <c r="AZ422" s="1" t="s">
        <v>42</v>
      </c>
      <c r="BA422" s="1" t="s">
        <v>39</v>
      </c>
      <c r="BB422" s="1">
        <f>'январь 2016'!BB422+'февраль 2016'!BB422+'март 2016'!BB422</f>
        <v>0</v>
      </c>
      <c r="BC422" s="1">
        <f>'январь 2016'!BC422+'февраль 2016'!BC422+'март 2016'!BC422</f>
        <v>0</v>
      </c>
      <c r="BD422" s="1" t="s">
        <v>42</v>
      </c>
      <c r="BE422" s="1" t="s">
        <v>33</v>
      </c>
      <c r="BF422" s="1">
        <f>'январь 2016'!BF422+'февраль 2016'!BF422+'март 2016'!BF422</f>
        <v>0</v>
      </c>
      <c r="BG422" s="1">
        <f>'январь 2016'!BG422+'февраль 2016'!BG422+'март 2016'!BG422</f>
        <v>0</v>
      </c>
      <c r="BH422" s="1" t="s">
        <v>42</v>
      </c>
      <c r="BI422" s="1" t="s">
        <v>39</v>
      </c>
      <c r="BJ422" s="1">
        <f>'январь 2016'!BJ422+'февраль 2016'!BJ422+'март 2016'!BJ422</f>
        <v>0</v>
      </c>
      <c r="BK422" s="7">
        <f>'январь 2016'!BK422+'февраль 2016'!BK422+'март 2016'!BK422</f>
        <v>0</v>
      </c>
      <c r="BL422" s="1" t="s">
        <v>43</v>
      </c>
      <c r="BM422" s="1" t="s">
        <v>44</v>
      </c>
      <c r="BN422" s="1">
        <f>'январь 2016'!BN422+'февраль 2016'!BN422+'март 2016'!BN422</f>
        <v>0</v>
      </c>
      <c r="BO422" s="1">
        <f>'январь 2016'!BO422+'февраль 2016'!BO422+'март 2016'!BO422</f>
        <v>0</v>
      </c>
      <c r="BP422" s="1" t="s">
        <v>45</v>
      </c>
      <c r="BQ422" s="1" t="s">
        <v>44</v>
      </c>
      <c r="BR422" s="1">
        <f>'январь 2016'!BR422+'февраль 2016'!BR422+'март 2016'!BR422</f>
        <v>0</v>
      </c>
      <c r="BS422" s="1">
        <f>'январь 2016'!BS422+'февраль 2016'!BS422+'март 2016'!BS422</f>
        <v>0</v>
      </c>
      <c r="BT422" s="1" t="s">
        <v>46</v>
      </c>
      <c r="BU422" s="1" t="s">
        <v>47</v>
      </c>
      <c r="BV422" s="1">
        <f>'январь 2016'!BV422+'февраль 2016'!BV422+'март 2016'!BV422</f>
        <v>0</v>
      </c>
      <c r="BW422" s="1">
        <f>'январь 2016'!BW422+'февраль 2016'!BW422+'март 2016'!BW422</f>
        <v>0</v>
      </c>
      <c r="BX422" s="1" t="s">
        <v>46</v>
      </c>
      <c r="BY422" s="1" t="s">
        <v>41</v>
      </c>
      <c r="BZ422" s="1">
        <f>'январь 2016'!BZ422+'февраль 2016'!BZ422+'март 2016'!BZ422</f>
        <v>0</v>
      </c>
      <c r="CA422" s="1">
        <f>'январь 2016'!CA422+'февраль 2016'!CA422+'март 2016'!CA422</f>
        <v>0</v>
      </c>
      <c r="CB422" s="1" t="s">
        <v>46</v>
      </c>
      <c r="CC422" s="1" t="s">
        <v>48</v>
      </c>
      <c r="CD422" s="1">
        <f>'январь 2016'!CD422+'февраль 2016'!CD422+'март 2016'!CD422</f>
        <v>0</v>
      </c>
      <c r="CE422" s="1">
        <f>'январь 2016'!CE422+'февраль 2016'!CE422+'март 2016'!CE422</f>
        <v>0</v>
      </c>
      <c r="CF422" s="1" t="s">
        <v>46</v>
      </c>
      <c r="CG422" s="1" t="s">
        <v>48</v>
      </c>
      <c r="CH422" s="1">
        <f>'январь 2016'!CH422+'февраль 2016'!CH422+'март 2016'!CH422</f>
        <v>0</v>
      </c>
      <c r="CI422" s="1">
        <f>'январь 2016'!CI422+'февраль 2016'!CI422+'март 2016'!CI422</f>
        <v>0</v>
      </c>
      <c r="CJ422" s="1" t="s">
        <v>46</v>
      </c>
      <c r="CK422" s="1" t="s">
        <v>39</v>
      </c>
      <c r="CL422" s="1">
        <f>'январь 2016'!CL422+'февраль 2016'!CL422+'март 2016'!CL422</f>
        <v>0</v>
      </c>
      <c r="CM422" s="1">
        <f>'январь 2016'!CM422+'февраль 2016'!CM422+'март 2016'!CM422</f>
        <v>0</v>
      </c>
      <c r="CN422" s="1" t="s">
        <v>49</v>
      </c>
      <c r="CO422" s="1" t="s">
        <v>39</v>
      </c>
      <c r="CP422" s="1">
        <f>'январь 2016'!CP422+'февраль 2016'!CP422+'март 2016'!CP422</f>
        <v>0</v>
      </c>
      <c r="CQ422" s="1">
        <f>'январь 2016'!CQ422+'февраль 2016'!CQ422+'март 2016'!CQ422</f>
        <v>0</v>
      </c>
      <c r="CR422" s="1" t="s">
        <v>50</v>
      </c>
      <c r="CS422" s="1" t="s">
        <v>51</v>
      </c>
      <c r="CT422" s="1">
        <f>'январь 2016'!CT422+'февраль 2016'!CT422+'март 2016'!CT422</f>
        <v>0</v>
      </c>
      <c r="CU422" s="1">
        <f>'январь 2016'!CU422+'февраль 2016'!CU422+'март 2016'!CU422</f>
        <v>0</v>
      </c>
      <c r="CV422" s="1" t="s">
        <v>50</v>
      </c>
      <c r="CW422" s="1" t="s">
        <v>39</v>
      </c>
      <c r="CX422" s="1">
        <f>'январь 2016'!CX422+'февраль 2016'!CX422+'март 2016'!CX422</f>
        <v>0</v>
      </c>
      <c r="CY422" s="1">
        <f>'январь 2016'!CY422+'февраль 2016'!CY422+'март 2016'!CY422</f>
        <v>0</v>
      </c>
      <c r="CZ422" s="1" t="s">
        <v>50</v>
      </c>
      <c r="DA422" s="1" t="s">
        <v>39</v>
      </c>
      <c r="DB422" s="1">
        <f>'январь 2016'!DB422+'февраль 2016'!DB422+'март 2016'!DB422</f>
        <v>0</v>
      </c>
      <c r="DC422" s="1">
        <f>'январь 2016'!DC422+'февраль 2016'!DC422+'март 2016'!DC422</f>
        <v>0</v>
      </c>
      <c r="DD422" s="1" t="s">
        <v>59</v>
      </c>
      <c r="DE422" s="1" t="s">
        <v>60</v>
      </c>
      <c r="DF422" s="1">
        <f>'январь 2016'!DF422+'февраль 2016'!DF422+'март 2016'!DF422</f>
        <v>0</v>
      </c>
      <c r="DG422" s="1">
        <f>'январь 2016'!DG422+'февраль 2016'!DG422+'март 2016'!DG422</f>
        <v>0</v>
      </c>
      <c r="DH422" s="1" t="s">
        <v>52</v>
      </c>
      <c r="DI422" s="1" t="s">
        <v>53</v>
      </c>
      <c r="DJ422" s="1">
        <f>'январь 2016'!DJ422+'февраль 2016'!DJ422+'март 2016'!DJ422</f>
        <v>0</v>
      </c>
      <c r="DK422" s="1">
        <f>'январь 2016'!DK422+'февраль 2016'!DK422+'март 2016'!DK422</f>
        <v>0</v>
      </c>
      <c r="DL422" s="1" t="s">
        <v>31</v>
      </c>
      <c r="DM422" s="7">
        <f>'январь 2016'!DM422+'февраль 2016'!DM422+'март 2016'!DM422</f>
        <v>2.0329999999999999</v>
      </c>
    </row>
    <row r="423" spans="1:117" s="12" customFormat="1" ht="15.75" customHeight="1" x14ac:dyDescent="0.25">
      <c r="A423" s="6">
        <v>422</v>
      </c>
      <c r="B423" s="6">
        <v>2</v>
      </c>
      <c r="C423" s="9" t="s">
        <v>502</v>
      </c>
      <c r="D423" s="8" t="s">
        <v>373</v>
      </c>
      <c r="E423" s="6">
        <v>128.124</v>
      </c>
      <c r="F423" s="6">
        <v>238.739</v>
      </c>
      <c r="G423" s="6">
        <v>-110.61499999999999</v>
      </c>
      <c r="H423" s="10">
        <v>58.473480000000002</v>
      </c>
      <c r="I423" s="3">
        <f t="shared" si="19"/>
        <v>-52.141519999999993</v>
      </c>
      <c r="J423" s="3">
        <f t="shared" si="18"/>
        <v>0</v>
      </c>
      <c r="K423" s="3">
        <f t="shared" si="20"/>
        <v>-52.141519999999993</v>
      </c>
      <c r="L423" s="1" t="s">
        <v>28</v>
      </c>
      <c r="M423" s="1" t="s">
        <v>29</v>
      </c>
      <c r="N423" s="1">
        <f>'январь 2016'!N423+'февраль 2016'!N423+'март 2016'!N423</f>
        <v>0</v>
      </c>
      <c r="O423" s="1">
        <f>'январь 2016'!O423+'февраль 2016'!O423+'март 2016'!O423</f>
        <v>0</v>
      </c>
      <c r="P423" s="1" t="s">
        <v>30</v>
      </c>
      <c r="Q423" s="1" t="s">
        <v>34</v>
      </c>
      <c r="R423" s="1">
        <f>'январь 2016'!R423+'февраль 2016'!R423+'март 2016'!R423</f>
        <v>0</v>
      </c>
      <c r="S423" s="1">
        <f>'январь 2016'!S423+'февраль 2016'!S423+'март 2016'!S423</f>
        <v>0</v>
      </c>
      <c r="T423" s="1" t="s">
        <v>30</v>
      </c>
      <c r="U423" s="1" t="s">
        <v>32</v>
      </c>
      <c r="V423" s="6">
        <f>'январь 2016'!V423+'февраль 2016'!V423+'март 2016'!V423</f>
        <v>0</v>
      </c>
      <c r="W423" s="6">
        <f>'январь 2016'!W423+'февраль 2016'!W423+'март 2016'!W423</f>
        <v>0</v>
      </c>
      <c r="X423" s="6" t="s">
        <v>30</v>
      </c>
      <c r="Y423" s="6" t="s">
        <v>33</v>
      </c>
      <c r="Z423" s="6">
        <f>'январь 2016'!Z423+'февраль 2016'!Z423+'март 2016'!Z423</f>
        <v>0</v>
      </c>
      <c r="AA423" s="6">
        <f>'январь 2016'!AA423+'февраль 2016'!AA423+'март 2016'!AA423</f>
        <v>0</v>
      </c>
      <c r="AB423" s="1" t="s">
        <v>30</v>
      </c>
      <c r="AC423" s="1" t="s">
        <v>34</v>
      </c>
      <c r="AD423" s="1">
        <f>'январь 2016'!AD423+'февраль 2016'!AD423+'март 2016'!AD423</f>
        <v>0</v>
      </c>
      <c r="AE423" s="1">
        <f>'январь 2016'!AE423+'февраль 2016'!AE423+'март 2016'!AE423</f>
        <v>0</v>
      </c>
      <c r="AF423" s="1" t="s">
        <v>35</v>
      </c>
      <c r="AG423" s="1" t="s">
        <v>29</v>
      </c>
      <c r="AH423" s="1">
        <f>'январь 2016'!AH423+'февраль 2016'!AH423+'март 2016'!AH423</f>
        <v>0</v>
      </c>
      <c r="AI423" s="1">
        <f>'январь 2016'!AI423+'февраль 2016'!AI423+'март 2016'!AI423</f>
        <v>0</v>
      </c>
      <c r="AJ423" s="1" t="s">
        <v>36</v>
      </c>
      <c r="AK423" s="1" t="s">
        <v>37</v>
      </c>
      <c r="AL423" s="1">
        <f>'январь 2016'!AL423+'февраль 2016'!AL423+'март 2016'!AL423</f>
        <v>0</v>
      </c>
      <c r="AM423" s="1">
        <f>'январь 2016'!AM423+'февраль 2016'!AM423+'март 2016'!AM423</f>
        <v>0</v>
      </c>
      <c r="AN423" s="1" t="s">
        <v>38</v>
      </c>
      <c r="AO423" s="1" t="s">
        <v>39</v>
      </c>
      <c r="AP423" s="1">
        <f>'январь 2016'!AP423+'февраль 2016'!AP423+'март 2016'!AP423</f>
        <v>0</v>
      </c>
      <c r="AQ423" s="1">
        <f>'январь 2016'!AQ423+'февраль 2016'!AQ423+'март 2016'!AQ423</f>
        <v>0</v>
      </c>
      <c r="AR423" s="1" t="s">
        <v>40</v>
      </c>
      <c r="AS423" s="1" t="s">
        <v>41</v>
      </c>
      <c r="AT423" s="1">
        <f>'январь 2016'!AT423+'февраль 2016'!AT423+'март 2016'!AT423</f>
        <v>0</v>
      </c>
      <c r="AU423" s="1">
        <f>'январь 2016'!AU423+'февраль 2016'!AU423+'март 2016'!AU423</f>
        <v>0</v>
      </c>
      <c r="AV423" s="6"/>
      <c r="AW423" s="6"/>
      <c r="AX423" s="1">
        <f>'январь 2016'!AX423+'февраль 2016'!AX423+'март 2016'!AX423</f>
        <v>0</v>
      </c>
      <c r="AY423" s="1">
        <f>'январь 2016'!AY423+'февраль 2016'!AY423+'март 2016'!AY423</f>
        <v>0</v>
      </c>
      <c r="AZ423" s="1" t="s">
        <v>42</v>
      </c>
      <c r="BA423" s="1" t="s">
        <v>39</v>
      </c>
      <c r="BB423" s="1">
        <f>'январь 2016'!BB423+'февраль 2016'!BB423+'март 2016'!BB423</f>
        <v>0</v>
      </c>
      <c r="BC423" s="1">
        <f>'январь 2016'!BC423+'февраль 2016'!BC423+'март 2016'!BC423</f>
        <v>0</v>
      </c>
      <c r="BD423" s="1" t="s">
        <v>42</v>
      </c>
      <c r="BE423" s="1" t="s">
        <v>33</v>
      </c>
      <c r="BF423" s="1">
        <f>'январь 2016'!BF423+'февраль 2016'!BF423+'март 2016'!BF423</f>
        <v>0</v>
      </c>
      <c r="BG423" s="1">
        <f>'январь 2016'!BG423+'февраль 2016'!BG423+'март 2016'!BG423</f>
        <v>0</v>
      </c>
      <c r="BH423" s="1" t="s">
        <v>42</v>
      </c>
      <c r="BI423" s="1" t="s">
        <v>39</v>
      </c>
      <c r="BJ423" s="1">
        <f>'январь 2016'!BJ423+'февраль 2016'!BJ423+'март 2016'!BJ423</f>
        <v>0</v>
      </c>
      <c r="BK423" s="7">
        <f>'январь 2016'!BK423+'февраль 2016'!BK423+'март 2016'!BK423</f>
        <v>0</v>
      </c>
      <c r="BL423" s="1" t="s">
        <v>43</v>
      </c>
      <c r="BM423" s="1" t="s">
        <v>44</v>
      </c>
      <c r="BN423" s="1">
        <f>'январь 2016'!BN423+'февраль 2016'!BN423+'март 2016'!BN423</f>
        <v>0</v>
      </c>
      <c r="BO423" s="1">
        <f>'январь 2016'!BO423+'февраль 2016'!BO423+'март 2016'!BO423</f>
        <v>0</v>
      </c>
      <c r="BP423" s="1" t="s">
        <v>45</v>
      </c>
      <c r="BQ423" s="1" t="s">
        <v>44</v>
      </c>
      <c r="BR423" s="1">
        <f>'январь 2016'!BR423+'февраль 2016'!BR423+'март 2016'!BR423</f>
        <v>0</v>
      </c>
      <c r="BS423" s="1">
        <f>'январь 2016'!BS423+'февраль 2016'!BS423+'март 2016'!BS423</f>
        <v>0</v>
      </c>
      <c r="BT423" s="1" t="s">
        <v>46</v>
      </c>
      <c r="BU423" s="1" t="s">
        <v>47</v>
      </c>
      <c r="BV423" s="1">
        <f>'январь 2016'!BV423+'февраль 2016'!BV423+'март 2016'!BV423</f>
        <v>0</v>
      </c>
      <c r="BW423" s="1">
        <f>'январь 2016'!BW423+'февраль 2016'!BW423+'март 2016'!BW423</f>
        <v>0</v>
      </c>
      <c r="BX423" s="1" t="s">
        <v>46</v>
      </c>
      <c r="BY423" s="1" t="s">
        <v>41</v>
      </c>
      <c r="BZ423" s="1">
        <f>'январь 2016'!BZ423+'февраль 2016'!BZ423+'март 2016'!BZ423</f>
        <v>0</v>
      </c>
      <c r="CA423" s="1">
        <f>'январь 2016'!CA423+'февраль 2016'!CA423+'март 2016'!CA423</f>
        <v>0</v>
      </c>
      <c r="CB423" s="1" t="s">
        <v>46</v>
      </c>
      <c r="CC423" s="1" t="s">
        <v>48</v>
      </c>
      <c r="CD423" s="1">
        <f>'январь 2016'!CD423+'февраль 2016'!CD423+'март 2016'!CD423</f>
        <v>0</v>
      </c>
      <c r="CE423" s="1">
        <f>'январь 2016'!CE423+'февраль 2016'!CE423+'март 2016'!CE423</f>
        <v>0</v>
      </c>
      <c r="CF423" s="1" t="s">
        <v>46</v>
      </c>
      <c r="CG423" s="1" t="s">
        <v>48</v>
      </c>
      <c r="CH423" s="1">
        <f>'январь 2016'!CH423+'февраль 2016'!CH423+'март 2016'!CH423</f>
        <v>0</v>
      </c>
      <c r="CI423" s="1">
        <f>'январь 2016'!CI423+'февраль 2016'!CI423+'март 2016'!CI423</f>
        <v>0</v>
      </c>
      <c r="CJ423" s="1" t="s">
        <v>46</v>
      </c>
      <c r="CK423" s="1" t="s">
        <v>39</v>
      </c>
      <c r="CL423" s="1">
        <f>'январь 2016'!CL423+'февраль 2016'!CL423+'март 2016'!CL423</f>
        <v>0</v>
      </c>
      <c r="CM423" s="1">
        <f>'январь 2016'!CM423+'февраль 2016'!CM423+'март 2016'!CM423</f>
        <v>0</v>
      </c>
      <c r="CN423" s="1" t="s">
        <v>49</v>
      </c>
      <c r="CO423" s="1" t="s">
        <v>39</v>
      </c>
      <c r="CP423" s="1">
        <f>'январь 2016'!CP423+'февраль 2016'!CP423+'март 2016'!CP423</f>
        <v>0</v>
      </c>
      <c r="CQ423" s="1">
        <f>'январь 2016'!CQ423+'февраль 2016'!CQ423+'март 2016'!CQ423</f>
        <v>0</v>
      </c>
      <c r="CR423" s="1" t="s">
        <v>50</v>
      </c>
      <c r="CS423" s="1" t="s">
        <v>51</v>
      </c>
      <c r="CT423" s="1">
        <f>'январь 2016'!CT423+'февраль 2016'!CT423+'март 2016'!CT423</f>
        <v>0</v>
      </c>
      <c r="CU423" s="1">
        <f>'январь 2016'!CU423+'февраль 2016'!CU423+'март 2016'!CU423</f>
        <v>0</v>
      </c>
      <c r="CV423" s="1" t="s">
        <v>50</v>
      </c>
      <c r="CW423" s="1" t="s">
        <v>39</v>
      </c>
      <c r="CX423" s="1">
        <f>'январь 2016'!CX423+'февраль 2016'!CX423+'март 2016'!CX423</f>
        <v>0</v>
      </c>
      <c r="CY423" s="1">
        <f>'январь 2016'!CY423+'февраль 2016'!CY423+'март 2016'!CY423</f>
        <v>0</v>
      </c>
      <c r="CZ423" s="1" t="s">
        <v>50</v>
      </c>
      <c r="DA423" s="1" t="s">
        <v>39</v>
      </c>
      <c r="DB423" s="1">
        <f>'январь 2016'!DB423+'февраль 2016'!DB423+'март 2016'!DB423</f>
        <v>0</v>
      </c>
      <c r="DC423" s="1">
        <f>'январь 2016'!DC423+'февраль 2016'!DC423+'март 2016'!DC423</f>
        <v>0</v>
      </c>
      <c r="DD423" s="1" t="s">
        <v>59</v>
      </c>
      <c r="DE423" s="1" t="s">
        <v>60</v>
      </c>
      <c r="DF423" s="1">
        <f>'январь 2016'!DF423+'февраль 2016'!DF423+'март 2016'!DF423</f>
        <v>0</v>
      </c>
      <c r="DG423" s="1">
        <f>'январь 2016'!DG423+'февраль 2016'!DG423+'март 2016'!DG423</f>
        <v>0</v>
      </c>
      <c r="DH423" s="1" t="s">
        <v>52</v>
      </c>
      <c r="DI423" s="1" t="s">
        <v>53</v>
      </c>
      <c r="DJ423" s="1">
        <f>'январь 2016'!DJ423+'февраль 2016'!DJ423+'март 2016'!DJ423</f>
        <v>0</v>
      </c>
      <c r="DK423" s="1">
        <f>'январь 2016'!DK423+'февраль 2016'!DK423+'март 2016'!DK423</f>
        <v>0</v>
      </c>
      <c r="DL423" s="1" t="s">
        <v>31</v>
      </c>
      <c r="DM423" s="7">
        <f>'январь 2016'!DM423+'февраль 2016'!DM423+'март 2016'!DM423</f>
        <v>0</v>
      </c>
    </row>
    <row r="424" spans="1:117" s="12" customFormat="1" ht="15.75" customHeight="1" x14ac:dyDescent="0.25">
      <c r="A424" s="6">
        <v>423</v>
      </c>
      <c r="B424" s="6">
        <v>2</v>
      </c>
      <c r="C424" s="9" t="s">
        <v>356</v>
      </c>
      <c r="D424" s="8" t="s">
        <v>373</v>
      </c>
      <c r="E424" s="6">
        <v>1012.871</v>
      </c>
      <c r="F424" s="6">
        <v>128.404</v>
      </c>
      <c r="G424" s="6">
        <v>870.81399999999996</v>
      </c>
      <c r="H424" s="10">
        <v>341.91816</v>
      </c>
      <c r="I424" s="3">
        <f t="shared" si="19"/>
        <v>1212.73216</v>
      </c>
      <c r="J424" s="3">
        <f t="shared" si="18"/>
        <v>104.953</v>
      </c>
      <c r="K424" s="3">
        <f t="shared" si="20"/>
        <v>1107.77916</v>
      </c>
      <c r="L424" s="1" t="s">
        <v>28</v>
      </c>
      <c r="M424" s="1" t="s">
        <v>29</v>
      </c>
      <c r="N424" s="1">
        <f>'январь 2016'!N424+'февраль 2016'!N424+'март 2016'!N424</f>
        <v>0</v>
      </c>
      <c r="O424" s="1">
        <f>'январь 2016'!O424+'февраль 2016'!O424+'март 2016'!O424</f>
        <v>0</v>
      </c>
      <c r="P424" s="1" t="s">
        <v>30</v>
      </c>
      <c r="Q424" s="1" t="s">
        <v>34</v>
      </c>
      <c r="R424" s="1">
        <f>'январь 2016'!R424+'февраль 2016'!R424+'март 2016'!R424</f>
        <v>0</v>
      </c>
      <c r="S424" s="1">
        <f>'январь 2016'!S424+'февраль 2016'!S424+'март 2016'!S424</f>
        <v>0</v>
      </c>
      <c r="T424" s="1" t="s">
        <v>30</v>
      </c>
      <c r="U424" s="1" t="s">
        <v>32</v>
      </c>
      <c r="V424" s="6">
        <f>'январь 2016'!V424+'февраль 2016'!V424+'март 2016'!V424</f>
        <v>0</v>
      </c>
      <c r="W424" s="6">
        <f>'январь 2016'!W424+'февраль 2016'!W424+'март 2016'!W424</f>
        <v>0</v>
      </c>
      <c r="X424" s="6" t="s">
        <v>30</v>
      </c>
      <c r="Y424" s="6" t="s">
        <v>33</v>
      </c>
      <c r="Z424" s="6">
        <f>'январь 2016'!Z424+'февраль 2016'!Z424+'март 2016'!Z424</f>
        <v>0</v>
      </c>
      <c r="AA424" s="6">
        <f>'январь 2016'!AA424+'февраль 2016'!AA424+'март 2016'!AA424</f>
        <v>0</v>
      </c>
      <c r="AB424" s="1" t="s">
        <v>30</v>
      </c>
      <c r="AC424" s="1" t="s">
        <v>34</v>
      </c>
      <c r="AD424" s="1">
        <f>'январь 2016'!AD424+'февраль 2016'!AD424+'март 2016'!AD424</f>
        <v>0</v>
      </c>
      <c r="AE424" s="1">
        <f>'январь 2016'!AE424+'февраль 2016'!AE424+'март 2016'!AE424</f>
        <v>0</v>
      </c>
      <c r="AF424" s="1" t="s">
        <v>35</v>
      </c>
      <c r="AG424" s="1" t="s">
        <v>29</v>
      </c>
      <c r="AH424" s="1">
        <f>'январь 2016'!AH424+'февраль 2016'!AH424+'март 2016'!AH424</f>
        <v>7.0000000000000007E-2</v>
      </c>
      <c r="AI424" s="1">
        <f>'январь 2016'!AI424+'февраль 2016'!AI424+'март 2016'!AI424</f>
        <v>97.596000000000004</v>
      </c>
      <c r="AJ424" s="1" t="s">
        <v>36</v>
      </c>
      <c r="AK424" s="1" t="s">
        <v>37</v>
      </c>
      <c r="AL424" s="1">
        <f>'январь 2016'!AL424+'февраль 2016'!AL424+'март 2016'!AL424</f>
        <v>0</v>
      </c>
      <c r="AM424" s="1">
        <f>'январь 2016'!AM424+'февраль 2016'!AM424+'март 2016'!AM424</f>
        <v>0</v>
      </c>
      <c r="AN424" s="1" t="s">
        <v>38</v>
      </c>
      <c r="AO424" s="1" t="s">
        <v>39</v>
      </c>
      <c r="AP424" s="1">
        <f>'январь 2016'!AP424+'февраль 2016'!AP424+'март 2016'!AP424</f>
        <v>2</v>
      </c>
      <c r="AQ424" s="1">
        <f>'январь 2016'!AQ424+'февраль 2016'!AQ424+'март 2016'!AQ424</f>
        <v>1.1339999999999999</v>
      </c>
      <c r="AR424" s="1" t="s">
        <v>40</v>
      </c>
      <c r="AS424" s="1" t="s">
        <v>41</v>
      </c>
      <c r="AT424" s="1">
        <f>'январь 2016'!AT424+'февраль 2016'!AT424+'март 2016'!AT424</f>
        <v>0</v>
      </c>
      <c r="AU424" s="1">
        <f>'январь 2016'!AU424+'февраль 2016'!AU424+'март 2016'!AU424</f>
        <v>0</v>
      </c>
      <c r="AV424" s="6"/>
      <c r="AW424" s="6"/>
      <c r="AX424" s="1">
        <f>'январь 2016'!AX424+'февраль 2016'!AX424+'март 2016'!AX424</f>
        <v>0</v>
      </c>
      <c r="AY424" s="1">
        <f>'январь 2016'!AY424+'февраль 2016'!AY424+'март 2016'!AY424</f>
        <v>0</v>
      </c>
      <c r="AZ424" s="1" t="s">
        <v>42</v>
      </c>
      <c r="BA424" s="1" t="s">
        <v>39</v>
      </c>
      <c r="BB424" s="1">
        <f>'январь 2016'!BB424+'февраль 2016'!BB424+'март 2016'!BB424</f>
        <v>0</v>
      </c>
      <c r="BC424" s="1">
        <f>'январь 2016'!BC424+'февраль 2016'!BC424+'март 2016'!BC424</f>
        <v>0</v>
      </c>
      <c r="BD424" s="1" t="s">
        <v>42</v>
      </c>
      <c r="BE424" s="1" t="s">
        <v>33</v>
      </c>
      <c r="BF424" s="1">
        <f>'январь 2016'!BF424+'февраль 2016'!BF424+'март 2016'!BF424</f>
        <v>0</v>
      </c>
      <c r="BG424" s="1">
        <f>'январь 2016'!BG424+'февраль 2016'!BG424+'март 2016'!BG424</f>
        <v>0</v>
      </c>
      <c r="BH424" s="1" t="s">
        <v>42</v>
      </c>
      <c r="BI424" s="1" t="s">
        <v>39</v>
      </c>
      <c r="BJ424" s="1">
        <f>'январь 2016'!BJ424+'февраль 2016'!BJ424+'март 2016'!BJ424</f>
        <v>0</v>
      </c>
      <c r="BK424" s="7">
        <f>'январь 2016'!BK424+'февраль 2016'!BK424+'март 2016'!BK424</f>
        <v>0</v>
      </c>
      <c r="BL424" s="1" t="s">
        <v>43</v>
      </c>
      <c r="BM424" s="1" t="s">
        <v>44</v>
      </c>
      <c r="BN424" s="1">
        <f>'январь 2016'!BN424+'февраль 2016'!BN424+'март 2016'!BN424</f>
        <v>0</v>
      </c>
      <c r="BO424" s="1">
        <f>'январь 2016'!BO424+'февраль 2016'!BO424+'март 2016'!BO424</f>
        <v>0</v>
      </c>
      <c r="BP424" s="1" t="s">
        <v>45</v>
      </c>
      <c r="BQ424" s="1" t="s">
        <v>44</v>
      </c>
      <c r="BR424" s="1">
        <f>'январь 2016'!BR424+'февраль 2016'!BR424+'март 2016'!BR424</f>
        <v>0</v>
      </c>
      <c r="BS424" s="1">
        <f>'январь 2016'!BS424+'февраль 2016'!BS424+'март 2016'!BS424</f>
        <v>0</v>
      </c>
      <c r="BT424" s="1" t="s">
        <v>46</v>
      </c>
      <c r="BU424" s="1" t="s">
        <v>47</v>
      </c>
      <c r="BV424" s="1">
        <f>'январь 2016'!BV424+'февраль 2016'!BV424+'март 2016'!BV424</f>
        <v>0</v>
      </c>
      <c r="BW424" s="1">
        <f>'январь 2016'!BW424+'февраль 2016'!BW424+'март 2016'!BW424</f>
        <v>0</v>
      </c>
      <c r="BX424" s="1" t="s">
        <v>46</v>
      </c>
      <c r="BY424" s="1" t="s">
        <v>41</v>
      </c>
      <c r="BZ424" s="1">
        <f>'январь 2016'!BZ424+'февраль 2016'!BZ424+'март 2016'!BZ424</f>
        <v>0</v>
      </c>
      <c r="CA424" s="1">
        <f>'январь 2016'!CA424+'февраль 2016'!CA424+'март 2016'!CA424</f>
        <v>0</v>
      </c>
      <c r="CB424" s="1" t="s">
        <v>46</v>
      </c>
      <c r="CC424" s="1" t="s">
        <v>48</v>
      </c>
      <c r="CD424" s="1">
        <f>'январь 2016'!CD424+'февраль 2016'!CD424+'март 2016'!CD424</f>
        <v>0</v>
      </c>
      <c r="CE424" s="1">
        <f>'январь 2016'!CE424+'февраль 2016'!CE424+'март 2016'!CE424</f>
        <v>0</v>
      </c>
      <c r="CF424" s="1" t="s">
        <v>46</v>
      </c>
      <c r="CG424" s="1" t="s">
        <v>48</v>
      </c>
      <c r="CH424" s="1">
        <f>'январь 2016'!CH424+'февраль 2016'!CH424+'март 2016'!CH424</f>
        <v>0</v>
      </c>
      <c r="CI424" s="1">
        <f>'январь 2016'!CI424+'февраль 2016'!CI424+'март 2016'!CI424</f>
        <v>0</v>
      </c>
      <c r="CJ424" s="1" t="s">
        <v>46</v>
      </c>
      <c r="CK424" s="1" t="s">
        <v>39</v>
      </c>
      <c r="CL424" s="1">
        <f>'январь 2016'!CL424+'февраль 2016'!CL424+'март 2016'!CL424</f>
        <v>0</v>
      </c>
      <c r="CM424" s="1">
        <f>'январь 2016'!CM424+'февраль 2016'!CM424+'март 2016'!CM424</f>
        <v>0</v>
      </c>
      <c r="CN424" s="1" t="s">
        <v>49</v>
      </c>
      <c r="CO424" s="1" t="s">
        <v>39</v>
      </c>
      <c r="CP424" s="1">
        <f>'январь 2016'!CP424+'февраль 2016'!CP424+'март 2016'!CP424</f>
        <v>6</v>
      </c>
      <c r="CQ424" s="1">
        <f>'январь 2016'!CQ424+'февраль 2016'!CQ424+'март 2016'!CQ424</f>
        <v>4.38</v>
      </c>
      <c r="CR424" s="1" t="s">
        <v>50</v>
      </c>
      <c r="CS424" s="1" t="s">
        <v>51</v>
      </c>
      <c r="CT424" s="1">
        <f>'январь 2016'!CT424+'февраль 2016'!CT424+'март 2016'!CT424</f>
        <v>0</v>
      </c>
      <c r="CU424" s="1">
        <f>'январь 2016'!CU424+'февраль 2016'!CU424+'март 2016'!CU424</f>
        <v>0</v>
      </c>
      <c r="CV424" s="1" t="s">
        <v>50</v>
      </c>
      <c r="CW424" s="1" t="s">
        <v>39</v>
      </c>
      <c r="CX424" s="1">
        <f>'январь 2016'!CX424+'февраль 2016'!CX424+'март 2016'!CX424</f>
        <v>2</v>
      </c>
      <c r="CY424" s="1">
        <f>'январь 2016'!CY424+'февраль 2016'!CY424+'март 2016'!CY424</f>
        <v>1.843</v>
      </c>
      <c r="CZ424" s="1" t="s">
        <v>50</v>
      </c>
      <c r="DA424" s="1" t="s">
        <v>39</v>
      </c>
      <c r="DB424" s="1">
        <f>'январь 2016'!DB424+'февраль 2016'!DB424+'март 2016'!DB424</f>
        <v>0</v>
      </c>
      <c r="DC424" s="1">
        <f>'январь 2016'!DC424+'февраль 2016'!DC424+'март 2016'!DC424</f>
        <v>0</v>
      </c>
      <c r="DD424" s="1" t="s">
        <v>59</v>
      </c>
      <c r="DE424" s="1" t="s">
        <v>60</v>
      </c>
      <c r="DF424" s="1">
        <f>'январь 2016'!DF424+'февраль 2016'!DF424+'март 2016'!DF424</f>
        <v>0</v>
      </c>
      <c r="DG424" s="1">
        <f>'январь 2016'!DG424+'февраль 2016'!DG424+'март 2016'!DG424</f>
        <v>0</v>
      </c>
      <c r="DH424" s="1" t="s">
        <v>52</v>
      </c>
      <c r="DI424" s="1" t="s">
        <v>53</v>
      </c>
      <c r="DJ424" s="1">
        <f>'январь 2016'!DJ424+'февраль 2016'!DJ424+'март 2016'!DJ424</f>
        <v>0</v>
      </c>
      <c r="DK424" s="1">
        <f>'январь 2016'!DK424+'февраль 2016'!DK424+'март 2016'!DK424</f>
        <v>0</v>
      </c>
      <c r="DL424" s="1" t="s">
        <v>31</v>
      </c>
      <c r="DM424" s="7">
        <f>'январь 2016'!DM424+'февраль 2016'!DM424+'март 2016'!DM424</f>
        <v>0</v>
      </c>
    </row>
    <row r="425" spans="1:117" s="12" customFormat="1" ht="15.75" customHeight="1" x14ac:dyDescent="0.25">
      <c r="A425" s="6">
        <v>424</v>
      </c>
      <c r="B425" s="6">
        <v>2</v>
      </c>
      <c r="C425" s="9" t="s">
        <v>357</v>
      </c>
      <c r="D425" s="8" t="s">
        <v>373</v>
      </c>
      <c r="E425" s="6">
        <v>971.08500000000004</v>
      </c>
      <c r="F425" s="6">
        <v>7.9109999999999996</v>
      </c>
      <c r="G425" s="6">
        <v>963.17399999999998</v>
      </c>
      <c r="H425" s="10">
        <v>254.48916</v>
      </c>
      <c r="I425" s="3">
        <f t="shared" si="19"/>
        <v>1217.6631600000001</v>
      </c>
      <c r="J425" s="3">
        <f t="shared" si="18"/>
        <v>0.92100000000000004</v>
      </c>
      <c r="K425" s="3">
        <f t="shared" si="20"/>
        <v>1216.74216</v>
      </c>
      <c r="L425" s="1" t="s">
        <v>28</v>
      </c>
      <c r="M425" s="1" t="s">
        <v>29</v>
      </c>
      <c r="N425" s="1">
        <f>'январь 2016'!N425+'февраль 2016'!N425+'март 2016'!N425</f>
        <v>0</v>
      </c>
      <c r="O425" s="1">
        <f>'январь 2016'!O425+'февраль 2016'!O425+'март 2016'!O425</f>
        <v>0</v>
      </c>
      <c r="P425" s="1" t="s">
        <v>30</v>
      </c>
      <c r="Q425" s="1" t="s">
        <v>34</v>
      </c>
      <c r="R425" s="1">
        <f>'январь 2016'!R425+'февраль 2016'!R425+'март 2016'!R425</f>
        <v>0</v>
      </c>
      <c r="S425" s="1">
        <f>'январь 2016'!S425+'февраль 2016'!S425+'март 2016'!S425</f>
        <v>0</v>
      </c>
      <c r="T425" s="1" t="s">
        <v>30</v>
      </c>
      <c r="U425" s="1" t="s">
        <v>32</v>
      </c>
      <c r="V425" s="6">
        <f>'январь 2016'!V425+'февраль 2016'!V425+'март 2016'!V425</f>
        <v>0</v>
      </c>
      <c r="W425" s="6">
        <f>'январь 2016'!W425+'февраль 2016'!W425+'март 2016'!W425</f>
        <v>0</v>
      </c>
      <c r="X425" s="6" t="s">
        <v>30</v>
      </c>
      <c r="Y425" s="6" t="s">
        <v>33</v>
      </c>
      <c r="Z425" s="6">
        <f>'январь 2016'!Z425+'февраль 2016'!Z425+'март 2016'!Z425</f>
        <v>0</v>
      </c>
      <c r="AA425" s="6">
        <f>'январь 2016'!AA425+'февраль 2016'!AA425+'март 2016'!AA425</f>
        <v>0</v>
      </c>
      <c r="AB425" s="1" t="s">
        <v>30</v>
      </c>
      <c r="AC425" s="1" t="s">
        <v>34</v>
      </c>
      <c r="AD425" s="1">
        <f>'январь 2016'!AD425+'февраль 2016'!AD425+'март 2016'!AD425</f>
        <v>0</v>
      </c>
      <c r="AE425" s="1">
        <f>'январь 2016'!AE425+'февраль 2016'!AE425+'март 2016'!AE425</f>
        <v>0</v>
      </c>
      <c r="AF425" s="1" t="s">
        <v>35</v>
      </c>
      <c r="AG425" s="1" t="s">
        <v>29</v>
      </c>
      <c r="AH425" s="1">
        <f>'январь 2016'!AH425+'февраль 2016'!AH425+'март 2016'!AH425</f>
        <v>0</v>
      </c>
      <c r="AI425" s="1">
        <f>'январь 2016'!AI425+'февраль 2016'!AI425+'март 2016'!AI425</f>
        <v>0</v>
      </c>
      <c r="AJ425" s="1" t="s">
        <v>36</v>
      </c>
      <c r="AK425" s="1" t="s">
        <v>37</v>
      </c>
      <c r="AL425" s="1">
        <f>'январь 2016'!AL425+'февраль 2016'!AL425+'март 2016'!AL425</f>
        <v>0</v>
      </c>
      <c r="AM425" s="1">
        <f>'январь 2016'!AM425+'февраль 2016'!AM425+'март 2016'!AM425</f>
        <v>0</v>
      </c>
      <c r="AN425" s="1" t="s">
        <v>38</v>
      </c>
      <c r="AO425" s="1" t="s">
        <v>39</v>
      </c>
      <c r="AP425" s="1">
        <f>'январь 2016'!AP425+'февраль 2016'!AP425+'март 2016'!AP425</f>
        <v>0</v>
      </c>
      <c r="AQ425" s="1">
        <f>'январь 2016'!AQ425+'февраль 2016'!AQ425+'март 2016'!AQ425</f>
        <v>0</v>
      </c>
      <c r="AR425" s="1" t="s">
        <v>40</v>
      </c>
      <c r="AS425" s="1" t="s">
        <v>41</v>
      </c>
      <c r="AT425" s="1">
        <f>'январь 2016'!AT425+'февраль 2016'!AT425+'март 2016'!AT425</f>
        <v>0</v>
      </c>
      <c r="AU425" s="1">
        <f>'январь 2016'!AU425+'февраль 2016'!AU425+'март 2016'!AU425</f>
        <v>0</v>
      </c>
      <c r="AV425" s="6"/>
      <c r="AW425" s="6"/>
      <c r="AX425" s="1">
        <f>'январь 2016'!AX425+'февраль 2016'!AX425+'март 2016'!AX425</f>
        <v>0</v>
      </c>
      <c r="AY425" s="1">
        <f>'январь 2016'!AY425+'февраль 2016'!AY425+'март 2016'!AY425</f>
        <v>0</v>
      </c>
      <c r="AZ425" s="1" t="s">
        <v>42</v>
      </c>
      <c r="BA425" s="1" t="s">
        <v>39</v>
      </c>
      <c r="BB425" s="1">
        <f>'январь 2016'!BB425+'февраль 2016'!BB425+'март 2016'!BB425</f>
        <v>0</v>
      </c>
      <c r="BC425" s="1">
        <f>'январь 2016'!BC425+'февраль 2016'!BC425+'март 2016'!BC425</f>
        <v>0</v>
      </c>
      <c r="BD425" s="1" t="s">
        <v>42</v>
      </c>
      <c r="BE425" s="1" t="s">
        <v>33</v>
      </c>
      <c r="BF425" s="1">
        <f>'январь 2016'!BF425+'февраль 2016'!BF425+'март 2016'!BF425</f>
        <v>0</v>
      </c>
      <c r="BG425" s="1">
        <f>'январь 2016'!BG425+'февраль 2016'!BG425+'март 2016'!BG425</f>
        <v>0</v>
      </c>
      <c r="BH425" s="1" t="s">
        <v>42</v>
      </c>
      <c r="BI425" s="1" t="s">
        <v>39</v>
      </c>
      <c r="BJ425" s="1">
        <f>'январь 2016'!BJ425+'февраль 2016'!BJ425+'март 2016'!BJ425</f>
        <v>0</v>
      </c>
      <c r="BK425" s="7">
        <f>'январь 2016'!BK425+'февраль 2016'!BK425+'март 2016'!BK425</f>
        <v>0</v>
      </c>
      <c r="BL425" s="1" t="s">
        <v>43</v>
      </c>
      <c r="BM425" s="1" t="s">
        <v>44</v>
      </c>
      <c r="BN425" s="1">
        <f>'январь 2016'!BN425+'февраль 2016'!BN425+'март 2016'!BN425</f>
        <v>0</v>
      </c>
      <c r="BO425" s="1">
        <f>'январь 2016'!BO425+'февраль 2016'!BO425+'март 2016'!BO425</f>
        <v>0</v>
      </c>
      <c r="BP425" s="1" t="s">
        <v>45</v>
      </c>
      <c r="BQ425" s="1" t="s">
        <v>44</v>
      </c>
      <c r="BR425" s="1">
        <f>'январь 2016'!BR425+'февраль 2016'!BR425+'март 2016'!BR425</f>
        <v>0</v>
      </c>
      <c r="BS425" s="1">
        <f>'январь 2016'!BS425+'февраль 2016'!BS425+'март 2016'!BS425</f>
        <v>0</v>
      </c>
      <c r="BT425" s="1" t="s">
        <v>46</v>
      </c>
      <c r="BU425" s="1" t="s">
        <v>47</v>
      </c>
      <c r="BV425" s="1">
        <f>'январь 2016'!BV425+'февраль 2016'!BV425+'март 2016'!BV425</f>
        <v>0</v>
      </c>
      <c r="BW425" s="1">
        <f>'январь 2016'!BW425+'февраль 2016'!BW425+'март 2016'!BW425</f>
        <v>0</v>
      </c>
      <c r="BX425" s="1" t="s">
        <v>46</v>
      </c>
      <c r="BY425" s="1" t="s">
        <v>41</v>
      </c>
      <c r="BZ425" s="1">
        <f>'январь 2016'!BZ425+'февраль 2016'!BZ425+'март 2016'!BZ425</f>
        <v>0</v>
      </c>
      <c r="CA425" s="1">
        <f>'январь 2016'!CA425+'февраль 2016'!CA425+'март 2016'!CA425</f>
        <v>0</v>
      </c>
      <c r="CB425" s="1" t="s">
        <v>46</v>
      </c>
      <c r="CC425" s="1" t="s">
        <v>48</v>
      </c>
      <c r="CD425" s="1">
        <f>'январь 2016'!CD425+'февраль 2016'!CD425+'март 2016'!CD425</f>
        <v>0</v>
      </c>
      <c r="CE425" s="1">
        <f>'январь 2016'!CE425+'февраль 2016'!CE425+'март 2016'!CE425</f>
        <v>0</v>
      </c>
      <c r="CF425" s="1" t="s">
        <v>46</v>
      </c>
      <c r="CG425" s="1" t="s">
        <v>48</v>
      </c>
      <c r="CH425" s="1">
        <f>'январь 2016'!CH425+'февраль 2016'!CH425+'март 2016'!CH425</f>
        <v>0</v>
      </c>
      <c r="CI425" s="1">
        <f>'январь 2016'!CI425+'февраль 2016'!CI425+'март 2016'!CI425</f>
        <v>0</v>
      </c>
      <c r="CJ425" s="1" t="s">
        <v>46</v>
      </c>
      <c r="CK425" s="1" t="s">
        <v>39</v>
      </c>
      <c r="CL425" s="1">
        <f>'январь 2016'!CL425+'февраль 2016'!CL425+'март 2016'!CL425</f>
        <v>0</v>
      </c>
      <c r="CM425" s="1">
        <f>'январь 2016'!CM425+'февраль 2016'!CM425+'март 2016'!CM425</f>
        <v>0</v>
      </c>
      <c r="CN425" s="1" t="s">
        <v>49</v>
      </c>
      <c r="CO425" s="1" t="s">
        <v>39</v>
      </c>
      <c r="CP425" s="1">
        <f>'январь 2016'!CP425+'февраль 2016'!CP425+'март 2016'!CP425</f>
        <v>0</v>
      </c>
      <c r="CQ425" s="1">
        <f>'январь 2016'!CQ425+'февраль 2016'!CQ425+'март 2016'!CQ425</f>
        <v>0</v>
      </c>
      <c r="CR425" s="1" t="s">
        <v>50</v>
      </c>
      <c r="CS425" s="1" t="s">
        <v>51</v>
      </c>
      <c r="CT425" s="1">
        <f>'январь 2016'!CT425+'февраль 2016'!CT425+'март 2016'!CT425</f>
        <v>0</v>
      </c>
      <c r="CU425" s="1">
        <f>'январь 2016'!CU425+'февраль 2016'!CU425+'март 2016'!CU425</f>
        <v>0</v>
      </c>
      <c r="CV425" s="1" t="s">
        <v>50</v>
      </c>
      <c r="CW425" s="1" t="s">
        <v>39</v>
      </c>
      <c r="CX425" s="1">
        <f>'январь 2016'!CX425+'февраль 2016'!CX425+'март 2016'!CX425</f>
        <v>1</v>
      </c>
      <c r="CY425" s="1">
        <f>'январь 2016'!CY425+'февраль 2016'!CY425+'март 2016'!CY425</f>
        <v>0.92100000000000004</v>
      </c>
      <c r="CZ425" s="1" t="s">
        <v>50</v>
      </c>
      <c r="DA425" s="1" t="s">
        <v>39</v>
      </c>
      <c r="DB425" s="1">
        <f>'январь 2016'!DB425+'февраль 2016'!DB425+'март 2016'!DB425</f>
        <v>0</v>
      </c>
      <c r="DC425" s="1">
        <f>'январь 2016'!DC425+'февраль 2016'!DC425+'март 2016'!DC425</f>
        <v>0</v>
      </c>
      <c r="DD425" s="1" t="s">
        <v>59</v>
      </c>
      <c r="DE425" s="1" t="s">
        <v>60</v>
      </c>
      <c r="DF425" s="1">
        <f>'январь 2016'!DF425+'февраль 2016'!DF425+'март 2016'!DF425</f>
        <v>0</v>
      </c>
      <c r="DG425" s="1">
        <f>'январь 2016'!DG425+'февраль 2016'!DG425+'март 2016'!DG425</f>
        <v>0</v>
      </c>
      <c r="DH425" s="1" t="s">
        <v>52</v>
      </c>
      <c r="DI425" s="1" t="s">
        <v>53</v>
      </c>
      <c r="DJ425" s="1">
        <f>'январь 2016'!DJ425+'февраль 2016'!DJ425+'март 2016'!DJ425</f>
        <v>0</v>
      </c>
      <c r="DK425" s="1">
        <f>'январь 2016'!DK425+'февраль 2016'!DK425+'март 2016'!DK425</f>
        <v>0</v>
      </c>
      <c r="DL425" s="1" t="s">
        <v>31</v>
      </c>
      <c r="DM425" s="7">
        <f>'январь 2016'!DM425+'февраль 2016'!DM425+'март 2016'!DM425</f>
        <v>0</v>
      </c>
    </row>
    <row r="426" spans="1:117" s="12" customFormat="1" ht="15.75" customHeight="1" x14ac:dyDescent="0.25">
      <c r="A426" s="6">
        <v>425</v>
      </c>
      <c r="B426" s="6">
        <v>2</v>
      </c>
      <c r="C426" s="9" t="s">
        <v>358</v>
      </c>
      <c r="D426" s="8" t="s">
        <v>373</v>
      </c>
      <c r="E426" s="6">
        <v>918.38199999999995</v>
      </c>
      <c r="F426" s="6">
        <v>8.2460000000000004</v>
      </c>
      <c r="G426" s="6">
        <v>903.64</v>
      </c>
      <c r="H426" s="10">
        <v>323.85144000000003</v>
      </c>
      <c r="I426" s="3">
        <f t="shared" si="19"/>
        <v>1227.49144</v>
      </c>
      <c r="J426" s="3">
        <f t="shared" si="18"/>
        <v>8.8709999999999987</v>
      </c>
      <c r="K426" s="3">
        <f t="shared" si="20"/>
        <v>1218.6204399999999</v>
      </c>
      <c r="L426" s="1" t="s">
        <v>28</v>
      </c>
      <c r="M426" s="1" t="s">
        <v>29</v>
      </c>
      <c r="N426" s="1">
        <f>'январь 2016'!N426+'февраль 2016'!N426+'март 2016'!N426</f>
        <v>0</v>
      </c>
      <c r="O426" s="1">
        <f>'январь 2016'!O426+'февраль 2016'!O426+'март 2016'!O426</f>
        <v>0</v>
      </c>
      <c r="P426" s="1" t="s">
        <v>30</v>
      </c>
      <c r="Q426" s="1" t="s">
        <v>34</v>
      </c>
      <c r="R426" s="1">
        <f>'январь 2016'!R426+'февраль 2016'!R426+'март 2016'!R426</f>
        <v>0</v>
      </c>
      <c r="S426" s="1">
        <f>'январь 2016'!S426+'февраль 2016'!S426+'март 2016'!S426</f>
        <v>0</v>
      </c>
      <c r="T426" s="1" t="s">
        <v>30</v>
      </c>
      <c r="U426" s="1" t="s">
        <v>32</v>
      </c>
      <c r="V426" s="6">
        <f>'январь 2016'!V426+'февраль 2016'!V426+'март 2016'!V426</f>
        <v>0</v>
      </c>
      <c r="W426" s="6">
        <f>'январь 2016'!W426+'февраль 2016'!W426+'март 2016'!W426</f>
        <v>0</v>
      </c>
      <c r="X426" s="6" t="s">
        <v>30</v>
      </c>
      <c r="Y426" s="6" t="s">
        <v>33</v>
      </c>
      <c r="Z426" s="6">
        <f>'январь 2016'!Z426+'февраль 2016'!Z426+'март 2016'!Z426</f>
        <v>0</v>
      </c>
      <c r="AA426" s="6">
        <f>'январь 2016'!AA426+'февраль 2016'!AA426+'март 2016'!AA426</f>
        <v>0</v>
      </c>
      <c r="AB426" s="1" t="s">
        <v>30</v>
      </c>
      <c r="AC426" s="1" t="s">
        <v>34</v>
      </c>
      <c r="AD426" s="1">
        <f>'январь 2016'!AD426+'февраль 2016'!AD426+'март 2016'!AD426</f>
        <v>0</v>
      </c>
      <c r="AE426" s="1">
        <f>'январь 2016'!AE426+'февраль 2016'!AE426+'март 2016'!AE426</f>
        <v>0</v>
      </c>
      <c r="AF426" s="1" t="s">
        <v>35</v>
      </c>
      <c r="AG426" s="1" t="s">
        <v>29</v>
      </c>
      <c r="AH426" s="1">
        <f>'январь 2016'!AH426+'февраль 2016'!AH426+'март 2016'!AH426</f>
        <v>0</v>
      </c>
      <c r="AI426" s="1">
        <f>'январь 2016'!AI426+'февраль 2016'!AI426+'март 2016'!AI426</f>
        <v>0</v>
      </c>
      <c r="AJ426" s="1" t="s">
        <v>36</v>
      </c>
      <c r="AK426" s="1" t="s">
        <v>37</v>
      </c>
      <c r="AL426" s="1">
        <f>'январь 2016'!AL426+'февраль 2016'!AL426+'март 2016'!AL426</f>
        <v>0</v>
      </c>
      <c r="AM426" s="1">
        <f>'январь 2016'!AM426+'февраль 2016'!AM426+'март 2016'!AM426</f>
        <v>0</v>
      </c>
      <c r="AN426" s="1" t="s">
        <v>38</v>
      </c>
      <c r="AO426" s="1" t="s">
        <v>39</v>
      </c>
      <c r="AP426" s="1">
        <f>'январь 2016'!AP426+'февраль 2016'!AP426+'март 2016'!AP426</f>
        <v>2</v>
      </c>
      <c r="AQ426" s="1">
        <f>'январь 2016'!AQ426+'февраль 2016'!AQ426+'март 2016'!AQ426</f>
        <v>1.1339999999999999</v>
      </c>
      <c r="AR426" s="1" t="s">
        <v>40</v>
      </c>
      <c r="AS426" s="1" t="s">
        <v>41</v>
      </c>
      <c r="AT426" s="1">
        <f>'январь 2016'!AT426+'февраль 2016'!AT426+'март 2016'!AT426</f>
        <v>0</v>
      </c>
      <c r="AU426" s="1">
        <f>'январь 2016'!AU426+'февраль 2016'!AU426+'март 2016'!AU426</f>
        <v>0</v>
      </c>
      <c r="AV426" s="6"/>
      <c r="AW426" s="6"/>
      <c r="AX426" s="1">
        <f>'январь 2016'!AX426+'февраль 2016'!AX426+'март 2016'!AX426</f>
        <v>0</v>
      </c>
      <c r="AY426" s="1">
        <f>'январь 2016'!AY426+'февраль 2016'!AY426+'март 2016'!AY426</f>
        <v>0</v>
      </c>
      <c r="AZ426" s="1" t="s">
        <v>42</v>
      </c>
      <c r="BA426" s="1" t="s">
        <v>39</v>
      </c>
      <c r="BB426" s="1">
        <f>'январь 2016'!BB426+'февраль 2016'!BB426+'март 2016'!BB426</f>
        <v>0</v>
      </c>
      <c r="BC426" s="1">
        <f>'январь 2016'!BC426+'февраль 2016'!BC426+'март 2016'!BC426</f>
        <v>0</v>
      </c>
      <c r="BD426" s="1" t="s">
        <v>42</v>
      </c>
      <c r="BE426" s="1" t="s">
        <v>33</v>
      </c>
      <c r="BF426" s="1">
        <f>'январь 2016'!BF426+'февраль 2016'!BF426+'март 2016'!BF426</f>
        <v>0</v>
      </c>
      <c r="BG426" s="1">
        <f>'январь 2016'!BG426+'февраль 2016'!BG426+'март 2016'!BG426</f>
        <v>0</v>
      </c>
      <c r="BH426" s="1" t="s">
        <v>42</v>
      </c>
      <c r="BI426" s="1" t="s">
        <v>39</v>
      </c>
      <c r="BJ426" s="1">
        <f>'январь 2016'!BJ426+'февраль 2016'!BJ426+'март 2016'!BJ426</f>
        <v>0</v>
      </c>
      <c r="BK426" s="7">
        <f>'январь 2016'!BK426+'февраль 2016'!BK426+'март 2016'!BK426</f>
        <v>0</v>
      </c>
      <c r="BL426" s="1" t="s">
        <v>43</v>
      </c>
      <c r="BM426" s="1" t="s">
        <v>44</v>
      </c>
      <c r="BN426" s="1">
        <f>'январь 2016'!BN426+'февраль 2016'!BN426+'март 2016'!BN426</f>
        <v>0</v>
      </c>
      <c r="BO426" s="1">
        <f>'январь 2016'!BO426+'февраль 2016'!BO426+'март 2016'!BO426</f>
        <v>0</v>
      </c>
      <c r="BP426" s="1" t="s">
        <v>45</v>
      </c>
      <c r="BQ426" s="1" t="s">
        <v>44</v>
      </c>
      <c r="BR426" s="1">
        <f>'январь 2016'!BR426+'февраль 2016'!BR426+'март 2016'!BR426</f>
        <v>0</v>
      </c>
      <c r="BS426" s="1">
        <f>'январь 2016'!BS426+'февраль 2016'!BS426+'март 2016'!BS426</f>
        <v>0</v>
      </c>
      <c r="BT426" s="1" t="s">
        <v>46</v>
      </c>
      <c r="BU426" s="1" t="s">
        <v>47</v>
      </c>
      <c r="BV426" s="1">
        <f>'январь 2016'!BV426+'февраль 2016'!BV426+'март 2016'!BV426</f>
        <v>0</v>
      </c>
      <c r="BW426" s="1">
        <f>'январь 2016'!BW426+'февраль 2016'!BW426+'март 2016'!BW426</f>
        <v>0</v>
      </c>
      <c r="BX426" s="1" t="s">
        <v>46</v>
      </c>
      <c r="BY426" s="1" t="s">
        <v>41</v>
      </c>
      <c r="BZ426" s="1">
        <f>'январь 2016'!BZ426+'февраль 2016'!BZ426+'март 2016'!BZ426</f>
        <v>0</v>
      </c>
      <c r="CA426" s="1">
        <f>'январь 2016'!CA426+'февраль 2016'!CA426+'март 2016'!CA426</f>
        <v>0</v>
      </c>
      <c r="CB426" s="1" t="s">
        <v>46</v>
      </c>
      <c r="CC426" s="1" t="s">
        <v>48</v>
      </c>
      <c r="CD426" s="1">
        <f>'январь 2016'!CD426+'февраль 2016'!CD426+'март 2016'!CD426</f>
        <v>0</v>
      </c>
      <c r="CE426" s="1">
        <f>'январь 2016'!CE426+'февраль 2016'!CE426+'март 2016'!CE426</f>
        <v>0</v>
      </c>
      <c r="CF426" s="1" t="s">
        <v>46</v>
      </c>
      <c r="CG426" s="1" t="s">
        <v>48</v>
      </c>
      <c r="CH426" s="1">
        <f>'январь 2016'!CH426+'февраль 2016'!CH426+'март 2016'!CH426</f>
        <v>0</v>
      </c>
      <c r="CI426" s="1">
        <f>'январь 2016'!CI426+'февраль 2016'!CI426+'март 2016'!CI426</f>
        <v>0</v>
      </c>
      <c r="CJ426" s="1" t="s">
        <v>46</v>
      </c>
      <c r="CK426" s="1" t="s">
        <v>39</v>
      </c>
      <c r="CL426" s="1">
        <f>'январь 2016'!CL426+'февраль 2016'!CL426+'март 2016'!CL426</f>
        <v>0</v>
      </c>
      <c r="CM426" s="1">
        <f>'январь 2016'!CM426+'февраль 2016'!CM426+'март 2016'!CM426</f>
        <v>0</v>
      </c>
      <c r="CN426" s="1" t="s">
        <v>49</v>
      </c>
      <c r="CO426" s="1" t="s">
        <v>39</v>
      </c>
      <c r="CP426" s="1">
        <f>'январь 2016'!CP426+'февраль 2016'!CP426+'март 2016'!CP426</f>
        <v>0</v>
      </c>
      <c r="CQ426" s="1">
        <f>'январь 2016'!CQ426+'февраль 2016'!CQ426+'март 2016'!CQ426</f>
        <v>0</v>
      </c>
      <c r="CR426" s="1" t="s">
        <v>50</v>
      </c>
      <c r="CS426" s="1" t="s">
        <v>51</v>
      </c>
      <c r="CT426" s="1">
        <f>'январь 2016'!CT426+'февраль 2016'!CT426+'март 2016'!CT426</f>
        <v>7.0000000000000007E-2</v>
      </c>
      <c r="CU426" s="1">
        <f>'январь 2016'!CU426+'февраль 2016'!CU426+'март 2016'!CU426</f>
        <v>6.8159999999999998</v>
      </c>
      <c r="CV426" s="1" t="s">
        <v>50</v>
      </c>
      <c r="CW426" s="1" t="s">
        <v>39</v>
      </c>
      <c r="CX426" s="1">
        <f>'январь 2016'!CX426+'февраль 2016'!CX426+'март 2016'!CX426</f>
        <v>1</v>
      </c>
      <c r="CY426" s="1">
        <f>'январь 2016'!CY426+'февраль 2016'!CY426+'март 2016'!CY426</f>
        <v>0.92100000000000004</v>
      </c>
      <c r="CZ426" s="1" t="s">
        <v>50</v>
      </c>
      <c r="DA426" s="1" t="s">
        <v>39</v>
      </c>
      <c r="DB426" s="1">
        <f>'январь 2016'!DB426+'февраль 2016'!DB426+'март 2016'!DB426</f>
        <v>0</v>
      </c>
      <c r="DC426" s="1">
        <f>'январь 2016'!DC426+'февраль 2016'!DC426+'март 2016'!DC426</f>
        <v>0</v>
      </c>
      <c r="DD426" s="1" t="s">
        <v>59</v>
      </c>
      <c r="DE426" s="1" t="s">
        <v>60</v>
      </c>
      <c r="DF426" s="1">
        <f>'январь 2016'!DF426+'февраль 2016'!DF426+'март 2016'!DF426</f>
        <v>0</v>
      </c>
      <c r="DG426" s="1">
        <f>'январь 2016'!DG426+'февраль 2016'!DG426+'март 2016'!DG426</f>
        <v>0</v>
      </c>
      <c r="DH426" s="1" t="s">
        <v>52</v>
      </c>
      <c r="DI426" s="1" t="s">
        <v>53</v>
      </c>
      <c r="DJ426" s="1">
        <f>'январь 2016'!DJ426+'февраль 2016'!DJ426+'март 2016'!DJ426</f>
        <v>0</v>
      </c>
      <c r="DK426" s="1">
        <f>'январь 2016'!DK426+'февраль 2016'!DK426+'март 2016'!DK426</f>
        <v>0</v>
      </c>
      <c r="DL426" s="1" t="s">
        <v>31</v>
      </c>
      <c r="DM426" s="7">
        <f>'январь 2016'!DM426+'февраль 2016'!DM426+'март 2016'!DM426</f>
        <v>0</v>
      </c>
    </row>
    <row r="427" spans="1:117" s="12" customFormat="1" ht="15.75" customHeight="1" x14ac:dyDescent="0.25">
      <c r="A427" s="6">
        <v>426</v>
      </c>
      <c r="B427" s="6">
        <v>2</v>
      </c>
      <c r="C427" s="9" t="s">
        <v>359</v>
      </c>
      <c r="D427" s="8" t="s">
        <v>373</v>
      </c>
      <c r="E427" s="6">
        <v>573.61500000000001</v>
      </c>
      <c r="F427" s="6">
        <v>53.74</v>
      </c>
      <c r="G427" s="6">
        <v>507.80500000000001</v>
      </c>
      <c r="H427" s="10">
        <v>249.95424</v>
      </c>
      <c r="I427" s="3">
        <f t="shared" si="19"/>
        <v>757.75923999999998</v>
      </c>
      <c r="J427" s="3">
        <f t="shared" si="18"/>
        <v>0</v>
      </c>
      <c r="K427" s="3">
        <f t="shared" si="20"/>
        <v>757.75923999999998</v>
      </c>
      <c r="L427" s="1" t="s">
        <v>28</v>
      </c>
      <c r="M427" s="1" t="s">
        <v>29</v>
      </c>
      <c r="N427" s="1">
        <f>'январь 2016'!N427+'февраль 2016'!N427+'март 2016'!N427</f>
        <v>0</v>
      </c>
      <c r="O427" s="1">
        <f>'январь 2016'!O427+'февраль 2016'!O427+'март 2016'!O427</f>
        <v>0</v>
      </c>
      <c r="P427" s="1" t="s">
        <v>30</v>
      </c>
      <c r="Q427" s="1" t="s">
        <v>34</v>
      </c>
      <c r="R427" s="1">
        <f>'январь 2016'!R427+'февраль 2016'!R427+'март 2016'!R427</f>
        <v>0</v>
      </c>
      <c r="S427" s="1">
        <f>'январь 2016'!S427+'февраль 2016'!S427+'март 2016'!S427</f>
        <v>0</v>
      </c>
      <c r="T427" s="1" t="s">
        <v>30</v>
      </c>
      <c r="U427" s="1" t="s">
        <v>32</v>
      </c>
      <c r="V427" s="6">
        <f>'январь 2016'!V427+'февраль 2016'!V427+'март 2016'!V427</f>
        <v>0</v>
      </c>
      <c r="W427" s="6">
        <f>'январь 2016'!W427+'февраль 2016'!W427+'март 2016'!W427</f>
        <v>0</v>
      </c>
      <c r="X427" s="6" t="s">
        <v>30</v>
      </c>
      <c r="Y427" s="6" t="s">
        <v>33</v>
      </c>
      <c r="Z427" s="6">
        <f>'январь 2016'!Z427+'февраль 2016'!Z427+'март 2016'!Z427</f>
        <v>0</v>
      </c>
      <c r="AA427" s="6">
        <f>'январь 2016'!AA427+'февраль 2016'!AA427+'март 2016'!AA427</f>
        <v>0</v>
      </c>
      <c r="AB427" s="1" t="s">
        <v>30</v>
      </c>
      <c r="AC427" s="1" t="s">
        <v>34</v>
      </c>
      <c r="AD427" s="1">
        <f>'январь 2016'!AD427+'февраль 2016'!AD427+'март 2016'!AD427</f>
        <v>0</v>
      </c>
      <c r="AE427" s="1">
        <f>'январь 2016'!AE427+'февраль 2016'!AE427+'март 2016'!AE427</f>
        <v>0</v>
      </c>
      <c r="AF427" s="1" t="s">
        <v>35</v>
      </c>
      <c r="AG427" s="1" t="s">
        <v>29</v>
      </c>
      <c r="AH427" s="1">
        <f>'январь 2016'!AH427+'февраль 2016'!AH427+'март 2016'!AH427</f>
        <v>0</v>
      </c>
      <c r="AI427" s="1">
        <f>'январь 2016'!AI427+'февраль 2016'!AI427+'март 2016'!AI427</f>
        <v>0</v>
      </c>
      <c r="AJ427" s="1" t="s">
        <v>36</v>
      </c>
      <c r="AK427" s="1" t="s">
        <v>37</v>
      </c>
      <c r="AL427" s="1">
        <f>'январь 2016'!AL427+'февраль 2016'!AL427+'март 2016'!AL427</f>
        <v>0</v>
      </c>
      <c r="AM427" s="1">
        <f>'январь 2016'!AM427+'февраль 2016'!AM427+'март 2016'!AM427</f>
        <v>0</v>
      </c>
      <c r="AN427" s="1" t="s">
        <v>38</v>
      </c>
      <c r="AO427" s="1" t="s">
        <v>39</v>
      </c>
      <c r="AP427" s="1">
        <f>'январь 2016'!AP427+'февраль 2016'!AP427+'март 2016'!AP427</f>
        <v>0</v>
      </c>
      <c r="AQ427" s="1">
        <f>'январь 2016'!AQ427+'февраль 2016'!AQ427+'март 2016'!AQ427</f>
        <v>0</v>
      </c>
      <c r="AR427" s="1" t="s">
        <v>40</v>
      </c>
      <c r="AS427" s="1" t="s">
        <v>41</v>
      </c>
      <c r="AT427" s="1">
        <f>'январь 2016'!AT427+'февраль 2016'!AT427+'март 2016'!AT427</f>
        <v>0</v>
      </c>
      <c r="AU427" s="1">
        <f>'январь 2016'!AU427+'февраль 2016'!AU427+'март 2016'!AU427</f>
        <v>0</v>
      </c>
      <c r="AV427" s="6"/>
      <c r="AW427" s="6"/>
      <c r="AX427" s="1">
        <f>'январь 2016'!AX427+'февраль 2016'!AX427+'март 2016'!AX427</f>
        <v>0</v>
      </c>
      <c r="AY427" s="1">
        <f>'январь 2016'!AY427+'февраль 2016'!AY427+'март 2016'!AY427</f>
        <v>0</v>
      </c>
      <c r="AZ427" s="1" t="s">
        <v>42</v>
      </c>
      <c r="BA427" s="1" t="s">
        <v>39</v>
      </c>
      <c r="BB427" s="1">
        <f>'январь 2016'!BB427+'февраль 2016'!BB427+'март 2016'!BB427</f>
        <v>0</v>
      </c>
      <c r="BC427" s="1">
        <f>'январь 2016'!BC427+'февраль 2016'!BC427+'март 2016'!BC427</f>
        <v>0</v>
      </c>
      <c r="BD427" s="1" t="s">
        <v>42</v>
      </c>
      <c r="BE427" s="1" t="s">
        <v>33</v>
      </c>
      <c r="BF427" s="1">
        <f>'январь 2016'!BF427+'февраль 2016'!BF427+'март 2016'!BF427</f>
        <v>0</v>
      </c>
      <c r="BG427" s="1">
        <f>'январь 2016'!BG427+'февраль 2016'!BG427+'март 2016'!BG427</f>
        <v>0</v>
      </c>
      <c r="BH427" s="1" t="s">
        <v>42</v>
      </c>
      <c r="BI427" s="1" t="s">
        <v>39</v>
      </c>
      <c r="BJ427" s="1">
        <f>'январь 2016'!BJ427+'февраль 2016'!BJ427+'март 2016'!BJ427</f>
        <v>0</v>
      </c>
      <c r="BK427" s="7">
        <f>'январь 2016'!BK427+'февраль 2016'!BK427+'март 2016'!BK427</f>
        <v>0</v>
      </c>
      <c r="BL427" s="1" t="s">
        <v>43</v>
      </c>
      <c r="BM427" s="1" t="s">
        <v>44</v>
      </c>
      <c r="BN427" s="1">
        <f>'январь 2016'!BN427+'февраль 2016'!BN427+'март 2016'!BN427</f>
        <v>0</v>
      </c>
      <c r="BO427" s="1">
        <f>'январь 2016'!BO427+'февраль 2016'!BO427+'март 2016'!BO427</f>
        <v>0</v>
      </c>
      <c r="BP427" s="1" t="s">
        <v>45</v>
      </c>
      <c r="BQ427" s="1" t="s">
        <v>44</v>
      </c>
      <c r="BR427" s="1">
        <f>'январь 2016'!BR427+'февраль 2016'!BR427+'март 2016'!BR427</f>
        <v>0</v>
      </c>
      <c r="BS427" s="1">
        <f>'январь 2016'!BS427+'февраль 2016'!BS427+'март 2016'!BS427</f>
        <v>0</v>
      </c>
      <c r="BT427" s="1" t="s">
        <v>46</v>
      </c>
      <c r="BU427" s="1" t="s">
        <v>47</v>
      </c>
      <c r="BV427" s="1">
        <f>'январь 2016'!BV427+'февраль 2016'!BV427+'март 2016'!BV427</f>
        <v>0</v>
      </c>
      <c r="BW427" s="1">
        <f>'январь 2016'!BW427+'февраль 2016'!BW427+'март 2016'!BW427</f>
        <v>0</v>
      </c>
      <c r="BX427" s="1" t="s">
        <v>46</v>
      </c>
      <c r="BY427" s="1" t="s">
        <v>41</v>
      </c>
      <c r="BZ427" s="1">
        <f>'январь 2016'!BZ427+'февраль 2016'!BZ427+'март 2016'!BZ427</f>
        <v>0</v>
      </c>
      <c r="CA427" s="1">
        <f>'январь 2016'!CA427+'февраль 2016'!CA427+'март 2016'!CA427</f>
        <v>0</v>
      </c>
      <c r="CB427" s="1" t="s">
        <v>46</v>
      </c>
      <c r="CC427" s="1" t="s">
        <v>48</v>
      </c>
      <c r="CD427" s="1">
        <f>'январь 2016'!CD427+'февраль 2016'!CD427+'март 2016'!CD427</f>
        <v>0</v>
      </c>
      <c r="CE427" s="1">
        <f>'январь 2016'!CE427+'февраль 2016'!CE427+'март 2016'!CE427</f>
        <v>0</v>
      </c>
      <c r="CF427" s="1" t="s">
        <v>46</v>
      </c>
      <c r="CG427" s="1" t="s">
        <v>48</v>
      </c>
      <c r="CH427" s="1">
        <f>'январь 2016'!CH427+'февраль 2016'!CH427+'март 2016'!CH427</f>
        <v>0</v>
      </c>
      <c r="CI427" s="1">
        <f>'январь 2016'!CI427+'февраль 2016'!CI427+'март 2016'!CI427</f>
        <v>0</v>
      </c>
      <c r="CJ427" s="1" t="s">
        <v>46</v>
      </c>
      <c r="CK427" s="1" t="s">
        <v>39</v>
      </c>
      <c r="CL427" s="1">
        <f>'январь 2016'!CL427+'февраль 2016'!CL427+'март 2016'!CL427</f>
        <v>0</v>
      </c>
      <c r="CM427" s="1">
        <f>'январь 2016'!CM427+'февраль 2016'!CM427+'март 2016'!CM427</f>
        <v>0</v>
      </c>
      <c r="CN427" s="1" t="s">
        <v>49</v>
      </c>
      <c r="CO427" s="1" t="s">
        <v>39</v>
      </c>
      <c r="CP427" s="1">
        <f>'январь 2016'!CP427+'февраль 2016'!CP427+'март 2016'!CP427</f>
        <v>0</v>
      </c>
      <c r="CQ427" s="1">
        <f>'январь 2016'!CQ427+'февраль 2016'!CQ427+'март 2016'!CQ427</f>
        <v>0</v>
      </c>
      <c r="CR427" s="1" t="s">
        <v>50</v>
      </c>
      <c r="CS427" s="1" t="s">
        <v>51</v>
      </c>
      <c r="CT427" s="1">
        <f>'январь 2016'!CT427+'февраль 2016'!CT427+'март 2016'!CT427</f>
        <v>0</v>
      </c>
      <c r="CU427" s="1">
        <f>'январь 2016'!CU427+'февраль 2016'!CU427+'март 2016'!CU427</f>
        <v>0</v>
      </c>
      <c r="CV427" s="1" t="s">
        <v>50</v>
      </c>
      <c r="CW427" s="1" t="s">
        <v>39</v>
      </c>
      <c r="CX427" s="1">
        <f>'январь 2016'!CX427+'февраль 2016'!CX427+'март 2016'!CX427</f>
        <v>0</v>
      </c>
      <c r="CY427" s="1">
        <f>'январь 2016'!CY427+'февраль 2016'!CY427+'март 2016'!CY427</f>
        <v>0</v>
      </c>
      <c r="CZ427" s="1" t="s">
        <v>50</v>
      </c>
      <c r="DA427" s="1" t="s">
        <v>39</v>
      </c>
      <c r="DB427" s="1">
        <f>'январь 2016'!DB427+'февраль 2016'!DB427+'март 2016'!DB427</f>
        <v>0</v>
      </c>
      <c r="DC427" s="1">
        <f>'январь 2016'!DC427+'февраль 2016'!DC427+'март 2016'!DC427</f>
        <v>0</v>
      </c>
      <c r="DD427" s="1" t="s">
        <v>59</v>
      </c>
      <c r="DE427" s="1" t="s">
        <v>60</v>
      </c>
      <c r="DF427" s="1">
        <f>'январь 2016'!DF427+'февраль 2016'!DF427+'март 2016'!DF427</f>
        <v>0</v>
      </c>
      <c r="DG427" s="1">
        <f>'январь 2016'!DG427+'февраль 2016'!DG427+'март 2016'!DG427</f>
        <v>0</v>
      </c>
      <c r="DH427" s="1" t="s">
        <v>52</v>
      </c>
      <c r="DI427" s="1" t="s">
        <v>53</v>
      </c>
      <c r="DJ427" s="1">
        <f>'январь 2016'!DJ427+'февраль 2016'!DJ427+'март 2016'!DJ427</f>
        <v>0</v>
      </c>
      <c r="DK427" s="1">
        <f>'январь 2016'!DK427+'февраль 2016'!DK427+'март 2016'!DK427</f>
        <v>0</v>
      </c>
      <c r="DL427" s="1" t="s">
        <v>31</v>
      </c>
      <c r="DM427" s="7">
        <f>'январь 2016'!DM427+'февраль 2016'!DM427+'март 2016'!DM427</f>
        <v>0</v>
      </c>
    </row>
    <row r="428" spans="1:117" s="12" customFormat="1" ht="15.75" customHeight="1" x14ac:dyDescent="0.25">
      <c r="A428" s="6">
        <v>427</v>
      </c>
      <c r="B428" s="6">
        <v>1</v>
      </c>
      <c r="C428" s="9" t="s">
        <v>360</v>
      </c>
      <c r="D428" s="8" t="s">
        <v>373</v>
      </c>
      <c r="E428" s="6">
        <v>508.47199999999998</v>
      </c>
      <c r="F428" s="6">
        <v>1418.0360000000001</v>
      </c>
      <c r="G428" s="6">
        <v>-919.03499999999997</v>
      </c>
      <c r="H428" s="10">
        <v>487.86876000000001</v>
      </c>
      <c r="I428" s="3">
        <f t="shared" si="19"/>
        <v>-431.16623999999996</v>
      </c>
      <c r="J428" s="3">
        <f t="shared" si="18"/>
        <v>31.372</v>
      </c>
      <c r="K428" s="3">
        <f t="shared" si="20"/>
        <v>-462.53823999999997</v>
      </c>
      <c r="L428" s="1" t="s">
        <v>28</v>
      </c>
      <c r="M428" s="1" t="s">
        <v>29</v>
      </c>
      <c r="N428" s="1">
        <f>'январь 2016'!N428+'февраль 2016'!N428+'март 2016'!N428</f>
        <v>0</v>
      </c>
      <c r="O428" s="1">
        <f>'январь 2016'!O428+'февраль 2016'!O428+'март 2016'!O428</f>
        <v>0</v>
      </c>
      <c r="P428" s="1" t="s">
        <v>30</v>
      </c>
      <c r="Q428" s="1" t="s">
        <v>34</v>
      </c>
      <c r="R428" s="1">
        <f>'январь 2016'!R428+'февраль 2016'!R428+'март 2016'!R428</f>
        <v>0</v>
      </c>
      <c r="S428" s="1">
        <f>'январь 2016'!S428+'февраль 2016'!S428+'март 2016'!S428</f>
        <v>0</v>
      </c>
      <c r="T428" s="1" t="s">
        <v>30</v>
      </c>
      <c r="U428" s="1" t="s">
        <v>32</v>
      </c>
      <c r="V428" s="6">
        <f>'январь 2016'!V428+'февраль 2016'!V428+'март 2016'!V428</f>
        <v>0</v>
      </c>
      <c r="W428" s="6">
        <f>'январь 2016'!W428+'февраль 2016'!W428+'март 2016'!W428</f>
        <v>0</v>
      </c>
      <c r="X428" s="6" t="s">
        <v>30</v>
      </c>
      <c r="Y428" s="6" t="s">
        <v>33</v>
      </c>
      <c r="Z428" s="6">
        <f>'январь 2016'!Z428+'февраль 2016'!Z428+'март 2016'!Z428</f>
        <v>0</v>
      </c>
      <c r="AA428" s="6">
        <f>'январь 2016'!AA428+'февраль 2016'!AA428+'март 2016'!AA428</f>
        <v>0</v>
      </c>
      <c r="AB428" s="1" t="s">
        <v>30</v>
      </c>
      <c r="AC428" s="1" t="s">
        <v>34</v>
      </c>
      <c r="AD428" s="1">
        <f>'январь 2016'!AD428+'февраль 2016'!AD428+'март 2016'!AD428</f>
        <v>0</v>
      </c>
      <c r="AE428" s="1">
        <f>'январь 2016'!AE428+'февраль 2016'!AE428+'март 2016'!AE428</f>
        <v>0</v>
      </c>
      <c r="AF428" s="1" t="s">
        <v>35</v>
      </c>
      <c r="AG428" s="1" t="s">
        <v>29</v>
      </c>
      <c r="AH428" s="1">
        <f>'январь 2016'!AH428+'февраль 2016'!AH428+'март 2016'!AH428</f>
        <v>0</v>
      </c>
      <c r="AI428" s="1">
        <f>'январь 2016'!AI428+'февраль 2016'!AI428+'март 2016'!AI428</f>
        <v>0</v>
      </c>
      <c r="AJ428" s="1" t="s">
        <v>36</v>
      </c>
      <c r="AK428" s="1" t="s">
        <v>37</v>
      </c>
      <c r="AL428" s="1">
        <f>'январь 2016'!AL428+'февраль 2016'!AL428+'март 2016'!AL428</f>
        <v>0</v>
      </c>
      <c r="AM428" s="1">
        <f>'январь 2016'!AM428+'февраль 2016'!AM428+'март 2016'!AM428</f>
        <v>0</v>
      </c>
      <c r="AN428" s="1" t="s">
        <v>38</v>
      </c>
      <c r="AO428" s="1" t="s">
        <v>39</v>
      </c>
      <c r="AP428" s="1">
        <f>'январь 2016'!AP428+'февраль 2016'!AP428+'март 2016'!AP428</f>
        <v>0</v>
      </c>
      <c r="AQ428" s="1">
        <f>'январь 2016'!AQ428+'февраль 2016'!AQ428+'март 2016'!AQ428</f>
        <v>0</v>
      </c>
      <c r="AR428" s="1" t="s">
        <v>40</v>
      </c>
      <c r="AS428" s="1" t="s">
        <v>41</v>
      </c>
      <c r="AT428" s="1">
        <f>'январь 2016'!AT428+'февраль 2016'!AT428+'март 2016'!AT428</f>
        <v>0</v>
      </c>
      <c r="AU428" s="1">
        <f>'январь 2016'!AU428+'февраль 2016'!AU428+'март 2016'!AU428</f>
        <v>0</v>
      </c>
      <c r="AV428" s="6"/>
      <c r="AW428" s="6"/>
      <c r="AX428" s="1">
        <f>'январь 2016'!AX428+'февраль 2016'!AX428+'март 2016'!AX428</f>
        <v>0</v>
      </c>
      <c r="AY428" s="1">
        <f>'январь 2016'!AY428+'февраль 2016'!AY428+'март 2016'!AY428</f>
        <v>0</v>
      </c>
      <c r="AZ428" s="1" t="s">
        <v>42</v>
      </c>
      <c r="BA428" s="1" t="s">
        <v>39</v>
      </c>
      <c r="BB428" s="1">
        <f>'январь 2016'!BB428+'февраль 2016'!BB428+'март 2016'!BB428</f>
        <v>0</v>
      </c>
      <c r="BC428" s="1">
        <f>'январь 2016'!BC428+'февраль 2016'!BC428+'март 2016'!BC428</f>
        <v>0</v>
      </c>
      <c r="BD428" s="1" t="s">
        <v>42</v>
      </c>
      <c r="BE428" s="1" t="s">
        <v>33</v>
      </c>
      <c r="BF428" s="1">
        <f>'январь 2016'!BF428+'февраль 2016'!BF428+'март 2016'!BF428</f>
        <v>0</v>
      </c>
      <c r="BG428" s="1">
        <f>'январь 2016'!BG428+'февраль 2016'!BG428+'март 2016'!BG428</f>
        <v>0</v>
      </c>
      <c r="BH428" s="1" t="s">
        <v>42</v>
      </c>
      <c r="BI428" s="1" t="s">
        <v>39</v>
      </c>
      <c r="BJ428" s="1">
        <f>'январь 2016'!BJ428+'февраль 2016'!BJ428+'март 2016'!BJ428</f>
        <v>0</v>
      </c>
      <c r="BK428" s="7">
        <f>'январь 2016'!BK428+'февраль 2016'!BK428+'март 2016'!BK428</f>
        <v>0</v>
      </c>
      <c r="BL428" s="1" t="s">
        <v>43</v>
      </c>
      <c r="BM428" s="1" t="s">
        <v>44</v>
      </c>
      <c r="BN428" s="1">
        <f>'январь 2016'!BN428+'февраль 2016'!BN428+'март 2016'!BN428</f>
        <v>0</v>
      </c>
      <c r="BO428" s="1">
        <f>'январь 2016'!BO428+'февраль 2016'!BO428+'март 2016'!BO428</f>
        <v>0</v>
      </c>
      <c r="BP428" s="1" t="s">
        <v>45</v>
      </c>
      <c r="BQ428" s="1" t="s">
        <v>44</v>
      </c>
      <c r="BR428" s="1">
        <f>'январь 2016'!BR428+'февраль 2016'!BR428+'март 2016'!BR428</f>
        <v>2E-3</v>
      </c>
      <c r="BS428" s="1">
        <f>'январь 2016'!BS428+'февраль 2016'!BS428+'март 2016'!BS428</f>
        <v>0.14099999999999999</v>
      </c>
      <c r="BT428" s="1" t="s">
        <v>46</v>
      </c>
      <c r="BU428" s="1" t="s">
        <v>47</v>
      </c>
      <c r="BV428" s="1">
        <f>'январь 2016'!BV428+'февраль 2016'!BV428+'март 2016'!BV428</f>
        <v>0</v>
      </c>
      <c r="BW428" s="1">
        <f>'январь 2016'!BW428+'февраль 2016'!BW428+'март 2016'!BW428</f>
        <v>0</v>
      </c>
      <c r="BX428" s="1" t="s">
        <v>46</v>
      </c>
      <c r="BY428" s="1" t="s">
        <v>41</v>
      </c>
      <c r="BZ428" s="1">
        <f>'январь 2016'!BZ428+'февраль 2016'!BZ428+'март 2016'!BZ428</f>
        <v>0</v>
      </c>
      <c r="CA428" s="1">
        <f>'январь 2016'!CA428+'февраль 2016'!CA428+'март 2016'!CA428</f>
        <v>0</v>
      </c>
      <c r="CB428" s="1" t="s">
        <v>46</v>
      </c>
      <c r="CC428" s="1" t="s">
        <v>48</v>
      </c>
      <c r="CD428" s="1">
        <f>'январь 2016'!CD428+'февраль 2016'!CD428+'март 2016'!CD428</f>
        <v>0</v>
      </c>
      <c r="CE428" s="1">
        <f>'январь 2016'!CE428+'февраль 2016'!CE428+'март 2016'!CE428</f>
        <v>0</v>
      </c>
      <c r="CF428" s="1" t="s">
        <v>46</v>
      </c>
      <c r="CG428" s="1" t="s">
        <v>48</v>
      </c>
      <c r="CH428" s="1">
        <f>'январь 2016'!CH428+'февраль 2016'!CH428+'март 2016'!CH428</f>
        <v>0</v>
      </c>
      <c r="CI428" s="1">
        <f>'январь 2016'!CI428+'февраль 2016'!CI428+'март 2016'!CI428</f>
        <v>0</v>
      </c>
      <c r="CJ428" s="1" t="s">
        <v>46</v>
      </c>
      <c r="CK428" s="1" t="s">
        <v>39</v>
      </c>
      <c r="CL428" s="1">
        <f>'январь 2016'!CL428+'февраль 2016'!CL428+'март 2016'!CL428</f>
        <v>3</v>
      </c>
      <c r="CM428" s="1">
        <f>'январь 2016'!CM428+'февраль 2016'!CM428+'март 2016'!CM428</f>
        <v>11.968999999999999</v>
      </c>
      <c r="CN428" s="1" t="s">
        <v>49</v>
      </c>
      <c r="CO428" s="1" t="s">
        <v>39</v>
      </c>
      <c r="CP428" s="1">
        <f>'январь 2016'!CP428+'февраль 2016'!CP428+'март 2016'!CP428</f>
        <v>5</v>
      </c>
      <c r="CQ428" s="1">
        <f>'январь 2016'!CQ428+'февраль 2016'!CQ428+'март 2016'!CQ428</f>
        <v>2.8839999999999999</v>
      </c>
      <c r="CR428" s="1" t="s">
        <v>50</v>
      </c>
      <c r="CS428" s="1" t="s">
        <v>51</v>
      </c>
      <c r="CT428" s="1">
        <f>'январь 2016'!CT428+'февраль 2016'!CT428+'март 2016'!CT428</f>
        <v>0</v>
      </c>
      <c r="CU428" s="1">
        <f>'январь 2016'!CU428+'февраль 2016'!CU428+'март 2016'!CU428</f>
        <v>0</v>
      </c>
      <c r="CV428" s="1" t="s">
        <v>50</v>
      </c>
      <c r="CW428" s="1" t="s">
        <v>39</v>
      </c>
      <c r="CX428" s="1">
        <f>'январь 2016'!CX428+'февраль 2016'!CX428+'март 2016'!CX428</f>
        <v>5</v>
      </c>
      <c r="CY428" s="1">
        <f>'январь 2016'!CY428+'февраль 2016'!CY428+'март 2016'!CY428</f>
        <v>6.6730000000000009</v>
      </c>
      <c r="CZ428" s="1" t="s">
        <v>50</v>
      </c>
      <c r="DA428" s="1" t="s">
        <v>39</v>
      </c>
      <c r="DB428" s="1">
        <f>'январь 2016'!DB428+'февраль 2016'!DB428+'март 2016'!DB428</f>
        <v>1</v>
      </c>
      <c r="DC428" s="1">
        <f>'январь 2016'!DC428+'февраль 2016'!DC428+'март 2016'!DC428</f>
        <v>2.8519999999999999</v>
      </c>
      <c r="DD428" s="1" t="s">
        <v>59</v>
      </c>
      <c r="DE428" s="1" t="s">
        <v>60</v>
      </c>
      <c r="DF428" s="1">
        <f>'январь 2016'!DF428+'февраль 2016'!DF428+'март 2016'!DF428</f>
        <v>0</v>
      </c>
      <c r="DG428" s="1">
        <f>'январь 2016'!DG428+'февраль 2016'!DG428+'март 2016'!DG428</f>
        <v>0</v>
      </c>
      <c r="DH428" s="1" t="s">
        <v>52</v>
      </c>
      <c r="DI428" s="1" t="s">
        <v>53</v>
      </c>
      <c r="DJ428" s="1">
        <f>'январь 2016'!DJ428+'февраль 2016'!DJ428+'март 2016'!DJ428</f>
        <v>0</v>
      </c>
      <c r="DK428" s="1">
        <f>'январь 2016'!DK428+'февраль 2016'!DK428+'март 2016'!DK428</f>
        <v>0</v>
      </c>
      <c r="DL428" s="1" t="s">
        <v>31</v>
      </c>
      <c r="DM428" s="7">
        <f>'январь 2016'!DM428+'февраль 2016'!DM428+'март 2016'!DM428</f>
        <v>6.8529999999999998</v>
      </c>
    </row>
    <row r="429" spans="1:117" s="12" customFormat="1" ht="15.75" customHeight="1" x14ac:dyDescent="0.25">
      <c r="A429" s="6">
        <v>428</v>
      </c>
      <c r="B429" s="6">
        <v>1</v>
      </c>
      <c r="C429" s="9" t="s">
        <v>361</v>
      </c>
      <c r="D429" s="8" t="s">
        <v>373</v>
      </c>
      <c r="E429" s="6">
        <v>207.83</v>
      </c>
      <c r="F429" s="6">
        <v>13.288</v>
      </c>
      <c r="G429" s="6">
        <v>194.542</v>
      </c>
      <c r="H429" s="10">
        <v>95.28</v>
      </c>
      <c r="I429" s="3">
        <f t="shared" si="19"/>
        <v>289.822</v>
      </c>
      <c r="J429" s="3">
        <f t="shared" si="18"/>
        <v>0.91700000000000004</v>
      </c>
      <c r="K429" s="3">
        <f t="shared" si="20"/>
        <v>288.90500000000003</v>
      </c>
      <c r="L429" s="1" t="s">
        <v>28</v>
      </c>
      <c r="M429" s="1" t="s">
        <v>29</v>
      </c>
      <c r="N429" s="1">
        <f>'январь 2016'!N429+'февраль 2016'!N429+'март 2016'!N429</f>
        <v>0</v>
      </c>
      <c r="O429" s="1">
        <f>'январь 2016'!O429+'февраль 2016'!O429+'март 2016'!O429</f>
        <v>0</v>
      </c>
      <c r="P429" s="1" t="s">
        <v>30</v>
      </c>
      <c r="Q429" s="1" t="s">
        <v>34</v>
      </c>
      <c r="R429" s="1">
        <f>'январь 2016'!R429+'февраль 2016'!R429+'март 2016'!R429</f>
        <v>0</v>
      </c>
      <c r="S429" s="1">
        <f>'январь 2016'!S429+'февраль 2016'!S429+'март 2016'!S429</f>
        <v>0</v>
      </c>
      <c r="T429" s="1" t="s">
        <v>30</v>
      </c>
      <c r="U429" s="1" t="s">
        <v>32</v>
      </c>
      <c r="V429" s="6">
        <f>'январь 2016'!V429+'февраль 2016'!V429+'март 2016'!V429</f>
        <v>0</v>
      </c>
      <c r="W429" s="6">
        <f>'январь 2016'!W429+'февраль 2016'!W429+'март 2016'!W429</f>
        <v>0</v>
      </c>
      <c r="X429" s="6" t="s">
        <v>30</v>
      </c>
      <c r="Y429" s="6" t="s">
        <v>33</v>
      </c>
      <c r="Z429" s="6">
        <f>'январь 2016'!Z429+'февраль 2016'!Z429+'март 2016'!Z429</f>
        <v>0</v>
      </c>
      <c r="AA429" s="6">
        <f>'январь 2016'!AA429+'февраль 2016'!AA429+'март 2016'!AA429</f>
        <v>0</v>
      </c>
      <c r="AB429" s="1" t="s">
        <v>30</v>
      </c>
      <c r="AC429" s="1" t="s">
        <v>34</v>
      </c>
      <c r="AD429" s="1">
        <f>'январь 2016'!AD429+'февраль 2016'!AD429+'март 2016'!AD429</f>
        <v>0</v>
      </c>
      <c r="AE429" s="1">
        <f>'январь 2016'!AE429+'февраль 2016'!AE429+'март 2016'!AE429</f>
        <v>0</v>
      </c>
      <c r="AF429" s="1" t="s">
        <v>35</v>
      </c>
      <c r="AG429" s="1" t="s">
        <v>29</v>
      </c>
      <c r="AH429" s="1">
        <f>'январь 2016'!AH429+'февраль 2016'!AH429+'март 2016'!AH429</f>
        <v>0</v>
      </c>
      <c r="AI429" s="1">
        <f>'январь 2016'!AI429+'февраль 2016'!AI429+'март 2016'!AI429</f>
        <v>0</v>
      </c>
      <c r="AJ429" s="1" t="s">
        <v>36</v>
      </c>
      <c r="AK429" s="1" t="s">
        <v>37</v>
      </c>
      <c r="AL429" s="1">
        <f>'январь 2016'!AL429+'февраль 2016'!AL429+'март 2016'!AL429</f>
        <v>0</v>
      </c>
      <c r="AM429" s="1">
        <f>'январь 2016'!AM429+'февраль 2016'!AM429+'март 2016'!AM429</f>
        <v>0</v>
      </c>
      <c r="AN429" s="1" t="s">
        <v>38</v>
      </c>
      <c r="AO429" s="1" t="s">
        <v>39</v>
      </c>
      <c r="AP429" s="1">
        <f>'январь 2016'!AP429+'февраль 2016'!AP429+'март 2016'!AP429</f>
        <v>0</v>
      </c>
      <c r="AQ429" s="1">
        <f>'январь 2016'!AQ429+'февраль 2016'!AQ429+'март 2016'!AQ429</f>
        <v>0</v>
      </c>
      <c r="AR429" s="1" t="s">
        <v>40</v>
      </c>
      <c r="AS429" s="1" t="s">
        <v>41</v>
      </c>
      <c r="AT429" s="1">
        <f>'январь 2016'!AT429+'февраль 2016'!AT429+'март 2016'!AT429</f>
        <v>0</v>
      </c>
      <c r="AU429" s="1">
        <f>'январь 2016'!AU429+'февраль 2016'!AU429+'март 2016'!AU429</f>
        <v>0</v>
      </c>
      <c r="AV429" s="6"/>
      <c r="AW429" s="6"/>
      <c r="AX429" s="1">
        <f>'январь 2016'!AX429+'февраль 2016'!AX429+'март 2016'!AX429</f>
        <v>0</v>
      </c>
      <c r="AY429" s="1">
        <f>'январь 2016'!AY429+'февраль 2016'!AY429+'март 2016'!AY429</f>
        <v>0</v>
      </c>
      <c r="AZ429" s="1" t="s">
        <v>42</v>
      </c>
      <c r="BA429" s="1" t="s">
        <v>39</v>
      </c>
      <c r="BB429" s="1">
        <f>'январь 2016'!BB429+'февраль 2016'!BB429+'март 2016'!BB429</f>
        <v>0</v>
      </c>
      <c r="BC429" s="1">
        <f>'январь 2016'!BC429+'февраль 2016'!BC429+'март 2016'!BC429</f>
        <v>0</v>
      </c>
      <c r="BD429" s="1" t="s">
        <v>42</v>
      </c>
      <c r="BE429" s="1" t="s">
        <v>33</v>
      </c>
      <c r="BF429" s="1">
        <f>'январь 2016'!BF429+'февраль 2016'!BF429+'март 2016'!BF429</f>
        <v>0</v>
      </c>
      <c r="BG429" s="1">
        <f>'январь 2016'!BG429+'февраль 2016'!BG429+'март 2016'!BG429</f>
        <v>0</v>
      </c>
      <c r="BH429" s="1" t="s">
        <v>42</v>
      </c>
      <c r="BI429" s="1" t="s">
        <v>39</v>
      </c>
      <c r="BJ429" s="1">
        <f>'январь 2016'!BJ429+'февраль 2016'!BJ429+'март 2016'!BJ429</f>
        <v>0</v>
      </c>
      <c r="BK429" s="7">
        <f>'январь 2016'!BK429+'февраль 2016'!BK429+'март 2016'!BK429</f>
        <v>0</v>
      </c>
      <c r="BL429" s="1" t="s">
        <v>43</v>
      </c>
      <c r="BM429" s="1" t="s">
        <v>44</v>
      </c>
      <c r="BN429" s="1">
        <f>'январь 2016'!BN429+'февраль 2016'!BN429+'март 2016'!BN429</f>
        <v>0</v>
      </c>
      <c r="BO429" s="1">
        <f>'январь 2016'!BO429+'февраль 2016'!BO429+'март 2016'!BO429</f>
        <v>0</v>
      </c>
      <c r="BP429" s="1" t="s">
        <v>45</v>
      </c>
      <c r="BQ429" s="1" t="s">
        <v>44</v>
      </c>
      <c r="BR429" s="1">
        <f>'январь 2016'!BR429+'февраль 2016'!BR429+'март 2016'!BR429</f>
        <v>0</v>
      </c>
      <c r="BS429" s="1">
        <f>'январь 2016'!BS429+'февраль 2016'!BS429+'март 2016'!BS429</f>
        <v>0</v>
      </c>
      <c r="BT429" s="1" t="s">
        <v>46</v>
      </c>
      <c r="BU429" s="1" t="s">
        <v>47</v>
      </c>
      <c r="BV429" s="1">
        <f>'январь 2016'!BV429+'февраль 2016'!BV429+'март 2016'!BV429</f>
        <v>0</v>
      </c>
      <c r="BW429" s="1">
        <f>'январь 2016'!BW429+'февраль 2016'!BW429+'март 2016'!BW429</f>
        <v>0</v>
      </c>
      <c r="BX429" s="1" t="s">
        <v>46</v>
      </c>
      <c r="BY429" s="1" t="s">
        <v>41</v>
      </c>
      <c r="BZ429" s="1">
        <f>'январь 2016'!BZ429+'февраль 2016'!BZ429+'март 2016'!BZ429</f>
        <v>0</v>
      </c>
      <c r="CA429" s="1">
        <f>'январь 2016'!CA429+'февраль 2016'!CA429+'март 2016'!CA429</f>
        <v>0</v>
      </c>
      <c r="CB429" s="1" t="s">
        <v>46</v>
      </c>
      <c r="CC429" s="1" t="s">
        <v>48</v>
      </c>
      <c r="CD429" s="1">
        <f>'январь 2016'!CD429+'февраль 2016'!CD429+'март 2016'!CD429</f>
        <v>0</v>
      </c>
      <c r="CE429" s="1">
        <f>'январь 2016'!CE429+'февраль 2016'!CE429+'март 2016'!CE429</f>
        <v>0</v>
      </c>
      <c r="CF429" s="1" t="s">
        <v>46</v>
      </c>
      <c r="CG429" s="1" t="s">
        <v>48</v>
      </c>
      <c r="CH429" s="1">
        <f>'январь 2016'!CH429+'февраль 2016'!CH429+'март 2016'!CH429</f>
        <v>0</v>
      </c>
      <c r="CI429" s="1">
        <f>'январь 2016'!CI429+'февраль 2016'!CI429+'март 2016'!CI429</f>
        <v>0</v>
      </c>
      <c r="CJ429" s="1" t="s">
        <v>46</v>
      </c>
      <c r="CK429" s="1" t="s">
        <v>39</v>
      </c>
      <c r="CL429" s="1">
        <f>'январь 2016'!CL429+'февраль 2016'!CL429+'март 2016'!CL429</f>
        <v>0</v>
      </c>
      <c r="CM429" s="1">
        <f>'январь 2016'!CM429+'февраль 2016'!CM429+'март 2016'!CM429</f>
        <v>0</v>
      </c>
      <c r="CN429" s="1" t="s">
        <v>49</v>
      </c>
      <c r="CO429" s="1" t="s">
        <v>39</v>
      </c>
      <c r="CP429" s="1">
        <f>'январь 2016'!CP429+'февраль 2016'!CP429+'март 2016'!CP429</f>
        <v>0</v>
      </c>
      <c r="CQ429" s="1">
        <f>'январь 2016'!CQ429+'февраль 2016'!CQ429+'март 2016'!CQ429</f>
        <v>0</v>
      </c>
      <c r="CR429" s="1" t="s">
        <v>50</v>
      </c>
      <c r="CS429" s="1" t="s">
        <v>51</v>
      </c>
      <c r="CT429" s="1">
        <f>'январь 2016'!CT429+'февраль 2016'!CT429+'март 2016'!CT429</f>
        <v>0</v>
      </c>
      <c r="CU429" s="1">
        <f>'январь 2016'!CU429+'февраль 2016'!CU429+'март 2016'!CU429</f>
        <v>0</v>
      </c>
      <c r="CV429" s="1" t="s">
        <v>50</v>
      </c>
      <c r="CW429" s="1" t="s">
        <v>39</v>
      </c>
      <c r="CX429" s="1">
        <f>'январь 2016'!CX429+'февраль 2016'!CX429+'март 2016'!CX429</f>
        <v>1</v>
      </c>
      <c r="CY429" s="1">
        <f>'январь 2016'!CY429+'февраль 2016'!CY429+'март 2016'!CY429</f>
        <v>0.91700000000000004</v>
      </c>
      <c r="CZ429" s="1" t="s">
        <v>50</v>
      </c>
      <c r="DA429" s="1" t="s">
        <v>39</v>
      </c>
      <c r="DB429" s="1">
        <f>'январь 2016'!DB429+'февраль 2016'!DB429+'март 2016'!DB429</f>
        <v>0</v>
      </c>
      <c r="DC429" s="1">
        <f>'январь 2016'!DC429+'февраль 2016'!DC429+'март 2016'!DC429</f>
        <v>0</v>
      </c>
      <c r="DD429" s="1" t="s">
        <v>59</v>
      </c>
      <c r="DE429" s="1" t="s">
        <v>60</v>
      </c>
      <c r="DF429" s="1">
        <f>'январь 2016'!DF429+'февраль 2016'!DF429+'март 2016'!DF429</f>
        <v>0</v>
      </c>
      <c r="DG429" s="1">
        <f>'январь 2016'!DG429+'февраль 2016'!DG429+'март 2016'!DG429</f>
        <v>0</v>
      </c>
      <c r="DH429" s="1" t="s">
        <v>52</v>
      </c>
      <c r="DI429" s="1" t="s">
        <v>53</v>
      </c>
      <c r="DJ429" s="1">
        <f>'январь 2016'!DJ429+'февраль 2016'!DJ429+'март 2016'!DJ429</f>
        <v>0</v>
      </c>
      <c r="DK429" s="1">
        <f>'январь 2016'!DK429+'февраль 2016'!DK429+'март 2016'!DK429</f>
        <v>0</v>
      </c>
      <c r="DL429" s="1" t="s">
        <v>31</v>
      </c>
      <c r="DM429" s="7">
        <f>'январь 2016'!DM429+'февраль 2016'!DM429+'март 2016'!DM429</f>
        <v>0</v>
      </c>
    </row>
    <row r="430" spans="1:117" s="12" customFormat="1" ht="15.75" customHeight="1" x14ac:dyDescent="0.25">
      <c r="A430" s="6">
        <v>429</v>
      </c>
      <c r="B430" s="6">
        <v>1</v>
      </c>
      <c r="C430" s="9" t="s">
        <v>362</v>
      </c>
      <c r="D430" s="8" t="s">
        <v>373</v>
      </c>
      <c r="E430" s="6">
        <v>1.714</v>
      </c>
      <c r="F430" s="6">
        <v>66.162999999999997</v>
      </c>
      <c r="G430" s="6">
        <v>-64.448999999999998</v>
      </c>
      <c r="H430" s="10">
        <v>112.3554</v>
      </c>
      <c r="I430" s="3">
        <f t="shared" si="19"/>
        <v>47.906400000000005</v>
      </c>
      <c r="J430" s="3">
        <f t="shared" si="18"/>
        <v>0</v>
      </c>
      <c r="K430" s="3">
        <f t="shared" si="20"/>
        <v>47.906400000000005</v>
      </c>
      <c r="L430" s="1" t="s">
        <v>28</v>
      </c>
      <c r="M430" s="1" t="s">
        <v>29</v>
      </c>
      <c r="N430" s="1">
        <f>'январь 2016'!N430+'февраль 2016'!N430+'март 2016'!N430</f>
        <v>0</v>
      </c>
      <c r="O430" s="1">
        <f>'январь 2016'!O430+'февраль 2016'!O430+'март 2016'!O430</f>
        <v>0</v>
      </c>
      <c r="P430" s="1" t="s">
        <v>30</v>
      </c>
      <c r="Q430" s="1" t="s">
        <v>34</v>
      </c>
      <c r="R430" s="1">
        <f>'январь 2016'!R430+'февраль 2016'!R430+'март 2016'!R430</f>
        <v>0</v>
      </c>
      <c r="S430" s="1">
        <f>'январь 2016'!S430+'февраль 2016'!S430+'март 2016'!S430</f>
        <v>0</v>
      </c>
      <c r="T430" s="1" t="s">
        <v>30</v>
      </c>
      <c r="U430" s="1" t="s">
        <v>32</v>
      </c>
      <c r="V430" s="6">
        <f>'январь 2016'!V430+'февраль 2016'!V430+'март 2016'!V430</f>
        <v>0</v>
      </c>
      <c r="W430" s="6">
        <f>'январь 2016'!W430+'февраль 2016'!W430+'март 2016'!W430</f>
        <v>0</v>
      </c>
      <c r="X430" s="6" t="s">
        <v>30</v>
      </c>
      <c r="Y430" s="6" t="s">
        <v>33</v>
      </c>
      <c r="Z430" s="6">
        <f>'январь 2016'!Z430+'февраль 2016'!Z430+'март 2016'!Z430</f>
        <v>0</v>
      </c>
      <c r="AA430" s="6">
        <f>'январь 2016'!AA430+'февраль 2016'!AA430+'март 2016'!AA430</f>
        <v>0</v>
      </c>
      <c r="AB430" s="1" t="s">
        <v>30</v>
      </c>
      <c r="AC430" s="1" t="s">
        <v>34</v>
      </c>
      <c r="AD430" s="1">
        <f>'январь 2016'!AD430+'февраль 2016'!AD430+'март 2016'!AD430</f>
        <v>0</v>
      </c>
      <c r="AE430" s="1">
        <f>'январь 2016'!AE430+'февраль 2016'!AE430+'март 2016'!AE430</f>
        <v>0</v>
      </c>
      <c r="AF430" s="1" t="s">
        <v>35</v>
      </c>
      <c r="AG430" s="1" t="s">
        <v>29</v>
      </c>
      <c r="AH430" s="1">
        <f>'январь 2016'!AH430+'февраль 2016'!AH430+'март 2016'!AH430</f>
        <v>0</v>
      </c>
      <c r="AI430" s="1">
        <f>'январь 2016'!AI430+'февраль 2016'!AI430+'март 2016'!AI430</f>
        <v>0</v>
      </c>
      <c r="AJ430" s="1" t="s">
        <v>36</v>
      </c>
      <c r="AK430" s="1" t="s">
        <v>37</v>
      </c>
      <c r="AL430" s="1">
        <f>'январь 2016'!AL430+'февраль 2016'!AL430+'март 2016'!AL430</f>
        <v>0</v>
      </c>
      <c r="AM430" s="1">
        <f>'январь 2016'!AM430+'февраль 2016'!AM430+'март 2016'!AM430</f>
        <v>0</v>
      </c>
      <c r="AN430" s="1" t="s">
        <v>38</v>
      </c>
      <c r="AO430" s="1" t="s">
        <v>39</v>
      </c>
      <c r="AP430" s="1">
        <f>'январь 2016'!AP430+'февраль 2016'!AP430+'март 2016'!AP430</f>
        <v>0</v>
      </c>
      <c r="AQ430" s="1">
        <f>'январь 2016'!AQ430+'февраль 2016'!AQ430+'март 2016'!AQ430</f>
        <v>0</v>
      </c>
      <c r="AR430" s="1" t="s">
        <v>40</v>
      </c>
      <c r="AS430" s="1" t="s">
        <v>41</v>
      </c>
      <c r="AT430" s="1">
        <f>'январь 2016'!AT430+'февраль 2016'!AT430+'март 2016'!AT430</f>
        <v>0</v>
      </c>
      <c r="AU430" s="1">
        <f>'январь 2016'!AU430+'февраль 2016'!AU430+'март 2016'!AU430</f>
        <v>0</v>
      </c>
      <c r="AV430" s="6"/>
      <c r="AW430" s="6"/>
      <c r="AX430" s="1">
        <f>'январь 2016'!AX430+'февраль 2016'!AX430+'март 2016'!AX430</f>
        <v>0</v>
      </c>
      <c r="AY430" s="1">
        <f>'январь 2016'!AY430+'февраль 2016'!AY430+'март 2016'!AY430</f>
        <v>0</v>
      </c>
      <c r="AZ430" s="1" t="s">
        <v>42</v>
      </c>
      <c r="BA430" s="1" t="s">
        <v>39</v>
      </c>
      <c r="BB430" s="1">
        <f>'январь 2016'!BB430+'февраль 2016'!BB430+'март 2016'!BB430</f>
        <v>0</v>
      </c>
      <c r="BC430" s="1">
        <f>'январь 2016'!BC430+'февраль 2016'!BC430+'март 2016'!BC430</f>
        <v>0</v>
      </c>
      <c r="BD430" s="1" t="s">
        <v>42</v>
      </c>
      <c r="BE430" s="1" t="s">
        <v>33</v>
      </c>
      <c r="BF430" s="1">
        <f>'январь 2016'!BF430+'февраль 2016'!BF430+'март 2016'!BF430</f>
        <v>0</v>
      </c>
      <c r="BG430" s="1">
        <f>'январь 2016'!BG430+'февраль 2016'!BG430+'март 2016'!BG430</f>
        <v>0</v>
      </c>
      <c r="BH430" s="1" t="s">
        <v>42</v>
      </c>
      <c r="BI430" s="1" t="s">
        <v>39</v>
      </c>
      <c r="BJ430" s="1">
        <f>'январь 2016'!BJ430+'февраль 2016'!BJ430+'март 2016'!BJ430</f>
        <v>0</v>
      </c>
      <c r="BK430" s="7">
        <f>'январь 2016'!BK430+'февраль 2016'!BK430+'март 2016'!BK430</f>
        <v>0</v>
      </c>
      <c r="BL430" s="1" t="s">
        <v>43</v>
      </c>
      <c r="BM430" s="1" t="s">
        <v>44</v>
      </c>
      <c r="BN430" s="1">
        <f>'январь 2016'!BN430+'февраль 2016'!BN430+'март 2016'!BN430</f>
        <v>0</v>
      </c>
      <c r="BO430" s="1">
        <f>'январь 2016'!BO430+'февраль 2016'!BO430+'март 2016'!BO430</f>
        <v>0</v>
      </c>
      <c r="BP430" s="1" t="s">
        <v>45</v>
      </c>
      <c r="BQ430" s="1" t="s">
        <v>44</v>
      </c>
      <c r="BR430" s="1">
        <f>'январь 2016'!BR430+'февраль 2016'!BR430+'март 2016'!BR430</f>
        <v>0</v>
      </c>
      <c r="BS430" s="1">
        <f>'январь 2016'!BS430+'февраль 2016'!BS430+'март 2016'!BS430</f>
        <v>0</v>
      </c>
      <c r="BT430" s="1" t="s">
        <v>46</v>
      </c>
      <c r="BU430" s="1" t="s">
        <v>47</v>
      </c>
      <c r="BV430" s="1">
        <f>'январь 2016'!BV430+'февраль 2016'!BV430+'март 2016'!BV430</f>
        <v>0</v>
      </c>
      <c r="BW430" s="1">
        <f>'январь 2016'!BW430+'февраль 2016'!BW430+'март 2016'!BW430</f>
        <v>0</v>
      </c>
      <c r="BX430" s="1" t="s">
        <v>46</v>
      </c>
      <c r="BY430" s="1" t="s">
        <v>41</v>
      </c>
      <c r="BZ430" s="1">
        <f>'январь 2016'!BZ430+'февраль 2016'!BZ430+'март 2016'!BZ430</f>
        <v>0</v>
      </c>
      <c r="CA430" s="1">
        <f>'январь 2016'!CA430+'февраль 2016'!CA430+'март 2016'!CA430</f>
        <v>0</v>
      </c>
      <c r="CB430" s="1" t="s">
        <v>46</v>
      </c>
      <c r="CC430" s="1" t="s">
        <v>48</v>
      </c>
      <c r="CD430" s="1">
        <f>'январь 2016'!CD430+'февраль 2016'!CD430+'март 2016'!CD430</f>
        <v>0</v>
      </c>
      <c r="CE430" s="1">
        <f>'январь 2016'!CE430+'февраль 2016'!CE430+'март 2016'!CE430</f>
        <v>0</v>
      </c>
      <c r="CF430" s="1" t="s">
        <v>46</v>
      </c>
      <c r="CG430" s="1" t="s">
        <v>48</v>
      </c>
      <c r="CH430" s="1">
        <f>'январь 2016'!CH430+'февраль 2016'!CH430+'март 2016'!CH430</f>
        <v>0</v>
      </c>
      <c r="CI430" s="1">
        <f>'январь 2016'!CI430+'февраль 2016'!CI430+'март 2016'!CI430</f>
        <v>0</v>
      </c>
      <c r="CJ430" s="1" t="s">
        <v>46</v>
      </c>
      <c r="CK430" s="1" t="s">
        <v>39</v>
      </c>
      <c r="CL430" s="1">
        <f>'январь 2016'!CL430+'февраль 2016'!CL430+'март 2016'!CL430</f>
        <v>0</v>
      </c>
      <c r="CM430" s="1">
        <f>'январь 2016'!CM430+'февраль 2016'!CM430+'март 2016'!CM430</f>
        <v>0</v>
      </c>
      <c r="CN430" s="1" t="s">
        <v>49</v>
      </c>
      <c r="CO430" s="1" t="s">
        <v>39</v>
      </c>
      <c r="CP430" s="1">
        <f>'январь 2016'!CP430+'февраль 2016'!CP430+'март 2016'!CP430</f>
        <v>0</v>
      </c>
      <c r="CQ430" s="1">
        <f>'январь 2016'!CQ430+'февраль 2016'!CQ430+'март 2016'!CQ430</f>
        <v>0</v>
      </c>
      <c r="CR430" s="1" t="s">
        <v>50</v>
      </c>
      <c r="CS430" s="1" t="s">
        <v>51</v>
      </c>
      <c r="CT430" s="1">
        <f>'январь 2016'!CT430+'февраль 2016'!CT430+'март 2016'!CT430</f>
        <v>0</v>
      </c>
      <c r="CU430" s="1">
        <f>'январь 2016'!CU430+'февраль 2016'!CU430+'март 2016'!CU430</f>
        <v>0</v>
      </c>
      <c r="CV430" s="1" t="s">
        <v>50</v>
      </c>
      <c r="CW430" s="1" t="s">
        <v>39</v>
      </c>
      <c r="CX430" s="1">
        <f>'январь 2016'!CX430+'февраль 2016'!CX430+'март 2016'!CX430</f>
        <v>0</v>
      </c>
      <c r="CY430" s="1">
        <f>'январь 2016'!CY430+'февраль 2016'!CY430+'март 2016'!CY430</f>
        <v>0</v>
      </c>
      <c r="CZ430" s="1" t="s">
        <v>50</v>
      </c>
      <c r="DA430" s="1" t="s">
        <v>39</v>
      </c>
      <c r="DB430" s="1">
        <f>'январь 2016'!DB430+'февраль 2016'!DB430+'март 2016'!DB430</f>
        <v>0</v>
      </c>
      <c r="DC430" s="1">
        <f>'январь 2016'!DC430+'февраль 2016'!DC430+'март 2016'!DC430</f>
        <v>0</v>
      </c>
      <c r="DD430" s="1" t="s">
        <v>59</v>
      </c>
      <c r="DE430" s="1" t="s">
        <v>60</v>
      </c>
      <c r="DF430" s="1">
        <f>'январь 2016'!DF430+'февраль 2016'!DF430+'март 2016'!DF430</f>
        <v>0</v>
      </c>
      <c r="DG430" s="1">
        <f>'январь 2016'!DG430+'февраль 2016'!DG430+'март 2016'!DG430</f>
        <v>0</v>
      </c>
      <c r="DH430" s="1" t="s">
        <v>52</v>
      </c>
      <c r="DI430" s="1" t="s">
        <v>53</v>
      </c>
      <c r="DJ430" s="1">
        <f>'январь 2016'!DJ430+'февраль 2016'!DJ430+'март 2016'!DJ430</f>
        <v>0</v>
      </c>
      <c r="DK430" s="1">
        <f>'январь 2016'!DK430+'февраль 2016'!DK430+'март 2016'!DK430</f>
        <v>0</v>
      </c>
      <c r="DL430" s="1" t="s">
        <v>31</v>
      </c>
      <c r="DM430" s="7">
        <f>'январь 2016'!DM430+'февраль 2016'!DM430+'март 2016'!DM430</f>
        <v>0</v>
      </c>
    </row>
    <row r="431" spans="1:117" s="12" customFormat="1" ht="15.75" customHeight="1" x14ac:dyDescent="0.25">
      <c r="A431" s="6">
        <v>430</v>
      </c>
      <c r="B431" s="6">
        <v>1</v>
      </c>
      <c r="C431" s="9" t="s">
        <v>503</v>
      </c>
      <c r="D431" s="8" t="s">
        <v>373</v>
      </c>
      <c r="E431" s="6">
        <v>163.66900000000001</v>
      </c>
      <c r="F431" s="6">
        <v>16.116</v>
      </c>
      <c r="G431" s="6">
        <v>146.077</v>
      </c>
      <c r="H431" s="10">
        <v>101.18940000000001</v>
      </c>
      <c r="I431" s="3">
        <f t="shared" si="19"/>
        <v>247.2664</v>
      </c>
      <c r="J431" s="3">
        <f t="shared" si="18"/>
        <v>0.58499999999999996</v>
      </c>
      <c r="K431" s="3">
        <f t="shared" si="20"/>
        <v>246.6814</v>
      </c>
      <c r="L431" s="1" t="s">
        <v>28</v>
      </c>
      <c r="M431" s="1" t="s">
        <v>29</v>
      </c>
      <c r="N431" s="1">
        <f>'январь 2016'!N431+'февраль 2016'!N431+'март 2016'!N431</f>
        <v>0</v>
      </c>
      <c r="O431" s="1">
        <f>'январь 2016'!O431+'февраль 2016'!O431+'март 2016'!O431</f>
        <v>0</v>
      </c>
      <c r="P431" s="1" t="s">
        <v>30</v>
      </c>
      <c r="Q431" s="1" t="s">
        <v>34</v>
      </c>
      <c r="R431" s="1">
        <f>'январь 2016'!R431+'февраль 2016'!R431+'март 2016'!R431</f>
        <v>0</v>
      </c>
      <c r="S431" s="1">
        <f>'январь 2016'!S431+'февраль 2016'!S431+'март 2016'!S431</f>
        <v>0</v>
      </c>
      <c r="T431" s="1" t="s">
        <v>30</v>
      </c>
      <c r="U431" s="1" t="s">
        <v>32</v>
      </c>
      <c r="V431" s="6">
        <f>'январь 2016'!V431+'февраль 2016'!V431+'март 2016'!V431</f>
        <v>0</v>
      </c>
      <c r="W431" s="6">
        <f>'январь 2016'!W431+'февраль 2016'!W431+'март 2016'!W431</f>
        <v>0</v>
      </c>
      <c r="X431" s="6" t="s">
        <v>30</v>
      </c>
      <c r="Y431" s="6" t="s">
        <v>33</v>
      </c>
      <c r="Z431" s="6">
        <f>'январь 2016'!Z431+'февраль 2016'!Z431+'март 2016'!Z431</f>
        <v>0</v>
      </c>
      <c r="AA431" s="6">
        <f>'январь 2016'!AA431+'февраль 2016'!AA431+'март 2016'!AA431</f>
        <v>0</v>
      </c>
      <c r="AB431" s="1" t="s">
        <v>30</v>
      </c>
      <c r="AC431" s="1" t="s">
        <v>34</v>
      </c>
      <c r="AD431" s="1">
        <f>'январь 2016'!AD431+'февраль 2016'!AD431+'март 2016'!AD431</f>
        <v>0</v>
      </c>
      <c r="AE431" s="1">
        <f>'январь 2016'!AE431+'февраль 2016'!AE431+'март 2016'!AE431</f>
        <v>0</v>
      </c>
      <c r="AF431" s="1" t="s">
        <v>35</v>
      </c>
      <c r="AG431" s="1" t="s">
        <v>29</v>
      </c>
      <c r="AH431" s="1">
        <f>'январь 2016'!AH431+'февраль 2016'!AH431+'март 2016'!AH431</f>
        <v>0</v>
      </c>
      <c r="AI431" s="1">
        <f>'январь 2016'!AI431+'февраль 2016'!AI431+'март 2016'!AI431</f>
        <v>0</v>
      </c>
      <c r="AJ431" s="1" t="s">
        <v>36</v>
      </c>
      <c r="AK431" s="1" t="s">
        <v>37</v>
      </c>
      <c r="AL431" s="1">
        <f>'январь 2016'!AL431+'февраль 2016'!AL431+'март 2016'!AL431</f>
        <v>0</v>
      </c>
      <c r="AM431" s="1">
        <f>'январь 2016'!AM431+'февраль 2016'!AM431+'март 2016'!AM431</f>
        <v>0</v>
      </c>
      <c r="AN431" s="1" t="s">
        <v>38</v>
      </c>
      <c r="AO431" s="1" t="s">
        <v>39</v>
      </c>
      <c r="AP431" s="1">
        <f>'январь 2016'!AP431+'февраль 2016'!AP431+'март 2016'!AP431</f>
        <v>0</v>
      </c>
      <c r="AQ431" s="1">
        <f>'январь 2016'!AQ431+'февраль 2016'!AQ431+'март 2016'!AQ431</f>
        <v>0</v>
      </c>
      <c r="AR431" s="1" t="s">
        <v>40</v>
      </c>
      <c r="AS431" s="1" t="s">
        <v>41</v>
      </c>
      <c r="AT431" s="1">
        <f>'январь 2016'!AT431+'февраль 2016'!AT431+'март 2016'!AT431</f>
        <v>0</v>
      </c>
      <c r="AU431" s="1">
        <f>'январь 2016'!AU431+'февраль 2016'!AU431+'март 2016'!AU431</f>
        <v>0</v>
      </c>
      <c r="AV431" s="6"/>
      <c r="AW431" s="6"/>
      <c r="AX431" s="1">
        <f>'январь 2016'!AX431+'февраль 2016'!AX431+'март 2016'!AX431</f>
        <v>0</v>
      </c>
      <c r="AY431" s="1">
        <f>'январь 2016'!AY431+'февраль 2016'!AY431+'март 2016'!AY431</f>
        <v>0</v>
      </c>
      <c r="AZ431" s="1" t="s">
        <v>42</v>
      </c>
      <c r="BA431" s="1" t="s">
        <v>39</v>
      </c>
      <c r="BB431" s="1">
        <f>'январь 2016'!BB431+'февраль 2016'!BB431+'март 2016'!BB431</f>
        <v>0</v>
      </c>
      <c r="BC431" s="1">
        <f>'январь 2016'!BC431+'февраль 2016'!BC431+'март 2016'!BC431</f>
        <v>0</v>
      </c>
      <c r="BD431" s="1" t="s">
        <v>42</v>
      </c>
      <c r="BE431" s="1" t="s">
        <v>33</v>
      </c>
      <c r="BF431" s="1">
        <f>'январь 2016'!BF431+'февраль 2016'!BF431+'март 2016'!BF431</f>
        <v>0</v>
      </c>
      <c r="BG431" s="1">
        <f>'январь 2016'!BG431+'февраль 2016'!BG431+'март 2016'!BG431</f>
        <v>0</v>
      </c>
      <c r="BH431" s="1" t="s">
        <v>42</v>
      </c>
      <c r="BI431" s="1" t="s">
        <v>39</v>
      </c>
      <c r="BJ431" s="1">
        <f>'январь 2016'!BJ431+'февраль 2016'!BJ431+'март 2016'!BJ431</f>
        <v>0</v>
      </c>
      <c r="BK431" s="7">
        <f>'январь 2016'!BK431+'февраль 2016'!BK431+'март 2016'!BK431</f>
        <v>0</v>
      </c>
      <c r="BL431" s="1" t="s">
        <v>43</v>
      </c>
      <c r="BM431" s="1" t="s">
        <v>44</v>
      </c>
      <c r="BN431" s="1">
        <f>'январь 2016'!BN431+'февраль 2016'!BN431+'март 2016'!BN431</f>
        <v>0</v>
      </c>
      <c r="BO431" s="1">
        <f>'январь 2016'!BO431+'февраль 2016'!BO431+'март 2016'!BO431</f>
        <v>0</v>
      </c>
      <c r="BP431" s="1" t="s">
        <v>45</v>
      </c>
      <c r="BQ431" s="1" t="s">
        <v>44</v>
      </c>
      <c r="BR431" s="1">
        <f>'январь 2016'!BR431+'февраль 2016'!BR431+'март 2016'!BR431</f>
        <v>0</v>
      </c>
      <c r="BS431" s="1">
        <f>'январь 2016'!BS431+'февраль 2016'!BS431+'март 2016'!BS431</f>
        <v>0</v>
      </c>
      <c r="BT431" s="1" t="s">
        <v>46</v>
      </c>
      <c r="BU431" s="1" t="s">
        <v>47</v>
      </c>
      <c r="BV431" s="1">
        <f>'январь 2016'!BV431+'февраль 2016'!BV431+'март 2016'!BV431</f>
        <v>0</v>
      </c>
      <c r="BW431" s="1">
        <f>'январь 2016'!BW431+'февраль 2016'!BW431+'март 2016'!BW431</f>
        <v>0</v>
      </c>
      <c r="BX431" s="1" t="s">
        <v>46</v>
      </c>
      <c r="BY431" s="1" t="s">
        <v>41</v>
      </c>
      <c r="BZ431" s="1">
        <f>'январь 2016'!BZ431+'февраль 2016'!BZ431+'март 2016'!BZ431</f>
        <v>0</v>
      </c>
      <c r="CA431" s="1">
        <f>'январь 2016'!CA431+'февраль 2016'!CA431+'март 2016'!CA431</f>
        <v>0</v>
      </c>
      <c r="CB431" s="1" t="s">
        <v>46</v>
      </c>
      <c r="CC431" s="1" t="s">
        <v>48</v>
      </c>
      <c r="CD431" s="1">
        <f>'январь 2016'!CD431+'февраль 2016'!CD431+'март 2016'!CD431</f>
        <v>0</v>
      </c>
      <c r="CE431" s="1">
        <f>'январь 2016'!CE431+'февраль 2016'!CE431+'март 2016'!CE431</f>
        <v>0</v>
      </c>
      <c r="CF431" s="1" t="s">
        <v>46</v>
      </c>
      <c r="CG431" s="1" t="s">
        <v>48</v>
      </c>
      <c r="CH431" s="1">
        <f>'январь 2016'!CH431+'февраль 2016'!CH431+'март 2016'!CH431</f>
        <v>0</v>
      </c>
      <c r="CI431" s="1">
        <f>'январь 2016'!CI431+'февраль 2016'!CI431+'март 2016'!CI431</f>
        <v>0</v>
      </c>
      <c r="CJ431" s="1" t="s">
        <v>46</v>
      </c>
      <c r="CK431" s="1" t="s">
        <v>39</v>
      </c>
      <c r="CL431" s="1">
        <f>'январь 2016'!CL431+'февраль 2016'!CL431+'март 2016'!CL431</f>
        <v>0</v>
      </c>
      <c r="CM431" s="1">
        <f>'январь 2016'!CM431+'февраль 2016'!CM431+'март 2016'!CM431</f>
        <v>0</v>
      </c>
      <c r="CN431" s="1" t="s">
        <v>49</v>
      </c>
      <c r="CO431" s="1" t="s">
        <v>39</v>
      </c>
      <c r="CP431" s="1">
        <f>'январь 2016'!CP431+'февраль 2016'!CP431+'март 2016'!CP431</f>
        <v>1</v>
      </c>
      <c r="CQ431" s="1">
        <f>'январь 2016'!CQ431+'февраль 2016'!CQ431+'март 2016'!CQ431</f>
        <v>0.58499999999999996</v>
      </c>
      <c r="CR431" s="1" t="s">
        <v>50</v>
      </c>
      <c r="CS431" s="1" t="s">
        <v>51</v>
      </c>
      <c r="CT431" s="1">
        <f>'январь 2016'!CT431+'февраль 2016'!CT431+'март 2016'!CT431</f>
        <v>0</v>
      </c>
      <c r="CU431" s="1">
        <f>'январь 2016'!CU431+'февраль 2016'!CU431+'март 2016'!CU431</f>
        <v>0</v>
      </c>
      <c r="CV431" s="1" t="s">
        <v>50</v>
      </c>
      <c r="CW431" s="1" t="s">
        <v>39</v>
      </c>
      <c r="CX431" s="1">
        <f>'январь 2016'!CX431+'февраль 2016'!CX431+'март 2016'!CX431</f>
        <v>0</v>
      </c>
      <c r="CY431" s="1">
        <f>'январь 2016'!CY431+'февраль 2016'!CY431+'март 2016'!CY431</f>
        <v>0</v>
      </c>
      <c r="CZ431" s="1" t="s">
        <v>50</v>
      </c>
      <c r="DA431" s="1" t="s">
        <v>39</v>
      </c>
      <c r="DB431" s="1">
        <f>'январь 2016'!DB431+'февраль 2016'!DB431+'март 2016'!DB431</f>
        <v>0</v>
      </c>
      <c r="DC431" s="1">
        <f>'январь 2016'!DC431+'февраль 2016'!DC431+'март 2016'!DC431</f>
        <v>0</v>
      </c>
      <c r="DD431" s="1" t="s">
        <v>59</v>
      </c>
      <c r="DE431" s="1" t="s">
        <v>60</v>
      </c>
      <c r="DF431" s="1">
        <f>'январь 2016'!DF431+'февраль 2016'!DF431+'март 2016'!DF431</f>
        <v>0</v>
      </c>
      <c r="DG431" s="1">
        <f>'январь 2016'!DG431+'февраль 2016'!DG431+'март 2016'!DG431</f>
        <v>0</v>
      </c>
      <c r="DH431" s="1" t="s">
        <v>52</v>
      </c>
      <c r="DI431" s="1" t="s">
        <v>53</v>
      </c>
      <c r="DJ431" s="1">
        <f>'январь 2016'!DJ431+'февраль 2016'!DJ431+'март 2016'!DJ431</f>
        <v>0</v>
      </c>
      <c r="DK431" s="1">
        <f>'январь 2016'!DK431+'февраль 2016'!DK431+'март 2016'!DK431</f>
        <v>0</v>
      </c>
      <c r="DL431" s="1" t="s">
        <v>31</v>
      </c>
      <c r="DM431" s="7">
        <f>'январь 2016'!DM431+'февраль 2016'!DM431+'март 2016'!DM431</f>
        <v>0</v>
      </c>
    </row>
    <row r="432" spans="1:117" s="12" customFormat="1" ht="15.75" customHeight="1" x14ac:dyDescent="0.25">
      <c r="A432" s="6">
        <v>431</v>
      </c>
      <c r="B432" s="6">
        <v>1</v>
      </c>
      <c r="C432" s="9" t="s">
        <v>504</v>
      </c>
      <c r="D432" s="8" t="s">
        <v>373</v>
      </c>
      <c r="E432" s="6">
        <v>233.73</v>
      </c>
      <c r="F432" s="6">
        <v>0</v>
      </c>
      <c r="G432" s="6">
        <v>1.758</v>
      </c>
      <c r="H432" s="10">
        <v>87.669719999999998</v>
      </c>
      <c r="I432" s="3">
        <f t="shared" si="19"/>
        <v>89.427719999999994</v>
      </c>
      <c r="J432" s="3">
        <f t="shared" si="18"/>
        <v>0</v>
      </c>
      <c r="K432" s="3">
        <f t="shared" si="20"/>
        <v>89.427719999999994</v>
      </c>
      <c r="L432" s="1" t="s">
        <v>28</v>
      </c>
      <c r="M432" s="1" t="s">
        <v>29</v>
      </c>
      <c r="N432" s="1">
        <f>'январь 2016'!N432+'февраль 2016'!N432+'март 2016'!N432</f>
        <v>0</v>
      </c>
      <c r="O432" s="1">
        <f>'январь 2016'!O432+'февраль 2016'!O432+'март 2016'!O432</f>
        <v>0</v>
      </c>
      <c r="P432" s="1" t="s">
        <v>30</v>
      </c>
      <c r="Q432" s="1" t="s">
        <v>34</v>
      </c>
      <c r="R432" s="1">
        <f>'январь 2016'!R432+'февраль 2016'!R432+'март 2016'!R432</f>
        <v>0</v>
      </c>
      <c r="S432" s="1">
        <f>'январь 2016'!S432+'февраль 2016'!S432+'март 2016'!S432</f>
        <v>0</v>
      </c>
      <c r="T432" s="1" t="s">
        <v>30</v>
      </c>
      <c r="U432" s="1" t="s">
        <v>32</v>
      </c>
      <c r="V432" s="6">
        <f>'январь 2016'!V432+'февраль 2016'!V432+'март 2016'!V432</f>
        <v>0</v>
      </c>
      <c r="W432" s="6">
        <f>'январь 2016'!W432+'февраль 2016'!W432+'март 2016'!W432</f>
        <v>0</v>
      </c>
      <c r="X432" s="6" t="s">
        <v>30</v>
      </c>
      <c r="Y432" s="6" t="s">
        <v>33</v>
      </c>
      <c r="Z432" s="6">
        <f>'январь 2016'!Z432+'февраль 2016'!Z432+'март 2016'!Z432</f>
        <v>0</v>
      </c>
      <c r="AA432" s="6">
        <f>'январь 2016'!AA432+'февраль 2016'!AA432+'март 2016'!AA432</f>
        <v>0</v>
      </c>
      <c r="AB432" s="1" t="s">
        <v>30</v>
      </c>
      <c r="AC432" s="1" t="s">
        <v>34</v>
      </c>
      <c r="AD432" s="1">
        <f>'январь 2016'!AD432+'февраль 2016'!AD432+'март 2016'!AD432</f>
        <v>0</v>
      </c>
      <c r="AE432" s="1">
        <f>'январь 2016'!AE432+'февраль 2016'!AE432+'март 2016'!AE432</f>
        <v>0</v>
      </c>
      <c r="AF432" s="1" t="s">
        <v>35</v>
      </c>
      <c r="AG432" s="1" t="s">
        <v>29</v>
      </c>
      <c r="AH432" s="1">
        <f>'январь 2016'!AH432+'февраль 2016'!AH432+'март 2016'!AH432</f>
        <v>0</v>
      </c>
      <c r="AI432" s="1">
        <f>'январь 2016'!AI432+'февраль 2016'!AI432+'март 2016'!AI432</f>
        <v>0</v>
      </c>
      <c r="AJ432" s="1" t="s">
        <v>36</v>
      </c>
      <c r="AK432" s="1" t="s">
        <v>37</v>
      </c>
      <c r="AL432" s="1">
        <f>'январь 2016'!AL432+'февраль 2016'!AL432+'март 2016'!AL432</f>
        <v>0</v>
      </c>
      <c r="AM432" s="1">
        <f>'январь 2016'!AM432+'февраль 2016'!AM432+'март 2016'!AM432</f>
        <v>0</v>
      </c>
      <c r="AN432" s="1" t="s">
        <v>38</v>
      </c>
      <c r="AO432" s="1" t="s">
        <v>39</v>
      </c>
      <c r="AP432" s="1">
        <f>'январь 2016'!AP432+'февраль 2016'!AP432+'март 2016'!AP432</f>
        <v>0</v>
      </c>
      <c r="AQ432" s="1">
        <f>'январь 2016'!AQ432+'февраль 2016'!AQ432+'март 2016'!AQ432</f>
        <v>0</v>
      </c>
      <c r="AR432" s="1" t="s">
        <v>40</v>
      </c>
      <c r="AS432" s="1" t="s">
        <v>41</v>
      </c>
      <c r="AT432" s="1">
        <f>'январь 2016'!AT432+'февраль 2016'!AT432+'март 2016'!AT432</f>
        <v>0</v>
      </c>
      <c r="AU432" s="1">
        <f>'январь 2016'!AU432+'февраль 2016'!AU432+'март 2016'!AU432</f>
        <v>0</v>
      </c>
      <c r="AV432" s="6"/>
      <c r="AW432" s="6"/>
      <c r="AX432" s="1">
        <f>'январь 2016'!AX432+'февраль 2016'!AX432+'март 2016'!AX432</f>
        <v>0</v>
      </c>
      <c r="AY432" s="1">
        <f>'январь 2016'!AY432+'февраль 2016'!AY432+'март 2016'!AY432</f>
        <v>0</v>
      </c>
      <c r="AZ432" s="1" t="s">
        <v>42</v>
      </c>
      <c r="BA432" s="1" t="s">
        <v>39</v>
      </c>
      <c r="BB432" s="1">
        <f>'январь 2016'!BB432+'февраль 2016'!BB432+'март 2016'!BB432</f>
        <v>0</v>
      </c>
      <c r="BC432" s="1">
        <f>'январь 2016'!BC432+'февраль 2016'!BC432+'март 2016'!BC432</f>
        <v>0</v>
      </c>
      <c r="BD432" s="1" t="s">
        <v>42</v>
      </c>
      <c r="BE432" s="1" t="s">
        <v>33</v>
      </c>
      <c r="BF432" s="1">
        <f>'январь 2016'!BF432+'февраль 2016'!BF432+'март 2016'!BF432</f>
        <v>0</v>
      </c>
      <c r="BG432" s="1">
        <f>'январь 2016'!BG432+'февраль 2016'!BG432+'март 2016'!BG432</f>
        <v>0</v>
      </c>
      <c r="BH432" s="1" t="s">
        <v>42</v>
      </c>
      <c r="BI432" s="1" t="s">
        <v>39</v>
      </c>
      <c r="BJ432" s="1">
        <f>'январь 2016'!BJ432+'февраль 2016'!BJ432+'март 2016'!BJ432</f>
        <v>0</v>
      </c>
      <c r="BK432" s="7">
        <f>'январь 2016'!BK432+'февраль 2016'!BK432+'март 2016'!BK432</f>
        <v>0</v>
      </c>
      <c r="BL432" s="1" t="s">
        <v>43</v>
      </c>
      <c r="BM432" s="1" t="s">
        <v>44</v>
      </c>
      <c r="BN432" s="1">
        <f>'январь 2016'!BN432+'февраль 2016'!BN432+'март 2016'!BN432</f>
        <v>0</v>
      </c>
      <c r="BO432" s="1">
        <f>'январь 2016'!BO432+'февраль 2016'!BO432+'март 2016'!BO432</f>
        <v>0</v>
      </c>
      <c r="BP432" s="1" t="s">
        <v>45</v>
      </c>
      <c r="BQ432" s="1" t="s">
        <v>44</v>
      </c>
      <c r="BR432" s="1">
        <f>'январь 2016'!BR432+'февраль 2016'!BR432+'март 2016'!BR432</f>
        <v>0</v>
      </c>
      <c r="BS432" s="1">
        <f>'январь 2016'!BS432+'февраль 2016'!BS432+'март 2016'!BS432</f>
        <v>0</v>
      </c>
      <c r="BT432" s="1" t="s">
        <v>46</v>
      </c>
      <c r="BU432" s="1" t="s">
        <v>47</v>
      </c>
      <c r="BV432" s="1">
        <f>'январь 2016'!BV432+'февраль 2016'!BV432+'март 2016'!BV432</f>
        <v>0</v>
      </c>
      <c r="BW432" s="1">
        <f>'январь 2016'!BW432+'февраль 2016'!BW432+'март 2016'!BW432</f>
        <v>0</v>
      </c>
      <c r="BX432" s="1" t="s">
        <v>46</v>
      </c>
      <c r="BY432" s="1" t="s">
        <v>41</v>
      </c>
      <c r="BZ432" s="1">
        <f>'январь 2016'!BZ432+'февраль 2016'!BZ432+'март 2016'!BZ432</f>
        <v>0</v>
      </c>
      <c r="CA432" s="1">
        <f>'январь 2016'!CA432+'февраль 2016'!CA432+'март 2016'!CA432</f>
        <v>0</v>
      </c>
      <c r="CB432" s="1" t="s">
        <v>46</v>
      </c>
      <c r="CC432" s="1" t="s">
        <v>48</v>
      </c>
      <c r="CD432" s="1">
        <f>'январь 2016'!CD432+'февраль 2016'!CD432+'март 2016'!CD432</f>
        <v>0</v>
      </c>
      <c r="CE432" s="1">
        <f>'январь 2016'!CE432+'февраль 2016'!CE432+'март 2016'!CE432</f>
        <v>0</v>
      </c>
      <c r="CF432" s="1" t="s">
        <v>46</v>
      </c>
      <c r="CG432" s="1" t="s">
        <v>48</v>
      </c>
      <c r="CH432" s="1">
        <f>'январь 2016'!CH432+'февраль 2016'!CH432+'март 2016'!CH432</f>
        <v>0</v>
      </c>
      <c r="CI432" s="1">
        <f>'январь 2016'!CI432+'февраль 2016'!CI432+'март 2016'!CI432</f>
        <v>0</v>
      </c>
      <c r="CJ432" s="1" t="s">
        <v>46</v>
      </c>
      <c r="CK432" s="1" t="s">
        <v>39</v>
      </c>
      <c r="CL432" s="1">
        <f>'январь 2016'!CL432+'февраль 2016'!CL432+'март 2016'!CL432</f>
        <v>0</v>
      </c>
      <c r="CM432" s="1">
        <f>'январь 2016'!CM432+'февраль 2016'!CM432+'март 2016'!CM432</f>
        <v>0</v>
      </c>
      <c r="CN432" s="1" t="s">
        <v>49</v>
      </c>
      <c r="CO432" s="1" t="s">
        <v>39</v>
      </c>
      <c r="CP432" s="1">
        <f>'январь 2016'!CP432+'февраль 2016'!CP432+'март 2016'!CP432</f>
        <v>0</v>
      </c>
      <c r="CQ432" s="1">
        <f>'январь 2016'!CQ432+'февраль 2016'!CQ432+'март 2016'!CQ432</f>
        <v>0</v>
      </c>
      <c r="CR432" s="1" t="s">
        <v>50</v>
      </c>
      <c r="CS432" s="1" t="s">
        <v>51</v>
      </c>
      <c r="CT432" s="1">
        <f>'январь 2016'!CT432+'февраль 2016'!CT432+'март 2016'!CT432</f>
        <v>0</v>
      </c>
      <c r="CU432" s="1">
        <f>'январь 2016'!CU432+'февраль 2016'!CU432+'март 2016'!CU432</f>
        <v>0</v>
      </c>
      <c r="CV432" s="1" t="s">
        <v>50</v>
      </c>
      <c r="CW432" s="1" t="s">
        <v>39</v>
      </c>
      <c r="CX432" s="1">
        <f>'январь 2016'!CX432+'февраль 2016'!CX432+'март 2016'!CX432</f>
        <v>0</v>
      </c>
      <c r="CY432" s="1">
        <f>'январь 2016'!CY432+'февраль 2016'!CY432+'март 2016'!CY432</f>
        <v>0</v>
      </c>
      <c r="CZ432" s="1" t="s">
        <v>50</v>
      </c>
      <c r="DA432" s="1" t="s">
        <v>39</v>
      </c>
      <c r="DB432" s="1">
        <f>'январь 2016'!DB432+'февраль 2016'!DB432+'март 2016'!DB432</f>
        <v>0</v>
      </c>
      <c r="DC432" s="1">
        <f>'январь 2016'!DC432+'февраль 2016'!DC432+'март 2016'!DC432</f>
        <v>0</v>
      </c>
      <c r="DD432" s="1" t="s">
        <v>59</v>
      </c>
      <c r="DE432" s="1" t="s">
        <v>60</v>
      </c>
      <c r="DF432" s="1">
        <f>'январь 2016'!DF432+'февраль 2016'!DF432+'март 2016'!DF432</f>
        <v>0</v>
      </c>
      <c r="DG432" s="1">
        <f>'январь 2016'!DG432+'февраль 2016'!DG432+'март 2016'!DG432</f>
        <v>0</v>
      </c>
      <c r="DH432" s="1" t="s">
        <v>52</v>
      </c>
      <c r="DI432" s="1" t="s">
        <v>53</v>
      </c>
      <c r="DJ432" s="1">
        <f>'январь 2016'!DJ432+'февраль 2016'!DJ432+'март 2016'!DJ432</f>
        <v>0</v>
      </c>
      <c r="DK432" s="1">
        <f>'январь 2016'!DK432+'февраль 2016'!DK432+'март 2016'!DK432</f>
        <v>0</v>
      </c>
      <c r="DL432" s="1" t="s">
        <v>31</v>
      </c>
      <c r="DM432" s="7">
        <f>'январь 2016'!DM432+'февраль 2016'!DM432+'март 2016'!DM432</f>
        <v>0</v>
      </c>
    </row>
    <row r="433" spans="1:117" s="12" customFormat="1" ht="15.75" customHeight="1" x14ac:dyDescent="0.25">
      <c r="A433" s="6">
        <v>432</v>
      </c>
      <c r="B433" s="6">
        <v>1</v>
      </c>
      <c r="C433" s="9" t="s">
        <v>363</v>
      </c>
      <c r="D433" s="8" t="s">
        <v>373</v>
      </c>
      <c r="E433" s="6">
        <v>214.37700000000001</v>
      </c>
      <c r="F433" s="6">
        <v>0.437</v>
      </c>
      <c r="G433" s="6">
        <v>210.69399999999999</v>
      </c>
      <c r="H433" s="10">
        <v>90.236639999999994</v>
      </c>
      <c r="I433" s="3">
        <f t="shared" si="19"/>
        <v>300.93063999999998</v>
      </c>
      <c r="J433" s="3">
        <f t="shared" si="18"/>
        <v>0</v>
      </c>
      <c r="K433" s="3">
        <f t="shared" si="20"/>
        <v>300.93063999999998</v>
      </c>
      <c r="L433" s="1" t="s">
        <v>28</v>
      </c>
      <c r="M433" s="1" t="s">
        <v>29</v>
      </c>
      <c r="N433" s="1">
        <f>'январь 2016'!N433+'февраль 2016'!N433+'март 2016'!N433</f>
        <v>0</v>
      </c>
      <c r="O433" s="1">
        <f>'январь 2016'!O433+'февраль 2016'!O433+'март 2016'!O433</f>
        <v>0</v>
      </c>
      <c r="P433" s="1" t="s">
        <v>30</v>
      </c>
      <c r="Q433" s="1" t="s">
        <v>34</v>
      </c>
      <c r="R433" s="1">
        <f>'январь 2016'!R433+'февраль 2016'!R433+'март 2016'!R433</f>
        <v>0</v>
      </c>
      <c r="S433" s="1">
        <f>'январь 2016'!S433+'февраль 2016'!S433+'март 2016'!S433</f>
        <v>0</v>
      </c>
      <c r="T433" s="1" t="s">
        <v>30</v>
      </c>
      <c r="U433" s="1" t="s">
        <v>32</v>
      </c>
      <c r="V433" s="6">
        <f>'январь 2016'!V433+'февраль 2016'!V433+'март 2016'!V433</f>
        <v>0</v>
      </c>
      <c r="W433" s="6">
        <f>'январь 2016'!W433+'февраль 2016'!W433+'март 2016'!W433</f>
        <v>0</v>
      </c>
      <c r="X433" s="6" t="s">
        <v>30</v>
      </c>
      <c r="Y433" s="6" t="s">
        <v>33</v>
      </c>
      <c r="Z433" s="6">
        <f>'январь 2016'!Z433+'февраль 2016'!Z433+'март 2016'!Z433</f>
        <v>0</v>
      </c>
      <c r="AA433" s="6">
        <f>'январь 2016'!AA433+'февраль 2016'!AA433+'март 2016'!AA433</f>
        <v>0</v>
      </c>
      <c r="AB433" s="1" t="s">
        <v>30</v>
      </c>
      <c r="AC433" s="1" t="s">
        <v>34</v>
      </c>
      <c r="AD433" s="1">
        <f>'январь 2016'!AD433+'февраль 2016'!AD433+'март 2016'!AD433</f>
        <v>0</v>
      </c>
      <c r="AE433" s="1">
        <f>'январь 2016'!AE433+'февраль 2016'!AE433+'март 2016'!AE433</f>
        <v>0</v>
      </c>
      <c r="AF433" s="1" t="s">
        <v>35</v>
      </c>
      <c r="AG433" s="1" t="s">
        <v>29</v>
      </c>
      <c r="AH433" s="1">
        <f>'январь 2016'!AH433+'февраль 2016'!AH433+'март 2016'!AH433</f>
        <v>0</v>
      </c>
      <c r="AI433" s="1">
        <f>'январь 2016'!AI433+'февраль 2016'!AI433+'март 2016'!AI433</f>
        <v>0</v>
      </c>
      <c r="AJ433" s="1" t="s">
        <v>36</v>
      </c>
      <c r="AK433" s="1" t="s">
        <v>37</v>
      </c>
      <c r="AL433" s="1">
        <f>'январь 2016'!AL433+'февраль 2016'!AL433+'март 2016'!AL433</f>
        <v>0</v>
      </c>
      <c r="AM433" s="1">
        <f>'январь 2016'!AM433+'февраль 2016'!AM433+'март 2016'!AM433</f>
        <v>0</v>
      </c>
      <c r="AN433" s="1" t="s">
        <v>38</v>
      </c>
      <c r="AO433" s="1" t="s">
        <v>39</v>
      </c>
      <c r="AP433" s="1">
        <f>'январь 2016'!AP433+'февраль 2016'!AP433+'март 2016'!AP433</f>
        <v>0</v>
      </c>
      <c r="AQ433" s="1">
        <f>'январь 2016'!AQ433+'февраль 2016'!AQ433+'март 2016'!AQ433</f>
        <v>0</v>
      </c>
      <c r="AR433" s="1" t="s">
        <v>40</v>
      </c>
      <c r="AS433" s="1" t="s">
        <v>41</v>
      </c>
      <c r="AT433" s="1">
        <f>'январь 2016'!AT433+'февраль 2016'!AT433+'март 2016'!AT433</f>
        <v>0</v>
      </c>
      <c r="AU433" s="1">
        <f>'январь 2016'!AU433+'февраль 2016'!AU433+'март 2016'!AU433</f>
        <v>0</v>
      </c>
      <c r="AV433" s="6"/>
      <c r="AW433" s="6"/>
      <c r="AX433" s="1">
        <f>'январь 2016'!AX433+'февраль 2016'!AX433+'март 2016'!AX433</f>
        <v>0</v>
      </c>
      <c r="AY433" s="1">
        <f>'январь 2016'!AY433+'февраль 2016'!AY433+'март 2016'!AY433</f>
        <v>0</v>
      </c>
      <c r="AZ433" s="1" t="s">
        <v>42</v>
      </c>
      <c r="BA433" s="1" t="s">
        <v>39</v>
      </c>
      <c r="BB433" s="1">
        <f>'январь 2016'!BB433+'февраль 2016'!BB433+'март 2016'!BB433</f>
        <v>0</v>
      </c>
      <c r="BC433" s="1">
        <f>'январь 2016'!BC433+'февраль 2016'!BC433+'март 2016'!BC433</f>
        <v>0</v>
      </c>
      <c r="BD433" s="1" t="s">
        <v>42</v>
      </c>
      <c r="BE433" s="1" t="s">
        <v>33</v>
      </c>
      <c r="BF433" s="1">
        <f>'январь 2016'!BF433+'февраль 2016'!BF433+'март 2016'!BF433</f>
        <v>0</v>
      </c>
      <c r="BG433" s="1">
        <f>'январь 2016'!BG433+'февраль 2016'!BG433+'март 2016'!BG433</f>
        <v>0</v>
      </c>
      <c r="BH433" s="1" t="s">
        <v>42</v>
      </c>
      <c r="BI433" s="1" t="s">
        <v>39</v>
      </c>
      <c r="BJ433" s="1">
        <f>'январь 2016'!BJ433+'февраль 2016'!BJ433+'март 2016'!BJ433</f>
        <v>0</v>
      </c>
      <c r="BK433" s="7">
        <f>'январь 2016'!BK433+'февраль 2016'!BK433+'март 2016'!BK433</f>
        <v>0</v>
      </c>
      <c r="BL433" s="1" t="s">
        <v>43</v>
      </c>
      <c r="BM433" s="1" t="s">
        <v>44</v>
      </c>
      <c r="BN433" s="1">
        <f>'январь 2016'!BN433+'февраль 2016'!BN433+'март 2016'!BN433</f>
        <v>0</v>
      </c>
      <c r="BO433" s="1">
        <f>'январь 2016'!BO433+'февраль 2016'!BO433+'март 2016'!BO433</f>
        <v>0</v>
      </c>
      <c r="BP433" s="1" t="s">
        <v>45</v>
      </c>
      <c r="BQ433" s="1" t="s">
        <v>44</v>
      </c>
      <c r="BR433" s="1">
        <f>'январь 2016'!BR433+'февраль 2016'!BR433+'март 2016'!BR433</f>
        <v>0</v>
      </c>
      <c r="BS433" s="1">
        <f>'январь 2016'!BS433+'февраль 2016'!BS433+'март 2016'!BS433</f>
        <v>0</v>
      </c>
      <c r="BT433" s="1" t="s">
        <v>46</v>
      </c>
      <c r="BU433" s="1" t="s">
        <v>47</v>
      </c>
      <c r="BV433" s="1">
        <f>'январь 2016'!BV433+'февраль 2016'!BV433+'март 2016'!BV433</f>
        <v>0</v>
      </c>
      <c r="BW433" s="1">
        <f>'январь 2016'!BW433+'февраль 2016'!BW433+'март 2016'!BW433</f>
        <v>0</v>
      </c>
      <c r="BX433" s="1" t="s">
        <v>46</v>
      </c>
      <c r="BY433" s="1" t="s">
        <v>41</v>
      </c>
      <c r="BZ433" s="1">
        <f>'январь 2016'!BZ433+'февраль 2016'!BZ433+'март 2016'!BZ433</f>
        <v>0</v>
      </c>
      <c r="CA433" s="1">
        <f>'январь 2016'!CA433+'февраль 2016'!CA433+'март 2016'!CA433</f>
        <v>0</v>
      </c>
      <c r="CB433" s="1" t="s">
        <v>46</v>
      </c>
      <c r="CC433" s="1" t="s">
        <v>48</v>
      </c>
      <c r="CD433" s="1">
        <f>'январь 2016'!CD433+'февраль 2016'!CD433+'март 2016'!CD433</f>
        <v>0</v>
      </c>
      <c r="CE433" s="1">
        <f>'январь 2016'!CE433+'февраль 2016'!CE433+'март 2016'!CE433</f>
        <v>0</v>
      </c>
      <c r="CF433" s="1" t="s">
        <v>46</v>
      </c>
      <c r="CG433" s="1" t="s">
        <v>48</v>
      </c>
      <c r="CH433" s="1">
        <f>'январь 2016'!CH433+'февраль 2016'!CH433+'март 2016'!CH433</f>
        <v>0</v>
      </c>
      <c r="CI433" s="1">
        <f>'январь 2016'!CI433+'февраль 2016'!CI433+'март 2016'!CI433</f>
        <v>0</v>
      </c>
      <c r="CJ433" s="1" t="s">
        <v>46</v>
      </c>
      <c r="CK433" s="1" t="s">
        <v>39</v>
      </c>
      <c r="CL433" s="1">
        <f>'январь 2016'!CL433+'февраль 2016'!CL433+'март 2016'!CL433</f>
        <v>0</v>
      </c>
      <c r="CM433" s="1">
        <f>'январь 2016'!CM433+'февраль 2016'!CM433+'март 2016'!CM433</f>
        <v>0</v>
      </c>
      <c r="CN433" s="1" t="s">
        <v>49</v>
      </c>
      <c r="CO433" s="1" t="s">
        <v>39</v>
      </c>
      <c r="CP433" s="1">
        <f>'январь 2016'!CP433+'февраль 2016'!CP433+'март 2016'!CP433</f>
        <v>0</v>
      </c>
      <c r="CQ433" s="1">
        <f>'январь 2016'!CQ433+'февраль 2016'!CQ433+'март 2016'!CQ433</f>
        <v>0</v>
      </c>
      <c r="CR433" s="1" t="s">
        <v>50</v>
      </c>
      <c r="CS433" s="1" t="s">
        <v>51</v>
      </c>
      <c r="CT433" s="1">
        <f>'январь 2016'!CT433+'февраль 2016'!CT433+'март 2016'!CT433</f>
        <v>0</v>
      </c>
      <c r="CU433" s="1">
        <f>'январь 2016'!CU433+'февраль 2016'!CU433+'март 2016'!CU433</f>
        <v>0</v>
      </c>
      <c r="CV433" s="1" t="s">
        <v>50</v>
      </c>
      <c r="CW433" s="1" t="s">
        <v>39</v>
      </c>
      <c r="CX433" s="1">
        <f>'январь 2016'!CX433+'февраль 2016'!CX433+'март 2016'!CX433</f>
        <v>0</v>
      </c>
      <c r="CY433" s="1">
        <f>'январь 2016'!CY433+'февраль 2016'!CY433+'март 2016'!CY433</f>
        <v>0</v>
      </c>
      <c r="CZ433" s="1" t="s">
        <v>50</v>
      </c>
      <c r="DA433" s="1" t="s">
        <v>39</v>
      </c>
      <c r="DB433" s="1">
        <f>'январь 2016'!DB433+'февраль 2016'!DB433+'март 2016'!DB433</f>
        <v>0</v>
      </c>
      <c r="DC433" s="1">
        <f>'январь 2016'!DC433+'февраль 2016'!DC433+'март 2016'!DC433</f>
        <v>0</v>
      </c>
      <c r="DD433" s="1" t="s">
        <v>59</v>
      </c>
      <c r="DE433" s="1" t="s">
        <v>60</v>
      </c>
      <c r="DF433" s="1">
        <f>'январь 2016'!DF433+'февраль 2016'!DF433+'март 2016'!DF433</f>
        <v>0</v>
      </c>
      <c r="DG433" s="1">
        <f>'январь 2016'!DG433+'февраль 2016'!DG433+'март 2016'!DG433</f>
        <v>0</v>
      </c>
      <c r="DH433" s="1" t="s">
        <v>52</v>
      </c>
      <c r="DI433" s="1" t="s">
        <v>53</v>
      </c>
      <c r="DJ433" s="1">
        <f>'январь 2016'!DJ433+'февраль 2016'!DJ433+'март 2016'!DJ433</f>
        <v>0</v>
      </c>
      <c r="DK433" s="1">
        <f>'январь 2016'!DK433+'февраль 2016'!DK433+'март 2016'!DK433</f>
        <v>0</v>
      </c>
      <c r="DL433" s="1" t="s">
        <v>31</v>
      </c>
      <c r="DM433" s="7">
        <f>'январь 2016'!DM433+'февраль 2016'!DM433+'март 2016'!DM433</f>
        <v>0</v>
      </c>
    </row>
    <row r="434" spans="1:117" s="12" customFormat="1" ht="15.75" customHeight="1" x14ac:dyDescent="0.25">
      <c r="A434" s="6">
        <v>433</v>
      </c>
      <c r="B434" s="6">
        <v>1</v>
      </c>
      <c r="C434" s="9" t="s">
        <v>364</v>
      </c>
      <c r="D434" s="8" t="s">
        <v>373</v>
      </c>
      <c r="E434" s="6">
        <v>45.713000000000001</v>
      </c>
      <c r="F434" s="6">
        <v>38.253</v>
      </c>
      <c r="G434" s="6">
        <v>0.57699999999999996</v>
      </c>
      <c r="H434" s="10">
        <v>142.25304</v>
      </c>
      <c r="I434" s="3">
        <f t="shared" si="19"/>
        <v>142.83004</v>
      </c>
      <c r="J434" s="3">
        <f t="shared" si="18"/>
        <v>4.8469999999999995</v>
      </c>
      <c r="K434" s="3">
        <f t="shared" si="20"/>
        <v>137.98303999999999</v>
      </c>
      <c r="L434" s="1" t="s">
        <v>28</v>
      </c>
      <c r="M434" s="1" t="s">
        <v>29</v>
      </c>
      <c r="N434" s="1">
        <f>'январь 2016'!N434+'февраль 2016'!N434+'март 2016'!N434</f>
        <v>0</v>
      </c>
      <c r="O434" s="1">
        <f>'январь 2016'!O434+'февраль 2016'!O434+'март 2016'!O434</f>
        <v>0</v>
      </c>
      <c r="P434" s="1" t="s">
        <v>30</v>
      </c>
      <c r="Q434" s="1" t="s">
        <v>34</v>
      </c>
      <c r="R434" s="1">
        <f>'январь 2016'!R434+'февраль 2016'!R434+'март 2016'!R434</f>
        <v>0</v>
      </c>
      <c r="S434" s="1">
        <f>'январь 2016'!S434+'февраль 2016'!S434+'март 2016'!S434</f>
        <v>0</v>
      </c>
      <c r="T434" s="1" t="s">
        <v>30</v>
      </c>
      <c r="U434" s="1" t="s">
        <v>32</v>
      </c>
      <c r="V434" s="6">
        <f>'январь 2016'!V434+'февраль 2016'!V434+'март 2016'!V434</f>
        <v>0</v>
      </c>
      <c r="W434" s="6">
        <f>'январь 2016'!W434+'февраль 2016'!W434+'март 2016'!W434</f>
        <v>0</v>
      </c>
      <c r="X434" s="6" t="s">
        <v>30</v>
      </c>
      <c r="Y434" s="6" t="s">
        <v>33</v>
      </c>
      <c r="Z434" s="6">
        <f>'январь 2016'!Z434+'февраль 2016'!Z434+'март 2016'!Z434</f>
        <v>0</v>
      </c>
      <c r="AA434" s="6">
        <f>'январь 2016'!AA434+'февраль 2016'!AA434+'март 2016'!AA434</f>
        <v>0</v>
      </c>
      <c r="AB434" s="1" t="s">
        <v>30</v>
      </c>
      <c r="AC434" s="1" t="s">
        <v>34</v>
      </c>
      <c r="AD434" s="1">
        <f>'январь 2016'!AD434+'февраль 2016'!AD434+'март 2016'!AD434</f>
        <v>0</v>
      </c>
      <c r="AE434" s="1">
        <f>'январь 2016'!AE434+'февраль 2016'!AE434+'март 2016'!AE434</f>
        <v>0</v>
      </c>
      <c r="AF434" s="1" t="s">
        <v>35</v>
      </c>
      <c r="AG434" s="1" t="s">
        <v>29</v>
      </c>
      <c r="AH434" s="1">
        <f>'январь 2016'!AH434+'февраль 2016'!AH434+'март 2016'!AH434</f>
        <v>0</v>
      </c>
      <c r="AI434" s="1">
        <f>'январь 2016'!AI434+'февраль 2016'!AI434+'март 2016'!AI434</f>
        <v>0</v>
      </c>
      <c r="AJ434" s="1" t="s">
        <v>36</v>
      </c>
      <c r="AK434" s="1" t="s">
        <v>37</v>
      </c>
      <c r="AL434" s="1">
        <f>'январь 2016'!AL434+'февраль 2016'!AL434+'март 2016'!AL434</f>
        <v>0</v>
      </c>
      <c r="AM434" s="1">
        <f>'январь 2016'!AM434+'февраль 2016'!AM434+'март 2016'!AM434</f>
        <v>0</v>
      </c>
      <c r="AN434" s="1" t="s">
        <v>38</v>
      </c>
      <c r="AO434" s="1" t="s">
        <v>39</v>
      </c>
      <c r="AP434" s="1">
        <f>'январь 2016'!AP434+'февраль 2016'!AP434+'март 2016'!AP434</f>
        <v>2</v>
      </c>
      <c r="AQ434" s="1">
        <f>'январь 2016'!AQ434+'февраль 2016'!AQ434+'март 2016'!AQ434</f>
        <v>1.0009999999999999</v>
      </c>
      <c r="AR434" s="1" t="s">
        <v>40</v>
      </c>
      <c r="AS434" s="1" t="s">
        <v>41</v>
      </c>
      <c r="AT434" s="1">
        <f>'январь 2016'!AT434+'февраль 2016'!AT434+'март 2016'!AT434</f>
        <v>0</v>
      </c>
      <c r="AU434" s="1">
        <f>'январь 2016'!AU434+'февраль 2016'!AU434+'март 2016'!AU434</f>
        <v>0</v>
      </c>
      <c r="AV434" s="6"/>
      <c r="AW434" s="6"/>
      <c r="AX434" s="1">
        <f>'январь 2016'!AX434+'февраль 2016'!AX434+'март 2016'!AX434</f>
        <v>0</v>
      </c>
      <c r="AY434" s="1">
        <f>'январь 2016'!AY434+'февраль 2016'!AY434+'март 2016'!AY434</f>
        <v>0</v>
      </c>
      <c r="AZ434" s="1" t="s">
        <v>42</v>
      </c>
      <c r="BA434" s="1" t="s">
        <v>39</v>
      </c>
      <c r="BB434" s="1">
        <f>'январь 2016'!BB434+'февраль 2016'!BB434+'март 2016'!BB434</f>
        <v>0</v>
      </c>
      <c r="BC434" s="1">
        <f>'январь 2016'!BC434+'февраль 2016'!BC434+'март 2016'!BC434</f>
        <v>0</v>
      </c>
      <c r="BD434" s="1" t="s">
        <v>42</v>
      </c>
      <c r="BE434" s="1" t="s">
        <v>33</v>
      </c>
      <c r="BF434" s="1">
        <f>'январь 2016'!BF434+'февраль 2016'!BF434+'март 2016'!BF434</f>
        <v>0</v>
      </c>
      <c r="BG434" s="1">
        <f>'январь 2016'!BG434+'февраль 2016'!BG434+'март 2016'!BG434</f>
        <v>0</v>
      </c>
      <c r="BH434" s="1" t="s">
        <v>42</v>
      </c>
      <c r="BI434" s="1" t="s">
        <v>39</v>
      </c>
      <c r="BJ434" s="1">
        <f>'январь 2016'!BJ434+'февраль 2016'!BJ434+'март 2016'!BJ434</f>
        <v>0</v>
      </c>
      <c r="BK434" s="7">
        <f>'январь 2016'!BK434+'февраль 2016'!BK434+'март 2016'!BK434</f>
        <v>0</v>
      </c>
      <c r="BL434" s="1" t="s">
        <v>43</v>
      </c>
      <c r="BM434" s="1" t="s">
        <v>44</v>
      </c>
      <c r="BN434" s="1">
        <f>'январь 2016'!BN434+'февраль 2016'!BN434+'март 2016'!BN434</f>
        <v>0</v>
      </c>
      <c r="BO434" s="1">
        <f>'январь 2016'!BO434+'февраль 2016'!BO434+'март 2016'!BO434</f>
        <v>0</v>
      </c>
      <c r="BP434" s="1" t="s">
        <v>45</v>
      </c>
      <c r="BQ434" s="1" t="s">
        <v>44</v>
      </c>
      <c r="BR434" s="1">
        <f>'январь 2016'!BR434+'февраль 2016'!BR434+'март 2016'!BR434</f>
        <v>0</v>
      </c>
      <c r="BS434" s="1">
        <f>'январь 2016'!BS434+'февраль 2016'!BS434+'март 2016'!BS434</f>
        <v>0</v>
      </c>
      <c r="BT434" s="1" t="s">
        <v>46</v>
      </c>
      <c r="BU434" s="1" t="s">
        <v>47</v>
      </c>
      <c r="BV434" s="1">
        <f>'январь 2016'!BV434+'февраль 2016'!BV434+'март 2016'!BV434</f>
        <v>0</v>
      </c>
      <c r="BW434" s="1">
        <f>'январь 2016'!BW434+'февраль 2016'!BW434+'март 2016'!BW434</f>
        <v>0</v>
      </c>
      <c r="BX434" s="1" t="s">
        <v>46</v>
      </c>
      <c r="BY434" s="1" t="s">
        <v>41</v>
      </c>
      <c r="BZ434" s="1">
        <f>'январь 2016'!BZ434+'февраль 2016'!BZ434+'март 2016'!BZ434</f>
        <v>0</v>
      </c>
      <c r="CA434" s="1">
        <f>'январь 2016'!CA434+'февраль 2016'!CA434+'март 2016'!CA434</f>
        <v>0</v>
      </c>
      <c r="CB434" s="1" t="s">
        <v>46</v>
      </c>
      <c r="CC434" s="1" t="s">
        <v>48</v>
      </c>
      <c r="CD434" s="1">
        <f>'январь 2016'!CD434+'февраль 2016'!CD434+'март 2016'!CD434</f>
        <v>0</v>
      </c>
      <c r="CE434" s="1">
        <f>'январь 2016'!CE434+'февраль 2016'!CE434+'март 2016'!CE434</f>
        <v>0</v>
      </c>
      <c r="CF434" s="1" t="s">
        <v>46</v>
      </c>
      <c r="CG434" s="1" t="s">
        <v>48</v>
      </c>
      <c r="CH434" s="1">
        <f>'январь 2016'!CH434+'февраль 2016'!CH434+'март 2016'!CH434</f>
        <v>0</v>
      </c>
      <c r="CI434" s="1">
        <f>'январь 2016'!CI434+'февраль 2016'!CI434+'март 2016'!CI434</f>
        <v>0</v>
      </c>
      <c r="CJ434" s="1" t="s">
        <v>46</v>
      </c>
      <c r="CK434" s="1" t="s">
        <v>39</v>
      </c>
      <c r="CL434" s="1">
        <f>'январь 2016'!CL434+'февраль 2016'!CL434+'март 2016'!CL434</f>
        <v>0</v>
      </c>
      <c r="CM434" s="1">
        <f>'январь 2016'!CM434+'февраль 2016'!CM434+'март 2016'!CM434</f>
        <v>0</v>
      </c>
      <c r="CN434" s="1" t="s">
        <v>49</v>
      </c>
      <c r="CO434" s="1" t="s">
        <v>39</v>
      </c>
      <c r="CP434" s="1">
        <f>'январь 2016'!CP434+'февраль 2016'!CP434+'март 2016'!CP434</f>
        <v>1</v>
      </c>
      <c r="CQ434" s="1">
        <f>'январь 2016'!CQ434+'февраль 2016'!CQ434+'март 2016'!CQ434</f>
        <v>0.58499999999999996</v>
      </c>
      <c r="CR434" s="1" t="s">
        <v>50</v>
      </c>
      <c r="CS434" s="1" t="s">
        <v>51</v>
      </c>
      <c r="CT434" s="1">
        <f>'январь 2016'!CT434+'февраль 2016'!CT434+'март 2016'!CT434</f>
        <v>0</v>
      </c>
      <c r="CU434" s="1">
        <f>'январь 2016'!CU434+'февраль 2016'!CU434+'март 2016'!CU434</f>
        <v>0</v>
      </c>
      <c r="CV434" s="1" t="s">
        <v>50</v>
      </c>
      <c r="CW434" s="1" t="s">
        <v>39</v>
      </c>
      <c r="CX434" s="1">
        <f>'январь 2016'!CX434+'февраль 2016'!CX434+'март 2016'!CX434</f>
        <v>0</v>
      </c>
      <c r="CY434" s="1">
        <f>'январь 2016'!CY434+'февраль 2016'!CY434+'март 2016'!CY434</f>
        <v>0</v>
      </c>
      <c r="CZ434" s="1" t="s">
        <v>50</v>
      </c>
      <c r="DA434" s="1" t="s">
        <v>39</v>
      </c>
      <c r="DB434" s="1">
        <f>'январь 2016'!DB434+'февраль 2016'!DB434+'март 2016'!DB434</f>
        <v>0</v>
      </c>
      <c r="DC434" s="1">
        <f>'январь 2016'!DC434+'февраль 2016'!DC434+'март 2016'!DC434</f>
        <v>0</v>
      </c>
      <c r="DD434" s="1" t="s">
        <v>59</v>
      </c>
      <c r="DE434" s="1" t="s">
        <v>60</v>
      </c>
      <c r="DF434" s="1">
        <f>'январь 2016'!DF434+'февраль 2016'!DF434+'март 2016'!DF434</f>
        <v>0</v>
      </c>
      <c r="DG434" s="1">
        <f>'январь 2016'!DG434+'февраль 2016'!DG434+'март 2016'!DG434</f>
        <v>0</v>
      </c>
      <c r="DH434" s="1" t="s">
        <v>52</v>
      </c>
      <c r="DI434" s="1" t="s">
        <v>53</v>
      </c>
      <c r="DJ434" s="1">
        <f>'январь 2016'!DJ434+'февраль 2016'!DJ434+'март 2016'!DJ434</f>
        <v>0</v>
      </c>
      <c r="DK434" s="1">
        <f>'январь 2016'!DK434+'февраль 2016'!DK434+'март 2016'!DK434</f>
        <v>0</v>
      </c>
      <c r="DL434" s="1" t="s">
        <v>31</v>
      </c>
      <c r="DM434" s="7">
        <f>'январь 2016'!DM434+'февраль 2016'!DM434+'март 2016'!DM434</f>
        <v>3.2610000000000001</v>
      </c>
    </row>
    <row r="435" spans="1:117" s="12" customFormat="1" ht="15.75" customHeight="1" x14ac:dyDescent="0.25">
      <c r="A435" s="6">
        <v>434</v>
      </c>
      <c r="B435" s="6">
        <v>1</v>
      </c>
      <c r="C435" s="9" t="s">
        <v>365</v>
      </c>
      <c r="D435" s="8" t="s">
        <v>373</v>
      </c>
      <c r="E435" s="6">
        <v>-192.696</v>
      </c>
      <c r="F435" s="6">
        <v>6.6020000000000003</v>
      </c>
      <c r="G435" s="6">
        <v>-210.02</v>
      </c>
      <c r="H435" s="10">
        <v>180.42071999999999</v>
      </c>
      <c r="I435" s="3">
        <f t="shared" si="19"/>
        <v>-29.599280000000022</v>
      </c>
      <c r="J435" s="3">
        <f t="shared" si="18"/>
        <v>225.47399999999999</v>
      </c>
      <c r="K435" s="3">
        <f t="shared" si="20"/>
        <v>-255.07328000000001</v>
      </c>
      <c r="L435" s="1" t="s">
        <v>28</v>
      </c>
      <c r="M435" s="1" t="s">
        <v>29</v>
      </c>
      <c r="N435" s="1">
        <f>'январь 2016'!N435+'февраль 2016'!N435+'март 2016'!N435</f>
        <v>0</v>
      </c>
      <c r="O435" s="1">
        <f>'январь 2016'!O435+'февраль 2016'!O435+'март 2016'!O435</f>
        <v>0</v>
      </c>
      <c r="P435" s="1" t="s">
        <v>30</v>
      </c>
      <c r="Q435" s="1" t="s">
        <v>34</v>
      </c>
      <c r="R435" s="1">
        <f>'январь 2016'!R435+'февраль 2016'!R435+'март 2016'!R435</f>
        <v>0</v>
      </c>
      <c r="S435" s="1">
        <f>'январь 2016'!S435+'февраль 2016'!S435+'март 2016'!S435</f>
        <v>0</v>
      </c>
      <c r="T435" s="1" t="s">
        <v>30</v>
      </c>
      <c r="U435" s="1" t="s">
        <v>32</v>
      </c>
      <c r="V435" s="6">
        <f>'январь 2016'!V435+'февраль 2016'!V435+'март 2016'!V435</f>
        <v>0</v>
      </c>
      <c r="W435" s="6">
        <f>'январь 2016'!W435+'февраль 2016'!W435+'март 2016'!W435</f>
        <v>0</v>
      </c>
      <c r="X435" s="6" t="s">
        <v>30</v>
      </c>
      <c r="Y435" s="6" t="s">
        <v>33</v>
      </c>
      <c r="Z435" s="6">
        <f>'январь 2016'!Z435+'февраль 2016'!Z435+'март 2016'!Z435</f>
        <v>0</v>
      </c>
      <c r="AA435" s="6">
        <f>'январь 2016'!AA435+'февраль 2016'!AA435+'март 2016'!AA435</f>
        <v>0</v>
      </c>
      <c r="AB435" s="1" t="s">
        <v>30</v>
      </c>
      <c r="AC435" s="1" t="s">
        <v>34</v>
      </c>
      <c r="AD435" s="1">
        <f>'январь 2016'!AD435+'февраль 2016'!AD435+'март 2016'!AD435</f>
        <v>0</v>
      </c>
      <c r="AE435" s="1">
        <f>'январь 2016'!AE435+'февраль 2016'!AE435+'март 2016'!AE435</f>
        <v>0</v>
      </c>
      <c r="AF435" s="1" t="s">
        <v>35</v>
      </c>
      <c r="AG435" s="1" t="s">
        <v>29</v>
      </c>
      <c r="AH435" s="1">
        <f>'январь 2016'!AH435+'февраль 2016'!AH435+'март 2016'!AH435</f>
        <v>0</v>
      </c>
      <c r="AI435" s="1">
        <f>'январь 2016'!AI435+'февраль 2016'!AI435+'март 2016'!AI435</f>
        <v>0</v>
      </c>
      <c r="AJ435" s="1" t="s">
        <v>36</v>
      </c>
      <c r="AK435" s="1" t="s">
        <v>531</v>
      </c>
      <c r="AL435" s="1">
        <f>'январь 2016'!AL435+'февраль 2016'!AL435+'март 2016'!AL435</f>
        <v>0.11</v>
      </c>
      <c r="AM435" s="1">
        <f>'январь 2016'!AM435+'февраль 2016'!AM435+'март 2016'!AM435</f>
        <v>224.55699999999999</v>
      </c>
      <c r="AN435" s="1" t="s">
        <v>38</v>
      </c>
      <c r="AO435" s="1" t="s">
        <v>39</v>
      </c>
      <c r="AP435" s="1">
        <f>'январь 2016'!AP435+'февраль 2016'!AP435+'март 2016'!AP435</f>
        <v>0</v>
      </c>
      <c r="AQ435" s="1">
        <f>'январь 2016'!AQ435+'февраль 2016'!AQ435+'март 2016'!AQ435</f>
        <v>0</v>
      </c>
      <c r="AR435" s="1" t="s">
        <v>40</v>
      </c>
      <c r="AS435" s="1" t="s">
        <v>41</v>
      </c>
      <c r="AT435" s="1">
        <f>'январь 2016'!AT435+'февраль 2016'!AT435+'март 2016'!AT435</f>
        <v>0</v>
      </c>
      <c r="AU435" s="1">
        <f>'январь 2016'!AU435+'февраль 2016'!AU435+'март 2016'!AU435</f>
        <v>0</v>
      </c>
      <c r="AV435" s="6"/>
      <c r="AW435" s="6"/>
      <c r="AX435" s="1">
        <f>'январь 2016'!AX435+'февраль 2016'!AX435+'март 2016'!AX435</f>
        <v>0</v>
      </c>
      <c r="AY435" s="1">
        <f>'январь 2016'!AY435+'февраль 2016'!AY435+'март 2016'!AY435</f>
        <v>0</v>
      </c>
      <c r="AZ435" s="1" t="s">
        <v>42</v>
      </c>
      <c r="BA435" s="1" t="s">
        <v>39</v>
      </c>
      <c r="BB435" s="1">
        <f>'январь 2016'!BB435+'февраль 2016'!BB435+'март 2016'!BB435</f>
        <v>0</v>
      </c>
      <c r="BC435" s="1">
        <f>'январь 2016'!BC435+'февраль 2016'!BC435+'март 2016'!BC435</f>
        <v>0</v>
      </c>
      <c r="BD435" s="1" t="s">
        <v>42</v>
      </c>
      <c r="BE435" s="1" t="s">
        <v>33</v>
      </c>
      <c r="BF435" s="1">
        <f>'январь 2016'!BF435+'февраль 2016'!BF435+'март 2016'!BF435</f>
        <v>0</v>
      </c>
      <c r="BG435" s="1">
        <f>'январь 2016'!BG435+'февраль 2016'!BG435+'март 2016'!BG435</f>
        <v>0</v>
      </c>
      <c r="BH435" s="1" t="s">
        <v>42</v>
      </c>
      <c r="BI435" s="1" t="s">
        <v>39</v>
      </c>
      <c r="BJ435" s="1">
        <f>'январь 2016'!BJ435+'февраль 2016'!BJ435+'март 2016'!BJ435</f>
        <v>0</v>
      </c>
      <c r="BK435" s="7">
        <f>'январь 2016'!BK435+'февраль 2016'!BK435+'март 2016'!BK435</f>
        <v>0</v>
      </c>
      <c r="BL435" s="1" t="s">
        <v>43</v>
      </c>
      <c r="BM435" s="1" t="s">
        <v>44</v>
      </c>
      <c r="BN435" s="1">
        <f>'январь 2016'!BN435+'февраль 2016'!BN435+'март 2016'!BN435</f>
        <v>0</v>
      </c>
      <c r="BO435" s="1">
        <f>'январь 2016'!BO435+'февраль 2016'!BO435+'март 2016'!BO435</f>
        <v>0</v>
      </c>
      <c r="BP435" s="1" t="s">
        <v>45</v>
      </c>
      <c r="BQ435" s="1" t="s">
        <v>44</v>
      </c>
      <c r="BR435" s="1">
        <f>'январь 2016'!BR435+'февраль 2016'!BR435+'март 2016'!BR435</f>
        <v>0</v>
      </c>
      <c r="BS435" s="1">
        <f>'январь 2016'!BS435+'февраль 2016'!BS435+'март 2016'!BS435</f>
        <v>0</v>
      </c>
      <c r="BT435" s="1" t="s">
        <v>46</v>
      </c>
      <c r="BU435" s="1" t="s">
        <v>47</v>
      </c>
      <c r="BV435" s="1">
        <f>'январь 2016'!BV435+'февраль 2016'!BV435+'март 2016'!BV435</f>
        <v>0</v>
      </c>
      <c r="BW435" s="1">
        <f>'январь 2016'!BW435+'февраль 2016'!BW435+'март 2016'!BW435</f>
        <v>0</v>
      </c>
      <c r="BX435" s="1" t="s">
        <v>46</v>
      </c>
      <c r="BY435" s="1" t="s">
        <v>41</v>
      </c>
      <c r="BZ435" s="1">
        <f>'январь 2016'!BZ435+'февраль 2016'!BZ435+'март 2016'!BZ435</f>
        <v>0</v>
      </c>
      <c r="CA435" s="1">
        <f>'январь 2016'!CA435+'февраль 2016'!CA435+'март 2016'!CA435</f>
        <v>0</v>
      </c>
      <c r="CB435" s="1" t="s">
        <v>46</v>
      </c>
      <c r="CC435" s="1" t="s">
        <v>48</v>
      </c>
      <c r="CD435" s="1">
        <f>'январь 2016'!CD435+'февраль 2016'!CD435+'март 2016'!CD435</f>
        <v>0</v>
      </c>
      <c r="CE435" s="1">
        <f>'январь 2016'!CE435+'февраль 2016'!CE435+'март 2016'!CE435</f>
        <v>0</v>
      </c>
      <c r="CF435" s="1" t="s">
        <v>46</v>
      </c>
      <c r="CG435" s="1" t="s">
        <v>48</v>
      </c>
      <c r="CH435" s="1">
        <f>'январь 2016'!CH435+'февраль 2016'!CH435+'март 2016'!CH435</f>
        <v>0</v>
      </c>
      <c r="CI435" s="1">
        <f>'январь 2016'!CI435+'февраль 2016'!CI435+'март 2016'!CI435</f>
        <v>0</v>
      </c>
      <c r="CJ435" s="1" t="s">
        <v>46</v>
      </c>
      <c r="CK435" s="1" t="s">
        <v>39</v>
      </c>
      <c r="CL435" s="1">
        <f>'январь 2016'!CL435+'февраль 2016'!CL435+'март 2016'!CL435</f>
        <v>0</v>
      </c>
      <c r="CM435" s="1">
        <f>'январь 2016'!CM435+'февраль 2016'!CM435+'март 2016'!CM435</f>
        <v>0</v>
      </c>
      <c r="CN435" s="1" t="s">
        <v>49</v>
      </c>
      <c r="CO435" s="1" t="s">
        <v>39</v>
      </c>
      <c r="CP435" s="1">
        <f>'январь 2016'!CP435+'февраль 2016'!CP435+'март 2016'!CP435</f>
        <v>0</v>
      </c>
      <c r="CQ435" s="1">
        <f>'январь 2016'!CQ435+'февраль 2016'!CQ435+'март 2016'!CQ435</f>
        <v>0</v>
      </c>
      <c r="CR435" s="1" t="s">
        <v>50</v>
      </c>
      <c r="CS435" s="1" t="s">
        <v>51</v>
      </c>
      <c r="CT435" s="1">
        <f>'январь 2016'!CT435+'февраль 2016'!CT435+'март 2016'!CT435</f>
        <v>0</v>
      </c>
      <c r="CU435" s="1">
        <f>'январь 2016'!CU435+'февраль 2016'!CU435+'март 2016'!CU435</f>
        <v>0</v>
      </c>
      <c r="CV435" s="1" t="s">
        <v>50</v>
      </c>
      <c r="CW435" s="1" t="s">
        <v>39</v>
      </c>
      <c r="CX435" s="1">
        <f>'январь 2016'!CX435+'февраль 2016'!CX435+'март 2016'!CX435</f>
        <v>1</v>
      </c>
      <c r="CY435" s="1">
        <f>'январь 2016'!CY435+'февраль 2016'!CY435+'март 2016'!CY435</f>
        <v>0.91700000000000004</v>
      </c>
      <c r="CZ435" s="1" t="s">
        <v>50</v>
      </c>
      <c r="DA435" s="1" t="s">
        <v>39</v>
      </c>
      <c r="DB435" s="1">
        <f>'январь 2016'!DB435+'февраль 2016'!DB435+'март 2016'!DB435</f>
        <v>0</v>
      </c>
      <c r="DC435" s="1">
        <f>'январь 2016'!DC435+'февраль 2016'!DC435+'март 2016'!DC435</f>
        <v>0</v>
      </c>
      <c r="DD435" s="1" t="s">
        <v>59</v>
      </c>
      <c r="DE435" s="1" t="s">
        <v>60</v>
      </c>
      <c r="DF435" s="1">
        <f>'январь 2016'!DF435+'февраль 2016'!DF435+'март 2016'!DF435</f>
        <v>0</v>
      </c>
      <c r="DG435" s="1">
        <f>'январь 2016'!DG435+'февраль 2016'!DG435+'март 2016'!DG435</f>
        <v>0</v>
      </c>
      <c r="DH435" s="1" t="s">
        <v>52</v>
      </c>
      <c r="DI435" s="1" t="s">
        <v>53</v>
      </c>
      <c r="DJ435" s="1">
        <f>'январь 2016'!DJ435+'февраль 2016'!DJ435+'март 2016'!DJ435</f>
        <v>0</v>
      </c>
      <c r="DK435" s="1">
        <f>'январь 2016'!DK435+'февраль 2016'!DK435+'март 2016'!DK435</f>
        <v>0</v>
      </c>
      <c r="DL435" s="1" t="s">
        <v>31</v>
      </c>
      <c r="DM435" s="7">
        <f>'январь 2016'!DM435+'февраль 2016'!DM435+'март 2016'!DM435</f>
        <v>0</v>
      </c>
    </row>
    <row r="436" spans="1:117" s="12" customFormat="1" ht="15.75" customHeight="1" x14ac:dyDescent="0.25">
      <c r="A436" s="6">
        <v>435</v>
      </c>
      <c r="B436" s="6">
        <v>2</v>
      </c>
      <c r="C436" s="9" t="s">
        <v>366</v>
      </c>
      <c r="D436" s="8" t="s">
        <v>373</v>
      </c>
      <c r="E436" s="6">
        <v>0.125</v>
      </c>
      <c r="F436" s="6">
        <v>59.834000000000003</v>
      </c>
      <c r="G436" s="6">
        <v>-92.867000000000004</v>
      </c>
      <c r="H436" s="10">
        <v>453.62808000000001</v>
      </c>
      <c r="I436" s="3">
        <f t="shared" si="19"/>
        <v>360.76107999999999</v>
      </c>
      <c r="J436" s="3">
        <f t="shared" si="18"/>
        <v>18.654</v>
      </c>
      <c r="K436" s="3">
        <f t="shared" si="20"/>
        <v>342.10708</v>
      </c>
      <c r="L436" s="1" t="s">
        <v>28</v>
      </c>
      <c r="M436" s="1" t="s">
        <v>29</v>
      </c>
      <c r="N436" s="1">
        <f>'январь 2016'!N436+'февраль 2016'!N436+'март 2016'!N436</f>
        <v>0</v>
      </c>
      <c r="O436" s="1">
        <f>'январь 2016'!O436+'февраль 2016'!O436+'март 2016'!O436</f>
        <v>0</v>
      </c>
      <c r="P436" s="1" t="s">
        <v>30</v>
      </c>
      <c r="Q436" s="1" t="s">
        <v>34</v>
      </c>
      <c r="R436" s="1">
        <f>'январь 2016'!R436+'февраль 2016'!R436+'март 2016'!R436</f>
        <v>0</v>
      </c>
      <c r="S436" s="1">
        <f>'январь 2016'!S436+'февраль 2016'!S436+'март 2016'!S436</f>
        <v>0</v>
      </c>
      <c r="T436" s="1" t="s">
        <v>30</v>
      </c>
      <c r="U436" s="1" t="s">
        <v>32</v>
      </c>
      <c r="V436" s="6">
        <f>'январь 2016'!V436+'февраль 2016'!V436+'март 2016'!V436</f>
        <v>0</v>
      </c>
      <c r="W436" s="6">
        <f>'январь 2016'!W436+'февраль 2016'!W436+'март 2016'!W436</f>
        <v>0</v>
      </c>
      <c r="X436" s="6" t="s">
        <v>30</v>
      </c>
      <c r="Y436" s="6" t="s">
        <v>33</v>
      </c>
      <c r="Z436" s="6">
        <f>'январь 2016'!Z436+'февраль 2016'!Z436+'март 2016'!Z436</f>
        <v>0</v>
      </c>
      <c r="AA436" s="6">
        <f>'январь 2016'!AA436+'февраль 2016'!AA436+'март 2016'!AA436</f>
        <v>0</v>
      </c>
      <c r="AB436" s="1" t="s">
        <v>30</v>
      </c>
      <c r="AC436" s="1" t="s">
        <v>34</v>
      </c>
      <c r="AD436" s="1">
        <f>'январь 2016'!AD436+'февраль 2016'!AD436+'март 2016'!AD436</f>
        <v>0</v>
      </c>
      <c r="AE436" s="1">
        <f>'январь 2016'!AE436+'февраль 2016'!AE436+'март 2016'!AE436</f>
        <v>0</v>
      </c>
      <c r="AF436" s="1" t="s">
        <v>35</v>
      </c>
      <c r="AG436" s="1" t="s">
        <v>29</v>
      </c>
      <c r="AH436" s="1">
        <f>'январь 2016'!AH436+'февраль 2016'!AH436+'март 2016'!AH436</f>
        <v>0</v>
      </c>
      <c r="AI436" s="1">
        <f>'январь 2016'!AI436+'февраль 2016'!AI436+'март 2016'!AI436</f>
        <v>0</v>
      </c>
      <c r="AJ436" s="1" t="s">
        <v>36</v>
      </c>
      <c r="AK436" s="1" t="s">
        <v>37</v>
      </c>
      <c r="AL436" s="1">
        <f>'январь 2016'!AL436+'февраль 2016'!AL436+'март 2016'!AL436</f>
        <v>0</v>
      </c>
      <c r="AM436" s="1">
        <f>'январь 2016'!AM436+'февраль 2016'!AM436+'март 2016'!AM436</f>
        <v>0</v>
      </c>
      <c r="AN436" s="1" t="s">
        <v>38</v>
      </c>
      <c r="AO436" s="1" t="s">
        <v>39</v>
      </c>
      <c r="AP436" s="1">
        <f>'январь 2016'!AP436+'февраль 2016'!AP436+'март 2016'!AP436</f>
        <v>0</v>
      </c>
      <c r="AQ436" s="1">
        <f>'январь 2016'!AQ436+'февраль 2016'!AQ436+'март 2016'!AQ436</f>
        <v>0</v>
      </c>
      <c r="AR436" s="1" t="s">
        <v>40</v>
      </c>
      <c r="AS436" s="1" t="s">
        <v>41</v>
      </c>
      <c r="AT436" s="1">
        <f>'январь 2016'!AT436+'февраль 2016'!AT436+'март 2016'!AT436</f>
        <v>0</v>
      </c>
      <c r="AU436" s="1">
        <f>'январь 2016'!AU436+'февраль 2016'!AU436+'март 2016'!AU436</f>
        <v>0</v>
      </c>
      <c r="AV436" s="6"/>
      <c r="AW436" s="6"/>
      <c r="AX436" s="1">
        <f>'январь 2016'!AX436+'февраль 2016'!AX436+'март 2016'!AX436</f>
        <v>0</v>
      </c>
      <c r="AY436" s="1">
        <f>'январь 2016'!AY436+'февраль 2016'!AY436+'март 2016'!AY436</f>
        <v>0</v>
      </c>
      <c r="AZ436" s="1" t="s">
        <v>42</v>
      </c>
      <c r="BA436" s="1" t="s">
        <v>39</v>
      </c>
      <c r="BB436" s="1">
        <f>'январь 2016'!BB436+'февраль 2016'!BB436+'март 2016'!BB436</f>
        <v>0</v>
      </c>
      <c r="BC436" s="1">
        <f>'январь 2016'!BC436+'февраль 2016'!BC436+'март 2016'!BC436</f>
        <v>0</v>
      </c>
      <c r="BD436" s="1" t="s">
        <v>42</v>
      </c>
      <c r="BE436" s="1" t="s">
        <v>33</v>
      </c>
      <c r="BF436" s="1">
        <f>'январь 2016'!BF436+'февраль 2016'!BF436+'март 2016'!BF436</f>
        <v>0</v>
      </c>
      <c r="BG436" s="1">
        <f>'январь 2016'!BG436+'февраль 2016'!BG436+'март 2016'!BG436</f>
        <v>0</v>
      </c>
      <c r="BH436" s="1" t="s">
        <v>42</v>
      </c>
      <c r="BI436" s="1" t="s">
        <v>39</v>
      </c>
      <c r="BJ436" s="1">
        <f>'январь 2016'!BJ436+'февраль 2016'!BJ436+'март 2016'!BJ436</f>
        <v>0</v>
      </c>
      <c r="BK436" s="7">
        <f>'январь 2016'!BK436+'февраль 2016'!BK436+'март 2016'!BK436</f>
        <v>0</v>
      </c>
      <c r="BL436" s="1" t="s">
        <v>43</v>
      </c>
      <c r="BM436" s="1" t="s">
        <v>44</v>
      </c>
      <c r="BN436" s="1">
        <f>'январь 2016'!BN436+'февраль 2016'!BN436+'март 2016'!BN436</f>
        <v>0</v>
      </c>
      <c r="BO436" s="1">
        <f>'январь 2016'!BO436+'февраль 2016'!BO436+'март 2016'!BO436</f>
        <v>0</v>
      </c>
      <c r="BP436" s="1" t="s">
        <v>45</v>
      </c>
      <c r="BQ436" s="1" t="s">
        <v>44</v>
      </c>
      <c r="BR436" s="1">
        <f>'январь 2016'!BR436+'февраль 2016'!BR436+'март 2016'!BR436</f>
        <v>0</v>
      </c>
      <c r="BS436" s="1">
        <f>'январь 2016'!BS436+'февраль 2016'!BS436+'март 2016'!BS436</f>
        <v>0</v>
      </c>
      <c r="BT436" s="1" t="s">
        <v>46</v>
      </c>
      <c r="BU436" s="1" t="s">
        <v>47</v>
      </c>
      <c r="BV436" s="1">
        <f>'январь 2016'!BV436+'февраль 2016'!BV436+'март 2016'!BV436</f>
        <v>0</v>
      </c>
      <c r="BW436" s="1">
        <f>'январь 2016'!BW436+'февраль 2016'!BW436+'март 2016'!BW436</f>
        <v>0</v>
      </c>
      <c r="BX436" s="1" t="s">
        <v>46</v>
      </c>
      <c r="BY436" s="1" t="s">
        <v>41</v>
      </c>
      <c r="BZ436" s="1">
        <f>'январь 2016'!BZ436+'февраль 2016'!BZ436+'март 2016'!BZ436</f>
        <v>0</v>
      </c>
      <c r="CA436" s="1">
        <f>'январь 2016'!CA436+'февраль 2016'!CA436+'март 2016'!CA436</f>
        <v>0</v>
      </c>
      <c r="CB436" s="1" t="s">
        <v>46</v>
      </c>
      <c r="CC436" s="1" t="s">
        <v>48</v>
      </c>
      <c r="CD436" s="1">
        <f>'январь 2016'!CD436+'февраль 2016'!CD436+'март 2016'!CD436</f>
        <v>0</v>
      </c>
      <c r="CE436" s="1">
        <f>'январь 2016'!CE436+'февраль 2016'!CE436+'март 2016'!CE436</f>
        <v>0</v>
      </c>
      <c r="CF436" s="1" t="s">
        <v>46</v>
      </c>
      <c r="CG436" s="1" t="s">
        <v>48</v>
      </c>
      <c r="CH436" s="1">
        <f>'январь 2016'!CH436+'февраль 2016'!CH436+'март 2016'!CH436</f>
        <v>0</v>
      </c>
      <c r="CI436" s="1">
        <f>'январь 2016'!CI436+'февраль 2016'!CI436+'март 2016'!CI436</f>
        <v>0</v>
      </c>
      <c r="CJ436" s="1" t="s">
        <v>46</v>
      </c>
      <c r="CK436" s="1" t="s">
        <v>39</v>
      </c>
      <c r="CL436" s="1">
        <f>'январь 2016'!CL436+'февраль 2016'!CL436+'март 2016'!CL436</f>
        <v>0</v>
      </c>
      <c r="CM436" s="1">
        <f>'январь 2016'!CM436+'февраль 2016'!CM436+'март 2016'!CM436</f>
        <v>0</v>
      </c>
      <c r="CN436" s="1" t="s">
        <v>49</v>
      </c>
      <c r="CO436" s="1" t="s">
        <v>39</v>
      </c>
      <c r="CP436" s="1">
        <f>'январь 2016'!CP436+'февраль 2016'!CP436+'март 2016'!CP436</f>
        <v>1</v>
      </c>
      <c r="CQ436" s="1">
        <f>'январь 2016'!CQ436+'февраль 2016'!CQ436+'март 2016'!CQ436</f>
        <v>0.03</v>
      </c>
      <c r="CR436" s="1" t="s">
        <v>50</v>
      </c>
      <c r="CS436" s="1" t="s">
        <v>51</v>
      </c>
      <c r="CT436" s="1">
        <f>'январь 2016'!CT436+'февраль 2016'!CT436+'март 2016'!CT436</f>
        <v>0.01</v>
      </c>
      <c r="CU436" s="1">
        <f>'январь 2016'!CU436+'февраль 2016'!CU436+'март 2016'!CU436</f>
        <v>1.698</v>
      </c>
      <c r="CV436" s="1" t="s">
        <v>50</v>
      </c>
      <c r="CW436" s="1" t="s">
        <v>39</v>
      </c>
      <c r="CX436" s="1">
        <f>'январь 2016'!CX436+'февраль 2016'!CX436+'март 2016'!CX436</f>
        <v>10</v>
      </c>
      <c r="CY436" s="1">
        <f>'январь 2016'!CY436+'февраль 2016'!CY436+'март 2016'!CY436</f>
        <v>9.7430000000000003</v>
      </c>
      <c r="CZ436" s="1" t="s">
        <v>50</v>
      </c>
      <c r="DA436" s="1" t="s">
        <v>39</v>
      </c>
      <c r="DB436" s="1">
        <f>'январь 2016'!DB436+'февраль 2016'!DB436+'март 2016'!DB436</f>
        <v>0</v>
      </c>
      <c r="DC436" s="1">
        <f>'январь 2016'!DC436+'февраль 2016'!DC436+'март 2016'!DC436</f>
        <v>0</v>
      </c>
      <c r="DD436" s="1" t="s">
        <v>59</v>
      </c>
      <c r="DE436" s="1" t="s">
        <v>60</v>
      </c>
      <c r="DF436" s="1">
        <f>'январь 2016'!DF436+'февраль 2016'!DF436+'март 2016'!DF436</f>
        <v>0</v>
      </c>
      <c r="DG436" s="1">
        <f>'январь 2016'!DG436+'февраль 2016'!DG436+'март 2016'!DG436</f>
        <v>0</v>
      </c>
      <c r="DH436" s="1" t="s">
        <v>52</v>
      </c>
      <c r="DI436" s="1" t="s">
        <v>53</v>
      </c>
      <c r="DJ436" s="1">
        <f>'январь 2016'!DJ436+'февраль 2016'!DJ436+'март 2016'!DJ436</f>
        <v>0</v>
      </c>
      <c r="DK436" s="1">
        <f>'январь 2016'!DK436+'февраль 2016'!DK436+'март 2016'!DK436</f>
        <v>0</v>
      </c>
      <c r="DL436" s="1" t="s">
        <v>31</v>
      </c>
      <c r="DM436" s="7">
        <f>'январь 2016'!DM436+'февраль 2016'!DM436+'март 2016'!DM436</f>
        <v>7.1829999999999998</v>
      </c>
    </row>
    <row r="437" spans="1:117" s="12" customFormat="1" ht="15.75" customHeight="1" x14ac:dyDescent="0.25">
      <c r="A437" s="6">
        <v>436</v>
      </c>
      <c r="B437" s="6">
        <v>2</v>
      </c>
      <c r="C437" s="9" t="s">
        <v>367</v>
      </c>
      <c r="D437" s="8" t="s">
        <v>373</v>
      </c>
      <c r="E437" s="6">
        <v>1696.5029999999999</v>
      </c>
      <c r="F437" s="6">
        <v>163.59200000000001</v>
      </c>
      <c r="G437" s="6">
        <v>1318.059</v>
      </c>
      <c r="H437" s="10">
        <v>651.84659999999997</v>
      </c>
      <c r="I437" s="3">
        <f t="shared" si="19"/>
        <v>1969.9056</v>
      </c>
      <c r="J437" s="3">
        <f t="shared" si="18"/>
        <v>18.483000000000001</v>
      </c>
      <c r="K437" s="3">
        <f t="shared" si="20"/>
        <v>1951.4226000000001</v>
      </c>
      <c r="L437" s="1" t="s">
        <v>28</v>
      </c>
      <c r="M437" s="1" t="s">
        <v>29</v>
      </c>
      <c r="N437" s="1">
        <f>'январь 2016'!N437+'февраль 2016'!N437+'март 2016'!N437</f>
        <v>0</v>
      </c>
      <c r="O437" s="1">
        <f>'январь 2016'!O437+'февраль 2016'!O437+'март 2016'!O437</f>
        <v>0</v>
      </c>
      <c r="P437" s="1" t="s">
        <v>30</v>
      </c>
      <c r="Q437" s="1" t="s">
        <v>34</v>
      </c>
      <c r="R437" s="1">
        <f>'январь 2016'!R437+'февраль 2016'!R437+'март 2016'!R437</f>
        <v>0</v>
      </c>
      <c r="S437" s="1">
        <f>'январь 2016'!S437+'февраль 2016'!S437+'март 2016'!S437</f>
        <v>0</v>
      </c>
      <c r="T437" s="1" t="s">
        <v>30</v>
      </c>
      <c r="U437" s="1" t="s">
        <v>32</v>
      </c>
      <c r="V437" s="6">
        <f>'январь 2016'!V437+'февраль 2016'!V437+'март 2016'!V437</f>
        <v>0</v>
      </c>
      <c r="W437" s="6">
        <f>'январь 2016'!W437+'февраль 2016'!W437+'март 2016'!W437</f>
        <v>0</v>
      </c>
      <c r="X437" s="6" t="s">
        <v>30</v>
      </c>
      <c r="Y437" s="6" t="s">
        <v>33</v>
      </c>
      <c r="Z437" s="6">
        <f>'январь 2016'!Z437+'февраль 2016'!Z437+'март 2016'!Z437</f>
        <v>0</v>
      </c>
      <c r="AA437" s="6">
        <f>'январь 2016'!AA437+'февраль 2016'!AA437+'март 2016'!AA437</f>
        <v>0</v>
      </c>
      <c r="AB437" s="1" t="s">
        <v>30</v>
      </c>
      <c r="AC437" s="1" t="s">
        <v>34</v>
      </c>
      <c r="AD437" s="1">
        <f>'январь 2016'!AD437+'февраль 2016'!AD437+'март 2016'!AD437</f>
        <v>0</v>
      </c>
      <c r="AE437" s="1">
        <f>'январь 2016'!AE437+'февраль 2016'!AE437+'март 2016'!AE437</f>
        <v>0</v>
      </c>
      <c r="AF437" s="1" t="s">
        <v>35</v>
      </c>
      <c r="AG437" s="1" t="s">
        <v>29</v>
      </c>
      <c r="AH437" s="1">
        <f>'январь 2016'!AH437+'февраль 2016'!AH437+'март 2016'!AH437</f>
        <v>0</v>
      </c>
      <c r="AI437" s="1">
        <f>'январь 2016'!AI437+'февраль 2016'!AI437+'март 2016'!AI437</f>
        <v>0</v>
      </c>
      <c r="AJ437" s="1" t="s">
        <v>36</v>
      </c>
      <c r="AK437" s="1" t="s">
        <v>37</v>
      </c>
      <c r="AL437" s="1">
        <f>'январь 2016'!AL437+'февраль 2016'!AL437+'март 2016'!AL437</f>
        <v>0</v>
      </c>
      <c r="AM437" s="1">
        <f>'январь 2016'!AM437+'февраль 2016'!AM437+'март 2016'!AM437</f>
        <v>0</v>
      </c>
      <c r="AN437" s="1" t="s">
        <v>38</v>
      </c>
      <c r="AO437" s="1" t="s">
        <v>39</v>
      </c>
      <c r="AP437" s="1">
        <f>'январь 2016'!AP437+'февраль 2016'!AP437+'март 2016'!AP437</f>
        <v>0</v>
      </c>
      <c r="AQ437" s="1">
        <f>'январь 2016'!AQ437+'февраль 2016'!AQ437+'март 2016'!AQ437</f>
        <v>0</v>
      </c>
      <c r="AR437" s="1" t="s">
        <v>40</v>
      </c>
      <c r="AS437" s="1" t="s">
        <v>41</v>
      </c>
      <c r="AT437" s="1">
        <f>'январь 2016'!AT437+'февраль 2016'!AT437+'март 2016'!AT437</f>
        <v>0</v>
      </c>
      <c r="AU437" s="1">
        <f>'январь 2016'!AU437+'февраль 2016'!AU437+'март 2016'!AU437</f>
        <v>0</v>
      </c>
      <c r="AV437" s="6"/>
      <c r="AW437" s="6"/>
      <c r="AX437" s="1">
        <f>'январь 2016'!AX437+'февраль 2016'!AX437+'март 2016'!AX437</f>
        <v>0</v>
      </c>
      <c r="AY437" s="1">
        <f>'январь 2016'!AY437+'февраль 2016'!AY437+'март 2016'!AY437</f>
        <v>0</v>
      </c>
      <c r="AZ437" s="1" t="s">
        <v>42</v>
      </c>
      <c r="BA437" s="1" t="s">
        <v>39</v>
      </c>
      <c r="BB437" s="1">
        <f>'январь 2016'!BB437+'февраль 2016'!BB437+'март 2016'!BB437</f>
        <v>0</v>
      </c>
      <c r="BC437" s="1">
        <f>'январь 2016'!BC437+'февраль 2016'!BC437+'март 2016'!BC437</f>
        <v>0</v>
      </c>
      <c r="BD437" s="1" t="s">
        <v>42</v>
      </c>
      <c r="BE437" s="1" t="s">
        <v>33</v>
      </c>
      <c r="BF437" s="1">
        <f>'январь 2016'!BF437+'февраль 2016'!BF437+'март 2016'!BF437</f>
        <v>0</v>
      </c>
      <c r="BG437" s="1">
        <f>'январь 2016'!BG437+'февраль 2016'!BG437+'март 2016'!BG437</f>
        <v>0</v>
      </c>
      <c r="BH437" s="1" t="s">
        <v>42</v>
      </c>
      <c r="BI437" s="1" t="s">
        <v>39</v>
      </c>
      <c r="BJ437" s="1">
        <f>'январь 2016'!BJ437+'февраль 2016'!BJ437+'март 2016'!BJ437</f>
        <v>0</v>
      </c>
      <c r="BK437" s="7">
        <f>'январь 2016'!BK437+'февраль 2016'!BK437+'март 2016'!BK437</f>
        <v>0</v>
      </c>
      <c r="BL437" s="1" t="s">
        <v>43</v>
      </c>
      <c r="BM437" s="1" t="s">
        <v>44</v>
      </c>
      <c r="BN437" s="1">
        <f>'январь 2016'!BN437+'февраль 2016'!BN437+'март 2016'!BN437</f>
        <v>0</v>
      </c>
      <c r="BO437" s="1">
        <f>'январь 2016'!BO437+'февраль 2016'!BO437+'март 2016'!BO437</f>
        <v>0</v>
      </c>
      <c r="BP437" s="1" t="s">
        <v>45</v>
      </c>
      <c r="BQ437" s="1" t="s">
        <v>44</v>
      </c>
      <c r="BR437" s="1">
        <f>'январь 2016'!BR437+'февраль 2016'!BR437+'март 2016'!BR437</f>
        <v>0</v>
      </c>
      <c r="BS437" s="1">
        <f>'январь 2016'!BS437+'февраль 2016'!BS437+'март 2016'!BS437</f>
        <v>0</v>
      </c>
      <c r="BT437" s="1" t="s">
        <v>46</v>
      </c>
      <c r="BU437" s="1" t="s">
        <v>47</v>
      </c>
      <c r="BV437" s="1">
        <f>'январь 2016'!BV437+'февраль 2016'!BV437+'март 2016'!BV437</f>
        <v>0</v>
      </c>
      <c r="BW437" s="1">
        <f>'январь 2016'!BW437+'февраль 2016'!BW437+'март 2016'!BW437</f>
        <v>0</v>
      </c>
      <c r="BX437" s="1" t="s">
        <v>46</v>
      </c>
      <c r="BY437" s="1" t="s">
        <v>41</v>
      </c>
      <c r="BZ437" s="1">
        <f>'январь 2016'!BZ437+'февраль 2016'!BZ437+'март 2016'!BZ437</f>
        <v>0</v>
      </c>
      <c r="CA437" s="1">
        <f>'январь 2016'!CA437+'февраль 2016'!CA437+'март 2016'!CA437</f>
        <v>0</v>
      </c>
      <c r="CB437" s="1" t="s">
        <v>46</v>
      </c>
      <c r="CC437" s="1" t="s">
        <v>48</v>
      </c>
      <c r="CD437" s="1">
        <f>'январь 2016'!CD437+'февраль 2016'!CD437+'март 2016'!CD437</f>
        <v>0</v>
      </c>
      <c r="CE437" s="1">
        <f>'январь 2016'!CE437+'февраль 2016'!CE437+'март 2016'!CE437</f>
        <v>0</v>
      </c>
      <c r="CF437" s="1" t="s">
        <v>46</v>
      </c>
      <c r="CG437" s="1" t="s">
        <v>48</v>
      </c>
      <c r="CH437" s="1">
        <f>'январь 2016'!CH437+'февраль 2016'!CH437+'март 2016'!CH437</f>
        <v>0</v>
      </c>
      <c r="CI437" s="1">
        <f>'январь 2016'!CI437+'февраль 2016'!CI437+'март 2016'!CI437</f>
        <v>0</v>
      </c>
      <c r="CJ437" s="1" t="s">
        <v>46</v>
      </c>
      <c r="CK437" s="1" t="s">
        <v>39</v>
      </c>
      <c r="CL437" s="1">
        <f>'январь 2016'!CL437+'февраль 2016'!CL437+'март 2016'!CL437</f>
        <v>1</v>
      </c>
      <c r="CM437" s="1">
        <f>'январь 2016'!CM437+'февраль 2016'!CM437+'март 2016'!CM437</f>
        <v>4.0140000000000002</v>
      </c>
      <c r="CN437" s="1" t="s">
        <v>49</v>
      </c>
      <c r="CO437" s="1" t="s">
        <v>39</v>
      </c>
      <c r="CP437" s="1">
        <f>'январь 2016'!CP437+'февраль 2016'!CP437+'март 2016'!CP437</f>
        <v>0</v>
      </c>
      <c r="CQ437" s="1">
        <f>'январь 2016'!CQ437+'февраль 2016'!CQ437+'март 2016'!CQ437</f>
        <v>0</v>
      </c>
      <c r="CR437" s="1" t="s">
        <v>50</v>
      </c>
      <c r="CS437" s="1" t="s">
        <v>51</v>
      </c>
      <c r="CT437" s="1">
        <f>'январь 2016'!CT437+'февраль 2016'!CT437+'март 2016'!CT437</f>
        <v>1.4999999999999999E-2</v>
      </c>
      <c r="CU437" s="1">
        <f>'январь 2016'!CU437+'февраль 2016'!CU437+'март 2016'!CU437</f>
        <v>2.5470000000000002</v>
      </c>
      <c r="CV437" s="1" t="s">
        <v>50</v>
      </c>
      <c r="CW437" s="1" t="s">
        <v>39</v>
      </c>
      <c r="CX437" s="1">
        <f>'январь 2016'!CX437+'февраль 2016'!CX437+'март 2016'!CX437</f>
        <v>8</v>
      </c>
      <c r="CY437" s="1">
        <f>'январь 2016'!CY437+'февраль 2016'!CY437+'март 2016'!CY437</f>
        <v>6.617</v>
      </c>
      <c r="CZ437" s="1" t="s">
        <v>50</v>
      </c>
      <c r="DA437" s="1" t="s">
        <v>39</v>
      </c>
      <c r="DB437" s="1">
        <f>'январь 2016'!DB437+'февраль 2016'!DB437+'март 2016'!DB437</f>
        <v>0</v>
      </c>
      <c r="DC437" s="1">
        <f>'январь 2016'!DC437+'февраль 2016'!DC437+'март 2016'!DC437</f>
        <v>0</v>
      </c>
      <c r="DD437" s="1" t="s">
        <v>59</v>
      </c>
      <c r="DE437" s="1" t="s">
        <v>60</v>
      </c>
      <c r="DF437" s="1">
        <f>'январь 2016'!DF437+'февраль 2016'!DF437+'март 2016'!DF437</f>
        <v>0</v>
      </c>
      <c r="DG437" s="1">
        <f>'январь 2016'!DG437+'февраль 2016'!DG437+'март 2016'!DG437</f>
        <v>0</v>
      </c>
      <c r="DH437" s="1" t="s">
        <v>52</v>
      </c>
      <c r="DI437" s="1" t="s">
        <v>53</v>
      </c>
      <c r="DJ437" s="1">
        <f>'январь 2016'!DJ437+'февраль 2016'!DJ437+'март 2016'!DJ437</f>
        <v>0</v>
      </c>
      <c r="DK437" s="1">
        <f>'январь 2016'!DK437+'февраль 2016'!DK437+'март 2016'!DK437</f>
        <v>0</v>
      </c>
      <c r="DL437" s="1" t="s">
        <v>31</v>
      </c>
      <c r="DM437" s="7">
        <f>'январь 2016'!DM437+'февраль 2016'!DM437+'март 2016'!DM437</f>
        <v>5.3049999999999997</v>
      </c>
    </row>
    <row r="438" spans="1:117" s="12" customFormat="1" ht="15.75" customHeight="1" x14ac:dyDescent="0.25">
      <c r="A438" s="6">
        <v>437</v>
      </c>
      <c r="B438" s="6">
        <v>2</v>
      </c>
      <c r="C438" s="9" t="s">
        <v>505</v>
      </c>
      <c r="D438" s="8" t="s">
        <v>373</v>
      </c>
      <c r="E438" s="6">
        <v>123.84</v>
      </c>
      <c r="F438" s="6">
        <v>15.413</v>
      </c>
      <c r="G438" s="6">
        <v>108.42700000000001</v>
      </c>
      <c r="H438" s="10">
        <v>77.339759999999998</v>
      </c>
      <c r="I438" s="3">
        <f t="shared" si="19"/>
        <v>185.76676</v>
      </c>
      <c r="J438" s="3">
        <f t="shared" si="18"/>
        <v>151.39600000000002</v>
      </c>
      <c r="K438" s="3">
        <f t="shared" si="20"/>
        <v>34.37075999999999</v>
      </c>
      <c r="L438" s="1" t="s">
        <v>28</v>
      </c>
      <c r="M438" s="1" t="s">
        <v>29</v>
      </c>
      <c r="N438" s="1">
        <f>'январь 2016'!N438+'февраль 2016'!N438+'март 2016'!N438</f>
        <v>0</v>
      </c>
      <c r="O438" s="1">
        <f>'январь 2016'!O438+'февраль 2016'!O438+'март 2016'!O438</f>
        <v>0</v>
      </c>
      <c r="P438" s="1" t="s">
        <v>30</v>
      </c>
      <c r="Q438" s="1" t="s">
        <v>34</v>
      </c>
      <c r="R438" s="1">
        <f>'январь 2016'!R438+'февраль 2016'!R438+'март 2016'!R438</f>
        <v>0</v>
      </c>
      <c r="S438" s="1">
        <f>'январь 2016'!S438+'февраль 2016'!S438+'март 2016'!S438</f>
        <v>0</v>
      </c>
      <c r="T438" s="1" t="s">
        <v>30</v>
      </c>
      <c r="U438" s="1" t="s">
        <v>32</v>
      </c>
      <c r="V438" s="6">
        <f>'январь 2016'!V438+'февраль 2016'!V438+'март 2016'!V438</f>
        <v>0</v>
      </c>
      <c r="W438" s="6">
        <f>'январь 2016'!W438+'февраль 2016'!W438+'март 2016'!W438</f>
        <v>0</v>
      </c>
      <c r="X438" s="6" t="s">
        <v>30</v>
      </c>
      <c r="Y438" s="6" t="s">
        <v>33</v>
      </c>
      <c r="Z438" s="6">
        <f>'январь 2016'!Z438+'февраль 2016'!Z438+'март 2016'!Z438</f>
        <v>0</v>
      </c>
      <c r="AA438" s="6">
        <f>'январь 2016'!AA438+'февраль 2016'!AA438+'март 2016'!AA438</f>
        <v>0</v>
      </c>
      <c r="AB438" s="1" t="s">
        <v>30</v>
      </c>
      <c r="AC438" s="1" t="s">
        <v>34</v>
      </c>
      <c r="AD438" s="1">
        <f>'январь 2016'!AD438+'февраль 2016'!AD438+'март 2016'!AD438</f>
        <v>0</v>
      </c>
      <c r="AE438" s="1">
        <f>'январь 2016'!AE438+'февраль 2016'!AE438+'март 2016'!AE438</f>
        <v>0</v>
      </c>
      <c r="AF438" s="1" t="s">
        <v>35</v>
      </c>
      <c r="AG438" s="1" t="s">
        <v>29</v>
      </c>
      <c r="AH438" s="1">
        <f>'январь 2016'!AH438+'февраль 2016'!AH438+'март 2016'!AH438</f>
        <v>0</v>
      </c>
      <c r="AI438" s="1">
        <f>'январь 2016'!AI438+'февраль 2016'!AI438+'март 2016'!AI438</f>
        <v>0</v>
      </c>
      <c r="AJ438" s="1" t="s">
        <v>36</v>
      </c>
      <c r="AK438" s="1" t="s">
        <v>37</v>
      </c>
      <c r="AL438" s="1">
        <f>'январь 2016'!AL438+'февраль 2016'!AL438+'март 2016'!AL438</f>
        <v>0.15</v>
      </c>
      <c r="AM438" s="1">
        <f>'январь 2016'!AM438+'февраль 2016'!AM438+'март 2016'!AM438</f>
        <v>150.30600000000001</v>
      </c>
      <c r="AN438" s="1" t="s">
        <v>38</v>
      </c>
      <c r="AO438" s="1" t="s">
        <v>39</v>
      </c>
      <c r="AP438" s="1">
        <f>'январь 2016'!AP438+'февраль 2016'!AP438+'март 2016'!AP438</f>
        <v>0</v>
      </c>
      <c r="AQ438" s="1">
        <f>'январь 2016'!AQ438+'февраль 2016'!AQ438+'март 2016'!AQ438</f>
        <v>0</v>
      </c>
      <c r="AR438" s="1" t="s">
        <v>40</v>
      </c>
      <c r="AS438" s="1" t="s">
        <v>41</v>
      </c>
      <c r="AT438" s="1">
        <f>'январь 2016'!AT438+'февраль 2016'!AT438+'март 2016'!AT438</f>
        <v>0</v>
      </c>
      <c r="AU438" s="1">
        <f>'январь 2016'!AU438+'февраль 2016'!AU438+'март 2016'!AU438</f>
        <v>0</v>
      </c>
      <c r="AV438" s="6"/>
      <c r="AW438" s="6"/>
      <c r="AX438" s="1">
        <f>'январь 2016'!AX438+'февраль 2016'!AX438+'март 2016'!AX438</f>
        <v>0</v>
      </c>
      <c r="AY438" s="1">
        <f>'январь 2016'!AY438+'февраль 2016'!AY438+'март 2016'!AY438</f>
        <v>0</v>
      </c>
      <c r="AZ438" s="1" t="s">
        <v>42</v>
      </c>
      <c r="BA438" s="1" t="s">
        <v>39</v>
      </c>
      <c r="BB438" s="1">
        <f>'январь 2016'!BB438+'февраль 2016'!BB438+'март 2016'!BB438</f>
        <v>0</v>
      </c>
      <c r="BC438" s="1">
        <f>'январь 2016'!BC438+'февраль 2016'!BC438+'март 2016'!BC438</f>
        <v>0</v>
      </c>
      <c r="BD438" s="1" t="s">
        <v>42</v>
      </c>
      <c r="BE438" s="1" t="s">
        <v>33</v>
      </c>
      <c r="BF438" s="1">
        <f>'январь 2016'!BF438+'февраль 2016'!BF438+'март 2016'!BF438</f>
        <v>0</v>
      </c>
      <c r="BG438" s="1">
        <f>'январь 2016'!BG438+'февраль 2016'!BG438+'март 2016'!BG438</f>
        <v>0</v>
      </c>
      <c r="BH438" s="1" t="s">
        <v>42</v>
      </c>
      <c r="BI438" s="1" t="s">
        <v>39</v>
      </c>
      <c r="BJ438" s="1">
        <f>'январь 2016'!BJ438+'февраль 2016'!BJ438+'март 2016'!BJ438</f>
        <v>0</v>
      </c>
      <c r="BK438" s="7">
        <f>'январь 2016'!BK438+'февраль 2016'!BK438+'март 2016'!BK438</f>
        <v>0</v>
      </c>
      <c r="BL438" s="1" t="s">
        <v>43</v>
      </c>
      <c r="BM438" s="1" t="s">
        <v>44</v>
      </c>
      <c r="BN438" s="1">
        <f>'январь 2016'!BN438+'февраль 2016'!BN438+'март 2016'!BN438</f>
        <v>0</v>
      </c>
      <c r="BO438" s="1">
        <f>'январь 2016'!BO438+'февраль 2016'!BO438+'март 2016'!BO438</f>
        <v>0</v>
      </c>
      <c r="BP438" s="1" t="s">
        <v>45</v>
      </c>
      <c r="BQ438" s="1" t="s">
        <v>44</v>
      </c>
      <c r="BR438" s="1">
        <f>'январь 2016'!BR438+'февраль 2016'!BR438+'март 2016'!BR438</f>
        <v>0</v>
      </c>
      <c r="BS438" s="1">
        <f>'январь 2016'!BS438+'февраль 2016'!BS438+'март 2016'!BS438</f>
        <v>0</v>
      </c>
      <c r="BT438" s="1" t="s">
        <v>46</v>
      </c>
      <c r="BU438" s="1" t="s">
        <v>47</v>
      </c>
      <c r="BV438" s="1">
        <f>'январь 2016'!BV438+'февраль 2016'!BV438+'март 2016'!BV438</f>
        <v>0</v>
      </c>
      <c r="BW438" s="1">
        <f>'январь 2016'!BW438+'февраль 2016'!BW438+'март 2016'!BW438</f>
        <v>0</v>
      </c>
      <c r="BX438" s="1" t="s">
        <v>46</v>
      </c>
      <c r="BY438" s="1" t="s">
        <v>41</v>
      </c>
      <c r="BZ438" s="1">
        <f>'январь 2016'!BZ438+'февраль 2016'!BZ438+'март 2016'!BZ438</f>
        <v>0</v>
      </c>
      <c r="CA438" s="1">
        <f>'январь 2016'!CA438+'февраль 2016'!CA438+'март 2016'!CA438</f>
        <v>0</v>
      </c>
      <c r="CB438" s="1" t="s">
        <v>46</v>
      </c>
      <c r="CC438" s="1" t="s">
        <v>48</v>
      </c>
      <c r="CD438" s="1">
        <f>'январь 2016'!CD438+'февраль 2016'!CD438+'март 2016'!CD438</f>
        <v>0</v>
      </c>
      <c r="CE438" s="1">
        <f>'январь 2016'!CE438+'февраль 2016'!CE438+'март 2016'!CE438</f>
        <v>0</v>
      </c>
      <c r="CF438" s="1" t="s">
        <v>46</v>
      </c>
      <c r="CG438" s="1" t="s">
        <v>48</v>
      </c>
      <c r="CH438" s="1">
        <f>'январь 2016'!CH438+'февраль 2016'!CH438+'март 2016'!CH438</f>
        <v>0</v>
      </c>
      <c r="CI438" s="1">
        <f>'январь 2016'!CI438+'февраль 2016'!CI438+'март 2016'!CI438</f>
        <v>0</v>
      </c>
      <c r="CJ438" s="1" t="s">
        <v>46</v>
      </c>
      <c r="CK438" s="1" t="s">
        <v>39</v>
      </c>
      <c r="CL438" s="1">
        <f>'январь 2016'!CL438+'февраль 2016'!CL438+'март 2016'!CL438</f>
        <v>0</v>
      </c>
      <c r="CM438" s="1">
        <f>'январь 2016'!CM438+'февраль 2016'!CM438+'март 2016'!CM438</f>
        <v>0</v>
      </c>
      <c r="CN438" s="1" t="s">
        <v>49</v>
      </c>
      <c r="CO438" s="1" t="s">
        <v>39</v>
      </c>
      <c r="CP438" s="1">
        <f>'январь 2016'!CP438+'февраль 2016'!CP438+'март 2016'!CP438</f>
        <v>0</v>
      </c>
      <c r="CQ438" s="1">
        <f>'январь 2016'!CQ438+'февраль 2016'!CQ438+'март 2016'!CQ438</f>
        <v>0</v>
      </c>
      <c r="CR438" s="1" t="s">
        <v>50</v>
      </c>
      <c r="CS438" s="1" t="s">
        <v>51</v>
      </c>
      <c r="CT438" s="1">
        <f>'январь 2016'!CT438+'февраль 2016'!CT438+'март 2016'!CT438</f>
        <v>0</v>
      </c>
      <c r="CU438" s="1">
        <f>'январь 2016'!CU438+'февраль 2016'!CU438+'март 2016'!CU438</f>
        <v>0</v>
      </c>
      <c r="CV438" s="1" t="s">
        <v>50</v>
      </c>
      <c r="CW438" s="1" t="s">
        <v>39</v>
      </c>
      <c r="CX438" s="1">
        <f>'январь 2016'!CX438+'февраль 2016'!CX438+'март 2016'!CX438</f>
        <v>2</v>
      </c>
      <c r="CY438" s="1">
        <f>'январь 2016'!CY438+'февраль 2016'!CY438+'март 2016'!CY438</f>
        <v>1.0900000000000001</v>
      </c>
      <c r="CZ438" s="1" t="s">
        <v>50</v>
      </c>
      <c r="DA438" s="1" t="s">
        <v>39</v>
      </c>
      <c r="DB438" s="1">
        <f>'январь 2016'!DB438+'февраль 2016'!DB438+'март 2016'!DB438</f>
        <v>0</v>
      </c>
      <c r="DC438" s="1">
        <f>'январь 2016'!DC438+'февраль 2016'!DC438+'март 2016'!DC438</f>
        <v>0</v>
      </c>
      <c r="DD438" s="1" t="s">
        <v>59</v>
      </c>
      <c r="DE438" s="1" t="s">
        <v>60</v>
      </c>
      <c r="DF438" s="1">
        <f>'январь 2016'!DF438+'февраль 2016'!DF438+'март 2016'!DF438</f>
        <v>0</v>
      </c>
      <c r="DG438" s="1">
        <f>'январь 2016'!DG438+'февраль 2016'!DG438+'март 2016'!DG438</f>
        <v>0</v>
      </c>
      <c r="DH438" s="1" t="s">
        <v>52</v>
      </c>
      <c r="DI438" s="1" t="s">
        <v>53</v>
      </c>
      <c r="DJ438" s="1">
        <f>'январь 2016'!DJ438+'февраль 2016'!DJ438+'март 2016'!DJ438</f>
        <v>0</v>
      </c>
      <c r="DK438" s="1">
        <f>'январь 2016'!DK438+'февраль 2016'!DK438+'март 2016'!DK438</f>
        <v>0</v>
      </c>
      <c r="DL438" s="1" t="s">
        <v>31</v>
      </c>
      <c r="DM438" s="7">
        <f>'январь 2016'!DM438+'февраль 2016'!DM438+'март 2016'!DM438</f>
        <v>0</v>
      </c>
    </row>
    <row r="439" spans="1:117" s="12" customFormat="1" ht="15.75" customHeight="1" x14ac:dyDescent="0.25">
      <c r="A439" s="6">
        <v>438</v>
      </c>
      <c r="B439" s="6">
        <v>2</v>
      </c>
      <c r="C439" s="9" t="s">
        <v>506</v>
      </c>
      <c r="D439" s="8" t="s">
        <v>373</v>
      </c>
      <c r="E439" s="6">
        <v>129.96899999999999</v>
      </c>
      <c r="F439" s="6">
        <v>9.2870000000000008</v>
      </c>
      <c r="G439" s="6">
        <v>120.682</v>
      </c>
      <c r="H439" s="10">
        <v>85.155000000000001</v>
      </c>
      <c r="I439" s="3">
        <f t="shared" si="19"/>
        <v>205.83699999999999</v>
      </c>
      <c r="J439" s="3">
        <f t="shared" si="18"/>
        <v>582.19799999999998</v>
      </c>
      <c r="K439" s="3">
        <f t="shared" si="20"/>
        <v>-376.36099999999999</v>
      </c>
      <c r="L439" s="1" t="s">
        <v>28</v>
      </c>
      <c r="M439" s="1" t="s">
        <v>29</v>
      </c>
      <c r="N439" s="1">
        <f>'январь 2016'!N439+'февраль 2016'!N439+'март 2016'!N439</f>
        <v>0</v>
      </c>
      <c r="O439" s="1">
        <f>'январь 2016'!O439+'февраль 2016'!O439+'март 2016'!O439</f>
        <v>0</v>
      </c>
      <c r="P439" s="1" t="s">
        <v>30</v>
      </c>
      <c r="Q439" s="1" t="s">
        <v>34</v>
      </c>
      <c r="R439" s="1">
        <f>'январь 2016'!R439+'февраль 2016'!R439+'март 2016'!R439</f>
        <v>0</v>
      </c>
      <c r="S439" s="1">
        <f>'январь 2016'!S439+'февраль 2016'!S439+'март 2016'!S439</f>
        <v>0</v>
      </c>
      <c r="T439" s="1" t="s">
        <v>30</v>
      </c>
      <c r="U439" s="1" t="s">
        <v>32</v>
      </c>
      <c r="V439" s="6">
        <f>'январь 2016'!V439+'февраль 2016'!V439+'март 2016'!V439</f>
        <v>0</v>
      </c>
      <c r="W439" s="6">
        <f>'январь 2016'!W439+'февраль 2016'!W439+'март 2016'!W439</f>
        <v>0</v>
      </c>
      <c r="X439" s="6" t="s">
        <v>30</v>
      </c>
      <c r="Y439" s="6" t="s">
        <v>33</v>
      </c>
      <c r="Z439" s="6">
        <f>'январь 2016'!Z439+'февраль 2016'!Z439+'март 2016'!Z439</f>
        <v>0</v>
      </c>
      <c r="AA439" s="6">
        <f>'январь 2016'!AA439+'февраль 2016'!AA439+'март 2016'!AA439</f>
        <v>0</v>
      </c>
      <c r="AB439" s="1" t="s">
        <v>30</v>
      </c>
      <c r="AC439" s="1" t="s">
        <v>34</v>
      </c>
      <c r="AD439" s="1">
        <f>'январь 2016'!AD439+'февраль 2016'!AD439+'март 2016'!AD439</f>
        <v>0</v>
      </c>
      <c r="AE439" s="1">
        <f>'январь 2016'!AE439+'февраль 2016'!AE439+'март 2016'!AE439</f>
        <v>0</v>
      </c>
      <c r="AF439" s="1" t="s">
        <v>35</v>
      </c>
      <c r="AG439" s="1" t="s">
        <v>29</v>
      </c>
      <c r="AH439" s="1">
        <f>'январь 2016'!AH439+'февраль 2016'!AH439+'март 2016'!AH439</f>
        <v>0</v>
      </c>
      <c r="AI439" s="1">
        <f>'январь 2016'!AI439+'февраль 2016'!AI439+'март 2016'!AI439</f>
        <v>0</v>
      </c>
      <c r="AJ439" s="1" t="s">
        <v>36</v>
      </c>
      <c r="AK439" s="1" t="s">
        <v>37</v>
      </c>
      <c r="AL439" s="1">
        <f>'январь 2016'!AL439+'февраль 2016'!AL439+'март 2016'!AL439</f>
        <v>0.16700000000000001</v>
      </c>
      <c r="AM439" s="1">
        <f>'январь 2016'!AM439+'февраль 2016'!AM439+'март 2016'!AM439</f>
        <v>582.19799999999998</v>
      </c>
      <c r="AN439" s="1" t="s">
        <v>38</v>
      </c>
      <c r="AO439" s="1" t="s">
        <v>39</v>
      </c>
      <c r="AP439" s="1">
        <f>'январь 2016'!AP439+'февраль 2016'!AP439+'март 2016'!AP439</f>
        <v>0</v>
      </c>
      <c r="AQ439" s="1">
        <f>'январь 2016'!AQ439+'февраль 2016'!AQ439+'март 2016'!AQ439</f>
        <v>0</v>
      </c>
      <c r="AR439" s="1" t="s">
        <v>40</v>
      </c>
      <c r="AS439" s="1" t="s">
        <v>41</v>
      </c>
      <c r="AT439" s="1">
        <f>'январь 2016'!AT439+'февраль 2016'!AT439+'март 2016'!AT439</f>
        <v>0</v>
      </c>
      <c r="AU439" s="1">
        <f>'январь 2016'!AU439+'февраль 2016'!AU439+'март 2016'!AU439</f>
        <v>0</v>
      </c>
      <c r="AV439" s="6"/>
      <c r="AW439" s="6"/>
      <c r="AX439" s="1">
        <f>'январь 2016'!AX439+'февраль 2016'!AX439+'март 2016'!AX439</f>
        <v>0</v>
      </c>
      <c r="AY439" s="1">
        <f>'январь 2016'!AY439+'февраль 2016'!AY439+'март 2016'!AY439</f>
        <v>0</v>
      </c>
      <c r="AZ439" s="1" t="s">
        <v>42</v>
      </c>
      <c r="BA439" s="1" t="s">
        <v>39</v>
      </c>
      <c r="BB439" s="1">
        <f>'январь 2016'!BB439+'февраль 2016'!BB439+'март 2016'!BB439</f>
        <v>0</v>
      </c>
      <c r="BC439" s="1">
        <f>'январь 2016'!BC439+'февраль 2016'!BC439+'март 2016'!BC439</f>
        <v>0</v>
      </c>
      <c r="BD439" s="1" t="s">
        <v>42</v>
      </c>
      <c r="BE439" s="1" t="s">
        <v>33</v>
      </c>
      <c r="BF439" s="1">
        <f>'январь 2016'!BF439+'февраль 2016'!BF439+'март 2016'!BF439</f>
        <v>0</v>
      </c>
      <c r="BG439" s="1">
        <f>'январь 2016'!BG439+'февраль 2016'!BG439+'март 2016'!BG439</f>
        <v>0</v>
      </c>
      <c r="BH439" s="1" t="s">
        <v>42</v>
      </c>
      <c r="BI439" s="1" t="s">
        <v>39</v>
      </c>
      <c r="BJ439" s="1">
        <f>'январь 2016'!BJ439+'февраль 2016'!BJ439+'март 2016'!BJ439</f>
        <v>0</v>
      </c>
      <c r="BK439" s="7">
        <f>'январь 2016'!BK439+'февраль 2016'!BK439+'март 2016'!BK439</f>
        <v>0</v>
      </c>
      <c r="BL439" s="1" t="s">
        <v>43</v>
      </c>
      <c r="BM439" s="1" t="s">
        <v>44</v>
      </c>
      <c r="BN439" s="1">
        <f>'январь 2016'!BN439+'февраль 2016'!BN439+'март 2016'!BN439</f>
        <v>0</v>
      </c>
      <c r="BO439" s="1">
        <f>'январь 2016'!BO439+'февраль 2016'!BO439+'март 2016'!BO439</f>
        <v>0</v>
      </c>
      <c r="BP439" s="1" t="s">
        <v>45</v>
      </c>
      <c r="BQ439" s="1" t="s">
        <v>44</v>
      </c>
      <c r="BR439" s="1">
        <f>'январь 2016'!BR439+'февраль 2016'!BR439+'март 2016'!BR439</f>
        <v>0</v>
      </c>
      <c r="BS439" s="1">
        <f>'январь 2016'!BS439+'февраль 2016'!BS439+'март 2016'!BS439</f>
        <v>0</v>
      </c>
      <c r="BT439" s="1" t="s">
        <v>46</v>
      </c>
      <c r="BU439" s="1" t="s">
        <v>47</v>
      </c>
      <c r="BV439" s="1">
        <f>'январь 2016'!BV439+'февраль 2016'!BV439+'март 2016'!BV439</f>
        <v>0</v>
      </c>
      <c r="BW439" s="1">
        <f>'январь 2016'!BW439+'февраль 2016'!BW439+'март 2016'!BW439</f>
        <v>0</v>
      </c>
      <c r="BX439" s="1" t="s">
        <v>46</v>
      </c>
      <c r="BY439" s="1" t="s">
        <v>41</v>
      </c>
      <c r="BZ439" s="1">
        <f>'январь 2016'!BZ439+'февраль 2016'!BZ439+'март 2016'!BZ439</f>
        <v>0</v>
      </c>
      <c r="CA439" s="1">
        <f>'январь 2016'!CA439+'февраль 2016'!CA439+'март 2016'!CA439</f>
        <v>0</v>
      </c>
      <c r="CB439" s="1" t="s">
        <v>46</v>
      </c>
      <c r="CC439" s="1" t="s">
        <v>48</v>
      </c>
      <c r="CD439" s="1">
        <f>'январь 2016'!CD439+'февраль 2016'!CD439+'март 2016'!CD439</f>
        <v>0</v>
      </c>
      <c r="CE439" s="1">
        <f>'январь 2016'!CE439+'февраль 2016'!CE439+'март 2016'!CE439</f>
        <v>0</v>
      </c>
      <c r="CF439" s="1" t="s">
        <v>46</v>
      </c>
      <c r="CG439" s="1" t="s">
        <v>48</v>
      </c>
      <c r="CH439" s="1">
        <f>'январь 2016'!CH439+'февраль 2016'!CH439+'март 2016'!CH439</f>
        <v>0</v>
      </c>
      <c r="CI439" s="1">
        <f>'январь 2016'!CI439+'февраль 2016'!CI439+'март 2016'!CI439</f>
        <v>0</v>
      </c>
      <c r="CJ439" s="1" t="s">
        <v>46</v>
      </c>
      <c r="CK439" s="1" t="s">
        <v>39</v>
      </c>
      <c r="CL439" s="1">
        <f>'январь 2016'!CL439+'февраль 2016'!CL439+'март 2016'!CL439</f>
        <v>0</v>
      </c>
      <c r="CM439" s="1">
        <f>'январь 2016'!CM439+'февраль 2016'!CM439+'март 2016'!CM439</f>
        <v>0</v>
      </c>
      <c r="CN439" s="1" t="s">
        <v>49</v>
      </c>
      <c r="CO439" s="1" t="s">
        <v>39</v>
      </c>
      <c r="CP439" s="1">
        <f>'январь 2016'!CP439+'февраль 2016'!CP439+'март 2016'!CP439</f>
        <v>0</v>
      </c>
      <c r="CQ439" s="1">
        <f>'январь 2016'!CQ439+'февраль 2016'!CQ439+'март 2016'!CQ439</f>
        <v>0</v>
      </c>
      <c r="CR439" s="1" t="s">
        <v>50</v>
      </c>
      <c r="CS439" s="1" t="s">
        <v>51</v>
      </c>
      <c r="CT439" s="1">
        <f>'январь 2016'!CT439+'февраль 2016'!CT439+'март 2016'!CT439</f>
        <v>0</v>
      </c>
      <c r="CU439" s="1">
        <f>'январь 2016'!CU439+'февраль 2016'!CU439+'март 2016'!CU439</f>
        <v>0</v>
      </c>
      <c r="CV439" s="1" t="s">
        <v>50</v>
      </c>
      <c r="CW439" s="1" t="s">
        <v>39</v>
      </c>
      <c r="CX439" s="1">
        <f>'январь 2016'!CX439+'февраль 2016'!CX439+'март 2016'!CX439</f>
        <v>0</v>
      </c>
      <c r="CY439" s="1">
        <f>'январь 2016'!CY439+'февраль 2016'!CY439+'март 2016'!CY439</f>
        <v>0</v>
      </c>
      <c r="CZ439" s="1" t="s">
        <v>50</v>
      </c>
      <c r="DA439" s="1" t="s">
        <v>39</v>
      </c>
      <c r="DB439" s="1">
        <f>'январь 2016'!DB439+'февраль 2016'!DB439+'март 2016'!DB439</f>
        <v>0</v>
      </c>
      <c r="DC439" s="1">
        <f>'январь 2016'!DC439+'февраль 2016'!DC439+'март 2016'!DC439</f>
        <v>0</v>
      </c>
      <c r="DD439" s="1" t="s">
        <v>59</v>
      </c>
      <c r="DE439" s="1" t="s">
        <v>60</v>
      </c>
      <c r="DF439" s="1">
        <f>'январь 2016'!DF439+'февраль 2016'!DF439+'март 2016'!DF439</f>
        <v>0</v>
      </c>
      <c r="DG439" s="1">
        <f>'январь 2016'!DG439+'февраль 2016'!DG439+'март 2016'!DG439</f>
        <v>0</v>
      </c>
      <c r="DH439" s="1" t="s">
        <v>52</v>
      </c>
      <c r="DI439" s="1" t="s">
        <v>53</v>
      </c>
      <c r="DJ439" s="1">
        <f>'январь 2016'!DJ439+'февраль 2016'!DJ439+'март 2016'!DJ439</f>
        <v>0</v>
      </c>
      <c r="DK439" s="1">
        <f>'январь 2016'!DK439+'февраль 2016'!DK439+'март 2016'!DK439</f>
        <v>0</v>
      </c>
      <c r="DL439" s="1" t="s">
        <v>31</v>
      </c>
      <c r="DM439" s="7">
        <f>'январь 2016'!DM439+'февраль 2016'!DM439+'март 2016'!DM439</f>
        <v>0</v>
      </c>
    </row>
    <row r="440" spans="1:117" s="12" customFormat="1" ht="15.75" customHeight="1" x14ac:dyDescent="0.25">
      <c r="A440" s="6">
        <v>439</v>
      </c>
      <c r="B440" s="6">
        <v>2</v>
      </c>
      <c r="C440" s="9" t="s">
        <v>368</v>
      </c>
      <c r="D440" s="8" t="s">
        <v>373</v>
      </c>
      <c r="E440" s="6">
        <v>-748.76</v>
      </c>
      <c r="F440" s="6">
        <v>24.414000000000001</v>
      </c>
      <c r="G440" s="6">
        <v>-783.31200000000001</v>
      </c>
      <c r="H440" s="10">
        <v>466.33308</v>
      </c>
      <c r="I440" s="3">
        <f t="shared" si="19"/>
        <v>-316.97892000000002</v>
      </c>
      <c r="J440" s="3">
        <f t="shared" si="18"/>
        <v>24.382999999999999</v>
      </c>
      <c r="K440" s="3">
        <f t="shared" si="20"/>
        <v>-341.36192</v>
      </c>
      <c r="L440" s="1" t="s">
        <v>28</v>
      </c>
      <c r="M440" s="1" t="s">
        <v>29</v>
      </c>
      <c r="N440" s="1">
        <f>'январь 2016'!N440+'февраль 2016'!N440+'март 2016'!N440</f>
        <v>0</v>
      </c>
      <c r="O440" s="1">
        <f>'январь 2016'!O440+'февраль 2016'!O440+'март 2016'!O440</f>
        <v>0</v>
      </c>
      <c r="P440" s="1" t="s">
        <v>30</v>
      </c>
      <c r="Q440" s="1" t="s">
        <v>34</v>
      </c>
      <c r="R440" s="1">
        <f>'январь 2016'!R440+'февраль 2016'!R440+'март 2016'!R440</f>
        <v>0</v>
      </c>
      <c r="S440" s="1">
        <f>'январь 2016'!S440+'февраль 2016'!S440+'март 2016'!S440</f>
        <v>0</v>
      </c>
      <c r="T440" s="1" t="s">
        <v>30</v>
      </c>
      <c r="U440" s="1" t="s">
        <v>32</v>
      </c>
      <c r="V440" s="6">
        <f>'январь 2016'!V440+'февраль 2016'!V440+'март 2016'!V440</f>
        <v>0</v>
      </c>
      <c r="W440" s="6">
        <f>'январь 2016'!W440+'февраль 2016'!W440+'март 2016'!W440</f>
        <v>0</v>
      </c>
      <c r="X440" s="6" t="s">
        <v>30</v>
      </c>
      <c r="Y440" s="6" t="s">
        <v>33</v>
      </c>
      <c r="Z440" s="6">
        <f>'январь 2016'!Z440+'февраль 2016'!Z440+'март 2016'!Z440</f>
        <v>0</v>
      </c>
      <c r="AA440" s="6">
        <f>'январь 2016'!AA440+'февраль 2016'!AA440+'март 2016'!AA440</f>
        <v>0</v>
      </c>
      <c r="AB440" s="1" t="s">
        <v>30</v>
      </c>
      <c r="AC440" s="1" t="s">
        <v>34</v>
      </c>
      <c r="AD440" s="1">
        <f>'январь 2016'!AD440+'февраль 2016'!AD440+'март 2016'!AD440</f>
        <v>0</v>
      </c>
      <c r="AE440" s="1">
        <f>'январь 2016'!AE440+'февраль 2016'!AE440+'март 2016'!AE440</f>
        <v>0</v>
      </c>
      <c r="AF440" s="1" t="s">
        <v>35</v>
      </c>
      <c r="AG440" s="1" t="s">
        <v>29</v>
      </c>
      <c r="AH440" s="1">
        <f>'январь 2016'!AH440+'февраль 2016'!AH440+'март 2016'!AH440</f>
        <v>0</v>
      </c>
      <c r="AI440" s="1">
        <f>'январь 2016'!AI440+'февраль 2016'!AI440+'март 2016'!AI440</f>
        <v>0</v>
      </c>
      <c r="AJ440" s="1" t="s">
        <v>36</v>
      </c>
      <c r="AK440" s="1" t="s">
        <v>37</v>
      </c>
      <c r="AL440" s="1">
        <f>'январь 2016'!AL440+'февраль 2016'!AL440+'март 2016'!AL440</f>
        <v>0</v>
      </c>
      <c r="AM440" s="1">
        <f>'январь 2016'!AM440+'февраль 2016'!AM440+'март 2016'!AM440</f>
        <v>0</v>
      </c>
      <c r="AN440" s="1" t="s">
        <v>38</v>
      </c>
      <c r="AO440" s="1" t="s">
        <v>39</v>
      </c>
      <c r="AP440" s="1">
        <f>'январь 2016'!AP440+'февраль 2016'!AP440+'март 2016'!AP440</f>
        <v>0</v>
      </c>
      <c r="AQ440" s="1">
        <f>'январь 2016'!AQ440+'февраль 2016'!AQ440+'март 2016'!AQ440</f>
        <v>0</v>
      </c>
      <c r="AR440" s="1" t="s">
        <v>40</v>
      </c>
      <c r="AS440" s="1" t="s">
        <v>41</v>
      </c>
      <c r="AT440" s="1">
        <f>'январь 2016'!AT440+'февраль 2016'!AT440+'март 2016'!AT440</f>
        <v>0</v>
      </c>
      <c r="AU440" s="1">
        <f>'январь 2016'!AU440+'февраль 2016'!AU440+'март 2016'!AU440</f>
        <v>0</v>
      </c>
      <c r="AV440" s="6"/>
      <c r="AW440" s="6"/>
      <c r="AX440" s="1">
        <f>'январь 2016'!AX440+'февраль 2016'!AX440+'март 2016'!AX440</f>
        <v>0</v>
      </c>
      <c r="AY440" s="1">
        <f>'январь 2016'!AY440+'февраль 2016'!AY440+'март 2016'!AY440</f>
        <v>0</v>
      </c>
      <c r="AZ440" s="1" t="s">
        <v>42</v>
      </c>
      <c r="BA440" s="1" t="s">
        <v>39</v>
      </c>
      <c r="BB440" s="1">
        <f>'январь 2016'!BB440+'февраль 2016'!BB440+'март 2016'!BB440</f>
        <v>0</v>
      </c>
      <c r="BC440" s="1">
        <f>'январь 2016'!BC440+'февраль 2016'!BC440+'март 2016'!BC440</f>
        <v>0</v>
      </c>
      <c r="BD440" s="1" t="s">
        <v>42</v>
      </c>
      <c r="BE440" s="1" t="s">
        <v>33</v>
      </c>
      <c r="BF440" s="1">
        <f>'январь 2016'!BF440+'февраль 2016'!BF440+'март 2016'!BF440</f>
        <v>0</v>
      </c>
      <c r="BG440" s="1">
        <f>'январь 2016'!BG440+'февраль 2016'!BG440+'март 2016'!BG440</f>
        <v>0</v>
      </c>
      <c r="BH440" s="1" t="s">
        <v>42</v>
      </c>
      <c r="BI440" s="1" t="s">
        <v>39</v>
      </c>
      <c r="BJ440" s="1">
        <f>'январь 2016'!BJ440+'февраль 2016'!BJ440+'март 2016'!BJ440</f>
        <v>0</v>
      </c>
      <c r="BK440" s="7">
        <f>'январь 2016'!BK440+'февраль 2016'!BK440+'март 2016'!BK440</f>
        <v>0</v>
      </c>
      <c r="BL440" s="1" t="s">
        <v>43</v>
      </c>
      <c r="BM440" s="1" t="s">
        <v>44</v>
      </c>
      <c r="BN440" s="1">
        <f>'январь 2016'!BN440+'февраль 2016'!BN440+'март 2016'!BN440</f>
        <v>0</v>
      </c>
      <c r="BO440" s="1">
        <f>'январь 2016'!BO440+'февраль 2016'!BO440+'март 2016'!BO440</f>
        <v>0</v>
      </c>
      <c r="BP440" s="1" t="s">
        <v>45</v>
      </c>
      <c r="BQ440" s="1" t="s">
        <v>44</v>
      </c>
      <c r="BR440" s="1">
        <f>'январь 2016'!BR440+'февраль 2016'!BR440+'март 2016'!BR440</f>
        <v>0</v>
      </c>
      <c r="BS440" s="1">
        <f>'январь 2016'!BS440+'февраль 2016'!BS440+'март 2016'!BS440</f>
        <v>0</v>
      </c>
      <c r="BT440" s="1" t="s">
        <v>46</v>
      </c>
      <c r="BU440" s="1" t="s">
        <v>47</v>
      </c>
      <c r="BV440" s="1">
        <f>'январь 2016'!BV440+'февраль 2016'!BV440+'март 2016'!BV440</f>
        <v>0</v>
      </c>
      <c r="BW440" s="1">
        <f>'январь 2016'!BW440+'февраль 2016'!BW440+'март 2016'!BW440</f>
        <v>0</v>
      </c>
      <c r="BX440" s="1" t="s">
        <v>46</v>
      </c>
      <c r="BY440" s="1" t="s">
        <v>41</v>
      </c>
      <c r="BZ440" s="1">
        <f>'январь 2016'!BZ440+'февраль 2016'!BZ440+'март 2016'!BZ440</f>
        <v>0</v>
      </c>
      <c r="CA440" s="1">
        <f>'январь 2016'!CA440+'февраль 2016'!CA440+'март 2016'!CA440</f>
        <v>0</v>
      </c>
      <c r="CB440" s="1" t="s">
        <v>46</v>
      </c>
      <c r="CC440" s="1" t="s">
        <v>48</v>
      </c>
      <c r="CD440" s="1">
        <f>'январь 2016'!CD440+'февраль 2016'!CD440+'март 2016'!CD440</f>
        <v>1.4E-2</v>
      </c>
      <c r="CE440" s="1">
        <f>'январь 2016'!CE440+'февраль 2016'!CE440+'март 2016'!CE440</f>
        <v>16.09</v>
      </c>
      <c r="CF440" s="1" t="s">
        <v>46</v>
      </c>
      <c r="CG440" s="1" t="s">
        <v>48</v>
      </c>
      <c r="CH440" s="1">
        <f>'январь 2016'!CH440+'февраль 2016'!CH440+'март 2016'!CH440</f>
        <v>0</v>
      </c>
      <c r="CI440" s="1">
        <f>'январь 2016'!CI440+'февраль 2016'!CI440+'март 2016'!CI440</f>
        <v>0</v>
      </c>
      <c r="CJ440" s="1" t="s">
        <v>46</v>
      </c>
      <c r="CK440" s="1" t="s">
        <v>39</v>
      </c>
      <c r="CL440" s="1">
        <f>'январь 2016'!CL440+'февраль 2016'!CL440+'март 2016'!CL440</f>
        <v>0</v>
      </c>
      <c r="CM440" s="1">
        <f>'январь 2016'!CM440+'февраль 2016'!CM440+'март 2016'!CM440</f>
        <v>0</v>
      </c>
      <c r="CN440" s="1" t="s">
        <v>49</v>
      </c>
      <c r="CO440" s="1" t="s">
        <v>39</v>
      </c>
      <c r="CP440" s="1">
        <f>'январь 2016'!CP440+'февраль 2016'!CP440+'март 2016'!CP440</f>
        <v>0</v>
      </c>
      <c r="CQ440" s="1">
        <f>'январь 2016'!CQ440+'февраль 2016'!CQ440+'март 2016'!CQ440</f>
        <v>0</v>
      </c>
      <c r="CR440" s="1" t="s">
        <v>50</v>
      </c>
      <c r="CS440" s="1" t="s">
        <v>51</v>
      </c>
      <c r="CT440" s="1">
        <f>'январь 2016'!CT440+'февраль 2016'!CT440+'март 2016'!CT440</f>
        <v>0</v>
      </c>
      <c r="CU440" s="1">
        <f>'январь 2016'!CU440+'февраль 2016'!CU440+'март 2016'!CU440</f>
        <v>0</v>
      </c>
      <c r="CV440" s="1" t="s">
        <v>50</v>
      </c>
      <c r="CW440" s="1" t="s">
        <v>39</v>
      </c>
      <c r="CX440" s="1">
        <f>'январь 2016'!CX440+'февраль 2016'!CX440+'март 2016'!CX440</f>
        <v>9</v>
      </c>
      <c r="CY440" s="1">
        <f>'январь 2016'!CY440+'февраль 2016'!CY440+'март 2016'!CY440</f>
        <v>8.2929999999999993</v>
      </c>
      <c r="CZ440" s="1" t="s">
        <v>50</v>
      </c>
      <c r="DA440" s="1" t="s">
        <v>39</v>
      </c>
      <c r="DB440" s="1">
        <f>'январь 2016'!DB440+'февраль 2016'!DB440+'март 2016'!DB440</f>
        <v>0</v>
      </c>
      <c r="DC440" s="1">
        <f>'январь 2016'!DC440+'февраль 2016'!DC440+'март 2016'!DC440</f>
        <v>0</v>
      </c>
      <c r="DD440" s="1" t="s">
        <v>59</v>
      </c>
      <c r="DE440" s="1" t="s">
        <v>60</v>
      </c>
      <c r="DF440" s="1">
        <f>'январь 2016'!DF440+'февраль 2016'!DF440+'март 2016'!DF440</f>
        <v>0</v>
      </c>
      <c r="DG440" s="1">
        <f>'январь 2016'!DG440+'февраль 2016'!DG440+'март 2016'!DG440</f>
        <v>0</v>
      </c>
      <c r="DH440" s="1" t="s">
        <v>52</v>
      </c>
      <c r="DI440" s="1" t="s">
        <v>53</v>
      </c>
      <c r="DJ440" s="1">
        <f>'январь 2016'!DJ440+'февраль 2016'!DJ440+'март 2016'!DJ440</f>
        <v>0</v>
      </c>
      <c r="DK440" s="1">
        <f>'январь 2016'!DK440+'февраль 2016'!DK440+'март 2016'!DK440</f>
        <v>0</v>
      </c>
      <c r="DL440" s="1" t="s">
        <v>31</v>
      </c>
      <c r="DM440" s="7">
        <f>'январь 2016'!DM440+'февраль 2016'!DM440+'март 2016'!DM440</f>
        <v>0</v>
      </c>
    </row>
    <row r="441" spans="1:117" s="12" customFormat="1" ht="15.75" customHeight="1" x14ac:dyDescent="0.25">
      <c r="A441" s="6">
        <v>440</v>
      </c>
      <c r="B441" s="6">
        <v>2</v>
      </c>
      <c r="C441" s="9" t="s">
        <v>369</v>
      </c>
      <c r="D441" s="8" t="s">
        <v>373</v>
      </c>
      <c r="E441" s="6">
        <v>-36.155999999999999</v>
      </c>
      <c r="F441" s="6">
        <v>114.333</v>
      </c>
      <c r="G441" s="6">
        <v>-168.69800000000001</v>
      </c>
      <c r="H441" s="10">
        <v>107.83188</v>
      </c>
      <c r="I441" s="3">
        <f t="shared" si="19"/>
        <v>-60.866120000000009</v>
      </c>
      <c r="J441" s="3">
        <f t="shared" si="18"/>
        <v>1.8420000000000001</v>
      </c>
      <c r="K441" s="3">
        <f t="shared" si="20"/>
        <v>-62.708120000000008</v>
      </c>
      <c r="L441" s="1" t="s">
        <v>28</v>
      </c>
      <c r="M441" s="1" t="s">
        <v>29</v>
      </c>
      <c r="N441" s="1">
        <f>'январь 2016'!N441+'февраль 2016'!N441+'март 2016'!N441</f>
        <v>0</v>
      </c>
      <c r="O441" s="1">
        <f>'январь 2016'!O441+'февраль 2016'!O441+'март 2016'!O441</f>
        <v>0</v>
      </c>
      <c r="P441" s="1" t="s">
        <v>30</v>
      </c>
      <c r="Q441" s="1" t="s">
        <v>34</v>
      </c>
      <c r="R441" s="1">
        <f>'январь 2016'!R441+'февраль 2016'!R441+'март 2016'!R441</f>
        <v>0</v>
      </c>
      <c r="S441" s="1">
        <f>'январь 2016'!S441+'февраль 2016'!S441+'март 2016'!S441</f>
        <v>0</v>
      </c>
      <c r="T441" s="1" t="s">
        <v>30</v>
      </c>
      <c r="U441" s="1" t="s">
        <v>32</v>
      </c>
      <c r="V441" s="6">
        <f>'январь 2016'!V441+'февраль 2016'!V441+'март 2016'!V441</f>
        <v>0</v>
      </c>
      <c r="W441" s="6">
        <f>'январь 2016'!W441+'февраль 2016'!W441+'март 2016'!W441</f>
        <v>0</v>
      </c>
      <c r="X441" s="6" t="s">
        <v>30</v>
      </c>
      <c r="Y441" s="6" t="s">
        <v>33</v>
      </c>
      <c r="Z441" s="6">
        <f>'январь 2016'!Z441+'февраль 2016'!Z441+'март 2016'!Z441</f>
        <v>0</v>
      </c>
      <c r="AA441" s="6">
        <f>'январь 2016'!AA441+'февраль 2016'!AA441+'март 2016'!AA441</f>
        <v>0</v>
      </c>
      <c r="AB441" s="1" t="s">
        <v>30</v>
      </c>
      <c r="AC441" s="1" t="s">
        <v>34</v>
      </c>
      <c r="AD441" s="1">
        <f>'январь 2016'!AD441+'февраль 2016'!AD441+'март 2016'!AD441</f>
        <v>0</v>
      </c>
      <c r="AE441" s="1">
        <f>'январь 2016'!AE441+'февраль 2016'!AE441+'март 2016'!AE441</f>
        <v>0</v>
      </c>
      <c r="AF441" s="1" t="s">
        <v>35</v>
      </c>
      <c r="AG441" s="1" t="s">
        <v>29</v>
      </c>
      <c r="AH441" s="1">
        <f>'январь 2016'!AH441+'февраль 2016'!AH441+'март 2016'!AH441</f>
        <v>0</v>
      </c>
      <c r="AI441" s="1">
        <f>'январь 2016'!AI441+'февраль 2016'!AI441+'март 2016'!AI441</f>
        <v>0</v>
      </c>
      <c r="AJ441" s="1" t="s">
        <v>36</v>
      </c>
      <c r="AK441" s="1" t="s">
        <v>37</v>
      </c>
      <c r="AL441" s="1">
        <f>'январь 2016'!AL441+'февраль 2016'!AL441+'март 2016'!AL441</f>
        <v>0</v>
      </c>
      <c r="AM441" s="1">
        <f>'январь 2016'!AM441+'февраль 2016'!AM441+'март 2016'!AM441</f>
        <v>0</v>
      </c>
      <c r="AN441" s="1" t="s">
        <v>38</v>
      </c>
      <c r="AO441" s="1" t="s">
        <v>39</v>
      </c>
      <c r="AP441" s="1">
        <f>'январь 2016'!AP441+'февраль 2016'!AP441+'март 2016'!AP441</f>
        <v>0</v>
      </c>
      <c r="AQ441" s="1">
        <f>'январь 2016'!AQ441+'февраль 2016'!AQ441+'март 2016'!AQ441</f>
        <v>0</v>
      </c>
      <c r="AR441" s="1" t="s">
        <v>40</v>
      </c>
      <c r="AS441" s="1" t="s">
        <v>41</v>
      </c>
      <c r="AT441" s="1">
        <f>'январь 2016'!AT441+'февраль 2016'!AT441+'март 2016'!AT441</f>
        <v>0</v>
      </c>
      <c r="AU441" s="1">
        <f>'январь 2016'!AU441+'февраль 2016'!AU441+'март 2016'!AU441</f>
        <v>0</v>
      </c>
      <c r="AV441" s="6"/>
      <c r="AW441" s="6"/>
      <c r="AX441" s="1">
        <f>'январь 2016'!AX441+'февраль 2016'!AX441+'март 2016'!AX441</f>
        <v>0</v>
      </c>
      <c r="AY441" s="1">
        <f>'январь 2016'!AY441+'февраль 2016'!AY441+'март 2016'!AY441</f>
        <v>0</v>
      </c>
      <c r="AZ441" s="1" t="s">
        <v>42</v>
      </c>
      <c r="BA441" s="1" t="s">
        <v>39</v>
      </c>
      <c r="BB441" s="1">
        <f>'январь 2016'!BB441+'февраль 2016'!BB441+'март 2016'!BB441</f>
        <v>0</v>
      </c>
      <c r="BC441" s="1">
        <f>'январь 2016'!BC441+'февраль 2016'!BC441+'март 2016'!BC441</f>
        <v>0</v>
      </c>
      <c r="BD441" s="1" t="s">
        <v>42</v>
      </c>
      <c r="BE441" s="1" t="s">
        <v>33</v>
      </c>
      <c r="BF441" s="1">
        <f>'январь 2016'!BF441+'февраль 2016'!BF441+'март 2016'!BF441</f>
        <v>0</v>
      </c>
      <c r="BG441" s="1">
        <f>'январь 2016'!BG441+'февраль 2016'!BG441+'март 2016'!BG441</f>
        <v>0</v>
      </c>
      <c r="BH441" s="1" t="s">
        <v>42</v>
      </c>
      <c r="BI441" s="1" t="s">
        <v>39</v>
      </c>
      <c r="BJ441" s="1">
        <f>'январь 2016'!BJ441+'февраль 2016'!BJ441+'март 2016'!BJ441</f>
        <v>0</v>
      </c>
      <c r="BK441" s="7">
        <f>'январь 2016'!BK441+'февраль 2016'!BK441+'март 2016'!BK441</f>
        <v>0</v>
      </c>
      <c r="BL441" s="1" t="s">
        <v>43</v>
      </c>
      <c r="BM441" s="1" t="s">
        <v>44</v>
      </c>
      <c r="BN441" s="1">
        <f>'январь 2016'!BN441+'февраль 2016'!BN441+'март 2016'!BN441</f>
        <v>0</v>
      </c>
      <c r="BO441" s="1">
        <f>'январь 2016'!BO441+'февраль 2016'!BO441+'март 2016'!BO441</f>
        <v>0</v>
      </c>
      <c r="BP441" s="1" t="s">
        <v>45</v>
      </c>
      <c r="BQ441" s="1" t="s">
        <v>44</v>
      </c>
      <c r="BR441" s="1">
        <f>'январь 2016'!BR441+'февраль 2016'!BR441+'март 2016'!BR441</f>
        <v>0</v>
      </c>
      <c r="BS441" s="1">
        <f>'январь 2016'!BS441+'февраль 2016'!BS441+'март 2016'!BS441</f>
        <v>0</v>
      </c>
      <c r="BT441" s="1" t="s">
        <v>46</v>
      </c>
      <c r="BU441" s="1" t="s">
        <v>47</v>
      </c>
      <c r="BV441" s="1">
        <f>'январь 2016'!BV441+'февраль 2016'!BV441+'март 2016'!BV441</f>
        <v>0</v>
      </c>
      <c r="BW441" s="1">
        <f>'январь 2016'!BW441+'февраль 2016'!BW441+'март 2016'!BW441</f>
        <v>0</v>
      </c>
      <c r="BX441" s="1" t="s">
        <v>46</v>
      </c>
      <c r="BY441" s="1" t="s">
        <v>41</v>
      </c>
      <c r="BZ441" s="1">
        <f>'январь 2016'!BZ441+'февраль 2016'!BZ441+'март 2016'!BZ441</f>
        <v>0</v>
      </c>
      <c r="CA441" s="1">
        <f>'январь 2016'!CA441+'февраль 2016'!CA441+'март 2016'!CA441</f>
        <v>0</v>
      </c>
      <c r="CB441" s="1" t="s">
        <v>46</v>
      </c>
      <c r="CC441" s="1" t="s">
        <v>48</v>
      </c>
      <c r="CD441" s="1">
        <f>'январь 2016'!CD441+'февраль 2016'!CD441+'март 2016'!CD441</f>
        <v>0</v>
      </c>
      <c r="CE441" s="1">
        <f>'январь 2016'!CE441+'февраль 2016'!CE441+'март 2016'!CE441</f>
        <v>0</v>
      </c>
      <c r="CF441" s="1" t="s">
        <v>46</v>
      </c>
      <c r="CG441" s="1" t="s">
        <v>48</v>
      </c>
      <c r="CH441" s="1">
        <f>'январь 2016'!CH441+'февраль 2016'!CH441+'март 2016'!CH441</f>
        <v>0</v>
      </c>
      <c r="CI441" s="1">
        <f>'январь 2016'!CI441+'февраль 2016'!CI441+'март 2016'!CI441</f>
        <v>0</v>
      </c>
      <c r="CJ441" s="1" t="s">
        <v>46</v>
      </c>
      <c r="CK441" s="1" t="s">
        <v>39</v>
      </c>
      <c r="CL441" s="1">
        <f>'январь 2016'!CL441+'февраль 2016'!CL441+'март 2016'!CL441</f>
        <v>0</v>
      </c>
      <c r="CM441" s="1">
        <f>'январь 2016'!CM441+'февраль 2016'!CM441+'март 2016'!CM441</f>
        <v>0</v>
      </c>
      <c r="CN441" s="1" t="s">
        <v>49</v>
      </c>
      <c r="CO441" s="1" t="s">
        <v>39</v>
      </c>
      <c r="CP441" s="1">
        <f>'январь 2016'!CP441+'февраль 2016'!CP441+'март 2016'!CP441</f>
        <v>0</v>
      </c>
      <c r="CQ441" s="1">
        <f>'январь 2016'!CQ441+'февраль 2016'!CQ441+'март 2016'!CQ441</f>
        <v>0</v>
      </c>
      <c r="CR441" s="1" t="s">
        <v>50</v>
      </c>
      <c r="CS441" s="1" t="s">
        <v>51</v>
      </c>
      <c r="CT441" s="1">
        <f>'январь 2016'!CT441+'февраль 2016'!CT441+'март 2016'!CT441</f>
        <v>0</v>
      </c>
      <c r="CU441" s="1">
        <f>'январь 2016'!CU441+'февраль 2016'!CU441+'март 2016'!CU441</f>
        <v>0</v>
      </c>
      <c r="CV441" s="1" t="s">
        <v>50</v>
      </c>
      <c r="CW441" s="1" t="s">
        <v>39</v>
      </c>
      <c r="CX441" s="1">
        <f>'январь 2016'!CX441+'февраль 2016'!CX441+'март 2016'!CX441</f>
        <v>2</v>
      </c>
      <c r="CY441" s="1">
        <f>'январь 2016'!CY441+'февраль 2016'!CY441+'март 2016'!CY441</f>
        <v>1.8420000000000001</v>
      </c>
      <c r="CZ441" s="1" t="s">
        <v>50</v>
      </c>
      <c r="DA441" s="1" t="s">
        <v>39</v>
      </c>
      <c r="DB441" s="1">
        <f>'январь 2016'!DB441+'февраль 2016'!DB441+'март 2016'!DB441</f>
        <v>0</v>
      </c>
      <c r="DC441" s="1">
        <f>'январь 2016'!DC441+'февраль 2016'!DC441+'март 2016'!DC441</f>
        <v>0</v>
      </c>
      <c r="DD441" s="1" t="s">
        <v>59</v>
      </c>
      <c r="DE441" s="1" t="s">
        <v>60</v>
      </c>
      <c r="DF441" s="1">
        <f>'январь 2016'!DF441+'февраль 2016'!DF441+'март 2016'!DF441</f>
        <v>0</v>
      </c>
      <c r="DG441" s="1">
        <f>'январь 2016'!DG441+'февраль 2016'!DG441+'март 2016'!DG441</f>
        <v>0</v>
      </c>
      <c r="DH441" s="1" t="s">
        <v>52</v>
      </c>
      <c r="DI441" s="1" t="s">
        <v>53</v>
      </c>
      <c r="DJ441" s="1">
        <f>'январь 2016'!DJ441+'февраль 2016'!DJ441+'март 2016'!DJ441</f>
        <v>0</v>
      </c>
      <c r="DK441" s="1">
        <f>'январь 2016'!DK441+'февраль 2016'!DK441+'март 2016'!DK441</f>
        <v>0</v>
      </c>
      <c r="DL441" s="1" t="s">
        <v>31</v>
      </c>
      <c r="DM441" s="7">
        <f>'январь 2016'!DM441+'февраль 2016'!DM441+'март 2016'!DM441</f>
        <v>0</v>
      </c>
    </row>
    <row r="442" spans="1:117" s="12" customFormat="1" ht="15.75" customHeight="1" x14ac:dyDescent="0.25">
      <c r="A442" s="6">
        <v>441</v>
      </c>
      <c r="B442" s="6">
        <v>2</v>
      </c>
      <c r="C442" s="9" t="s">
        <v>370</v>
      </c>
      <c r="D442" s="8" t="s">
        <v>373</v>
      </c>
      <c r="E442" s="6">
        <v>428.88499999999999</v>
      </c>
      <c r="F442" s="6">
        <v>89.028000000000006</v>
      </c>
      <c r="G442" s="6">
        <v>322.79000000000002</v>
      </c>
      <c r="H442" s="10">
        <v>169.78955999999999</v>
      </c>
      <c r="I442" s="3">
        <f t="shared" si="19"/>
        <v>492.57956000000001</v>
      </c>
      <c r="J442" s="3">
        <f t="shared" si="18"/>
        <v>18.013999999999999</v>
      </c>
      <c r="K442" s="3">
        <f t="shared" si="20"/>
        <v>474.56556</v>
      </c>
      <c r="L442" s="1" t="s">
        <v>28</v>
      </c>
      <c r="M442" s="1" t="s">
        <v>29</v>
      </c>
      <c r="N442" s="1">
        <f>'январь 2016'!N442+'февраль 2016'!N442+'март 2016'!N442</f>
        <v>0</v>
      </c>
      <c r="O442" s="1">
        <f>'январь 2016'!O442+'февраль 2016'!O442+'март 2016'!O442</f>
        <v>0</v>
      </c>
      <c r="P442" s="1" t="s">
        <v>30</v>
      </c>
      <c r="Q442" s="1" t="s">
        <v>34</v>
      </c>
      <c r="R442" s="1">
        <f>'январь 2016'!R442+'февраль 2016'!R442+'март 2016'!R442</f>
        <v>0</v>
      </c>
      <c r="S442" s="1">
        <f>'январь 2016'!S442+'февраль 2016'!S442+'март 2016'!S442</f>
        <v>0</v>
      </c>
      <c r="T442" s="1" t="s">
        <v>30</v>
      </c>
      <c r="U442" s="1" t="s">
        <v>32</v>
      </c>
      <c r="V442" s="6">
        <f>'январь 2016'!V442+'февраль 2016'!V442+'март 2016'!V442</f>
        <v>0</v>
      </c>
      <c r="W442" s="6">
        <f>'январь 2016'!W442+'февраль 2016'!W442+'март 2016'!W442</f>
        <v>0</v>
      </c>
      <c r="X442" s="6" t="s">
        <v>30</v>
      </c>
      <c r="Y442" s="6" t="s">
        <v>33</v>
      </c>
      <c r="Z442" s="6">
        <f>'январь 2016'!Z442+'февраль 2016'!Z442+'март 2016'!Z442</f>
        <v>0</v>
      </c>
      <c r="AA442" s="6">
        <f>'январь 2016'!AA442+'февраль 2016'!AA442+'март 2016'!AA442</f>
        <v>0</v>
      </c>
      <c r="AB442" s="1" t="s">
        <v>30</v>
      </c>
      <c r="AC442" s="1" t="s">
        <v>34</v>
      </c>
      <c r="AD442" s="1">
        <f>'январь 2016'!AD442+'февраль 2016'!AD442+'март 2016'!AD442</f>
        <v>0</v>
      </c>
      <c r="AE442" s="1">
        <f>'январь 2016'!AE442+'февраль 2016'!AE442+'март 2016'!AE442</f>
        <v>0</v>
      </c>
      <c r="AF442" s="1" t="s">
        <v>35</v>
      </c>
      <c r="AG442" s="1" t="s">
        <v>29</v>
      </c>
      <c r="AH442" s="1">
        <f>'январь 2016'!AH442+'февраль 2016'!AH442+'март 2016'!AH442</f>
        <v>1.0999999999999999E-2</v>
      </c>
      <c r="AI442" s="1">
        <f>'январь 2016'!AI442+'февраль 2016'!AI442+'март 2016'!AI442</f>
        <v>12.86</v>
      </c>
      <c r="AJ442" s="1" t="s">
        <v>36</v>
      </c>
      <c r="AK442" s="1" t="s">
        <v>37</v>
      </c>
      <c r="AL442" s="1">
        <f>'январь 2016'!AL442+'февраль 2016'!AL442+'март 2016'!AL442</f>
        <v>0</v>
      </c>
      <c r="AM442" s="1">
        <f>'январь 2016'!AM442+'февраль 2016'!AM442+'март 2016'!AM442</f>
        <v>0</v>
      </c>
      <c r="AN442" s="1" t="s">
        <v>38</v>
      </c>
      <c r="AO442" s="1" t="s">
        <v>39</v>
      </c>
      <c r="AP442" s="1">
        <f>'январь 2016'!AP442+'февраль 2016'!AP442+'март 2016'!AP442</f>
        <v>0</v>
      </c>
      <c r="AQ442" s="1">
        <f>'январь 2016'!AQ442+'февраль 2016'!AQ442+'март 2016'!AQ442</f>
        <v>0</v>
      </c>
      <c r="AR442" s="1" t="s">
        <v>40</v>
      </c>
      <c r="AS442" s="1" t="s">
        <v>41</v>
      </c>
      <c r="AT442" s="1">
        <f>'январь 2016'!AT442+'февраль 2016'!AT442+'март 2016'!AT442</f>
        <v>0</v>
      </c>
      <c r="AU442" s="1">
        <f>'январь 2016'!AU442+'февраль 2016'!AU442+'март 2016'!AU442</f>
        <v>0</v>
      </c>
      <c r="AV442" s="6"/>
      <c r="AW442" s="6"/>
      <c r="AX442" s="1">
        <f>'январь 2016'!AX442+'февраль 2016'!AX442+'март 2016'!AX442</f>
        <v>0</v>
      </c>
      <c r="AY442" s="1">
        <f>'январь 2016'!AY442+'февраль 2016'!AY442+'март 2016'!AY442</f>
        <v>0</v>
      </c>
      <c r="AZ442" s="1" t="s">
        <v>42</v>
      </c>
      <c r="BA442" s="1" t="s">
        <v>39</v>
      </c>
      <c r="BB442" s="1">
        <f>'январь 2016'!BB442+'февраль 2016'!BB442+'март 2016'!BB442</f>
        <v>0</v>
      </c>
      <c r="BC442" s="1">
        <f>'январь 2016'!BC442+'февраль 2016'!BC442+'март 2016'!BC442</f>
        <v>0</v>
      </c>
      <c r="BD442" s="1" t="s">
        <v>42</v>
      </c>
      <c r="BE442" s="1" t="s">
        <v>33</v>
      </c>
      <c r="BF442" s="1">
        <f>'январь 2016'!BF442+'февраль 2016'!BF442+'март 2016'!BF442</f>
        <v>0</v>
      </c>
      <c r="BG442" s="1">
        <f>'январь 2016'!BG442+'февраль 2016'!BG442+'март 2016'!BG442</f>
        <v>0</v>
      </c>
      <c r="BH442" s="1" t="s">
        <v>42</v>
      </c>
      <c r="BI442" s="1" t="s">
        <v>39</v>
      </c>
      <c r="BJ442" s="1">
        <f>'январь 2016'!BJ442+'февраль 2016'!BJ442+'март 2016'!BJ442</f>
        <v>0</v>
      </c>
      <c r="BK442" s="7">
        <f>'январь 2016'!BK442+'февраль 2016'!BK442+'март 2016'!BK442</f>
        <v>0</v>
      </c>
      <c r="BL442" s="1" t="s">
        <v>43</v>
      </c>
      <c r="BM442" s="1" t="s">
        <v>44</v>
      </c>
      <c r="BN442" s="1">
        <f>'январь 2016'!BN442+'февраль 2016'!BN442+'март 2016'!BN442</f>
        <v>0</v>
      </c>
      <c r="BO442" s="1">
        <f>'январь 2016'!BO442+'февраль 2016'!BO442+'март 2016'!BO442</f>
        <v>0</v>
      </c>
      <c r="BP442" s="1" t="s">
        <v>45</v>
      </c>
      <c r="BQ442" s="1" t="s">
        <v>44</v>
      </c>
      <c r="BR442" s="1">
        <f>'январь 2016'!BR442+'февраль 2016'!BR442+'март 2016'!BR442</f>
        <v>0</v>
      </c>
      <c r="BS442" s="1">
        <f>'январь 2016'!BS442+'февраль 2016'!BS442+'март 2016'!BS442</f>
        <v>0</v>
      </c>
      <c r="BT442" s="1" t="s">
        <v>46</v>
      </c>
      <c r="BU442" s="1" t="s">
        <v>47</v>
      </c>
      <c r="BV442" s="1">
        <f>'январь 2016'!BV442+'февраль 2016'!BV442+'март 2016'!BV442</f>
        <v>0</v>
      </c>
      <c r="BW442" s="1">
        <f>'январь 2016'!BW442+'февраль 2016'!BW442+'март 2016'!BW442</f>
        <v>0</v>
      </c>
      <c r="BX442" s="1" t="s">
        <v>46</v>
      </c>
      <c r="BY442" s="1" t="s">
        <v>41</v>
      </c>
      <c r="BZ442" s="1">
        <f>'январь 2016'!BZ442+'февраль 2016'!BZ442+'март 2016'!BZ442</f>
        <v>0</v>
      </c>
      <c r="CA442" s="1">
        <f>'январь 2016'!CA442+'февраль 2016'!CA442+'март 2016'!CA442</f>
        <v>0</v>
      </c>
      <c r="CB442" s="1" t="s">
        <v>46</v>
      </c>
      <c r="CC442" s="1" t="s">
        <v>48</v>
      </c>
      <c r="CD442" s="1">
        <f>'январь 2016'!CD442+'февраль 2016'!CD442+'март 2016'!CD442</f>
        <v>0</v>
      </c>
      <c r="CE442" s="1">
        <f>'январь 2016'!CE442+'февраль 2016'!CE442+'март 2016'!CE442</f>
        <v>0</v>
      </c>
      <c r="CF442" s="1" t="s">
        <v>46</v>
      </c>
      <c r="CG442" s="1" t="s">
        <v>48</v>
      </c>
      <c r="CH442" s="1">
        <f>'январь 2016'!CH442+'февраль 2016'!CH442+'март 2016'!CH442</f>
        <v>0</v>
      </c>
      <c r="CI442" s="1">
        <f>'январь 2016'!CI442+'февраль 2016'!CI442+'март 2016'!CI442</f>
        <v>0</v>
      </c>
      <c r="CJ442" s="1" t="s">
        <v>46</v>
      </c>
      <c r="CK442" s="1" t="s">
        <v>39</v>
      </c>
      <c r="CL442" s="1">
        <f>'январь 2016'!CL442+'февраль 2016'!CL442+'март 2016'!CL442</f>
        <v>0</v>
      </c>
      <c r="CM442" s="1">
        <f>'январь 2016'!CM442+'февраль 2016'!CM442+'март 2016'!CM442</f>
        <v>0</v>
      </c>
      <c r="CN442" s="1" t="s">
        <v>49</v>
      </c>
      <c r="CO442" s="1" t="s">
        <v>39</v>
      </c>
      <c r="CP442" s="1">
        <f>'январь 2016'!CP442+'февраль 2016'!CP442+'март 2016'!CP442</f>
        <v>0</v>
      </c>
      <c r="CQ442" s="1">
        <f>'январь 2016'!CQ442+'февраль 2016'!CQ442+'март 2016'!CQ442</f>
        <v>0</v>
      </c>
      <c r="CR442" s="1" t="s">
        <v>50</v>
      </c>
      <c r="CS442" s="1" t="s">
        <v>51</v>
      </c>
      <c r="CT442" s="1">
        <f>'январь 2016'!CT442+'февраль 2016'!CT442+'март 2016'!CT442</f>
        <v>0</v>
      </c>
      <c r="CU442" s="1">
        <f>'январь 2016'!CU442+'февраль 2016'!CU442+'март 2016'!CU442</f>
        <v>0</v>
      </c>
      <c r="CV442" s="1" t="s">
        <v>50</v>
      </c>
      <c r="CW442" s="1" t="s">
        <v>39</v>
      </c>
      <c r="CX442" s="1">
        <f>'январь 2016'!CX442+'февраль 2016'!CX442+'март 2016'!CX442</f>
        <v>5</v>
      </c>
      <c r="CY442" s="1">
        <f>'январь 2016'!CY442+'февраль 2016'!CY442+'март 2016'!CY442</f>
        <v>3.1920000000000002</v>
      </c>
      <c r="CZ442" s="1" t="s">
        <v>50</v>
      </c>
      <c r="DA442" s="1" t="s">
        <v>39</v>
      </c>
      <c r="DB442" s="1">
        <f>'январь 2016'!DB442+'февраль 2016'!DB442+'март 2016'!DB442</f>
        <v>0</v>
      </c>
      <c r="DC442" s="1">
        <f>'январь 2016'!DC442+'февраль 2016'!DC442+'март 2016'!DC442</f>
        <v>0</v>
      </c>
      <c r="DD442" s="1" t="s">
        <v>59</v>
      </c>
      <c r="DE442" s="1" t="s">
        <v>60</v>
      </c>
      <c r="DF442" s="1">
        <f>'январь 2016'!DF442+'февраль 2016'!DF442+'март 2016'!DF442</f>
        <v>0</v>
      </c>
      <c r="DG442" s="1">
        <f>'январь 2016'!DG442+'февраль 2016'!DG442+'март 2016'!DG442</f>
        <v>0</v>
      </c>
      <c r="DH442" s="1" t="s">
        <v>52</v>
      </c>
      <c r="DI442" s="1" t="s">
        <v>53</v>
      </c>
      <c r="DJ442" s="1">
        <f>'январь 2016'!DJ442+'февраль 2016'!DJ442+'март 2016'!DJ442</f>
        <v>0</v>
      </c>
      <c r="DK442" s="1">
        <f>'январь 2016'!DK442+'февраль 2016'!DK442+'март 2016'!DK442</f>
        <v>0</v>
      </c>
      <c r="DL442" s="1" t="s">
        <v>31</v>
      </c>
      <c r="DM442" s="7">
        <f>'январь 2016'!DM442+'февраль 2016'!DM442+'март 2016'!DM442</f>
        <v>1.962</v>
      </c>
    </row>
    <row r="443" spans="1:117" s="12" customFormat="1" ht="15.75" customHeight="1" x14ac:dyDescent="0.25">
      <c r="A443" s="6">
        <v>442</v>
      </c>
      <c r="B443" s="6">
        <v>3</v>
      </c>
      <c r="C443" s="9" t="s">
        <v>371</v>
      </c>
      <c r="D443" s="8" t="s">
        <v>373</v>
      </c>
      <c r="E443" s="6">
        <v>-654.952</v>
      </c>
      <c r="F443" s="6">
        <v>10.968999999999999</v>
      </c>
      <c r="G443" s="6">
        <v>-729.56299999999999</v>
      </c>
      <c r="H443" s="10">
        <v>86.465400000000002</v>
      </c>
      <c r="I443" s="3">
        <f t="shared" si="19"/>
        <v>-643.09759999999994</v>
      </c>
      <c r="J443" s="3">
        <f t="shared" si="18"/>
        <v>2.1819999999999999</v>
      </c>
      <c r="K443" s="3">
        <f t="shared" si="20"/>
        <v>-645.27959999999996</v>
      </c>
      <c r="L443" s="1" t="s">
        <v>28</v>
      </c>
      <c r="M443" s="1" t="s">
        <v>29</v>
      </c>
      <c r="N443" s="1">
        <f>'январь 2016'!N443+'февраль 2016'!N443+'март 2016'!N443</f>
        <v>0</v>
      </c>
      <c r="O443" s="1">
        <f>'январь 2016'!O443+'февраль 2016'!O443+'март 2016'!O443</f>
        <v>0</v>
      </c>
      <c r="P443" s="1" t="s">
        <v>30</v>
      </c>
      <c r="Q443" s="1" t="s">
        <v>34</v>
      </c>
      <c r="R443" s="1">
        <f>'январь 2016'!R443+'февраль 2016'!R443+'март 2016'!R443</f>
        <v>0</v>
      </c>
      <c r="S443" s="1">
        <f>'январь 2016'!S443+'февраль 2016'!S443+'март 2016'!S443</f>
        <v>0</v>
      </c>
      <c r="T443" s="1" t="s">
        <v>30</v>
      </c>
      <c r="U443" s="1" t="s">
        <v>32</v>
      </c>
      <c r="V443" s="6">
        <f>'январь 2016'!V443+'февраль 2016'!V443+'март 2016'!V443</f>
        <v>0</v>
      </c>
      <c r="W443" s="6">
        <f>'январь 2016'!W443+'февраль 2016'!W443+'март 2016'!W443</f>
        <v>0</v>
      </c>
      <c r="X443" s="6" t="s">
        <v>30</v>
      </c>
      <c r="Y443" s="6" t="s">
        <v>33</v>
      </c>
      <c r="Z443" s="6">
        <f>'январь 2016'!Z443+'февраль 2016'!Z443+'март 2016'!Z443</f>
        <v>0</v>
      </c>
      <c r="AA443" s="6">
        <f>'январь 2016'!AA443+'февраль 2016'!AA443+'март 2016'!AA443</f>
        <v>0</v>
      </c>
      <c r="AB443" s="1" t="s">
        <v>30</v>
      </c>
      <c r="AC443" s="1" t="s">
        <v>34</v>
      </c>
      <c r="AD443" s="1">
        <f>'январь 2016'!AD443+'февраль 2016'!AD443+'март 2016'!AD443</f>
        <v>0</v>
      </c>
      <c r="AE443" s="1">
        <f>'январь 2016'!AE443+'февраль 2016'!AE443+'март 2016'!AE443</f>
        <v>0</v>
      </c>
      <c r="AF443" s="1" t="s">
        <v>35</v>
      </c>
      <c r="AG443" s="1" t="s">
        <v>29</v>
      </c>
      <c r="AH443" s="1">
        <f>'январь 2016'!AH443+'февраль 2016'!AH443+'март 2016'!AH443</f>
        <v>0</v>
      </c>
      <c r="AI443" s="1">
        <f>'январь 2016'!AI443+'февраль 2016'!AI443+'март 2016'!AI443</f>
        <v>0</v>
      </c>
      <c r="AJ443" s="1" t="s">
        <v>36</v>
      </c>
      <c r="AK443" s="1" t="s">
        <v>37</v>
      </c>
      <c r="AL443" s="1">
        <f>'январь 2016'!AL443+'февраль 2016'!AL443+'март 2016'!AL443</f>
        <v>0</v>
      </c>
      <c r="AM443" s="1">
        <f>'январь 2016'!AM443+'февраль 2016'!AM443+'март 2016'!AM443</f>
        <v>0</v>
      </c>
      <c r="AN443" s="1" t="s">
        <v>38</v>
      </c>
      <c r="AO443" s="1" t="s">
        <v>39</v>
      </c>
      <c r="AP443" s="1">
        <f>'январь 2016'!AP443+'февраль 2016'!AP443+'март 2016'!AP443</f>
        <v>0</v>
      </c>
      <c r="AQ443" s="1">
        <f>'январь 2016'!AQ443+'февраль 2016'!AQ443+'март 2016'!AQ443</f>
        <v>0</v>
      </c>
      <c r="AR443" s="1" t="s">
        <v>40</v>
      </c>
      <c r="AS443" s="1" t="s">
        <v>41</v>
      </c>
      <c r="AT443" s="1">
        <f>'январь 2016'!AT443+'февраль 2016'!AT443+'март 2016'!AT443</f>
        <v>0</v>
      </c>
      <c r="AU443" s="1">
        <f>'январь 2016'!AU443+'февраль 2016'!AU443+'март 2016'!AU443</f>
        <v>0</v>
      </c>
      <c r="AV443" s="6"/>
      <c r="AW443" s="6"/>
      <c r="AX443" s="1">
        <f>'январь 2016'!AX443+'февраль 2016'!AX443+'март 2016'!AX443</f>
        <v>0</v>
      </c>
      <c r="AY443" s="1">
        <f>'январь 2016'!AY443+'февраль 2016'!AY443+'март 2016'!AY443</f>
        <v>0</v>
      </c>
      <c r="AZ443" s="1" t="s">
        <v>42</v>
      </c>
      <c r="BA443" s="1" t="s">
        <v>39</v>
      </c>
      <c r="BB443" s="1">
        <f>'январь 2016'!BB443+'февраль 2016'!BB443+'март 2016'!BB443</f>
        <v>0</v>
      </c>
      <c r="BC443" s="1">
        <f>'январь 2016'!BC443+'февраль 2016'!BC443+'март 2016'!BC443</f>
        <v>0</v>
      </c>
      <c r="BD443" s="1" t="s">
        <v>42</v>
      </c>
      <c r="BE443" s="1" t="s">
        <v>33</v>
      </c>
      <c r="BF443" s="1">
        <f>'январь 2016'!BF443+'февраль 2016'!BF443+'март 2016'!BF443</f>
        <v>0</v>
      </c>
      <c r="BG443" s="1">
        <f>'январь 2016'!BG443+'февраль 2016'!BG443+'март 2016'!BG443</f>
        <v>0</v>
      </c>
      <c r="BH443" s="1" t="s">
        <v>42</v>
      </c>
      <c r="BI443" s="1" t="s">
        <v>39</v>
      </c>
      <c r="BJ443" s="1">
        <f>'январь 2016'!BJ443+'февраль 2016'!BJ443+'март 2016'!BJ443</f>
        <v>0</v>
      </c>
      <c r="BK443" s="7">
        <f>'январь 2016'!BK443+'февраль 2016'!BK443+'март 2016'!BK443</f>
        <v>0</v>
      </c>
      <c r="BL443" s="1" t="s">
        <v>43</v>
      </c>
      <c r="BM443" s="1" t="s">
        <v>44</v>
      </c>
      <c r="BN443" s="1">
        <f>'январь 2016'!BN443+'февраль 2016'!BN443+'март 2016'!BN443</f>
        <v>0</v>
      </c>
      <c r="BO443" s="1">
        <f>'январь 2016'!BO443+'февраль 2016'!BO443+'март 2016'!BO443</f>
        <v>0</v>
      </c>
      <c r="BP443" s="1" t="s">
        <v>45</v>
      </c>
      <c r="BQ443" s="1" t="s">
        <v>44</v>
      </c>
      <c r="BR443" s="1">
        <f>'январь 2016'!BR443+'февраль 2016'!BR443+'март 2016'!BR443</f>
        <v>0</v>
      </c>
      <c r="BS443" s="1">
        <f>'январь 2016'!BS443+'февраль 2016'!BS443+'март 2016'!BS443</f>
        <v>0</v>
      </c>
      <c r="BT443" s="1" t="s">
        <v>46</v>
      </c>
      <c r="BU443" s="1" t="s">
        <v>47</v>
      </c>
      <c r="BV443" s="1">
        <f>'январь 2016'!BV443+'февраль 2016'!BV443+'март 2016'!BV443</f>
        <v>0</v>
      </c>
      <c r="BW443" s="1">
        <f>'январь 2016'!BW443+'февраль 2016'!BW443+'март 2016'!BW443</f>
        <v>0</v>
      </c>
      <c r="BX443" s="1" t="s">
        <v>46</v>
      </c>
      <c r="BY443" s="1" t="s">
        <v>41</v>
      </c>
      <c r="BZ443" s="1">
        <f>'январь 2016'!BZ443+'февраль 2016'!BZ443+'март 2016'!BZ443</f>
        <v>0</v>
      </c>
      <c r="CA443" s="1">
        <f>'январь 2016'!CA443+'февраль 2016'!CA443+'март 2016'!CA443</f>
        <v>0</v>
      </c>
      <c r="CB443" s="1" t="s">
        <v>46</v>
      </c>
      <c r="CC443" s="1" t="s">
        <v>48</v>
      </c>
      <c r="CD443" s="1">
        <f>'январь 2016'!CD443+'февраль 2016'!CD443+'март 2016'!CD443</f>
        <v>0</v>
      </c>
      <c r="CE443" s="1">
        <f>'январь 2016'!CE443+'февраль 2016'!CE443+'март 2016'!CE443</f>
        <v>0</v>
      </c>
      <c r="CF443" s="1" t="s">
        <v>46</v>
      </c>
      <c r="CG443" s="1" t="s">
        <v>48</v>
      </c>
      <c r="CH443" s="1">
        <f>'январь 2016'!CH443+'февраль 2016'!CH443+'март 2016'!CH443</f>
        <v>0</v>
      </c>
      <c r="CI443" s="1">
        <f>'январь 2016'!CI443+'февраль 2016'!CI443+'март 2016'!CI443</f>
        <v>0</v>
      </c>
      <c r="CJ443" s="1" t="s">
        <v>46</v>
      </c>
      <c r="CK443" s="1" t="s">
        <v>39</v>
      </c>
      <c r="CL443" s="1">
        <f>'январь 2016'!CL443+'февраль 2016'!CL443+'март 2016'!CL443</f>
        <v>0</v>
      </c>
      <c r="CM443" s="1">
        <f>'январь 2016'!CM443+'февраль 2016'!CM443+'март 2016'!CM443</f>
        <v>0</v>
      </c>
      <c r="CN443" s="1" t="s">
        <v>49</v>
      </c>
      <c r="CO443" s="1" t="s">
        <v>39</v>
      </c>
      <c r="CP443" s="1">
        <f>'январь 2016'!CP443+'февраль 2016'!CP443+'март 2016'!CP443</f>
        <v>0</v>
      </c>
      <c r="CQ443" s="1">
        <f>'январь 2016'!CQ443+'февраль 2016'!CQ443+'март 2016'!CQ443</f>
        <v>0</v>
      </c>
      <c r="CR443" s="1" t="s">
        <v>50</v>
      </c>
      <c r="CS443" s="1" t="s">
        <v>51</v>
      </c>
      <c r="CT443" s="1">
        <f>'январь 2016'!CT443+'февраль 2016'!CT443+'март 2016'!CT443</f>
        <v>0</v>
      </c>
      <c r="CU443" s="1">
        <f>'январь 2016'!CU443+'февраль 2016'!CU443+'март 2016'!CU443</f>
        <v>0</v>
      </c>
      <c r="CV443" s="1" t="s">
        <v>50</v>
      </c>
      <c r="CW443" s="1" t="s">
        <v>39</v>
      </c>
      <c r="CX443" s="1">
        <f>'январь 2016'!CX443+'февраль 2016'!CX443+'март 2016'!CX443</f>
        <v>2</v>
      </c>
      <c r="CY443" s="1">
        <f>'январь 2016'!CY443+'февраль 2016'!CY443+'март 2016'!CY443</f>
        <v>2.1819999999999999</v>
      </c>
      <c r="CZ443" s="1" t="s">
        <v>50</v>
      </c>
      <c r="DA443" s="1" t="s">
        <v>39</v>
      </c>
      <c r="DB443" s="1">
        <f>'январь 2016'!DB443+'февраль 2016'!DB443+'март 2016'!DB443</f>
        <v>0</v>
      </c>
      <c r="DC443" s="1">
        <f>'январь 2016'!DC443+'февраль 2016'!DC443+'март 2016'!DC443</f>
        <v>0</v>
      </c>
      <c r="DD443" s="1" t="s">
        <v>59</v>
      </c>
      <c r="DE443" s="1" t="s">
        <v>60</v>
      </c>
      <c r="DF443" s="1">
        <f>'январь 2016'!DF443+'февраль 2016'!DF443+'март 2016'!DF443</f>
        <v>0</v>
      </c>
      <c r="DG443" s="1">
        <f>'январь 2016'!DG443+'февраль 2016'!DG443+'март 2016'!DG443</f>
        <v>0</v>
      </c>
      <c r="DH443" s="1" t="s">
        <v>52</v>
      </c>
      <c r="DI443" s="1" t="s">
        <v>53</v>
      </c>
      <c r="DJ443" s="1">
        <f>'январь 2016'!DJ443+'февраль 2016'!DJ443+'март 2016'!DJ443</f>
        <v>0</v>
      </c>
      <c r="DK443" s="1">
        <f>'январь 2016'!DK443+'февраль 2016'!DK443+'март 2016'!DK443</f>
        <v>0</v>
      </c>
      <c r="DL443" s="1" t="s">
        <v>31</v>
      </c>
      <c r="DM443" s="7">
        <f>'январь 2016'!DM443+'февраль 2016'!DM443+'март 2016'!DM443</f>
        <v>0</v>
      </c>
    </row>
    <row r="444" spans="1:117" s="12" customFormat="1" ht="15.75" customHeight="1" x14ac:dyDescent="0.25">
      <c r="A444" s="6">
        <v>443</v>
      </c>
      <c r="B444" s="6">
        <v>3</v>
      </c>
      <c r="C444" s="9" t="s">
        <v>507</v>
      </c>
      <c r="D444" s="8" t="s">
        <v>373</v>
      </c>
      <c r="E444" s="6">
        <v>878.423</v>
      </c>
      <c r="F444" s="6">
        <v>32.334000000000003</v>
      </c>
      <c r="G444" s="6">
        <v>632.03200000000004</v>
      </c>
      <c r="H444" s="10">
        <v>276.80964</v>
      </c>
      <c r="I444" s="3">
        <f t="shared" si="19"/>
        <v>908.8416400000001</v>
      </c>
      <c r="J444" s="3">
        <f t="shared" si="18"/>
        <v>57.845000000000006</v>
      </c>
      <c r="K444" s="3">
        <f t="shared" si="20"/>
        <v>850.99664000000007</v>
      </c>
      <c r="L444" s="1" t="s">
        <v>28</v>
      </c>
      <c r="M444" s="1" t="s">
        <v>29</v>
      </c>
      <c r="N444" s="1">
        <f>'январь 2016'!N444+'февраль 2016'!N444+'март 2016'!N444</f>
        <v>0</v>
      </c>
      <c r="O444" s="1">
        <f>'январь 2016'!O444+'февраль 2016'!O444+'март 2016'!O444</f>
        <v>0</v>
      </c>
      <c r="P444" s="1" t="s">
        <v>30</v>
      </c>
      <c r="Q444" s="1" t="s">
        <v>34</v>
      </c>
      <c r="R444" s="1">
        <f>'январь 2016'!R444+'февраль 2016'!R444+'март 2016'!R444</f>
        <v>0</v>
      </c>
      <c r="S444" s="1">
        <f>'январь 2016'!S444+'февраль 2016'!S444+'март 2016'!S444</f>
        <v>0</v>
      </c>
      <c r="T444" s="1" t="s">
        <v>30</v>
      </c>
      <c r="U444" s="1" t="s">
        <v>32</v>
      </c>
      <c r="V444" s="6">
        <f>'январь 2016'!V444+'февраль 2016'!V444+'март 2016'!V444</f>
        <v>0</v>
      </c>
      <c r="W444" s="6">
        <f>'январь 2016'!W444+'февраль 2016'!W444+'март 2016'!W444</f>
        <v>0</v>
      </c>
      <c r="X444" s="6" t="s">
        <v>30</v>
      </c>
      <c r="Y444" s="6" t="s">
        <v>33</v>
      </c>
      <c r="Z444" s="6">
        <f>'январь 2016'!Z444+'февраль 2016'!Z444+'март 2016'!Z444</f>
        <v>0</v>
      </c>
      <c r="AA444" s="6">
        <f>'январь 2016'!AA444+'февраль 2016'!AA444+'март 2016'!AA444</f>
        <v>0</v>
      </c>
      <c r="AB444" s="1" t="s">
        <v>30</v>
      </c>
      <c r="AC444" s="1" t="s">
        <v>34</v>
      </c>
      <c r="AD444" s="1">
        <f>'январь 2016'!AD444+'февраль 2016'!AD444+'март 2016'!AD444</f>
        <v>0</v>
      </c>
      <c r="AE444" s="1">
        <f>'январь 2016'!AE444+'февраль 2016'!AE444+'март 2016'!AE444</f>
        <v>0</v>
      </c>
      <c r="AF444" s="1" t="s">
        <v>35</v>
      </c>
      <c r="AG444" s="1" t="s">
        <v>29</v>
      </c>
      <c r="AH444" s="1">
        <f>'январь 2016'!AH444+'февраль 2016'!AH444+'март 2016'!AH444</f>
        <v>0</v>
      </c>
      <c r="AI444" s="1">
        <f>'январь 2016'!AI444+'февраль 2016'!AI444+'март 2016'!AI444</f>
        <v>0</v>
      </c>
      <c r="AJ444" s="1" t="s">
        <v>36</v>
      </c>
      <c r="AK444" s="1" t="s">
        <v>37</v>
      </c>
      <c r="AL444" s="1">
        <f>'январь 2016'!AL444+'февраль 2016'!AL444+'март 2016'!AL444</f>
        <v>0</v>
      </c>
      <c r="AM444" s="1">
        <f>'январь 2016'!AM444+'февраль 2016'!AM444+'март 2016'!AM444</f>
        <v>0</v>
      </c>
      <c r="AN444" s="1" t="s">
        <v>38</v>
      </c>
      <c r="AO444" s="1" t="s">
        <v>39</v>
      </c>
      <c r="AP444" s="1">
        <f>'январь 2016'!AP444+'февраль 2016'!AP444+'март 2016'!AP444</f>
        <v>0</v>
      </c>
      <c r="AQ444" s="1">
        <f>'январь 2016'!AQ444+'февраль 2016'!AQ444+'март 2016'!AQ444</f>
        <v>0</v>
      </c>
      <c r="AR444" s="1" t="s">
        <v>40</v>
      </c>
      <c r="AS444" s="1" t="s">
        <v>41</v>
      </c>
      <c r="AT444" s="1">
        <f>'январь 2016'!AT444+'февраль 2016'!AT444+'март 2016'!AT444</f>
        <v>0</v>
      </c>
      <c r="AU444" s="1">
        <f>'январь 2016'!AU444+'февраль 2016'!AU444+'март 2016'!AU444</f>
        <v>0</v>
      </c>
      <c r="AV444" s="6"/>
      <c r="AW444" s="6"/>
      <c r="AX444" s="1">
        <f>'январь 2016'!AX444+'февраль 2016'!AX444+'март 2016'!AX444</f>
        <v>0</v>
      </c>
      <c r="AY444" s="1">
        <f>'январь 2016'!AY444+'февраль 2016'!AY444+'март 2016'!AY444</f>
        <v>0</v>
      </c>
      <c r="AZ444" s="1" t="s">
        <v>42</v>
      </c>
      <c r="BA444" s="1" t="s">
        <v>39</v>
      </c>
      <c r="BB444" s="1">
        <f>'январь 2016'!BB444+'февраль 2016'!BB444+'март 2016'!BB444</f>
        <v>0</v>
      </c>
      <c r="BC444" s="1">
        <f>'январь 2016'!BC444+'февраль 2016'!BC444+'март 2016'!BC444</f>
        <v>0</v>
      </c>
      <c r="BD444" s="1" t="s">
        <v>42</v>
      </c>
      <c r="BE444" s="1" t="s">
        <v>33</v>
      </c>
      <c r="BF444" s="1">
        <f>'январь 2016'!BF444+'февраль 2016'!BF444+'март 2016'!BF444</f>
        <v>0</v>
      </c>
      <c r="BG444" s="1">
        <f>'январь 2016'!BG444+'февраль 2016'!BG444+'март 2016'!BG444</f>
        <v>0</v>
      </c>
      <c r="BH444" s="1" t="s">
        <v>42</v>
      </c>
      <c r="BI444" s="1" t="s">
        <v>39</v>
      </c>
      <c r="BJ444" s="1">
        <f>'январь 2016'!BJ444+'февраль 2016'!BJ444+'март 2016'!BJ444</f>
        <v>0</v>
      </c>
      <c r="BK444" s="7">
        <f>'январь 2016'!BK444+'февраль 2016'!BK444+'март 2016'!BK444</f>
        <v>0</v>
      </c>
      <c r="BL444" s="1" t="s">
        <v>43</v>
      </c>
      <c r="BM444" s="1" t="s">
        <v>44</v>
      </c>
      <c r="BN444" s="1">
        <f>'январь 2016'!BN444+'февраль 2016'!BN444+'март 2016'!BN444</f>
        <v>0</v>
      </c>
      <c r="BO444" s="1">
        <f>'январь 2016'!BO444+'февраль 2016'!BO444+'март 2016'!BO444</f>
        <v>0</v>
      </c>
      <c r="BP444" s="1" t="s">
        <v>45</v>
      </c>
      <c r="BQ444" s="1" t="s">
        <v>44</v>
      </c>
      <c r="BR444" s="1">
        <f>'январь 2016'!BR444+'февраль 2016'!BR444+'март 2016'!BR444</f>
        <v>0</v>
      </c>
      <c r="BS444" s="1">
        <f>'январь 2016'!BS444+'февраль 2016'!BS444+'март 2016'!BS444</f>
        <v>0</v>
      </c>
      <c r="BT444" s="1" t="s">
        <v>46</v>
      </c>
      <c r="BU444" s="1" t="s">
        <v>47</v>
      </c>
      <c r="BV444" s="1">
        <f>'январь 2016'!BV444+'февраль 2016'!BV444+'март 2016'!BV444</f>
        <v>1.0999999999999999E-2</v>
      </c>
      <c r="BW444" s="1">
        <f>'январь 2016'!BW444+'февраль 2016'!BW444+'март 2016'!BW444</f>
        <v>8.9659999999999993</v>
      </c>
      <c r="BX444" s="1" t="s">
        <v>46</v>
      </c>
      <c r="BY444" s="1" t="s">
        <v>41</v>
      </c>
      <c r="BZ444" s="1">
        <f>'январь 2016'!BZ444+'февраль 2016'!BZ444+'март 2016'!BZ444</f>
        <v>0</v>
      </c>
      <c r="CA444" s="1">
        <f>'январь 2016'!CA444+'февраль 2016'!CA444+'март 2016'!CA444</f>
        <v>0</v>
      </c>
      <c r="CB444" s="1" t="s">
        <v>46</v>
      </c>
      <c r="CC444" s="1" t="s">
        <v>48</v>
      </c>
      <c r="CD444" s="1">
        <f>'январь 2016'!CD444+'февраль 2016'!CD444+'март 2016'!CD444</f>
        <v>0.02</v>
      </c>
      <c r="CE444" s="1">
        <f>'январь 2016'!CE444+'февраль 2016'!CE444+'март 2016'!CE444</f>
        <v>23.524000000000001</v>
      </c>
      <c r="CF444" s="1" t="s">
        <v>46</v>
      </c>
      <c r="CG444" s="1" t="s">
        <v>48</v>
      </c>
      <c r="CH444" s="1">
        <f>'январь 2016'!CH444+'февраль 2016'!CH444+'март 2016'!CH444</f>
        <v>0</v>
      </c>
      <c r="CI444" s="1">
        <f>'январь 2016'!CI444+'февраль 2016'!CI444+'март 2016'!CI444</f>
        <v>0</v>
      </c>
      <c r="CJ444" s="1" t="s">
        <v>46</v>
      </c>
      <c r="CK444" s="1" t="s">
        <v>39</v>
      </c>
      <c r="CL444" s="1">
        <f>'январь 2016'!CL444+'февраль 2016'!CL444+'март 2016'!CL444</f>
        <v>0</v>
      </c>
      <c r="CM444" s="1">
        <f>'январь 2016'!CM444+'февраль 2016'!CM444+'март 2016'!CM444</f>
        <v>0</v>
      </c>
      <c r="CN444" s="1" t="s">
        <v>49</v>
      </c>
      <c r="CO444" s="1" t="s">
        <v>39</v>
      </c>
      <c r="CP444" s="1">
        <f>'январь 2016'!CP444+'февраль 2016'!CP444+'март 2016'!CP444</f>
        <v>0</v>
      </c>
      <c r="CQ444" s="1">
        <f>'январь 2016'!CQ444+'февраль 2016'!CQ444+'март 2016'!CQ444</f>
        <v>0</v>
      </c>
      <c r="CR444" s="1" t="s">
        <v>50</v>
      </c>
      <c r="CS444" s="1" t="s">
        <v>51</v>
      </c>
      <c r="CT444" s="1">
        <f>'январь 2016'!CT444+'февраль 2016'!CT444+'март 2016'!CT444</f>
        <v>0</v>
      </c>
      <c r="CU444" s="1">
        <f>'январь 2016'!CU444+'февраль 2016'!CU444+'март 2016'!CU444</f>
        <v>0</v>
      </c>
      <c r="CV444" s="1" t="s">
        <v>50</v>
      </c>
      <c r="CW444" s="1" t="s">
        <v>39</v>
      </c>
      <c r="CX444" s="1">
        <f>'январь 2016'!CX444+'февраль 2016'!CX444+'март 2016'!CX444</f>
        <v>3</v>
      </c>
      <c r="CY444" s="1">
        <f>'январь 2016'!CY444+'февраль 2016'!CY444+'март 2016'!CY444</f>
        <v>2.2370000000000001</v>
      </c>
      <c r="CZ444" s="1" t="s">
        <v>50</v>
      </c>
      <c r="DA444" s="1" t="s">
        <v>39</v>
      </c>
      <c r="DB444" s="1">
        <f>'январь 2016'!DB444+'февраль 2016'!DB444+'март 2016'!DB444</f>
        <v>6</v>
      </c>
      <c r="DC444" s="1">
        <f>'январь 2016'!DC444+'февраль 2016'!DC444+'март 2016'!DC444</f>
        <v>17.228000000000002</v>
      </c>
      <c r="DD444" s="1" t="s">
        <v>59</v>
      </c>
      <c r="DE444" s="1" t="s">
        <v>60</v>
      </c>
      <c r="DF444" s="1">
        <f>'январь 2016'!DF444+'февраль 2016'!DF444+'март 2016'!DF444</f>
        <v>0</v>
      </c>
      <c r="DG444" s="1">
        <f>'январь 2016'!DG444+'февраль 2016'!DG444+'март 2016'!DG444</f>
        <v>0</v>
      </c>
      <c r="DH444" s="1" t="s">
        <v>52</v>
      </c>
      <c r="DI444" s="1" t="s">
        <v>53</v>
      </c>
      <c r="DJ444" s="1">
        <f>'январь 2016'!DJ444+'февраль 2016'!DJ444+'март 2016'!DJ444</f>
        <v>0</v>
      </c>
      <c r="DK444" s="1">
        <f>'январь 2016'!DK444+'февраль 2016'!DK444+'март 2016'!DK444</f>
        <v>0</v>
      </c>
      <c r="DL444" s="1" t="s">
        <v>31</v>
      </c>
      <c r="DM444" s="7">
        <f>'январь 2016'!DM444+'февраль 2016'!DM444+'март 2016'!DM444</f>
        <v>5.89</v>
      </c>
    </row>
    <row r="445" spans="1:117" s="12" customFormat="1" ht="15.75" customHeight="1" x14ac:dyDescent="0.25">
      <c r="A445" s="6">
        <v>444</v>
      </c>
      <c r="B445" s="6">
        <v>3</v>
      </c>
      <c r="C445" s="9" t="s">
        <v>508</v>
      </c>
      <c r="D445" s="8" t="s">
        <v>373</v>
      </c>
      <c r="E445" s="6">
        <v>861.47</v>
      </c>
      <c r="F445" s="6">
        <v>6.508</v>
      </c>
      <c r="G445" s="6">
        <v>704.94600000000003</v>
      </c>
      <c r="H445" s="10">
        <v>274.94423999999998</v>
      </c>
      <c r="I445" s="3">
        <f t="shared" si="19"/>
        <v>979.89023999999995</v>
      </c>
      <c r="J445" s="3">
        <f t="shared" si="18"/>
        <v>15.441000000000001</v>
      </c>
      <c r="K445" s="3">
        <f t="shared" si="20"/>
        <v>964.44923999999992</v>
      </c>
      <c r="L445" s="1" t="s">
        <v>28</v>
      </c>
      <c r="M445" s="1" t="s">
        <v>29</v>
      </c>
      <c r="N445" s="1">
        <f>'январь 2016'!N445+'февраль 2016'!N445+'март 2016'!N445</f>
        <v>0</v>
      </c>
      <c r="O445" s="1">
        <f>'январь 2016'!O445+'февраль 2016'!O445+'март 2016'!O445</f>
        <v>0</v>
      </c>
      <c r="P445" s="1" t="s">
        <v>30</v>
      </c>
      <c r="Q445" s="1" t="s">
        <v>34</v>
      </c>
      <c r="R445" s="1">
        <f>'январь 2016'!R445+'февраль 2016'!R445+'март 2016'!R445</f>
        <v>0</v>
      </c>
      <c r="S445" s="1">
        <f>'январь 2016'!S445+'февраль 2016'!S445+'март 2016'!S445</f>
        <v>0</v>
      </c>
      <c r="T445" s="1" t="s">
        <v>30</v>
      </c>
      <c r="U445" s="1" t="s">
        <v>32</v>
      </c>
      <c r="V445" s="6">
        <f>'январь 2016'!V445+'февраль 2016'!V445+'март 2016'!V445</f>
        <v>0</v>
      </c>
      <c r="W445" s="6">
        <f>'январь 2016'!W445+'февраль 2016'!W445+'март 2016'!W445</f>
        <v>0</v>
      </c>
      <c r="X445" s="6" t="s">
        <v>30</v>
      </c>
      <c r="Y445" s="6" t="s">
        <v>33</v>
      </c>
      <c r="Z445" s="6">
        <f>'январь 2016'!Z445+'февраль 2016'!Z445+'март 2016'!Z445</f>
        <v>0</v>
      </c>
      <c r="AA445" s="6">
        <f>'январь 2016'!AA445+'февраль 2016'!AA445+'март 2016'!AA445</f>
        <v>0</v>
      </c>
      <c r="AB445" s="1" t="s">
        <v>30</v>
      </c>
      <c r="AC445" s="1" t="s">
        <v>34</v>
      </c>
      <c r="AD445" s="1">
        <f>'январь 2016'!AD445+'февраль 2016'!AD445+'март 2016'!AD445</f>
        <v>0</v>
      </c>
      <c r="AE445" s="1">
        <f>'январь 2016'!AE445+'февраль 2016'!AE445+'март 2016'!AE445</f>
        <v>0</v>
      </c>
      <c r="AF445" s="1" t="s">
        <v>35</v>
      </c>
      <c r="AG445" s="1" t="s">
        <v>29</v>
      </c>
      <c r="AH445" s="1">
        <f>'январь 2016'!AH445+'февраль 2016'!AH445+'март 2016'!AH445</f>
        <v>0</v>
      </c>
      <c r="AI445" s="1">
        <f>'январь 2016'!AI445+'февраль 2016'!AI445+'март 2016'!AI445</f>
        <v>0</v>
      </c>
      <c r="AJ445" s="1" t="s">
        <v>36</v>
      </c>
      <c r="AK445" s="1" t="s">
        <v>37</v>
      </c>
      <c r="AL445" s="1">
        <f>'январь 2016'!AL445+'февраль 2016'!AL445+'март 2016'!AL445</f>
        <v>0</v>
      </c>
      <c r="AM445" s="1">
        <f>'январь 2016'!AM445+'февраль 2016'!AM445+'март 2016'!AM445</f>
        <v>0</v>
      </c>
      <c r="AN445" s="1" t="s">
        <v>38</v>
      </c>
      <c r="AO445" s="1" t="s">
        <v>39</v>
      </c>
      <c r="AP445" s="1">
        <f>'январь 2016'!AP445+'февраль 2016'!AP445+'март 2016'!AP445</f>
        <v>0</v>
      </c>
      <c r="AQ445" s="1">
        <f>'январь 2016'!AQ445+'февраль 2016'!AQ445+'март 2016'!AQ445</f>
        <v>0</v>
      </c>
      <c r="AR445" s="1" t="s">
        <v>40</v>
      </c>
      <c r="AS445" s="1" t="s">
        <v>41</v>
      </c>
      <c r="AT445" s="1">
        <f>'январь 2016'!AT445+'февраль 2016'!AT445+'март 2016'!AT445</f>
        <v>0</v>
      </c>
      <c r="AU445" s="1">
        <f>'январь 2016'!AU445+'февраль 2016'!AU445+'март 2016'!AU445</f>
        <v>0</v>
      </c>
      <c r="AV445" s="6"/>
      <c r="AW445" s="6"/>
      <c r="AX445" s="1">
        <f>'январь 2016'!AX445+'февраль 2016'!AX445+'март 2016'!AX445</f>
        <v>0</v>
      </c>
      <c r="AY445" s="1">
        <f>'январь 2016'!AY445+'февраль 2016'!AY445+'март 2016'!AY445</f>
        <v>0</v>
      </c>
      <c r="AZ445" s="1" t="s">
        <v>42</v>
      </c>
      <c r="BA445" s="1" t="s">
        <v>39</v>
      </c>
      <c r="BB445" s="1">
        <f>'январь 2016'!BB445+'февраль 2016'!BB445+'март 2016'!BB445</f>
        <v>0</v>
      </c>
      <c r="BC445" s="1">
        <f>'январь 2016'!BC445+'февраль 2016'!BC445+'март 2016'!BC445</f>
        <v>0</v>
      </c>
      <c r="BD445" s="1" t="s">
        <v>42</v>
      </c>
      <c r="BE445" s="1" t="s">
        <v>33</v>
      </c>
      <c r="BF445" s="1">
        <f>'январь 2016'!BF445+'февраль 2016'!BF445+'март 2016'!BF445</f>
        <v>1</v>
      </c>
      <c r="BG445" s="1">
        <f>'январь 2016'!BG445+'февраль 2016'!BG445+'март 2016'!BG445</f>
        <v>15.031000000000001</v>
      </c>
      <c r="BH445" s="1" t="s">
        <v>42</v>
      </c>
      <c r="BI445" s="1" t="s">
        <v>39</v>
      </c>
      <c r="BJ445" s="1">
        <f>'январь 2016'!BJ445+'февраль 2016'!BJ445+'март 2016'!BJ445</f>
        <v>0</v>
      </c>
      <c r="BK445" s="7">
        <f>'январь 2016'!BK445+'февраль 2016'!BK445+'март 2016'!BK445</f>
        <v>0</v>
      </c>
      <c r="BL445" s="1" t="s">
        <v>43</v>
      </c>
      <c r="BM445" s="1" t="s">
        <v>44</v>
      </c>
      <c r="BN445" s="1">
        <f>'январь 2016'!BN445+'февраль 2016'!BN445+'март 2016'!BN445</f>
        <v>0</v>
      </c>
      <c r="BO445" s="1">
        <f>'январь 2016'!BO445+'февраль 2016'!BO445+'март 2016'!BO445</f>
        <v>0</v>
      </c>
      <c r="BP445" s="1" t="s">
        <v>45</v>
      </c>
      <c r="BQ445" s="1" t="s">
        <v>44</v>
      </c>
      <c r="BR445" s="1">
        <f>'январь 2016'!BR445+'февраль 2016'!BR445+'март 2016'!BR445</f>
        <v>0</v>
      </c>
      <c r="BS445" s="1">
        <f>'январь 2016'!BS445+'февраль 2016'!BS445+'март 2016'!BS445</f>
        <v>0</v>
      </c>
      <c r="BT445" s="1" t="s">
        <v>46</v>
      </c>
      <c r="BU445" s="1" t="s">
        <v>47</v>
      </c>
      <c r="BV445" s="1">
        <f>'январь 2016'!BV445+'февраль 2016'!BV445+'март 2016'!BV445</f>
        <v>0</v>
      </c>
      <c r="BW445" s="1">
        <f>'январь 2016'!BW445+'февраль 2016'!BW445+'март 2016'!BW445</f>
        <v>0</v>
      </c>
      <c r="BX445" s="1" t="s">
        <v>46</v>
      </c>
      <c r="BY445" s="1" t="s">
        <v>41</v>
      </c>
      <c r="BZ445" s="1">
        <f>'январь 2016'!BZ445+'февраль 2016'!BZ445+'март 2016'!BZ445</f>
        <v>0</v>
      </c>
      <c r="CA445" s="1">
        <f>'январь 2016'!CA445+'февраль 2016'!CA445+'март 2016'!CA445</f>
        <v>0</v>
      </c>
      <c r="CB445" s="1" t="s">
        <v>46</v>
      </c>
      <c r="CC445" s="1" t="s">
        <v>48</v>
      </c>
      <c r="CD445" s="1">
        <f>'январь 2016'!CD445+'февраль 2016'!CD445+'март 2016'!CD445</f>
        <v>0</v>
      </c>
      <c r="CE445" s="1">
        <f>'январь 2016'!CE445+'февраль 2016'!CE445+'март 2016'!CE445</f>
        <v>0</v>
      </c>
      <c r="CF445" s="1" t="s">
        <v>46</v>
      </c>
      <c r="CG445" s="1" t="s">
        <v>48</v>
      </c>
      <c r="CH445" s="1">
        <f>'январь 2016'!CH445+'февраль 2016'!CH445+'март 2016'!CH445</f>
        <v>0</v>
      </c>
      <c r="CI445" s="1">
        <f>'январь 2016'!CI445+'февраль 2016'!CI445+'март 2016'!CI445</f>
        <v>0</v>
      </c>
      <c r="CJ445" s="1" t="s">
        <v>46</v>
      </c>
      <c r="CK445" s="1" t="s">
        <v>39</v>
      </c>
      <c r="CL445" s="1">
        <f>'январь 2016'!CL445+'февраль 2016'!CL445+'март 2016'!CL445</f>
        <v>0</v>
      </c>
      <c r="CM445" s="1">
        <f>'январь 2016'!CM445+'февраль 2016'!CM445+'март 2016'!CM445</f>
        <v>0</v>
      </c>
      <c r="CN445" s="1" t="s">
        <v>49</v>
      </c>
      <c r="CO445" s="1" t="s">
        <v>39</v>
      </c>
      <c r="CP445" s="1">
        <f>'январь 2016'!CP445+'февраль 2016'!CP445+'март 2016'!CP445</f>
        <v>0</v>
      </c>
      <c r="CQ445" s="1">
        <f>'январь 2016'!CQ445+'февраль 2016'!CQ445+'март 2016'!CQ445</f>
        <v>0</v>
      </c>
      <c r="CR445" s="1" t="s">
        <v>50</v>
      </c>
      <c r="CS445" s="1" t="s">
        <v>51</v>
      </c>
      <c r="CT445" s="1">
        <f>'январь 2016'!CT445+'февраль 2016'!CT445+'март 2016'!CT445</f>
        <v>0</v>
      </c>
      <c r="CU445" s="1">
        <f>'январь 2016'!CU445+'февраль 2016'!CU445+'март 2016'!CU445</f>
        <v>0</v>
      </c>
      <c r="CV445" s="1" t="s">
        <v>50</v>
      </c>
      <c r="CW445" s="1" t="s">
        <v>39</v>
      </c>
      <c r="CX445" s="1">
        <f>'январь 2016'!CX445+'февраль 2016'!CX445+'март 2016'!CX445</f>
        <v>0</v>
      </c>
      <c r="CY445" s="1">
        <f>'январь 2016'!CY445+'февраль 2016'!CY445+'март 2016'!CY445</f>
        <v>0</v>
      </c>
      <c r="CZ445" s="1" t="s">
        <v>50</v>
      </c>
      <c r="DA445" s="1" t="s">
        <v>39</v>
      </c>
      <c r="DB445" s="1">
        <f>'январь 2016'!DB445+'февраль 2016'!DB445+'март 2016'!DB445</f>
        <v>0</v>
      </c>
      <c r="DC445" s="1">
        <f>'январь 2016'!DC445+'февраль 2016'!DC445+'март 2016'!DC445</f>
        <v>0</v>
      </c>
      <c r="DD445" s="1" t="s">
        <v>59</v>
      </c>
      <c r="DE445" s="1" t="s">
        <v>60</v>
      </c>
      <c r="DF445" s="1">
        <f>'январь 2016'!DF445+'февраль 2016'!DF445+'март 2016'!DF445</f>
        <v>0</v>
      </c>
      <c r="DG445" s="1">
        <f>'январь 2016'!DG445+'февраль 2016'!DG445+'март 2016'!DG445</f>
        <v>0</v>
      </c>
      <c r="DH445" s="1" t="s">
        <v>52</v>
      </c>
      <c r="DI445" s="1" t="s">
        <v>53</v>
      </c>
      <c r="DJ445" s="1">
        <f>'январь 2016'!DJ445+'февраль 2016'!DJ445+'март 2016'!DJ445</f>
        <v>0</v>
      </c>
      <c r="DK445" s="1">
        <f>'январь 2016'!DK445+'февраль 2016'!DK445+'март 2016'!DK445</f>
        <v>0</v>
      </c>
      <c r="DL445" s="1" t="s">
        <v>31</v>
      </c>
      <c r="DM445" s="7">
        <v>0.41</v>
      </c>
    </row>
    <row r="446" spans="1:117" s="12" customFormat="1" ht="15.75" customHeight="1" x14ac:dyDescent="0.25">
      <c r="A446" s="6">
        <v>445</v>
      </c>
      <c r="B446" s="6">
        <v>3</v>
      </c>
      <c r="C446" s="9" t="s">
        <v>509</v>
      </c>
      <c r="D446" s="8" t="s">
        <v>373</v>
      </c>
      <c r="E446" s="6">
        <v>735.20600000000002</v>
      </c>
      <c r="F446" s="6">
        <v>1.226</v>
      </c>
      <c r="G446" s="6">
        <v>733.98</v>
      </c>
      <c r="H446" s="10">
        <v>247.99127999999999</v>
      </c>
      <c r="I446" s="3">
        <f t="shared" si="19"/>
        <v>981.97127999999998</v>
      </c>
      <c r="J446" s="3">
        <f t="shared" si="18"/>
        <v>0</v>
      </c>
      <c r="K446" s="3">
        <f t="shared" si="20"/>
        <v>981.97127999999998</v>
      </c>
      <c r="L446" s="1" t="s">
        <v>28</v>
      </c>
      <c r="M446" s="1" t="s">
        <v>29</v>
      </c>
      <c r="N446" s="1">
        <f>'январь 2016'!N446+'февраль 2016'!N446+'март 2016'!N446</f>
        <v>0</v>
      </c>
      <c r="O446" s="1">
        <f>'январь 2016'!O446+'февраль 2016'!O446+'март 2016'!O446</f>
        <v>0</v>
      </c>
      <c r="P446" s="1" t="s">
        <v>30</v>
      </c>
      <c r="Q446" s="1" t="s">
        <v>34</v>
      </c>
      <c r="R446" s="1">
        <f>'январь 2016'!R446+'февраль 2016'!R446+'март 2016'!R446</f>
        <v>0</v>
      </c>
      <c r="S446" s="1">
        <f>'январь 2016'!S446+'февраль 2016'!S446+'март 2016'!S446</f>
        <v>0</v>
      </c>
      <c r="T446" s="1" t="s">
        <v>30</v>
      </c>
      <c r="U446" s="1" t="s">
        <v>32</v>
      </c>
      <c r="V446" s="6">
        <f>'январь 2016'!V446+'февраль 2016'!V446+'март 2016'!V446</f>
        <v>0</v>
      </c>
      <c r="W446" s="6">
        <f>'январь 2016'!W446+'февраль 2016'!W446+'март 2016'!W446</f>
        <v>0</v>
      </c>
      <c r="X446" s="6" t="s">
        <v>30</v>
      </c>
      <c r="Y446" s="6" t="s">
        <v>33</v>
      </c>
      <c r="Z446" s="6">
        <f>'январь 2016'!Z446+'февраль 2016'!Z446+'март 2016'!Z446</f>
        <v>0</v>
      </c>
      <c r="AA446" s="6">
        <f>'январь 2016'!AA446+'февраль 2016'!AA446+'март 2016'!AA446</f>
        <v>0</v>
      </c>
      <c r="AB446" s="1" t="s">
        <v>30</v>
      </c>
      <c r="AC446" s="1" t="s">
        <v>34</v>
      </c>
      <c r="AD446" s="1">
        <f>'январь 2016'!AD446+'февраль 2016'!AD446+'март 2016'!AD446</f>
        <v>0</v>
      </c>
      <c r="AE446" s="1">
        <f>'январь 2016'!AE446+'февраль 2016'!AE446+'март 2016'!AE446</f>
        <v>0</v>
      </c>
      <c r="AF446" s="1" t="s">
        <v>35</v>
      </c>
      <c r="AG446" s="1" t="s">
        <v>29</v>
      </c>
      <c r="AH446" s="1">
        <f>'январь 2016'!AH446+'февраль 2016'!AH446+'март 2016'!AH446</f>
        <v>0</v>
      </c>
      <c r="AI446" s="1">
        <f>'январь 2016'!AI446+'февраль 2016'!AI446+'март 2016'!AI446</f>
        <v>0</v>
      </c>
      <c r="AJ446" s="1" t="s">
        <v>36</v>
      </c>
      <c r="AK446" s="1" t="s">
        <v>37</v>
      </c>
      <c r="AL446" s="1">
        <f>'январь 2016'!AL446+'февраль 2016'!AL446+'март 2016'!AL446</f>
        <v>0</v>
      </c>
      <c r="AM446" s="1">
        <f>'январь 2016'!AM446+'февраль 2016'!AM446+'март 2016'!AM446</f>
        <v>0</v>
      </c>
      <c r="AN446" s="1" t="s">
        <v>38</v>
      </c>
      <c r="AO446" s="1" t="s">
        <v>39</v>
      </c>
      <c r="AP446" s="1">
        <f>'январь 2016'!AP446+'февраль 2016'!AP446+'март 2016'!AP446</f>
        <v>0</v>
      </c>
      <c r="AQ446" s="1">
        <f>'январь 2016'!AQ446+'февраль 2016'!AQ446+'март 2016'!AQ446</f>
        <v>0</v>
      </c>
      <c r="AR446" s="1" t="s">
        <v>40</v>
      </c>
      <c r="AS446" s="1" t="s">
        <v>41</v>
      </c>
      <c r="AT446" s="1">
        <f>'январь 2016'!AT446+'февраль 2016'!AT446+'март 2016'!AT446</f>
        <v>0</v>
      </c>
      <c r="AU446" s="1">
        <f>'январь 2016'!AU446+'февраль 2016'!AU446+'март 2016'!AU446</f>
        <v>0</v>
      </c>
      <c r="AV446" s="6"/>
      <c r="AW446" s="6"/>
      <c r="AX446" s="1">
        <f>'январь 2016'!AX446+'февраль 2016'!AX446+'март 2016'!AX446</f>
        <v>0</v>
      </c>
      <c r="AY446" s="1">
        <f>'январь 2016'!AY446+'февраль 2016'!AY446+'март 2016'!AY446</f>
        <v>0</v>
      </c>
      <c r="AZ446" s="1" t="s">
        <v>42</v>
      </c>
      <c r="BA446" s="1" t="s">
        <v>39</v>
      </c>
      <c r="BB446" s="1">
        <f>'январь 2016'!BB446+'февраль 2016'!BB446+'март 2016'!BB446</f>
        <v>0</v>
      </c>
      <c r="BC446" s="1">
        <f>'январь 2016'!BC446+'февраль 2016'!BC446+'март 2016'!BC446</f>
        <v>0</v>
      </c>
      <c r="BD446" s="1" t="s">
        <v>42</v>
      </c>
      <c r="BE446" s="1" t="s">
        <v>33</v>
      </c>
      <c r="BF446" s="1">
        <f>'январь 2016'!BF446+'февраль 2016'!BF446+'март 2016'!BF446</f>
        <v>0</v>
      </c>
      <c r="BG446" s="1">
        <f>'январь 2016'!BG446+'февраль 2016'!BG446+'март 2016'!BG446</f>
        <v>0</v>
      </c>
      <c r="BH446" s="1" t="s">
        <v>42</v>
      </c>
      <c r="BI446" s="1" t="s">
        <v>39</v>
      </c>
      <c r="BJ446" s="1">
        <f>'январь 2016'!BJ446+'февраль 2016'!BJ446+'март 2016'!BJ446</f>
        <v>0</v>
      </c>
      <c r="BK446" s="7">
        <f>'январь 2016'!BK446+'февраль 2016'!BK446+'март 2016'!BK446</f>
        <v>0</v>
      </c>
      <c r="BL446" s="1" t="s">
        <v>43</v>
      </c>
      <c r="BM446" s="1" t="s">
        <v>44</v>
      </c>
      <c r="BN446" s="1">
        <f>'январь 2016'!BN446+'февраль 2016'!BN446+'март 2016'!BN446</f>
        <v>0</v>
      </c>
      <c r="BO446" s="1">
        <f>'январь 2016'!BO446+'февраль 2016'!BO446+'март 2016'!BO446</f>
        <v>0</v>
      </c>
      <c r="BP446" s="1" t="s">
        <v>45</v>
      </c>
      <c r="BQ446" s="1" t="s">
        <v>44</v>
      </c>
      <c r="BR446" s="1">
        <f>'январь 2016'!BR446+'февраль 2016'!BR446+'март 2016'!BR446</f>
        <v>0</v>
      </c>
      <c r="BS446" s="1">
        <f>'январь 2016'!BS446+'февраль 2016'!BS446+'март 2016'!BS446</f>
        <v>0</v>
      </c>
      <c r="BT446" s="1" t="s">
        <v>46</v>
      </c>
      <c r="BU446" s="1" t="s">
        <v>47</v>
      </c>
      <c r="BV446" s="1">
        <f>'январь 2016'!BV446+'февраль 2016'!BV446+'март 2016'!BV446</f>
        <v>0</v>
      </c>
      <c r="BW446" s="1">
        <f>'январь 2016'!BW446+'февраль 2016'!BW446+'март 2016'!BW446</f>
        <v>0</v>
      </c>
      <c r="BX446" s="1" t="s">
        <v>46</v>
      </c>
      <c r="BY446" s="1" t="s">
        <v>41</v>
      </c>
      <c r="BZ446" s="1">
        <f>'январь 2016'!BZ446+'февраль 2016'!BZ446+'март 2016'!BZ446</f>
        <v>0</v>
      </c>
      <c r="CA446" s="1">
        <f>'январь 2016'!CA446+'февраль 2016'!CA446+'март 2016'!CA446</f>
        <v>0</v>
      </c>
      <c r="CB446" s="1" t="s">
        <v>46</v>
      </c>
      <c r="CC446" s="1" t="s">
        <v>48</v>
      </c>
      <c r="CD446" s="1">
        <f>'январь 2016'!CD446+'февраль 2016'!CD446+'март 2016'!CD446</f>
        <v>0</v>
      </c>
      <c r="CE446" s="1">
        <f>'январь 2016'!CE446+'февраль 2016'!CE446+'март 2016'!CE446</f>
        <v>0</v>
      </c>
      <c r="CF446" s="1" t="s">
        <v>46</v>
      </c>
      <c r="CG446" s="1" t="s">
        <v>48</v>
      </c>
      <c r="CH446" s="1">
        <f>'январь 2016'!CH446+'февраль 2016'!CH446+'март 2016'!CH446</f>
        <v>0</v>
      </c>
      <c r="CI446" s="1">
        <f>'январь 2016'!CI446+'февраль 2016'!CI446+'март 2016'!CI446</f>
        <v>0</v>
      </c>
      <c r="CJ446" s="1" t="s">
        <v>46</v>
      </c>
      <c r="CK446" s="1" t="s">
        <v>39</v>
      </c>
      <c r="CL446" s="1">
        <f>'январь 2016'!CL446+'февраль 2016'!CL446+'март 2016'!CL446</f>
        <v>0</v>
      </c>
      <c r="CM446" s="1">
        <f>'январь 2016'!CM446+'февраль 2016'!CM446+'март 2016'!CM446</f>
        <v>0</v>
      </c>
      <c r="CN446" s="1" t="s">
        <v>49</v>
      </c>
      <c r="CO446" s="1" t="s">
        <v>39</v>
      </c>
      <c r="CP446" s="1">
        <f>'январь 2016'!CP446+'февраль 2016'!CP446+'март 2016'!CP446</f>
        <v>0</v>
      </c>
      <c r="CQ446" s="1">
        <f>'январь 2016'!CQ446+'февраль 2016'!CQ446+'март 2016'!CQ446</f>
        <v>0</v>
      </c>
      <c r="CR446" s="1" t="s">
        <v>50</v>
      </c>
      <c r="CS446" s="1" t="s">
        <v>51</v>
      </c>
      <c r="CT446" s="1">
        <f>'январь 2016'!CT446+'февраль 2016'!CT446+'март 2016'!CT446</f>
        <v>0</v>
      </c>
      <c r="CU446" s="1">
        <f>'январь 2016'!CU446+'февраль 2016'!CU446+'март 2016'!CU446</f>
        <v>0</v>
      </c>
      <c r="CV446" s="1" t="s">
        <v>50</v>
      </c>
      <c r="CW446" s="1" t="s">
        <v>39</v>
      </c>
      <c r="CX446" s="1">
        <f>'январь 2016'!CX446+'февраль 2016'!CX446+'март 2016'!CX446</f>
        <v>0</v>
      </c>
      <c r="CY446" s="1">
        <f>'январь 2016'!CY446+'февраль 2016'!CY446+'март 2016'!CY446</f>
        <v>0</v>
      </c>
      <c r="CZ446" s="1" t="s">
        <v>50</v>
      </c>
      <c r="DA446" s="1" t="s">
        <v>39</v>
      </c>
      <c r="DB446" s="1">
        <f>'январь 2016'!DB446+'февраль 2016'!DB446+'март 2016'!DB446</f>
        <v>0</v>
      </c>
      <c r="DC446" s="1">
        <f>'январь 2016'!DC446+'февраль 2016'!DC446+'март 2016'!DC446</f>
        <v>0</v>
      </c>
      <c r="DD446" s="1" t="s">
        <v>59</v>
      </c>
      <c r="DE446" s="1" t="s">
        <v>60</v>
      </c>
      <c r="DF446" s="1">
        <f>'январь 2016'!DF446+'февраль 2016'!DF446+'март 2016'!DF446</f>
        <v>0</v>
      </c>
      <c r="DG446" s="1">
        <f>'январь 2016'!DG446+'февраль 2016'!DG446+'март 2016'!DG446</f>
        <v>0</v>
      </c>
      <c r="DH446" s="1" t="s">
        <v>52</v>
      </c>
      <c r="DI446" s="1" t="s">
        <v>53</v>
      </c>
      <c r="DJ446" s="1">
        <f>'январь 2016'!DJ446+'февраль 2016'!DJ446+'март 2016'!DJ446</f>
        <v>0</v>
      </c>
      <c r="DK446" s="1">
        <f>'январь 2016'!DK446+'февраль 2016'!DK446+'март 2016'!DK446</f>
        <v>0</v>
      </c>
      <c r="DL446" s="1" t="s">
        <v>31</v>
      </c>
      <c r="DM446" s="7">
        <f>'январь 2016'!DM446+'февраль 2016'!DM446+'март 2016'!DM446</f>
        <v>0</v>
      </c>
    </row>
    <row r="447" spans="1:117" s="12" customFormat="1" ht="15.75" x14ac:dyDescent="0.25">
      <c r="A447" s="6"/>
      <c r="B447" s="6"/>
      <c r="C447" s="6"/>
      <c r="D447" s="6"/>
      <c r="E447" s="6"/>
      <c r="F447" s="6"/>
      <c r="G447" s="6"/>
      <c r="H447" s="26">
        <f>SUM(H2:H446)</f>
        <v>71666.816279999985</v>
      </c>
      <c r="I447" s="26"/>
      <c r="J447" s="26">
        <f>SUBTOTAL(9,J2:J446)</f>
        <v>11535.285099999997</v>
      </c>
      <c r="K447" s="26"/>
      <c r="L447" s="26"/>
      <c r="M447" s="26"/>
      <c r="N447" s="26">
        <f>SUM(N2:N446)</f>
        <v>0.01</v>
      </c>
      <c r="O447" s="26">
        <f t="shared" ref="O447:BZ447" si="21">SUM(O2:O446)</f>
        <v>11.178999999999998</v>
      </c>
      <c r="P447" s="26"/>
      <c r="Q447" s="26"/>
      <c r="R447" s="26">
        <f t="shared" si="21"/>
        <v>0</v>
      </c>
      <c r="S447" s="26">
        <f t="shared" si="21"/>
        <v>0</v>
      </c>
      <c r="T447" s="26"/>
      <c r="U447" s="26"/>
      <c r="V447" s="26">
        <f t="shared" si="21"/>
        <v>0.5</v>
      </c>
      <c r="W447" s="26">
        <f t="shared" si="21"/>
        <v>1.9159999999999999</v>
      </c>
      <c r="X447" s="26"/>
      <c r="Y447" s="26"/>
      <c r="Z447" s="26">
        <f t="shared" si="21"/>
        <v>0</v>
      </c>
      <c r="AA447" s="26">
        <f t="shared" si="21"/>
        <v>0</v>
      </c>
      <c r="AB447" s="26"/>
      <c r="AC447" s="26"/>
      <c r="AD447" s="26">
        <f t="shared" si="21"/>
        <v>370.34000000000003</v>
      </c>
      <c r="AE447" s="26">
        <f t="shared" si="21"/>
        <v>387.76099999999997</v>
      </c>
      <c r="AF447" s="26"/>
      <c r="AG447" s="26"/>
      <c r="AH447" s="26">
        <f>SUM(AH2:AH446)</f>
        <v>1.048</v>
      </c>
      <c r="AI447" s="26">
        <f>SUM(AI2:AI446)</f>
        <v>1421.425</v>
      </c>
      <c r="AJ447" s="26"/>
      <c r="AK447" s="26"/>
      <c r="AL447" s="26">
        <f t="shared" si="21"/>
        <v>2.1460000000000004</v>
      </c>
      <c r="AM447" s="26">
        <f t="shared" si="21"/>
        <v>4345.3919999999998</v>
      </c>
      <c r="AN447" s="26"/>
      <c r="AO447" s="26"/>
      <c r="AP447" s="26">
        <f t="shared" si="21"/>
        <v>198</v>
      </c>
      <c r="AQ447" s="26">
        <f t="shared" si="21"/>
        <v>126.51500000000003</v>
      </c>
      <c r="AR447" s="26"/>
      <c r="AS447" s="26"/>
      <c r="AT447" s="26">
        <f t="shared" si="21"/>
        <v>0</v>
      </c>
      <c r="AU447" s="26">
        <f t="shared" si="21"/>
        <v>0</v>
      </c>
      <c r="AV447" s="26"/>
      <c r="AW447" s="26"/>
      <c r="AX447" s="26">
        <f t="shared" si="21"/>
        <v>0</v>
      </c>
      <c r="AY447" s="26">
        <f t="shared" si="21"/>
        <v>0</v>
      </c>
      <c r="AZ447" s="26"/>
      <c r="BA447" s="26"/>
      <c r="BB447" s="26">
        <f t="shared" si="21"/>
        <v>5</v>
      </c>
      <c r="BC447" s="26">
        <f t="shared" si="21"/>
        <v>34.100999999999999</v>
      </c>
      <c r="BD447" s="26"/>
      <c r="BE447" s="26"/>
      <c r="BF447" s="26">
        <f t="shared" si="21"/>
        <v>13</v>
      </c>
      <c r="BG447" s="26">
        <f t="shared" si="21"/>
        <v>308.06300000000005</v>
      </c>
      <c r="BH447" s="26"/>
      <c r="BI447" s="26"/>
      <c r="BJ447" s="26">
        <f t="shared" si="21"/>
        <v>76</v>
      </c>
      <c r="BK447" s="26">
        <f t="shared" si="21"/>
        <v>2031.0350000000001</v>
      </c>
      <c r="BL447" s="26"/>
      <c r="BM447" s="26"/>
      <c r="BN447" s="26">
        <f t="shared" si="21"/>
        <v>3.3000000000000002E-2</v>
      </c>
      <c r="BO447" s="26">
        <f t="shared" si="21"/>
        <v>14.343</v>
      </c>
      <c r="BP447" s="26"/>
      <c r="BQ447" s="26"/>
      <c r="BR447" s="26">
        <f t="shared" si="21"/>
        <v>7.3999999999999996E-2</v>
      </c>
      <c r="BS447" s="26">
        <f t="shared" si="21"/>
        <v>125.146</v>
      </c>
      <c r="BT447" s="26"/>
      <c r="BU447" s="26"/>
      <c r="BV447" s="26">
        <f t="shared" si="21"/>
        <v>0.21099999999999999</v>
      </c>
      <c r="BW447" s="26">
        <f t="shared" si="21"/>
        <v>272.98099999999999</v>
      </c>
      <c r="BX447" s="26"/>
      <c r="BY447" s="26"/>
      <c r="BZ447" s="26">
        <f t="shared" si="21"/>
        <v>0.27600000000000013</v>
      </c>
      <c r="CA447" s="26">
        <f t="shared" ref="CA447:DM447" si="22">SUM(CA2:CA446)</f>
        <v>333.851</v>
      </c>
      <c r="CB447" s="26"/>
      <c r="CC447" s="26"/>
      <c r="CD447" s="26">
        <f t="shared" si="22"/>
        <v>0.3030000000000001</v>
      </c>
      <c r="CE447" s="26">
        <f t="shared" si="22"/>
        <v>402.28499999999991</v>
      </c>
      <c r="CF447" s="26"/>
      <c r="CG447" s="26"/>
      <c r="CH447" s="26">
        <f t="shared" si="22"/>
        <v>5.5E-2</v>
      </c>
      <c r="CI447" s="26">
        <f t="shared" si="22"/>
        <v>253.71899999999999</v>
      </c>
      <c r="CJ447" s="26"/>
      <c r="CK447" s="26"/>
      <c r="CL447" s="26">
        <f t="shared" si="22"/>
        <v>20</v>
      </c>
      <c r="CM447" s="26">
        <f t="shared" si="22"/>
        <v>79.322999999999993</v>
      </c>
      <c r="CN447" s="26"/>
      <c r="CO447" s="26"/>
      <c r="CP447" s="26">
        <f t="shared" si="22"/>
        <v>139</v>
      </c>
      <c r="CQ447" s="26">
        <f t="shared" si="22"/>
        <v>86.038999999999987</v>
      </c>
      <c r="CR447" s="26"/>
      <c r="CS447" s="26"/>
      <c r="CT447" s="26">
        <f t="shared" si="22"/>
        <v>0.52600000000000013</v>
      </c>
      <c r="CU447" s="26">
        <f t="shared" si="22"/>
        <v>83.064999999999998</v>
      </c>
      <c r="CV447" s="26"/>
      <c r="CW447" s="26"/>
      <c r="CX447" s="26">
        <f t="shared" si="22"/>
        <v>613</v>
      </c>
      <c r="CY447" s="26">
        <f t="shared" si="22"/>
        <v>507.05399999999986</v>
      </c>
      <c r="CZ447" s="26"/>
      <c r="DA447" s="26"/>
      <c r="DB447" s="26">
        <f t="shared" si="22"/>
        <v>58</v>
      </c>
      <c r="DC447" s="26">
        <f t="shared" si="22"/>
        <v>167.233</v>
      </c>
      <c r="DD447" s="26"/>
      <c r="DE447" s="26"/>
      <c r="DF447" s="26">
        <f t="shared" si="22"/>
        <v>0</v>
      </c>
      <c r="DG447" s="26">
        <f t="shared" si="22"/>
        <v>0</v>
      </c>
      <c r="DH447" s="26"/>
      <c r="DI447" s="26"/>
      <c r="DJ447" s="26">
        <f t="shared" si="22"/>
        <v>0</v>
      </c>
      <c r="DK447" s="26">
        <f t="shared" si="22"/>
        <v>0</v>
      </c>
      <c r="DL447" s="26"/>
      <c r="DM447" s="26">
        <f t="shared" si="22"/>
        <v>542.8590999999999</v>
      </c>
    </row>
    <row r="448" spans="1:117" x14ac:dyDescent="0.25">
      <c r="J448" s="4"/>
      <c r="K448" s="4"/>
    </row>
    <row r="449" spans="3:120" x14ac:dyDescent="0.25">
      <c r="J449" s="4"/>
      <c r="K449" s="4"/>
    </row>
    <row r="450" spans="3:120" x14ac:dyDescent="0.25">
      <c r="I450" s="4"/>
      <c r="J450" s="4"/>
      <c r="K450" s="4"/>
      <c r="M450" s="4"/>
      <c r="O450" s="4"/>
    </row>
    <row r="451" spans="3:120" x14ac:dyDescent="0.25">
      <c r="I451" s="4"/>
      <c r="DP451" s="4"/>
    </row>
    <row r="452" spans="3:120" x14ac:dyDescent="0.25">
      <c r="C452" s="12"/>
      <c r="D452" s="12"/>
      <c r="E452" s="12"/>
      <c r="F452" s="12"/>
      <c r="G452" s="12"/>
    </row>
    <row r="453" spans="3:120" x14ac:dyDescent="0.25">
      <c r="C453" s="12"/>
      <c r="D453" s="12"/>
      <c r="E453" s="12"/>
      <c r="F453" s="12"/>
      <c r="G453" s="12"/>
    </row>
    <row r="454" spans="3:120" x14ac:dyDescent="0.25">
      <c r="C454" s="12"/>
      <c r="D454" s="12"/>
      <c r="E454" s="12"/>
      <c r="F454" s="12"/>
      <c r="G454" s="12"/>
    </row>
    <row r="455" spans="3:120" x14ac:dyDescent="0.25">
      <c r="C455" s="12"/>
      <c r="D455" s="12"/>
      <c r="E455" s="12"/>
      <c r="F455" s="12"/>
      <c r="G455" s="12"/>
    </row>
    <row r="456" spans="3:120" x14ac:dyDescent="0.25">
      <c r="C456" s="12"/>
      <c r="D456" s="12"/>
      <c r="E456" s="12"/>
      <c r="F456" s="12"/>
      <c r="G456" s="12"/>
    </row>
    <row r="457" spans="3:120" x14ac:dyDescent="0.25">
      <c r="C457" s="12"/>
      <c r="D457" s="12"/>
      <c r="E457" s="12"/>
      <c r="F457" s="12"/>
      <c r="G457" s="12"/>
    </row>
    <row r="458" spans="3:120" x14ac:dyDescent="0.25">
      <c r="C458" s="12"/>
      <c r="D458" s="12"/>
      <c r="E458" s="12"/>
      <c r="F458" s="12"/>
      <c r="G458" s="12"/>
    </row>
    <row r="459" spans="3:120" x14ac:dyDescent="0.25">
      <c r="C459" s="12"/>
      <c r="D459" s="12"/>
      <c r="E459" s="12"/>
      <c r="F459" s="12"/>
      <c r="G459" s="12"/>
    </row>
    <row r="460" spans="3:120" x14ac:dyDescent="0.25">
      <c r="C460" s="12"/>
      <c r="D460" s="12"/>
      <c r="E460" s="12"/>
      <c r="F460" s="12"/>
      <c r="G460" s="12"/>
    </row>
  </sheetData>
  <autoFilter ref="A1:DM446"/>
  <pageMargins left="0" right="0" top="0.74803149606299213" bottom="0.74803149606299213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план исправленный</vt:lpstr>
      <vt:lpstr>январь 2016</vt:lpstr>
      <vt:lpstr>февраль 2016</vt:lpstr>
      <vt:lpstr>март 2016</vt:lpstr>
      <vt:lpstr>1 квартал 2016 года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пто3</dc:creator>
  <cp:lastModifiedBy>Алеексеевна Юлия Константиновна</cp:lastModifiedBy>
  <cp:revision>0</cp:revision>
  <cp:lastPrinted>2016-04-07T12:42:59Z</cp:lastPrinted>
  <dcterms:created xsi:type="dcterms:W3CDTF">2013-07-13T05:18:49Z</dcterms:created>
  <dcterms:modified xsi:type="dcterms:W3CDTF">2016-04-26T06:05:33Z</dcterms:modified>
</cp:coreProperties>
</file>